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HERLLESS\TESIS HERLLESS\04 ALGORITMOS GENETICOS\"/>
    </mc:Choice>
  </mc:AlternateContent>
  <bookViews>
    <workbookView xWindow="0" yWindow="0" windowWidth="20490" windowHeight="7755" tabRatio="798" firstSheet="9" activeTab="9"/>
  </bookViews>
  <sheets>
    <sheet name="Hoja1" sheetId="1" state="hidden" r:id="rId1"/>
    <sheet name="Calculo Poblacional" sheetId="2" state="hidden" r:id="rId2"/>
    <sheet name="Demanda" sheetId="3" state="hidden" r:id="rId3"/>
    <sheet name="Aduccion" sheetId="4" state="hidden" r:id="rId4"/>
    <sheet name="Hardy-Cross" sheetId="6" state="hidden" r:id="rId5"/>
    <sheet name="Hoja3" sheetId="8" state="hidden" r:id="rId6"/>
    <sheet name="Cornish" sheetId="9" state="hidden" r:id="rId7"/>
    <sheet name="Cornish-02" sheetId="11" state="hidden" r:id="rId8"/>
    <sheet name="Newton-Rapshon" sheetId="12" state="hidden" r:id="rId9"/>
    <sheet name="Gradiente okas" sheetId="15" r:id="rId10"/>
    <sheet name="Hoja5" sheetId="5" state="hidden" r:id="rId11"/>
    <sheet name="Gradiente" sheetId="13" state="hidden" r:id="rId12"/>
    <sheet name="Gradiente-02" sheetId="14" state="hidden" r:id="rId13"/>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7" i="15" l="1"/>
  <c r="C16" i="15"/>
  <c r="C26" i="15"/>
  <c r="C25" i="15"/>
  <c r="E13" i="15"/>
  <c r="E12" i="15"/>
  <c r="E11" i="15"/>
  <c r="E10" i="15"/>
  <c r="E9" i="15"/>
  <c r="E8" i="15"/>
  <c r="E7" i="15"/>
  <c r="E6" i="15"/>
  <c r="E5" i="15"/>
  <c r="E4" i="15"/>
  <c r="E3" i="15"/>
  <c r="K2303" i="15" l="1" a="1"/>
  <c r="K2313" i="15" s="1"/>
  <c r="K2239" i="15"/>
  <c r="K2237" i="15"/>
  <c r="K2231" i="15" a="1"/>
  <c r="K2238" i="15" s="1"/>
  <c r="K2130" i="15"/>
  <c r="K2129" i="15"/>
  <c r="K2128" i="15"/>
  <c r="K2127" i="15"/>
  <c r="K2126" i="15"/>
  <c r="K2125" i="15"/>
  <c r="K2124" i="15"/>
  <c r="K2123" i="15"/>
  <c r="R2119" i="15"/>
  <c r="Q2119" i="15"/>
  <c r="P2119" i="15"/>
  <c r="Q2118" i="15"/>
  <c r="N2118" i="15"/>
  <c r="M2118" i="15"/>
  <c r="N2117" i="15"/>
  <c r="M2117" i="15"/>
  <c r="I2117" i="15"/>
  <c r="I2116" i="15"/>
  <c r="H2116" i="15"/>
  <c r="R2115" i="15"/>
  <c r="R2114" i="15"/>
  <c r="Q2114" i="15"/>
  <c r="P2114" i="15"/>
  <c r="R2113" i="15"/>
  <c r="P2113" i="15"/>
  <c r="M2113" i="15"/>
  <c r="O2112" i="15"/>
  <c r="N2112" i="15"/>
  <c r="M2112" i="15"/>
  <c r="H2112" i="15" a="1"/>
  <c r="O2119" i="15" s="1"/>
  <c r="J2096" i="15"/>
  <c r="K2096" i="15" s="1"/>
  <c r="J2095" i="15"/>
  <c r="K2095" i="15" s="1"/>
  <c r="J2094" i="15"/>
  <c r="K2094" i="15" s="1"/>
  <c r="J2093" i="15"/>
  <c r="K2093" i="15" s="1"/>
  <c r="J2092" i="15"/>
  <c r="K2092" i="15" s="1"/>
  <c r="J2091" i="15"/>
  <c r="K2091" i="15" s="1"/>
  <c r="J2090" i="15"/>
  <c r="J2089" i="15"/>
  <c r="K2089" i="15" s="1"/>
  <c r="J2088" i="15"/>
  <c r="K2088" i="15" s="1"/>
  <c r="J2087" i="15"/>
  <c r="K2087" i="15" s="1"/>
  <c r="J2086" i="15"/>
  <c r="K2086" i="15" s="1"/>
  <c r="H2113" i="15" l="1"/>
  <c r="I2114" i="15"/>
  <c r="J2115" i="15"/>
  <c r="O2116" i="15"/>
  <c r="P2117" i="15"/>
  <c r="H2119" i="15"/>
  <c r="K2231" i="15"/>
  <c r="K2306" i="15"/>
  <c r="I2112" i="15"/>
  <c r="J2113" i="15"/>
  <c r="J2114" i="15"/>
  <c r="N2115" i="15"/>
  <c r="P2116" i="15"/>
  <c r="H2118" i="15"/>
  <c r="K2119" i="15"/>
  <c r="K2233" i="15"/>
  <c r="K2308" i="15"/>
  <c r="K2234" i="15"/>
  <c r="K2309" i="15"/>
  <c r="R2112" i="15"/>
  <c r="H2114" i="15"/>
  <c r="I2115" i="15"/>
  <c r="N2116" i="15"/>
  <c r="O2117" i="15"/>
  <c r="R2118" i="15"/>
  <c r="K2304" i="15"/>
  <c r="J2112" i="15"/>
  <c r="K2113" i="15"/>
  <c r="K2114" i="15"/>
  <c r="O2115" i="15"/>
  <c r="Q2116" i="15"/>
  <c r="I2118" i="15"/>
  <c r="M2119" i="15"/>
  <c r="K2112" i="15"/>
  <c r="L2113" i="15"/>
  <c r="O2114" i="15"/>
  <c r="Q2115" i="15"/>
  <c r="R2116" i="15"/>
  <c r="L2118" i="15"/>
  <c r="K2235" i="15"/>
  <c r="K2312" i="15"/>
  <c r="L2119" i="15"/>
  <c r="O2118" i="15"/>
  <c r="R2117" i="15"/>
  <c r="J2117" i="15"/>
  <c r="M2116" i="15"/>
  <c r="P2115" i="15"/>
  <c r="H2115" i="15"/>
  <c r="N2119" i="15"/>
  <c r="P2118" i="15"/>
  <c r="Q2117" i="15"/>
  <c r="H2117" i="15"/>
  <c r="J2116" i="15"/>
  <c r="L2115" i="15"/>
  <c r="N2114" i="15"/>
  <c r="Q2113" i="15"/>
  <c r="I2113" i="15"/>
  <c r="L2112" i="15"/>
  <c r="P2112" i="15"/>
  <c r="N2113" i="15"/>
  <c r="L2114" i="15"/>
  <c r="K2115" i="15"/>
  <c r="K2116" i="15"/>
  <c r="K2117" i="15"/>
  <c r="J2118" i="15"/>
  <c r="I2119" i="15"/>
  <c r="K2090" i="15"/>
  <c r="H2112" i="15"/>
  <c r="Q2112" i="15"/>
  <c r="O2113" i="15"/>
  <c r="M2114" i="15"/>
  <c r="M2115" i="15"/>
  <c r="L2116" i="15"/>
  <c r="L2117" i="15"/>
  <c r="K2118" i="15"/>
  <c r="J2119" i="15"/>
  <c r="K2236" i="15"/>
  <c r="K2240" i="15"/>
  <c r="K2232" i="15"/>
  <c r="K2241" i="15"/>
  <c r="K2307" i="15"/>
  <c r="K2310" i="15"/>
  <c r="K2303" i="15"/>
  <c r="K2311" i="15"/>
  <c r="K2305" i="15"/>
  <c r="K2045" i="15" l="1" a="1"/>
  <c r="K2055" i="15" s="1"/>
  <c r="K1978" i="15"/>
  <c r="K1977" i="15"/>
  <c r="K1975" i="15"/>
  <c r="K1974" i="15"/>
  <c r="K1973" i="15" a="1"/>
  <c r="K1980" i="15" s="1"/>
  <c r="K1872" i="15"/>
  <c r="K1871" i="15"/>
  <c r="K1870" i="15"/>
  <c r="K1869" i="15"/>
  <c r="K1868" i="15"/>
  <c r="K1867" i="15"/>
  <c r="K1866" i="15"/>
  <c r="K1865" i="15"/>
  <c r="H1854" i="15" a="1"/>
  <c r="K1860" i="15" s="1"/>
  <c r="J1838" i="15"/>
  <c r="K1838" i="15" s="1"/>
  <c r="J1837" i="15"/>
  <c r="J1836" i="15"/>
  <c r="K1836" i="15" s="1"/>
  <c r="J1835" i="15"/>
  <c r="K1835" i="15" s="1"/>
  <c r="J1834" i="15"/>
  <c r="J1833" i="15"/>
  <c r="J1832" i="15"/>
  <c r="K1832" i="15" s="1"/>
  <c r="J1831" i="15"/>
  <c r="K1831" i="15" s="1"/>
  <c r="J1830" i="15"/>
  <c r="K1830" i="15" s="1"/>
  <c r="J1829" i="15"/>
  <c r="K1829" i="15" s="1"/>
  <c r="J1828" i="15"/>
  <c r="K1828" i="15" s="1"/>
  <c r="J1570" i="15"/>
  <c r="K1795" i="15"/>
  <c r="K1787" i="15" a="1"/>
  <c r="K1796" i="15" s="1"/>
  <c r="K1721" i="15"/>
  <c r="K1720" i="15"/>
  <c r="K1715" i="15" a="1"/>
  <c r="K1722" i="15" s="1"/>
  <c r="K1614" i="15"/>
  <c r="K1613" i="15"/>
  <c r="K1612" i="15"/>
  <c r="K1611" i="15"/>
  <c r="K1610" i="15"/>
  <c r="K1609" i="15"/>
  <c r="K1608" i="15"/>
  <c r="K1607" i="15"/>
  <c r="N1603" i="15"/>
  <c r="M1603" i="15"/>
  <c r="K1603" i="15"/>
  <c r="M1602" i="15"/>
  <c r="L1602" i="15"/>
  <c r="R1601" i="15"/>
  <c r="Q1601" i="15"/>
  <c r="O1601" i="15"/>
  <c r="Q1600" i="15"/>
  <c r="O1600" i="15"/>
  <c r="K1600" i="15"/>
  <c r="J1600" i="15"/>
  <c r="M1599" i="15"/>
  <c r="J1599" i="15"/>
  <c r="I1599" i="15"/>
  <c r="H1599" i="15"/>
  <c r="L1598" i="15"/>
  <c r="K1598" i="15"/>
  <c r="P1597" i="15"/>
  <c r="N1597" i="15"/>
  <c r="R1596" i="15"/>
  <c r="Q1596" i="15"/>
  <c r="P1596" i="15"/>
  <c r="O1596" i="15"/>
  <c r="I1596" i="15"/>
  <c r="H1596" i="15" a="1"/>
  <c r="L1603" i="15" s="1"/>
  <c r="J1580" i="15"/>
  <c r="J1579" i="15"/>
  <c r="J1578" i="15"/>
  <c r="K1578" i="15" s="1"/>
  <c r="K1577" i="15"/>
  <c r="J1577" i="15"/>
  <c r="J1576" i="15"/>
  <c r="K1576" i="15" s="1"/>
  <c r="J1575" i="15"/>
  <c r="J1574" i="15"/>
  <c r="K1574" i="15" s="1"/>
  <c r="J1573" i="15"/>
  <c r="J1572" i="15"/>
  <c r="K1572" i="15" s="1"/>
  <c r="J1571" i="15"/>
  <c r="K1570" i="15"/>
  <c r="K1529" i="15" a="1"/>
  <c r="K1457" i="15" a="1"/>
  <c r="K1467" i="15" s="1"/>
  <c r="K1356" i="15"/>
  <c r="K1355" i="15"/>
  <c r="K1354" i="15"/>
  <c r="K1353" i="15"/>
  <c r="K1352" i="15"/>
  <c r="K1351" i="15"/>
  <c r="K1350" i="15"/>
  <c r="K1349" i="15"/>
  <c r="J1340" i="15"/>
  <c r="H1338" i="15" a="1"/>
  <c r="M1341" i="15" s="1"/>
  <c r="J1322" i="15"/>
  <c r="K1322" i="15" s="1"/>
  <c r="J1321" i="15"/>
  <c r="K1321" i="15" s="1"/>
  <c r="J1320" i="15"/>
  <c r="K1320" i="15" s="1"/>
  <c r="J1319" i="15"/>
  <c r="K1318" i="15"/>
  <c r="J1318" i="15"/>
  <c r="J1317" i="15"/>
  <c r="K1317" i="15" s="1"/>
  <c r="J1316" i="15"/>
  <c r="K1316" i="15" s="1"/>
  <c r="J1315" i="15"/>
  <c r="J1314" i="15"/>
  <c r="K1314" i="15" s="1"/>
  <c r="J1313" i="15"/>
  <c r="K1313" i="15" s="1"/>
  <c r="K1312" i="15"/>
  <c r="J1312" i="15"/>
  <c r="K1460" i="15" l="1"/>
  <c r="K1465" i="15"/>
  <c r="R1600" i="15"/>
  <c r="P1602" i="15"/>
  <c r="K1716" i="15"/>
  <c r="K1725" i="15"/>
  <c r="J1856" i="15"/>
  <c r="K1979" i="15"/>
  <c r="K2049" i="15"/>
  <c r="K2045" i="15"/>
  <c r="K1463" i="15"/>
  <c r="K1723" i="15"/>
  <c r="K1464" i="15"/>
  <c r="K1715" i="15"/>
  <c r="K1724" i="15"/>
  <c r="K2048" i="15"/>
  <c r="J1339" i="15"/>
  <c r="O1597" i="15"/>
  <c r="L1599" i="15"/>
  <c r="H1601" i="15"/>
  <c r="J1603" i="15"/>
  <c r="K1717" i="15"/>
  <c r="O1858" i="15"/>
  <c r="K1981" i="15"/>
  <c r="K2050" i="15"/>
  <c r="K2046" i="15"/>
  <c r="K1718" i="15"/>
  <c r="K1982" i="15"/>
  <c r="K2053" i="15"/>
  <c r="N1596" i="15"/>
  <c r="J1598" i="15"/>
  <c r="Q1599" i="15"/>
  <c r="P1601" i="15"/>
  <c r="K1719" i="15"/>
  <c r="K1973" i="15"/>
  <c r="K1983" i="15"/>
  <c r="K2054" i="15"/>
  <c r="K1834" i="15"/>
  <c r="P1854" i="15"/>
  <c r="I1857" i="15"/>
  <c r="H1860" i="15"/>
  <c r="Q1854" i="15"/>
  <c r="O1857" i="15"/>
  <c r="L1861" i="15"/>
  <c r="O1860" i="15"/>
  <c r="R1859" i="15"/>
  <c r="J1859" i="15"/>
  <c r="R1861" i="15"/>
  <c r="J1861" i="15"/>
  <c r="M1860" i="15"/>
  <c r="P1859" i="15"/>
  <c r="O1861" i="15"/>
  <c r="P1860" i="15"/>
  <c r="O1859" i="15"/>
  <c r="Q1858" i="15"/>
  <c r="I1858" i="15"/>
  <c r="L1857" i="15"/>
  <c r="O1856" i="15"/>
  <c r="R1855" i="15"/>
  <c r="J1855" i="15"/>
  <c r="M1854" i="15"/>
  <c r="N1861" i="15"/>
  <c r="N1860" i="15"/>
  <c r="N1859" i="15"/>
  <c r="P1858" i="15"/>
  <c r="H1858" i="15"/>
  <c r="K1857" i="15"/>
  <c r="N1856" i="15"/>
  <c r="Q1855" i="15"/>
  <c r="I1855" i="15"/>
  <c r="L1854" i="15"/>
  <c r="R1860" i="15"/>
  <c r="M1859" i="15"/>
  <c r="M1858" i="15"/>
  <c r="N1857" i="15"/>
  <c r="M1856" i="15"/>
  <c r="N1855" i="15"/>
  <c r="O1854" i="15"/>
  <c r="Q1860" i="15"/>
  <c r="L1859" i="15"/>
  <c r="L1858" i="15"/>
  <c r="M1857" i="15"/>
  <c r="L1856" i="15"/>
  <c r="M1855" i="15"/>
  <c r="N1854" i="15"/>
  <c r="Q1861" i="15"/>
  <c r="L1860" i="15"/>
  <c r="K1859" i="15"/>
  <c r="K1858" i="15"/>
  <c r="J1857" i="15"/>
  <c r="K1856" i="15"/>
  <c r="L1855" i="15"/>
  <c r="K1854" i="15"/>
  <c r="M1861" i="15"/>
  <c r="J1860" i="15"/>
  <c r="H1859" i="15"/>
  <c r="R1857" i="15"/>
  <c r="H1857" i="15"/>
  <c r="I1856" i="15"/>
  <c r="H1855" i="15"/>
  <c r="I1854" i="15"/>
  <c r="K1861" i="15"/>
  <c r="I1860" i="15"/>
  <c r="R1858" i="15"/>
  <c r="Q1857" i="15"/>
  <c r="R1856" i="15"/>
  <c r="H1856" i="15"/>
  <c r="R1854" i="15"/>
  <c r="H1854" i="15"/>
  <c r="P1856" i="15"/>
  <c r="I1859" i="15"/>
  <c r="K1837" i="15"/>
  <c r="J1854" i="15"/>
  <c r="Q1856" i="15"/>
  <c r="Q1859" i="15"/>
  <c r="K1855" i="15"/>
  <c r="P1857" i="15"/>
  <c r="H1861" i="15"/>
  <c r="O1855" i="15"/>
  <c r="J1858" i="15"/>
  <c r="I1861" i="15"/>
  <c r="P1855" i="15"/>
  <c r="N1858" i="15"/>
  <c r="P1861" i="15"/>
  <c r="K1833" i="15"/>
  <c r="K1976" i="15"/>
  <c r="K2051" i="15"/>
  <c r="K2052" i="15"/>
  <c r="K2047" i="15"/>
  <c r="K1575" i="15"/>
  <c r="K1580" i="15"/>
  <c r="K1571" i="15"/>
  <c r="K1579" i="15"/>
  <c r="O1603" i="15"/>
  <c r="R1602" i="15"/>
  <c r="J1602" i="15"/>
  <c r="M1601" i="15"/>
  <c r="P1600" i="15"/>
  <c r="H1600" i="15"/>
  <c r="K1599" i="15"/>
  <c r="N1598" i="15"/>
  <c r="Q1597" i="15"/>
  <c r="I1597" i="15"/>
  <c r="L1596" i="15"/>
  <c r="R1603" i="15"/>
  <c r="I1603" i="15"/>
  <c r="K1602" i="15"/>
  <c r="L1601" i="15"/>
  <c r="N1600" i="15"/>
  <c r="P1599" i="15"/>
  <c r="R1598" i="15"/>
  <c r="I1598" i="15"/>
  <c r="K1597" i="15"/>
  <c r="M1596" i="15"/>
  <c r="Q1603" i="15"/>
  <c r="H1603" i="15"/>
  <c r="I1602" i="15"/>
  <c r="K1601" i="15"/>
  <c r="M1600" i="15"/>
  <c r="O1599" i="15"/>
  <c r="Q1598" i="15"/>
  <c r="H1598" i="15"/>
  <c r="J1597" i="15"/>
  <c r="K1596" i="15"/>
  <c r="P1603" i="15"/>
  <c r="Q1602" i="15"/>
  <c r="H1602" i="15"/>
  <c r="J1601" i="15"/>
  <c r="L1600" i="15"/>
  <c r="N1599" i="15"/>
  <c r="P1598" i="15"/>
  <c r="R1597" i="15"/>
  <c r="H1597" i="15"/>
  <c r="J1596" i="15"/>
  <c r="L1597" i="15"/>
  <c r="M1598" i="15"/>
  <c r="R1599" i="15"/>
  <c r="I1601" i="15"/>
  <c r="N1602" i="15"/>
  <c r="K1797" i="15"/>
  <c r="K1789" i="15"/>
  <c r="K1790" i="15"/>
  <c r="K1788" i="15"/>
  <c r="K1794" i="15"/>
  <c r="K1793" i="15"/>
  <c r="K1792" i="15"/>
  <c r="K1791" i="15"/>
  <c r="K1573" i="15"/>
  <c r="H1596" i="15"/>
  <c r="M1597" i="15"/>
  <c r="O1598" i="15"/>
  <c r="I1600" i="15"/>
  <c r="N1601" i="15"/>
  <c r="O1602" i="15"/>
  <c r="K1787" i="15"/>
  <c r="N1345" i="15"/>
  <c r="Q1344" i="15"/>
  <c r="I1344" i="15"/>
  <c r="L1343" i="15"/>
  <c r="O1342" i="15"/>
  <c r="R1341" i="15"/>
  <c r="J1341" i="15"/>
  <c r="M1340" i="15"/>
  <c r="P1339" i="15"/>
  <c r="H1339" i="15"/>
  <c r="K1338" i="15"/>
  <c r="L1345" i="15"/>
  <c r="O1344" i="15"/>
  <c r="R1343" i="15"/>
  <c r="J1343" i="15"/>
  <c r="M1342" i="15"/>
  <c r="P1341" i="15"/>
  <c r="H1341" i="15"/>
  <c r="K1340" i="15"/>
  <c r="N1339" i="15"/>
  <c r="Q1338" i="15"/>
  <c r="I1338" i="15"/>
  <c r="M1345" i="15"/>
  <c r="P1344" i="15"/>
  <c r="H1344" i="15"/>
  <c r="K1343" i="15"/>
  <c r="N1342" i="15"/>
  <c r="Q1341" i="15"/>
  <c r="I1341" i="15"/>
  <c r="L1340" i="15"/>
  <c r="O1339" i="15"/>
  <c r="R1338" i="15"/>
  <c r="J1338" i="15"/>
  <c r="R1345" i="15"/>
  <c r="R1344" i="15"/>
  <c r="O1343" i="15"/>
  <c r="L1342" i="15"/>
  <c r="L1341" i="15"/>
  <c r="I1340" i="15"/>
  <c r="I1339" i="15"/>
  <c r="P1345" i="15"/>
  <c r="M1344" i="15"/>
  <c r="M1343" i="15"/>
  <c r="J1342" i="15"/>
  <c r="R1340" i="15"/>
  <c r="R1339" i="15"/>
  <c r="O1338" i="15"/>
  <c r="K1345" i="15"/>
  <c r="K1344" i="15"/>
  <c r="H1343" i="15"/>
  <c r="H1342" i="15"/>
  <c r="P1340" i="15"/>
  <c r="M1339" i="15"/>
  <c r="M1338" i="15"/>
  <c r="Q1345" i="15"/>
  <c r="N1344" i="15"/>
  <c r="N1343" i="15"/>
  <c r="K1342" i="15"/>
  <c r="K1341" i="15"/>
  <c r="H1340" i="15"/>
  <c r="P1338" i="15"/>
  <c r="O1345" i="15"/>
  <c r="L1344" i="15"/>
  <c r="I1343" i="15"/>
  <c r="I1342" i="15"/>
  <c r="Q1340" i="15"/>
  <c r="Q1339" i="15"/>
  <c r="N1338" i="15"/>
  <c r="J1345" i="15"/>
  <c r="J1344" i="15"/>
  <c r="R1342" i="15"/>
  <c r="O1341" i="15"/>
  <c r="O1340" i="15"/>
  <c r="L1339" i="15"/>
  <c r="L1338" i="15"/>
  <c r="I1345" i="15"/>
  <c r="Q1343" i="15"/>
  <c r="Q1342" i="15"/>
  <c r="N1341" i="15"/>
  <c r="N1340" i="15"/>
  <c r="K1339" i="15"/>
  <c r="K1319" i="15"/>
  <c r="P1342" i="15"/>
  <c r="P1343" i="15"/>
  <c r="H1345" i="15"/>
  <c r="H1338" i="15"/>
  <c r="K1538" i="15"/>
  <c r="K1530" i="15"/>
  <c r="K1537" i="15"/>
  <c r="K1529" i="15"/>
  <c r="K1533" i="15"/>
  <c r="K1534" i="15"/>
  <c r="K1539" i="15"/>
  <c r="K1536" i="15"/>
  <c r="K1531" i="15"/>
  <c r="K1532" i="15"/>
  <c r="K1535" i="15"/>
  <c r="K1315" i="15"/>
  <c r="K1462" i="15"/>
  <c r="K1466" i="15"/>
  <c r="K1458" i="15"/>
  <c r="K1461" i="15"/>
  <c r="K1457" i="15"/>
  <c r="K1459" i="15"/>
  <c r="K1279" i="15"/>
  <c r="K1277" i="15"/>
  <c r="K1276" i="15"/>
  <c r="K1275" i="15"/>
  <c r="K1271" i="15" a="1"/>
  <c r="K1281" i="15" s="1"/>
  <c r="K1205" i="15"/>
  <c r="K1199" i="15" a="1"/>
  <c r="K1098" i="15"/>
  <c r="K1097" i="15"/>
  <c r="K1096" i="15"/>
  <c r="K1095" i="15"/>
  <c r="K1094" i="15"/>
  <c r="K1093" i="15"/>
  <c r="K1092" i="15"/>
  <c r="K1091" i="15"/>
  <c r="Q1087" i="15"/>
  <c r="M1085" i="15"/>
  <c r="L1085" i="15"/>
  <c r="O1084" i="15"/>
  <c r="I1084" i="15"/>
  <c r="M1082" i="15"/>
  <c r="H1082" i="15"/>
  <c r="O1081" i="15"/>
  <c r="K1081" i="15"/>
  <c r="H1080" i="15" a="1"/>
  <c r="K1087" i="15" s="1"/>
  <c r="J1064" i="15"/>
  <c r="J1063" i="15"/>
  <c r="J1062" i="15"/>
  <c r="K1062" i="15" s="1"/>
  <c r="J1061" i="15"/>
  <c r="K1061" i="15" s="1"/>
  <c r="J1060" i="15"/>
  <c r="K1060" i="15" s="1"/>
  <c r="J1059" i="15"/>
  <c r="K1059" i="15" s="1"/>
  <c r="J1058" i="15"/>
  <c r="K1058" i="15" s="1"/>
  <c r="J1057" i="15"/>
  <c r="J1056" i="15"/>
  <c r="J1055" i="15"/>
  <c r="K1054" i="15"/>
  <c r="J1054" i="15"/>
  <c r="K1013" i="15" a="1"/>
  <c r="K1020" i="15" s="1"/>
  <c r="K951" i="15"/>
  <c r="K948" i="15"/>
  <c r="K941" i="15" a="1"/>
  <c r="K946" i="15" s="1"/>
  <c r="K840" i="15"/>
  <c r="K839" i="15"/>
  <c r="K838" i="15"/>
  <c r="K837" i="15"/>
  <c r="K836" i="15"/>
  <c r="K835" i="15"/>
  <c r="K834" i="15"/>
  <c r="K833" i="15"/>
  <c r="P828" i="15"/>
  <c r="P824" i="15"/>
  <c r="H822" i="15" a="1"/>
  <c r="N827" i="15" s="1"/>
  <c r="J806" i="15"/>
  <c r="K806" i="15" s="1"/>
  <c r="J805" i="15"/>
  <c r="K805" i="15" s="1"/>
  <c r="J804" i="15"/>
  <c r="K804" i="15" s="1"/>
  <c r="J803" i="15"/>
  <c r="J802" i="15"/>
  <c r="K802" i="15" s="1"/>
  <c r="J801" i="15"/>
  <c r="K801" i="15" s="1"/>
  <c r="K800" i="15"/>
  <c r="J800" i="15"/>
  <c r="J799" i="15"/>
  <c r="K799" i="15" s="1"/>
  <c r="J798" i="15"/>
  <c r="K798" i="15" s="1"/>
  <c r="J797" i="15"/>
  <c r="K797" i="15" s="1"/>
  <c r="J796" i="15"/>
  <c r="K763" i="15"/>
  <c r="K755" i="15" a="1"/>
  <c r="K762" i="15" s="1"/>
  <c r="K693" i="15"/>
  <c r="K692" i="15"/>
  <c r="K683" i="15"/>
  <c r="K683" i="15" a="1"/>
  <c r="K582" i="15"/>
  <c r="K581" i="15"/>
  <c r="K580" i="15"/>
  <c r="K579" i="15"/>
  <c r="K578" i="15"/>
  <c r="K577" i="15"/>
  <c r="K576" i="15"/>
  <c r="K575" i="15"/>
  <c r="K571" i="15"/>
  <c r="L570" i="15"/>
  <c r="K570" i="15"/>
  <c r="O569" i="15"/>
  <c r="N569" i="15"/>
  <c r="M569" i="15"/>
  <c r="P568" i="15"/>
  <c r="H568" i="15"/>
  <c r="R567" i="15"/>
  <c r="Q567" i="15"/>
  <c r="J567" i="15"/>
  <c r="I567" i="15"/>
  <c r="L566" i="15"/>
  <c r="J566" i="15"/>
  <c r="N565" i="15"/>
  <c r="M565" i="15"/>
  <c r="K565" i="15"/>
  <c r="P564" i="15"/>
  <c r="M564" i="15"/>
  <c r="H564" i="15" a="1"/>
  <c r="J548" i="15"/>
  <c r="K548" i="15" s="1"/>
  <c r="J547" i="15"/>
  <c r="K547" i="15" s="1"/>
  <c r="J546" i="15"/>
  <c r="K546" i="15" s="1"/>
  <c r="J545" i="15"/>
  <c r="J544" i="15"/>
  <c r="K544" i="15" s="1"/>
  <c r="J543" i="15"/>
  <c r="K543" i="15" s="1"/>
  <c r="J542" i="15"/>
  <c r="K542" i="15" s="1"/>
  <c r="J541" i="15"/>
  <c r="K541" i="15" s="1"/>
  <c r="K540" i="15"/>
  <c r="J540" i="15"/>
  <c r="J539" i="15"/>
  <c r="J538" i="15"/>
  <c r="P825" i="15" l="1"/>
  <c r="N829" i="15"/>
  <c r="Q825" i="15"/>
  <c r="Q822" i="15"/>
  <c r="P826" i="15"/>
  <c r="R571" i="15"/>
  <c r="Q571" i="15"/>
  <c r="H571" i="15"/>
  <c r="J570" i="15"/>
  <c r="L569" i="15"/>
  <c r="N568" i="15"/>
  <c r="P567" i="15"/>
  <c r="R566" i="15"/>
  <c r="H566" i="15"/>
  <c r="J565" i="15"/>
  <c r="L564" i="15"/>
  <c r="Q570" i="15"/>
  <c r="J569" i="15"/>
  <c r="L568" i="15"/>
  <c r="O566" i="15"/>
  <c r="H565" i="15"/>
  <c r="O570" i="15"/>
  <c r="Q569" i="15"/>
  <c r="I568" i="15"/>
  <c r="K567" i="15"/>
  <c r="O565" i="15"/>
  <c r="H564" i="15"/>
  <c r="P571" i="15"/>
  <c r="R570" i="15"/>
  <c r="I570" i="15"/>
  <c r="K569" i="15"/>
  <c r="M568" i="15"/>
  <c r="O567" i="15"/>
  <c r="P566" i="15"/>
  <c r="R565" i="15"/>
  <c r="I565" i="15"/>
  <c r="K564" i="15"/>
  <c r="O571" i="15"/>
  <c r="H570" i="15"/>
  <c r="M567" i="15"/>
  <c r="Q565" i="15"/>
  <c r="J564" i="15"/>
  <c r="N571" i="15"/>
  <c r="P570" i="15"/>
  <c r="R569" i="15"/>
  <c r="I569" i="15"/>
  <c r="J568" i="15"/>
  <c r="L567" i="15"/>
  <c r="N566" i="15"/>
  <c r="P565" i="15"/>
  <c r="R564" i="15"/>
  <c r="I564" i="15"/>
  <c r="M571" i="15"/>
  <c r="R568" i="15"/>
  <c r="M566" i="15"/>
  <c r="Q564" i="15"/>
  <c r="L571" i="15"/>
  <c r="N570" i="15"/>
  <c r="K566" i="15"/>
  <c r="O568" i="15"/>
  <c r="I571" i="15"/>
  <c r="P823" i="15"/>
  <c r="K1206" i="15"/>
  <c r="K1204" i="15"/>
  <c r="K1201" i="15"/>
  <c r="K1209" i="15"/>
  <c r="K1203" i="15"/>
  <c r="K1202" i="15"/>
  <c r="K1200" i="15"/>
  <c r="K1208" i="15"/>
  <c r="K1199" i="15"/>
  <c r="K829" i="15"/>
  <c r="M829" i="15"/>
  <c r="L828" i="15"/>
  <c r="M827" i="15"/>
  <c r="N826" i="15"/>
  <c r="M825" i="15"/>
  <c r="N824" i="15"/>
  <c r="O823" i="15"/>
  <c r="N822" i="15"/>
  <c r="K825" i="15"/>
  <c r="K823" i="15"/>
  <c r="I825" i="15"/>
  <c r="P829" i="15"/>
  <c r="Q828" i="15"/>
  <c r="R827" i="15"/>
  <c r="Q826" i="15"/>
  <c r="R825" i="15"/>
  <c r="H825" i="15"/>
  <c r="R823" i="15"/>
  <c r="H823" i="15"/>
  <c r="I822" i="15"/>
  <c r="L829" i="15"/>
  <c r="K828" i="15"/>
  <c r="L827" i="15"/>
  <c r="M826" i="15"/>
  <c r="L825" i="15"/>
  <c r="M824" i="15"/>
  <c r="N823" i="15"/>
  <c r="M822" i="15"/>
  <c r="I829" i="15"/>
  <c r="J828" i="15"/>
  <c r="K827" i="15"/>
  <c r="J826" i="15"/>
  <c r="L824" i="15"/>
  <c r="L822" i="15"/>
  <c r="H829" i="15"/>
  <c r="I828" i="15"/>
  <c r="J827" i="15"/>
  <c r="I826" i="15"/>
  <c r="J825" i="15"/>
  <c r="K824" i="15"/>
  <c r="J823" i="15"/>
  <c r="K822" i="15"/>
  <c r="Q829" i="15"/>
  <c r="R828" i="15"/>
  <c r="H828" i="15"/>
  <c r="R826" i="15"/>
  <c r="H826" i="15"/>
  <c r="H824" i="15"/>
  <c r="I823" i="15"/>
  <c r="J822" i="15"/>
  <c r="O829" i="15"/>
  <c r="O826" i="15"/>
  <c r="R822" i="15"/>
  <c r="Q823" i="15"/>
  <c r="O827" i="15"/>
  <c r="N564" i="15"/>
  <c r="H567" i="15"/>
  <c r="Q568" i="15"/>
  <c r="K690" i="15"/>
  <c r="K691" i="15"/>
  <c r="K685" i="15"/>
  <c r="K689" i="15"/>
  <c r="K688" i="15"/>
  <c r="K687" i="15"/>
  <c r="K684" i="15"/>
  <c r="O824" i="15"/>
  <c r="O828" i="15"/>
  <c r="K1207" i="15"/>
  <c r="K1016" i="15"/>
  <c r="K758" i="15"/>
  <c r="K1019" i="15"/>
  <c r="K942" i="15"/>
  <c r="K1083" i="15"/>
  <c r="K760" i="15"/>
  <c r="K945" i="15"/>
  <c r="P1080" i="15"/>
  <c r="O1083" i="15"/>
  <c r="M1086" i="15"/>
  <c r="K1272" i="15"/>
  <c r="K755" i="15"/>
  <c r="R1082" i="15"/>
  <c r="Q1085" i="15"/>
  <c r="K1280" i="15"/>
  <c r="K759" i="15"/>
  <c r="L1080" i="15"/>
  <c r="L1086" i="15"/>
  <c r="K1271" i="15"/>
  <c r="K947" i="15"/>
  <c r="J1081" i="15"/>
  <c r="Q1083" i="15"/>
  <c r="K1274" i="15"/>
  <c r="K1056" i="15"/>
  <c r="K1055" i="15"/>
  <c r="K1057" i="15"/>
  <c r="L1087" i="15"/>
  <c r="O1086" i="15"/>
  <c r="R1085" i="15"/>
  <c r="J1085" i="15"/>
  <c r="M1084" i="15"/>
  <c r="P1083" i="15"/>
  <c r="H1083" i="15"/>
  <c r="K1082" i="15"/>
  <c r="N1081" i="15"/>
  <c r="Q1080" i="15"/>
  <c r="I1080" i="15"/>
  <c r="P1087" i="15"/>
  <c r="H1087" i="15"/>
  <c r="K1086" i="15"/>
  <c r="N1085" i="15"/>
  <c r="J1087" i="15"/>
  <c r="J1086" i="15"/>
  <c r="K1085" i="15"/>
  <c r="L1084" i="15"/>
  <c r="N1083" i="15"/>
  <c r="P1082" i="15"/>
  <c r="R1081" i="15"/>
  <c r="I1081" i="15"/>
  <c r="K1080" i="15"/>
  <c r="R1087" i="15"/>
  <c r="R1086" i="15"/>
  <c r="H1086" i="15"/>
  <c r="H1085" i="15"/>
  <c r="J1084" i="15"/>
  <c r="L1083" i="15"/>
  <c r="N1082" i="15"/>
  <c r="P1081" i="15"/>
  <c r="R1080" i="15"/>
  <c r="H1080" i="15"/>
  <c r="I1087" i="15"/>
  <c r="I1086" i="15"/>
  <c r="I1085" i="15"/>
  <c r="K1084" i="15"/>
  <c r="M1083" i="15"/>
  <c r="O1082" i="15"/>
  <c r="Q1081" i="15"/>
  <c r="H1081" i="15"/>
  <c r="J1080" i="15"/>
  <c r="O1087" i="15"/>
  <c r="P1086" i="15"/>
  <c r="P1085" i="15"/>
  <c r="Q1084" i="15"/>
  <c r="H1084" i="15"/>
  <c r="J1083" i="15"/>
  <c r="L1082" i="15"/>
  <c r="M1081" i="15"/>
  <c r="O1080" i="15"/>
  <c r="N1087" i="15"/>
  <c r="N1086" i="15"/>
  <c r="O1085" i="15"/>
  <c r="P1084" i="15"/>
  <c r="R1083" i="15"/>
  <c r="I1083" i="15"/>
  <c r="J1082" i="15"/>
  <c r="L1081" i="15"/>
  <c r="N1080" i="15"/>
  <c r="I1082" i="15"/>
  <c r="N1084" i="15"/>
  <c r="Q1086" i="15"/>
  <c r="M1080" i="15"/>
  <c r="Q1082" i="15"/>
  <c r="R1084" i="15"/>
  <c r="M1087" i="15"/>
  <c r="K1064" i="15"/>
  <c r="K1063" i="15"/>
  <c r="K1278" i="15"/>
  <c r="K1273" i="15"/>
  <c r="K803" i="15"/>
  <c r="K796" i="15"/>
  <c r="O822" i="15"/>
  <c r="L823" i="15"/>
  <c r="I824" i="15"/>
  <c r="Q824" i="15"/>
  <c r="N825" i="15"/>
  <c r="K826" i="15"/>
  <c r="H827" i="15"/>
  <c r="P827" i="15"/>
  <c r="M828" i="15"/>
  <c r="J829" i="15"/>
  <c r="R829" i="15"/>
  <c r="H822" i="15"/>
  <c r="P822" i="15"/>
  <c r="M823" i="15"/>
  <c r="J824" i="15"/>
  <c r="R824" i="15"/>
  <c r="O825" i="15"/>
  <c r="L826" i="15"/>
  <c r="I827" i="15"/>
  <c r="Q827" i="15"/>
  <c r="N828" i="15"/>
  <c r="K949" i="15"/>
  <c r="K941" i="15"/>
  <c r="K950" i="15"/>
  <c r="K1023" i="15"/>
  <c r="K1015" i="15"/>
  <c r="K1022" i="15"/>
  <c r="K1014" i="15"/>
  <c r="K1021" i="15"/>
  <c r="K1013" i="15"/>
  <c r="K943" i="15"/>
  <c r="K1017" i="15"/>
  <c r="K944" i="15"/>
  <c r="K1018" i="15"/>
  <c r="K539" i="15"/>
  <c r="K538" i="15"/>
  <c r="K545" i="15"/>
  <c r="O564" i="15"/>
  <c r="L565" i="15"/>
  <c r="I566" i="15"/>
  <c r="Q566" i="15"/>
  <c r="N567" i="15"/>
  <c r="K568" i="15"/>
  <c r="H569" i="15"/>
  <c r="P569" i="15"/>
  <c r="M570" i="15"/>
  <c r="J571" i="15"/>
  <c r="K765" i="15"/>
  <c r="K757" i="15"/>
  <c r="K764" i="15"/>
  <c r="K756" i="15"/>
  <c r="K761" i="15"/>
  <c r="K686" i="15"/>
  <c r="G278" i="15"/>
  <c r="G536" i="15" s="1"/>
  <c r="G794" i="15" s="1"/>
  <c r="G1052" i="15" s="1"/>
  <c r="G1310" i="15" s="1"/>
  <c r="G1568" i="15" s="1"/>
  <c r="G1826" i="15" s="1"/>
  <c r="G2084" i="15" s="1"/>
  <c r="K504" i="15"/>
  <c r="K503" i="15"/>
  <c r="K497" i="15" a="1"/>
  <c r="K502" i="15" s="1"/>
  <c r="K429" i="15"/>
  <c r="K428" i="15"/>
  <c r="K425" i="15" a="1"/>
  <c r="K430" i="15" s="1"/>
  <c r="K324" i="15"/>
  <c r="K323" i="15"/>
  <c r="K322" i="15"/>
  <c r="K321" i="15"/>
  <c r="K320" i="15"/>
  <c r="K319" i="15"/>
  <c r="K318" i="15"/>
  <c r="K317" i="15"/>
  <c r="H306" i="15" a="1"/>
  <c r="Q312" i="15" s="1"/>
  <c r="J290" i="15"/>
  <c r="J289" i="15"/>
  <c r="K289" i="15" s="1"/>
  <c r="J288" i="15"/>
  <c r="J287" i="15"/>
  <c r="J286" i="15"/>
  <c r="J285" i="15"/>
  <c r="K285" i="15" s="1"/>
  <c r="J284" i="15"/>
  <c r="K284" i="15" s="1"/>
  <c r="J283" i="15"/>
  <c r="K283" i="15" s="1"/>
  <c r="J282" i="15"/>
  <c r="K282" i="15" s="1"/>
  <c r="J281" i="15"/>
  <c r="K281" i="15" s="1"/>
  <c r="J280" i="15"/>
  <c r="K280" i="15" s="1"/>
  <c r="K239" i="15" a="1"/>
  <c r="K243" i="15" s="1"/>
  <c r="K167" i="15" a="1"/>
  <c r="K175" i="15" s="1"/>
  <c r="K66" i="15"/>
  <c r="K65" i="15"/>
  <c r="K64" i="15"/>
  <c r="K63" i="15"/>
  <c r="K62" i="15"/>
  <c r="K61" i="15"/>
  <c r="K60" i="15"/>
  <c r="K59" i="15"/>
  <c r="H48" i="15" a="1"/>
  <c r="H55" i="15" s="1"/>
  <c r="J13" i="15"/>
  <c r="K13" i="15" s="1"/>
  <c r="H13" i="15"/>
  <c r="J12" i="15"/>
  <c r="H12" i="15"/>
  <c r="N68" i="15" s="1"/>
  <c r="J11" i="15"/>
  <c r="K11" i="15" s="1"/>
  <c r="H11" i="15"/>
  <c r="N67" i="15" s="1"/>
  <c r="J10" i="15"/>
  <c r="K10" i="15" s="1"/>
  <c r="L10" i="15" s="1"/>
  <c r="H10" i="15"/>
  <c r="N66" i="15" s="1"/>
  <c r="J9" i="15"/>
  <c r="K9" i="15" s="1"/>
  <c r="H9" i="15"/>
  <c r="N65" i="15" s="1"/>
  <c r="K8" i="15"/>
  <c r="J8" i="15"/>
  <c r="H8" i="15"/>
  <c r="N64" i="15" s="1"/>
  <c r="J7" i="15"/>
  <c r="K7" i="15" s="1"/>
  <c r="H7" i="15"/>
  <c r="N63" i="15" s="1"/>
  <c r="J6" i="15"/>
  <c r="K6" i="15" s="1"/>
  <c r="H6" i="15"/>
  <c r="J5" i="15"/>
  <c r="K5" i="15" s="1"/>
  <c r="H5" i="15"/>
  <c r="N61" i="15" s="1"/>
  <c r="J4" i="15"/>
  <c r="H4" i="15"/>
  <c r="J3" i="15"/>
  <c r="H3" i="15"/>
  <c r="N59" i="15" s="1"/>
  <c r="P307" i="15" l="1"/>
  <c r="J313" i="15"/>
  <c r="M51" i="15"/>
  <c r="I306" i="15"/>
  <c r="R309" i="15"/>
  <c r="M311" i="15"/>
  <c r="K313" i="15"/>
  <c r="N51" i="15"/>
  <c r="N306" i="15"/>
  <c r="I308" i="15"/>
  <c r="H310" i="15"/>
  <c r="P311" i="15"/>
  <c r="L313" i="15"/>
  <c r="K432" i="15"/>
  <c r="O306" i="15"/>
  <c r="M308" i="15"/>
  <c r="I310" i="15"/>
  <c r="R311" i="15"/>
  <c r="N313" i="15"/>
  <c r="K434" i="15"/>
  <c r="I311" i="15"/>
  <c r="Q307" i="15"/>
  <c r="K435" i="15"/>
  <c r="L6" i="15"/>
  <c r="P6" i="15" s="1"/>
  <c r="L9" i="15"/>
  <c r="N9" i="15" s="1"/>
  <c r="K173" i="15"/>
  <c r="L307" i="15"/>
  <c r="H309" i="15"/>
  <c r="R310" i="15"/>
  <c r="M312" i="15"/>
  <c r="K426" i="15"/>
  <c r="K501" i="15"/>
  <c r="M309" i="15"/>
  <c r="P306" i="15"/>
  <c r="O308" i="15"/>
  <c r="J310" i="15"/>
  <c r="K312" i="15"/>
  <c r="Q306" i="15"/>
  <c r="R308" i="15"/>
  <c r="P310" i="15"/>
  <c r="L312" i="15"/>
  <c r="K425" i="15"/>
  <c r="K176" i="15"/>
  <c r="N307" i="15"/>
  <c r="J309" i="15"/>
  <c r="H311" i="15"/>
  <c r="K427" i="15"/>
  <c r="K287" i="15"/>
  <c r="K288" i="15"/>
  <c r="K286" i="15"/>
  <c r="M313" i="15"/>
  <c r="P312" i="15"/>
  <c r="H312" i="15"/>
  <c r="K311" i="15"/>
  <c r="N310" i="15"/>
  <c r="Q309" i="15"/>
  <c r="I309" i="15"/>
  <c r="L308" i="15"/>
  <c r="O307" i="15"/>
  <c r="R306" i="15"/>
  <c r="J306" i="15"/>
  <c r="Q313" i="15"/>
  <c r="H313" i="15"/>
  <c r="J312" i="15"/>
  <c r="L311" i="15"/>
  <c r="M310" i="15"/>
  <c r="O309" i="15"/>
  <c r="Q308" i="15"/>
  <c r="H308" i="15"/>
  <c r="J307" i="15"/>
  <c r="L306" i="15"/>
  <c r="P313" i="15"/>
  <c r="R312" i="15"/>
  <c r="I312" i="15"/>
  <c r="J311" i="15"/>
  <c r="L310" i="15"/>
  <c r="N309" i="15"/>
  <c r="P308" i="15"/>
  <c r="R307" i="15"/>
  <c r="I307" i="15"/>
  <c r="K306" i="15"/>
  <c r="H307" i="15"/>
  <c r="J308" i="15"/>
  <c r="K309" i="15"/>
  <c r="K310" i="15"/>
  <c r="N311" i="15"/>
  <c r="N312" i="15"/>
  <c r="O313" i="15"/>
  <c r="H306" i="15"/>
  <c r="K307" i="15"/>
  <c r="K308" i="15"/>
  <c r="L309" i="15"/>
  <c r="O310" i="15"/>
  <c r="O311" i="15"/>
  <c r="O312" i="15"/>
  <c r="R313" i="15"/>
  <c r="K290" i="15"/>
  <c r="M306" i="15"/>
  <c r="M307" i="15"/>
  <c r="N308" i="15"/>
  <c r="P309" i="15"/>
  <c r="Q310" i="15"/>
  <c r="Q311" i="15"/>
  <c r="I313" i="15"/>
  <c r="K505" i="15"/>
  <c r="K497" i="15"/>
  <c r="K506" i="15"/>
  <c r="K431" i="15"/>
  <c r="K498" i="15"/>
  <c r="K507" i="15"/>
  <c r="K499" i="15"/>
  <c r="K433" i="15"/>
  <c r="K500" i="15"/>
  <c r="I55" i="15"/>
  <c r="K168" i="15"/>
  <c r="K240" i="15"/>
  <c r="J49" i="15"/>
  <c r="K170" i="15"/>
  <c r="K246" i="15"/>
  <c r="L11" i="15"/>
  <c r="N11" i="15" s="1"/>
  <c r="K49" i="15"/>
  <c r="K171" i="15"/>
  <c r="K247" i="15"/>
  <c r="P53" i="15"/>
  <c r="L7" i="15"/>
  <c r="P7" i="15" s="1"/>
  <c r="Q53" i="15"/>
  <c r="K239" i="15"/>
  <c r="M50" i="15"/>
  <c r="K172" i="15"/>
  <c r="K248" i="15"/>
  <c r="P10" i="15"/>
  <c r="N10" i="15"/>
  <c r="J50" i="15"/>
  <c r="N60" i="15"/>
  <c r="N3" i="15"/>
  <c r="Q3" i="15" s="1"/>
  <c r="R3" i="15" s="1"/>
  <c r="S3" i="15" s="1"/>
  <c r="H98" i="15" s="1"/>
  <c r="M55" i="15"/>
  <c r="P54" i="15"/>
  <c r="H54" i="15"/>
  <c r="K53" i="15"/>
  <c r="N52" i="15"/>
  <c r="Q51" i="15"/>
  <c r="I51" i="15"/>
  <c r="L50" i="15"/>
  <c r="O49" i="15"/>
  <c r="R48" i="15"/>
  <c r="J48" i="15"/>
  <c r="K50" i="15"/>
  <c r="I48" i="15"/>
  <c r="L55" i="15"/>
  <c r="O54" i="15"/>
  <c r="R53" i="15"/>
  <c r="J53" i="15"/>
  <c r="M52" i="15"/>
  <c r="P51" i="15"/>
  <c r="H51" i="15"/>
  <c r="N49" i="15"/>
  <c r="Q48" i="15"/>
  <c r="O55" i="15"/>
  <c r="R54" i="15"/>
  <c r="J54" i="15"/>
  <c r="M53" i="15"/>
  <c r="P52" i="15"/>
  <c r="H52" i="15"/>
  <c r="K51" i="15"/>
  <c r="N50" i="15"/>
  <c r="Q49" i="15"/>
  <c r="I49" i="15"/>
  <c r="L48" i="15"/>
  <c r="R55" i="15"/>
  <c r="Q54" i="15"/>
  <c r="O53" i="15"/>
  <c r="L52" i="15"/>
  <c r="L51" i="15"/>
  <c r="I50" i="15"/>
  <c r="H49" i="15"/>
  <c r="Q55" i="15"/>
  <c r="N54" i="15"/>
  <c r="N53" i="15"/>
  <c r="J51" i="15"/>
  <c r="H50" i="15"/>
  <c r="P48" i="15"/>
  <c r="L54" i="15"/>
  <c r="I52" i="15"/>
  <c r="P49" i="15"/>
  <c r="N48" i="15"/>
  <c r="K52" i="15"/>
  <c r="P55" i="15"/>
  <c r="M54" i="15"/>
  <c r="L53" i="15"/>
  <c r="J52" i="15"/>
  <c r="R50" i="15"/>
  <c r="R49" i="15"/>
  <c r="O48" i="15"/>
  <c r="N55" i="15"/>
  <c r="I53" i="15"/>
  <c r="Q50" i="15"/>
  <c r="K55" i="15"/>
  <c r="K54" i="15"/>
  <c r="H53" i="15"/>
  <c r="R51" i="15"/>
  <c r="P50" i="15"/>
  <c r="M49" i="15"/>
  <c r="M48" i="15"/>
  <c r="J55" i="15"/>
  <c r="I54" i="15"/>
  <c r="R52" i="15"/>
  <c r="O51" i="15"/>
  <c r="O50" i="15"/>
  <c r="L49" i="15"/>
  <c r="K48" i="15"/>
  <c r="O52" i="15"/>
  <c r="P9" i="15"/>
  <c r="H48" i="15"/>
  <c r="Q52" i="15"/>
  <c r="L8" i="15"/>
  <c r="N69" i="15"/>
  <c r="L13" i="15"/>
  <c r="P13" i="15" s="1"/>
  <c r="K4" i="15"/>
  <c r="L4" i="15" s="1"/>
  <c r="K3" i="15"/>
  <c r="L3" i="15" s="1"/>
  <c r="P3" i="15" s="1"/>
  <c r="K12" i="15"/>
  <c r="L12" i="15" s="1"/>
  <c r="L5" i="15"/>
  <c r="P5" i="15" s="1"/>
  <c r="N6" i="15"/>
  <c r="Q6" i="15" s="1"/>
  <c r="R6" i="15" s="1"/>
  <c r="S6" i="15" s="1"/>
  <c r="K101" i="15" s="1"/>
  <c r="N62" i="15"/>
  <c r="K242" i="15"/>
  <c r="K249" i="15"/>
  <c r="K241" i="15"/>
  <c r="K244" i="15"/>
  <c r="K245" i="15"/>
  <c r="K169" i="15"/>
  <c r="K177" i="15"/>
  <c r="K174" i="15"/>
  <c r="K167" i="15"/>
  <c r="B5" i="13"/>
  <c r="B6" i="13"/>
  <c r="B7" i="13"/>
  <c r="B8" i="13"/>
  <c r="B9" i="13"/>
  <c r="B10" i="13"/>
  <c r="B11" i="13"/>
  <c r="B12" i="13"/>
  <c r="B13" i="13"/>
  <c r="B14" i="13"/>
  <c r="B15" i="13"/>
  <c r="P11" i="15" l="1"/>
  <c r="Q11" i="15" s="1"/>
  <c r="R11" i="15" s="1"/>
  <c r="S11" i="15" s="1"/>
  <c r="P106" i="15" s="1"/>
  <c r="N5" i="15"/>
  <c r="Q5" i="15" s="1"/>
  <c r="R5" i="15" s="1"/>
  <c r="S5" i="15" s="1"/>
  <c r="J100" i="15" s="1"/>
  <c r="N7" i="15"/>
  <c r="Q7" i="15" s="1"/>
  <c r="R7" i="15" s="1"/>
  <c r="S7" i="15" s="1"/>
  <c r="L102" i="15" s="1"/>
  <c r="Q10" i="15"/>
  <c r="R10" i="15" s="1"/>
  <c r="S10" i="15" s="1"/>
  <c r="O105" i="15" s="1"/>
  <c r="P12" i="15"/>
  <c r="N12" i="15"/>
  <c r="P4" i="15"/>
  <c r="N4" i="15"/>
  <c r="N13" i="15"/>
  <c r="Q13" i="15" s="1"/>
  <c r="R13" i="15" s="1"/>
  <c r="S13" i="15" s="1"/>
  <c r="R108" i="15" s="1"/>
  <c r="K193" i="15" a="1"/>
  <c r="Q9" i="15"/>
  <c r="R9" i="15" s="1"/>
  <c r="S9" i="15" s="1"/>
  <c r="N104" i="15" s="1"/>
  <c r="P8" i="15"/>
  <c r="N8" i="15"/>
  <c r="B273" i="14"/>
  <c r="B265" i="14"/>
  <c r="B266" i="14"/>
  <c r="B267" i="14"/>
  <c r="B268" i="14"/>
  <c r="B269" i="14"/>
  <c r="B270" i="14"/>
  <c r="B271" i="14"/>
  <c r="H308" i="14" s="1"/>
  <c r="B272" i="14"/>
  <c r="H309" i="14" s="1"/>
  <c r="B264" i="14"/>
  <c r="B263" i="14"/>
  <c r="A261" i="14"/>
  <c r="E487" i="14"/>
  <c r="E483" i="14"/>
  <c r="E480" i="14" a="1"/>
  <c r="E416" i="14"/>
  <c r="E414" i="14"/>
  <c r="E412" i="14"/>
  <c r="E411" i="14"/>
  <c r="E408" i="14"/>
  <c r="E408" i="14" a="1"/>
  <c r="E415" i="14" s="1"/>
  <c r="E307" i="14"/>
  <c r="H306" i="14"/>
  <c r="E306" i="14"/>
  <c r="E305" i="14"/>
  <c r="E304" i="14"/>
  <c r="E303" i="14"/>
  <c r="E302" i="14"/>
  <c r="E301" i="14"/>
  <c r="E300" i="14"/>
  <c r="K296" i="14"/>
  <c r="J296" i="14"/>
  <c r="I296" i="14"/>
  <c r="H296" i="14"/>
  <c r="B296" i="14"/>
  <c r="L295" i="14"/>
  <c r="K295" i="14"/>
  <c r="J295" i="14"/>
  <c r="D295" i="14"/>
  <c r="C295" i="14"/>
  <c r="B295" i="14"/>
  <c r="K294" i="14"/>
  <c r="F294" i="14"/>
  <c r="E294" i="14"/>
  <c r="C294" i="14"/>
  <c r="B294" i="14"/>
  <c r="H293" i="14"/>
  <c r="F293" i="14"/>
  <c r="E293" i="14"/>
  <c r="D293" i="14"/>
  <c r="I292" i="14"/>
  <c r="H292" i="14"/>
  <c r="G292" i="14"/>
  <c r="F292" i="14"/>
  <c r="K291" i="14"/>
  <c r="J291" i="14"/>
  <c r="I291" i="14"/>
  <c r="H291" i="14"/>
  <c r="B291" i="14"/>
  <c r="L290" i="14"/>
  <c r="K290" i="14"/>
  <c r="J290" i="14"/>
  <c r="D290" i="14"/>
  <c r="C290" i="14"/>
  <c r="B290" i="14"/>
  <c r="L289" i="14"/>
  <c r="F289" i="14"/>
  <c r="E289" i="14"/>
  <c r="D289" i="14"/>
  <c r="B289" i="14"/>
  <c r="B289" i="14" a="1"/>
  <c r="E296" i="14" s="1"/>
  <c r="E273" i="14"/>
  <c r="D273" i="14"/>
  <c r="E272" i="14"/>
  <c r="D272" i="14"/>
  <c r="D271" i="14"/>
  <c r="E271" i="14" s="1"/>
  <c r="D270" i="14"/>
  <c r="E270" i="14" s="1"/>
  <c r="F270" i="14" s="1"/>
  <c r="J270" i="14" s="1"/>
  <c r="H307" i="14"/>
  <c r="E269" i="14"/>
  <c r="D269" i="14"/>
  <c r="E268" i="14"/>
  <c r="F268" i="14" s="1"/>
  <c r="D268" i="14"/>
  <c r="H305" i="14"/>
  <c r="D267" i="14"/>
  <c r="E267" i="14" s="1"/>
  <c r="F267" i="14" s="1"/>
  <c r="H304" i="14"/>
  <c r="E266" i="14"/>
  <c r="D266" i="14"/>
  <c r="F266" i="14"/>
  <c r="J266" i="14" s="1"/>
  <c r="D265" i="14"/>
  <c r="D264" i="14"/>
  <c r="E264" i="14" s="1"/>
  <c r="E263" i="14"/>
  <c r="D263" i="14"/>
  <c r="H300" i="14"/>
  <c r="Q4" i="15" l="1"/>
  <c r="R4" i="15" s="1"/>
  <c r="S4" i="15" s="1"/>
  <c r="I99" i="15" s="1"/>
  <c r="Q12" i="15"/>
  <c r="R12" i="15" s="1"/>
  <c r="S12" i="15" s="1"/>
  <c r="Q107" i="15" s="1"/>
  <c r="K200" i="15"/>
  <c r="K199" i="15"/>
  <c r="K194" i="15"/>
  <c r="K196" i="15"/>
  <c r="K197" i="15"/>
  <c r="K193" i="15"/>
  <c r="K198" i="15"/>
  <c r="K195" i="15"/>
  <c r="Q8" i="15"/>
  <c r="R8" i="15" s="1"/>
  <c r="S8" i="15" s="1"/>
  <c r="M103" i="15" s="1"/>
  <c r="F269" i="14"/>
  <c r="J267" i="14"/>
  <c r="H267" i="14"/>
  <c r="F271" i="14"/>
  <c r="J269" i="14"/>
  <c r="H269" i="14"/>
  <c r="K269" i="14" s="1"/>
  <c r="L269" i="14" s="1"/>
  <c r="M269" i="14" s="1"/>
  <c r="H345" i="14" s="1"/>
  <c r="J268" i="14"/>
  <c r="H268" i="14"/>
  <c r="K268" i="14" s="1"/>
  <c r="L268" i="14" s="1"/>
  <c r="M268" i="14" s="1"/>
  <c r="G344" i="14" s="1"/>
  <c r="H303" i="14"/>
  <c r="F272" i="14"/>
  <c r="J272" i="14" s="1"/>
  <c r="H270" i="14"/>
  <c r="K270" i="14" s="1"/>
  <c r="L270" i="14" s="1"/>
  <c r="M270" i="14" s="1"/>
  <c r="I346" i="14" s="1"/>
  <c r="F265" i="14"/>
  <c r="J265" i="14" s="1"/>
  <c r="E265" i="14"/>
  <c r="F273" i="14"/>
  <c r="H310" i="14"/>
  <c r="F263" i="14"/>
  <c r="J263" i="14" s="1"/>
  <c r="H266" i="14"/>
  <c r="K266" i="14" s="1"/>
  <c r="L266" i="14" s="1"/>
  <c r="M266" i="14" s="1"/>
  <c r="E342" i="14" s="1"/>
  <c r="H301" i="14"/>
  <c r="F264" i="14"/>
  <c r="J264" i="14" s="1"/>
  <c r="H302" i="14"/>
  <c r="G289" i="14"/>
  <c r="E290" i="14"/>
  <c r="C291" i="14"/>
  <c r="L291" i="14"/>
  <c r="K292" i="14"/>
  <c r="I293" i="14"/>
  <c r="G294" i="14"/>
  <c r="E295" i="14"/>
  <c r="C296" i="14"/>
  <c r="L296" i="14"/>
  <c r="H289" i="14"/>
  <c r="F290" i="14"/>
  <c r="D291" i="14"/>
  <c r="C292" i="14"/>
  <c r="L292" i="14"/>
  <c r="J293" i="14"/>
  <c r="H294" i="14"/>
  <c r="F295" i="14"/>
  <c r="D296" i="14"/>
  <c r="I289" i="14"/>
  <c r="G290" i="14"/>
  <c r="F291" i="14"/>
  <c r="D292" i="14"/>
  <c r="B293" i="14"/>
  <c r="K293" i="14"/>
  <c r="I294" i="14"/>
  <c r="G295" i="14"/>
  <c r="F296" i="14"/>
  <c r="I295" i="14"/>
  <c r="L294" i="14"/>
  <c r="D294" i="14"/>
  <c r="G293" i="14"/>
  <c r="J292" i="14"/>
  <c r="B292" i="14"/>
  <c r="E291" i="14"/>
  <c r="H290" i="14"/>
  <c r="K289" i="14"/>
  <c r="C289" i="14"/>
  <c r="E434" i="14" s="1" a="1"/>
  <c r="J289" i="14"/>
  <c r="I290" i="14"/>
  <c r="G291" i="14"/>
  <c r="E292" i="14"/>
  <c r="C293" i="14"/>
  <c r="L293" i="14"/>
  <c r="J294" i="14"/>
  <c r="H295" i="14"/>
  <c r="G296" i="14"/>
  <c r="E490" i="14"/>
  <c r="E482" i="14"/>
  <c r="E489" i="14"/>
  <c r="E481" i="14"/>
  <c r="E488" i="14"/>
  <c r="E480" i="14"/>
  <c r="E486" i="14"/>
  <c r="E485" i="14"/>
  <c r="E484" i="14"/>
  <c r="E409" i="14"/>
  <c r="E417" i="14"/>
  <c r="E410" i="14"/>
  <c r="E418" i="14"/>
  <c r="E413" i="14"/>
  <c r="B5" i="14"/>
  <c r="H167" i="15" l="1" a="1"/>
  <c r="H173" i="15" s="1"/>
  <c r="H111" i="15" a="1"/>
  <c r="Q117" i="15" s="1"/>
  <c r="N193" i="15" a="1"/>
  <c r="E440" i="14"/>
  <c r="E438" i="14"/>
  <c r="E435" i="14"/>
  <c r="E434" i="14"/>
  <c r="E441" i="14"/>
  <c r="E439" i="14"/>
  <c r="E437" i="14"/>
  <c r="E436" i="14"/>
  <c r="H264" i="14"/>
  <c r="K264" i="14" s="1"/>
  <c r="L264" i="14" s="1"/>
  <c r="M264" i="14" s="1"/>
  <c r="C340" i="14" s="1"/>
  <c r="H273" i="14"/>
  <c r="J273" i="14"/>
  <c r="H272" i="14"/>
  <c r="K272" i="14" s="1"/>
  <c r="L272" i="14" s="1"/>
  <c r="M272" i="14" s="1"/>
  <c r="K348" i="14" s="1"/>
  <c r="J271" i="14"/>
  <c r="H271" i="14"/>
  <c r="K271" i="14" s="1"/>
  <c r="L271" i="14" s="1"/>
  <c r="M271" i="14" s="1"/>
  <c r="J347" i="14" s="1"/>
  <c r="H263" i="14"/>
  <c r="K263" i="14" s="1"/>
  <c r="L263" i="14" s="1"/>
  <c r="M263" i="14" s="1"/>
  <c r="B339" i="14" s="1"/>
  <c r="K267" i="14"/>
  <c r="L267" i="14" s="1"/>
  <c r="M267" i="14" s="1"/>
  <c r="F343" i="14" s="1"/>
  <c r="H265" i="14"/>
  <c r="K265" i="14" s="1"/>
  <c r="L265" i="14" s="1"/>
  <c r="M265" i="14" s="1"/>
  <c r="D341" i="14" s="1"/>
  <c r="F5" i="14"/>
  <c r="H171" i="15" l="1"/>
  <c r="H172" i="15"/>
  <c r="H169" i="15"/>
  <c r="H175" i="15"/>
  <c r="H170" i="15"/>
  <c r="H176" i="15"/>
  <c r="H167" i="15"/>
  <c r="H180" i="15" s="1" a="1"/>
  <c r="H174" i="15"/>
  <c r="H177" i="15"/>
  <c r="H168" i="15"/>
  <c r="P116" i="15"/>
  <c r="N114" i="15"/>
  <c r="M111" i="15"/>
  <c r="M118" i="15"/>
  <c r="P112" i="15"/>
  <c r="J116" i="15"/>
  <c r="O114" i="15"/>
  <c r="H115" i="15"/>
  <c r="Q119" i="15"/>
  <c r="N112" i="15"/>
  <c r="N119" i="15"/>
  <c r="J112" i="15"/>
  <c r="M113" i="15"/>
  <c r="H111" i="15"/>
  <c r="Q113" i="15"/>
  <c r="L119" i="15"/>
  <c r="K117" i="15"/>
  <c r="N118" i="15"/>
  <c r="I120" i="15"/>
  <c r="J115" i="15"/>
  <c r="R121" i="15"/>
  <c r="H118" i="15"/>
  <c r="K119" i="15"/>
  <c r="J121" i="15"/>
  <c r="Q112" i="15"/>
  <c r="H121" i="15"/>
  <c r="R111" i="15"/>
  <c r="K112" i="15"/>
  <c r="K115" i="15"/>
  <c r="I112" i="15"/>
  <c r="O112" i="15"/>
  <c r="P113" i="15"/>
  <c r="R117" i="15"/>
  <c r="I121" i="15"/>
  <c r="P117" i="15"/>
  <c r="J118" i="15"/>
  <c r="Q111" i="15"/>
  <c r="J113" i="15"/>
  <c r="P115" i="15"/>
  <c r="R112" i="15"/>
  <c r="P118" i="15"/>
  <c r="L113" i="15"/>
  <c r="J119" i="15"/>
  <c r="J114" i="15"/>
  <c r="H120" i="15"/>
  <c r="I111" i="15"/>
  <c r="L117" i="15"/>
  <c r="N117" i="15"/>
  <c r="M116" i="15"/>
  <c r="N120" i="15"/>
  <c r="Q120" i="15"/>
  <c r="K114" i="15"/>
  <c r="M114" i="15"/>
  <c r="Q116" i="15"/>
  <c r="O113" i="15"/>
  <c r="M119" i="15"/>
  <c r="I114" i="15"/>
  <c r="R119" i="15"/>
  <c r="R114" i="15"/>
  <c r="P120" i="15"/>
  <c r="H116" i="15"/>
  <c r="K121" i="15"/>
  <c r="L112" i="15"/>
  <c r="R118" i="15"/>
  <c r="O117" i="15"/>
  <c r="P111" i="15"/>
  <c r="I113" i="15"/>
  <c r="M115" i="15"/>
  <c r="R115" i="15"/>
  <c r="I118" i="15"/>
  <c r="L114" i="15"/>
  <c r="J120" i="15"/>
  <c r="Q114" i="15"/>
  <c r="O120" i="15"/>
  <c r="O115" i="15"/>
  <c r="M121" i="15"/>
  <c r="I116" i="15"/>
  <c r="K113" i="15"/>
  <c r="M117" i="15"/>
  <c r="K120" i="15"/>
  <c r="H119" i="15"/>
  <c r="H113" i="15"/>
  <c r="O111" i="15"/>
  <c r="R116" i="15"/>
  <c r="J117" i="15"/>
  <c r="I119" i="15"/>
  <c r="I115" i="15"/>
  <c r="R120" i="15"/>
  <c r="N115" i="15"/>
  <c r="L121" i="15"/>
  <c r="L116" i="15"/>
  <c r="N113" i="15"/>
  <c r="O118" i="15"/>
  <c r="L111" i="15"/>
  <c r="P121" i="15"/>
  <c r="M120" i="15"/>
  <c r="H114" i="15"/>
  <c r="R113" i="15"/>
  <c r="K118" i="15"/>
  <c r="L118" i="15"/>
  <c r="L120" i="15"/>
  <c r="Q115" i="15"/>
  <c r="O121" i="15"/>
  <c r="K116" i="15"/>
  <c r="K111" i="15"/>
  <c r="I117" i="15"/>
  <c r="Q118" i="15"/>
  <c r="P114" i="15"/>
  <c r="M112" i="15"/>
  <c r="N111" i="15"/>
  <c r="Q121" i="15"/>
  <c r="L115" i="15"/>
  <c r="O116" i="15"/>
  <c r="O119" i="15"/>
  <c r="P119" i="15"/>
  <c r="N121" i="15"/>
  <c r="N116" i="15"/>
  <c r="J111" i="15"/>
  <c r="H117" i="15"/>
  <c r="H112" i="15"/>
  <c r="N199" i="15"/>
  <c r="N198" i="15"/>
  <c r="N193" i="15"/>
  <c r="N200" i="15"/>
  <c r="N197" i="15"/>
  <c r="N196" i="15"/>
  <c r="N195" i="15"/>
  <c r="N194" i="15"/>
  <c r="K273" i="14"/>
  <c r="L273" i="14" s="1"/>
  <c r="M273" i="14" s="1"/>
  <c r="L349" i="14" s="1"/>
  <c r="B408" i="14" s="1" a="1"/>
  <c r="H434" i="14" a="1"/>
  <c r="B352" i="14" a="1"/>
  <c r="E225" i="14"/>
  <c r="E222" i="14" a="1"/>
  <c r="E232" i="14" s="1"/>
  <c r="E158" i="14"/>
  <c r="E157" i="14"/>
  <c r="E150" i="14"/>
  <c r="E150" i="14" a="1"/>
  <c r="E155" i="14" s="1"/>
  <c r="H49" i="14"/>
  <c r="E49" i="14"/>
  <c r="E48" i="14"/>
  <c r="E47" i="14"/>
  <c r="H46" i="14"/>
  <c r="E46" i="14"/>
  <c r="E45" i="14"/>
  <c r="E44" i="14"/>
  <c r="H43" i="14"/>
  <c r="E43" i="14"/>
  <c r="E42" i="14"/>
  <c r="D38" i="14"/>
  <c r="C38" i="14"/>
  <c r="C37" i="14"/>
  <c r="B37" i="14"/>
  <c r="I36" i="14"/>
  <c r="E36" i="14"/>
  <c r="B36" i="14"/>
  <c r="G35" i="14"/>
  <c r="D35" i="14"/>
  <c r="J34" i="14"/>
  <c r="H34" i="14"/>
  <c r="D34" i="14"/>
  <c r="J33" i="14"/>
  <c r="G33" i="14"/>
  <c r="C33" i="14"/>
  <c r="B33" i="14"/>
  <c r="J32" i="14"/>
  <c r="E32" i="14"/>
  <c r="L31" i="14"/>
  <c r="I31" i="14"/>
  <c r="E31" i="14"/>
  <c r="D31" i="14"/>
  <c r="B31" i="14" a="1"/>
  <c r="K38" i="14" s="1"/>
  <c r="D15" i="14"/>
  <c r="E15" i="14" s="1"/>
  <c r="B15" i="14"/>
  <c r="D14" i="14"/>
  <c r="E14" i="14" s="1"/>
  <c r="B14" i="14"/>
  <c r="H51" i="14" s="1"/>
  <c r="D13" i="14"/>
  <c r="E13" i="14" s="1"/>
  <c r="F13" i="14" s="1"/>
  <c r="B13" i="14"/>
  <c r="H50" i="14" s="1"/>
  <c r="E12" i="14"/>
  <c r="D12" i="14"/>
  <c r="B12" i="14"/>
  <c r="F12" i="14" s="1"/>
  <c r="J12" i="14" s="1"/>
  <c r="D11" i="14"/>
  <c r="E11" i="14" s="1"/>
  <c r="B11" i="14"/>
  <c r="D10" i="14"/>
  <c r="B10" i="14"/>
  <c r="E9" i="14"/>
  <c r="F9" i="14" s="1"/>
  <c r="J9" i="14" s="1"/>
  <c r="D9" i="14"/>
  <c r="B9" i="14"/>
  <c r="D8" i="14"/>
  <c r="E8" i="14" s="1"/>
  <c r="F8" i="14" s="1"/>
  <c r="B8" i="14"/>
  <c r="H45" i="14" s="1"/>
  <c r="D7" i="14"/>
  <c r="E7" i="14" s="1"/>
  <c r="B7" i="14"/>
  <c r="H44" i="14" s="1"/>
  <c r="D6" i="14"/>
  <c r="B6" i="14"/>
  <c r="D5" i="14"/>
  <c r="E5" i="14" s="1"/>
  <c r="H5" i="14" s="1"/>
  <c r="H42" i="14"/>
  <c r="H124" i="15" l="1" a="1"/>
  <c r="R129" i="15" s="1"/>
  <c r="H184" i="15"/>
  <c r="H183" i="15"/>
  <c r="H186" i="15"/>
  <c r="H190" i="15"/>
  <c r="H189" i="15"/>
  <c r="H185" i="15"/>
  <c r="H182" i="15"/>
  <c r="H181" i="15"/>
  <c r="H180" i="15"/>
  <c r="H187" i="15"/>
  <c r="H188" i="15"/>
  <c r="H439" i="14"/>
  <c r="H437" i="14"/>
  <c r="H434" i="14"/>
  <c r="H441" i="14"/>
  <c r="H438" i="14"/>
  <c r="H436" i="14"/>
  <c r="H435" i="14"/>
  <c r="H440" i="14"/>
  <c r="B417" i="14"/>
  <c r="B409" i="14"/>
  <c r="B414" i="14"/>
  <c r="B413" i="14"/>
  <c r="B418" i="14"/>
  <c r="B416" i="14"/>
  <c r="B415" i="14"/>
  <c r="B411" i="14"/>
  <c r="B410" i="14"/>
  <c r="B408" i="14"/>
  <c r="B412" i="14"/>
  <c r="F362" i="14"/>
  <c r="I361" i="14"/>
  <c r="L360" i="14"/>
  <c r="D360" i="14"/>
  <c r="G359" i="14"/>
  <c r="J358" i="14"/>
  <c r="B358" i="14"/>
  <c r="E357" i="14"/>
  <c r="H356" i="14"/>
  <c r="K355" i="14"/>
  <c r="C355" i="14"/>
  <c r="F354" i="14"/>
  <c r="I353" i="14"/>
  <c r="L352" i="14"/>
  <c r="D352" i="14"/>
  <c r="J362" i="14"/>
  <c r="L361" i="14"/>
  <c r="C361" i="14"/>
  <c r="E360" i="14"/>
  <c r="F359" i="14"/>
  <c r="H358" i="14"/>
  <c r="J357" i="14"/>
  <c r="L356" i="14"/>
  <c r="C356" i="14"/>
  <c r="E355" i="14"/>
  <c r="G354" i="14"/>
  <c r="H353" i="14"/>
  <c r="J352" i="14"/>
  <c r="I362" i="14"/>
  <c r="K361" i="14"/>
  <c r="B361" i="14"/>
  <c r="C360" i="14"/>
  <c r="E359" i="14"/>
  <c r="G358" i="14"/>
  <c r="I357" i="14"/>
  <c r="K356" i="14"/>
  <c r="B356" i="14"/>
  <c r="D355" i="14"/>
  <c r="E354" i="14"/>
  <c r="G353" i="14"/>
  <c r="I352" i="14"/>
  <c r="H362" i="14"/>
  <c r="J361" i="14"/>
  <c r="K360" i="14"/>
  <c r="B360" i="14"/>
  <c r="D359" i="14"/>
  <c r="F358" i="14"/>
  <c r="H357" i="14"/>
  <c r="J356" i="14"/>
  <c r="L355" i="14"/>
  <c r="B355" i="14"/>
  <c r="D354" i="14"/>
  <c r="F353" i="14"/>
  <c r="H352" i="14"/>
  <c r="G362" i="14"/>
  <c r="H361" i="14"/>
  <c r="J360" i="14"/>
  <c r="L359" i="14"/>
  <c r="C359" i="14"/>
  <c r="E358" i="14"/>
  <c r="G357" i="14"/>
  <c r="I356" i="14"/>
  <c r="J355" i="14"/>
  <c r="L354" i="14"/>
  <c r="C354" i="14"/>
  <c r="E353" i="14"/>
  <c r="G352" i="14"/>
  <c r="D362" i="14"/>
  <c r="H360" i="14"/>
  <c r="L358" i="14"/>
  <c r="D357" i="14"/>
  <c r="H355" i="14"/>
  <c r="L353" i="14"/>
  <c r="E352" i="14"/>
  <c r="F361" i="14"/>
  <c r="F356" i="14"/>
  <c r="C353" i="14"/>
  <c r="I360" i="14"/>
  <c r="B354" i="14"/>
  <c r="C362" i="14"/>
  <c r="G360" i="14"/>
  <c r="K358" i="14"/>
  <c r="C357" i="14"/>
  <c r="G355" i="14"/>
  <c r="K353" i="14"/>
  <c r="C352" i="14"/>
  <c r="J359" i="14"/>
  <c r="I355" i="14"/>
  <c r="B362" i="14"/>
  <c r="F360" i="14"/>
  <c r="I358" i="14"/>
  <c r="B357" i="14"/>
  <c r="F355" i="14"/>
  <c r="J353" i="14"/>
  <c r="B352" i="14"/>
  <c r="B359" i="14"/>
  <c r="G361" i="14"/>
  <c r="K359" i="14"/>
  <c r="D358" i="14"/>
  <c r="G356" i="14"/>
  <c r="K354" i="14"/>
  <c r="D353" i="14"/>
  <c r="C358" i="14"/>
  <c r="J354" i="14"/>
  <c r="E362" i="14"/>
  <c r="F357" i="14"/>
  <c r="F352" i="14"/>
  <c r="L362" i="14"/>
  <c r="E361" i="14"/>
  <c r="I359" i="14"/>
  <c r="L357" i="14"/>
  <c r="E356" i="14"/>
  <c r="I354" i="14"/>
  <c r="B353" i="14"/>
  <c r="K362" i="14"/>
  <c r="D361" i="14"/>
  <c r="H359" i="14"/>
  <c r="K357" i="14"/>
  <c r="D356" i="14"/>
  <c r="H354" i="14"/>
  <c r="K352" i="14"/>
  <c r="H13" i="14"/>
  <c r="J13" i="14"/>
  <c r="F14" i="14"/>
  <c r="J14" i="14" s="1"/>
  <c r="F38" i="14"/>
  <c r="K31" i="14"/>
  <c r="F33" i="14"/>
  <c r="K34" i="14"/>
  <c r="L36" i="14"/>
  <c r="H38" i="14"/>
  <c r="E222" i="14"/>
  <c r="L38" i="14"/>
  <c r="E224" i="14"/>
  <c r="F7" i="14"/>
  <c r="J7" i="14" s="1"/>
  <c r="F32" i="14"/>
  <c r="B34" i="14"/>
  <c r="I35" i="14"/>
  <c r="G37" i="14"/>
  <c r="E154" i="14"/>
  <c r="E229" i="14"/>
  <c r="C31" i="14"/>
  <c r="H32" i="14"/>
  <c r="C34" i="14"/>
  <c r="L35" i="14"/>
  <c r="J37" i="14"/>
  <c r="E230" i="14"/>
  <c r="H48" i="14"/>
  <c r="F11" i="14"/>
  <c r="J5" i="14"/>
  <c r="K5" i="14" s="1"/>
  <c r="L5" i="14" s="1"/>
  <c r="M5" i="14" s="1"/>
  <c r="B81" i="14" s="1"/>
  <c r="H52" i="14"/>
  <c r="F15" i="14"/>
  <c r="E6" i="14"/>
  <c r="F6" i="14" s="1"/>
  <c r="J6" i="14" s="1"/>
  <c r="J8" i="14"/>
  <c r="H8" i="14"/>
  <c r="E10" i="14"/>
  <c r="F10" i="14" s="1"/>
  <c r="J10" i="14" s="1"/>
  <c r="H12" i="14"/>
  <c r="K12" i="14" s="1"/>
  <c r="L12" i="14" s="1"/>
  <c r="M12" i="14" s="1"/>
  <c r="I88" i="14" s="1"/>
  <c r="H47" i="14"/>
  <c r="H9" i="14"/>
  <c r="K9" i="14" s="1"/>
  <c r="L9" i="14" s="1"/>
  <c r="M9" i="14" s="1"/>
  <c r="F85" i="14" s="1"/>
  <c r="H31" i="14"/>
  <c r="I32" i="14"/>
  <c r="K33" i="14"/>
  <c r="L34" i="14"/>
  <c r="D36" i="14"/>
  <c r="F37" i="14"/>
  <c r="G38" i="14"/>
  <c r="E156" i="14"/>
  <c r="E153" i="14"/>
  <c r="E160" i="14"/>
  <c r="E152" i="14"/>
  <c r="E159" i="14"/>
  <c r="E151" i="14"/>
  <c r="E35" i="14"/>
  <c r="F36" i="14"/>
  <c r="I37" i="14"/>
  <c r="E231" i="14"/>
  <c r="E223" i="14"/>
  <c r="E228" i="14"/>
  <c r="E226" i="14"/>
  <c r="E227" i="14"/>
  <c r="E38" i="14"/>
  <c r="H37" i="14"/>
  <c r="K36" i="14"/>
  <c r="C36" i="14"/>
  <c r="F35" i="14"/>
  <c r="I34" i="14"/>
  <c r="L33" i="14"/>
  <c r="D33" i="14"/>
  <c r="G32" i="14"/>
  <c r="J31" i="14"/>
  <c r="B31" i="14"/>
  <c r="J38" i="14"/>
  <c r="B38" i="14"/>
  <c r="E37" i="14"/>
  <c r="H36" i="14"/>
  <c r="K35" i="14"/>
  <c r="C35" i="14"/>
  <c r="F34" i="14"/>
  <c r="I33" i="14"/>
  <c r="L32" i="14"/>
  <c r="D32" i="14"/>
  <c r="G31" i="14"/>
  <c r="I38" i="14"/>
  <c r="L37" i="14"/>
  <c r="D37" i="14"/>
  <c r="G36" i="14"/>
  <c r="J35" i="14"/>
  <c r="B35" i="14"/>
  <c r="E34" i="14"/>
  <c r="H33" i="14"/>
  <c r="K32" i="14"/>
  <c r="C32" i="14"/>
  <c r="F31" i="14"/>
  <c r="B32" i="14"/>
  <c r="E33" i="14"/>
  <c r="G34" i="14"/>
  <c r="H35" i="14"/>
  <c r="J36" i="14"/>
  <c r="K37" i="14"/>
  <c r="E5644" i="13"/>
  <c r="E5640" i="13" a="1"/>
  <c r="E5650" i="13" s="1"/>
  <c r="E5574" i="13"/>
  <c r="E5569" i="13"/>
  <c r="E5568" i="13" a="1"/>
  <c r="E5575" i="13" s="1"/>
  <c r="E5467" i="13"/>
  <c r="E5466" i="13"/>
  <c r="E5465" i="13"/>
  <c r="E5464" i="13"/>
  <c r="E5463" i="13"/>
  <c r="E5462" i="13"/>
  <c r="E5461" i="13"/>
  <c r="E5460" i="13"/>
  <c r="C5454" i="13"/>
  <c r="C5452" i="13"/>
  <c r="F5451" i="13"/>
  <c r="D5451" i="13"/>
  <c r="J5449" i="13"/>
  <c r="H5449" i="13"/>
  <c r="B5449" i="13" a="1"/>
  <c r="B5455" i="13" s="1"/>
  <c r="D5433" i="13"/>
  <c r="D5432" i="13"/>
  <c r="D5431" i="13"/>
  <c r="D5430" i="13"/>
  <c r="E5430" i="13" s="1"/>
  <c r="D5429" i="13"/>
  <c r="D5428" i="13"/>
  <c r="D5427" i="13"/>
  <c r="D5426" i="13"/>
  <c r="E5426" i="13" s="1"/>
  <c r="D5425" i="13"/>
  <c r="E5425" i="13" s="1"/>
  <c r="D5424" i="13"/>
  <c r="E5424" i="13" s="1"/>
  <c r="D5423" i="13"/>
  <c r="E5423" i="13" s="1"/>
  <c r="E5390" i="13"/>
  <c r="E5382" i="13" a="1"/>
  <c r="E5392" i="13" s="1"/>
  <c r="E5310" i="13" a="1"/>
  <c r="E5317" i="13" s="1"/>
  <c r="E5209" i="13"/>
  <c r="E5208" i="13"/>
  <c r="E5207" i="13"/>
  <c r="E5206" i="13"/>
  <c r="E5205" i="13"/>
  <c r="E5204" i="13"/>
  <c r="E5203" i="13"/>
  <c r="E5202" i="13"/>
  <c r="B5191" i="13" a="1"/>
  <c r="F5198" i="13" s="1"/>
  <c r="D5175" i="13"/>
  <c r="D5174" i="13"/>
  <c r="E5174" i="13" s="1"/>
  <c r="D5173" i="13"/>
  <c r="E5173" i="13" s="1"/>
  <c r="D5172" i="13"/>
  <c r="E5172" i="13" s="1"/>
  <c r="E5171" i="13"/>
  <c r="D5171" i="13"/>
  <c r="D5170" i="13"/>
  <c r="E5170" i="13" s="1"/>
  <c r="D5169" i="13"/>
  <c r="E5169" i="13" s="1"/>
  <c r="D5168" i="13"/>
  <c r="D5167" i="13"/>
  <c r="E5167" i="13" s="1"/>
  <c r="D5166" i="13"/>
  <c r="D5165" i="13"/>
  <c r="E5165" i="13" s="1"/>
  <c r="H128" i="15" l="1"/>
  <c r="N130" i="15"/>
  <c r="Q125" i="15"/>
  <c r="Q128" i="15"/>
  <c r="M132" i="15"/>
  <c r="R128" i="15"/>
  <c r="O126" i="15"/>
  <c r="H125" i="15"/>
  <c r="N125" i="15"/>
  <c r="J130" i="15"/>
  <c r="Q131" i="15"/>
  <c r="Q126" i="15"/>
  <c r="K131" i="15"/>
  <c r="K127" i="15"/>
  <c r="M131" i="15"/>
  <c r="N134" i="15"/>
  <c r="K124" i="15"/>
  <c r="Q124" i="15"/>
  <c r="N128" i="15"/>
  <c r="K130" i="15"/>
  <c r="J128" i="15"/>
  <c r="I130" i="15"/>
  <c r="O130" i="15"/>
  <c r="N132" i="15"/>
  <c r="P131" i="15"/>
  <c r="N129" i="15"/>
  <c r="Q130" i="15"/>
  <c r="L131" i="15"/>
  <c r="M124" i="15"/>
  <c r="J133" i="15"/>
  <c r="I127" i="15"/>
  <c r="P124" i="15"/>
  <c r="P129" i="15"/>
  <c r="K125" i="15"/>
  <c r="K128" i="15"/>
  <c r="M125" i="15"/>
  <c r="R130" i="15"/>
  <c r="O129" i="15"/>
  <c r="I128" i="15"/>
  <c r="P125" i="15"/>
  <c r="N131" i="15"/>
  <c r="J126" i="15"/>
  <c r="H132" i="15"/>
  <c r="K126" i="15"/>
  <c r="I132" i="15"/>
  <c r="Q133" i="15"/>
  <c r="O124" i="15"/>
  <c r="R132" i="15"/>
  <c r="I133" i="15"/>
  <c r="P130" i="15"/>
  <c r="M129" i="15"/>
  <c r="J132" i="15"/>
  <c r="H131" i="15"/>
  <c r="K129" i="15"/>
  <c r="M126" i="15"/>
  <c r="K132" i="15"/>
  <c r="R126" i="15"/>
  <c r="P132" i="15"/>
  <c r="H127" i="15"/>
  <c r="Q132" i="15"/>
  <c r="H134" i="15"/>
  <c r="H130" i="15"/>
  <c r="I134" i="15"/>
  <c r="L134" i="15"/>
  <c r="K133" i="15"/>
  <c r="R131" i="15"/>
  <c r="L133" i="15"/>
  <c r="L132" i="15"/>
  <c r="L130" i="15"/>
  <c r="J127" i="15"/>
  <c r="H133" i="15"/>
  <c r="O127" i="15"/>
  <c r="M133" i="15"/>
  <c r="P127" i="15"/>
  <c r="N133" i="15"/>
  <c r="P128" i="15"/>
  <c r="R125" i="15"/>
  <c r="R124" i="15"/>
  <c r="I125" i="15"/>
  <c r="J125" i="15"/>
  <c r="P126" i="15"/>
  <c r="O134" i="15"/>
  <c r="P134" i="15"/>
  <c r="O133" i="15"/>
  <c r="O131" i="15"/>
  <c r="R127" i="15"/>
  <c r="P133" i="15"/>
  <c r="L128" i="15"/>
  <c r="J134" i="15"/>
  <c r="M128" i="15"/>
  <c r="K134" i="15"/>
  <c r="H126" i="15"/>
  <c r="I131" i="15"/>
  <c r="I126" i="15"/>
  <c r="L126" i="15"/>
  <c r="Q127" i="15"/>
  <c r="N126" i="15"/>
  <c r="J124" i="15"/>
  <c r="L124" i="15"/>
  <c r="Q134" i="15"/>
  <c r="O132" i="15"/>
  <c r="O128" i="15"/>
  <c r="M134" i="15"/>
  <c r="I129" i="15"/>
  <c r="R134" i="15"/>
  <c r="J129" i="15"/>
  <c r="J131" i="15"/>
  <c r="L127" i="15"/>
  <c r="M127" i="15"/>
  <c r="N127" i="15"/>
  <c r="M130" i="15"/>
  <c r="H129" i="15"/>
  <c r="L125" i="15"/>
  <c r="O125" i="15"/>
  <c r="N124" i="15"/>
  <c r="R133" i="15"/>
  <c r="L129" i="15"/>
  <c r="H124" i="15"/>
  <c r="Q129" i="15"/>
  <c r="I124" i="15"/>
  <c r="B365" i="14" a="1"/>
  <c r="B421" i="14" a="1"/>
  <c r="H7" i="14"/>
  <c r="K7" i="14" s="1"/>
  <c r="L7" i="14" s="1"/>
  <c r="M7" i="14" s="1"/>
  <c r="D83" i="14" s="1"/>
  <c r="H14" i="14"/>
  <c r="K14" i="14" s="1"/>
  <c r="L14" i="14" s="1"/>
  <c r="M14" i="14" s="1"/>
  <c r="K90" i="14" s="1"/>
  <c r="K8" i="14"/>
  <c r="L8" i="14" s="1"/>
  <c r="M8" i="14" s="1"/>
  <c r="E84" i="14" s="1"/>
  <c r="K13" i="14"/>
  <c r="L13" i="14" s="1"/>
  <c r="M13" i="14" s="1"/>
  <c r="J89" i="14" s="1"/>
  <c r="H10" i="14"/>
  <c r="K10" i="14" s="1"/>
  <c r="L10" i="14" s="1"/>
  <c r="M10" i="14" s="1"/>
  <c r="G86" i="14" s="1"/>
  <c r="H11" i="14"/>
  <c r="J11" i="14"/>
  <c r="H6" i="14"/>
  <c r="K6" i="14" s="1"/>
  <c r="L6" i="14" s="1"/>
  <c r="M6" i="14" s="1"/>
  <c r="C82" i="14" s="1"/>
  <c r="E176" i="14" a="1"/>
  <c r="J15" i="14"/>
  <c r="H15" i="14"/>
  <c r="K15" i="14" s="1"/>
  <c r="L15" i="14" s="1"/>
  <c r="M15" i="14" s="1"/>
  <c r="L91" i="14" s="1"/>
  <c r="E5311" i="13"/>
  <c r="E5313" i="13"/>
  <c r="E5385" i="13"/>
  <c r="B5456" i="13"/>
  <c r="E5314" i="13"/>
  <c r="E5386" i="13"/>
  <c r="B5450" i="13"/>
  <c r="D5452" i="13"/>
  <c r="C5456" i="13"/>
  <c r="E5570" i="13"/>
  <c r="E5640" i="13"/>
  <c r="E5315" i="13"/>
  <c r="E5387" i="13"/>
  <c r="F5450" i="13"/>
  <c r="D5453" i="13"/>
  <c r="E5456" i="13"/>
  <c r="E5572" i="13"/>
  <c r="E5641" i="13"/>
  <c r="E5318" i="13"/>
  <c r="E5388" i="13"/>
  <c r="G5450" i="13"/>
  <c r="F5453" i="13"/>
  <c r="E5573" i="13"/>
  <c r="E5643" i="13"/>
  <c r="E5319" i="13"/>
  <c r="E5320" i="13"/>
  <c r="E5451" i="13"/>
  <c r="D5454" i="13"/>
  <c r="E5576" i="13"/>
  <c r="E5645" i="13"/>
  <c r="E5310" i="13"/>
  <c r="E5454" i="13"/>
  <c r="E5577" i="13"/>
  <c r="E5648" i="13"/>
  <c r="E5312" i="13"/>
  <c r="E5382" i="13"/>
  <c r="I5449" i="13"/>
  <c r="J5451" i="13"/>
  <c r="E5568" i="13"/>
  <c r="E5578" i="13"/>
  <c r="E5649" i="13"/>
  <c r="E5427" i="13"/>
  <c r="E5429" i="13"/>
  <c r="L5456" i="13"/>
  <c r="D5456" i="13"/>
  <c r="G5455" i="13"/>
  <c r="J5454" i="13"/>
  <c r="B5454" i="13"/>
  <c r="E5453" i="13"/>
  <c r="H5452" i="13"/>
  <c r="K5451" i="13"/>
  <c r="I5456" i="13"/>
  <c r="L5455" i="13"/>
  <c r="D5455" i="13"/>
  <c r="G5454" i="13"/>
  <c r="J5453" i="13"/>
  <c r="B5453" i="13"/>
  <c r="E5452" i="13"/>
  <c r="H5451" i="13"/>
  <c r="K5450" i="13"/>
  <c r="C5450" i="13"/>
  <c r="F5449" i="13"/>
  <c r="K5456" i="13"/>
  <c r="K5455" i="13"/>
  <c r="L5454" i="13"/>
  <c r="L5453" i="13"/>
  <c r="L5452" i="13"/>
  <c r="B5452" i="13"/>
  <c r="C5451" i="13"/>
  <c r="E5450" i="13"/>
  <c r="G5449" i="13"/>
  <c r="J5455" i="13"/>
  <c r="D5450" i="13"/>
  <c r="I5453" i="13"/>
  <c r="J5456" i="13"/>
  <c r="K5454" i="13"/>
  <c r="K5453" i="13"/>
  <c r="K5452" i="13"/>
  <c r="L5451" i="13"/>
  <c r="B5451" i="13"/>
  <c r="E5449" i="13"/>
  <c r="H5456" i="13"/>
  <c r="I5455" i="13"/>
  <c r="I5454" i="13"/>
  <c r="J5452" i="13"/>
  <c r="G5456" i="13"/>
  <c r="H5455" i="13"/>
  <c r="H5454" i="13"/>
  <c r="H5453" i="13"/>
  <c r="I5452" i="13"/>
  <c r="I5451" i="13"/>
  <c r="J5450" i="13"/>
  <c r="L5449" i="13"/>
  <c r="C5449" i="13"/>
  <c r="F5456" i="13"/>
  <c r="F5455" i="13"/>
  <c r="F5454" i="13"/>
  <c r="G5453" i="13"/>
  <c r="G5452" i="13"/>
  <c r="G5451" i="13"/>
  <c r="I5450" i="13"/>
  <c r="K5449" i="13"/>
  <c r="B5449" i="13"/>
  <c r="H5450" i="13"/>
  <c r="F5452" i="13"/>
  <c r="C5455" i="13"/>
  <c r="D5449" i="13"/>
  <c r="L5450" i="13"/>
  <c r="C5453" i="13"/>
  <c r="E5455" i="13"/>
  <c r="E5428" i="13"/>
  <c r="E5431" i="13"/>
  <c r="E5432" i="13"/>
  <c r="E5433" i="13"/>
  <c r="E5571" i="13"/>
  <c r="E5646" i="13"/>
  <c r="E5647" i="13"/>
  <c r="E5642" i="13"/>
  <c r="B5193" i="13"/>
  <c r="D5196" i="13"/>
  <c r="E5175" i="13"/>
  <c r="K5191" i="13"/>
  <c r="E5193" i="13"/>
  <c r="K5194" i="13"/>
  <c r="F5196" i="13"/>
  <c r="K5197" i="13"/>
  <c r="L5191" i="13"/>
  <c r="G5193" i="13"/>
  <c r="L5194" i="13"/>
  <c r="I5196" i="13"/>
  <c r="C5198" i="13"/>
  <c r="B5192" i="13"/>
  <c r="J5193" i="13"/>
  <c r="D5195" i="13"/>
  <c r="J5196" i="13"/>
  <c r="E5198" i="13"/>
  <c r="H5197" i="13"/>
  <c r="K5196" i="13"/>
  <c r="C5196" i="13"/>
  <c r="F5195" i="13"/>
  <c r="I5194" i="13"/>
  <c r="L5193" i="13"/>
  <c r="D5193" i="13"/>
  <c r="G5192" i="13"/>
  <c r="J5191" i="13"/>
  <c r="J5198" i="13"/>
  <c r="B5198" i="13"/>
  <c r="E5197" i="13"/>
  <c r="H5196" i="13"/>
  <c r="K5195" i="13"/>
  <c r="C5195" i="13"/>
  <c r="F5194" i="13"/>
  <c r="I5193" i="13"/>
  <c r="L5192" i="13"/>
  <c r="D5192" i="13"/>
  <c r="G5191" i="13"/>
  <c r="G5198" i="13"/>
  <c r="G5197" i="13"/>
  <c r="G5196" i="13"/>
  <c r="H5195" i="13"/>
  <c r="H5194" i="13"/>
  <c r="H5193" i="13"/>
  <c r="I5192" i="13"/>
  <c r="I5191" i="13"/>
  <c r="D5198" i="13"/>
  <c r="D5197" i="13"/>
  <c r="E5196" i="13"/>
  <c r="E5195" i="13"/>
  <c r="E5194" i="13"/>
  <c r="F5193" i="13"/>
  <c r="F5192" i="13"/>
  <c r="F5191" i="13"/>
  <c r="L5198" i="13"/>
  <c r="L5197" i="13"/>
  <c r="B5197" i="13"/>
  <c r="B5196" i="13"/>
  <c r="B5195" i="13"/>
  <c r="C5194" i="13"/>
  <c r="C5193" i="13"/>
  <c r="C5192" i="13"/>
  <c r="D5191" i="13"/>
  <c r="K5193" i="13"/>
  <c r="L5196" i="13"/>
  <c r="H5198" i="13"/>
  <c r="C5191" i="13"/>
  <c r="J5192" i="13"/>
  <c r="D5194" i="13"/>
  <c r="J5195" i="13"/>
  <c r="F5197" i="13"/>
  <c r="K5198" i="13"/>
  <c r="E5166" i="13"/>
  <c r="H5191" i="13"/>
  <c r="J5194" i="13"/>
  <c r="J5197" i="13"/>
  <c r="E5192" i="13"/>
  <c r="G5195" i="13"/>
  <c r="E5168" i="13"/>
  <c r="B5191" i="13"/>
  <c r="H5192" i="13"/>
  <c r="B5194" i="13"/>
  <c r="I5195" i="13"/>
  <c r="C5197" i="13"/>
  <c r="I5198" i="13"/>
  <c r="E5191" i="13"/>
  <c r="K5192" i="13"/>
  <c r="G5194" i="13"/>
  <c r="L5195" i="13"/>
  <c r="I5197" i="13"/>
  <c r="E5389" i="13"/>
  <c r="E5316" i="13"/>
  <c r="E5383" i="13"/>
  <c r="E5391" i="13"/>
  <c r="E5384" i="13"/>
  <c r="E5124" i="13" a="1"/>
  <c r="E5132" i="13" s="1"/>
  <c r="E5061" i="13"/>
  <c r="E5056" i="13"/>
  <c r="E5052" i="13" a="1"/>
  <c r="E5060" i="13" s="1"/>
  <c r="E4951" i="13"/>
  <c r="E4950" i="13"/>
  <c r="E4949" i="13"/>
  <c r="E4948" i="13"/>
  <c r="E4947" i="13"/>
  <c r="E4946" i="13"/>
  <c r="E4945" i="13"/>
  <c r="E4944" i="13"/>
  <c r="F4940" i="13"/>
  <c r="E4940" i="13"/>
  <c r="D4940" i="13"/>
  <c r="H4939" i="13"/>
  <c r="G4939" i="13"/>
  <c r="D4939" i="13"/>
  <c r="F4938" i="13"/>
  <c r="E4938" i="13"/>
  <c r="D4938" i="13"/>
  <c r="H4937" i="13"/>
  <c r="G4937" i="13"/>
  <c r="F4937" i="13"/>
  <c r="H4936" i="13"/>
  <c r="E4936" i="13"/>
  <c r="D4936" i="13"/>
  <c r="H4935" i="13"/>
  <c r="G4935" i="13"/>
  <c r="F4935" i="13"/>
  <c r="H4934" i="13"/>
  <c r="G4934" i="13"/>
  <c r="F4934" i="13"/>
  <c r="J4933" i="13"/>
  <c r="I4933" i="13"/>
  <c r="F4933" i="13"/>
  <c r="B4933" i="13" a="1"/>
  <c r="C4939" i="13" s="1"/>
  <c r="D4917" i="13"/>
  <c r="E4917" i="13" s="1"/>
  <c r="E4916" i="13"/>
  <c r="D4916" i="13"/>
  <c r="D4915" i="13"/>
  <c r="E4915" i="13" s="1"/>
  <c r="D4914" i="13"/>
  <c r="E4914" i="13" s="1"/>
  <c r="D4913" i="13"/>
  <c r="E4913" i="13" s="1"/>
  <c r="D4912" i="13"/>
  <c r="D4911" i="13"/>
  <c r="D4910" i="13"/>
  <c r="D4909" i="13"/>
  <c r="D4908" i="13"/>
  <c r="E4908" i="13" s="1"/>
  <c r="D4907" i="13"/>
  <c r="E4873" i="13"/>
  <c r="E4869" i="13"/>
  <c r="E4868" i="13"/>
  <c r="E4866" i="13" a="1"/>
  <c r="E4876" i="13" s="1"/>
  <c r="E4804" i="13"/>
  <c r="E4795" i="13"/>
  <c r="E4794" i="13"/>
  <c r="E4794" i="13" a="1"/>
  <c r="E4799" i="13" s="1"/>
  <c r="E4693" i="13"/>
  <c r="E4692" i="13"/>
  <c r="E4691" i="13"/>
  <c r="E4690" i="13"/>
  <c r="E4689" i="13"/>
  <c r="E4688" i="13"/>
  <c r="E4687" i="13"/>
  <c r="E4686" i="13"/>
  <c r="K4682" i="13"/>
  <c r="J4682" i="13"/>
  <c r="I4682" i="13"/>
  <c r="H4682" i="13"/>
  <c r="G4682" i="13"/>
  <c r="C4682" i="13"/>
  <c r="B4682" i="13"/>
  <c r="L4681" i="13"/>
  <c r="K4681" i="13"/>
  <c r="J4681" i="13"/>
  <c r="I4681" i="13"/>
  <c r="E4681" i="13"/>
  <c r="D4681" i="13"/>
  <c r="C4681" i="13"/>
  <c r="B4681" i="13"/>
  <c r="L4680" i="13"/>
  <c r="K4680" i="13"/>
  <c r="G4680" i="13"/>
  <c r="F4680" i="13"/>
  <c r="E4680" i="13"/>
  <c r="D4680" i="13"/>
  <c r="C4680" i="13"/>
  <c r="L4679" i="13"/>
  <c r="I4679" i="13"/>
  <c r="H4679" i="13"/>
  <c r="G4679" i="13"/>
  <c r="F4679" i="13"/>
  <c r="D4679" i="13"/>
  <c r="C4679" i="13"/>
  <c r="L4678" i="13"/>
  <c r="K4678" i="13"/>
  <c r="J4678" i="13"/>
  <c r="I4678" i="13"/>
  <c r="G4678" i="13"/>
  <c r="F4678" i="13"/>
  <c r="E4678" i="13"/>
  <c r="C4678" i="13"/>
  <c r="B4678" i="13"/>
  <c r="L4677" i="13"/>
  <c r="J4677" i="13"/>
  <c r="I4677" i="13"/>
  <c r="H4677" i="13"/>
  <c r="G4677" i="13"/>
  <c r="E4677" i="13"/>
  <c r="D4677" i="13"/>
  <c r="B4677" i="13"/>
  <c r="L4676" i="13"/>
  <c r="K4676" i="13"/>
  <c r="J4676" i="13"/>
  <c r="I4676" i="13"/>
  <c r="G4676" i="13"/>
  <c r="E4676" i="13"/>
  <c r="D4676" i="13"/>
  <c r="C4676" i="13"/>
  <c r="B4676" i="13"/>
  <c r="L4675" i="13"/>
  <c r="K4675" i="13"/>
  <c r="H4675" i="13"/>
  <c r="G4675" i="13"/>
  <c r="F4675" i="13"/>
  <c r="E4675" i="13"/>
  <c r="D4675" i="13"/>
  <c r="C4675" i="13"/>
  <c r="B4675" i="13"/>
  <c r="B4675" i="13" a="1"/>
  <c r="L4682" i="13" s="1"/>
  <c r="D4659" i="13"/>
  <c r="E4659" i="13" s="1"/>
  <c r="D4658" i="13"/>
  <c r="D4657" i="13"/>
  <c r="E4657" i="13" s="1"/>
  <c r="D4656" i="13"/>
  <c r="E4656" i="13" s="1"/>
  <c r="D4655" i="13"/>
  <c r="E4655" i="13" s="1"/>
  <c r="E4654" i="13"/>
  <c r="D4654" i="13"/>
  <c r="D4653" i="13"/>
  <c r="E4653" i="13" s="1"/>
  <c r="E4652" i="13"/>
  <c r="D4652" i="13"/>
  <c r="D4651" i="13"/>
  <c r="E4651" i="13" s="1"/>
  <c r="D4650" i="13"/>
  <c r="E4650" i="13" s="1"/>
  <c r="E4649" i="13"/>
  <c r="D4649" i="13"/>
  <c r="H137" i="15" l="1" a="1"/>
  <c r="H142" i="15" s="1"/>
  <c r="H213" i="15" a="1"/>
  <c r="H222" i="15" s="1"/>
  <c r="B424" i="14"/>
  <c r="B430" i="14"/>
  <c r="B422" i="14"/>
  <c r="B427" i="14"/>
  <c r="B426" i="14"/>
  <c r="B423" i="14"/>
  <c r="B421" i="14"/>
  <c r="B425" i="14"/>
  <c r="B428" i="14"/>
  <c r="B431" i="14"/>
  <c r="B429" i="14"/>
  <c r="J375" i="14"/>
  <c r="B375" i="14"/>
  <c r="E374" i="14"/>
  <c r="H373" i="14"/>
  <c r="K372" i="14"/>
  <c r="C372" i="14"/>
  <c r="F371" i="14"/>
  <c r="I370" i="14"/>
  <c r="L375" i="14"/>
  <c r="C375" i="14"/>
  <c r="D374" i="14"/>
  <c r="F373" i="14"/>
  <c r="H372" i="14"/>
  <c r="J371" i="14"/>
  <c r="L370" i="14"/>
  <c r="C370" i="14"/>
  <c r="F369" i="14"/>
  <c r="I368" i="14"/>
  <c r="L367" i="14"/>
  <c r="D367" i="14"/>
  <c r="G366" i="14"/>
  <c r="J365" i="14"/>
  <c r="B365" i="14"/>
  <c r="K375" i="14"/>
  <c r="L374" i="14"/>
  <c r="C374" i="14"/>
  <c r="E373" i="14"/>
  <c r="G372" i="14"/>
  <c r="I371" i="14"/>
  <c r="K370" i="14"/>
  <c r="B370" i="14"/>
  <c r="E369" i="14"/>
  <c r="H368" i="14"/>
  <c r="K367" i="14"/>
  <c r="C367" i="14"/>
  <c r="F366" i="14"/>
  <c r="I365" i="14"/>
  <c r="K374" i="14"/>
  <c r="K373" i="14"/>
  <c r="J372" i="14"/>
  <c r="H371" i="14"/>
  <c r="G370" i="14"/>
  <c r="H369" i="14"/>
  <c r="G368" i="14"/>
  <c r="H367" i="14"/>
  <c r="I366" i="14"/>
  <c r="H365" i="14"/>
  <c r="J374" i="14"/>
  <c r="J373" i="14"/>
  <c r="I372" i="14"/>
  <c r="G371" i="14"/>
  <c r="F370" i="14"/>
  <c r="G369" i="14"/>
  <c r="F368" i="14"/>
  <c r="G367" i="14"/>
  <c r="H366" i="14"/>
  <c r="G365" i="14"/>
  <c r="I375" i="14"/>
  <c r="I374" i="14"/>
  <c r="I373" i="14"/>
  <c r="F372" i="14"/>
  <c r="E371" i="14"/>
  <c r="E370" i="14"/>
  <c r="D369" i="14"/>
  <c r="E368" i="14"/>
  <c r="F367" i="14"/>
  <c r="E366" i="14"/>
  <c r="F365" i="14"/>
  <c r="G375" i="14"/>
  <c r="D373" i="14"/>
  <c r="C371" i="14"/>
  <c r="B369" i="14"/>
  <c r="H375" i="14"/>
  <c r="H374" i="14"/>
  <c r="G373" i="14"/>
  <c r="E372" i="14"/>
  <c r="D371" i="14"/>
  <c r="D370" i="14"/>
  <c r="C369" i="14"/>
  <c r="D368" i="14"/>
  <c r="E367" i="14"/>
  <c r="D366" i="14"/>
  <c r="E365" i="14"/>
  <c r="G374" i="14"/>
  <c r="D372" i="14"/>
  <c r="B373" i="14"/>
  <c r="L369" i="14"/>
  <c r="B368" i="14"/>
  <c r="B366" i="14"/>
  <c r="F374" i="14"/>
  <c r="L366" i="14"/>
  <c r="H370" i="14"/>
  <c r="C366" i="14"/>
  <c r="F375" i="14"/>
  <c r="L372" i="14"/>
  <c r="K369" i="14"/>
  <c r="J367" i="14"/>
  <c r="L365" i="14"/>
  <c r="K371" i="14"/>
  <c r="E375" i="14"/>
  <c r="B372" i="14"/>
  <c r="J369" i="14"/>
  <c r="I367" i="14"/>
  <c r="K365" i="14"/>
  <c r="D375" i="14"/>
  <c r="L371" i="14"/>
  <c r="I369" i="14"/>
  <c r="B367" i="14"/>
  <c r="D365" i="14"/>
  <c r="L368" i="14"/>
  <c r="C365" i="14"/>
  <c r="C373" i="14"/>
  <c r="C368" i="14"/>
  <c r="B374" i="14"/>
  <c r="B371" i="14"/>
  <c r="K368" i="14"/>
  <c r="K366" i="14"/>
  <c r="L373" i="14"/>
  <c r="J370" i="14"/>
  <c r="J368" i="14"/>
  <c r="J366" i="14"/>
  <c r="K11" i="14"/>
  <c r="L11" i="14" s="1"/>
  <c r="M11" i="14" s="1"/>
  <c r="H87" i="14" s="1"/>
  <c r="B94" i="14" a="1"/>
  <c r="L99" i="14" s="1"/>
  <c r="B150" i="14" a="1"/>
  <c r="E181" i="14"/>
  <c r="E178" i="14"/>
  <c r="E177" i="14"/>
  <c r="E176" i="14"/>
  <c r="E182" i="14"/>
  <c r="E180" i="14"/>
  <c r="E179" i="14"/>
  <c r="E183" i="14"/>
  <c r="E4798" i="13"/>
  <c r="E5130" i="13"/>
  <c r="E4800" i="13"/>
  <c r="E5052" i="13"/>
  <c r="E5131" i="13"/>
  <c r="J4679" i="13"/>
  <c r="H4680" i="13"/>
  <c r="F4681" i="13"/>
  <c r="E4682" i="13"/>
  <c r="E4801" i="13"/>
  <c r="I4934" i="13"/>
  <c r="I4936" i="13"/>
  <c r="G4938" i="13"/>
  <c r="G4940" i="13"/>
  <c r="E5053" i="13"/>
  <c r="J4675" i="13"/>
  <c r="H4676" i="13"/>
  <c r="F4677" i="13"/>
  <c r="D4678" i="13"/>
  <c r="B4679" i="13"/>
  <c r="K4679" i="13"/>
  <c r="I4680" i="13"/>
  <c r="H4681" i="13"/>
  <c r="F4682" i="13"/>
  <c r="E4803" i="13"/>
  <c r="E4933" i="13"/>
  <c r="E4935" i="13"/>
  <c r="E4937" i="13"/>
  <c r="E5055" i="13"/>
  <c r="E4910" i="13"/>
  <c r="E4909" i="13"/>
  <c r="E4907" i="13"/>
  <c r="E4911" i="13"/>
  <c r="E4912" i="13"/>
  <c r="K4940" i="13"/>
  <c r="C4940" i="13"/>
  <c r="F4939" i="13"/>
  <c r="I4938" i="13"/>
  <c r="L4937" i="13"/>
  <c r="D4937" i="13"/>
  <c r="G4936" i="13"/>
  <c r="J4935" i="13"/>
  <c r="B4935" i="13"/>
  <c r="E4934" i="13"/>
  <c r="H4933" i="13"/>
  <c r="J4940" i="13"/>
  <c r="B4940" i="13"/>
  <c r="E4939" i="13"/>
  <c r="H4938" i="13"/>
  <c r="K4937" i="13"/>
  <c r="C4937" i="13"/>
  <c r="F4936" i="13"/>
  <c r="I4935" i="13"/>
  <c r="L4934" i="13"/>
  <c r="D4934" i="13"/>
  <c r="G4933" i="13"/>
  <c r="J4934" i="13"/>
  <c r="K4935" i="13"/>
  <c r="J4936" i="13"/>
  <c r="I4937" i="13"/>
  <c r="I4939" i="13"/>
  <c r="H4940" i="13"/>
  <c r="B4933" i="13"/>
  <c r="L4933" i="13"/>
  <c r="K4934" i="13"/>
  <c r="L4935" i="13"/>
  <c r="K4936" i="13"/>
  <c r="J4937" i="13"/>
  <c r="K4938" i="13"/>
  <c r="J4939" i="13"/>
  <c r="I4940" i="13"/>
  <c r="K4933" i="13"/>
  <c r="J4938" i="13"/>
  <c r="C4933" i="13"/>
  <c r="B4934" i="13"/>
  <c r="C4935" i="13"/>
  <c r="B4936" i="13"/>
  <c r="L4936" i="13"/>
  <c r="B4938" i="13"/>
  <c r="L4938" i="13"/>
  <c r="K4939" i="13"/>
  <c r="L4940" i="13"/>
  <c r="D4933" i="13"/>
  <c r="C4934" i="13"/>
  <c r="D4935" i="13"/>
  <c r="C4936" i="13"/>
  <c r="B4937" i="13"/>
  <c r="C4938" i="13"/>
  <c r="B4939" i="13"/>
  <c r="L4939" i="13"/>
  <c r="E5134" i="13"/>
  <c r="E5126" i="13"/>
  <c r="E5133" i="13"/>
  <c r="E5125" i="13"/>
  <c r="E5129" i="13"/>
  <c r="E5128" i="13"/>
  <c r="E5127" i="13"/>
  <c r="E5058" i="13"/>
  <c r="E5062" i="13"/>
  <c r="E5054" i="13"/>
  <c r="E5059" i="13"/>
  <c r="E5057" i="13"/>
  <c r="E5124" i="13"/>
  <c r="E4658" i="13"/>
  <c r="I4675" i="13"/>
  <c r="F4676" i="13"/>
  <c r="C4677" i="13"/>
  <c r="K4677" i="13"/>
  <c r="H4678" i="13"/>
  <c r="E4679" i="13"/>
  <c r="B4680" i="13"/>
  <c r="J4680" i="13"/>
  <c r="G4681" i="13"/>
  <c r="D4682" i="13"/>
  <c r="E4802" i="13"/>
  <c r="E4875" i="13"/>
  <c r="E4867" i="13"/>
  <c r="E4874" i="13"/>
  <c r="E4866" i="13"/>
  <c r="E4872" i="13"/>
  <c r="E4796" i="13"/>
  <c r="E4870" i="13"/>
  <c r="E4797" i="13"/>
  <c r="E4871" i="13"/>
  <c r="E4608" i="13" a="1"/>
  <c r="E4616" i="13" s="1"/>
  <c r="E4544" i="13"/>
  <c r="E4539" i="13"/>
  <c r="E4536" i="13"/>
  <c r="E4536" i="13" a="1"/>
  <c r="E4541" i="13" s="1"/>
  <c r="E4435" i="13"/>
  <c r="E4434" i="13"/>
  <c r="E4433" i="13"/>
  <c r="E4432" i="13"/>
  <c r="E4431" i="13"/>
  <c r="E4430" i="13"/>
  <c r="E4429" i="13"/>
  <c r="E4428" i="13"/>
  <c r="F4422" i="13"/>
  <c r="J4419" i="13"/>
  <c r="B4419" i="13"/>
  <c r="B4417" i="13" a="1"/>
  <c r="L4424" i="13" s="1"/>
  <c r="D4401" i="13"/>
  <c r="E4401" i="13" s="1"/>
  <c r="D4400" i="13"/>
  <c r="D4399" i="13"/>
  <c r="D4398" i="13"/>
  <c r="D4397" i="13"/>
  <c r="D4396" i="13"/>
  <c r="D4395" i="13"/>
  <c r="D4394" i="13"/>
  <c r="D4393" i="13"/>
  <c r="E4393" i="13" s="1"/>
  <c r="D4392" i="13"/>
  <c r="E4392" i="13" s="1"/>
  <c r="D4391" i="13"/>
  <c r="E4391" i="13" s="1"/>
  <c r="E4358" i="13"/>
  <c r="E4350" i="13" a="1"/>
  <c r="E4355" i="13" s="1"/>
  <c r="E4278" i="13" a="1"/>
  <c r="E4285" i="13" s="1"/>
  <c r="E4177" i="13"/>
  <c r="E4176" i="13"/>
  <c r="E4175" i="13"/>
  <c r="E4174" i="13"/>
  <c r="E4173" i="13"/>
  <c r="E4172" i="13"/>
  <c r="E4171" i="13"/>
  <c r="E4170" i="13"/>
  <c r="J4166" i="13"/>
  <c r="I4166" i="13"/>
  <c r="H4166" i="13"/>
  <c r="K4165" i="13"/>
  <c r="C4165" i="13"/>
  <c r="B4165" i="13"/>
  <c r="L4164" i="13"/>
  <c r="G4164" i="13"/>
  <c r="D4164" i="13"/>
  <c r="G4163" i="13"/>
  <c r="F4163" i="13"/>
  <c r="D4163" i="13"/>
  <c r="K4162" i="13"/>
  <c r="G4162" i="13"/>
  <c r="J4161" i="13"/>
  <c r="I4161" i="13"/>
  <c r="H4161" i="13"/>
  <c r="D4161" i="13"/>
  <c r="K4160" i="13"/>
  <c r="C4160" i="13"/>
  <c r="B4160" i="13"/>
  <c r="L4159" i="13"/>
  <c r="G4159" i="13"/>
  <c r="D4159" i="13"/>
  <c r="B4159" i="13" a="1"/>
  <c r="L4166" i="13" s="1"/>
  <c r="D4143" i="13"/>
  <c r="E4143" i="13" s="1"/>
  <c r="D4142" i="13"/>
  <c r="D4141" i="13"/>
  <c r="D4140" i="13"/>
  <c r="E4140" i="13" s="1"/>
  <c r="D4139" i="13"/>
  <c r="E4139" i="13" s="1"/>
  <c r="D4138" i="13"/>
  <c r="E4138" i="13" s="1"/>
  <c r="D4137" i="13"/>
  <c r="D4136" i="13"/>
  <c r="D4135" i="13"/>
  <c r="D4134" i="13"/>
  <c r="E4134" i="13" s="1"/>
  <c r="D4133" i="13"/>
  <c r="E4133" i="13" s="1"/>
  <c r="K139" i="15" l="1"/>
  <c r="K141" i="15"/>
  <c r="P142" i="15"/>
  <c r="K137" i="15"/>
  <c r="M144" i="15"/>
  <c r="M220" i="15"/>
  <c r="I219" i="15"/>
  <c r="J141" i="15"/>
  <c r="L217" i="15"/>
  <c r="P138" i="15"/>
  <c r="J215" i="15"/>
  <c r="I213" i="15"/>
  <c r="P137" i="15"/>
  <c r="N215" i="15"/>
  <c r="O215" i="15"/>
  <c r="K144" i="15"/>
  <c r="N222" i="15"/>
  <c r="N143" i="15"/>
  <c r="R219" i="15"/>
  <c r="R222" i="15"/>
  <c r="H141" i="15"/>
  <c r="J143" i="15"/>
  <c r="M141" i="15"/>
  <c r="R141" i="15"/>
  <c r="O138" i="15"/>
  <c r="R138" i="15"/>
  <c r="H138" i="15"/>
  <c r="L139" i="15"/>
  <c r="J142" i="15"/>
  <c r="O142" i="15"/>
  <c r="J144" i="15"/>
  <c r="L141" i="15"/>
  <c r="P141" i="15"/>
  <c r="I142" i="15"/>
  <c r="O141" i="15"/>
  <c r="R142" i="15"/>
  <c r="L143" i="15"/>
  <c r="R144" i="15"/>
  <c r="M138" i="15"/>
  <c r="N142" i="15"/>
  <c r="O140" i="15"/>
  <c r="K143" i="15"/>
  <c r="Q142" i="15"/>
  <c r="O143" i="15"/>
  <c r="O137" i="15"/>
  <c r="P143" i="15"/>
  <c r="M137" i="15"/>
  <c r="N144" i="15"/>
  <c r="J138" i="15"/>
  <c r="R143" i="15"/>
  <c r="L144" i="15"/>
  <c r="L138" i="15"/>
  <c r="L213" i="15"/>
  <c r="N213" i="15"/>
  <c r="P144" i="15"/>
  <c r="I140" i="15"/>
  <c r="I141" i="15"/>
  <c r="K223" i="15"/>
  <c r="J137" i="15"/>
  <c r="J140" i="15"/>
  <c r="O144" i="15"/>
  <c r="R140" i="15"/>
  <c r="I137" i="15"/>
  <c r="H139" i="15"/>
  <c r="I139" i="15"/>
  <c r="M216" i="15"/>
  <c r="J214" i="15"/>
  <c r="L142" i="15"/>
  <c r="H143" i="15"/>
  <c r="K140" i="15"/>
  <c r="K142" i="15"/>
  <c r="Q137" i="15"/>
  <c r="P139" i="15"/>
  <c r="N140" i="15"/>
  <c r="J219" i="15"/>
  <c r="K220" i="15"/>
  <c r="O223" i="15"/>
  <c r="O222" i="15"/>
  <c r="N220" i="15"/>
  <c r="Q223" i="15"/>
  <c r="H221" i="15"/>
  <c r="M218" i="15"/>
  <c r="P215" i="15"/>
  <c r="N223" i="15"/>
  <c r="H217" i="15"/>
  <c r="Q217" i="15"/>
  <c r="I216" i="15"/>
  <c r="K213" i="15"/>
  <c r="P222" i="15"/>
  <c r="M214" i="15"/>
  <c r="O213" i="15"/>
  <c r="L221" i="15"/>
  <c r="P218" i="15"/>
  <c r="I214" i="15"/>
  <c r="L220" i="15"/>
  <c r="K219" i="15"/>
  <c r="Q216" i="15"/>
  <c r="P214" i="15"/>
  <c r="M223" i="15"/>
  <c r="Q214" i="15"/>
  <c r="K216" i="15"/>
  <c r="I215" i="15"/>
  <c r="Q213" i="15"/>
  <c r="J220" i="15"/>
  <c r="H218" i="15"/>
  <c r="O221" i="15"/>
  <c r="H220" i="15"/>
  <c r="N217" i="15"/>
  <c r="M215" i="15"/>
  <c r="K222" i="15"/>
  <c r="L222" i="15"/>
  <c r="N216" i="15"/>
  <c r="J217" i="15"/>
  <c r="J223" i="15"/>
  <c r="Q220" i="15"/>
  <c r="Q222" i="15"/>
  <c r="M221" i="15"/>
  <c r="K218" i="15"/>
  <c r="R216" i="15"/>
  <c r="R139" i="15"/>
  <c r="H144" i="15"/>
  <c r="R137" i="15"/>
  <c r="M139" i="15"/>
  <c r="I138" i="15"/>
  <c r="P140" i="15"/>
  <c r="M140" i="15"/>
  <c r="Q139" i="15"/>
  <c r="H213" i="15"/>
  <c r="P223" i="15"/>
  <c r="J218" i="15"/>
  <c r="K214" i="15"/>
  <c r="R215" i="15"/>
  <c r="I222" i="15"/>
  <c r="M213" i="15"/>
  <c r="J222" i="15"/>
  <c r="P219" i="15"/>
  <c r="O217" i="15"/>
  <c r="P217" i="15"/>
  <c r="N219" i="15"/>
  <c r="P216" i="15"/>
  <c r="N221" i="15"/>
  <c r="Q221" i="15"/>
  <c r="Q215" i="15"/>
  <c r="L216" i="15"/>
  <c r="O214" i="15"/>
  <c r="L223" i="15"/>
  <c r="K221" i="15"/>
  <c r="Q143" i="15"/>
  <c r="L137" i="15"/>
  <c r="N141" i="15"/>
  <c r="Q141" i="15"/>
  <c r="Q140" i="15"/>
  <c r="H137" i="15"/>
  <c r="N138" i="15"/>
  <c r="N137" i="15"/>
  <c r="Q144" i="15"/>
  <c r="M143" i="15"/>
  <c r="H216" i="15"/>
  <c r="H215" i="15"/>
  <c r="I221" i="15"/>
  <c r="I223" i="15"/>
  <c r="P221" i="15"/>
  <c r="O216" i="15"/>
  <c r="L219" i="15"/>
  <c r="I217" i="15"/>
  <c r="R213" i="15"/>
  <c r="R221" i="15"/>
  <c r="L218" i="15"/>
  <c r="O139" i="15"/>
  <c r="M142" i="15"/>
  <c r="Q138" i="15"/>
  <c r="I143" i="15"/>
  <c r="J139" i="15"/>
  <c r="N139" i="15"/>
  <c r="L140" i="15"/>
  <c r="H140" i="15"/>
  <c r="K138" i="15"/>
  <c r="I144" i="15"/>
  <c r="R218" i="15"/>
  <c r="O220" i="15"/>
  <c r="R217" i="15"/>
  <c r="O219" i="15"/>
  <c r="H223" i="15"/>
  <c r="O218" i="15"/>
  <c r="L214" i="15"/>
  <c r="K215" i="15"/>
  <c r="N214" i="15"/>
  <c r="R223" i="15"/>
  <c r="N218" i="15"/>
  <c r="J213" i="15"/>
  <c r="H219" i="15"/>
  <c r="H214" i="15"/>
  <c r="Q219" i="15"/>
  <c r="R220" i="15"/>
  <c r="M217" i="15"/>
  <c r="M222" i="15"/>
  <c r="P213" i="15"/>
  <c r="I220" i="15"/>
  <c r="K217" i="15"/>
  <c r="Q218" i="15"/>
  <c r="M219" i="15"/>
  <c r="I218" i="15"/>
  <c r="R214" i="15"/>
  <c r="P220" i="15"/>
  <c r="L215" i="15"/>
  <c r="J221" i="15"/>
  <c r="J216" i="15"/>
  <c r="B454" i="14" a="1"/>
  <c r="B378" i="14" a="1"/>
  <c r="E94" i="14"/>
  <c r="C96" i="14"/>
  <c r="F96" i="14"/>
  <c r="H98" i="14"/>
  <c r="G102" i="14"/>
  <c r="C103" i="14"/>
  <c r="B104" i="14"/>
  <c r="G98" i="14"/>
  <c r="L97" i="14"/>
  <c r="H101" i="14"/>
  <c r="I97" i="14"/>
  <c r="J99" i="14"/>
  <c r="B100" i="14"/>
  <c r="D103" i="14"/>
  <c r="B98" i="14"/>
  <c r="L98" i="14"/>
  <c r="J104" i="14"/>
  <c r="J103" i="14"/>
  <c r="G100" i="14"/>
  <c r="H100" i="14"/>
  <c r="I102" i="14"/>
  <c r="K98" i="14"/>
  <c r="G99" i="14"/>
  <c r="F100" i="14"/>
  <c r="I100" i="14"/>
  <c r="I94" i="14"/>
  <c r="G96" i="14"/>
  <c r="D102" i="14"/>
  <c r="C104" i="14"/>
  <c r="H99" i="14"/>
  <c r="F94" i="14"/>
  <c r="D100" i="14"/>
  <c r="E95" i="14"/>
  <c r="C101" i="14"/>
  <c r="H95" i="14"/>
  <c r="L96" i="14"/>
  <c r="H97" i="14"/>
  <c r="F98" i="14"/>
  <c r="F99" i="14"/>
  <c r="G103" i="14"/>
  <c r="I103" i="14"/>
  <c r="D94" i="14"/>
  <c r="G94" i="14"/>
  <c r="E100" i="14"/>
  <c r="C95" i="14"/>
  <c r="L100" i="14"/>
  <c r="B96" i="14"/>
  <c r="K101" i="14"/>
  <c r="E96" i="14"/>
  <c r="C102" i="14"/>
  <c r="K99" i="14"/>
  <c r="F103" i="14"/>
  <c r="E101" i="14"/>
  <c r="E102" i="14"/>
  <c r="L104" i="14"/>
  <c r="F95" i="14"/>
  <c r="I95" i="14"/>
  <c r="D95" i="14"/>
  <c r="B101" i="14"/>
  <c r="K95" i="14"/>
  <c r="I101" i="14"/>
  <c r="J96" i="14"/>
  <c r="H102" i="14"/>
  <c r="B97" i="14"/>
  <c r="K102" i="14"/>
  <c r="B95" i="14"/>
  <c r="I98" i="14"/>
  <c r="D96" i="14"/>
  <c r="E98" i="14"/>
  <c r="I96" i="14"/>
  <c r="E97" i="14"/>
  <c r="D98" i="14"/>
  <c r="E104" i="14"/>
  <c r="D97" i="14"/>
  <c r="B99" i="14"/>
  <c r="K97" i="14"/>
  <c r="F97" i="14"/>
  <c r="K103" i="14"/>
  <c r="D99" i="14"/>
  <c r="B103" i="14"/>
  <c r="K104" i="14"/>
  <c r="J100" i="14"/>
  <c r="L102" i="14"/>
  <c r="I104" i="14"/>
  <c r="H94" i="14"/>
  <c r="K94" i="14"/>
  <c r="B94" i="14"/>
  <c r="G95" i="14"/>
  <c r="B102" i="14"/>
  <c r="F104" i="14"/>
  <c r="F101" i="14"/>
  <c r="J102" i="14"/>
  <c r="J95" i="14"/>
  <c r="D104" i="14"/>
  <c r="J94" i="14"/>
  <c r="L94" i="14"/>
  <c r="K96" i="14"/>
  <c r="C97" i="14"/>
  <c r="L95" i="14"/>
  <c r="J101" i="14"/>
  <c r="H96" i="14"/>
  <c r="F102" i="14"/>
  <c r="G97" i="14"/>
  <c r="E103" i="14"/>
  <c r="J97" i="14"/>
  <c r="H103" i="14"/>
  <c r="K100" i="14"/>
  <c r="C100" i="14"/>
  <c r="G104" i="14"/>
  <c r="L101" i="14"/>
  <c r="C99" i="14"/>
  <c r="E99" i="14"/>
  <c r="D101" i="14"/>
  <c r="G101" i="14"/>
  <c r="C98" i="14"/>
  <c r="L103" i="14"/>
  <c r="J98" i="14"/>
  <c r="H104" i="14"/>
  <c r="I99" i="14"/>
  <c r="C94" i="14"/>
  <c r="H176" i="14" a="1"/>
  <c r="B160" i="14"/>
  <c r="B152" i="14"/>
  <c r="B157" i="14"/>
  <c r="B156" i="14"/>
  <c r="B155" i="14"/>
  <c r="B153" i="14"/>
  <c r="B151" i="14"/>
  <c r="B150" i="14"/>
  <c r="B159" i="14"/>
  <c r="B158" i="14"/>
  <c r="B154" i="14"/>
  <c r="F4417" i="13"/>
  <c r="J4420" i="13"/>
  <c r="B4424" i="13"/>
  <c r="C4423" i="13"/>
  <c r="E4417" i="13"/>
  <c r="I4420" i="13"/>
  <c r="L4423" i="13"/>
  <c r="E4160" i="13"/>
  <c r="B4162" i="13"/>
  <c r="I4163" i="13"/>
  <c r="E4165" i="13"/>
  <c r="C4159" i="13"/>
  <c r="J4160" i="13"/>
  <c r="F4162" i="13"/>
  <c r="C4164" i="13"/>
  <c r="J4165" i="13"/>
  <c r="E4357" i="13"/>
  <c r="C4418" i="13"/>
  <c r="G4421" i="13"/>
  <c r="J4424" i="13"/>
  <c r="L4419" i="13"/>
  <c r="D4423" i="13"/>
  <c r="D4418" i="13"/>
  <c r="H4421" i="13"/>
  <c r="K4424" i="13"/>
  <c r="E4159" i="13"/>
  <c r="L4160" i="13"/>
  <c r="I4162" i="13"/>
  <c r="E4164" i="13"/>
  <c r="L4165" i="13"/>
  <c r="L4418" i="13"/>
  <c r="E4422" i="13"/>
  <c r="E4287" i="13"/>
  <c r="E4279" i="13"/>
  <c r="G4417" i="13"/>
  <c r="E4418" i="13"/>
  <c r="D4419" i="13"/>
  <c r="B4420" i="13"/>
  <c r="K4420" i="13"/>
  <c r="I4421" i="13"/>
  <c r="G4422" i="13"/>
  <c r="E4423" i="13"/>
  <c r="C4424" i="13"/>
  <c r="F4159" i="13"/>
  <c r="D4160" i="13"/>
  <c r="B4161" i="13"/>
  <c r="L4161" i="13"/>
  <c r="J4162" i="13"/>
  <c r="H4163" i="13"/>
  <c r="F4164" i="13"/>
  <c r="D4165" i="13"/>
  <c r="B4166" i="13"/>
  <c r="K4166" i="13"/>
  <c r="E4280" i="13"/>
  <c r="E4350" i="13"/>
  <c r="H4417" i="13"/>
  <c r="G4418" i="13"/>
  <c r="E4419" i="13"/>
  <c r="C4420" i="13"/>
  <c r="L4420" i="13"/>
  <c r="J4421" i="13"/>
  <c r="H4422" i="13"/>
  <c r="F4423" i="13"/>
  <c r="E4424" i="13"/>
  <c r="E4545" i="13"/>
  <c r="E4278" i="13"/>
  <c r="C4166" i="13"/>
  <c r="E4282" i="13"/>
  <c r="E4351" i="13"/>
  <c r="H4159" i="13"/>
  <c r="G4160" i="13"/>
  <c r="E4161" i="13"/>
  <c r="C4162" i="13"/>
  <c r="L4162" i="13"/>
  <c r="J4163" i="13"/>
  <c r="H4164" i="13"/>
  <c r="F4165" i="13"/>
  <c r="E4166" i="13"/>
  <c r="E4283" i="13"/>
  <c r="E4353" i="13"/>
  <c r="B4417" i="13"/>
  <c r="K4417" i="13"/>
  <c r="I4418" i="13"/>
  <c r="G4419" i="13"/>
  <c r="E4420" i="13"/>
  <c r="C4421" i="13"/>
  <c r="L4421" i="13"/>
  <c r="K4422" i="13"/>
  <c r="I4423" i="13"/>
  <c r="G4424" i="13"/>
  <c r="E4611" i="13"/>
  <c r="J4159" i="13"/>
  <c r="H4160" i="13"/>
  <c r="F4161" i="13"/>
  <c r="D4162" i="13"/>
  <c r="B4163" i="13"/>
  <c r="K4163" i="13"/>
  <c r="I4164" i="13"/>
  <c r="H4165" i="13"/>
  <c r="F4166" i="13"/>
  <c r="E4284" i="13"/>
  <c r="E4354" i="13"/>
  <c r="C4417" i="13"/>
  <c r="L4417" i="13"/>
  <c r="J4418" i="13"/>
  <c r="H4419" i="13"/>
  <c r="F4420" i="13"/>
  <c r="D4421" i="13"/>
  <c r="C4422" i="13"/>
  <c r="L4422" i="13"/>
  <c r="J4423" i="13"/>
  <c r="H4424" i="13"/>
  <c r="E4615" i="13"/>
  <c r="E4288" i="13"/>
  <c r="J4417" i="13"/>
  <c r="H4418" i="13"/>
  <c r="F4419" i="13"/>
  <c r="D4420" i="13"/>
  <c r="B4421" i="13"/>
  <c r="K4421" i="13"/>
  <c r="I4422" i="13"/>
  <c r="H4423" i="13"/>
  <c r="F4424" i="13"/>
  <c r="B4159" i="13"/>
  <c r="K4159" i="13"/>
  <c r="I4160" i="13"/>
  <c r="G4161" i="13"/>
  <c r="E4162" i="13"/>
  <c r="C4163" i="13"/>
  <c r="L4163" i="13"/>
  <c r="K4164" i="13"/>
  <c r="I4165" i="13"/>
  <c r="G4166" i="13"/>
  <c r="E4286" i="13"/>
  <c r="D4417" i="13"/>
  <c r="B4418" i="13"/>
  <c r="K4418" i="13"/>
  <c r="I4419" i="13"/>
  <c r="G4420" i="13"/>
  <c r="F4421" i="13"/>
  <c r="D4422" i="13"/>
  <c r="B4423" i="13"/>
  <c r="K4423" i="13"/>
  <c r="I4424" i="13"/>
  <c r="E4400" i="13"/>
  <c r="E4396" i="13"/>
  <c r="E4397" i="13"/>
  <c r="E4395" i="13"/>
  <c r="E4399" i="13"/>
  <c r="E4394" i="13"/>
  <c r="E4398" i="13"/>
  <c r="E4540" i="13"/>
  <c r="E4618" i="13"/>
  <c r="E4610" i="13"/>
  <c r="E4617" i="13"/>
  <c r="E4609" i="13"/>
  <c r="E4613" i="13"/>
  <c r="E4614" i="13"/>
  <c r="E4612" i="13"/>
  <c r="E4608" i="13"/>
  <c r="E4546" i="13"/>
  <c r="E4538" i="13"/>
  <c r="E4543" i="13"/>
  <c r="E4542" i="13"/>
  <c r="E4537" i="13"/>
  <c r="I4417" i="13"/>
  <c r="F4418" i="13"/>
  <c r="C4419" i="13"/>
  <c r="K4419" i="13"/>
  <c r="H4420" i="13"/>
  <c r="E4421" i="13"/>
  <c r="B4422" i="13"/>
  <c r="J4422" i="13"/>
  <c r="G4423" i="13"/>
  <c r="D4424" i="13"/>
  <c r="E4142" i="13"/>
  <c r="E4136" i="13"/>
  <c r="E4135" i="13"/>
  <c r="E4141" i="13"/>
  <c r="E4137" i="13"/>
  <c r="I4159" i="13"/>
  <c r="F4160" i="13"/>
  <c r="C4161" i="13"/>
  <c r="K4161" i="13"/>
  <c r="H4162" i="13"/>
  <c r="E4163" i="13"/>
  <c r="B4164" i="13"/>
  <c r="J4164" i="13"/>
  <c r="G4165" i="13"/>
  <c r="D4166" i="13"/>
  <c r="E4360" i="13"/>
  <c r="E4352" i="13"/>
  <c r="E4356" i="13"/>
  <c r="E4359" i="13"/>
  <c r="E4281" i="13"/>
  <c r="E4092" i="13" a="1"/>
  <c r="E4102" i="13" s="1"/>
  <c r="E4030" i="13"/>
  <c r="E4026" i="13"/>
  <c r="E4025" i="13"/>
  <c r="E4021" i="13"/>
  <c r="E4020" i="13" a="1"/>
  <c r="E4027" i="13" s="1"/>
  <c r="E3919" i="13"/>
  <c r="E3918" i="13"/>
  <c r="E3917" i="13"/>
  <c r="E3916" i="13"/>
  <c r="E3915" i="13"/>
  <c r="E3914" i="13"/>
  <c r="E3913" i="13"/>
  <c r="E3912" i="13"/>
  <c r="B3901" i="13" a="1"/>
  <c r="C3908" i="13" s="1"/>
  <c r="D3885" i="13"/>
  <c r="D3884" i="13"/>
  <c r="E3884" i="13" s="1"/>
  <c r="D3883" i="13"/>
  <c r="E3883" i="13" s="1"/>
  <c r="D3882" i="13"/>
  <c r="E3882" i="13" s="1"/>
  <c r="D3881" i="13"/>
  <c r="E3881" i="13" s="1"/>
  <c r="D3880" i="13"/>
  <c r="E3880" i="13" s="1"/>
  <c r="D3879" i="13"/>
  <c r="D3878" i="13"/>
  <c r="D3877" i="13"/>
  <c r="D3876" i="13"/>
  <c r="D3875" i="13"/>
  <c r="E3875" i="13" s="1"/>
  <c r="E3834" i="13" a="1"/>
  <c r="E3768" i="13"/>
  <c r="E3767" i="13"/>
  <c r="E3766" i="13"/>
  <c r="E3762" i="13" a="1"/>
  <c r="E3764" i="13" s="1"/>
  <c r="E3661" i="13"/>
  <c r="E3660" i="13"/>
  <c r="E3659" i="13"/>
  <c r="E3658" i="13"/>
  <c r="E3657" i="13"/>
  <c r="E3656" i="13"/>
  <c r="E3655" i="13"/>
  <c r="E3654" i="13"/>
  <c r="L3647" i="13"/>
  <c r="J3647" i="13"/>
  <c r="L3644" i="13"/>
  <c r="J3644" i="13"/>
  <c r="B3643" i="13" a="1"/>
  <c r="C3650" i="13" s="1"/>
  <c r="D3627" i="13"/>
  <c r="D3626" i="13"/>
  <c r="E3626" i="13" s="1"/>
  <c r="D3625" i="13"/>
  <c r="E3625" i="13" s="1"/>
  <c r="D3624" i="13"/>
  <c r="D3623" i="13"/>
  <c r="D3622" i="13"/>
  <c r="E3622" i="13" s="1"/>
  <c r="D3621" i="13"/>
  <c r="D3620" i="13"/>
  <c r="D3619" i="13"/>
  <c r="D3618" i="13"/>
  <c r="D3617" i="13"/>
  <c r="E3576" i="13" a="1"/>
  <c r="E3586" i="13" s="1"/>
  <c r="E3504" i="13" a="1"/>
  <c r="E3514" i="13" s="1"/>
  <c r="E3403" i="13"/>
  <c r="E3402" i="13"/>
  <c r="E3401" i="13"/>
  <c r="E3400" i="13"/>
  <c r="E3399" i="13"/>
  <c r="E3398" i="13"/>
  <c r="E3397" i="13"/>
  <c r="E3396" i="13"/>
  <c r="F3391" i="13"/>
  <c r="F3390" i="13"/>
  <c r="I3388" i="13"/>
  <c r="E3386" i="13"/>
  <c r="J3385" i="13"/>
  <c r="H3385" i="13"/>
  <c r="B3385" i="13" a="1"/>
  <c r="F3392" i="13" s="1"/>
  <c r="D3369" i="13"/>
  <c r="D3368" i="13"/>
  <c r="D3367" i="13"/>
  <c r="D3366" i="13"/>
  <c r="D3365" i="13"/>
  <c r="D3364" i="13"/>
  <c r="D3363" i="13"/>
  <c r="D3362" i="13"/>
  <c r="E3362" i="13" s="1"/>
  <c r="D3361" i="13"/>
  <c r="E3361" i="13" s="1"/>
  <c r="D3360" i="13"/>
  <c r="E3360" i="13" s="1"/>
  <c r="D3359" i="13"/>
  <c r="L231" i="15" l="1"/>
  <c r="I234" i="15"/>
  <c r="H226" i="15"/>
  <c r="N229" i="15"/>
  <c r="H232" i="15"/>
  <c r="H236" i="15"/>
  <c r="H228" i="15"/>
  <c r="J235" i="15"/>
  <c r="N233" i="15"/>
  <c r="I232" i="15"/>
  <c r="I233" i="15"/>
  <c r="J226" i="15"/>
  <c r="Q234" i="15"/>
  <c r="M226" i="15"/>
  <c r="I228" i="15"/>
  <c r="I227" i="15"/>
  <c r="P233" i="15"/>
  <c r="O233" i="15"/>
  <c r="Q227" i="15"/>
  <c r="N236" i="15"/>
  <c r="N227" i="15"/>
  <c r="R231" i="15"/>
  <c r="K227" i="15"/>
  <c r="Q233" i="15"/>
  <c r="J232" i="15"/>
  <c r="J228" i="15"/>
  <c r="H226" i="15" a="1"/>
  <c r="I231" i="15"/>
  <c r="K228" i="15"/>
  <c r="J231" i="15"/>
  <c r="P227" i="15"/>
  <c r="M227" i="15"/>
  <c r="M231" i="15"/>
  <c r="L228" i="15"/>
  <c r="I235" i="15"/>
  <c r="M228" i="15"/>
  <c r="K229" i="15"/>
  <c r="P231" i="15"/>
  <c r="H230" i="15"/>
  <c r="L232" i="15"/>
  <c r="Q235" i="15"/>
  <c r="L234" i="15"/>
  <c r="I226" i="15"/>
  <c r="Q232" i="15"/>
  <c r="O230" i="15"/>
  <c r="P236" i="15"/>
  <c r="J230" i="15"/>
  <c r="H231" i="15"/>
  <c r="Q229" i="15"/>
  <c r="H147" i="15" a="1"/>
  <c r="N148" i="15" s="1"/>
  <c r="H193" i="15" a="1"/>
  <c r="H194" i="15" s="1"/>
  <c r="O228" i="15"/>
  <c r="Q228" i="15"/>
  <c r="M229" i="15"/>
  <c r="M232" i="15"/>
  <c r="K231" i="15"/>
  <c r="H233" i="15"/>
  <c r="J233" i="15"/>
  <c r="R232" i="15"/>
  <c r="J229" i="15"/>
  <c r="O229" i="15"/>
  <c r="M235" i="15"/>
  <c r="P229" i="15"/>
  <c r="N235" i="15"/>
  <c r="J227" i="15"/>
  <c r="O234" i="15"/>
  <c r="K230" i="15"/>
  <c r="R230" i="15"/>
  <c r="O235" i="15"/>
  <c r="P232" i="15"/>
  <c r="M234" i="15"/>
  <c r="N234" i="15"/>
  <c r="R233" i="15"/>
  <c r="R229" i="15"/>
  <c r="L230" i="15"/>
  <c r="J236" i="15"/>
  <c r="M230" i="15"/>
  <c r="I385" i="14"/>
  <c r="L384" i="14"/>
  <c r="D384" i="14"/>
  <c r="G383" i="14"/>
  <c r="J382" i="14"/>
  <c r="B382" i="14"/>
  <c r="E381" i="14"/>
  <c r="H380" i="14"/>
  <c r="K379" i="14"/>
  <c r="C379" i="14"/>
  <c r="F378" i="14"/>
  <c r="E385" i="14"/>
  <c r="G384" i="14"/>
  <c r="I383" i="14"/>
  <c r="K382" i="14"/>
  <c r="L381" i="14"/>
  <c r="C381" i="14"/>
  <c r="E380" i="14"/>
  <c r="G379" i="14"/>
  <c r="I378" i="14"/>
  <c r="D385" i="14"/>
  <c r="F384" i="14"/>
  <c r="H383" i="14"/>
  <c r="I382" i="14"/>
  <c r="K381" i="14"/>
  <c r="B381" i="14"/>
  <c r="D380" i="14"/>
  <c r="F379" i="14"/>
  <c r="H378" i="14"/>
  <c r="J385" i="14"/>
  <c r="I384" i="14"/>
  <c r="F383" i="14"/>
  <c r="F382" i="14"/>
  <c r="F381" i="14"/>
  <c r="C380" i="14"/>
  <c r="B379" i="14"/>
  <c r="B378" i="14"/>
  <c r="H385" i="14"/>
  <c r="H384" i="14"/>
  <c r="E383" i="14"/>
  <c r="E382" i="14"/>
  <c r="D381" i="14"/>
  <c r="B380" i="14"/>
  <c r="L378" i="14"/>
  <c r="G385" i="14"/>
  <c r="E384" i="14"/>
  <c r="D383" i="14"/>
  <c r="D382" i="14"/>
  <c r="L380" i="14"/>
  <c r="L379" i="14"/>
  <c r="K378" i="14"/>
  <c r="C385" i="14"/>
  <c r="J381" i="14"/>
  <c r="I379" i="14"/>
  <c r="F385" i="14"/>
  <c r="C384" i="14"/>
  <c r="C383" i="14"/>
  <c r="C382" i="14"/>
  <c r="K380" i="14"/>
  <c r="J379" i="14"/>
  <c r="J378" i="14"/>
  <c r="B384" i="14"/>
  <c r="B383" i="14"/>
  <c r="J380" i="14"/>
  <c r="G378" i="14"/>
  <c r="K383" i="14"/>
  <c r="I380" i="14"/>
  <c r="C378" i="14"/>
  <c r="G382" i="14"/>
  <c r="L383" i="14"/>
  <c r="D378" i="14"/>
  <c r="J383" i="14"/>
  <c r="G380" i="14"/>
  <c r="B385" i="14"/>
  <c r="L385" i="14"/>
  <c r="L382" i="14"/>
  <c r="F380" i="14"/>
  <c r="K385" i="14"/>
  <c r="H382" i="14"/>
  <c r="H379" i="14"/>
  <c r="E379" i="14"/>
  <c r="G381" i="14"/>
  <c r="K384" i="14"/>
  <c r="I381" i="14"/>
  <c r="D379" i="14"/>
  <c r="J384" i="14"/>
  <c r="H381" i="14"/>
  <c r="E378" i="14"/>
  <c r="F464" i="14"/>
  <c r="I463" i="14"/>
  <c r="L462" i="14"/>
  <c r="D462" i="14"/>
  <c r="G461" i="14"/>
  <c r="J460" i="14"/>
  <c r="B460" i="14"/>
  <c r="E459" i="14"/>
  <c r="H458" i="14"/>
  <c r="K457" i="14"/>
  <c r="C457" i="14"/>
  <c r="F456" i="14"/>
  <c r="I455" i="14"/>
  <c r="L454" i="14"/>
  <c r="D454" i="14"/>
  <c r="L464" i="14"/>
  <c r="D464" i="14"/>
  <c r="G463" i="14"/>
  <c r="J462" i="14"/>
  <c r="B462" i="14"/>
  <c r="E461" i="14"/>
  <c r="H460" i="14"/>
  <c r="K459" i="14"/>
  <c r="C459" i="14"/>
  <c r="F458" i="14"/>
  <c r="I457" i="14"/>
  <c r="L456" i="14"/>
  <c r="D456" i="14"/>
  <c r="G455" i="14"/>
  <c r="J454" i="14"/>
  <c r="B454" i="14"/>
  <c r="J464" i="14"/>
  <c r="B464" i="14"/>
  <c r="E463" i="14"/>
  <c r="H462" i="14"/>
  <c r="K461" i="14"/>
  <c r="C461" i="14"/>
  <c r="F460" i="14"/>
  <c r="I459" i="14"/>
  <c r="L458" i="14"/>
  <c r="D458" i="14"/>
  <c r="G457" i="14"/>
  <c r="J456" i="14"/>
  <c r="B456" i="14"/>
  <c r="E455" i="14"/>
  <c r="H454" i="14"/>
  <c r="I464" i="14"/>
  <c r="L463" i="14"/>
  <c r="D463" i="14"/>
  <c r="G462" i="14"/>
  <c r="J461" i="14"/>
  <c r="B461" i="14"/>
  <c r="E460" i="14"/>
  <c r="H459" i="14"/>
  <c r="K458" i="14"/>
  <c r="C458" i="14"/>
  <c r="F457" i="14"/>
  <c r="I456" i="14"/>
  <c r="L455" i="14"/>
  <c r="D455" i="14"/>
  <c r="G454" i="14"/>
  <c r="H464" i="14"/>
  <c r="K463" i="14"/>
  <c r="C463" i="14"/>
  <c r="F462" i="14"/>
  <c r="I461" i="14"/>
  <c r="L460" i="14"/>
  <c r="D460" i="14"/>
  <c r="G459" i="14"/>
  <c r="J458" i="14"/>
  <c r="B458" i="14"/>
  <c r="E457" i="14"/>
  <c r="H456" i="14"/>
  <c r="K455" i="14"/>
  <c r="C455" i="14"/>
  <c r="F454" i="14"/>
  <c r="F463" i="14"/>
  <c r="F461" i="14"/>
  <c r="F459" i="14"/>
  <c r="H457" i="14"/>
  <c r="H455" i="14"/>
  <c r="B463" i="14"/>
  <c r="D461" i="14"/>
  <c r="D459" i="14"/>
  <c r="D457" i="14"/>
  <c r="F455" i="14"/>
  <c r="K464" i="14"/>
  <c r="K462" i="14"/>
  <c r="K460" i="14"/>
  <c r="B459" i="14"/>
  <c r="B457" i="14"/>
  <c r="B455" i="14"/>
  <c r="G464" i="14"/>
  <c r="I462" i="14"/>
  <c r="I460" i="14"/>
  <c r="I458" i="14"/>
  <c r="K456" i="14"/>
  <c r="K454" i="14"/>
  <c r="H463" i="14"/>
  <c r="J459" i="14"/>
  <c r="J455" i="14"/>
  <c r="E462" i="14"/>
  <c r="G458" i="14"/>
  <c r="I454" i="14"/>
  <c r="C462" i="14"/>
  <c r="E458" i="14"/>
  <c r="E454" i="14"/>
  <c r="L461" i="14"/>
  <c r="L457" i="14"/>
  <c r="C454" i="14"/>
  <c r="H461" i="14"/>
  <c r="J457" i="14"/>
  <c r="E456" i="14"/>
  <c r="E464" i="14"/>
  <c r="C456" i="14"/>
  <c r="G460" i="14"/>
  <c r="G456" i="14"/>
  <c r="C464" i="14"/>
  <c r="J463" i="14"/>
  <c r="C460" i="14"/>
  <c r="L459" i="14"/>
  <c r="B107" i="14" a="1"/>
  <c r="C117" i="14" s="1"/>
  <c r="K117" i="14"/>
  <c r="D114" i="14"/>
  <c r="G113" i="14"/>
  <c r="J112" i="14"/>
  <c r="B112" i="14"/>
  <c r="C109" i="14"/>
  <c r="F108" i="14"/>
  <c r="I107" i="14"/>
  <c r="H117" i="14"/>
  <c r="K116" i="14"/>
  <c r="D113" i="14"/>
  <c r="G112" i="14"/>
  <c r="J111" i="14"/>
  <c r="B111" i="14"/>
  <c r="C108" i="14"/>
  <c r="F107" i="14"/>
  <c r="F117" i="14"/>
  <c r="I116" i="14"/>
  <c r="L115" i="14"/>
  <c r="B113" i="14"/>
  <c r="E112" i="14"/>
  <c r="H111" i="14"/>
  <c r="K110" i="14"/>
  <c r="C110" i="14"/>
  <c r="D107" i="14"/>
  <c r="G117" i="14"/>
  <c r="J116" i="14"/>
  <c r="B116" i="14"/>
  <c r="E115" i="14"/>
  <c r="F112" i="14"/>
  <c r="I111" i="14"/>
  <c r="L110" i="14"/>
  <c r="D110" i="14"/>
  <c r="G109" i="14"/>
  <c r="G116" i="14"/>
  <c r="B115" i="14"/>
  <c r="H113" i="14"/>
  <c r="C112" i="14"/>
  <c r="D116" i="14"/>
  <c r="J114" i="14"/>
  <c r="E113" i="14"/>
  <c r="K111" i="14"/>
  <c r="J115" i="14"/>
  <c r="E114" i="14"/>
  <c r="K112" i="14"/>
  <c r="F111" i="14"/>
  <c r="H115" i="14"/>
  <c r="C114" i="14"/>
  <c r="I112" i="14"/>
  <c r="D111" i="14"/>
  <c r="L112" i="14"/>
  <c r="B110" i="14"/>
  <c r="C107" i="14"/>
  <c r="G115" i="14"/>
  <c r="H112" i="14"/>
  <c r="L111" i="14"/>
  <c r="B109" i="14"/>
  <c r="C111" i="14"/>
  <c r="C115" i="14"/>
  <c r="D112" i="14"/>
  <c r="I113" i="14"/>
  <c r="K107" i="14"/>
  <c r="E116" i="14"/>
  <c r="F113" i="14"/>
  <c r="F114" i="14"/>
  <c r="G111" i="14"/>
  <c r="H108" i="14"/>
  <c r="D108" i="14"/>
  <c r="J110" i="14"/>
  <c r="B163" i="14" a="1"/>
  <c r="H180" i="14"/>
  <c r="H177" i="14"/>
  <c r="H176" i="14"/>
  <c r="H183" i="14"/>
  <c r="H181" i="14"/>
  <c r="H179" i="14"/>
  <c r="H182" i="14"/>
  <c r="H178" i="14"/>
  <c r="H3645" i="13"/>
  <c r="G3904" i="13"/>
  <c r="G3386" i="13"/>
  <c r="B3643" i="13"/>
  <c r="L3645" i="13"/>
  <c r="D3649" i="13"/>
  <c r="G3387" i="13"/>
  <c r="G3392" i="13"/>
  <c r="C3643" i="13"/>
  <c r="F3646" i="13"/>
  <c r="E3649" i="13"/>
  <c r="E4093" i="13"/>
  <c r="E3392" i="13"/>
  <c r="G3908" i="13"/>
  <c r="I3387" i="13"/>
  <c r="G3643" i="13"/>
  <c r="G3646" i="13"/>
  <c r="F3649" i="13"/>
  <c r="E4020" i="13"/>
  <c r="E4095" i="13"/>
  <c r="F3903" i="13"/>
  <c r="G3648" i="13"/>
  <c r="F3388" i="13"/>
  <c r="B3644" i="13"/>
  <c r="L3646" i="13"/>
  <c r="H3650" i="13"/>
  <c r="E4096" i="13"/>
  <c r="F3385" i="13"/>
  <c r="G3388" i="13"/>
  <c r="H3644" i="13"/>
  <c r="G3647" i="13"/>
  <c r="E4024" i="13"/>
  <c r="E4101" i="13"/>
  <c r="I3904" i="13"/>
  <c r="I3386" i="13"/>
  <c r="F3389" i="13"/>
  <c r="H3643" i="13"/>
  <c r="B3645" i="13"/>
  <c r="H3646" i="13"/>
  <c r="D3648" i="13"/>
  <c r="D3650" i="13"/>
  <c r="E3770" i="13"/>
  <c r="B3901" i="13"/>
  <c r="I3905" i="13"/>
  <c r="E4028" i="13"/>
  <c r="E4097" i="13"/>
  <c r="J3386" i="13"/>
  <c r="H3389" i="13"/>
  <c r="J3643" i="13"/>
  <c r="G3645" i="13"/>
  <c r="J3646" i="13"/>
  <c r="F3648" i="13"/>
  <c r="E3650" i="13"/>
  <c r="E3771" i="13"/>
  <c r="C3901" i="13"/>
  <c r="C3906" i="13"/>
  <c r="E4029" i="13"/>
  <c r="E4100" i="13"/>
  <c r="B3902" i="13"/>
  <c r="C3907" i="13"/>
  <c r="G3385" i="13"/>
  <c r="H3387" i="13"/>
  <c r="G3390" i="13"/>
  <c r="C3644" i="13"/>
  <c r="I3645" i="13"/>
  <c r="E3647" i="13"/>
  <c r="J3648" i="13"/>
  <c r="E3762" i="13"/>
  <c r="F3902" i="13"/>
  <c r="E3907" i="13"/>
  <c r="E3391" i="13"/>
  <c r="F3644" i="13"/>
  <c r="K3645" i="13"/>
  <c r="F3647" i="13"/>
  <c r="K3648" i="13"/>
  <c r="E3878" i="13"/>
  <c r="E3903" i="13"/>
  <c r="F3908" i="13"/>
  <c r="E4022" i="13"/>
  <c r="E4092" i="13"/>
  <c r="E3877" i="13"/>
  <c r="D3901" i="13"/>
  <c r="G3902" i="13"/>
  <c r="G3903" i="13"/>
  <c r="J3904" i="13"/>
  <c r="D3906" i="13"/>
  <c r="F3907" i="13"/>
  <c r="H3908" i="13"/>
  <c r="E3885" i="13"/>
  <c r="H3901" i="13"/>
  <c r="H3902" i="13"/>
  <c r="I3903" i="13"/>
  <c r="C3905" i="13"/>
  <c r="E3906" i="13"/>
  <c r="H3907" i="13"/>
  <c r="E3876" i="13"/>
  <c r="I3901" i="13"/>
  <c r="I3902" i="13"/>
  <c r="J3903" i="13"/>
  <c r="D3905" i="13"/>
  <c r="F3906" i="13"/>
  <c r="I3907" i="13"/>
  <c r="J3901" i="13"/>
  <c r="J3902" i="13"/>
  <c r="C3904" i="13"/>
  <c r="F3905" i="13"/>
  <c r="H3906" i="13"/>
  <c r="B3908" i="13"/>
  <c r="E3879" i="13"/>
  <c r="K3901" i="13"/>
  <c r="L3902" i="13"/>
  <c r="D3904" i="13"/>
  <c r="G3905" i="13"/>
  <c r="I3906" i="13"/>
  <c r="L3908" i="13"/>
  <c r="D3908" i="13"/>
  <c r="G3907" i="13"/>
  <c r="J3906" i="13"/>
  <c r="B3906" i="13"/>
  <c r="E3905" i="13"/>
  <c r="H3904" i="13"/>
  <c r="K3903" i="13"/>
  <c r="I3908" i="13"/>
  <c r="L3907" i="13"/>
  <c r="D3907" i="13"/>
  <c r="G3906" i="13"/>
  <c r="J3905" i="13"/>
  <c r="B3905" i="13"/>
  <c r="E3904" i="13"/>
  <c r="H3903" i="13"/>
  <c r="K3902" i="13"/>
  <c r="C3902" i="13"/>
  <c r="F3901" i="13"/>
  <c r="K3908" i="13"/>
  <c r="K3907" i="13"/>
  <c r="L3906" i="13"/>
  <c r="L3905" i="13"/>
  <c r="L3904" i="13"/>
  <c r="B3904" i="13"/>
  <c r="C3903" i="13"/>
  <c r="E3902" i="13"/>
  <c r="G3901" i="13"/>
  <c r="J3908" i="13"/>
  <c r="J3907" i="13"/>
  <c r="K3906" i="13"/>
  <c r="K3905" i="13"/>
  <c r="K3904" i="13"/>
  <c r="L3903" i="13"/>
  <c r="B3903" i="13"/>
  <c r="D3902" i="13"/>
  <c r="E3901" i="13"/>
  <c r="L3901" i="13"/>
  <c r="D3903" i="13"/>
  <c r="F3904" i="13"/>
  <c r="H3905" i="13"/>
  <c r="B3907" i="13"/>
  <c r="E3908" i="13"/>
  <c r="E4023" i="13"/>
  <c r="E4098" i="13"/>
  <c r="E4099" i="13"/>
  <c r="E4094" i="13"/>
  <c r="E3618" i="13"/>
  <c r="E3619" i="13"/>
  <c r="E3623" i="13"/>
  <c r="E3620" i="13"/>
  <c r="E3617" i="13"/>
  <c r="E3621" i="13"/>
  <c r="E3624" i="13"/>
  <c r="K3649" i="13"/>
  <c r="L3650" i="13"/>
  <c r="E3844" i="13"/>
  <c r="E3836" i="13"/>
  <c r="E3843" i="13"/>
  <c r="E3835" i="13"/>
  <c r="E3840" i="13"/>
  <c r="E3834" i="13"/>
  <c r="E3841" i="13"/>
  <c r="E3839" i="13"/>
  <c r="E3838" i="13"/>
  <c r="E3837" i="13"/>
  <c r="E3627" i="13"/>
  <c r="E3643" i="13"/>
  <c r="D3644" i="13"/>
  <c r="C3645" i="13"/>
  <c r="B3646" i="13"/>
  <c r="C3647" i="13"/>
  <c r="B3648" i="13"/>
  <c r="L3648" i="13"/>
  <c r="L3649" i="13"/>
  <c r="E3842" i="13"/>
  <c r="F3643" i="13"/>
  <c r="E3644" i="13"/>
  <c r="D3645" i="13"/>
  <c r="E3646" i="13"/>
  <c r="D3647" i="13"/>
  <c r="C3648" i="13"/>
  <c r="C3649" i="13"/>
  <c r="J3650" i="13"/>
  <c r="B3650" i="13"/>
  <c r="G3650" i="13"/>
  <c r="J3649" i="13"/>
  <c r="B3649" i="13"/>
  <c r="E3648" i="13"/>
  <c r="H3647" i="13"/>
  <c r="K3646" i="13"/>
  <c r="C3646" i="13"/>
  <c r="F3645" i="13"/>
  <c r="I3644" i="13"/>
  <c r="L3643" i="13"/>
  <c r="D3643" i="13"/>
  <c r="F3650" i="13"/>
  <c r="G3649" i="13"/>
  <c r="I3648" i="13"/>
  <c r="K3647" i="13"/>
  <c r="B3647" i="13"/>
  <c r="D3646" i="13"/>
  <c r="E3645" i="13"/>
  <c r="G3644" i="13"/>
  <c r="I3643" i="13"/>
  <c r="K3643" i="13"/>
  <c r="K3644" i="13"/>
  <c r="J3645" i="13"/>
  <c r="I3646" i="13"/>
  <c r="I3647" i="13"/>
  <c r="H3648" i="13"/>
  <c r="H3649" i="13"/>
  <c r="I3650" i="13"/>
  <c r="I3649" i="13"/>
  <c r="K3650" i="13"/>
  <c r="E3769" i="13"/>
  <c r="E3765" i="13"/>
  <c r="E3763" i="13"/>
  <c r="E3772" i="13"/>
  <c r="L3385" i="13"/>
  <c r="K3386" i="13"/>
  <c r="J3387" i="13"/>
  <c r="K3388" i="13"/>
  <c r="J3389" i="13"/>
  <c r="I3390" i="13"/>
  <c r="J3391" i="13"/>
  <c r="I3392" i="13"/>
  <c r="E3579" i="13"/>
  <c r="B3385" i="13"/>
  <c r="B3386" i="13"/>
  <c r="L3386" i="13"/>
  <c r="L3387" i="13"/>
  <c r="L3388" i="13"/>
  <c r="K3389" i="13"/>
  <c r="K3390" i="13"/>
  <c r="K3391" i="13"/>
  <c r="J3392" i="13"/>
  <c r="E3580" i="13"/>
  <c r="E3576" i="13"/>
  <c r="I3389" i="13"/>
  <c r="H3390" i="13"/>
  <c r="H3391" i="13"/>
  <c r="H3392" i="13"/>
  <c r="E3577" i="13"/>
  <c r="D3385" i="13"/>
  <c r="C3386" i="13"/>
  <c r="B3387" i="13"/>
  <c r="C3388" i="13"/>
  <c r="B3389" i="13"/>
  <c r="L3389" i="13"/>
  <c r="B3391" i="13"/>
  <c r="L3391" i="13"/>
  <c r="K3392" i="13"/>
  <c r="E3581" i="13"/>
  <c r="E3385" i="13"/>
  <c r="D3386" i="13"/>
  <c r="D3387" i="13"/>
  <c r="D3388" i="13"/>
  <c r="C3389" i="13"/>
  <c r="C3390" i="13"/>
  <c r="C3391" i="13"/>
  <c r="B3392" i="13"/>
  <c r="E3584" i="13"/>
  <c r="F3387" i="13"/>
  <c r="E3388" i="13"/>
  <c r="D3389" i="13"/>
  <c r="E3390" i="13"/>
  <c r="D3391" i="13"/>
  <c r="C3392" i="13"/>
  <c r="E3585" i="13"/>
  <c r="E3365" i="13"/>
  <c r="E3369" i="13"/>
  <c r="E3366" i="13"/>
  <c r="E3363" i="13"/>
  <c r="E3367" i="13"/>
  <c r="E3364" i="13"/>
  <c r="E3368" i="13"/>
  <c r="E3507" i="13"/>
  <c r="E3510" i="13"/>
  <c r="E3509" i="13"/>
  <c r="E3506" i="13"/>
  <c r="E3504" i="13"/>
  <c r="E3513" i="13"/>
  <c r="E3511" i="13"/>
  <c r="E3505" i="13"/>
  <c r="E3359" i="13"/>
  <c r="E3508" i="13"/>
  <c r="E3512" i="13"/>
  <c r="I3385" i="13"/>
  <c r="F3386" i="13"/>
  <c r="C3387" i="13"/>
  <c r="K3387" i="13"/>
  <c r="H3388" i="13"/>
  <c r="E3389" i="13"/>
  <c r="B3390" i="13"/>
  <c r="J3390" i="13"/>
  <c r="G3391" i="13"/>
  <c r="D3392" i="13"/>
  <c r="L3392" i="13"/>
  <c r="C3385" i="13"/>
  <c r="K3385" i="13"/>
  <c r="H3386" i="13"/>
  <c r="E3387" i="13"/>
  <c r="B3388" i="13"/>
  <c r="J3388" i="13"/>
  <c r="G3389" i="13"/>
  <c r="D3390" i="13"/>
  <c r="L3390" i="13"/>
  <c r="I3391" i="13"/>
  <c r="E3582" i="13"/>
  <c r="E3583" i="13"/>
  <c r="E3578" i="13"/>
  <c r="E3318" i="13" a="1"/>
  <c r="E3328" i="13" s="1"/>
  <c r="E3256" i="13"/>
  <c r="E3246" i="13" a="1"/>
  <c r="E3247" i="13" s="1"/>
  <c r="E3145" i="13"/>
  <c r="E3144" i="13"/>
  <c r="E3143" i="13"/>
  <c r="E3142" i="13"/>
  <c r="E3141" i="13"/>
  <c r="E3140" i="13"/>
  <c r="E3139" i="13"/>
  <c r="E3138" i="13"/>
  <c r="B3127" i="13" a="1"/>
  <c r="J3132" i="13" s="1"/>
  <c r="D3111" i="13"/>
  <c r="D3110" i="13"/>
  <c r="E3110" i="13" s="1"/>
  <c r="D3109" i="13"/>
  <c r="D3108" i="13"/>
  <c r="E3108" i="13" s="1"/>
  <c r="D3107" i="13"/>
  <c r="E3107" i="13" s="1"/>
  <c r="D3106" i="13"/>
  <c r="E3106" i="13" s="1"/>
  <c r="D3105" i="13"/>
  <c r="E3105" i="13" s="1"/>
  <c r="D3104" i="13"/>
  <c r="E3104" i="13" s="1"/>
  <c r="D3103" i="13"/>
  <c r="D3102" i="13"/>
  <c r="D3101" i="13"/>
  <c r="E3101" i="13" s="1"/>
  <c r="K236" i="15" l="1"/>
  <c r="R228" i="15"/>
  <c r="N232" i="15"/>
  <c r="K234" i="15"/>
  <c r="N230" i="15"/>
  <c r="K235" i="15"/>
  <c r="J234" i="15"/>
  <c r="R234" i="15"/>
  <c r="L229" i="15"/>
  <c r="O227" i="15"/>
  <c r="R236" i="15"/>
  <c r="I230" i="15"/>
  <c r="P230" i="15"/>
  <c r="P228" i="15"/>
  <c r="R227" i="15"/>
  <c r="M233" i="15"/>
  <c r="H239" i="15" s="1" a="1"/>
  <c r="H229" i="15"/>
  <c r="L233" i="15"/>
  <c r="Q236" i="15"/>
  <c r="O231" i="15"/>
  <c r="I236" i="15"/>
  <c r="L226" i="15"/>
  <c r="N231" i="15"/>
  <c r="L236" i="15"/>
  <c r="O226" i="15"/>
  <c r="R235" i="15"/>
  <c r="N228" i="15"/>
  <c r="R226" i="15"/>
  <c r="Q226" i="15"/>
  <c r="K226" i="15"/>
  <c r="H227" i="15"/>
  <c r="P235" i="15"/>
  <c r="Q230" i="15"/>
  <c r="H235" i="15"/>
  <c r="I229" i="15"/>
  <c r="H234" i="15"/>
  <c r="L227" i="15"/>
  <c r="O236" i="15"/>
  <c r="P226" i="15"/>
  <c r="P234" i="15"/>
  <c r="M236" i="15"/>
  <c r="K233" i="15"/>
  <c r="N226" i="15"/>
  <c r="O232" i="15"/>
  <c r="L235" i="15"/>
  <c r="K232" i="15"/>
  <c r="Q231" i="15"/>
  <c r="H195" i="15"/>
  <c r="H200" i="15"/>
  <c r="O149" i="15"/>
  <c r="H147" i="15"/>
  <c r="H152" i="15"/>
  <c r="I148" i="15"/>
  <c r="N147" i="15"/>
  <c r="H197" i="15"/>
  <c r="H149" i="15"/>
  <c r="H193" i="15"/>
  <c r="J147" i="15"/>
  <c r="L151" i="15"/>
  <c r="N149" i="15"/>
  <c r="H196" i="15"/>
  <c r="O153" i="15"/>
  <c r="H199" i="15"/>
  <c r="K148" i="15"/>
  <c r="N150" i="15"/>
  <c r="L150" i="15"/>
  <c r="O152" i="15"/>
  <c r="L152" i="15"/>
  <c r="L154" i="15"/>
  <c r="N151" i="15"/>
  <c r="O150" i="15"/>
  <c r="I147" i="15"/>
  <c r="H198" i="15"/>
  <c r="I151" i="15"/>
  <c r="I154" i="15"/>
  <c r="L148" i="15"/>
  <c r="M149" i="15"/>
  <c r="N153" i="15"/>
  <c r="J149" i="15"/>
  <c r="K150" i="15"/>
  <c r="J150" i="15"/>
  <c r="M150" i="15"/>
  <c r="H153" i="15"/>
  <c r="J152" i="15"/>
  <c r="M147" i="15"/>
  <c r="N152" i="15"/>
  <c r="L153" i="15"/>
  <c r="K154" i="15"/>
  <c r="O151" i="15"/>
  <c r="M151" i="15"/>
  <c r="I149" i="15"/>
  <c r="L147" i="15"/>
  <c r="I150" i="15"/>
  <c r="J151" i="15"/>
  <c r="H150" i="15"/>
  <c r="M152" i="15"/>
  <c r="O148" i="15"/>
  <c r="L149" i="15"/>
  <c r="J154" i="15"/>
  <c r="O154" i="15"/>
  <c r="H151" i="15"/>
  <c r="M153" i="15"/>
  <c r="K147" i="15"/>
  <c r="O147" i="15"/>
  <c r="J148" i="15"/>
  <c r="K149" i="15"/>
  <c r="K153" i="15"/>
  <c r="H154" i="15"/>
  <c r="M154" i="15"/>
  <c r="N154" i="15"/>
  <c r="J153" i="15"/>
  <c r="K151" i="15"/>
  <c r="I152" i="15"/>
  <c r="K152" i="15"/>
  <c r="I153" i="15"/>
  <c r="H148" i="15"/>
  <c r="M148" i="15"/>
  <c r="H203" i="15" a="1"/>
  <c r="B467" i="14" a="1"/>
  <c r="B434" i="14" a="1"/>
  <c r="B388" i="14" a="1"/>
  <c r="H116" i="14"/>
  <c r="D117" i="14"/>
  <c r="L117" i="14"/>
  <c r="I115" i="14"/>
  <c r="H107" i="14"/>
  <c r="L116" i="14"/>
  <c r="J117" i="14"/>
  <c r="E108" i="14"/>
  <c r="G108" i="14"/>
  <c r="L108" i="14"/>
  <c r="D109" i="14"/>
  <c r="B108" i="14"/>
  <c r="K113" i="14"/>
  <c r="I108" i="14"/>
  <c r="G114" i="14"/>
  <c r="H109" i="14"/>
  <c r="F115" i="14"/>
  <c r="H110" i="14"/>
  <c r="F116" i="14"/>
  <c r="B117" i="14"/>
  <c r="I117" i="14"/>
  <c r="L113" i="14"/>
  <c r="L114" i="14"/>
  <c r="E117" i="14"/>
  <c r="B114" i="14"/>
  <c r="K114" i="14"/>
  <c r="K115" i="14"/>
  <c r="B107" i="14"/>
  <c r="B120" i="14" s="1" a="1"/>
  <c r="G107" i="14"/>
  <c r="J107" i="14"/>
  <c r="E107" i="14"/>
  <c r="B196" i="14" s="1" a="1"/>
  <c r="C113" i="14"/>
  <c r="L107" i="14"/>
  <c r="J113" i="14"/>
  <c r="K108" i="14"/>
  <c r="I114" i="14"/>
  <c r="K109" i="14"/>
  <c r="G110" i="14"/>
  <c r="E109" i="14"/>
  <c r="I109" i="14"/>
  <c r="J109" i="14"/>
  <c r="L109" i="14"/>
  <c r="F110" i="14"/>
  <c r="I110" i="14"/>
  <c r="J108" i="14"/>
  <c r="H114" i="14"/>
  <c r="F109" i="14"/>
  <c r="D115" i="14"/>
  <c r="E110" i="14"/>
  <c r="C116" i="14"/>
  <c r="E111" i="14"/>
  <c r="B173" i="14"/>
  <c r="B165" i="14"/>
  <c r="B170" i="14"/>
  <c r="B169" i="14"/>
  <c r="B168" i="14"/>
  <c r="B172" i="14"/>
  <c r="B171" i="14"/>
  <c r="B166" i="14"/>
  <c r="B164" i="14"/>
  <c r="B167" i="14"/>
  <c r="B163" i="14"/>
  <c r="J3130" i="13"/>
  <c r="G3131" i="13"/>
  <c r="I3130" i="13"/>
  <c r="E3318" i="13"/>
  <c r="E3109" i="13"/>
  <c r="E3323" i="13"/>
  <c r="I3128" i="13"/>
  <c r="I3133" i="13"/>
  <c r="E3251" i="13"/>
  <c r="E3324" i="13"/>
  <c r="H3131" i="13"/>
  <c r="E3321" i="13"/>
  <c r="L3127" i="13"/>
  <c r="G3133" i="13"/>
  <c r="E3322" i="13"/>
  <c r="H3128" i="13"/>
  <c r="H3133" i="13"/>
  <c r="J3128" i="13"/>
  <c r="F3134" i="13"/>
  <c r="E3254" i="13"/>
  <c r="E3326" i="13"/>
  <c r="I3127" i="13"/>
  <c r="E3103" i="13"/>
  <c r="K3127" i="13"/>
  <c r="H3130" i="13"/>
  <c r="E3102" i="13"/>
  <c r="J3134" i="13"/>
  <c r="B3134" i="13"/>
  <c r="E3133" i="13"/>
  <c r="H3132" i="13"/>
  <c r="K3131" i="13"/>
  <c r="C3131" i="13"/>
  <c r="F3130" i="13"/>
  <c r="I3129" i="13"/>
  <c r="L3128" i="13"/>
  <c r="D3128" i="13"/>
  <c r="G3127" i="13"/>
  <c r="I3134" i="13"/>
  <c r="L3133" i="13"/>
  <c r="D3133" i="13"/>
  <c r="G3132" i="13"/>
  <c r="J3131" i="13"/>
  <c r="B3131" i="13"/>
  <c r="E3130" i="13"/>
  <c r="H3129" i="13"/>
  <c r="K3128" i="13"/>
  <c r="C3128" i="13"/>
  <c r="F3127" i="13"/>
  <c r="E3134" i="13"/>
  <c r="F3133" i="13"/>
  <c r="E3132" i="13"/>
  <c r="F3131" i="13"/>
  <c r="G3130" i="13"/>
  <c r="F3129" i="13"/>
  <c r="G3128" i="13"/>
  <c r="H3127" i="13"/>
  <c r="L3134" i="13"/>
  <c r="K3133" i="13"/>
  <c r="L3132" i="13"/>
  <c r="B3132" i="13"/>
  <c r="L3130" i="13"/>
  <c r="B3130" i="13"/>
  <c r="C3129" i="13"/>
  <c r="B3128" i="13"/>
  <c r="C3127" i="13"/>
  <c r="D3134" i="13"/>
  <c r="C3133" i="13"/>
  <c r="D3132" i="13"/>
  <c r="E3131" i="13"/>
  <c r="D3130" i="13"/>
  <c r="E3129" i="13"/>
  <c r="F3128" i="13"/>
  <c r="E3127" i="13"/>
  <c r="C3134" i="13"/>
  <c r="B3133" i="13"/>
  <c r="C3132" i="13"/>
  <c r="D3131" i="13"/>
  <c r="C3130" i="13"/>
  <c r="D3129" i="13"/>
  <c r="E3128" i="13"/>
  <c r="D3127" i="13"/>
  <c r="K3134" i="13"/>
  <c r="J3133" i="13"/>
  <c r="K3132" i="13"/>
  <c r="L3131" i="13"/>
  <c r="K3130" i="13"/>
  <c r="L3129" i="13"/>
  <c r="B3129" i="13"/>
  <c r="B3127" i="13"/>
  <c r="G3129" i="13"/>
  <c r="I3131" i="13"/>
  <c r="G3134" i="13"/>
  <c r="J3129" i="13"/>
  <c r="F3132" i="13"/>
  <c r="H3134" i="13"/>
  <c r="J3127" i="13"/>
  <c r="K3129" i="13"/>
  <c r="I3132" i="13"/>
  <c r="E3111" i="13"/>
  <c r="E3252" i="13"/>
  <c r="E3255" i="13"/>
  <c r="E3246" i="13"/>
  <c r="E3253" i="13"/>
  <c r="E3249" i="13"/>
  <c r="E3248" i="13"/>
  <c r="E3250" i="13"/>
  <c r="E3325" i="13"/>
  <c r="E3319" i="13"/>
  <c r="E3327" i="13"/>
  <c r="E3320" i="13"/>
  <c r="E3060" i="13" a="1"/>
  <c r="E3067" i="13" s="1"/>
  <c r="E2988" i="13" a="1"/>
  <c r="E2995" i="13" s="1"/>
  <c r="E2887" i="13"/>
  <c r="E2886" i="13"/>
  <c r="E2885" i="13"/>
  <c r="E2884" i="13"/>
  <c r="E2883" i="13"/>
  <c r="E2882" i="13"/>
  <c r="E2881" i="13"/>
  <c r="E2880" i="13"/>
  <c r="F2875" i="13"/>
  <c r="B2869" i="13" a="1"/>
  <c r="I2875" i="13" s="1"/>
  <c r="D2853" i="13"/>
  <c r="D2852" i="13"/>
  <c r="D2851" i="13"/>
  <c r="E2851" i="13" s="1"/>
  <c r="D2850" i="13"/>
  <c r="E2850" i="13" s="1"/>
  <c r="D2849" i="13"/>
  <c r="E2849" i="13" s="1"/>
  <c r="D2848" i="13"/>
  <c r="D2847" i="13"/>
  <c r="D2846" i="13"/>
  <c r="D2845" i="13"/>
  <c r="E2845" i="13" s="1"/>
  <c r="D2844" i="13"/>
  <c r="D2843" i="13"/>
  <c r="E2843" i="13" s="1"/>
  <c r="E2802" i="13" a="1"/>
  <c r="E2812" i="13" s="1"/>
  <c r="E2730" i="13" a="1"/>
  <c r="E2737" i="13" s="1"/>
  <c r="E2629" i="13"/>
  <c r="E2628" i="13"/>
  <c r="E2627" i="13"/>
  <c r="E2626" i="13"/>
  <c r="E2625" i="13"/>
  <c r="E2624" i="13"/>
  <c r="E2623" i="13"/>
  <c r="E2622" i="13"/>
  <c r="B2611" i="13" a="1"/>
  <c r="G2618" i="13" s="1"/>
  <c r="D2595" i="13"/>
  <c r="D2594" i="13"/>
  <c r="D2593" i="13"/>
  <c r="E2593" i="13" s="1"/>
  <c r="D2592" i="13"/>
  <c r="D2591" i="13"/>
  <c r="D2590" i="13"/>
  <c r="E2590" i="13" s="1"/>
  <c r="D2589" i="13"/>
  <c r="D2588" i="13"/>
  <c r="E2588" i="13" s="1"/>
  <c r="D2587" i="13"/>
  <c r="E2587" i="13" s="1"/>
  <c r="D2586" i="13"/>
  <c r="E2586" i="13" s="1"/>
  <c r="D2585" i="13"/>
  <c r="E2585" i="13" s="1"/>
  <c r="E2544" i="13" a="1"/>
  <c r="E2552" i="13" s="1"/>
  <c r="E2472" i="13" a="1"/>
  <c r="E2482" i="13" s="1"/>
  <c r="E2371" i="13"/>
  <c r="E2370" i="13"/>
  <c r="E2369" i="13"/>
  <c r="E2368" i="13"/>
  <c r="E2367" i="13"/>
  <c r="E2366" i="13"/>
  <c r="E2365" i="13"/>
  <c r="E2364" i="13"/>
  <c r="B2353" i="13" a="1"/>
  <c r="C2360" i="13" s="1"/>
  <c r="D2337" i="13"/>
  <c r="D2336" i="13"/>
  <c r="D2335" i="13"/>
  <c r="E2335" i="13" s="1"/>
  <c r="D2334" i="13"/>
  <c r="E2334" i="13" s="1"/>
  <c r="D2333" i="13"/>
  <c r="E2333" i="13" s="1"/>
  <c r="D2332" i="13"/>
  <c r="E2332" i="13" s="1"/>
  <c r="D2331" i="13"/>
  <c r="E2331" i="13" s="1"/>
  <c r="D2330" i="13"/>
  <c r="D2329" i="13"/>
  <c r="D2328" i="13"/>
  <c r="D2327" i="13"/>
  <c r="E2286" i="13" a="1"/>
  <c r="E2289" i="13" s="1"/>
  <c r="E2214" i="13" a="1"/>
  <c r="E2113" i="13"/>
  <c r="E2112" i="13"/>
  <c r="E2111" i="13"/>
  <c r="E2110" i="13"/>
  <c r="E2109" i="13"/>
  <c r="E2108" i="13"/>
  <c r="E2107" i="13"/>
  <c r="E2106" i="13"/>
  <c r="B2095" i="13" a="1"/>
  <c r="H2102" i="13" s="1"/>
  <c r="D2079" i="13"/>
  <c r="E2079" i="13" s="1"/>
  <c r="D2078" i="13"/>
  <c r="D2077" i="13"/>
  <c r="D2076" i="13"/>
  <c r="E2076" i="13" s="1"/>
  <c r="D2075" i="13"/>
  <c r="D2074" i="13"/>
  <c r="E2074" i="13" s="1"/>
  <c r="D2073" i="13"/>
  <c r="E2073" i="13" s="1"/>
  <c r="D2072" i="13"/>
  <c r="E2072" i="13" s="1"/>
  <c r="D2071" i="13"/>
  <c r="E2071" i="13" s="1"/>
  <c r="D2070" i="13"/>
  <c r="E2070" i="13" s="1"/>
  <c r="D2069" i="13"/>
  <c r="E2069" i="13" s="1"/>
  <c r="E2028" i="13" a="1"/>
  <c r="E2038" i="13" s="1"/>
  <c r="E1956" i="13" a="1"/>
  <c r="E1964" i="13" s="1"/>
  <c r="E1855" i="13"/>
  <c r="E1854" i="13"/>
  <c r="E1853" i="13"/>
  <c r="E1852" i="13"/>
  <c r="E1851" i="13"/>
  <c r="E1850" i="13"/>
  <c r="E1849" i="13"/>
  <c r="E1848" i="13"/>
  <c r="B1837" i="13" a="1"/>
  <c r="B1843" i="13" s="1"/>
  <c r="D1821" i="13"/>
  <c r="D1820" i="13"/>
  <c r="E1820" i="13" s="1"/>
  <c r="D1819" i="13"/>
  <c r="E1819" i="13" s="1"/>
  <c r="D1818" i="13"/>
  <c r="E1818" i="13" s="1"/>
  <c r="D1817" i="13"/>
  <c r="E1817" i="13" s="1"/>
  <c r="D1816" i="13"/>
  <c r="E1816" i="13" s="1"/>
  <c r="D1815" i="13"/>
  <c r="E1815" i="13" s="1"/>
  <c r="D1814" i="13"/>
  <c r="E1814" i="13" s="1"/>
  <c r="D1813" i="13"/>
  <c r="E1813" i="13" s="1"/>
  <c r="D1812" i="13"/>
  <c r="E1812" i="13" s="1"/>
  <c r="D1811" i="13"/>
  <c r="E1811" i="13" s="1"/>
  <c r="E1770" i="13" a="1"/>
  <c r="E1773" i="13" s="1"/>
  <c r="E1698" i="13" a="1"/>
  <c r="E1703" i="13" s="1"/>
  <c r="E1597" i="13"/>
  <c r="E1596" i="13"/>
  <c r="E1595" i="13"/>
  <c r="E1594" i="13"/>
  <c r="E1593" i="13"/>
  <c r="E1592" i="13"/>
  <c r="E1591" i="13"/>
  <c r="E1590" i="13"/>
  <c r="B1579" i="13" a="1"/>
  <c r="F1583" i="13" s="1"/>
  <c r="D1563" i="13"/>
  <c r="E1563" i="13" s="1"/>
  <c r="D1562" i="13"/>
  <c r="E1562" i="13" s="1"/>
  <c r="D1561" i="13"/>
  <c r="E1561" i="13" s="1"/>
  <c r="D1560" i="13"/>
  <c r="E1560" i="13" s="1"/>
  <c r="D1559" i="13"/>
  <c r="D1558" i="13"/>
  <c r="E1558" i="13" s="1"/>
  <c r="D1557" i="13"/>
  <c r="D1556" i="13"/>
  <c r="D1555" i="13"/>
  <c r="D1554" i="13"/>
  <c r="E1554" i="13" s="1"/>
  <c r="D1553" i="13"/>
  <c r="E1553" i="13" s="1"/>
  <c r="H157" i="15" l="1" a="1"/>
  <c r="M159" i="15" s="1"/>
  <c r="H248" i="15"/>
  <c r="H246" i="15"/>
  <c r="H239" i="15"/>
  <c r="H245" i="15"/>
  <c r="H247" i="15"/>
  <c r="H242" i="15"/>
  <c r="H244" i="15"/>
  <c r="H241" i="15"/>
  <c r="H243" i="15"/>
  <c r="H240" i="15"/>
  <c r="H249" i="15"/>
  <c r="H208" i="15"/>
  <c r="H207" i="15"/>
  <c r="H210" i="15"/>
  <c r="H204" i="15"/>
  <c r="H203" i="15"/>
  <c r="H209" i="15"/>
  <c r="H205" i="15"/>
  <c r="H206" i="15"/>
  <c r="M161" i="15"/>
  <c r="M160" i="15"/>
  <c r="E395" i="14"/>
  <c r="E394" i="14"/>
  <c r="E393" i="14"/>
  <c r="E392" i="14"/>
  <c r="E391" i="14"/>
  <c r="E390" i="14"/>
  <c r="E389" i="14"/>
  <c r="E388" i="14"/>
  <c r="B395" i="14"/>
  <c r="B394" i="14"/>
  <c r="B393" i="14"/>
  <c r="B392" i="14"/>
  <c r="B391" i="14"/>
  <c r="B390" i="14"/>
  <c r="I395" i="14"/>
  <c r="I394" i="14"/>
  <c r="I393" i="14"/>
  <c r="I392" i="14"/>
  <c r="I391" i="14"/>
  <c r="I390" i="14"/>
  <c r="I389" i="14"/>
  <c r="I388" i="14"/>
  <c r="F394" i="14"/>
  <c r="H395" i="14"/>
  <c r="D394" i="14"/>
  <c r="G392" i="14"/>
  <c r="C391" i="14"/>
  <c r="F389" i="14"/>
  <c r="C388" i="14"/>
  <c r="G395" i="14"/>
  <c r="C394" i="14"/>
  <c r="F392" i="14"/>
  <c r="H390" i="14"/>
  <c r="D389" i="14"/>
  <c r="B388" i="14"/>
  <c r="F393" i="14"/>
  <c r="F391" i="14"/>
  <c r="C389" i="14"/>
  <c r="F395" i="14"/>
  <c r="D393" i="14"/>
  <c r="D391" i="14"/>
  <c r="B389" i="14"/>
  <c r="D395" i="14"/>
  <c r="C393" i="14"/>
  <c r="G390" i="14"/>
  <c r="H388" i="14"/>
  <c r="C395" i="14"/>
  <c r="H392" i="14"/>
  <c r="F390" i="14"/>
  <c r="G388" i="14"/>
  <c r="H394" i="14"/>
  <c r="D392" i="14"/>
  <c r="D390" i="14"/>
  <c r="F388" i="14"/>
  <c r="G394" i="14"/>
  <c r="G389" i="14"/>
  <c r="H393" i="14"/>
  <c r="D388" i="14"/>
  <c r="G393" i="14"/>
  <c r="H391" i="14"/>
  <c r="C392" i="14"/>
  <c r="H389" i="14"/>
  <c r="G391" i="14"/>
  <c r="C390" i="14"/>
  <c r="B441" i="14"/>
  <c r="B439" i="14"/>
  <c r="B436" i="14"/>
  <c r="B435" i="14"/>
  <c r="B440" i="14"/>
  <c r="B438" i="14"/>
  <c r="B437" i="14"/>
  <c r="B434" i="14"/>
  <c r="B444" i="14" s="1" a="1"/>
  <c r="L477" i="14"/>
  <c r="D477" i="14"/>
  <c r="G476" i="14"/>
  <c r="J475" i="14"/>
  <c r="B475" i="14"/>
  <c r="E474" i="14"/>
  <c r="H473" i="14"/>
  <c r="K472" i="14"/>
  <c r="C472" i="14"/>
  <c r="F471" i="14"/>
  <c r="I470" i="14"/>
  <c r="L469" i="14"/>
  <c r="D469" i="14"/>
  <c r="G468" i="14"/>
  <c r="J467" i="14"/>
  <c r="B467" i="14"/>
  <c r="K477" i="14"/>
  <c r="C477" i="14"/>
  <c r="F476" i="14"/>
  <c r="I475" i="14"/>
  <c r="L474" i="14"/>
  <c r="D474" i="14"/>
  <c r="G473" i="14"/>
  <c r="J472" i="14"/>
  <c r="B472" i="14"/>
  <c r="E471" i="14"/>
  <c r="H470" i="14"/>
  <c r="K469" i="14"/>
  <c r="C469" i="14"/>
  <c r="F468" i="14"/>
  <c r="I467" i="14"/>
  <c r="J477" i="14"/>
  <c r="B477" i="14"/>
  <c r="E476" i="14"/>
  <c r="H475" i="14"/>
  <c r="K474" i="14"/>
  <c r="C474" i="14"/>
  <c r="F473" i="14"/>
  <c r="I472" i="14"/>
  <c r="L471" i="14"/>
  <c r="D471" i="14"/>
  <c r="G470" i="14"/>
  <c r="J469" i="14"/>
  <c r="B469" i="14"/>
  <c r="E468" i="14"/>
  <c r="H467" i="14"/>
  <c r="H477" i="14"/>
  <c r="K476" i="14"/>
  <c r="C476" i="14"/>
  <c r="F475" i="14"/>
  <c r="I474" i="14"/>
  <c r="L473" i="14"/>
  <c r="D473" i="14"/>
  <c r="G472" i="14"/>
  <c r="J471" i="14"/>
  <c r="B471" i="14"/>
  <c r="E470" i="14"/>
  <c r="H469" i="14"/>
  <c r="K468" i="14"/>
  <c r="C468" i="14"/>
  <c r="F467" i="14"/>
  <c r="G477" i="14"/>
  <c r="J476" i="14"/>
  <c r="B476" i="14"/>
  <c r="E475" i="14"/>
  <c r="H474" i="14"/>
  <c r="K473" i="14"/>
  <c r="C473" i="14"/>
  <c r="F472" i="14"/>
  <c r="I471" i="14"/>
  <c r="L470" i="14"/>
  <c r="D470" i="14"/>
  <c r="G469" i="14"/>
  <c r="J468" i="14"/>
  <c r="B468" i="14"/>
  <c r="E467" i="14"/>
  <c r="F477" i="14"/>
  <c r="I476" i="14"/>
  <c r="L475" i="14"/>
  <c r="D475" i="14"/>
  <c r="G474" i="14"/>
  <c r="J473" i="14"/>
  <c r="B473" i="14"/>
  <c r="E472" i="14"/>
  <c r="H471" i="14"/>
  <c r="K470" i="14"/>
  <c r="C470" i="14"/>
  <c r="F469" i="14"/>
  <c r="I468" i="14"/>
  <c r="L467" i="14"/>
  <c r="D467" i="14"/>
  <c r="D476" i="14"/>
  <c r="E473" i="14"/>
  <c r="F470" i="14"/>
  <c r="G467" i="14"/>
  <c r="K475" i="14"/>
  <c r="L472" i="14"/>
  <c r="B470" i="14"/>
  <c r="C467" i="14"/>
  <c r="G475" i="14"/>
  <c r="H472" i="14"/>
  <c r="I469" i="14"/>
  <c r="C475" i="14"/>
  <c r="D472" i="14"/>
  <c r="E469" i="14"/>
  <c r="H476" i="14"/>
  <c r="J470" i="14"/>
  <c r="J474" i="14"/>
  <c r="L468" i="14"/>
  <c r="F474" i="14"/>
  <c r="H468" i="14"/>
  <c r="B474" i="14"/>
  <c r="D468" i="14"/>
  <c r="I473" i="14"/>
  <c r="K467" i="14"/>
  <c r="C471" i="14"/>
  <c r="E477" i="14"/>
  <c r="I477" i="14"/>
  <c r="G471" i="14"/>
  <c r="L476" i="14"/>
  <c r="K471" i="14"/>
  <c r="J127" i="14"/>
  <c r="B127" i="14"/>
  <c r="E126" i="14"/>
  <c r="H125" i="14"/>
  <c r="K124" i="14"/>
  <c r="C124" i="14"/>
  <c r="F123" i="14"/>
  <c r="I122" i="14"/>
  <c r="L121" i="14"/>
  <c r="D121" i="14"/>
  <c r="G120" i="14"/>
  <c r="G127" i="14"/>
  <c r="J126" i="14"/>
  <c r="B126" i="14"/>
  <c r="E125" i="14"/>
  <c r="H124" i="14"/>
  <c r="K123" i="14"/>
  <c r="C123" i="14"/>
  <c r="F122" i="14"/>
  <c r="I121" i="14"/>
  <c r="L120" i="14"/>
  <c r="D120" i="14"/>
  <c r="E127" i="14"/>
  <c r="H126" i="14"/>
  <c r="K125" i="14"/>
  <c r="C125" i="14"/>
  <c r="F124" i="14"/>
  <c r="I123" i="14"/>
  <c r="L122" i="14"/>
  <c r="D122" i="14"/>
  <c r="G121" i="14"/>
  <c r="J120" i="14"/>
  <c r="B120" i="14"/>
  <c r="F127" i="14"/>
  <c r="I126" i="14"/>
  <c r="L125" i="14"/>
  <c r="D125" i="14"/>
  <c r="G124" i="14"/>
  <c r="J123" i="14"/>
  <c r="B123" i="14"/>
  <c r="E122" i="14"/>
  <c r="H121" i="14"/>
  <c r="K120" i="14"/>
  <c r="C120" i="14"/>
  <c r="C127" i="14"/>
  <c r="I125" i="14"/>
  <c r="D124" i="14"/>
  <c r="J122" i="14"/>
  <c r="E121" i="14"/>
  <c r="K126" i="14"/>
  <c r="F125" i="14"/>
  <c r="L123" i="14"/>
  <c r="G122" i="14"/>
  <c r="B121" i="14"/>
  <c r="K127" i="14"/>
  <c r="F126" i="14"/>
  <c r="L124" i="14"/>
  <c r="G123" i="14"/>
  <c r="B122" i="14"/>
  <c r="H120" i="14"/>
  <c r="I127" i="14"/>
  <c r="D126" i="14"/>
  <c r="J124" i="14"/>
  <c r="E123" i="14"/>
  <c r="K121" i="14"/>
  <c r="F120" i="14"/>
  <c r="G126" i="14"/>
  <c r="H123" i="14"/>
  <c r="I120" i="14"/>
  <c r="C126" i="14"/>
  <c r="D123" i="14"/>
  <c r="E120" i="14"/>
  <c r="G125" i="14"/>
  <c r="H122" i="14"/>
  <c r="J121" i="14"/>
  <c r="J125" i="14"/>
  <c r="K122" i="14"/>
  <c r="H127" i="14"/>
  <c r="I124" i="14"/>
  <c r="D127" i="14"/>
  <c r="E124" i="14"/>
  <c r="F121" i="14"/>
  <c r="L126" i="14"/>
  <c r="B124" i="14"/>
  <c r="C121" i="14"/>
  <c r="L127" i="14"/>
  <c r="B125" i="14"/>
  <c r="C122" i="14"/>
  <c r="E206" i="14"/>
  <c r="H205" i="14"/>
  <c r="K204" i="14"/>
  <c r="C204" i="14"/>
  <c r="F203" i="14"/>
  <c r="I202" i="14"/>
  <c r="L201" i="14"/>
  <c r="D201" i="14"/>
  <c r="G200" i="14"/>
  <c r="J199" i="14"/>
  <c r="B199" i="14"/>
  <c r="E198" i="14"/>
  <c r="H197" i="14"/>
  <c r="K196" i="14"/>
  <c r="C196" i="14"/>
  <c r="J206" i="14"/>
  <c r="B206" i="14"/>
  <c r="E205" i="14"/>
  <c r="H204" i="14"/>
  <c r="K203" i="14"/>
  <c r="C203" i="14"/>
  <c r="F202" i="14"/>
  <c r="I201" i="14"/>
  <c r="L200" i="14"/>
  <c r="D200" i="14"/>
  <c r="G199" i="14"/>
  <c r="J198" i="14"/>
  <c r="B198" i="14"/>
  <c r="E197" i="14"/>
  <c r="H196" i="14"/>
  <c r="H206" i="14"/>
  <c r="C205" i="14"/>
  <c r="I203" i="14"/>
  <c r="D202" i="14"/>
  <c r="J200" i="14"/>
  <c r="E199" i="14"/>
  <c r="K197" i="14"/>
  <c r="F196" i="14"/>
  <c r="I206" i="14"/>
  <c r="L205" i="14"/>
  <c r="D205" i="14"/>
  <c r="G204" i="14"/>
  <c r="J203" i="14"/>
  <c r="B203" i="14"/>
  <c r="E202" i="14"/>
  <c r="H201" i="14"/>
  <c r="K200" i="14"/>
  <c r="C200" i="14"/>
  <c r="F199" i="14"/>
  <c r="I198" i="14"/>
  <c r="L197" i="14"/>
  <c r="D197" i="14"/>
  <c r="G196" i="14"/>
  <c r="K205" i="14"/>
  <c r="F204" i="14"/>
  <c r="L202" i="14"/>
  <c r="G201" i="14"/>
  <c r="B200" i="14"/>
  <c r="H198" i="14"/>
  <c r="C197" i="14"/>
  <c r="F206" i="14"/>
  <c r="L204" i="14"/>
  <c r="G203" i="14"/>
  <c r="B202" i="14"/>
  <c r="H200" i="14"/>
  <c r="C199" i="14"/>
  <c r="I197" i="14"/>
  <c r="D196" i="14"/>
  <c r="D206" i="14"/>
  <c r="J204" i="14"/>
  <c r="E203" i="14"/>
  <c r="K201" i="14"/>
  <c r="F200" i="14"/>
  <c r="L198" i="14"/>
  <c r="G197" i="14"/>
  <c r="B196" i="14"/>
  <c r="C206" i="14"/>
  <c r="I204" i="14"/>
  <c r="D203" i="14"/>
  <c r="J201" i="14"/>
  <c r="E200" i="14"/>
  <c r="K198" i="14"/>
  <c r="F197" i="14"/>
  <c r="I205" i="14"/>
  <c r="D204" i="14"/>
  <c r="J202" i="14"/>
  <c r="E201" i="14"/>
  <c r="K199" i="14"/>
  <c r="F198" i="14"/>
  <c r="L196" i="14"/>
  <c r="L206" i="14"/>
  <c r="G205" i="14"/>
  <c r="B204" i="14"/>
  <c r="H202" i="14"/>
  <c r="C201" i="14"/>
  <c r="I199" i="14"/>
  <c r="D198" i="14"/>
  <c r="J196" i="14"/>
  <c r="J205" i="14"/>
  <c r="C202" i="14"/>
  <c r="C198" i="14"/>
  <c r="F205" i="14"/>
  <c r="F201" i="14"/>
  <c r="J197" i="14"/>
  <c r="E204" i="14"/>
  <c r="I196" i="14"/>
  <c r="H199" i="14"/>
  <c r="B205" i="14"/>
  <c r="B201" i="14"/>
  <c r="B197" i="14"/>
  <c r="I200" i="14"/>
  <c r="H203" i="14"/>
  <c r="K206" i="14"/>
  <c r="K202" i="14"/>
  <c r="D199" i="14"/>
  <c r="G206" i="14"/>
  <c r="G202" i="14"/>
  <c r="G198" i="14"/>
  <c r="L203" i="14"/>
  <c r="L199" i="14"/>
  <c r="E196" i="14"/>
  <c r="J2613" i="13"/>
  <c r="E1780" i="13"/>
  <c r="L2869" i="13"/>
  <c r="H2618" i="13"/>
  <c r="I2870" i="13"/>
  <c r="E2806" i="13"/>
  <c r="B2872" i="13"/>
  <c r="L2614" i="13"/>
  <c r="E2810" i="13"/>
  <c r="E2873" i="13"/>
  <c r="B2615" i="13"/>
  <c r="F2611" i="13"/>
  <c r="L2615" i="13"/>
  <c r="E1702" i="13"/>
  <c r="G2611" i="13"/>
  <c r="D2616" i="13"/>
  <c r="E2805" i="13"/>
  <c r="L2873" i="13"/>
  <c r="E2738" i="13"/>
  <c r="H2612" i="13"/>
  <c r="E1774" i="13"/>
  <c r="H2876" i="13"/>
  <c r="D2617" i="13"/>
  <c r="J2612" i="13"/>
  <c r="E2617" i="13"/>
  <c r="E2807" i="13"/>
  <c r="E1775" i="13"/>
  <c r="E2033" i="13"/>
  <c r="E2293" i="13"/>
  <c r="I2613" i="13"/>
  <c r="F2618" i="13"/>
  <c r="E2808" i="13"/>
  <c r="K2869" i="13"/>
  <c r="E2997" i="13"/>
  <c r="E1705" i="13"/>
  <c r="L2096" i="13"/>
  <c r="E2594" i="13"/>
  <c r="E2739" i="13"/>
  <c r="E2988" i="13"/>
  <c r="E1707" i="13"/>
  <c r="I2099" i="13"/>
  <c r="H2611" i="13"/>
  <c r="K2612" i="13"/>
  <c r="B2614" i="13"/>
  <c r="C2615" i="13"/>
  <c r="F2616" i="13"/>
  <c r="F2617" i="13"/>
  <c r="I2618" i="13"/>
  <c r="E2730" i="13"/>
  <c r="E2740" i="13"/>
  <c r="B2874" i="13"/>
  <c r="E2989" i="13"/>
  <c r="E3063" i="13"/>
  <c r="I2102" i="13"/>
  <c r="K2611" i="13"/>
  <c r="L2612" i="13"/>
  <c r="D2614" i="13"/>
  <c r="D2615" i="13"/>
  <c r="G2616" i="13"/>
  <c r="I2617" i="13"/>
  <c r="J2618" i="13"/>
  <c r="E2731" i="13"/>
  <c r="D2871" i="13"/>
  <c r="J2874" i="13"/>
  <c r="E2991" i="13"/>
  <c r="B2612" i="13"/>
  <c r="B2613" i="13"/>
  <c r="E2614" i="13"/>
  <c r="G2615" i="13"/>
  <c r="H2616" i="13"/>
  <c r="K2617" i="13"/>
  <c r="K2618" i="13"/>
  <c r="E2732" i="13"/>
  <c r="E2802" i="13"/>
  <c r="F2871" i="13"/>
  <c r="D2875" i="13"/>
  <c r="E2992" i="13"/>
  <c r="C2612" i="13"/>
  <c r="E2613" i="13"/>
  <c r="F2614" i="13"/>
  <c r="I2615" i="13"/>
  <c r="I2616" i="13"/>
  <c r="L2617" i="13"/>
  <c r="E2733" i="13"/>
  <c r="E2993" i="13"/>
  <c r="E1698" i="13"/>
  <c r="E2031" i="13"/>
  <c r="E2290" i="13"/>
  <c r="E2481" i="13"/>
  <c r="C2611" i="13"/>
  <c r="D2612" i="13"/>
  <c r="G2613" i="13"/>
  <c r="G2614" i="13"/>
  <c r="J2615" i="13"/>
  <c r="L2616" i="13"/>
  <c r="B2618" i="13"/>
  <c r="E2734" i="13"/>
  <c r="G2872" i="13"/>
  <c r="C2876" i="13"/>
  <c r="E2994" i="13"/>
  <c r="E1701" i="13"/>
  <c r="E2032" i="13"/>
  <c r="E2291" i="13"/>
  <c r="E2611" i="13"/>
  <c r="E2612" i="13"/>
  <c r="H2613" i="13"/>
  <c r="J2614" i="13"/>
  <c r="K2615" i="13"/>
  <c r="C2617" i="13"/>
  <c r="C2618" i="13"/>
  <c r="E2735" i="13"/>
  <c r="F2869" i="13"/>
  <c r="J2872" i="13"/>
  <c r="G2876" i="13"/>
  <c r="E2996" i="13"/>
  <c r="E2846" i="13"/>
  <c r="H2869" i="13"/>
  <c r="J2870" i="13"/>
  <c r="D2872" i="13"/>
  <c r="H2873" i="13"/>
  <c r="K2874" i="13"/>
  <c r="D2876" i="13"/>
  <c r="E2853" i="13"/>
  <c r="J2869" i="13"/>
  <c r="C2871" i="13"/>
  <c r="E2872" i="13"/>
  <c r="I2873" i="13"/>
  <c r="L2874" i="13"/>
  <c r="F2876" i="13"/>
  <c r="E2844" i="13"/>
  <c r="B2869" i="13"/>
  <c r="F2870" i="13"/>
  <c r="H2871" i="13"/>
  <c r="B2873" i="13"/>
  <c r="F2874" i="13"/>
  <c r="E2848" i="13"/>
  <c r="E2852" i="13"/>
  <c r="J2876" i="13"/>
  <c r="B2876" i="13"/>
  <c r="E2875" i="13"/>
  <c r="H2874" i="13"/>
  <c r="K2873" i="13"/>
  <c r="C2873" i="13"/>
  <c r="F2872" i="13"/>
  <c r="I2871" i="13"/>
  <c r="L2870" i="13"/>
  <c r="D2870" i="13"/>
  <c r="G2869" i="13"/>
  <c r="K2876" i="13"/>
  <c r="L2875" i="13"/>
  <c r="C2875" i="13"/>
  <c r="E2874" i="13"/>
  <c r="G2873" i="13"/>
  <c r="I2872" i="13"/>
  <c r="K2871" i="13"/>
  <c r="B2871" i="13"/>
  <c r="C2870" i="13"/>
  <c r="E2869" i="13"/>
  <c r="I2876" i="13"/>
  <c r="K2875" i="13"/>
  <c r="B2875" i="13"/>
  <c r="D2874" i="13"/>
  <c r="F2873" i="13"/>
  <c r="H2872" i="13"/>
  <c r="J2871" i="13"/>
  <c r="K2870" i="13"/>
  <c r="B2870" i="13"/>
  <c r="D2869" i="13"/>
  <c r="E2876" i="13"/>
  <c r="G2875" i="13"/>
  <c r="I2874" i="13"/>
  <c r="J2873" i="13"/>
  <c r="L2872" i="13"/>
  <c r="C2872" i="13"/>
  <c r="E2871" i="13"/>
  <c r="G2870" i="13"/>
  <c r="I2869" i="13"/>
  <c r="E2870" i="13"/>
  <c r="G2871" i="13"/>
  <c r="K2872" i="13"/>
  <c r="C2874" i="13"/>
  <c r="H2875" i="13"/>
  <c r="L2876" i="13"/>
  <c r="E2847" i="13"/>
  <c r="C2869" i="13"/>
  <c r="H2870" i="13"/>
  <c r="L2871" i="13"/>
  <c r="D2873" i="13"/>
  <c r="G2874" i="13"/>
  <c r="J2875" i="13"/>
  <c r="E3070" i="13"/>
  <c r="E3062" i="13"/>
  <c r="E3069" i="13"/>
  <c r="E3061" i="13"/>
  <c r="E3065" i="13"/>
  <c r="E3066" i="13"/>
  <c r="E3064" i="13"/>
  <c r="E3060" i="13"/>
  <c r="E3068" i="13"/>
  <c r="E2990" i="13"/>
  <c r="E2998" i="13"/>
  <c r="E2589" i="13"/>
  <c r="E2592" i="13"/>
  <c r="E2591" i="13"/>
  <c r="E2595" i="13"/>
  <c r="I2611" i="13"/>
  <c r="F2612" i="13"/>
  <c r="C2613" i="13"/>
  <c r="K2613" i="13"/>
  <c r="H2614" i="13"/>
  <c r="E2615" i="13"/>
  <c r="B2616" i="13"/>
  <c r="J2616" i="13"/>
  <c r="G2617" i="13"/>
  <c r="D2618" i="13"/>
  <c r="L2618" i="13"/>
  <c r="B2611" i="13"/>
  <c r="J2611" i="13"/>
  <c r="G2612" i="13"/>
  <c r="D2613" i="13"/>
  <c r="L2613" i="13"/>
  <c r="I2614" i="13"/>
  <c r="F2615" i="13"/>
  <c r="C2616" i="13"/>
  <c r="K2616" i="13"/>
  <c r="H2617" i="13"/>
  <c r="E2618" i="13"/>
  <c r="D2611" i="13"/>
  <c r="L2611" i="13"/>
  <c r="I2612" i="13"/>
  <c r="F2613" i="13"/>
  <c r="C2614" i="13"/>
  <c r="K2614" i="13"/>
  <c r="H2615" i="13"/>
  <c r="E2616" i="13"/>
  <c r="B2617" i="13"/>
  <c r="J2617" i="13"/>
  <c r="E2809" i="13"/>
  <c r="E2736" i="13"/>
  <c r="E2803" i="13"/>
  <c r="E2811" i="13"/>
  <c r="E2804" i="13"/>
  <c r="H1584" i="13"/>
  <c r="F1582" i="13"/>
  <c r="I1579" i="13"/>
  <c r="F1584" i="13"/>
  <c r="I1581" i="13"/>
  <c r="G1579" i="13"/>
  <c r="F1586" i="13"/>
  <c r="H1583" i="13"/>
  <c r="F1581" i="13"/>
  <c r="E1586" i="13"/>
  <c r="G1583" i="13"/>
  <c r="I1580" i="13"/>
  <c r="E1584" i="13"/>
  <c r="B1837" i="13"/>
  <c r="D1839" i="13"/>
  <c r="F1841" i="13"/>
  <c r="I1843" i="13"/>
  <c r="J1579" i="13"/>
  <c r="E1585" i="13"/>
  <c r="C1837" i="13"/>
  <c r="E1839" i="13"/>
  <c r="H1841" i="13"/>
  <c r="J1843" i="13"/>
  <c r="G1580" i="13"/>
  <c r="G1585" i="13"/>
  <c r="G1837" i="13"/>
  <c r="I1839" i="13"/>
  <c r="B1842" i="13"/>
  <c r="D1844" i="13"/>
  <c r="E1958" i="13"/>
  <c r="C2095" i="13"/>
  <c r="K2097" i="13"/>
  <c r="H2100" i="13"/>
  <c r="H1580" i="13"/>
  <c r="H1585" i="13"/>
  <c r="L1837" i="13"/>
  <c r="C1840" i="13"/>
  <c r="F1842" i="13"/>
  <c r="H1844" i="13"/>
  <c r="E1961" i="13"/>
  <c r="K2095" i="13"/>
  <c r="L2097" i="13"/>
  <c r="I2100" i="13"/>
  <c r="G1581" i="13"/>
  <c r="G1586" i="13"/>
  <c r="B1838" i="13"/>
  <c r="E1840" i="13"/>
  <c r="G1842" i="13"/>
  <c r="I1844" i="13"/>
  <c r="E1962" i="13"/>
  <c r="B2096" i="13"/>
  <c r="I2098" i="13"/>
  <c r="G2101" i="13"/>
  <c r="H1582" i="13"/>
  <c r="D1838" i="13"/>
  <c r="F1840" i="13"/>
  <c r="H1842" i="13"/>
  <c r="L1844" i="13"/>
  <c r="C2096" i="13"/>
  <c r="J2098" i="13"/>
  <c r="I2101" i="13"/>
  <c r="E2479" i="13"/>
  <c r="E2480" i="13"/>
  <c r="E2476" i="13"/>
  <c r="E2477" i="13"/>
  <c r="E2475" i="13"/>
  <c r="E2474" i="13"/>
  <c r="E2473" i="13"/>
  <c r="I1582" i="13"/>
  <c r="E1778" i="13"/>
  <c r="E1772" i="13"/>
  <c r="E1771" i="13"/>
  <c r="E1779" i="13"/>
  <c r="E1776" i="13"/>
  <c r="I1838" i="13"/>
  <c r="K1840" i="13"/>
  <c r="K2096" i="13"/>
  <c r="L2098" i="13"/>
  <c r="E2472" i="13"/>
  <c r="J1844" i="13"/>
  <c r="G1844" i="13"/>
  <c r="E1843" i="13"/>
  <c r="D1842" i="13"/>
  <c r="C1841" i="13"/>
  <c r="B1840" i="13"/>
  <c r="K1838" i="13"/>
  <c r="K1837" i="13"/>
  <c r="E1844" i="13"/>
  <c r="D1843" i="13"/>
  <c r="C1842" i="13"/>
  <c r="L1840" i="13"/>
  <c r="L1839" i="13"/>
  <c r="J1838" i="13"/>
  <c r="I1837" i="13"/>
  <c r="B1844" i="13"/>
  <c r="L1842" i="13"/>
  <c r="J1841" i="13"/>
  <c r="J1840" i="13"/>
  <c r="H1839" i="13"/>
  <c r="G1838" i="13"/>
  <c r="F1837" i="13"/>
  <c r="K1843" i="13"/>
  <c r="K1842" i="13"/>
  <c r="I1841" i="13"/>
  <c r="H1840" i="13"/>
  <c r="G1839" i="13"/>
  <c r="F1838" i="13"/>
  <c r="D1837" i="13"/>
  <c r="E1841" i="13"/>
  <c r="E2102" i="13"/>
  <c r="F2101" i="13"/>
  <c r="G2100" i="13"/>
  <c r="G2099" i="13"/>
  <c r="H2098" i="13"/>
  <c r="I2097" i="13"/>
  <c r="J2096" i="13"/>
  <c r="I2095" i="13"/>
  <c r="C2102" i="13"/>
  <c r="D2101" i="13"/>
  <c r="D2100" i="13"/>
  <c r="E2099" i="13"/>
  <c r="F2098" i="13"/>
  <c r="E2097" i="13"/>
  <c r="F2096" i="13"/>
  <c r="G2095" i="13"/>
  <c r="D2102" i="13"/>
  <c r="E2101" i="13"/>
  <c r="F2100" i="13"/>
  <c r="F2099" i="13"/>
  <c r="G2098" i="13"/>
  <c r="H2097" i="13"/>
  <c r="G2096" i="13"/>
  <c r="H2095" i="13"/>
  <c r="L2102" i="13"/>
  <c r="B2102" i="13"/>
  <c r="C2101" i="13"/>
  <c r="C2100" i="13"/>
  <c r="D2099" i="13"/>
  <c r="D2098" i="13"/>
  <c r="D2097" i="13"/>
  <c r="E2096" i="13"/>
  <c r="F2095" i="13"/>
  <c r="K2102" i="13"/>
  <c r="L2101" i="13"/>
  <c r="L2100" i="13"/>
  <c r="B2100" i="13"/>
  <c r="B2099" i="13"/>
  <c r="B2098" i="13"/>
  <c r="C2097" i="13"/>
  <c r="D2096" i="13"/>
  <c r="E2095" i="13"/>
  <c r="J2102" i="13"/>
  <c r="K2101" i="13"/>
  <c r="K2100" i="13"/>
  <c r="B2097" i="13"/>
  <c r="J2099" i="13"/>
  <c r="C1839" i="13"/>
  <c r="G1843" i="13"/>
  <c r="E1963" i="13"/>
  <c r="E1960" i="13"/>
  <c r="E1959" i="13"/>
  <c r="E1966" i="13"/>
  <c r="E1957" i="13"/>
  <c r="E1965" i="13"/>
  <c r="E1956" i="13"/>
  <c r="B2095" i="13"/>
  <c r="J2097" i="13"/>
  <c r="K2099" i="13"/>
  <c r="E2034" i="13"/>
  <c r="E2294" i="13"/>
  <c r="E2547" i="13"/>
  <c r="E1708" i="13"/>
  <c r="E2036" i="13"/>
  <c r="E2549" i="13"/>
  <c r="E2550" i="13"/>
  <c r="E1699" i="13"/>
  <c r="E2028" i="13"/>
  <c r="E2286" i="13"/>
  <c r="E2551" i="13"/>
  <c r="E2037" i="13"/>
  <c r="E1700" i="13"/>
  <c r="E2029" i="13"/>
  <c r="L2355" i="13"/>
  <c r="I2353" i="13"/>
  <c r="D2355" i="13"/>
  <c r="I2356" i="13"/>
  <c r="B2360" i="13"/>
  <c r="E2329" i="13"/>
  <c r="E2337" i="13"/>
  <c r="J2353" i="13"/>
  <c r="H2355" i="13"/>
  <c r="B2357" i="13"/>
  <c r="H2358" i="13"/>
  <c r="H2360" i="13"/>
  <c r="K2359" i="13"/>
  <c r="C2359" i="13"/>
  <c r="F2358" i="13"/>
  <c r="I2357" i="13"/>
  <c r="L2356" i="13"/>
  <c r="D2356" i="13"/>
  <c r="G2355" i="13"/>
  <c r="J2354" i="13"/>
  <c r="B2354" i="13"/>
  <c r="E2353" i="13"/>
  <c r="G2360" i="13"/>
  <c r="J2359" i="13"/>
  <c r="B2359" i="13"/>
  <c r="E2358" i="13"/>
  <c r="H2357" i="13"/>
  <c r="K2356" i="13"/>
  <c r="C2356" i="13"/>
  <c r="F2355" i="13"/>
  <c r="I2354" i="13"/>
  <c r="L2353" i="13"/>
  <c r="D2353" i="13"/>
  <c r="F2360" i="13"/>
  <c r="I2359" i="13"/>
  <c r="L2358" i="13"/>
  <c r="D2358" i="13"/>
  <c r="G2357" i="13"/>
  <c r="J2356" i="13"/>
  <c r="B2356" i="13"/>
  <c r="E2355" i="13"/>
  <c r="H2354" i="13"/>
  <c r="K2353" i="13"/>
  <c r="C2353" i="13"/>
  <c r="L2360" i="13"/>
  <c r="L2359" i="13"/>
  <c r="I2358" i="13"/>
  <c r="F2357" i="13"/>
  <c r="F2356" i="13"/>
  <c r="C2355" i="13"/>
  <c r="C2354" i="13"/>
  <c r="K2360" i="13"/>
  <c r="I2360" i="13"/>
  <c r="F2359" i="13"/>
  <c r="C2358" i="13"/>
  <c r="C2357" i="13"/>
  <c r="K2355" i="13"/>
  <c r="K2354" i="13"/>
  <c r="H2353" i="13"/>
  <c r="J2357" i="13"/>
  <c r="D2359" i="13"/>
  <c r="J2360" i="13"/>
  <c r="G2353" i="13"/>
  <c r="B2355" i="13"/>
  <c r="H2356" i="13"/>
  <c r="B2358" i="13"/>
  <c r="H2359" i="13"/>
  <c r="G2358" i="13"/>
  <c r="D2354" i="13"/>
  <c r="I2355" i="13"/>
  <c r="D2357" i="13"/>
  <c r="J2358" i="13"/>
  <c r="D2360" i="13"/>
  <c r="E2328" i="13"/>
  <c r="E2336" i="13"/>
  <c r="E2354" i="13"/>
  <c r="J2355" i="13"/>
  <c r="E2357" i="13"/>
  <c r="K2358" i="13"/>
  <c r="E2360" i="13"/>
  <c r="F2354" i="13"/>
  <c r="E2327" i="13"/>
  <c r="B2353" i="13"/>
  <c r="G2354" i="13"/>
  <c r="E2356" i="13"/>
  <c r="K2357" i="13"/>
  <c r="E2359" i="13"/>
  <c r="E2330" i="13"/>
  <c r="F2353" i="13"/>
  <c r="L2354" i="13"/>
  <c r="G2356" i="13"/>
  <c r="L2357" i="13"/>
  <c r="G2359" i="13"/>
  <c r="E2554" i="13"/>
  <c r="E2546" i="13"/>
  <c r="E2553" i="13"/>
  <c r="E2545" i="13"/>
  <c r="E2544" i="13"/>
  <c r="E2548" i="13"/>
  <c r="E2478" i="13"/>
  <c r="E2078" i="13"/>
  <c r="E2075" i="13"/>
  <c r="E2217" i="13"/>
  <c r="E2220" i="13"/>
  <c r="E2219" i="13"/>
  <c r="E2224" i="13"/>
  <c r="E2215" i="13"/>
  <c r="E2218" i="13"/>
  <c r="E2216" i="13"/>
  <c r="E2214" i="13"/>
  <c r="E2223" i="13"/>
  <c r="E2222" i="13"/>
  <c r="E2077" i="13"/>
  <c r="E2221" i="13"/>
  <c r="G2102" i="13"/>
  <c r="J2101" i="13"/>
  <c r="B2101" i="13"/>
  <c r="E2100" i="13"/>
  <c r="H2099" i="13"/>
  <c r="K2098" i="13"/>
  <c r="C2098" i="13"/>
  <c r="F2097" i="13"/>
  <c r="I2096" i="13"/>
  <c r="L2095" i="13"/>
  <c r="D2095" i="13"/>
  <c r="J2095" i="13"/>
  <c r="H2096" i="13"/>
  <c r="G2097" i="13"/>
  <c r="E2098" i="13"/>
  <c r="C2099" i="13"/>
  <c r="L2099" i="13"/>
  <c r="J2100" i="13"/>
  <c r="H2101" i="13"/>
  <c r="F2102" i="13"/>
  <c r="E2296" i="13"/>
  <c r="E2288" i="13"/>
  <c r="E2295" i="13"/>
  <c r="E2287" i="13"/>
  <c r="E2292" i="13"/>
  <c r="E1821" i="13"/>
  <c r="E1837" i="13"/>
  <c r="C1838" i="13"/>
  <c r="L1838" i="13"/>
  <c r="K1839" i="13"/>
  <c r="I1840" i="13"/>
  <c r="G1841" i="13"/>
  <c r="E1842" i="13"/>
  <c r="C1843" i="13"/>
  <c r="L1843" i="13"/>
  <c r="K1844" i="13"/>
  <c r="C1844" i="13"/>
  <c r="F1843" i="13"/>
  <c r="I1842" i="13"/>
  <c r="L1841" i="13"/>
  <c r="D1841" i="13"/>
  <c r="G1840" i="13"/>
  <c r="J1839" i="13"/>
  <c r="B1839" i="13"/>
  <c r="E1838" i="13"/>
  <c r="H1837" i="13"/>
  <c r="J1837" i="13"/>
  <c r="H1838" i="13"/>
  <c r="F1839" i="13"/>
  <c r="D1840" i="13"/>
  <c r="B1841" i="13"/>
  <c r="K1841" i="13"/>
  <c r="J1842" i="13"/>
  <c r="H1843" i="13"/>
  <c r="F1844" i="13"/>
  <c r="E2035" i="13"/>
  <c r="E2030" i="13"/>
  <c r="E1556" i="13"/>
  <c r="E1557" i="13"/>
  <c r="K1586" i="13"/>
  <c r="C1586" i="13"/>
  <c r="F1585" i="13"/>
  <c r="I1584" i="13"/>
  <c r="L1583" i="13"/>
  <c r="D1583" i="13"/>
  <c r="G1582" i="13"/>
  <c r="J1581" i="13"/>
  <c r="B1581" i="13"/>
  <c r="E1580" i="13"/>
  <c r="H1579" i="13"/>
  <c r="I1586" i="13"/>
  <c r="L1585" i="13"/>
  <c r="D1585" i="13"/>
  <c r="G1584" i="13"/>
  <c r="J1583" i="13"/>
  <c r="B1583" i="13"/>
  <c r="E1582" i="13"/>
  <c r="H1581" i="13"/>
  <c r="K1580" i="13"/>
  <c r="C1580" i="13"/>
  <c r="F1579" i="13"/>
  <c r="K1579" i="13"/>
  <c r="J1580" i="13"/>
  <c r="K1581" i="13"/>
  <c r="J1582" i="13"/>
  <c r="I1583" i="13"/>
  <c r="J1584" i="13"/>
  <c r="I1585" i="13"/>
  <c r="H1586" i="13"/>
  <c r="E1555" i="13"/>
  <c r="B1579" i="13"/>
  <c r="L1579" i="13"/>
  <c r="L1580" i="13"/>
  <c r="L1581" i="13"/>
  <c r="K1582" i="13"/>
  <c r="K1583" i="13"/>
  <c r="K1584" i="13"/>
  <c r="J1585" i="13"/>
  <c r="J1586" i="13"/>
  <c r="C1579" i="13"/>
  <c r="B1580" i="13"/>
  <c r="C1581" i="13"/>
  <c r="B1582" i="13"/>
  <c r="L1582" i="13"/>
  <c r="B1584" i="13"/>
  <c r="L1584" i="13"/>
  <c r="K1585" i="13"/>
  <c r="L1586" i="13"/>
  <c r="D1579" i="13"/>
  <c r="D1580" i="13"/>
  <c r="D1581" i="13"/>
  <c r="C1582" i="13"/>
  <c r="C1583" i="13"/>
  <c r="C1584" i="13"/>
  <c r="B1585" i="13"/>
  <c r="B1586" i="13"/>
  <c r="E1559" i="13"/>
  <c r="E1579" i="13"/>
  <c r="F1580" i="13"/>
  <c r="E1581" i="13"/>
  <c r="D1582" i="13"/>
  <c r="E1583" i="13"/>
  <c r="D1584" i="13"/>
  <c r="C1585" i="13"/>
  <c r="D1586" i="13"/>
  <c r="E1704" i="13"/>
  <c r="E1706" i="13"/>
  <c r="E1777" i="13"/>
  <c r="E1770" i="13"/>
  <c r="E1512" i="13" a="1"/>
  <c r="E1522" i="13" s="1"/>
  <c r="E1440" i="13" a="1"/>
  <c r="E1447" i="13" s="1"/>
  <c r="E1339" i="13"/>
  <c r="E1338" i="13"/>
  <c r="E1337" i="13"/>
  <c r="E1336" i="13"/>
  <c r="E1335" i="13"/>
  <c r="E1334" i="13"/>
  <c r="E1333" i="13"/>
  <c r="E1332" i="13"/>
  <c r="B1321" i="13" a="1"/>
  <c r="L1328" i="13" s="1"/>
  <c r="D1305" i="13"/>
  <c r="D1304" i="13"/>
  <c r="D1303" i="13"/>
  <c r="E1303" i="13" s="1"/>
  <c r="D1302" i="13"/>
  <c r="E1302" i="13" s="1"/>
  <c r="D1301" i="13"/>
  <c r="E1301" i="13" s="1"/>
  <c r="D1300" i="13"/>
  <c r="E1300" i="13" s="1"/>
  <c r="D1299" i="13"/>
  <c r="E1299" i="13" s="1"/>
  <c r="D1298" i="13"/>
  <c r="E1298" i="13" s="1"/>
  <c r="D1297" i="13"/>
  <c r="E1297" i="13" s="1"/>
  <c r="D1296" i="13"/>
  <c r="E1296" i="13" s="1"/>
  <c r="D1295" i="13"/>
  <c r="E1295" i="13" s="1"/>
  <c r="E1254" i="13" a="1"/>
  <c r="E1182" i="13" a="1"/>
  <c r="E1189" i="13" s="1"/>
  <c r="E1081" i="13"/>
  <c r="E1080" i="13"/>
  <c r="E1079" i="13"/>
  <c r="E1078" i="13"/>
  <c r="E1077" i="13"/>
  <c r="E1076" i="13"/>
  <c r="E1075" i="13"/>
  <c r="E1074" i="13"/>
  <c r="B1063" i="13" a="1"/>
  <c r="C1070" i="13" s="1"/>
  <c r="D1047" i="13"/>
  <c r="E1047" i="13" s="1"/>
  <c r="D1046" i="13"/>
  <c r="E1046" i="13" s="1"/>
  <c r="D1045" i="13"/>
  <c r="E1045" i="13" s="1"/>
  <c r="D1044" i="13"/>
  <c r="E1044" i="13" s="1"/>
  <c r="D1043" i="13"/>
  <c r="E1043" i="13" s="1"/>
  <c r="D1042" i="13"/>
  <c r="E1042" i="13" s="1"/>
  <c r="D1041" i="13"/>
  <c r="E1041" i="13" s="1"/>
  <c r="D1040" i="13"/>
  <c r="D1039" i="13"/>
  <c r="D1038" i="13"/>
  <c r="D1037" i="13"/>
  <c r="E996" i="13" a="1"/>
  <c r="E1005" i="13" s="1"/>
  <c r="E924" i="13" a="1"/>
  <c r="E926" i="13" s="1"/>
  <c r="E823" i="13"/>
  <c r="E822" i="13"/>
  <c r="E821" i="13"/>
  <c r="E820" i="13"/>
  <c r="E819" i="13"/>
  <c r="E818" i="13"/>
  <c r="E817" i="13"/>
  <c r="E816" i="13"/>
  <c r="B805" i="13" a="1"/>
  <c r="L806" i="13" s="1"/>
  <c r="D789" i="13"/>
  <c r="E789" i="13" s="1"/>
  <c r="D788" i="13"/>
  <c r="E788" i="13" s="1"/>
  <c r="D787" i="13"/>
  <c r="D786" i="13"/>
  <c r="E786" i="13" s="1"/>
  <c r="D785" i="13"/>
  <c r="E785" i="13" s="1"/>
  <c r="D784" i="13"/>
  <c r="D783" i="13"/>
  <c r="E783" i="13" s="1"/>
  <c r="D782" i="13"/>
  <c r="D781" i="13"/>
  <c r="E781" i="13" s="1"/>
  <c r="D780" i="13"/>
  <c r="E780" i="13" s="1"/>
  <c r="D779" i="13"/>
  <c r="E779" i="13" s="1"/>
  <c r="E738" i="13" a="1"/>
  <c r="E741" i="13" s="1"/>
  <c r="E666" i="13" a="1"/>
  <c r="E671" i="13" s="1"/>
  <c r="E565" i="13"/>
  <c r="E564" i="13"/>
  <c r="E563" i="13"/>
  <c r="E562" i="13"/>
  <c r="E561" i="13"/>
  <c r="E560" i="13"/>
  <c r="E559" i="13"/>
  <c r="E558" i="13"/>
  <c r="B547" i="13" a="1"/>
  <c r="L553" i="13" s="1"/>
  <c r="D531" i="13"/>
  <c r="D530" i="13"/>
  <c r="E530" i="13" s="1"/>
  <c r="D529" i="13"/>
  <c r="E529" i="13" s="1"/>
  <c r="D528" i="13"/>
  <c r="E528" i="13" s="1"/>
  <c r="D527" i="13"/>
  <c r="E527" i="13" s="1"/>
  <c r="D526" i="13"/>
  <c r="E526" i="13" s="1"/>
  <c r="D525" i="13"/>
  <c r="E525" i="13" s="1"/>
  <c r="D524" i="13"/>
  <c r="D523" i="13"/>
  <c r="E523" i="13" s="1"/>
  <c r="D522" i="13"/>
  <c r="D521" i="13"/>
  <c r="A261" i="13"/>
  <c r="A519" i="13" s="1"/>
  <c r="A777" i="13" s="1"/>
  <c r="A1035" i="13" s="1"/>
  <c r="A1293" i="13" s="1"/>
  <c r="A1551" i="13" s="1"/>
  <c r="A1809" i="13" s="1"/>
  <c r="A2067" i="13" s="1"/>
  <c r="A2325" i="13" s="1"/>
  <c r="A2583" i="13" s="1"/>
  <c r="A2841" i="13" s="1"/>
  <c r="A3099" i="13" s="1"/>
  <c r="A3357" i="13" s="1"/>
  <c r="A3615" i="13" s="1"/>
  <c r="A3873" i="13" s="1"/>
  <c r="A4131" i="13" s="1"/>
  <c r="A4389" i="13" s="1"/>
  <c r="A4647" i="13" s="1"/>
  <c r="A4905" i="13" s="1"/>
  <c r="A5163" i="13" s="1"/>
  <c r="A5421" i="13" s="1"/>
  <c r="E480" i="13" a="1"/>
  <c r="E485" i="13" s="1"/>
  <c r="E408" i="13" a="1"/>
  <c r="E415" i="13" s="1"/>
  <c r="E307" i="13"/>
  <c r="E306" i="13"/>
  <c r="E305" i="13"/>
  <c r="E304" i="13"/>
  <c r="E303" i="13"/>
  <c r="E302" i="13"/>
  <c r="E301" i="13"/>
  <c r="E300" i="13"/>
  <c r="B289" i="13" a="1"/>
  <c r="J295" i="13" s="1"/>
  <c r="D273" i="13"/>
  <c r="D272" i="13"/>
  <c r="E272" i="13" s="1"/>
  <c r="D271" i="13"/>
  <c r="E271" i="13" s="1"/>
  <c r="D270" i="13"/>
  <c r="E270" i="13" s="1"/>
  <c r="D269" i="13"/>
  <c r="D268" i="13"/>
  <c r="E268" i="13" s="1"/>
  <c r="D267" i="13"/>
  <c r="E267" i="13" s="1"/>
  <c r="D266" i="13"/>
  <c r="E266" i="13" s="1"/>
  <c r="D265" i="13"/>
  <c r="D264" i="13"/>
  <c r="E264" i="13" s="1"/>
  <c r="D263" i="13"/>
  <c r="E263" i="13" s="1"/>
  <c r="E222" i="13" a="1"/>
  <c r="E222" i="13" s="1"/>
  <c r="E150" i="13" a="1"/>
  <c r="E150" i="13" s="1"/>
  <c r="E49" i="13"/>
  <c r="E48" i="13"/>
  <c r="E47" i="13"/>
  <c r="E45" i="13"/>
  <c r="E43" i="13"/>
  <c r="E42" i="13"/>
  <c r="E46" i="13"/>
  <c r="E44" i="13"/>
  <c r="N16" i="4"/>
  <c r="M16" i="4"/>
  <c r="L16" i="4"/>
  <c r="E44" i="3"/>
  <c r="E35" i="3"/>
  <c r="C35" i="3"/>
  <c r="D35" i="3"/>
  <c r="B31" i="13" a="1"/>
  <c r="C31" i="13" s="1"/>
  <c r="M162" i="15" l="1"/>
  <c r="M164" i="15"/>
  <c r="M163" i="15"/>
  <c r="I158" i="15"/>
  <c r="J160" i="15"/>
  <c r="K164" i="15"/>
  <c r="K162" i="15"/>
  <c r="K158" i="15"/>
  <c r="I160" i="15"/>
  <c r="O163" i="15"/>
  <c r="I161" i="15"/>
  <c r="N161" i="15"/>
  <c r="N159" i="15"/>
  <c r="O162" i="15"/>
  <c r="J161" i="15"/>
  <c r="N164" i="15"/>
  <c r="O164" i="15"/>
  <c r="N163" i="15"/>
  <c r="N158" i="15"/>
  <c r="L160" i="15"/>
  <c r="N157" i="15"/>
  <c r="H157" i="15"/>
  <c r="L161" i="15"/>
  <c r="J159" i="15"/>
  <c r="H162" i="15"/>
  <c r="H159" i="15"/>
  <c r="J163" i="15"/>
  <c r="L162" i="15"/>
  <c r="J157" i="15"/>
  <c r="H164" i="15"/>
  <c r="H161" i="15"/>
  <c r="O160" i="15"/>
  <c r="L163" i="15"/>
  <c r="I159" i="15"/>
  <c r="J164" i="15"/>
  <c r="H163" i="15"/>
  <c r="O161" i="15"/>
  <c r="L164" i="15"/>
  <c r="I163" i="15"/>
  <c r="K157" i="15"/>
  <c r="H158" i="15"/>
  <c r="J158" i="15"/>
  <c r="K160" i="15"/>
  <c r="O157" i="15"/>
  <c r="L157" i="15"/>
  <c r="M157" i="15"/>
  <c r="K163" i="15"/>
  <c r="K159" i="15"/>
  <c r="H160" i="15"/>
  <c r="N160" i="15"/>
  <c r="J162" i="15"/>
  <c r="O158" i="15"/>
  <c r="L158" i="15"/>
  <c r="M158" i="15"/>
  <c r="I157" i="15"/>
  <c r="K161" i="15"/>
  <c r="I162" i="15"/>
  <c r="N162" i="15"/>
  <c r="I164" i="15"/>
  <c r="O159" i="15"/>
  <c r="L159" i="15"/>
  <c r="B448" i="14"/>
  <c r="B446" i="14"/>
  <c r="B451" i="14"/>
  <c r="B450" i="14"/>
  <c r="B449" i="14"/>
  <c r="B447" i="14"/>
  <c r="B445" i="14"/>
  <c r="B444" i="14"/>
  <c r="B480" i="14" a="1"/>
  <c r="B398" i="14" a="1"/>
  <c r="B209" i="14" a="1"/>
  <c r="B130" i="14" a="1"/>
  <c r="B176" i="14" a="1"/>
  <c r="L1326" i="13"/>
  <c r="E1513" i="13"/>
  <c r="E1515" i="13"/>
  <c r="E1518" i="13"/>
  <c r="J1323" i="13"/>
  <c r="E1512" i="13"/>
  <c r="E925" i="13"/>
  <c r="K1323" i="13"/>
  <c r="I1327" i="13"/>
  <c r="B1068" i="13"/>
  <c r="G1322" i="13"/>
  <c r="I1325" i="13"/>
  <c r="D1070" i="13"/>
  <c r="I1322" i="13"/>
  <c r="D1326" i="13"/>
  <c r="E1446" i="13"/>
  <c r="F1070" i="13"/>
  <c r="D1323" i="13"/>
  <c r="G1326" i="13"/>
  <c r="E1186" i="13"/>
  <c r="E928" i="13"/>
  <c r="K1063" i="13"/>
  <c r="E1192" i="13"/>
  <c r="D1321" i="13"/>
  <c r="G1324" i="13"/>
  <c r="J1327" i="13"/>
  <c r="E929" i="13"/>
  <c r="J1065" i="13"/>
  <c r="E1321" i="13"/>
  <c r="L1324" i="13"/>
  <c r="D1328" i="13"/>
  <c r="E933" i="13"/>
  <c r="L1066" i="13"/>
  <c r="K1321" i="13"/>
  <c r="D1325" i="13"/>
  <c r="K1328" i="13"/>
  <c r="E1520" i="13"/>
  <c r="I550" i="13"/>
  <c r="H554" i="13"/>
  <c r="G547" i="13"/>
  <c r="C551" i="13"/>
  <c r="E1449" i="13"/>
  <c r="H547" i="13"/>
  <c r="E551" i="13"/>
  <c r="C1067" i="13"/>
  <c r="G1070" i="13"/>
  <c r="H1321" i="13"/>
  <c r="J1322" i="13"/>
  <c r="B1324" i="13"/>
  <c r="F1325" i="13"/>
  <c r="I1326" i="13"/>
  <c r="K1327" i="13"/>
  <c r="E1440" i="13"/>
  <c r="E1450" i="13"/>
  <c r="E488" i="13"/>
  <c r="J547" i="13"/>
  <c r="K551" i="13"/>
  <c r="E931" i="13"/>
  <c r="I1063" i="13"/>
  <c r="D1067" i="13"/>
  <c r="I1321" i="13"/>
  <c r="K1322" i="13"/>
  <c r="E1324" i="13"/>
  <c r="G1325" i="13"/>
  <c r="K1326" i="13"/>
  <c r="L1327" i="13"/>
  <c r="E1441" i="13"/>
  <c r="L551" i="13"/>
  <c r="I548" i="13"/>
  <c r="F553" i="13"/>
  <c r="I1064" i="13"/>
  <c r="D1068" i="13"/>
  <c r="B1322" i="13"/>
  <c r="E1328" i="13"/>
  <c r="F549" i="13"/>
  <c r="G553" i="13"/>
  <c r="E1001" i="13"/>
  <c r="J1064" i="13"/>
  <c r="E1068" i="13"/>
  <c r="B1321" i="13"/>
  <c r="C1322" i="13"/>
  <c r="G1323" i="13"/>
  <c r="I1324" i="13"/>
  <c r="B1326" i="13"/>
  <c r="C1327" i="13"/>
  <c r="G1328" i="13"/>
  <c r="E1444" i="13"/>
  <c r="E548" i="13"/>
  <c r="E1442" i="13"/>
  <c r="E1323" i="13"/>
  <c r="H1324" i="13"/>
  <c r="J1325" i="13"/>
  <c r="B1327" i="13"/>
  <c r="E1443" i="13"/>
  <c r="K549" i="13"/>
  <c r="J553" i="13"/>
  <c r="B1065" i="13"/>
  <c r="F1069" i="13"/>
  <c r="C1321" i="13"/>
  <c r="F1322" i="13"/>
  <c r="H1323" i="13"/>
  <c r="K1324" i="13"/>
  <c r="C1326" i="13"/>
  <c r="F1327" i="13"/>
  <c r="I1328" i="13"/>
  <c r="E1445" i="13"/>
  <c r="B809" i="13"/>
  <c r="C810" i="13"/>
  <c r="I549" i="13"/>
  <c r="H552" i="13"/>
  <c r="F810" i="13"/>
  <c r="E996" i="13"/>
  <c r="B1066" i="13"/>
  <c r="C1069" i="13"/>
  <c r="E1183" i="13"/>
  <c r="E1516" i="13"/>
  <c r="E1182" i="13"/>
  <c r="E225" i="13"/>
  <c r="B547" i="13"/>
  <c r="J549" i="13"/>
  <c r="C553" i="13"/>
  <c r="E1000" i="13"/>
  <c r="H1063" i="13"/>
  <c r="C1066" i="13"/>
  <c r="E1069" i="13"/>
  <c r="E1184" i="13"/>
  <c r="L1321" i="13"/>
  <c r="B1323" i="13"/>
  <c r="C1324" i="13"/>
  <c r="E1325" i="13"/>
  <c r="E1326" i="13"/>
  <c r="G1327" i="13"/>
  <c r="H1328" i="13"/>
  <c r="E1448" i="13"/>
  <c r="E1517" i="13"/>
  <c r="E1002" i="13"/>
  <c r="E1187" i="13"/>
  <c r="E1004" i="13"/>
  <c r="E1188" i="13"/>
  <c r="E1521" i="13"/>
  <c r="E1305" i="13"/>
  <c r="E1304" i="13"/>
  <c r="F1321" i="13"/>
  <c r="E1322" i="13"/>
  <c r="C1323" i="13"/>
  <c r="L1323" i="13"/>
  <c r="J1324" i="13"/>
  <c r="H1325" i="13"/>
  <c r="F1326" i="13"/>
  <c r="D1327" i="13"/>
  <c r="C1328" i="13"/>
  <c r="J1328" i="13"/>
  <c r="B1328" i="13"/>
  <c r="E1327" i="13"/>
  <c r="H1326" i="13"/>
  <c r="K1325" i="13"/>
  <c r="C1325" i="13"/>
  <c r="F1324" i="13"/>
  <c r="I1323" i="13"/>
  <c r="L1322" i="13"/>
  <c r="D1322" i="13"/>
  <c r="G1321" i="13"/>
  <c r="J1321" i="13"/>
  <c r="H1322" i="13"/>
  <c r="F1323" i="13"/>
  <c r="D1324" i="13"/>
  <c r="B1325" i="13"/>
  <c r="L1325" i="13"/>
  <c r="J1326" i="13"/>
  <c r="H1327" i="13"/>
  <c r="F1328" i="13"/>
  <c r="E1519" i="13"/>
  <c r="E1514" i="13"/>
  <c r="E666" i="13"/>
  <c r="E1040" i="13"/>
  <c r="E668" i="13"/>
  <c r="B1064" i="13"/>
  <c r="D1066" i="13"/>
  <c r="E1067" i="13"/>
  <c r="F1068" i="13"/>
  <c r="G1069" i="13"/>
  <c r="H1070" i="13"/>
  <c r="F548" i="13"/>
  <c r="C550" i="13"/>
  <c r="B552" i="13"/>
  <c r="E554" i="13"/>
  <c r="E670" i="13"/>
  <c r="D806" i="13"/>
  <c r="I812" i="13"/>
  <c r="E934" i="13"/>
  <c r="E1006" i="13"/>
  <c r="E1039" i="13"/>
  <c r="C1063" i="13"/>
  <c r="D1064" i="13"/>
  <c r="E1065" i="13"/>
  <c r="F1066" i="13"/>
  <c r="G1067" i="13"/>
  <c r="H1068" i="13"/>
  <c r="I1069" i="13"/>
  <c r="K1070" i="13"/>
  <c r="E1190" i="13"/>
  <c r="E669" i="13"/>
  <c r="G810" i="13"/>
  <c r="C1065" i="13"/>
  <c r="E229" i="13"/>
  <c r="G548" i="13"/>
  <c r="H550" i="13"/>
  <c r="C552" i="13"/>
  <c r="G554" i="13"/>
  <c r="E672" i="13"/>
  <c r="J806" i="13"/>
  <c r="D1063" i="13"/>
  <c r="E1064" i="13"/>
  <c r="F1065" i="13"/>
  <c r="G1066" i="13"/>
  <c r="H1067" i="13"/>
  <c r="I1068" i="13"/>
  <c r="K1069" i="13"/>
  <c r="L1070" i="13"/>
  <c r="E1191" i="13"/>
  <c r="E227" i="13"/>
  <c r="E673" i="13"/>
  <c r="K806" i="13"/>
  <c r="E1063" i="13"/>
  <c r="F1064" i="13"/>
  <c r="G1065" i="13"/>
  <c r="H1066" i="13"/>
  <c r="I1067" i="13"/>
  <c r="L1068" i="13"/>
  <c r="B1070" i="13"/>
  <c r="E226" i="13"/>
  <c r="D547" i="13"/>
  <c r="B549" i="13"/>
  <c r="K550" i="13"/>
  <c r="K552" i="13"/>
  <c r="J554" i="13"/>
  <c r="E675" i="13"/>
  <c r="E998" i="13"/>
  <c r="G1063" i="13"/>
  <c r="H1064" i="13"/>
  <c r="I1065" i="13"/>
  <c r="J1066" i="13"/>
  <c r="L1067" i="13"/>
  <c r="B1069" i="13"/>
  <c r="E1037" i="13"/>
  <c r="E1264" i="13"/>
  <c r="E1256" i="13"/>
  <c r="E1263" i="13"/>
  <c r="E1255" i="13"/>
  <c r="E1260" i="13"/>
  <c r="E1259" i="13"/>
  <c r="E1258" i="13"/>
  <c r="E1257" i="13"/>
  <c r="E1254" i="13"/>
  <c r="E1262" i="13"/>
  <c r="E1261" i="13"/>
  <c r="E1038" i="13"/>
  <c r="E1070" i="13"/>
  <c r="H1069" i="13"/>
  <c r="K1068" i="13"/>
  <c r="C1068" i="13"/>
  <c r="F1067" i="13"/>
  <c r="I1066" i="13"/>
  <c r="L1065" i="13"/>
  <c r="D1065" i="13"/>
  <c r="G1064" i="13"/>
  <c r="J1063" i="13"/>
  <c r="B1063" i="13"/>
  <c r="I1070" i="13"/>
  <c r="L1069" i="13"/>
  <c r="D1069" i="13"/>
  <c r="G1068" i="13"/>
  <c r="J1067" i="13"/>
  <c r="B1067" i="13"/>
  <c r="E1066" i="13"/>
  <c r="H1065" i="13"/>
  <c r="K1064" i="13"/>
  <c r="C1064" i="13"/>
  <c r="F1063" i="13"/>
  <c r="L1063" i="13"/>
  <c r="L1064" i="13"/>
  <c r="K1065" i="13"/>
  <c r="K1066" i="13"/>
  <c r="K1067" i="13"/>
  <c r="J1068" i="13"/>
  <c r="J1069" i="13"/>
  <c r="J1070" i="13"/>
  <c r="E1185" i="13"/>
  <c r="G812" i="13"/>
  <c r="J811" i="13"/>
  <c r="B811" i="13"/>
  <c r="E810" i="13"/>
  <c r="H809" i="13"/>
  <c r="K808" i="13"/>
  <c r="C808" i="13"/>
  <c r="F807" i="13"/>
  <c r="I806" i="13"/>
  <c r="F812" i="13"/>
  <c r="I811" i="13"/>
  <c r="L810" i="13"/>
  <c r="D810" i="13"/>
  <c r="G809" i="13"/>
  <c r="J808" i="13"/>
  <c r="B808" i="13"/>
  <c r="E807" i="13"/>
  <c r="H806" i="13"/>
  <c r="K805" i="13"/>
  <c r="C805" i="13"/>
  <c r="K812" i="13"/>
  <c r="C812" i="13"/>
  <c r="F811" i="13"/>
  <c r="I810" i="13"/>
  <c r="L809" i="13"/>
  <c r="D809" i="13"/>
  <c r="G808" i="13"/>
  <c r="J807" i="13"/>
  <c r="B807" i="13"/>
  <c r="E806" i="13"/>
  <c r="H805" i="13"/>
  <c r="E812" i="13"/>
  <c r="D811" i="13"/>
  <c r="B810" i="13"/>
  <c r="L808" i="13"/>
  <c r="I807" i="13"/>
  <c r="G806" i="13"/>
  <c r="G805" i="13"/>
  <c r="D812" i="13"/>
  <c r="C811" i="13"/>
  <c r="K809" i="13"/>
  <c r="I808" i="13"/>
  <c r="H807" i="13"/>
  <c r="F806" i="13"/>
  <c r="F805" i="13"/>
  <c r="L811" i="13"/>
  <c r="J810" i="13"/>
  <c r="I809" i="13"/>
  <c r="F808" i="13"/>
  <c r="D807" i="13"/>
  <c r="C806" i="13"/>
  <c r="D805" i="13"/>
  <c r="H811" i="13"/>
  <c r="J809" i="13"/>
  <c r="L807" i="13"/>
  <c r="B806" i="13"/>
  <c r="J812" i="13"/>
  <c r="C809" i="13"/>
  <c r="G811" i="13"/>
  <c r="F809" i="13"/>
  <c r="K807" i="13"/>
  <c r="L805" i="13"/>
  <c r="L812" i="13"/>
  <c r="E811" i="13"/>
  <c r="E809" i="13"/>
  <c r="G807" i="13"/>
  <c r="J805" i="13"/>
  <c r="K810" i="13"/>
  <c r="C807" i="13"/>
  <c r="H810" i="13"/>
  <c r="B805" i="13"/>
  <c r="D808" i="13"/>
  <c r="K811" i="13"/>
  <c r="E805" i="13"/>
  <c r="E808" i="13"/>
  <c r="B812" i="13"/>
  <c r="E782" i="13"/>
  <c r="E784" i="13"/>
  <c r="E787" i="13"/>
  <c r="I805" i="13"/>
  <c r="H808" i="13"/>
  <c r="H812" i="13"/>
  <c r="E930" i="13"/>
  <c r="E932" i="13"/>
  <c r="E924" i="13"/>
  <c r="E927" i="13"/>
  <c r="E999" i="13"/>
  <c r="E1003" i="13"/>
  <c r="E997" i="13"/>
  <c r="E521" i="13"/>
  <c r="E531" i="13"/>
  <c r="E740" i="13"/>
  <c r="E524" i="13"/>
  <c r="I547" i="13"/>
  <c r="L548" i="13"/>
  <c r="L549" i="13"/>
  <c r="D551" i="13"/>
  <c r="E552" i="13"/>
  <c r="H553" i="13"/>
  <c r="L547" i="13"/>
  <c r="C549" i="13"/>
  <c r="F550" i="13"/>
  <c r="F551" i="13"/>
  <c r="I552" i="13"/>
  <c r="E522" i="13"/>
  <c r="E747" i="13"/>
  <c r="E739" i="13"/>
  <c r="E746" i="13"/>
  <c r="E738" i="13"/>
  <c r="E748" i="13"/>
  <c r="E744" i="13"/>
  <c r="E745" i="13"/>
  <c r="E742" i="13"/>
  <c r="E743" i="13"/>
  <c r="F554" i="13"/>
  <c r="I553" i="13"/>
  <c r="L552" i="13"/>
  <c r="L554" i="13"/>
  <c r="C554" i="13"/>
  <c r="E553" i="13"/>
  <c r="G552" i="13"/>
  <c r="J551" i="13"/>
  <c r="B551" i="13"/>
  <c r="E550" i="13"/>
  <c r="H549" i="13"/>
  <c r="K548" i="13"/>
  <c r="C548" i="13"/>
  <c r="F547" i="13"/>
  <c r="K554" i="13"/>
  <c r="B554" i="13"/>
  <c r="D553" i="13"/>
  <c r="F552" i="13"/>
  <c r="I551" i="13"/>
  <c r="L550" i="13"/>
  <c r="D550" i="13"/>
  <c r="G549" i="13"/>
  <c r="J548" i="13"/>
  <c r="B548" i="13"/>
  <c r="E547" i="13"/>
  <c r="I554" i="13"/>
  <c r="K553" i="13"/>
  <c r="B553" i="13"/>
  <c r="D552" i="13"/>
  <c r="G551" i="13"/>
  <c r="J550" i="13"/>
  <c r="B550" i="13"/>
  <c r="E549" i="13"/>
  <c r="H548" i="13"/>
  <c r="K547" i="13"/>
  <c r="C547" i="13"/>
  <c r="D548" i="13"/>
  <c r="D549" i="13"/>
  <c r="G550" i="13"/>
  <c r="H551" i="13"/>
  <c r="J552" i="13"/>
  <c r="D554" i="13"/>
  <c r="E674" i="13"/>
  <c r="E667" i="13"/>
  <c r="E676" i="13"/>
  <c r="K296" i="13"/>
  <c r="E228" i="13"/>
  <c r="F296" i="13"/>
  <c r="F293" i="13"/>
  <c r="D292" i="13"/>
  <c r="B291" i="13"/>
  <c r="L289" i="13"/>
  <c r="E416" i="13"/>
  <c r="G294" i="13"/>
  <c r="E223" i="13"/>
  <c r="E490" i="13"/>
  <c r="E486" i="13"/>
  <c r="E231" i="13"/>
  <c r="J289" i="13"/>
  <c r="K290" i="13"/>
  <c r="C292" i="13"/>
  <c r="D293" i="13"/>
  <c r="F294" i="13"/>
  <c r="H295" i="13"/>
  <c r="I296" i="13"/>
  <c r="E413" i="13"/>
  <c r="B289" i="13"/>
  <c r="F291" i="13"/>
  <c r="I293" i="13"/>
  <c r="E408" i="13"/>
  <c r="E418" i="13"/>
  <c r="D289" i="13"/>
  <c r="E290" i="13"/>
  <c r="G291" i="13"/>
  <c r="I292" i="13"/>
  <c r="J293" i="13"/>
  <c r="B295" i="13"/>
  <c r="C296" i="13"/>
  <c r="E409" i="13"/>
  <c r="E289" i="13"/>
  <c r="G290" i="13"/>
  <c r="K292" i="13"/>
  <c r="C295" i="13"/>
  <c r="E410" i="13"/>
  <c r="E480" i="13"/>
  <c r="F289" i="13"/>
  <c r="I290" i="13"/>
  <c r="J291" i="13"/>
  <c r="L292" i="13"/>
  <c r="C294" i="13"/>
  <c r="D295" i="13"/>
  <c r="G296" i="13"/>
  <c r="E411" i="13"/>
  <c r="E483" i="13"/>
  <c r="B290" i="13"/>
  <c r="D291" i="13"/>
  <c r="E292" i="13"/>
  <c r="H293" i="13"/>
  <c r="I294" i="13"/>
  <c r="K295" i="13"/>
  <c r="E417" i="13"/>
  <c r="C290" i="13"/>
  <c r="G292" i="13"/>
  <c r="K294" i="13"/>
  <c r="L295" i="13"/>
  <c r="H291" i="13"/>
  <c r="L293" i="13"/>
  <c r="E296" i="13"/>
  <c r="H289" i="13"/>
  <c r="J290" i="13"/>
  <c r="L291" i="13"/>
  <c r="B293" i="13"/>
  <c r="E294" i="13"/>
  <c r="F295" i="13"/>
  <c r="H296" i="13"/>
  <c r="E412" i="13"/>
  <c r="E484" i="13"/>
  <c r="E265" i="13"/>
  <c r="E273" i="13"/>
  <c r="E269" i="13"/>
  <c r="G289" i="13"/>
  <c r="D290" i="13"/>
  <c r="L290" i="13"/>
  <c r="I291" i="13"/>
  <c r="F292" i="13"/>
  <c r="C293" i="13"/>
  <c r="K293" i="13"/>
  <c r="H294" i="13"/>
  <c r="E295" i="13"/>
  <c r="B296" i="13"/>
  <c r="J296" i="13"/>
  <c r="I289" i="13"/>
  <c r="F290" i="13"/>
  <c r="C291" i="13"/>
  <c r="K291" i="13"/>
  <c r="H292" i="13"/>
  <c r="E293" i="13"/>
  <c r="B294" i="13"/>
  <c r="J294" i="13"/>
  <c r="G295" i="13"/>
  <c r="D296" i="13"/>
  <c r="L296" i="13"/>
  <c r="C289" i="13"/>
  <c r="K289" i="13"/>
  <c r="H290" i="13"/>
  <c r="E291" i="13"/>
  <c r="B292" i="13"/>
  <c r="J292" i="13"/>
  <c r="G293" i="13"/>
  <c r="D294" i="13"/>
  <c r="L294" i="13"/>
  <c r="I295" i="13"/>
  <c r="E487" i="13"/>
  <c r="E414" i="13"/>
  <c r="E481" i="13"/>
  <c r="E489" i="13"/>
  <c r="E482" i="13"/>
  <c r="E232" i="13"/>
  <c r="E224" i="13"/>
  <c r="E230" i="13"/>
  <c r="E156" i="13"/>
  <c r="E154" i="13"/>
  <c r="E153" i="13"/>
  <c r="E151" i="13"/>
  <c r="E159" i="13"/>
  <c r="E157" i="13"/>
  <c r="E155" i="13"/>
  <c r="E160" i="13"/>
  <c r="E152" i="13"/>
  <c r="E158" i="13"/>
  <c r="H37" i="13"/>
  <c r="C36" i="13"/>
  <c r="I34" i="13"/>
  <c r="D33" i="13"/>
  <c r="J31" i="13"/>
  <c r="L38" i="13"/>
  <c r="G37" i="13"/>
  <c r="B36" i="13"/>
  <c r="H34" i="13"/>
  <c r="C33" i="13"/>
  <c r="I31" i="13"/>
  <c r="C38" i="13"/>
  <c r="I36" i="13"/>
  <c r="D35" i="13"/>
  <c r="J33" i="13"/>
  <c r="E32" i="13"/>
  <c r="J38" i="13"/>
  <c r="E37" i="13"/>
  <c r="K35" i="13"/>
  <c r="F34" i="13"/>
  <c r="L32" i="13"/>
  <c r="G31" i="13"/>
  <c r="L37" i="13"/>
  <c r="G36" i="13"/>
  <c r="B35" i="13"/>
  <c r="H33" i="13"/>
  <c r="C32" i="13"/>
  <c r="H38" i="13"/>
  <c r="C37" i="13"/>
  <c r="I35" i="13"/>
  <c r="L34" i="13"/>
  <c r="G33" i="13"/>
  <c r="J32" i="13"/>
  <c r="B32" i="13"/>
  <c r="E31" i="13"/>
  <c r="G38" i="13"/>
  <c r="J37" i="13"/>
  <c r="B37" i="13"/>
  <c r="E36" i="13"/>
  <c r="H35" i="13"/>
  <c r="K34" i="13"/>
  <c r="C34" i="13"/>
  <c r="F33" i="13"/>
  <c r="I32" i="13"/>
  <c r="L31" i="13"/>
  <c r="D31" i="13"/>
  <c r="E38" i="13"/>
  <c r="K36" i="13"/>
  <c r="F35" i="13"/>
  <c r="L33" i="13"/>
  <c r="G32" i="13"/>
  <c r="B31" i="13"/>
  <c r="D38" i="13"/>
  <c r="J36" i="13"/>
  <c r="E35" i="13"/>
  <c r="K33" i="13"/>
  <c r="F32" i="13"/>
  <c r="K38" i="13"/>
  <c r="F37" i="13"/>
  <c r="L35" i="13"/>
  <c r="G34" i="13"/>
  <c r="B33" i="13"/>
  <c r="H31" i="13"/>
  <c r="B38" i="13"/>
  <c r="H36" i="13"/>
  <c r="C35" i="13"/>
  <c r="I33" i="13"/>
  <c r="D32" i="13"/>
  <c r="I38" i="13"/>
  <c r="D37" i="13"/>
  <c r="J35" i="13"/>
  <c r="E34" i="13"/>
  <c r="K32" i="13"/>
  <c r="F31" i="13"/>
  <c r="K37" i="13"/>
  <c r="F36" i="13"/>
  <c r="D34" i="13"/>
  <c r="F38" i="13"/>
  <c r="I37" i="13"/>
  <c r="L36" i="13"/>
  <c r="D36" i="13"/>
  <c r="G35" i="13"/>
  <c r="J34" i="13"/>
  <c r="B34" i="13"/>
  <c r="E33" i="13"/>
  <c r="H32" i="13"/>
  <c r="K31" i="13"/>
  <c r="K203" i="15" l="1" a="1"/>
  <c r="K207" i="15" s="1"/>
  <c r="D405" i="14"/>
  <c r="D404" i="14"/>
  <c r="D403" i="14"/>
  <c r="D402" i="14"/>
  <c r="D401" i="14"/>
  <c r="D400" i="14"/>
  <c r="D399" i="14"/>
  <c r="D398" i="14"/>
  <c r="I405" i="14"/>
  <c r="I404" i="14"/>
  <c r="I403" i="14"/>
  <c r="I402" i="14"/>
  <c r="I401" i="14"/>
  <c r="I400" i="14"/>
  <c r="I399" i="14"/>
  <c r="I398" i="14"/>
  <c r="H405" i="14"/>
  <c r="H404" i="14"/>
  <c r="H403" i="14"/>
  <c r="H402" i="14"/>
  <c r="H401" i="14"/>
  <c r="H400" i="14"/>
  <c r="H399" i="14"/>
  <c r="H398" i="14"/>
  <c r="E404" i="14"/>
  <c r="G402" i="14"/>
  <c r="C401" i="14"/>
  <c r="F399" i="14"/>
  <c r="B398" i="14"/>
  <c r="G405" i="14"/>
  <c r="C404" i="14"/>
  <c r="F402" i="14"/>
  <c r="B401" i="14"/>
  <c r="E399" i="14"/>
  <c r="F405" i="14"/>
  <c r="B404" i="14"/>
  <c r="E402" i="14"/>
  <c r="G400" i="14"/>
  <c r="C399" i="14"/>
  <c r="E405" i="14"/>
  <c r="G403" i="14"/>
  <c r="C402" i="14"/>
  <c r="E403" i="14"/>
  <c r="E400" i="14"/>
  <c r="C398" i="14"/>
  <c r="C403" i="14"/>
  <c r="C400" i="14"/>
  <c r="B403" i="14"/>
  <c r="B400" i="14"/>
  <c r="C405" i="14"/>
  <c r="B402" i="14"/>
  <c r="G399" i="14"/>
  <c r="B405" i="14"/>
  <c r="G401" i="14"/>
  <c r="B399" i="14"/>
  <c r="F404" i="14"/>
  <c r="F400" i="14"/>
  <c r="F403" i="14"/>
  <c r="F401" i="14"/>
  <c r="G404" i="14"/>
  <c r="E401" i="14"/>
  <c r="E398" i="14"/>
  <c r="G398" i="14"/>
  <c r="F398" i="14"/>
  <c r="B486" i="14"/>
  <c r="B485" i="14"/>
  <c r="B484" i="14"/>
  <c r="B490" i="14"/>
  <c r="B482" i="14"/>
  <c r="B489" i="14"/>
  <c r="B481" i="14"/>
  <c r="B488" i="14"/>
  <c r="B480" i="14"/>
  <c r="B487" i="14"/>
  <c r="B483" i="14"/>
  <c r="B182" i="14"/>
  <c r="B179" i="14"/>
  <c r="B178" i="14"/>
  <c r="B177" i="14"/>
  <c r="B183" i="14"/>
  <c r="B181" i="14"/>
  <c r="B176" i="14"/>
  <c r="B180" i="14"/>
  <c r="F137" i="14"/>
  <c r="F136" i="14"/>
  <c r="F135" i="14"/>
  <c r="F134" i="14"/>
  <c r="F133" i="14"/>
  <c r="F132" i="14"/>
  <c r="F131" i="14"/>
  <c r="F130" i="14"/>
  <c r="C137" i="14"/>
  <c r="C136" i="14"/>
  <c r="C135" i="14"/>
  <c r="C134" i="14"/>
  <c r="C133" i="14"/>
  <c r="C132" i="14"/>
  <c r="C131" i="14"/>
  <c r="C130" i="14"/>
  <c r="I137" i="14"/>
  <c r="B137" i="14"/>
  <c r="B136" i="14"/>
  <c r="B135" i="14"/>
  <c r="B134" i="14"/>
  <c r="B133" i="14"/>
  <c r="B132" i="14"/>
  <c r="B131" i="14"/>
  <c r="B130" i="14"/>
  <c r="I136" i="14"/>
  <c r="I135" i="14"/>
  <c r="I134" i="14"/>
  <c r="I133" i="14"/>
  <c r="I132" i="14"/>
  <c r="I131" i="14"/>
  <c r="I130" i="14"/>
  <c r="G136" i="14"/>
  <c r="G134" i="14"/>
  <c r="G132" i="14"/>
  <c r="G130" i="14"/>
  <c r="D136" i="14"/>
  <c r="D134" i="14"/>
  <c r="D132" i="14"/>
  <c r="D130" i="14"/>
  <c r="G137" i="14"/>
  <c r="G135" i="14"/>
  <c r="G133" i="14"/>
  <c r="G131" i="14"/>
  <c r="E137" i="14"/>
  <c r="E135" i="14"/>
  <c r="E133" i="14"/>
  <c r="E131" i="14"/>
  <c r="H135" i="14"/>
  <c r="H131" i="14"/>
  <c r="D135" i="14"/>
  <c r="D131" i="14"/>
  <c r="E134" i="14"/>
  <c r="E130" i="14"/>
  <c r="D133" i="14"/>
  <c r="H134" i="14"/>
  <c r="H130" i="14"/>
  <c r="D137" i="14"/>
  <c r="H136" i="14"/>
  <c r="H132" i="14"/>
  <c r="E136" i="14"/>
  <c r="E132" i="14"/>
  <c r="H137" i="14"/>
  <c r="H133" i="14"/>
  <c r="K219" i="14"/>
  <c r="C219" i="14"/>
  <c r="F218" i="14"/>
  <c r="I217" i="14"/>
  <c r="L216" i="14"/>
  <c r="D216" i="14"/>
  <c r="G215" i="14"/>
  <c r="J214" i="14"/>
  <c r="B214" i="14"/>
  <c r="E213" i="14"/>
  <c r="H212" i="14"/>
  <c r="K211" i="14"/>
  <c r="C211" i="14"/>
  <c r="F210" i="14"/>
  <c r="I209" i="14"/>
  <c r="H219" i="14"/>
  <c r="K218" i="14"/>
  <c r="C218" i="14"/>
  <c r="F217" i="14"/>
  <c r="I216" i="14"/>
  <c r="L215" i="14"/>
  <c r="D215" i="14"/>
  <c r="G214" i="14"/>
  <c r="J213" i="14"/>
  <c r="B213" i="14"/>
  <c r="E212" i="14"/>
  <c r="H211" i="14"/>
  <c r="K210" i="14"/>
  <c r="C210" i="14"/>
  <c r="F209" i="14"/>
  <c r="I218" i="14"/>
  <c r="G216" i="14"/>
  <c r="E214" i="14"/>
  <c r="K212" i="14"/>
  <c r="F211" i="14"/>
  <c r="L209" i="14"/>
  <c r="G219" i="14"/>
  <c r="J218" i="14"/>
  <c r="B218" i="14"/>
  <c r="E217" i="14"/>
  <c r="H216" i="14"/>
  <c r="K215" i="14"/>
  <c r="C215" i="14"/>
  <c r="F214" i="14"/>
  <c r="I213" i="14"/>
  <c r="L212" i="14"/>
  <c r="D212" i="14"/>
  <c r="G211" i="14"/>
  <c r="J210" i="14"/>
  <c r="B210" i="14"/>
  <c r="E209" i="14"/>
  <c r="F219" i="14"/>
  <c r="L217" i="14"/>
  <c r="D217" i="14"/>
  <c r="J215" i="14"/>
  <c r="B215" i="14"/>
  <c r="H213" i="14"/>
  <c r="C212" i="14"/>
  <c r="I210" i="14"/>
  <c r="D209" i="14"/>
  <c r="L219" i="14"/>
  <c r="G218" i="14"/>
  <c r="B217" i="14"/>
  <c r="H215" i="14"/>
  <c r="C214" i="14"/>
  <c r="I212" i="14"/>
  <c r="D211" i="14"/>
  <c r="J209" i="14"/>
  <c r="J219" i="14"/>
  <c r="E218" i="14"/>
  <c r="K216" i="14"/>
  <c r="F215" i="14"/>
  <c r="L213" i="14"/>
  <c r="G212" i="14"/>
  <c r="B211" i="14"/>
  <c r="H209" i="14"/>
  <c r="I219" i="14"/>
  <c r="D218" i="14"/>
  <c r="J216" i="14"/>
  <c r="E215" i="14"/>
  <c r="K213" i="14"/>
  <c r="F212" i="14"/>
  <c r="L210" i="14"/>
  <c r="G209" i="14"/>
  <c r="D219" i="14"/>
  <c r="J217" i="14"/>
  <c r="E216" i="14"/>
  <c r="K214" i="14"/>
  <c r="F213" i="14"/>
  <c r="L211" i="14"/>
  <c r="G210" i="14"/>
  <c r="B209" i="14"/>
  <c r="B219" i="14"/>
  <c r="H217" i="14"/>
  <c r="C216" i="14"/>
  <c r="I214" i="14"/>
  <c r="D213" i="14"/>
  <c r="J211" i="14"/>
  <c r="E210" i="14"/>
  <c r="E219" i="14"/>
  <c r="I215" i="14"/>
  <c r="I211" i="14"/>
  <c r="L218" i="14"/>
  <c r="L214" i="14"/>
  <c r="E211" i="14"/>
  <c r="D214" i="14"/>
  <c r="C217" i="14"/>
  <c r="C213" i="14"/>
  <c r="C209" i="14"/>
  <c r="H218" i="14"/>
  <c r="H214" i="14"/>
  <c r="H210" i="14"/>
  <c r="K217" i="14"/>
  <c r="D210" i="14"/>
  <c r="F216" i="14"/>
  <c r="J212" i="14"/>
  <c r="B216" i="14"/>
  <c r="B212" i="14"/>
  <c r="G217" i="14"/>
  <c r="G213" i="14"/>
  <c r="K209" i="14"/>
  <c r="D15" i="13"/>
  <c r="E15" i="13" s="1"/>
  <c r="D14" i="13"/>
  <c r="E14" i="13" s="1"/>
  <c r="D13" i="13"/>
  <c r="E13" i="13" s="1"/>
  <c r="D12" i="13"/>
  <c r="D11" i="13"/>
  <c r="D10" i="13"/>
  <c r="D9" i="13"/>
  <c r="D8" i="13"/>
  <c r="E8" i="13" s="1"/>
  <c r="D7" i="13"/>
  <c r="E7" i="13" s="1"/>
  <c r="D6" i="13"/>
  <c r="E6" i="13" s="1"/>
  <c r="D5" i="13"/>
  <c r="E5" i="13" s="1"/>
  <c r="K209" i="15" l="1"/>
  <c r="K206" i="15"/>
  <c r="K204" i="15"/>
  <c r="K210" i="15"/>
  <c r="K208" i="15"/>
  <c r="K205" i="15"/>
  <c r="K203" i="15"/>
  <c r="N239" i="15" s="1" a="1"/>
  <c r="N246" i="15" s="1"/>
  <c r="E444" i="14" a="1"/>
  <c r="B186" i="14" a="1"/>
  <c r="B222" i="14" a="1"/>
  <c r="B140" i="14" a="1"/>
  <c r="F14" i="13"/>
  <c r="H14" i="13" s="1"/>
  <c r="F6" i="13"/>
  <c r="J6" i="13" s="1"/>
  <c r="H52" i="13"/>
  <c r="F15" i="13"/>
  <c r="J15" i="13" s="1"/>
  <c r="H50" i="13"/>
  <c r="F13" i="13"/>
  <c r="J13" i="13" s="1"/>
  <c r="H48" i="13"/>
  <c r="H47" i="13"/>
  <c r="H46" i="13"/>
  <c r="H44" i="13"/>
  <c r="F7" i="13"/>
  <c r="J7" i="13" s="1"/>
  <c r="H49" i="13"/>
  <c r="H42" i="13"/>
  <c r="F5" i="13"/>
  <c r="J5" i="13" s="1"/>
  <c r="H45" i="13"/>
  <c r="F8" i="13"/>
  <c r="H8" i="13" s="1"/>
  <c r="J14" i="13"/>
  <c r="H51" i="13"/>
  <c r="H43" i="13"/>
  <c r="E12" i="13"/>
  <c r="F12" i="13" s="1"/>
  <c r="E11" i="13"/>
  <c r="F11" i="13" s="1"/>
  <c r="E10" i="13"/>
  <c r="F10" i="13" s="1"/>
  <c r="E9" i="13"/>
  <c r="F9" i="13" s="1"/>
  <c r="F1057" i="12"/>
  <c r="D1057" i="12"/>
  <c r="E1057" i="12" s="1"/>
  <c r="D1056" i="12"/>
  <c r="E1056" i="12" s="1"/>
  <c r="D1055" i="12"/>
  <c r="E1055" i="12" s="1"/>
  <c r="D1054" i="12"/>
  <c r="E1054" i="12" s="1"/>
  <c r="D1053" i="12"/>
  <c r="E1053" i="12" s="1"/>
  <c r="D1052" i="12"/>
  <c r="E1052" i="12" s="1"/>
  <c r="D1051" i="12"/>
  <c r="E1051" i="12" s="1"/>
  <c r="D1050" i="12"/>
  <c r="E1050" i="12" s="1"/>
  <c r="D1049" i="12"/>
  <c r="E1049" i="12" s="1"/>
  <c r="D1048" i="12"/>
  <c r="E1048" i="12" s="1"/>
  <c r="D1047" i="12"/>
  <c r="E1047" i="12" s="1"/>
  <c r="C1012" i="12"/>
  <c r="C1010" i="12"/>
  <c r="C1008" i="12"/>
  <c r="C1004" i="12"/>
  <c r="C1002" i="12"/>
  <c r="C1000" i="12"/>
  <c r="C997" i="12"/>
  <c r="C995" i="12"/>
  <c r="F992" i="12"/>
  <c r="D992" i="12"/>
  <c r="E992" i="12" s="1"/>
  <c r="D991" i="12"/>
  <c r="E991" i="12" s="1"/>
  <c r="D990" i="12"/>
  <c r="E990" i="12" s="1"/>
  <c r="D989" i="12"/>
  <c r="E989" i="12" s="1"/>
  <c r="E988" i="12"/>
  <c r="D988" i="12"/>
  <c r="D987" i="12"/>
  <c r="E987" i="12" s="1"/>
  <c r="D986" i="12"/>
  <c r="E986" i="12" s="1"/>
  <c r="D985" i="12"/>
  <c r="E985" i="12" s="1"/>
  <c r="E984" i="12"/>
  <c r="D984" i="12"/>
  <c r="E983" i="12"/>
  <c r="D983" i="12"/>
  <c r="D982" i="12"/>
  <c r="E982" i="12" s="1"/>
  <c r="C947" i="12"/>
  <c r="C945" i="12"/>
  <c r="C943" i="12"/>
  <c r="C939" i="12"/>
  <c r="C937" i="12"/>
  <c r="C935" i="12"/>
  <c r="C932" i="12"/>
  <c r="C930" i="12"/>
  <c r="F927" i="12"/>
  <c r="D927" i="12"/>
  <c r="E927" i="12" s="1"/>
  <c r="D926" i="12"/>
  <c r="E926" i="12" s="1"/>
  <c r="D925" i="12"/>
  <c r="E925" i="12" s="1"/>
  <c r="D924" i="12"/>
  <c r="E924" i="12" s="1"/>
  <c r="D923" i="12"/>
  <c r="E923" i="12" s="1"/>
  <c r="D922" i="12"/>
  <c r="E922" i="12" s="1"/>
  <c r="D921" i="12"/>
  <c r="E921" i="12" s="1"/>
  <c r="D920" i="12"/>
  <c r="E920" i="12" s="1"/>
  <c r="E919" i="12"/>
  <c r="D919" i="12"/>
  <c r="D918" i="12"/>
  <c r="E918" i="12" s="1"/>
  <c r="D917" i="12"/>
  <c r="E917" i="12" s="1"/>
  <c r="C882" i="12"/>
  <c r="C880" i="12"/>
  <c r="C878" i="12"/>
  <c r="C874" i="12"/>
  <c r="C872" i="12"/>
  <c r="C870" i="12"/>
  <c r="C867" i="12"/>
  <c r="C865" i="12"/>
  <c r="F862" i="12"/>
  <c r="D862" i="12"/>
  <c r="E862" i="12" s="1"/>
  <c r="D861" i="12"/>
  <c r="E861" i="12" s="1"/>
  <c r="D860" i="12"/>
  <c r="E860" i="12" s="1"/>
  <c r="D859" i="12"/>
  <c r="E859" i="12" s="1"/>
  <c r="E858" i="12"/>
  <c r="D858" i="12"/>
  <c r="D857" i="12"/>
  <c r="E857" i="12" s="1"/>
  <c r="D856" i="12"/>
  <c r="E856" i="12" s="1"/>
  <c r="D855" i="12"/>
  <c r="E855" i="12" s="1"/>
  <c r="D854" i="12"/>
  <c r="E854" i="12" s="1"/>
  <c r="D853" i="12"/>
  <c r="E853" i="12" s="1"/>
  <c r="D852" i="12"/>
  <c r="E852" i="12" s="1"/>
  <c r="C817" i="12"/>
  <c r="C815" i="12"/>
  <c r="C813" i="12"/>
  <c r="C809" i="12"/>
  <c r="C807" i="12"/>
  <c r="C805" i="12"/>
  <c r="C802" i="12"/>
  <c r="C800" i="12"/>
  <c r="F797" i="12"/>
  <c r="D797" i="12"/>
  <c r="E797" i="12" s="1"/>
  <c r="D796" i="12"/>
  <c r="E796" i="12" s="1"/>
  <c r="D795" i="12"/>
  <c r="E795" i="12" s="1"/>
  <c r="D794" i="12"/>
  <c r="E794" i="12" s="1"/>
  <c r="D793" i="12"/>
  <c r="E793" i="12" s="1"/>
  <c r="D792" i="12"/>
  <c r="E792" i="12" s="1"/>
  <c r="D791" i="12"/>
  <c r="E791" i="12" s="1"/>
  <c r="D790" i="12"/>
  <c r="E790" i="12" s="1"/>
  <c r="D789" i="12"/>
  <c r="E789" i="12" s="1"/>
  <c r="D788" i="12"/>
  <c r="E788" i="12" s="1"/>
  <c r="D787" i="12"/>
  <c r="E787" i="12" s="1"/>
  <c r="C752" i="12"/>
  <c r="C750" i="12"/>
  <c r="C748" i="12"/>
  <c r="C744" i="12"/>
  <c r="C742" i="12"/>
  <c r="C740" i="12"/>
  <c r="C737" i="12"/>
  <c r="C735" i="12"/>
  <c r="F732" i="12"/>
  <c r="D732" i="12"/>
  <c r="E732" i="12" s="1"/>
  <c r="D731" i="12"/>
  <c r="E731" i="12" s="1"/>
  <c r="D730" i="12"/>
  <c r="E730" i="12" s="1"/>
  <c r="D729" i="12"/>
  <c r="E729" i="12" s="1"/>
  <c r="D728" i="12"/>
  <c r="E728" i="12" s="1"/>
  <c r="D727" i="12"/>
  <c r="E727" i="12" s="1"/>
  <c r="D726" i="12"/>
  <c r="E726" i="12" s="1"/>
  <c r="D725" i="12"/>
  <c r="E725" i="12" s="1"/>
  <c r="D724" i="12"/>
  <c r="E724" i="12" s="1"/>
  <c r="D723" i="12"/>
  <c r="E723" i="12" s="1"/>
  <c r="D722" i="12"/>
  <c r="E722" i="12" s="1"/>
  <c r="C687" i="12"/>
  <c r="C685" i="12"/>
  <c r="C683" i="12"/>
  <c r="C679" i="12"/>
  <c r="C677" i="12"/>
  <c r="C675" i="12"/>
  <c r="C672" i="12"/>
  <c r="C670" i="12"/>
  <c r="F667" i="12"/>
  <c r="D667" i="12"/>
  <c r="E667" i="12" s="1"/>
  <c r="D666" i="12"/>
  <c r="E666" i="12" s="1"/>
  <c r="D665" i="12"/>
  <c r="E665" i="12" s="1"/>
  <c r="D664" i="12"/>
  <c r="E664" i="12" s="1"/>
  <c r="D663" i="12"/>
  <c r="E663" i="12" s="1"/>
  <c r="D662" i="12"/>
  <c r="E662" i="12" s="1"/>
  <c r="D661" i="12"/>
  <c r="E661" i="12" s="1"/>
  <c r="D660" i="12"/>
  <c r="E660" i="12" s="1"/>
  <c r="D659" i="12"/>
  <c r="E659" i="12" s="1"/>
  <c r="D658" i="12"/>
  <c r="E658" i="12" s="1"/>
  <c r="D657" i="12"/>
  <c r="E657" i="12" s="1"/>
  <c r="C622" i="12"/>
  <c r="C620" i="12"/>
  <c r="C618" i="12"/>
  <c r="C614" i="12"/>
  <c r="C612" i="12"/>
  <c r="C610" i="12"/>
  <c r="C607" i="12"/>
  <c r="C605" i="12"/>
  <c r="F602" i="12"/>
  <c r="D602" i="12"/>
  <c r="E602" i="12" s="1"/>
  <c r="D601" i="12"/>
  <c r="E601" i="12" s="1"/>
  <c r="D600" i="12"/>
  <c r="E600" i="12" s="1"/>
  <c r="D599" i="12"/>
  <c r="E599" i="12" s="1"/>
  <c r="D598" i="12"/>
  <c r="E598" i="12" s="1"/>
  <c r="D597" i="12"/>
  <c r="E597" i="12" s="1"/>
  <c r="D596" i="12"/>
  <c r="E596" i="12" s="1"/>
  <c r="D595" i="12"/>
  <c r="E595" i="12" s="1"/>
  <c r="D594" i="12"/>
  <c r="E594" i="12" s="1"/>
  <c r="D593" i="12"/>
  <c r="E593" i="12" s="1"/>
  <c r="D592" i="12"/>
  <c r="E592" i="12" s="1"/>
  <c r="C557" i="12"/>
  <c r="C555" i="12"/>
  <c r="C553" i="12"/>
  <c r="C549" i="12"/>
  <c r="C547" i="12"/>
  <c r="C545" i="12"/>
  <c r="C542" i="12"/>
  <c r="C540" i="12"/>
  <c r="F537" i="12"/>
  <c r="D537" i="12"/>
  <c r="E537" i="12" s="1"/>
  <c r="D536" i="12"/>
  <c r="E536" i="12" s="1"/>
  <c r="D535" i="12"/>
  <c r="E535" i="12" s="1"/>
  <c r="D534" i="12"/>
  <c r="E534" i="12" s="1"/>
  <c r="D533" i="12"/>
  <c r="E533" i="12" s="1"/>
  <c r="D532" i="12"/>
  <c r="E532" i="12" s="1"/>
  <c r="D531" i="12"/>
  <c r="E531" i="12" s="1"/>
  <c r="D530" i="12"/>
  <c r="E530" i="12" s="1"/>
  <c r="D529" i="12"/>
  <c r="E529" i="12" s="1"/>
  <c r="D528" i="12"/>
  <c r="E528" i="12" s="1"/>
  <c r="D527" i="12"/>
  <c r="E527" i="12" s="1"/>
  <c r="C492" i="12"/>
  <c r="C490" i="12"/>
  <c r="C488" i="12"/>
  <c r="C484" i="12"/>
  <c r="C482" i="12"/>
  <c r="C480" i="12"/>
  <c r="C477" i="12"/>
  <c r="C475" i="12"/>
  <c r="F472" i="12"/>
  <c r="D472" i="12"/>
  <c r="E472" i="12" s="1"/>
  <c r="D471" i="12"/>
  <c r="E471" i="12" s="1"/>
  <c r="D470" i="12"/>
  <c r="E470" i="12" s="1"/>
  <c r="D469" i="12"/>
  <c r="E469" i="12" s="1"/>
  <c r="D468" i="12"/>
  <c r="E468" i="12" s="1"/>
  <c r="D467" i="12"/>
  <c r="E467" i="12" s="1"/>
  <c r="D466" i="12"/>
  <c r="E466" i="12" s="1"/>
  <c r="D465" i="12"/>
  <c r="E465" i="12" s="1"/>
  <c r="D464" i="12"/>
  <c r="E464" i="12" s="1"/>
  <c r="D463" i="12"/>
  <c r="E463" i="12" s="1"/>
  <c r="D462" i="12"/>
  <c r="E462" i="12" s="1"/>
  <c r="C427" i="12"/>
  <c r="C425" i="12"/>
  <c r="C423" i="12"/>
  <c r="C419" i="12"/>
  <c r="C417" i="12"/>
  <c r="C415" i="12"/>
  <c r="C412" i="12"/>
  <c r="C410" i="12"/>
  <c r="F407" i="12"/>
  <c r="D407" i="12"/>
  <c r="E407" i="12" s="1"/>
  <c r="D406" i="12"/>
  <c r="E406" i="12" s="1"/>
  <c r="D405" i="12"/>
  <c r="E405" i="12" s="1"/>
  <c r="D404" i="12"/>
  <c r="E404" i="12" s="1"/>
  <c r="D403" i="12"/>
  <c r="E403" i="12" s="1"/>
  <c r="D402" i="12"/>
  <c r="E402" i="12" s="1"/>
  <c r="D401" i="12"/>
  <c r="E401" i="12" s="1"/>
  <c r="D400" i="12"/>
  <c r="E400" i="12" s="1"/>
  <c r="D399" i="12"/>
  <c r="E399" i="12" s="1"/>
  <c r="D398" i="12"/>
  <c r="E398" i="12" s="1"/>
  <c r="D397" i="12"/>
  <c r="E397" i="12" s="1"/>
  <c r="C362" i="12"/>
  <c r="C360" i="12"/>
  <c r="C358" i="12"/>
  <c r="C354" i="12"/>
  <c r="C352" i="12"/>
  <c r="C350" i="12"/>
  <c r="C347" i="12"/>
  <c r="C345" i="12"/>
  <c r="F342" i="12"/>
  <c r="D342" i="12"/>
  <c r="E342" i="12" s="1"/>
  <c r="D341" i="12"/>
  <c r="E341" i="12" s="1"/>
  <c r="D340" i="12"/>
  <c r="E340" i="12" s="1"/>
  <c r="D339" i="12"/>
  <c r="E339" i="12" s="1"/>
  <c r="D338" i="12"/>
  <c r="E338" i="12" s="1"/>
  <c r="D337" i="12"/>
  <c r="E337" i="12" s="1"/>
  <c r="D336" i="12"/>
  <c r="E336" i="12" s="1"/>
  <c r="D335" i="12"/>
  <c r="E335" i="12" s="1"/>
  <c r="D334" i="12"/>
  <c r="E334" i="12" s="1"/>
  <c r="D333" i="12"/>
  <c r="E333" i="12" s="1"/>
  <c r="D332" i="12"/>
  <c r="E332" i="12" s="1"/>
  <c r="C297" i="12"/>
  <c r="C295" i="12"/>
  <c r="C293" i="12"/>
  <c r="C289" i="12"/>
  <c r="C287" i="12"/>
  <c r="C285" i="12"/>
  <c r="C282" i="12"/>
  <c r="C280" i="12"/>
  <c r="F277" i="12"/>
  <c r="D277" i="12"/>
  <c r="E277" i="12" s="1"/>
  <c r="D276" i="12"/>
  <c r="E276" i="12" s="1"/>
  <c r="D275" i="12"/>
  <c r="E275" i="12" s="1"/>
  <c r="D274" i="12"/>
  <c r="E274" i="12" s="1"/>
  <c r="D273" i="12"/>
  <c r="E273" i="12" s="1"/>
  <c r="D272" i="12"/>
  <c r="E272" i="12" s="1"/>
  <c r="D271" i="12"/>
  <c r="E271" i="12" s="1"/>
  <c r="D270" i="12"/>
  <c r="E270" i="12" s="1"/>
  <c r="D269" i="12"/>
  <c r="E269" i="12" s="1"/>
  <c r="D268" i="12"/>
  <c r="E268" i="12" s="1"/>
  <c r="D267" i="12"/>
  <c r="E267" i="12" s="1"/>
  <c r="C232" i="12"/>
  <c r="C230" i="12"/>
  <c r="C228" i="12"/>
  <c r="C224" i="12"/>
  <c r="C222" i="12"/>
  <c r="C220" i="12"/>
  <c r="C217" i="12"/>
  <c r="C215" i="12"/>
  <c r="F212" i="12"/>
  <c r="D212" i="12"/>
  <c r="E212" i="12" s="1"/>
  <c r="D211" i="12"/>
  <c r="E211" i="12" s="1"/>
  <c r="D210" i="12"/>
  <c r="E210" i="12" s="1"/>
  <c r="D209" i="12"/>
  <c r="E209" i="12" s="1"/>
  <c r="D208" i="12"/>
  <c r="E208" i="12" s="1"/>
  <c r="D207" i="12"/>
  <c r="E207" i="12" s="1"/>
  <c r="D206" i="12"/>
  <c r="E206" i="12" s="1"/>
  <c r="D205" i="12"/>
  <c r="E205" i="12" s="1"/>
  <c r="D204" i="12"/>
  <c r="E204" i="12" s="1"/>
  <c r="D203" i="12"/>
  <c r="E203" i="12" s="1"/>
  <c r="D202" i="12"/>
  <c r="E202" i="12" s="1"/>
  <c r="C167" i="12"/>
  <c r="C165" i="12"/>
  <c r="C163" i="12"/>
  <c r="C159" i="12"/>
  <c r="C157" i="12"/>
  <c r="C155" i="12"/>
  <c r="C152" i="12"/>
  <c r="C150" i="12"/>
  <c r="F147" i="12"/>
  <c r="D147" i="12"/>
  <c r="E147" i="12" s="1"/>
  <c r="D146" i="12"/>
  <c r="E146" i="12" s="1"/>
  <c r="D145" i="12"/>
  <c r="E145" i="12" s="1"/>
  <c r="D144" i="12"/>
  <c r="E144" i="12" s="1"/>
  <c r="D143" i="12"/>
  <c r="E143" i="12" s="1"/>
  <c r="D142" i="12"/>
  <c r="E142" i="12" s="1"/>
  <c r="D141" i="12"/>
  <c r="E141" i="12" s="1"/>
  <c r="D140" i="12"/>
  <c r="E140" i="12" s="1"/>
  <c r="D139" i="12"/>
  <c r="E139" i="12" s="1"/>
  <c r="D138" i="12"/>
  <c r="E138" i="12" s="1"/>
  <c r="D137" i="12"/>
  <c r="E137" i="12" s="1"/>
  <c r="N241" i="15" l="1"/>
  <c r="N240" i="15"/>
  <c r="N242" i="15"/>
  <c r="N244" i="15"/>
  <c r="N249" i="15"/>
  <c r="N247" i="15"/>
  <c r="N248" i="15"/>
  <c r="N239" i="15"/>
  <c r="H252" i="15" s="1" a="1"/>
  <c r="N245" i="15"/>
  <c r="N243" i="15"/>
  <c r="E447" i="14"/>
  <c r="E445" i="14"/>
  <c r="E451" i="14"/>
  <c r="E450" i="14"/>
  <c r="E449" i="14"/>
  <c r="E448" i="14"/>
  <c r="E446" i="14"/>
  <c r="E444" i="14"/>
  <c r="E147" i="14"/>
  <c r="E146" i="14"/>
  <c r="E145" i="14"/>
  <c r="E144" i="14"/>
  <c r="E143" i="14"/>
  <c r="E142" i="14"/>
  <c r="E141" i="14"/>
  <c r="E140" i="14"/>
  <c r="B147" i="14"/>
  <c r="B146" i="14"/>
  <c r="B145" i="14"/>
  <c r="B144" i="14"/>
  <c r="B143" i="14"/>
  <c r="B142" i="14"/>
  <c r="B141" i="14"/>
  <c r="B140" i="14"/>
  <c r="I147" i="14"/>
  <c r="I146" i="14"/>
  <c r="I145" i="14"/>
  <c r="I144" i="14"/>
  <c r="I143" i="14"/>
  <c r="I142" i="14"/>
  <c r="I141" i="14"/>
  <c r="I140" i="14"/>
  <c r="H147" i="14"/>
  <c r="H146" i="14"/>
  <c r="H145" i="14"/>
  <c r="H144" i="14"/>
  <c r="H143" i="14"/>
  <c r="H142" i="14"/>
  <c r="H141" i="14"/>
  <c r="H140" i="14"/>
  <c r="F146" i="14"/>
  <c r="F144" i="14"/>
  <c r="F142" i="14"/>
  <c r="F140" i="14"/>
  <c r="D146" i="14"/>
  <c r="D144" i="14"/>
  <c r="D142" i="14"/>
  <c r="D140" i="14"/>
  <c r="C146" i="14"/>
  <c r="C144" i="14"/>
  <c r="C142" i="14"/>
  <c r="C140" i="14"/>
  <c r="F147" i="14"/>
  <c r="F145" i="14"/>
  <c r="F143" i="14"/>
  <c r="F141" i="14"/>
  <c r="D147" i="14"/>
  <c r="D145" i="14"/>
  <c r="D143" i="14"/>
  <c r="D141" i="14"/>
  <c r="G147" i="14"/>
  <c r="G142" i="14"/>
  <c r="C147" i="14"/>
  <c r="G141" i="14"/>
  <c r="G145" i="14"/>
  <c r="G140" i="14"/>
  <c r="G144" i="14"/>
  <c r="G146" i="14"/>
  <c r="C141" i="14"/>
  <c r="G143" i="14"/>
  <c r="C143" i="14"/>
  <c r="C145" i="14"/>
  <c r="B227" i="14"/>
  <c r="B232" i="14"/>
  <c r="B224" i="14"/>
  <c r="B231" i="14"/>
  <c r="B223" i="14"/>
  <c r="B230" i="14"/>
  <c r="B222" i="14"/>
  <c r="B228" i="14"/>
  <c r="B226" i="14"/>
  <c r="B229" i="14"/>
  <c r="B225" i="14"/>
  <c r="B189" i="14"/>
  <c r="B186" i="14"/>
  <c r="B192" i="14"/>
  <c r="B193" i="14"/>
  <c r="B190" i="14"/>
  <c r="B188" i="14"/>
  <c r="B187" i="14"/>
  <c r="B191" i="14"/>
  <c r="H6" i="13"/>
  <c r="K6" i="13" s="1"/>
  <c r="K14" i="13"/>
  <c r="L14" i="13" s="1"/>
  <c r="M14" i="13" s="1"/>
  <c r="K90" i="13" s="1"/>
  <c r="J8" i="13"/>
  <c r="K8" i="13" s="1"/>
  <c r="L8" i="13" s="1"/>
  <c r="M8" i="13" s="1"/>
  <c r="E84" i="13" s="1"/>
  <c r="J9" i="13"/>
  <c r="J10" i="13"/>
  <c r="E176" i="13" a="1"/>
  <c r="E177" i="13" s="1"/>
  <c r="H13" i="13"/>
  <c r="K13" i="13" s="1"/>
  <c r="H15" i="13"/>
  <c r="K15" i="13" s="1"/>
  <c r="H5" i="13"/>
  <c r="K5" i="13" s="1"/>
  <c r="J11" i="13"/>
  <c r="H11" i="13"/>
  <c r="J12" i="13"/>
  <c r="H12" i="13"/>
  <c r="H7" i="13"/>
  <c r="K7" i="13" s="1"/>
  <c r="H10" i="13"/>
  <c r="H9" i="13"/>
  <c r="G16" i="12"/>
  <c r="F82" i="12"/>
  <c r="B70" i="12"/>
  <c r="B135" i="12" s="1"/>
  <c r="B200" i="12" s="1"/>
  <c r="B265" i="12" s="1"/>
  <c r="B330" i="12" s="1"/>
  <c r="B395" i="12" s="1"/>
  <c r="B460" i="12" s="1"/>
  <c r="B525" i="12" s="1"/>
  <c r="B590" i="12" s="1"/>
  <c r="B655" i="12" s="1"/>
  <c r="B720" i="12" s="1"/>
  <c r="B785" i="12" s="1"/>
  <c r="B850" i="12" s="1"/>
  <c r="B915" i="12" s="1"/>
  <c r="B980" i="12" s="1"/>
  <c r="C102" i="12"/>
  <c r="C100" i="12"/>
  <c r="C98" i="12"/>
  <c r="C94" i="12"/>
  <c r="C92" i="12"/>
  <c r="C90" i="12"/>
  <c r="C87" i="12"/>
  <c r="C85" i="12"/>
  <c r="D82" i="12"/>
  <c r="E82" i="12" s="1"/>
  <c r="D81" i="12"/>
  <c r="E81" i="12" s="1"/>
  <c r="D80" i="12"/>
  <c r="E80" i="12" s="1"/>
  <c r="D79" i="12"/>
  <c r="E79" i="12" s="1"/>
  <c r="D78" i="12"/>
  <c r="E78" i="12" s="1"/>
  <c r="D77" i="12"/>
  <c r="E77" i="12" s="1"/>
  <c r="D76" i="12"/>
  <c r="E76" i="12" s="1"/>
  <c r="D75" i="12"/>
  <c r="E75" i="12" s="1"/>
  <c r="D74" i="12"/>
  <c r="E74" i="12" s="1"/>
  <c r="D73" i="12"/>
  <c r="E73" i="12" s="1"/>
  <c r="D72" i="12"/>
  <c r="E72" i="12" s="1"/>
  <c r="F8" i="12"/>
  <c r="H255" i="15" l="1"/>
  <c r="H262" i="15"/>
  <c r="H254" i="15"/>
  <c r="H257" i="15"/>
  <c r="H259" i="15"/>
  <c r="H256" i="15"/>
  <c r="H261" i="15"/>
  <c r="H258" i="15"/>
  <c r="H253" i="15"/>
  <c r="H252" i="15"/>
  <c r="H260" i="15"/>
  <c r="H480" i="14" a="1"/>
  <c r="H486" i="14" s="1"/>
  <c r="E186" i="14" a="1"/>
  <c r="K12" i="13"/>
  <c r="L12" i="13" s="1"/>
  <c r="M12" i="13" s="1"/>
  <c r="I88" i="13" s="1"/>
  <c r="K10" i="13"/>
  <c r="L10" i="13" s="1"/>
  <c r="M10" i="13" s="1"/>
  <c r="G86" i="13" s="1"/>
  <c r="K9" i="13"/>
  <c r="L9" i="13" s="1"/>
  <c r="M9" i="13" s="1"/>
  <c r="F85" i="13" s="1"/>
  <c r="L5" i="13"/>
  <c r="M5" i="13" s="1"/>
  <c r="B81" i="13" s="1"/>
  <c r="L13" i="13"/>
  <c r="M13" i="13" s="1"/>
  <c r="J89" i="13" s="1"/>
  <c r="L7" i="13"/>
  <c r="M7" i="13" s="1"/>
  <c r="D83" i="13" s="1"/>
  <c r="L6" i="13"/>
  <c r="M6" i="13" s="1"/>
  <c r="C82" i="13" s="1"/>
  <c r="L15" i="13"/>
  <c r="M15" i="13" s="1"/>
  <c r="L91" i="13" s="1"/>
  <c r="E181" i="13"/>
  <c r="E178" i="13"/>
  <c r="E176" i="13"/>
  <c r="E179" i="13"/>
  <c r="E183" i="13"/>
  <c r="E182" i="13"/>
  <c r="E180" i="13"/>
  <c r="K11" i="13"/>
  <c r="C37" i="12"/>
  <c r="C35" i="12"/>
  <c r="C33" i="12"/>
  <c r="C29" i="12"/>
  <c r="C27" i="12"/>
  <c r="C25" i="12"/>
  <c r="C22" i="12"/>
  <c r="C20" i="12"/>
  <c r="H8" i="12"/>
  <c r="H7" i="12"/>
  <c r="G17" i="12"/>
  <c r="F17" i="12"/>
  <c r="G15" i="12"/>
  <c r="F16" i="12" s="1"/>
  <c r="H16" i="12" s="1"/>
  <c r="F15" i="12"/>
  <c r="F14" i="12"/>
  <c r="H14" i="12" s="1"/>
  <c r="F13" i="12"/>
  <c r="H13" i="12" s="1"/>
  <c r="F12" i="12"/>
  <c r="H12" i="12" s="1"/>
  <c r="F11" i="12"/>
  <c r="H11" i="12" s="1"/>
  <c r="F10" i="12"/>
  <c r="H10" i="12" s="1"/>
  <c r="F9" i="12"/>
  <c r="H9" i="12" s="1"/>
  <c r="R2466" i="11"/>
  <c r="R2467" i="11"/>
  <c r="R2468" i="11"/>
  <c r="R2469" i="11"/>
  <c r="R2470" i="11"/>
  <c r="R2471" i="11"/>
  <c r="R2472" i="11"/>
  <c r="R2473" i="11"/>
  <c r="R2465" i="11"/>
  <c r="Q2473" i="11"/>
  <c r="Q2472" i="11"/>
  <c r="Q2471" i="11"/>
  <c r="Q2470" i="11"/>
  <c r="Q2469" i="11"/>
  <c r="Q2468" i="11"/>
  <c r="Q2467" i="11"/>
  <c r="Q2466" i="11"/>
  <c r="E11" i="12"/>
  <c r="D16" i="12"/>
  <c r="E16" i="12" s="1"/>
  <c r="D15" i="12"/>
  <c r="E15" i="12" s="1"/>
  <c r="D17" i="12"/>
  <c r="E17" i="12" s="1"/>
  <c r="D14" i="12"/>
  <c r="E14" i="12" s="1"/>
  <c r="D13" i="12"/>
  <c r="E13" i="12" s="1"/>
  <c r="D12" i="12"/>
  <c r="E12" i="12" s="1"/>
  <c r="D11" i="12"/>
  <c r="D10" i="12"/>
  <c r="E10" i="12" s="1"/>
  <c r="D9" i="12"/>
  <c r="E9" i="12" s="1"/>
  <c r="D8" i="12"/>
  <c r="E8" i="12" s="1"/>
  <c r="D7" i="12"/>
  <c r="E7" i="12" s="1"/>
  <c r="B3" i="12"/>
  <c r="B2" i="12"/>
  <c r="H2457" i="11"/>
  <c r="G2457" i="11"/>
  <c r="H2456" i="11"/>
  <c r="G2456" i="11"/>
  <c r="H2455" i="11"/>
  <c r="G2455" i="11"/>
  <c r="C2455" i="11"/>
  <c r="G2452" i="11"/>
  <c r="G2451" i="11"/>
  <c r="H2451" i="11" s="1"/>
  <c r="C2451" i="11"/>
  <c r="H2448" i="11"/>
  <c r="G2448" i="11"/>
  <c r="G2447" i="11"/>
  <c r="H2447" i="11" s="1"/>
  <c r="C2447" i="11"/>
  <c r="G2444" i="11"/>
  <c r="H2444" i="11" s="1"/>
  <c r="G2443" i="11"/>
  <c r="H2443" i="11" s="1"/>
  <c r="G2442" i="11"/>
  <c r="H2442" i="11" s="1"/>
  <c r="H2441" i="11"/>
  <c r="G2441" i="11"/>
  <c r="C2441" i="11"/>
  <c r="G2438" i="11"/>
  <c r="H2438" i="11" s="1"/>
  <c r="G2437" i="11"/>
  <c r="C2437" i="11"/>
  <c r="H2434" i="11"/>
  <c r="G2434" i="11"/>
  <c r="H2433" i="11"/>
  <c r="G2433" i="11"/>
  <c r="C2433" i="11"/>
  <c r="G2430" i="11"/>
  <c r="H2430" i="11" s="1"/>
  <c r="G2429" i="11"/>
  <c r="H2429" i="11" s="1"/>
  <c r="G2428" i="11"/>
  <c r="H2428" i="11" s="1"/>
  <c r="C2428" i="11"/>
  <c r="G2425" i="11"/>
  <c r="H2425" i="11" s="1"/>
  <c r="G2424" i="11"/>
  <c r="H2424" i="11" s="1"/>
  <c r="C2424" i="11"/>
  <c r="H2418" i="11"/>
  <c r="G2418" i="11"/>
  <c r="H2417" i="11"/>
  <c r="G2417" i="11"/>
  <c r="G2416" i="11"/>
  <c r="H2416" i="11" s="1"/>
  <c r="C2416" i="11"/>
  <c r="G2413" i="11"/>
  <c r="G2412" i="11"/>
  <c r="C2412" i="11"/>
  <c r="G2409" i="11"/>
  <c r="H2409" i="11" s="1"/>
  <c r="H2408" i="11"/>
  <c r="G2408" i="11"/>
  <c r="C2408" i="11"/>
  <c r="G2405" i="11"/>
  <c r="G2404" i="11"/>
  <c r="G2403" i="11"/>
  <c r="H2402" i="11"/>
  <c r="G2402" i="11"/>
  <c r="C2402" i="11"/>
  <c r="G2399" i="11"/>
  <c r="H2399" i="11" s="1"/>
  <c r="G2398" i="11"/>
  <c r="C2398" i="11"/>
  <c r="G2395" i="11"/>
  <c r="H2395" i="11" s="1"/>
  <c r="G2394" i="11"/>
  <c r="H2394" i="11" s="1"/>
  <c r="C2394" i="11"/>
  <c r="G2391" i="11"/>
  <c r="G2390" i="11"/>
  <c r="G2389" i="11"/>
  <c r="C2389" i="11"/>
  <c r="H2386" i="11"/>
  <c r="G2386" i="11"/>
  <c r="H2385" i="11"/>
  <c r="G2385" i="11"/>
  <c r="C2385" i="11"/>
  <c r="H2379" i="11"/>
  <c r="G2379" i="11"/>
  <c r="H2378" i="11"/>
  <c r="G2378" i="11"/>
  <c r="H2377" i="11"/>
  <c r="G2377" i="11"/>
  <c r="C2377" i="11"/>
  <c r="G2374" i="11"/>
  <c r="G2373" i="11"/>
  <c r="H2373" i="11" s="1"/>
  <c r="C2373" i="11"/>
  <c r="G2370" i="11"/>
  <c r="H2370" i="11" s="1"/>
  <c r="H2369" i="11"/>
  <c r="G2369" i="11"/>
  <c r="C2369" i="11"/>
  <c r="G2366" i="11"/>
  <c r="H2366" i="11" s="1"/>
  <c r="G2365" i="11"/>
  <c r="G2364" i="11"/>
  <c r="H2363" i="11"/>
  <c r="G2363" i="11"/>
  <c r="C2363" i="11"/>
  <c r="G2360" i="11"/>
  <c r="H2360" i="11" s="1"/>
  <c r="G2359" i="11"/>
  <c r="C2359" i="11"/>
  <c r="H2356" i="11"/>
  <c r="G2356" i="11"/>
  <c r="G2355" i="11"/>
  <c r="H2355" i="11" s="1"/>
  <c r="C2355" i="11"/>
  <c r="G2352" i="11"/>
  <c r="H2352" i="11" s="1"/>
  <c r="G2351" i="11"/>
  <c r="G2350" i="11"/>
  <c r="C2350" i="11"/>
  <c r="H2347" i="11"/>
  <c r="G2347" i="11"/>
  <c r="H2346" i="11"/>
  <c r="G2346" i="11"/>
  <c r="C2346" i="11"/>
  <c r="H2340" i="11"/>
  <c r="G2340" i="11"/>
  <c r="H2339" i="11"/>
  <c r="G2339" i="11"/>
  <c r="H2338" i="11"/>
  <c r="G2338" i="11"/>
  <c r="C2338" i="11"/>
  <c r="G2335" i="11"/>
  <c r="G2334" i="11"/>
  <c r="C2334" i="11"/>
  <c r="G2331" i="11"/>
  <c r="H2331" i="11" s="1"/>
  <c r="G2330" i="11"/>
  <c r="H2330" i="11" s="1"/>
  <c r="C2330" i="11"/>
  <c r="G2327" i="11"/>
  <c r="G2326" i="11"/>
  <c r="G2325" i="11"/>
  <c r="H2324" i="11"/>
  <c r="G2324" i="11"/>
  <c r="C2324" i="11"/>
  <c r="H2321" i="11"/>
  <c r="G2321" i="11"/>
  <c r="G2320" i="11"/>
  <c r="C2320" i="11"/>
  <c r="H2317" i="11"/>
  <c r="G2317" i="11"/>
  <c r="G2316" i="11"/>
  <c r="H2316" i="11" s="1"/>
  <c r="C2316" i="11"/>
  <c r="G2313" i="11"/>
  <c r="G2312" i="11"/>
  <c r="G2311" i="11"/>
  <c r="C2311" i="11"/>
  <c r="G2308" i="11"/>
  <c r="H2308" i="11" s="1"/>
  <c r="G2307" i="11"/>
  <c r="H2307" i="11" s="1"/>
  <c r="C2307" i="11"/>
  <c r="H2301" i="11"/>
  <c r="G2301" i="11"/>
  <c r="H2300" i="11"/>
  <c r="G2300" i="11"/>
  <c r="H2299" i="11"/>
  <c r="G2299" i="11"/>
  <c r="C2299" i="11"/>
  <c r="G2296" i="11"/>
  <c r="G2295" i="11"/>
  <c r="C2295" i="11"/>
  <c r="H2292" i="11"/>
  <c r="G2292" i="11"/>
  <c r="G2291" i="11"/>
  <c r="H2291" i="11" s="1"/>
  <c r="C2291" i="11"/>
  <c r="G2288" i="11"/>
  <c r="H2288" i="11" s="1"/>
  <c r="G2287" i="11"/>
  <c r="G2286" i="11"/>
  <c r="H2286" i="11" s="1"/>
  <c r="H2285" i="11"/>
  <c r="G2285" i="11"/>
  <c r="C2285" i="11"/>
  <c r="G2282" i="11"/>
  <c r="H2282" i="11" s="1"/>
  <c r="G2281" i="11"/>
  <c r="C2281" i="11"/>
  <c r="G2278" i="11"/>
  <c r="H2278" i="11" s="1"/>
  <c r="H2277" i="11"/>
  <c r="G2277" i="11"/>
  <c r="C2277" i="11"/>
  <c r="G2274" i="11"/>
  <c r="G2273" i="11"/>
  <c r="G2272" i="11"/>
  <c r="H2272" i="11" s="1"/>
  <c r="C2272" i="11"/>
  <c r="G2269" i="11"/>
  <c r="H2269" i="11" s="1"/>
  <c r="G2268" i="11"/>
  <c r="H2268" i="11" s="1"/>
  <c r="C2268" i="11"/>
  <c r="H2262" i="11"/>
  <c r="G2262" i="11"/>
  <c r="H2261" i="11"/>
  <c r="G2261" i="11"/>
  <c r="G2260" i="11"/>
  <c r="H2260" i="11" s="1"/>
  <c r="C2260" i="11"/>
  <c r="G2257" i="11"/>
  <c r="G2256" i="11"/>
  <c r="C2256" i="11"/>
  <c r="H2253" i="11"/>
  <c r="G2253" i="11"/>
  <c r="H2252" i="11"/>
  <c r="G2252" i="11"/>
  <c r="C2252" i="11"/>
  <c r="G2249" i="11"/>
  <c r="G2248" i="11"/>
  <c r="G2247" i="11"/>
  <c r="H2246" i="11"/>
  <c r="G2246" i="11"/>
  <c r="C2246" i="11"/>
  <c r="G2243" i="11"/>
  <c r="H2243" i="11" s="1"/>
  <c r="G2242" i="11"/>
  <c r="C2242" i="11"/>
  <c r="G2239" i="11"/>
  <c r="H2239" i="11" s="1"/>
  <c r="H2238" i="11"/>
  <c r="G2238" i="11"/>
  <c r="C2238" i="11"/>
  <c r="G2235" i="11"/>
  <c r="G2234" i="11"/>
  <c r="G2233" i="11"/>
  <c r="C2233" i="11"/>
  <c r="H2230" i="11"/>
  <c r="G2230" i="11"/>
  <c r="H2229" i="11"/>
  <c r="G2229" i="11"/>
  <c r="C2229" i="11"/>
  <c r="H2223" i="11"/>
  <c r="G2223" i="11"/>
  <c r="H2222" i="11"/>
  <c r="G2222" i="11"/>
  <c r="G2221" i="11"/>
  <c r="H2221" i="11" s="1"/>
  <c r="C2221" i="11"/>
  <c r="G2218" i="11"/>
  <c r="G2217" i="11"/>
  <c r="H2217" i="11" s="1"/>
  <c r="C2217" i="11"/>
  <c r="G2214" i="11"/>
  <c r="H2214" i="11" s="1"/>
  <c r="H2213" i="11"/>
  <c r="G2213" i="11"/>
  <c r="C2213" i="11"/>
  <c r="G2210" i="11"/>
  <c r="G2209" i="11"/>
  <c r="H2209" i="11" s="1"/>
  <c r="G2208" i="11"/>
  <c r="H2207" i="11"/>
  <c r="G2207" i="11"/>
  <c r="C2207" i="11"/>
  <c r="G2204" i="11"/>
  <c r="H2204" i="11" s="1"/>
  <c r="G2203" i="11"/>
  <c r="C2203" i="11"/>
  <c r="G2200" i="11"/>
  <c r="H2200" i="11" s="1"/>
  <c r="G2199" i="11"/>
  <c r="H2199" i="11" s="1"/>
  <c r="C2199" i="11"/>
  <c r="G2196" i="11"/>
  <c r="H2196" i="11" s="1"/>
  <c r="G2195" i="11"/>
  <c r="G2194" i="11"/>
  <c r="H2194" i="11" s="1"/>
  <c r="C2194" i="11"/>
  <c r="H2191" i="11"/>
  <c r="G2191" i="11"/>
  <c r="H2190" i="11"/>
  <c r="G2190" i="11"/>
  <c r="C2190" i="11"/>
  <c r="H2184" i="11"/>
  <c r="G2184" i="11"/>
  <c r="H2183" i="11"/>
  <c r="G2183" i="11"/>
  <c r="H2182" i="11"/>
  <c r="G2182" i="11"/>
  <c r="C2182" i="11"/>
  <c r="G2179" i="11"/>
  <c r="G2178" i="11"/>
  <c r="C2178" i="11"/>
  <c r="G2175" i="11"/>
  <c r="H2175" i="11" s="1"/>
  <c r="G2174" i="11"/>
  <c r="H2174" i="11" s="1"/>
  <c r="C2174" i="11"/>
  <c r="G2171" i="11"/>
  <c r="H2171" i="11" s="1"/>
  <c r="G2170" i="11"/>
  <c r="G2169" i="11"/>
  <c r="H2169" i="11" s="1"/>
  <c r="H2168" i="11"/>
  <c r="G2168" i="11"/>
  <c r="C2168" i="11"/>
  <c r="G2165" i="11"/>
  <c r="H2165" i="11" s="1"/>
  <c r="G2164" i="11"/>
  <c r="C2164" i="11"/>
  <c r="H2161" i="11"/>
  <c r="G2161" i="11"/>
  <c r="G2160" i="11"/>
  <c r="H2160" i="11" s="1"/>
  <c r="C2160" i="11"/>
  <c r="G2157" i="11"/>
  <c r="G2156" i="11"/>
  <c r="H2156" i="11" s="1"/>
  <c r="G2155" i="11"/>
  <c r="C2155" i="11"/>
  <c r="G2152" i="11"/>
  <c r="H2152" i="11" s="1"/>
  <c r="G2151" i="11"/>
  <c r="H2151" i="11" s="1"/>
  <c r="C2151" i="11"/>
  <c r="H2145" i="11"/>
  <c r="G2145" i="11"/>
  <c r="H2144" i="11"/>
  <c r="G2144" i="11"/>
  <c r="G2143" i="11"/>
  <c r="H2143" i="11" s="1"/>
  <c r="C2143" i="11"/>
  <c r="G2140" i="11"/>
  <c r="G2139" i="11"/>
  <c r="H2139" i="11" s="1"/>
  <c r="C2139" i="11"/>
  <c r="H2136" i="11"/>
  <c r="G2136" i="11"/>
  <c r="G2135" i="11"/>
  <c r="H2135" i="11" s="1"/>
  <c r="C2135" i="11"/>
  <c r="G2132" i="11"/>
  <c r="H2132" i="11" s="1"/>
  <c r="G2131" i="11"/>
  <c r="H2131" i="11" s="1"/>
  <c r="G2130" i="11"/>
  <c r="H2130" i="11" s="1"/>
  <c r="H2129" i="11"/>
  <c r="G2129" i="11"/>
  <c r="C2129" i="11"/>
  <c r="G2126" i="11"/>
  <c r="H2126" i="11" s="1"/>
  <c r="G2125" i="11"/>
  <c r="C2125" i="11"/>
  <c r="G2122" i="11"/>
  <c r="H2122" i="11" s="1"/>
  <c r="H2121" i="11"/>
  <c r="G2121" i="11"/>
  <c r="C2121" i="11"/>
  <c r="G2118" i="11"/>
  <c r="H2118" i="11" s="1"/>
  <c r="G2117" i="11"/>
  <c r="H2117" i="11" s="1"/>
  <c r="G2116" i="11"/>
  <c r="H2116" i="11" s="1"/>
  <c r="C2116" i="11"/>
  <c r="G2113" i="11"/>
  <c r="H2113" i="11" s="1"/>
  <c r="G2112" i="11"/>
  <c r="H2112" i="11" s="1"/>
  <c r="C2112" i="11"/>
  <c r="H2106" i="11"/>
  <c r="G2106" i="11"/>
  <c r="H2105" i="11"/>
  <c r="G2105" i="11"/>
  <c r="G2104" i="11"/>
  <c r="H2104" i="11" s="1"/>
  <c r="C2104" i="11"/>
  <c r="G2101" i="11"/>
  <c r="G2100" i="11"/>
  <c r="C2100" i="11"/>
  <c r="H2097" i="11"/>
  <c r="G2097" i="11"/>
  <c r="H2096" i="11"/>
  <c r="G2096" i="11"/>
  <c r="C2096" i="11"/>
  <c r="G2093" i="11"/>
  <c r="G2092" i="11"/>
  <c r="G2091" i="11"/>
  <c r="H2090" i="11"/>
  <c r="G2090" i="11"/>
  <c r="C2090" i="11"/>
  <c r="G2087" i="11"/>
  <c r="H2087" i="11" s="1"/>
  <c r="G2086" i="11"/>
  <c r="C2086" i="11"/>
  <c r="G2083" i="11"/>
  <c r="H2083" i="11" s="1"/>
  <c r="H2082" i="11"/>
  <c r="G2082" i="11"/>
  <c r="C2082" i="11"/>
  <c r="G2079" i="11"/>
  <c r="G2078" i="11"/>
  <c r="G2077" i="11"/>
  <c r="C2077" i="11"/>
  <c r="H2074" i="11"/>
  <c r="G2074" i="11"/>
  <c r="H2073" i="11"/>
  <c r="G2073" i="11"/>
  <c r="C2073" i="11"/>
  <c r="H2067" i="11"/>
  <c r="G2067" i="11"/>
  <c r="H2066" i="11"/>
  <c r="G2066" i="11"/>
  <c r="H2065" i="11"/>
  <c r="G2065" i="11"/>
  <c r="C2065" i="11"/>
  <c r="H2062" i="11"/>
  <c r="G2062" i="11"/>
  <c r="G2061" i="11"/>
  <c r="C2061" i="11"/>
  <c r="G2058" i="11"/>
  <c r="H2058" i="11" s="1"/>
  <c r="G2057" i="11"/>
  <c r="H2057" i="11" s="1"/>
  <c r="C2057" i="11"/>
  <c r="G2054" i="11"/>
  <c r="G2053" i="11"/>
  <c r="G2052" i="11"/>
  <c r="H2051" i="11"/>
  <c r="G2051" i="11"/>
  <c r="C2051" i="11"/>
  <c r="G2048" i="11"/>
  <c r="H2048" i="11" s="1"/>
  <c r="H2047" i="11"/>
  <c r="G2047" i="11"/>
  <c r="C2047" i="11"/>
  <c r="H2044" i="11"/>
  <c r="G2044" i="11"/>
  <c r="G2043" i="11"/>
  <c r="H2043" i="11" s="1"/>
  <c r="C2043" i="11"/>
  <c r="G2040" i="11"/>
  <c r="G2039" i="11"/>
  <c r="G2038" i="11"/>
  <c r="C2038" i="11"/>
  <c r="G2035" i="11"/>
  <c r="H2035" i="11" s="1"/>
  <c r="G2034" i="11"/>
  <c r="H2034" i="11" s="1"/>
  <c r="C2034" i="11"/>
  <c r="H2028" i="11"/>
  <c r="G2028" i="11"/>
  <c r="H2027" i="11"/>
  <c r="G2027" i="11"/>
  <c r="H2026" i="11"/>
  <c r="G2026" i="11"/>
  <c r="C2026" i="11"/>
  <c r="G2023" i="11"/>
  <c r="G2022" i="11"/>
  <c r="C2022" i="11"/>
  <c r="H2019" i="11"/>
  <c r="G2019" i="11"/>
  <c r="H2018" i="11"/>
  <c r="G2018" i="11"/>
  <c r="C2018" i="11"/>
  <c r="G2015" i="11"/>
  <c r="G2014" i="11"/>
  <c r="H2014" i="11" s="1"/>
  <c r="G2013" i="11"/>
  <c r="H2013" i="11" s="1"/>
  <c r="H2012" i="11"/>
  <c r="G2012" i="11"/>
  <c r="C2012" i="11"/>
  <c r="G2009" i="11"/>
  <c r="H2009" i="11" s="1"/>
  <c r="G2008" i="11"/>
  <c r="C2008" i="11"/>
  <c r="H2005" i="11"/>
  <c r="G2005" i="11"/>
  <c r="H2004" i="11"/>
  <c r="G2004" i="11"/>
  <c r="C2004" i="11"/>
  <c r="G2001" i="11"/>
  <c r="H2001" i="11" s="1"/>
  <c r="G2000" i="11"/>
  <c r="G1999" i="11"/>
  <c r="C1999" i="11"/>
  <c r="H1996" i="11"/>
  <c r="G1996" i="11"/>
  <c r="H1995" i="11"/>
  <c r="G1995" i="11"/>
  <c r="C1995" i="11"/>
  <c r="H1989" i="11"/>
  <c r="G1989" i="11"/>
  <c r="H1988" i="11"/>
  <c r="G1988" i="11"/>
  <c r="G1987" i="11"/>
  <c r="H1987" i="11" s="1"/>
  <c r="C1987" i="11"/>
  <c r="G1984" i="11"/>
  <c r="G1983" i="11"/>
  <c r="C1983" i="11"/>
  <c r="G1980" i="11"/>
  <c r="H1980" i="11" s="1"/>
  <c r="G1979" i="11"/>
  <c r="H1979" i="11" s="1"/>
  <c r="C1979" i="11"/>
  <c r="G1976" i="11"/>
  <c r="G1975" i="11"/>
  <c r="G1974" i="11"/>
  <c r="H1973" i="11"/>
  <c r="G1973" i="11"/>
  <c r="C1973" i="11"/>
  <c r="H1970" i="11"/>
  <c r="G1970" i="11"/>
  <c r="G1969" i="11"/>
  <c r="C1969" i="11"/>
  <c r="G1966" i="11"/>
  <c r="H1966" i="11" s="1"/>
  <c r="G1965" i="11"/>
  <c r="H1965" i="11" s="1"/>
  <c r="C1965" i="11"/>
  <c r="G1962" i="11"/>
  <c r="G1961" i="11"/>
  <c r="G1960" i="11"/>
  <c r="C1960" i="11"/>
  <c r="G1957" i="11"/>
  <c r="H1957" i="11" s="1"/>
  <c r="G1956" i="11"/>
  <c r="H1956" i="11" s="1"/>
  <c r="C1956" i="11"/>
  <c r="H1950" i="11"/>
  <c r="G1950" i="11"/>
  <c r="H1949" i="11"/>
  <c r="G1949" i="11"/>
  <c r="G1948" i="11"/>
  <c r="H1948" i="11" s="1"/>
  <c r="C1948" i="11"/>
  <c r="G1945" i="11"/>
  <c r="G1944" i="11"/>
  <c r="C1944" i="11"/>
  <c r="G1941" i="11"/>
  <c r="H1941" i="11" s="1"/>
  <c r="G1940" i="11"/>
  <c r="H1940" i="11" s="1"/>
  <c r="C1940" i="11"/>
  <c r="G1937" i="11"/>
  <c r="G1936" i="11"/>
  <c r="G1935" i="11"/>
  <c r="H1934" i="11"/>
  <c r="G1934" i="11"/>
  <c r="C1934" i="11"/>
  <c r="H1931" i="11"/>
  <c r="G1931" i="11"/>
  <c r="G1930" i="11"/>
  <c r="C1930" i="11"/>
  <c r="G1927" i="11"/>
  <c r="H1927" i="11" s="1"/>
  <c r="G1926" i="11"/>
  <c r="H1926" i="11" s="1"/>
  <c r="C1926" i="11"/>
  <c r="G1923" i="11"/>
  <c r="G1922" i="11"/>
  <c r="G1921" i="11"/>
  <c r="C1921" i="11"/>
  <c r="G1918" i="11"/>
  <c r="H1918" i="11" s="1"/>
  <c r="G1917" i="11"/>
  <c r="H1917" i="11" s="1"/>
  <c r="C1917" i="11"/>
  <c r="H1911" i="11"/>
  <c r="G1911" i="11"/>
  <c r="H1910" i="11"/>
  <c r="G1910" i="11"/>
  <c r="G1909" i="11"/>
  <c r="H1909" i="11" s="1"/>
  <c r="C1909" i="11"/>
  <c r="H1906" i="11"/>
  <c r="G1906" i="11"/>
  <c r="G1905" i="11"/>
  <c r="C1905" i="11"/>
  <c r="G1902" i="11"/>
  <c r="H1902" i="11" s="1"/>
  <c r="H1901" i="11"/>
  <c r="G1901" i="11"/>
  <c r="C1901" i="11"/>
  <c r="G1898" i="11"/>
  <c r="G1897" i="11"/>
  <c r="G1896" i="11"/>
  <c r="H1895" i="11"/>
  <c r="G1895" i="11"/>
  <c r="C1895" i="11"/>
  <c r="G1892" i="11"/>
  <c r="H1892" i="11" s="1"/>
  <c r="H1891" i="11"/>
  <c r="G1891" i="11"/>
  <c r="C1891" i="11"/>
  <c r="G1888" i="11"/>
  <c r="H1888" i="11" s="1"/>
  <c r="G1887" i="11"/>
  <c r="H1887" i="11" s="1"/>
  <c r="C1887" i="11"/>
  <c r="G1884" i="11"/>
  <c r="G1883" i="11"/>
  <c r="G1882" i="11"/>
  <c r="C1882" i="11"/>
  <c r="H1879" i="11"/>
  <c r="G1879" i="11"/>
  <c r="H1878" i="11"/>
  <c r="G1878" i="11"/>
  <c r="C1878" i="11"/>
  <c r="H1872" i="11"/>
  <c r="G1872" i="11"/>
  <c r="H1871" i="11"/>
  <c r="G1871" i="11"/>
  <c r="H1870" i="11"/>
  <c r="G1870" i="11"/>
  <c r="C1870" i="11"/>
  <c r="G1867" i="11"/>
  <c r="G1866" i="11"/>
  <c r="C1866" i="11"/>
  <c r="G1863" i="11"/>
  <c r="H1863" i="11" s="1"/>
  <c r="H1862" i="11"/>
  <c r="G1862" i="11"/>
  <c r="C1862" i="11"/>
  <c r="G1859" i="11"/>
  <c r="G1858" i="11"/>
  <c r="G1857" i="11"/>
  <c r="H1856" i="11"/>
  <c r="G1856" i="11"/>
  <c r="C1856" i="11"/>
  <c r="G1853" i="11"/>
  <c r="H1853" i="11" s="1"/>
  <c r="G1852" i="11"/>
  <c r="C1852" i="11"/>
  <c r="H1849" i="11"/>
  <c r="G1849" i="11"/>
  <c r="G1848" i="11"/>
  <c r="H1848" i="11" s="1"/>
  <c r="C1848" i="11"/>
  <c r="G1845" i="11"/>
  <c r="G1844" i="11"/>
  <c r="G1843" i="11"/>
  <c r="H1843" i="11" s="1"/>
  <c r="C1843" i="11"/>
  <c r="H1840" i="11"/>
  <c r="G1840" i="11"/>
  <c r="H1839" i="11"/>
  <c r="G1839" i="11"/>
  <c r="C1839" i="11"/>
  <c r="H1833" i="11"/>
  <c r="G1833" i="11"/>
  <c r="H1832" i="11"/>
  <c r="G1832" i="11"/>
  <c r="H1831" i="11"/>
  <c r="G1831" i="11"/>
  <c r="C1831" i="11"/>
  <c r="G1828" i="11"/>
  <c r="G1827" i="11"/>
  <c r="H1827" i="11" s="1"/>
  <c r="C1827" i="11"/>
  <c r="G1824" i="11"/>
  <c r="H1824" i="11" s="1"/>
  <c r="H1823" i="11"/>
  <c r="G1823" i="11"/>
  <c r="C1823" i="11"/>
  <c r="G1820" i="11"/>
  <c r="G1819" i="11"/>
  <c r="G1818" i="11"/>
  <c r="H1818" i="11" s="1"/>
  <c r="H1817" i="11"/>
  <c r="G1817" i="11"/>
  <c r="C1817" i="11"/>
  <c r="G1814" i="11"/>
  <c r="H1814" i="11" s="1"/>
  <c r="G1813" i="11"/>
  <c r="C1813" i="11"/>
  <c r="H1810" i="11"/>
  <c r="G1810" i="11"/>
  <c r="G1809" i="11"/>
  <c r="H1809" i="11" s="1"/>
  <c r="C1809" i="11"/>
  <c r="G1806" i="11"/>
  <c r="G1805" i="11"/>
  <c r="G1804" i="11"/>
  <c r="C1804" i="11"/>
  <c r="H1801" i="11"/>
  <c r="G1801" i="11"/>
  <c r="H1800" i="11"/>
  <c r="G1800" i="11"/>
  <c r="C1800" i="11"/>
  <c r="H1794" i="11"/>
  <c r="G1794" i="11"/>
  <c r="H1793" i="11"/>
  <c r="G1793" i="11"/>
  <c r="H1792" i="11"/>
  <c r="G1792" i="11"/>
  <c r="C1792" i="11"/>
  <c r="G1789" i="11"/>
  <c r="G1788" i="11"/>
  <c r="C1788" i="11"/>
  <c r="H1785" i="11"/>
  <c r="G1785" i="11"/>
  <c r="G1784" i="11"/>
  <c r="H1784" i="11" s="1"/>
  <c r="C1784" i="11"/>
  <c r="G1781" i="11"/>
  <c r="G1780" i="11"/>
  <c r="H1780" i="11" s="1"/>
  <c r="G1779" i="11"/>
  <c r="H1779" i="11" s="1"/>
  <c r="H1778" i="11"/>
  <c r="G1778" i="11"/>
  <c r="C1778" i="11"/>
  <c r="G1775" i="11"/>
  <c r="H1775" i="11" s="1"/>
  <c r="G1774" i="11"/>
  <c r="C1774" i="11"/>
  <c r="H1771" i="11"/>
  <c r="G1771" i="11"/>
  <c r="H1770" i="11"/>
  <c r="G1770" i="11"/>
  <c r="C1770" i="11"/>
  <c r="G1767" i="11"/>
  <c r="H1767" i="11" s="1"/>
  <c r="G1766" i="11"/>
  <c r="G1765" i="11"/>
  <c r="C1765" i="11"/>
  <c r="G1762" i="11"/>
  <c r="H1762" i="11" s="1"/>
  <c r="G1761" i="11"/>
  <c r="H1761" i="11" s="1"/>
  <c r="C1761" i="11"/>
  <c r="H1755" i="11"/>
  <c r="G1755" i="11"/>
  <c r="H1754" i="11"/>
  <c r="G1754" i="11"/>
  <c r="H1753" i="11"/>
  <c r="G1753" i="11"/>
  <c r="C1753" i="11"/>
  <c r="G1750" i="11"/>
  <c r="G1749" i="11"/>
  <c r="H1749" i="11" s="1"/>
  <c r="C1749" i="11"/>
  <c r="H1746" i="11"/>
  <c r="G1746" i="11"/>
  <c r="G1745" i="11"/>
  <c r="H1745" i="11" s="1"/>
  <c r="C1745" i="11"/>
  <c r="G1742" i="11"/>
  <c r="H1742" i="11" s="1"/>
  <c r="G1741" i="11"/>
  <c r="H1741" i="11" s="1"/>
  <c r="G1740" i="11"/>
  <c r="H1739" i="11"/>
  <c r="G1739" i="11"/>
  <c r="C1739" i="11"/>
  <c r="G1736" i="11"/>
  <c r="H1736" i="11" s="1"/>
  <c r="G1735" i="11"/>
  <c r="C1735" i="11"/>
  <c r="H1732" i="11"/>
  <c r="G1732" i="11"/>
  <c r="H1731" i="11"/>
  <c r="G1731" i="11"/>
  <c r="C1731" i="11"/>
  <c r="G1728" i="11"/>
  <c r="G1727" i="11"/>
  <c r="G1726" i="11"/>
  <c r="H1726" i="11" s="1"/>
  <c r="C1726" i="11"/>
  <c r="G1723" i="11"/>
  <c r="H1723" i="11" s="1"/>
  <c r="G1722" i="11"/>
  <c r="H1722" i="11" s="1"/>
  <c r="C1722" i="11"/>
  <c r="H1716" i="11"/>
  <c r="G1716" i="11"/>
  <c r="H1715" i="11"/>
  <c r="G1715" i="11"/>
  <c r="G1714" i="11"/>
  <c r="H1714" i="11" s="1"/>
  <c r="C1714" i="11"/>
  <c r="G1711" i="11"/>
  <c r="G1710" i="11"/>
  <c r="C1710" i="11"/>
  <c r="G1707" i="11"/>
  <c r="H1707" i="11" s="1"/>
  <c r="H1706" i="11"/>
  <c r="G1706" i="11"/>
  <c r="C1706" i="11"/>
  <c r="G1703" i="11"/>
  <c r="G1702" i="11"/>
  <c r="G1701" i="11"/>
  <c r="H1700" i="11"/>
  <c r="G1700" i="11"/>
  <c r="C1700" i="11"/>
  <c r="G1697" i="11"/>
  <c r="H1697" i="11" s="1"/>
  <c r="G1696" i="11"/>
  <c r="C1696" i="11"/>
  <c r="G1693" i="11"/>
  <c r="H1693" i="11" s="1"/>
  <c r="G1692" i="11"/>
  <c r="H1692" i="11" s="1"/>
  <c r="C1692" i="11"/>
  <c r="G1689" i="11"/>
  <c r="G1688" i="11"/>
  <c r="G1687" i="11"/>
  <c r="C1687" i="11"/>
  <c r="H1684" i="11"/>
  <c r="G1684" i="11"/>
  <c r="H1683" i="11"/>
  <c r="G1683" i="11"/>
  <c r="C1683" i="11"/>
  <c r="H1677" i="11"/>
  <c r="G1677" i="11"/>
  <c r="H1676" i="11"/>
  <c r="G1676" i="11"/>
  <c r="G1675" i="11"/>
  <c r="H1675" i="11" s="1"/>
  <c r="C1675" i="11"/>
  <c r="H1672" i="11"/>
  <c r="G1672" i="11"/>
  <c r="H1671" i="11"/>
  <c r="G1671" i="11"/>
  <c r="C1671" i="11"/>
  <c r="H1668" i="11"/>
  <c r="G1668" i="11"/>
  <c r="G1667" i="11"/>
  <c r="H1667" i="11" s="1"/>
  <c r="C1667" i="11"/>
  <c r="G1664" i="11"/>
  <c r="G1663" i="11"/>
  <c r="G1662" i="11"/>
  <c r="H1662" i="11" s="1"/>
  <c r="H1661" i="11"/>
  <c r="G1661" i="11"/>
  <c r="C1661" i="11"/>
  <c r="G1658" i="11"/>
  <c r="H1658" i="11" s="1"/>
  <c r="G1657" i="11"/>
  <c r="C1657" i="11"/>
  <c r="G1654" i="11"/>
  <c r="H1654" i="11" s="1"/>
  <c r="H1653" i="11"/>
  <c r="G1653" i="11"/>
  <c r="C1653" i="11"/>
  <c r="G1650" i="11"/>
  <c r="G1649" i="11"/>
  <c r="G1648" i="11"/>
  <c r="H1648" i="11" s="1"/>
  <c r="C1648" i="11"/>
  <c r="G1645" i="11"/>
  <c r="H1645" i="11" s="1"/>
  <c r="G1644" i="11"/>
  <c r="H1644" i="11" s="1"/>
  <c r="C1644" i="11"/>
  <c r="B1642" i="11"/>
  <c r="B1681" i="11" s="1"/>
  <c r="B1720" i="11" s="1"/>
  <c r="B1759" i="11" s="1"/>
  <c r="B1798" i="11" s="1"/>
  <c r="B1837" i="11" s="1"/>
  <c r="B1876" i="11" s="1"/>
  <c r="B1915" i="11" s="1"/>
  <c r="B1954" i="11" s="1"/>
  <c r="B1993" i="11" s="1"/>
  <c r="B2032" i="11" s="1"/>
  <c r="B2071" i="11" s="1"/>
  <c r="B2110" i="11" s="1"/>
  <c r="B2149" i="11" s="1"/>
  <c r="B2188" i="11" s="1"/>
  <c r="B2227" i="11" s="1"/>
  <c r="B2266" i="11" s="1"/>
  <c r="B2305" i="11" s="1"/>
  <c r="B2344" i="11" s="1"/>
  <c r="B2383" i="11" s="1"/>
  <c r="B2422" i="11" s="1"/>
  <c r="H1638" i="11"/>
  <c r="G1638" i="11"/>
  <c r="H1637" i="11"/>
  <c r="G1637" i="11"/>
  <c r="H1636" i="11"/>
  <c r="G1636" i="11"/>
  <c r="C1636" i="11"/>
  <c r="G1633" i="11"/>
  <c r="G1632" i="11"/>
  <c r="C1632" i="11"/>
  <c r="G1629" i="11"/>
  <c r="H1629" i="11" s="1"/>
  <c r="G1628" i="11"/>
  <c r="H1628" i="11" s="1"/>
  <c r="C1628" i="11"/>
  <c r="G1625" i="11"/>
  <c r="G1624" i="11"/>
  <c r="G1623" i="11"/>
  <c r="H1622" i="11"/>
  <c r="G1622" i="11"/>
  <c r="C1622" i="11"/>
  <c r="H1619" i="11"/>
  <c r="G1619" i="11"/>
  <c r="G1618" i="11"/>
  <c r="C1618" i="11"/>
  <c r="H1615" i="11"/>
  <c r="G1615" i="11"/>
  <c r="G1614" i="11"/>
  <c r="H1614" i="11" s="1"/>
  <c r="C1614" i="11"/>
  <c r="G1611" i="11"/>
  <c r="G1610" i="11"/>
  <c r="G1609" i="11"/>
  <c r="C1609" i="11"/>
  <c r="G1606" i="11"/>
  <c r="H1606" i="11" s="1"/>
  <c r="G1605" i="11"/>
  <c r="H1605" i="11" s="1"/>
  <c r="C1605" i="11"/>
  <c r="H1599" i="11"/>
  <c r="G1599" i="11"/>
  <c r="H1598" i="11"/>
  <c r="G1598" i="11"/>
  <c r="G1597" i="11"/>
  <c r="H1597" i="11" s="1"/>
  <c r="C1597" i="11"/>
  <c r="G1594" i="11"/>
  <c r="G1593" i="11"/>
  <c r="C1593" i="11"/>
  <c r="G1590" i="11"/>
  <c r="H1590" i="11" s="1"/>
  <c r="H1589" i="11"/>
  <c r="G1589" i="11"/>
  <c r="C1589" i="11"/>
  <c r="G1586" i="11"/>
  <c r="G1585" i="11"/>
  <c r="G1584" i="11"/>
  <c r="H1583" i="11"/>
  <c r="G1583" i="11"/>
  <c r="C1583" i="11"/>
  <c r="G1580" i="11"/>
  <c r="H1580" i="11" s="1"/>
  <c r="G1579" i="11"/>
  <c r="C1579" i="11"/>
  <c r="G1576" i="11"/>
  <c r="H1576" i="11" s="1"/>
  <c r="G1575" i="11"/>
  <c r="H1575" i="11" s="1"/>
  <c r="C1575" i="11"/>
  <c r="G1572" i="11"/>
  <c r="G1571" i="11"/>
  <c r="H1571" i="11" s="1"/>
  <c r="G1570" i="11"/>
  <c r="C1570" i="11"/>
  <c r="H1567" i="11"/>
  <c r="G1567" i="11"/>
  <c r="H1566" i="11"/>
  <c r="G1566" i="11"/>
  <c r="C1566" i="11"/>
  <c r="H1560" i="11"/>
  <c r="G1560" i="11"/>
  <c r="H1559" i="11"/>
  <c r="G1559" i="11"/>
  <c r="G1558" i="11"/>
  <c r="H1558" i="11" s="1"/>
  <c r="C1558" i="11"/>
  <c r="G1555" i="11"/>
  <c r="G1554" i="11"/>
  <c r="C1554" i="11"/>
  <c r="G1551" i="11"/>
  <c r="H1551" i="11" s="1"/>
  <c r="H1550" i="11"/>
  <c r="G1550" i="11"/>
  <c r="C1550" i="11"/>
  <c r="G1547" i="11"/>
  <c r="G1546" i="11"/>
  <c r="G1545" i="11"/>
  <c r="H1544" i="11"/>
  <c r="G1544" i="11"/>
  <c r="C1544" i="11"/>
  <c r="G1541" i="11"/>
  <c r="H1541" i="11" s="1"/>
  <c r="G1540" i="11"/>
  <c r="C1540" i="11"/>
  <c r="G1537" i="11"/>
  <c r="H1537" i="11" s="1"/>
  <c r="G1536" i="11"/>
  <c r="H1536" i="11" s="1"/>
  <c r="C1536" i="11"/>
  <c r="G1533" i="11"/>
  <c r="G1532" i="11"/>
  <c r="G1531" i="11"/>
  <c r="C1531" i="11"/>
  <c r="H1528" i="11"/>
  <c r="G1528" i="11"/>
  <c r="H1527" i="11"/>
  <c r="G1527" i="11"/>
  <c r="C1527" i="11"/>
  <c r="H1521" i="11"/>
  <c r="G1521" i="11"/>
  <c r="H1520" i="11"/>
  <c r="G1520" i="11"/>
  <c r="G1519" i="11"/>
  <c r="H1519" i="11" s="1"/>
  <c r="C1519" i="11"/>
  <c r="G1516" i="11"/>
  <c r="G1515" i="11"/>
  <c r="C1515" i="11"/>
  <c r="H1512" i="11"/>
  <c r="G1512" i="11"/>
  <c r="G1511" i="11"/>
  <c r="H1511" i="11" s="1"/>
  <c r="C1511" i="11"/>
  <c r="G1508" i="11"/>
  <c r="H1508" i="11" s="1"/>
  <c r="G1507" i="11"/>
  <c r="G1506" i="11"/>
  <c r="H1506" i="11" s="1"/>
  <c r="H1505" i="11"/>
  <c r="G1505" i="11"/>
  <c r="C1505" i="11"/>
  <c r="G1502" i="11"/>
  <c r="H1502" i="11" s="1"/>
  <c r="G1501" i="11"/>
  <c r="C1501" i="11"/>
  <c r="G1498" i="11"/>
  <c r="H1498" i="11" s="1"/>
  <c r="H1497" i="11"/>
  <c r="G1497" i="11"/>
  <c r="C1497" i="11"/>
  <c r="G1494" i="11"/>
  <c r="G1493" i="11"/>
  <c r="H1493" i="11" s="1"/>
  <c r="G1492" i="11"/>
  <c r="H1492" i="11" s="1"/>
  <c r="C1492" i="11"/>
  <c r="G1489" i="11"/>
  <c r="H1489" i="11" s="1"/>
  <c r="G1488" i="11"/>
  <c r="H1488" i="11" s="1"/>
  <c r="C1488" i="11"/>
  <c r="B1486" i="11"/>
  <c r="B1525" i="11" s="1"/>
  <c r="B1564" i="11" s="1"/>
  <c r="B1603" i="11" s="1"/>
  <c r="J1482" i="11"/>
  <c r="K1482" i="11" s="1"/>
  <c r="H1482" i="11"/>
  <c r="G1482" i="11"/>
  <c r="J1481" i="11"/>
  <c r="H1481" i="11"/>
  <c r="G1481" i="11"/>
  <c r="J1480" i="11"/>
  <c r="G1480" i="11"/>
  <c r="H1480" i="11" s="1"/>
  <c r="D1480" i="11"/>
  <c r="C1480" i="11"/>
  <c r="I1477" i="11"/>
  <c r="G1477" i="11"/>
  <c r="G1476" i="11"/>
  <c r="D1476" i="11"/>
  <c r="J1476" i="11" s="1"/>
  <c r="C1476" i="11"/>
  <c r="J1473" i="11"/>
  <c r="K1473" i="11" s="1"/>
  <c r="I1473" i="11"/>
  <c r="H1473" i="11"/>
  <c r="G1473" i="11"/>
  <c r="G1472" i="11"/>
  <c r="H1472" i="11" s="1"/>
  <c r="D1472" i="11"/>
  <c r="J1472" i="11" s="1"/>
  <c r="C1472" i="11"/>
  <c r="J1469" i="11"/>
  <c r="I1469" i="11"/>
  <c r="G1469" i="11"/>
  <c r="H1469" i="11" s="1"/>
  <c r="J1468" i="11"/>
  <c r="I1468" i="11"/>
  <c r="G1468" i="11"/>
  <c r="H1468" i="11" s="1"/>
  <c r="J1467" i="11"/>
  <c r="G1467" i="11"/>
  <c r="H1467" i="11" s="1"/>
  <c r="J1466" i="11"/>
  <c r="H1466" i="11"/>
  <c r="G1466" i="11"/>
  <c r="D1466" i="11"/>
  <c r="C1466" i="11"/>
  <c r="I1463" i="11"/>
  <c r="G1463" i="11"/>
  <c r="H1463" i="11" s="1"/>
  <c r="G1462" i="11"/>
  <c r="D1462" i="11"/>
  <c r="C1462" i="11"/>
  <c r="J1459" i="11"/>
  <c r="I1459" i="11"/>
  <c r="K1459" i="11" s="1"/>
  <c r="G1459" i="11"/>
  <c r="H1459" i="11" s="1"/>
  <c r="J1458" i="11"/>
  <c r="H1458" i="11"/>
  <c r="G1458" i="11"/>
  <c r="D1458" i="11"/>
  <c r="C1458" i="11"/>
  <c r="J1455" i="11"/>
  <c r="I1455" i="11"/>
  <c r="K1455" i="11" s="1"/>
  <c r="G1455" i="11"/>
  <c r="J1454" i="11"/>
  <c r="I1454" i="11"/>
  <c r="G1454" i="11"/>
  <c r="H1454" i="11" s="1"/>
  <c r="J1453" i="11"/>
  <c r="G1453" i="11"/>
  <c r="H1453" i="11" s="1"/>
  <c r="D1453" i="11"/>
  <c r="C1453" i="11"/>
  <c r="I1450" i="11"/>
  <c r="G1450" i="11"/>
  <c r="H1450" i="11" s="1"/>
  <c r="G1449" i="11"/>
  <c r="H1449" i="11" s="1"/>
  <c r="D1449" i="11"/>
  <c r="J1450" i="11" s="1"/>
  <c r="K1450" i="11" s="1"/>
  <c r="C1449" i="11"/>
  <c r="B1447" i="11"/>
  <c r="H1443" i="11"/>
  <c r="G1443" i="11"/>
  <c r="H1442" i="11"/>
  <c r="G1442" i="11"/>
  <c r="H1441" i="11"/>
  <c r="G1441" i="11"/>
  <c r="D1441" i="11"/>
  <c r="J1442" i="11" s="1"/>
  <c r="C1441" i="11"/>
  <c r="I1438" i="11"/>
  <c r="H1438" i="11"/>
  <c r="G1438" i="11"/>
  <c r="G1437" i="11"/>
  <c r="D1437" i="11"/>
  <c r="J1437" i="11" s="1"/>
  <c r="C1437" i="11"/>
  <c r="I1434" i="11"/>
  <c r="G1434" i="11"/>
  <c r="H1434" i="11" s="1"/>
  <c r="G1433" i="11"/>
  <c r="H1433" i="11" s="1"/>
  <c r="D1433" i="11"/>
  <c r="J1433" i="11" s="1"/>
  <c r="C1433" i="11"/>
  <c r="J1430" i="11"/>
  <c r="K1430" i="11" s="1"/>
  <c r="I1430" i="11"/>
  <c r="G1430" i="11"/>
  <c r="J1429" i="11"/>
  <c r="K1429" i="11" s="1"/>
  <c r="I1429" i="11"/>
  <c r="G1429" i="11"/>
  <c r="J1428" i="11"/>
  <c r="G1428" i="11"/>
  <c r="H1427" i="11"/>
  <c r="G1427" i="11"/>
  <c r="D1427" i="11"/>
  <c r="C1427" i="11"/>
  <c r="I1424" i="11"/>
  <c r="K1424" i="11" s="1"/>
  <c r="G1424" i="11"/>
  <c r="H1424" i="11" s="1"/>
  <c r="J1423" i="11"/>
  <c r="H1423" i="11"/>
  <c r="G1423" i="11"/>
  <c r="D1423" i="11"/>
  <c r="J1424" i="11" s="1"/>
  <c r="C1423" i="11"/>
  <c r="I1420" i="11"/>
  <c r="H1420" i="11"/>
  <c r="G1420" i="11"/>
  <c r="J1419" i="11"/>
  <c r="G1419" i="11"/>
  <c r="H1419" i="11" s="1"/>
  <c r="D1419" i="11"/>
  <c r="C1419" i="11"/>
  <c r="J1416" i="11"/>
  <c r="I1416" i="11"/>
  <c r="K1416" i="11" s="1"/>
  <c r="G1416" i="11"/>
  <c r="L1416" i="11" s="1"/>
  <c r="J1415" i="11"/>
  <c r="I1415" i="11"/>
  <c r="K1415" i="11" s="1"/>
  <c r="G1415" i="11"/>
  <c r="L1415" i="11" s="1"/>
  <c r="J1414" i="11"/>
  <c r="G1414" i="11"/>
  <c r="D1414" i="11"/>
  <c r="C1414" i="11"/>
  <c r="I1411" i="11"/>
  <c r="G1411" i="11"/>
  <c r="H1411" i="11" s="1"/>
  <c r="G1410" i="11"/>
  <c r="H1410" i="11" s="1"/>
  <c r="D1410" i="11"/>
  <c r="J1411" i="11" s="1"/>
  <c r="K1411" i="11" s="1"/>
  <c r="C1410" i="11"/>
  <c r="B1408" i="11"/>
  <c r="J1404" i="11"/>
  <c r="K1404" i="11" s="1"/>
  <c r="H1404" i="11"/>
  <c r="G1404" i="11"/>
  <c r="J1403" i="11"/>
  <c r="H1403" i="11"/>
  <c r="G1403" i="11"/>
  <c r="J1402" i="11"/>
  <c r="H1402" i="11"/>
  <c r="G1402" i="11"/>
  <c r="D1402" i="11"/>
  <c r="C1402" i="11"/>
  <c r="I1399" i="11"/>
  <c r="G1399" i="11"/>
  <c r="G1398" i="11"/>
  <c r="D1398" i="11"/>
  <c r="J1398" i="11" s="1"/>
  <c r="C1398" i="11"/>
  <c r="J1395" i="11"/>
  <c r="K1395" i="11" s="1"/>
  <c r="I1395" i="11"/>
  <c r="G1395" i="11"/>
  <c r="H1395" i="11" s="1"/>
  <c r="G1394" i="11"/>
  <c r="H1394" i="11" s="1"/>
  <c r="D1394" i="11"/>
  <c r="J1394" i="11" s="1"/>
  <c r="C1394" i="11"/>
  <c r="J1391" i="11"/>
  <c r="I1391" i="11"/>
  <c r="K1391" i="11" s="1"/>
  <c r="G1391" i="11"/>
  <c r="H1391" i="11" s="1"/>
  <c r="J1390" i="11"/>
  <c r="I1390" i="11"/>
  <c r="K1390" i="11" s="1"/>
  <c r="G1390" i="11"/>
  <c r="H1390" i="11" s="1"/>
  <c r="J1389" i="11"/>
  <c r="G1389" i="11"/>
  <c r="J1388" i="11"/>
  <c r="H1388" i="11"/>
  <c r="G1388" i="11"/>
  <c r="D1388" i="11"/>
  <c r="C1388" i="11"/>
  <c r="I1385" i="11"/>
  <c r="G1385" i="11"/>
  <c r="H1385" i="11" s="1"/>
  <c r="G1384" i="11"/>
  <c r="D1384" i="11"/>
  <c r="J1385" i="11" s="1"/>
  <c r="K1385" i="11" s="1"/>
  <c r="C1384" i="11"/>
  <c r="J1381" i="11"/>
  <c r="I1381" i="11"/>
  <c r="K1381" i="11" s="1"/>
  <c r="H1381" i="11"/>
  <c r="G1381" i="11"/>
  <c r="J1380" i="11"/>
  <c r="H1380" i="11"/>
  <c r="G1380" i="11"/>
  <c r="D1380" i="11"/>
  <c r="C1380" i="11"/>
  <c r="J1377" i="11"/>
  <c r="I1377" i="11"/>
  <c r="K1377" i="11" s="1"/>
  <c r="G1377" i="11"/>
  <c r="L1377" i="11" s="1"/>
  <c r="J1376" i="11"/>
  <c r="I1376" i="11"/>
  <c r="K1376" i="11" s="1"/>
  <c r="G1376" i="11"/>
  <c r="H1376" i="11" s="1"/>
  <c r="J1375" i="11"/>
  <c r="G1375" i="11"/>
  <c r="H1375" i="11" s="1"/>
  <c r="D1375" i="11"/>
  <c r="C1375" i="11"/>
  <c r="I1372" i="11"/>
  <c r="G1372" i="11"/>
  <c r="H1372" i="11" s="1"/>
  <c r="G1371" i="11"/>
  <c r="H1371" i="11" s="1"/>
  <c r="D1371" i="11"/>
  <c r="J1372" i="11" s="1"/>
  <c r="K1372" i="11" s="1"/>
  <c r="C1371" i="11"/>
  <c r="B1369" i="11"/>
  <c r="J1365" i="11"/>
  <c r="K1365" i="11" s="1"/>
  <c r="H1365" i="11"/>
  <c r="G1365" i="11"/>
  <c r="H1364" i="11"/>
  <c r="G1364" i="11"/>
  <c r="J1363" i="11"/>
  <c r="G1363" i="11"/>
  <c r="H1363" i="11" s="1"/>
  <c r="D1363" i="11"/>
  <c r="J1364" i="11" s="1"/>
  <c r="C1363" i="11"/>
  <c r="I1360" i="11"/>
  <c r="K1360" i="11" s="1"/>
  <c r="H1360" i="11"/>
  <c r="G1360" i="11"/>
  <c r="G1359" i="11"/>
  <c r="D1359" i="11"/>
  <c r="J1360" i="11" s="1"/>
  <c r="C1359" i="11"/>
  <c r="I1356" i="11"/>
  <c r="H1356" i="11"/>
  <c r="G1356" i="11"/>
  <c r="G1355" i="11"/>
  <c r="H1355" i="11" s="1"/>
  <c r="D1355" i="11"/>
  <c r="J1355" i="11" s="1"/>
  <c r="C1355" i="11"/>
  <c r="J1352" i="11"/>
  <c r="K1352" i="11" s="1"/>
  <c r="I1352" i="11"/>
  <c r="G1352" i="11"/>
  <c r="L1352" i="11" s="1"/>
  <c r="J1351" i="11"/>
  <c r="K1351" i="11" s="1"/>
  <c r="I1351" i="11"/>
  <c r="G1351" i="11"/>
  <c r="L1351" i="11" s="1"/>
  <c r="J1350" i="11"/>
  <c r="G1350" i="11"/>
  <c r="H1349" i="11"/>
  <c r="G1349" i="11"/>
  <c r="D1349" i="11"/>
  <c r="C1349" i="11"/>
  <c r="J1346" i="11"/>
  <c r="I1346" i="11"/>
  <c r="K1346" i="11" s="1"/>
  <c r="G1346" i="11"/>
  <c r="H1346" i="11" s="1"/>
  <c r="H1345" i="11"/>
  <c r="G1345" i="11"/>
  <c r="D1345" i="11"/>
  <c r="J1345" i="11" s="1"/>
  <c r="C1345" i="11"/>
  <c r="I1342" i="11"/>
  <c r="G1342" i="11"/>
  <c r="H1342" i="11" s="1"/>
  <c r="J1341" i="11"/>
  <c r="H1341" i="11"/>
  <c r="G1341" i="11"/>
  <c r="D1341" i="11"/>
  <c r="C1341" i="11"/>
  <c r="J1338" i="11"/>
  <c r="I1338" i="11"/>
  <c r="K1338" i="11" s="1"/>
  <c r="G1338" i="11"/>
  <c r="H1338" i="11" s="1"/>
  <c r="J1337" i="11"/>
  <c r="I1337" i="11"/>
  <c r="K1337" i="11" s="1"/>
  <c r="G1337" i="11"/>
  <c r="H1337" i="11" s="1"/>
  <c r="J1336" i="11"/>
  <c r="G1336" i="11"/>
  <c r="D1336" i="11"/>
  <c r="C1336" i="11"/>
  <c r="I1333" i="11"/>
  <c r="G1333" i="11"/>
  <c r="H1333" i="11" s="1"/>
  <c r="G1332" i="11"/>
  <c r="H1332" i="11" s="1"/>
  <c r="D1332" i="11"/>
  <c r="J1333" i="11" s="1"/>
  <c r="K1333" i="11" s="1"/>
  <c r="C1332" i="11"/>
  <c r="B1330" i="11"/>
  <c r="J1326" i="11"/>
  <c r="K1326" i="11" s="1"/>
  <c r="H1326" i="11"/>
  <c r="G1326" i="11"/>
  <c r="J1325" i="11"/>
  <c r="H1325" i="11"/>
  <c r="G1325" i="11"/>
  <c r="J1324" i="11"/>
  <c r="H1324" i="11"/>
  <c r="G1324" i="11"/>
  <c r="D1324" i="11"/>
  <c r="C1324" i="11"/>
  <c r="I1321" i="11"/>
  <c r="G1321" i="11"/>
  <c r="G1320" i="11"/>
  <c r="H1320" i="11" s="1"/>
  <c r="D1320" i="11"/>
  <c r="C1320" i="11"/>
  <c r="J1317" i="11"/>
  <c r="K1317" i="11" s="1"/>
  <c r="I1317" i="11"/>
  <c r="G1317" i="11"/>
  <c r="H1317" i="11" s="1"/>
  <c r="H1316" i="11"/>
  <c r="G1316" i="11"/>
  <c r="D1316" i="11"/>
  <c r="J1316" i="11" s="1"/>
  <c r="C1316" i="11"/>
  <c r="J1313" i="11"/>
  <c r="I1313" i="11"/>
  <c r="K1313" i="11" s="1"/>
  <c r="G1313" i="11"/>
  <c r="H1313" i="11" s="1"/>
  <c r="J1312" i="11"/>
  <c r="I1312" i="11"/>
  <c r="K1312" i="11" s="1"/>
  <c r="G1312" i="11"/>
  <c r="J1311" i="11"/>
  <c r="G1311" i="11"/>
  <c r="J1310" i="11"/>
  <c r="H1310" i="11"/>
  <c r="G1310" i="11"/>
  <c r="D1310" i="11"/>
  <c r="C1310" i="11"/>
  <c r="I1307" i="11"/>
  <c r="G1307" i="11"/>
  <c r="H1307" i="11" s="1"/>
  <c r="G1306" i="11"/>
  <c r="D1306" i="11"/>
  <c r="J1307" i="11" s="1"/>
  <c r="C1306" i="11"/>
  <c r="J1303" i="11"/>
  <c r="I1303" i="11"/>
  <c r="K1303" i="11" s="1"/>
  <c r="H1303" i="11"/>
  <c r="G1303" i="11"/>
  <c r="J1302" i="11"/>
  <c r="G1302" i="11"/>
  <c r="H1302" i="11" s="1"/>
  <c r="D1302" i="11"/>
  <c r="C1302" i="11"/>
  <c r="I1299" i="11"/>
  <c r="G1299" i="11"/>
  <c r="H1299" i="11" s="1"/>
  <c r="I1298" i="11"/>
  <c r="G1298" i="11"/>
  <c r="J1297" i="11"/>
  <c r="G1297" i="11"/>
  <c r="H1297" i="11" s="1"/>
  <c r="D1297" i="11"/>
  <c r="C1297" i="11"/>
  <c r="I1294" i="11"/>
  <c r="H1294" i="11"/>
  <c r="G1294" i="11"/>
  <c r="H1293" i="11"/>
  <c r="G1293" i="11"/>
  <c r="D1293" i="11"/>
  <c r="J1294" i="11" s="1"/>
  <c r="K1294" i="11" s="1"/>
  <c r="C1293" i="11"/>
  <c r="B1291" i="11"/>
  <c r="J1287" i="11"/>
  <c r="K1287" i="11" s="1"/>
  <c r="H1287" i="11"/>
  <c r="G1287" i="11"/>
  <c r="L1287" i="11" s="1"/>
  <c r="H1286" i="11"/>
  <c r="G1286" i="11"/>
  <c r="J1285" i="11"/>
  <c r="H1285" i="11"/>
  <c r="G1285" i="11"/>
  <c r="D1285" i="11"/>
  <c r="J1286" i="11" s="1"/>
  <c r="C1285" i="11"/>
  <c r="I1282" i="11"/>
  <c r="K1282" i="11" s="1"/>
  <c r="G1282" i="11"/>
  <c r="G1281" i="11"/>
  <c r="D1281" i="11"/>
  <c r="J1282" i="11" s="1"/>
  <c r="C1281" i="11"/>
  <c r="J1278" i="11"/>
  <c r="K1278" i="11" s="1"/>
  <c r="I1278" i="11"/>
  <c r="G1278" i="11"/>
  <c r="H1278" i="11" s="1"/>
  <c r="J1277" i="11"/>
  <c r="G1277" i="11"/>
  <c r="H1277" i="11" s="1"/>
  <c r="D1277" i="11"/>
  <c r="C1277" i="11"/>
  <c r="I1274" i="11"/>
  <c r="G1274" i="11"/>
  <c r="I1273" i="11"/>
  <c r="G1273" i="11"/>
  <c r="G1272" i="11"/>
  <c r="J1271" i="11"/>
  <c r="H1271" i="11"/>
  <c r="G1271" i="11"/>
  <c r="D1271" i="11"/>
  <c r="C1271" i="11"/>
  <c r="I1268" i="11"/>
  <c r="H1268" i="11"/>
  <c r="G1268" i="11"/>
  <c r="G1267" i="11"/>
  <c r="D1267" i="11"/>
  <c r="J1267" i="11" s="1"/>
  <c r="C1267" i="11"/>
  <c r="I1264" i="11"/>
  <c r="H1264" i="11"/>
  <c r="G1264" i="11"/>
  <c r="J1263" i="11"/>
  <c r="G1263" i="11"/>
  <c r="H1263" i="11" s="1"/>
  <c r="D1263" i="11"/>
  <c r="C1263" i="11"/>
  <c r="J1260" i="11"/>
  <c r="K1260" i="11" s="1"/>
  <c r="I1260" i="11"/>
  <c r="G1260" i="11"/>
  <c r="L1260" i="11" s="1"/>
  <c r="J1259" i="11"/>
  <c r="K1259" i="11" s="1"/>
  <c r="I1259" i="11"/>
  <c r="G1259" i="11"/>
  <c r="L1259" i="11" s="1"/>
  <c r="G1258" i="11"/>
  <c r="D1258" i="11"/>
  <c r="C1258" i="11"/>
  <c r="K1255" i="11"/>
  <c r="J1255" i="11"/>
  <c r="I1255" i="11"/>
  <c r="G1255" i="11"/>
  <c r="H1255" i="11" s="1"/>
  <c r="L1254" i="11"/>
  <c r="K1254" i="11"/>
  <c r="J1254" i="11"/>
  <c r="G1254" i="11"/>
  <c r="H1254" i="11" s="1"/>
  <c r="M1254" i="11" s="1"/>
  <c r="D1254" i="11"/>
  <c r="C1254" i="11"/>
  <c r="B1252" i="11"/>
  <c r="J1248" i="11"/>
  <c r="K1248" i="11" s="1"/>
  <c r="H1248" i="11"/>
  <c r="G1248" i="11"/>
  <c r="J1247" i="11"/>
  <c r="H1247" i="11"/>
  <c r="G1247" i="11"/>
  <c r="J1246" i="11"/>
  <c r="G1246" i="11"/>
  <c r="H1246" i="11" s="1"/>
  <c r="D1246" i="11"/>
  <c r="C1246" i="11"/>
  <c r="I1243" i="11"/>
  <c r="G1243" i="11"/>
  <c r="G1242" i="11"/>
  <c r="D1242" i="11"/>
  <c r="J1243" i="11" s="1"/>
  <c r="K1243" i="11" s="1"/>
  <c r="C1242" i="11"/>
  <c r="J1239" i="11"/>
  <c r="K1239" i="11" s="1"/>
  <c r="I1239" i="11"/>
  <c r="G1239" i="11"/>
  <c r="H1239" i="11" s="1"/>
  <c r="H1238" i="11"/>
  <c r="G1238" i="11"/>
  <c r="D1238" i="11"/>
  <c r="J1238" i="11" s="1"/>
  <c r="C1238" i="11"/>
  <c r="J1235" i="11"/>
  <c r="I1235" i="11"/>
  <c r="K1235" i="11" s="1"/>
  <c r="G1235" i="11"/>
  <c r="H1235" i="11" s="1"/>
  <c r="J1234" i="11"/>
  <c r="I1234" i="11"/>
  <c r="K1234" i="11" s="1"/>
  <c r="G1234" i="11"/>
  <c r="J1233" i="11"/>
  <c r="G1233" i="11"/>
  <c r="H1233" i="11" s="1"/>
  <c r="J1232" i="11"/>
  <c r="H1232" i="11"/>
  <c r="G1232" i="11"/>
  <c r="D1232" i="11"/>
  <c r="C1232" i="11"/>
  <c r="I1229" i="11"/>
  <c r="G1229" i="11"/>
  <c r="H1229" i="11" s="1"/>
  <c r="G1228" i="11"/>
  <c r="D1228" i="11"/>
  <c r="J1228" i="11" s="1"/>
  <c r="C1228" i="11"/>
  <c r="J1225" i="11"/>
  <c r="I1225" i="11"/>
  <c r="K1225" i="11" s="1"/>
  <c r="G1225" i="11"/>
  <c r="H1225" i="11" s="1"/>
  <c r="J1224" i="11"/>
  <c r="G1224" i="11"/>
  <c r="H1224" i="11" s="1"/>
  <c r="D1224" i="11"/>
  <c r="C1224" i="11"/>
  <c r="I1221" i="11"/>
  <c r="G1221" i="11"/>
  <c r="H1221" i="11" s="1"/>
  <c r="I1220" i="11"/>
  <c r="G1220" i="11"/>
  <c r="J1219" i="11"/>
  <c r="G1219" i="11"/>
  <c r="D1219" i="11"/>
  <c r="C1219" i="11"/>
  <c r="I1216" i="11"/>
  <c r="H1216" i="11"/>
  <c r="G1216" i="11"/>
  <c r="H1215" i="11"/>
  <c r="G1215" i="11"/>
  <c r="D1215" i="11"/>
  <c r="J1216" i="11" s="1"/>
  <c r="K1216" i="11" s="1"/>
  <c r="C1215" i="11"/>
  <c r="B1213" i="11"/>
  <c r="J1209" i="11"/>
  <c r="K1209" i="11" s="1"/>
  <c r="H1209" i="11"/>
  <c r="G1209" i="11"/>
  <c r="J1208" i="11"/>
  <c r="H1208" i="11"/>
  <c r="G1208" i="11"/>
  <c r="J1207" i="11"/>
  <c r="G1207" i="11"/>
  <c r="H1207" i="11" s="1"/>
  <c r="D1207" i="11"/>
  <c r="C1207" i="11"/>
  <c r="I1204" i="11"/>
  <c r="G1204" i="11"/>
  <c r="L1204" i="11" s="1"/>
  <c r="G1203" i="11"/>
  <c r="D1203" i="11"/>
  <c r="J1204" i="11" s="1"/>
  <c r="K1204" i="11" s="1"/>
  <c r="C1203" i="11"/>
  <c r="J1200" i="11"/>
  <c r="K1200" i="11" s="1"/>
  <c r="I1200" i="11"/>
  <c r="H1200" i="11"/>
  <c r="G1200" i="11"/>
  <c r="H1199" i="11"/>
  <c r="G1199" i="11"/>
  <c r="D1199" i="11"/>
  <c r="J1199" i="11" s="1"/>
  <c r="C1199" i="11"/>
  <c r="I1196" i="11"/>
  <c r="G1196" i="11"/>
  <c r="I1195" i="11"/>
  <c r="G1195" i="11"/>
  <c r="G1194" i="11"/>
  <c r="J1193" i="11"/>
  <c r="H1193" i="11"/>
  <c r="G1193" i="11"/>
  <c r="D1193" i="11"/>
  <c r="C1193" i="11"/>
  <c r="I1190" i="11"/>
  <c r="K1190" i="11" s="1"/>
  <c r="G1190" i="11"/>
  <c r="H1190" i="11" s="1"/>
  <c r="G1189" i="11"/>
  <c r="D1189" i="11"/>
  <c r="J1190" i="11" s="1"/>
  <c r="C1189" i="11"/>
  <c r="J1186" i="11"/>
  <c r="I1186" i="11"/>
  <c r="K1186" i="11" s="1"/>
  <c r="G1186" i="11"/>
  <c r="H1186" i="11" s="1"/>
  <c r="J1185" i="11"/>
  <c r="H1185" i="11"/>
  <c r="G1185" i="11"/>
  <c r="D1185" i="11"/>
  <c r="C1185" i="11"/>
  <c r="I1182" i="11"/>
  <c r="G1182" i="11"/>
  <c r="I1181" i="11"/>
  <c r="G1181" i="11"/>
  <c r="J1180" i="11"/>
  <c r="G1180" i="11"/>
  <c r="D1180" i="11"/>
  <c r="C1180" i="11"/>
  <c r="I1177" i="11"/>
  <c r="H1177" i="11"/>
  <c r="G1177" i="11"/>
  <c r="J1176" i="11"/>
  <c r="K1176" i="11" s="1"/>
  <c r="H1176" i="11"/>
  <c r="G1176" i="11"/>
  <c r="D1176" i="11"/>
  <c r="J1177" i="11" s="1"/>
  <c r="K1177" i="11" s="1"/>
  <c r="C1176" i="11"/>
  <c r="B1174" i="11"/>
  <c r="J1170" i="11"/>
  <c r="K1170" i="11" s="1"/>
  <c r="H1170" i="11"/>
  <c r="G1170" i="11"/>
  <c r="J1169" i="11"/>
  <c r="H1169" i="11"/>
  <c r="G1169" i="11"/>
  <c r="J1168" i="11"/>
  <c r="H1168" i="11"/>
  <c r="G1168" i="11"/>
  <c r="D1168" i="11"/>
  <c r="C1168" i="11"/>
  <c r="I1165" i="11"/>
  <c r="K1165" i="11" s="1"/>
  <c r="G1165" i="11"/>
  <c r="G1164" i="11"/>
  <c r="D1164" i="11"/>
  <c r="J1165" i="11" s="1"/>
  <c r="C1164" i="11"/>
  <c r="J1161" i="11"/>
  <c r="K1161" i="11" s="1"/>
  <c r="I1161" i="11"/>
  <c r="G1161" i="11"/>
  <c r="H1161" i="11" s="1"/>
  <c r="G1160" i="11"/>
  <c r="H1160" i="11" s="1"/>
  <c r="D1160" i="11"/>
  <c r="J1160" i="11" s="1"/>
  <c r="C1160" i="11"/>
  <c r="K1157" i="11"/>
  <c r="J1157" i="11"/>
  <c r="I1157" i="11"/>
  <c r="G1157" i="11"/>
  <c r="L1157" i="11" s="1"/>
  <c r="K1156" i="11"/>
  <c r="J1156" i="11"/>
  <c r="I1156" i="11"/>
  <c r="G1156" i="11"/>
  <c r="L1156" i="11" s="1"/>
  <c r="J1155" i="11"/>
  <c r="G1155" i="11"/>
  <c r="J1154" i="11"/>
  <c r="H1154" i="11"/>
  <c r="G1154" i="11"/>
  <c r="D1154" i="11"/>
  <c r="C1154" i="11"/>
  <c r="I1151" i="11"/>
  <c r="H1151" i="11"/>
  <c r="G1151" i="11"/>
  <c r="G1150" i="11"/>
  <c r="D1150" i="11"/>
  <c r="J1150" i="11" s="1"/>
  <c r="C1150" i="11"/>
  <c r="J1147" i="11"/>
  <c r="I1147" i="11"/>
  <c r="K1147" i="11" s="1"/>
  <c r="H1147" i="11"/>
  <c r="G1147" i="11"/>
  <c r="J1146" i="11"/>
  <c r="G1146" i="11"/>
  <c r="H1146" i="11" s="1"/>
  <c r="D1146" i="11"/>
  <c r="C1146" i="11"/>
  <c r="J1143" i="11"/>
  <c r="K1143" i="11" s="1"/>
  <c r="I1143" i="11"/>
  <c r="G1143" i="11"/>
  <c r="J1142" i="11"/>
  <c r="K1142" i="11" s="1"/>
  <c r="I1142" i="11"/>
  <c r="G1142" i="11"/>
  <c r="J1141" i="11"/>
  <c r="G1141" i="11"/>
  <c r="D1141" i="11"/>
  <c r="C1141" i="11"/>
  <c r="I1138" i="11"/>
  <c r="G1138" i="11"/>
  <c r="H1138" i="11" s="1"/>
  <c r="G1137" i="11"/>
  <c r="H1137" i="11" s="1"/>
  <c r="D1137" i="11"/>
  <c r="J1138" i="11" s="1"/>
  <c r="K1138" i="11" s="1"/>
  <c r="C1137" i="11"/>
  <c r="B1135" i="11"/>
  <c r="J1131" i="11"/>
  <c r="K1131" i="11" s="1"/>
  <c r="H1131" i="11"/>
  <c r="G1131" i="11"/>
  <c r="J1130" i="11"/>
  <c r="H1130" i="11"/>
  <c r="G1130" i="11"/>
  <c r="J1129" i="11"/>
  <c r="G1129" i="11"/>
  <c r="H1129" i="11" s="1"/>
  <c r="D1129" i="11"/>
  <c r="C1129" i="11"/>
  <c r="I1126" i="11"/>
  <c r="G1126" i="11"/>
  <c r="G1125" i="11"/>
  <c r="D1125" i="11"/>
  <c r="J1126" i="11" s="1"/>
  <c r="K1126" i="11" s="1"/>
  <c r="C1125" i="11"/>
  <c r="J1122" i="11"/>
  <c r="K1122" i="11" s="1"/>
  <c r="I1122" i="11"/>
  <c r="H1122" i="11"/>
  <c r="G1122" i="11"/>
  <c r="H1121" i="11"/>
  <c r="G1121" i="11"/>
  <c r="D1121" i="11"/>
  <c r="J1121" i="11" s="1"/>
  <c r="C1121" i="11"/>
  <c r="I1118" i="11"/>
  <c r="G1118" i="11"/>
  <c r="I1117" i="11"/>
  <c r="G1117" i="11"/>
  <c r="G1116" i="11"/>
  <c r="J1115" i="11"/>
  <c r="H1115" i="11"/>
  <c r="G1115" i="11"/>
  <c r="D1115" i="11"/>
  <c r="C1115" i="11"/>
  <c r="I1112" i="11"/>
  <c r="G1112" i="11"/>
  <c r="H1112" i="11" s="1"/>
  <c r="G1111" i="11"/>
  <c r="D1111" i="11"/>
  <c r="J1112" i="11" s="1"/>
  <c r="C1111" i="11"/>
  <c r="J1108" i="11"/>
  <c r="I1108" i="11"/>
  <c r="K1108" i="11" s="1"/>
  <c r="G1108" i="11"/>
  <c r="H1108" i="11" s="1"/>
  <c r="J1107" i="11"/>
  <c r="H1107" i="11"/>
  <c r="G1107" i="11"/>
  <c r="D1107" i="11"/>
  <c r="C1107" i="11"/>
  <c r="I1104" i="11"/>
  <c r="G1104" i="11"/>
  <c r="I1103" i="11"/>
  <c r="G1103" i="11"/>
  <c r="J1102" i="11"/>
  <c r="G1102" i="11"/>
  <c r="D1102" i="11"/>
  <c r="C1102" i="11"/>
  <c r="I1099" i="11"/>
  <c r="H1099" i="11"/>
  <c r="G1099" i="11"/>
  <c r="J1098" i="11"/>
  <c r="K1098" i="11" s="1"/>
  <c r="H1098" i="11"/>
  <c r="G1098" i="11"/>
  <c r="D1098" i="11"/>
  <c r="J1099" i="11" s="1"/>
  <c r="K1099" i="11" s="1"/>
  <c r="C1098" i="11"/>
  <c r="B1096" i="11"/>
  <c r="J1092" i="11"/>
  <c r="K1092" i="11" s="1"/>
  <c r="H1092" i="11"/>
  <c r="G1092" i="11"/>
  <c r="J1091" i="11"/>
  <c r="H1091" i="11"/>
  <c r="G1091" i="11"/>
  <c r="J1090" i="11"/>
  <c r="G1090" i="11"/>
  <c r="H1090" i="11" s="1"/>
  <c r="D1090" i="11"/>
  <c r="C1090" i="11"/>
  <c r="I1087" i="11"/>
  <c r="G1087" i="11"/>
  <c r="G1086" i="11"/>
  <c r="D1086" i="11"/>
  <c r="J1086" i="11" s="1"/>
  <c r="C1086" i="11"/>
  <c r="J1083" i="11"/>
  <c r="K1083" i="11" s="1"/>
  <c r="I1083" i="11"/>
  <c r="H1083" i="11"/>
  <c r="G1083" i="11"/>
  <c r="G1082" i="11"/>
  <c r="H1082" i="11" s="1"/>
  <c r="D1082" i="11"/>
  <c r="J1082" i="11" s="1"/>
  <c r="C1082" i="11"/>
  <c r="J1079" i="11"/>
  <c r="I1079" i="11"/>
  <c r="K1079" i="11" s="1"/>
  <c r="G1079" i="11"/>
  <c r="H1079" i="11" s="1"/>
  <c r="J1078" i="11"/>
  <c r="I1078" i="11"/>
  <c r="K1078" i="11" s="1"/>
  <c r="G1078" i="11"/>
  <c r="J1077" i="11"/>
  <c r="G1077" i="11"/>
  <c r="H1077" i="11" s="1"/>
  <c r="J1076" i="11"/>
  <c r="H1076" i="11"/>
  <c r="G1076" i="11"/>
  <c r="D1076" i="11"/>
  <c r="C1076" i="11"/>
  <c r="I1073" i="11"/>
  <c r="G1073" i="11"/>
  <c r="H1073" i="11" s="1"/>
  <c r="G1072" i="11"/>
  <c r="D1072" i="11"/>
  <c r="J1073" i="11" s="1"/>
  <c r="K1073" i="11" s="1"/>
  <c r="C1072" i="11"/>
  <c r="J1069" i="11"/>
  <c r="I1069" i="11"/>
  <c r="K1069" i="11" s="1"/>
  <c r="G1069" i="11"/>
  <c r="H1069" i="11" s="1"/>
  <c r="J1068" i="11"/>
  <c r="H1068" i="11"/>
  <c r="G1068" i="11"/>
  <c r="D1068" i="11"/>
  <c r="C1068" i="11"/>
  <c r="J1065" i="11"/>
  <c r="I1065" i="11"/>
  <c r="K1065" i="11" s="1"/>
  <c r="G1065" i="11"/>
  <c r="L1065" i="11" s="1"/>
  <c r="J1064" i="11"/>
  <c r="I1064" i="11"/>
  <c r="K1064" i="11" s="1"/>
  <c r="G1064" i="11"/>
  <c r="H1064" i="11" s="1"/>
  <c r="J1063" i="11"/>
  <c r="G1063" i="11"/>
  <c r="H1063" i="11" s="1"/>
  <c r="D1063" i="11"/>
  <c r="C1063" i="11"/>
  <c r="I1060" i="11"/>
  <c r="G1060" i="11"/>
  <c r="H1060" i="11" s="1"/>
  <c r="G1059" i="11"/>
  <c r="H1059" i="11" s="1"/>
  <c r="D1059" i="11"/>
  <c r="J1060" i="11" s="1"/>
  <c r="K1060" i="11" s="1"/>
  <c r="C1059" i="11"/>
  <c r="B1057" i="11"/>
  <c r="J1053" i="11"/>
  <c r="K1053" i="11" s="1"/>
  <c r="H1053" i="11"/>
  <c r="G1053" i="11"/>
  <c r="J1052" i="11"/>
  <c r="H1052" i="11"/>
  <c r="G1052" i="11"/>
  <c r="J1051" i="11"/>
  <c r="H1051" i="11"/>
  <c r="G1051" i="11"/>
  <c r="D1051" i="11"/>
  <c r="C1051" i="11"/>
  <c r="I1048" i="11"/>
  <c r="G1048" i="11"/>
  <c r="G1047" i="11"/>
  <c r="D1047" i="11"/>
  <c r="C1047" i="11"/>
  <c r="J1044" i="11"/>
  <c r="K1044" i="11" s="1"/>
  <c r="I1044" i="11"/>
  <c r="G1044" i="11"/>
  <c r="H1044" i="11" s="1"/>
  <c r="H1043" i="11"/>
  <c r="G1043" i="11"/>
  <c r="D1043" i="11"/>
  <c r="J1043" i="11" s="1"/>
  <c r="C1043" i="11"/>
  <c r="J1040" i="11"/>
  <c r="I1040" i="11"/>
  <c r="K1040" i="11" s="1"/>
  <c r="G1040" i="11"/>
  <c r="J1039" i="11"/>
  <c r="I1039" i="11"/>
  <c r="K1039" i="11" s="1"/>
  <c r="G1039" i="11"/>
  <c r="H1039" i="11" s="1"/>
  <c r="J1038" i="11"/>
  <c r="G1038" i="11"/>
  <c r="J1037" i="11"/>
  <c r="H1037" i="11"/>
  <c r="G1037" i="11"/>
  <c r="D1037" i="11"/>
  <c r="C1037" i="11"/>
  <c r="I1034" i="11"/>
  <c r="G1034" i="11"/>
  <c r="H1034" i="11" s="1"/>
  <c r="G1033" i="11"/>
  <c r="D1033" i="11"/>
  <c r="J1034" i="11" s="1"/>
  <c r="C1033" i="11"/>
  <c r="J1030" i="11"/>
  <c r="I1030" i="11"/>
  <c r="K1030" i="11" s="1"/>
  <c r="H1030" i="11"/>
  <c r="G1030" i="11"/>
  <c r="J1029" i="11"/>
  <c r="G1029" i="11"/>
  <c r="H1029" i="11" s="1"/>
  <c r="D1029" i="11"/>
  <c r="C1029" i="11"/>
  <c r="I1026" i="11"/>
  <c r="G1026" i="11"/>
  <c r="I1025" i="11"/>
  <c r="G1025" i="11"/>
  <c r="H1025" i="11" s="1"/>
  <c r="J1024" i="11"/>
  <c r="G1024" i="11"/>
  <c r="D1024" i="11"/>
  <c r="C1024" i="11"/>
  <c r="I1021" i="11"/>
  <c r="H1021" i="11"/>
  <c r="G1021" i="11"/>
  <c r="H1020" i="11"/>
  <c r="G1020" i="11"/>
  <c r="D1020" i="11"/>
  <c r="J1021" i="11" s="1"/>
  <c r="K1021" i="11" s="1"/>
  <c r="C1020" i="11"/>
  <c r="B1018" i="11"/>
  <c r="J1014" i="11"/>
  <c r="K1014" i="11" s="1"/>
  <c r="H1014" i="11"/>
  <c r="G1014" i="11"/>
  <c r="L1014" i="11" s="1"/>
  <c r="H1013" i="11"/>
  <c r="G1013" i="11"/>
  <c r="J1012" i="11"/>
  <c r="H1012" i="11"/>
  <c r="G1012" i="11"/>
  <c r="D1012" i="11"/>
  <c r="J1013" i="11" s="1"/>
  <c r="C1012" i="11"/>
  <c r="I1009" i="11"/>
  <c r="K1009" i="11" s="1"/>
  <c r="G1009" i="11"/>
  <c r="L1009" i="11" s="1"/>
  <c r="G1008" i="11"/>
  <c r="D1008" i="11"/>
  <c r="J1009" i="11" s="1"/>
  <c r="C1008" i="11"/>
  <c r="J1005" i="11"/>
  <c r="K1005" i="11" s="1"/>
  <c r="I1005" i="11"/>
  <c r="G1005" i="11"/>
  <c r="H1005" i="11" s="1"/>
  <c r="J1004" i="11"/>
  <c r="G1004" i="11"/>
  <c r="H1004" i="11" s="1"/>
  <c r="D1004" i="11"/>
  <c r="C1004" i="11"/>
  <c r="I1001" i="11"/>
  <c r="G1001" i="11"/>
  <c r="I1000" i="11"/>
  <c r="G1000" i="11"/>
  <c r="G999" i="11"/>
  <c r="J998" i="11"/>
  <c r="H998" i="11"/>
  <c r="G998" i="11"/>
  <c r="D998" i="11"/>
  <c r="C998" i="11"/>
  <c r="I995" i="11"/>
  <c r="K995" i="11" s="1"/>
  <c r="H995" i="11"/>
  <c r="G995" i="11"/>
  <c r="G994" i="11"/>
  <c r="D994" i="11"/>
  <c r="J995" i="11" s="1"/>
  <c r="C994" i="11"/>
  <c r="I991" i="11"/>
  <c r="H991" i="11"/>
  <c r="G991" i="11"/>
  <c r="J990" i="11"/>
  <c r="G990" i="11"/>
  <c r="H990" i="11" s="1"/>
  <c r="D990" i="11"/>
  <c r="C990" i="11"/>
  <c r="J987" i="11"/>
  <c r="K987" i="11" s="1"/>
  <c r="I987" i="11"/>
  <c r="G987" i="11"/>
  <c r="L987" i="11" s="1"/>
  <c r="J986" i="11"/>
  <c r="K986" i="11" s="1"/>
  <c r="I986" i="11"/>
  <c r="G986" i="11"/>
  <c r="L986" i="11" s="1"/>
  <c r="G985" i="11"/>
  <c r="D985" i="11"/>
  <c r="C985" i="11"/>
  <c r="K982" i="11"/>
  <c r="J982" i="11"/>
  <c r="I982" i="11"/>
  <c r="G982" i="11"/>
  <c r="H982" i="11" s="1"/>
  <c r="L981" i="11"/>
  <c r="K981" i="11"/>
  <c r="J981" i="11"/>
  <c r="G981" i="11"/>
  <c r="H981" i="11" s="1"/>
  <c r="M981" i="11" s="1"/>
  <c r="D981" i="11"/>
  <c r="C981" i="11"/>
  <c r="B979" i="11"/>
  <c r="J975" i="11"/>
  <c r="K975" i="11" s="1"/>
  <c r="H975" i="11"/>
  <c r="G975" i="11"/>
  <c r="J974" i="11"/>
  <c r="H974" i="11"/>
  <c r="G974" i="11"/>
  <c r="J973" i="11"/>
  <c r="H973" i="11"/>
  <c r="G973" i="11"/>
  <c r="D973" i="11"/>
  <c r="C973" i="11"/>
  <c r="I970" i="11"/>
  <c r="G970" i="11"/>
  <c r="G969" i="11"/>
  <c r="D969" i="11"/>
  <c r="J970" i="11" s="1"/>
  <c r="C969" i="11"/>
  <c r="J966" i="11"/>
  <c r="K966" i="11" s="1"/>
  <c r="I966" i="11"/>
  <c r="G966" i="11"/>
  <c r="H966" i="11" s="1"/>
  <c r="H965" i="11"/>
  <c r="G965" i="11"/>
  <c r="D965" i="11"/>
  <c r="J965" i="11" s="1"/>
  <c r="C965" i="11"/>
  <c r="J962" i="11"/>
  <c r="I962" i="11"/>
  <c r="K962" i="11" s="1"/>
  <c r="G962" i="11"/>
  <c r="J961" i="11"/>
  <c r="I961" i="11"/>
  <c r="K961" i="11" s="1"/>
  <c r="G961" i="11"/>
  <c r="L961" i="11" s="1"/>
  <c r="J960" i="11"/>
  <c r="G960" i="11"/>
  <c r="J959" i="11"/>
  <c r="H959" i="11"/>
  <c r="G959" i="11"/>
  <c r="D959" i="11"/>
  <c r="C959" i="11"/>
  <c r="I956" i="11"/>
  <c r="G956" i="11"/>
  <c r="H956" i="11" s="1"/>
  <c r="G955" i="11"/>
  <c r="D955" i="11"/>
  <c r="J956" i="11" s="1"/>
  <c r="C955" i="11"/>
  <c r="J952" i="11"/>
  <c r="I952" i="11"/>
  <c r="K952" i="11" s="1"/>
  <c r="H952" i="11"/>
  <c r="G952" i="11"/>
  <c r="J951" i="11"/>
  <c r="G951" i="11"/>
  <c r="H951" i="11" s="1"/>
  <c r="D951" i="11"/>
  <c r="C951" i="11"/>
  <c r="I948" i="11"/>
  <c r="G948" i="11"/>
  <c r="H948" i="11" s="1"/>
  <c r="I947" i="11"/>
  <c r="G947" i="11"/>
  <c r="J946" i="11"/>
  <c r="G946" i="11"/>
  <c r="D946" i="11"/>
  <c r="C946" i="11"/>
  <c r="I943" i="11"/>
  <c r="H943" i="11"/>
  <c r="G943" i="11"/>
  <c r="H942" i="11"/>
  <c r="G942" i="11"/>
  <c r="D942" i="11"/>
  <c r="J943" i="11" s="1"/>
  <c r="K943" i="11" s="1"/>
  <c r="C942" i="11"/>
  <c r="B940" i="11"/>
  <c r="J936" i="11"/>
  <c r="K936" i="11" s="1"/>
  <c r="H936" i="11"/>
  <c r="G936" i="11"/>
  <c r="H935" i="11"/>
  <c r="G935" i="11"/>
  <c r="J934" i="11"/>
  <c r="H934" i="11"/>
  <c r="G934" i="11"/>
  <c r="D934" i="11"/>
  <c r="J935" i="11" s="1"/>
  <c r="C934" i="11"/>
  <c r="I931" i="11"/>
  <c r="G931" i="11"/>
  <c r="G930" i="11"/>
  <c r="D930" i="11"/>
  <c r="J931" i="11" s="1"/>
  <c r="C930" i="11"/>
  <c r="J927" i="11"/>
  <c r="K927" i="11" s="1"/>
  <c r="I927" i="11"/>
  <c r="G927" i="11"/>
  <c r="H927" i="11" s="1"/>
  <c r="G926" i="11"/>
  <c r="H926" i="11" s="1"/>
  <c r="D926" i="11"/>
  <c r="J926" i="11" s="1"/>
  <c r="C926" i="11"/>
  <c r="K923" i="11"/>
  <c r="J923" i="11"/>
  <c r="I923" i="11"/>
  <c r="G923" i="11"/>
  <c r="L923" i="11" s="1"/>
  <c r="K922" i="11"/>
  <c r="J922" i="11"/>
  <c r="I922" i="11"/>
  <c r="G922" i="11"/>
  <c r="L922" i="11" s="1"/>
  <c r="J921" i="11"/>
  <c r="G921" i="11"/>
  <c r="J920" i="11"/>
  <c r="H920" i="11"/>
  <c r="G920" i="11"/>
  <c r="D920" i="11"/>
  <c r="C920" i="11"/>
  <c r="I917" i="11"/>
  <c r="K917" i="11" s="1"/>
  <c r="H917" i="11"/>
  <c r="G917" i="11"/>
  <c r="G916" i="11"/>
  <c r="D916" i="11"/>
  <c r="J917" i="11" s="1"/>
  <c r="C916" i="11"/>
  <c r="J913" i="11"/>
  <c r="I913" i="11"/>
  <c r="K913" i="11" s="1"/>
  <c r="H913" i="11"/>
  <c r="G913" i="11"/>
  <c r="J912" i="11"/>
  <c r="G912" i="11"/>
  <c r="H912" i="11" s="1"/>
  <c r="D912" i="11"/>
  <c r="C912" i="11"/>
  <c r="J909" i="11"/>
  <c r="K909" i="11" s="1"/>
  <c r="I909" i="11"/>
  <c r="G909" i="11"/>
  <c r="J908" i="11"/>
  <c r="K908" i="11" s="1"/>
  <c r="I908" i="11"/>
  <c r="G908" i="11"/>
  <c r="L908" i="11" s="1"/>
  <c r="G907" i="11"/>
  <c r="D907" i="11"/>
  <c r="C907" i="11"/>
  <c r="I904" i="11"/>
  <c r="G904" i="11"/>
  <c r="H904" i="11" s="1"/>
  <c r="G903" i="11"/>
  <c r="H903" i="11" s="1"/>
  <c r="D903" i="11"/>
  <c r="J904" i="11" s="1"/>
  <c r="K904" i="11" s="1"/>
  <c r="C903" i="11"/>
  <c r="B901" i="11"/>
  <c r="J897" i="11"/>
  <c r="K897" i="11" s="1"/>
  <c r="H897" i="11"/>
  <c r="G897" i="11"/>
  <c r="H896" i="11"/>
  <c r="G896" i="11"/>
  <c r="J895" i="11"/>
  <c r="G895" i="11"/>
  <c r="H895" i="11" s="1"/>
  <c r="D895" i="11"/>
  <c r="J896" i="11" s="1"/>
  <c r="C895" i="11"/>
  <c r="I892" i="11"/>
  <c r="H892" i="11"/>
  <c r="G892" i="11"/>
  <c r="G891" i="11"/>
  <c r="D891" i="11"/>
  <c r="C891" i="11"/>
  <c r="J888" i="11"/>
  <c r="K888" i="11" s="1"/>
  <c r="I888" i="11"/>
  <c r="G888" i="11"/>
  <c r="H888" i="11" s="1"/>
  <c r="G887" i="11"/>
  <c r="H887" i="11" s="1"/>
  <c r="D887" i="11"/>
  <c r="J887" i="11" s="1"/>
  <c r="C887" i="11"/>
  <c r="J884" i="11"/>
  <c r="K884" i="11" s="1"/>
  <c r="I884" i="11"/>
  <c r="G884" i="11"/>
  <c r="J883" i="11"/>
  <c r="K883" i="11" s="1"/>
  <c r="I883" i="11"/>
  <c r="G883" i="11"/>
  <c r="J882" i="11"/>
  <c r="G882" i="11"/>
  <c r="J881" i="11"/>
  <c r="H881" i="11"/>
  <c r="G881" i="11"/>
  <c r="D881" i="11"/>
  <c r="C881" i="11"/>
  <c r="L878" i="11"/>
  <c r="I878" i="11"/>
  <c r="K878" i="11" s="1"/>
  <c r="G878" i="11"/>
  <c r="H878" i="11" s="1"/>
  <c r="H877" i="11"/>
  <c r="G877" i="11"/>
  <c r="D877" i="11"/>
  <c r="J878" i="11" s="1"/>
  <c r="C877" i="11"/>
  <c r="I874" i="11"/>
  <c r="G874" i="11"/>
  <c r="H874" i="11" s="1"/>
  <c r="J873" i="11"/>
  <c r="G873" i="11"/>
  <c r="H873" i="11" s="1"/>
  <c r="D873" i="11"/>
  <c r="C873" i="11"/>
  <c r="J870" i="11"/>
  <c r="I870" i="11"/>
  <c r="K870" i="11" s="1"/>
  <c r="G870" i="11"/>
  <c r="L870" i="11" s="1"/>
  <c r="J869" i="11"/>
  <c r="I869" i="11"/>
  <c r="K869" i="11" s="1"/>
  <c r="G869" i="11"/>
  <c r="L869" i="11" s="1"/>
  <c r="J868" i="11"/>
  <c r="G868" i="11"/>
  <c r="D868" i="11"/>
  <c r="C868" i="11"/>
  <c r="I865" i="11"/>
  <c r="G865" i="11"/>
  <c r="H865" i="11" s="1"/>
  <c r="G864" i="11"/>
  <c r="H864" i="11" s="1"/>
  <c r="D864" i="11"/>
  <c r="C864" i="11"/>
  <c r="B862" i="11"/>
  <c r="J858" i="11"/>
  <c r="K858" i="11" s="1"/>
  <c r="H858" i="11"/>
  <c r="G858" i="11"/>
  <c r="J857" i="11"/>
  <c r="H857" i="11"/>
  <c r="G857" i="11"/>
  <c r="J856" i="11"/>
  <c r="G856" i="11"/>
  <c r="H856" i="11" s="1"/>
  <c r="D856" i="11"/>
  <c r="C856" i="11"/>
  <c r="I853" i="11"/>
  <c r="G853" i="11"/>
  <c r="G852" i="11"/>
  <c r="D852" i="11"/>
  <c r="J853" i="11" s="1"/>
  <c r="K853" i="11" s="1"/>
  <c r="C852" i="11"/>
  <c r="J849" i="11"/>
  <c r="K849" i="11" s="1"/>
  <c r="I849" i="11"/>
  <c r="H849" i="11"/>
  <c r="G849" i="11"/>
  <c r="G848" i="11"/>
  <c r="H848" i="11" s="1"/>
  <c r="D848" i="11"/>
  <c r="J848" i="11" s="1"/>
  <c r="C848" i="11"/>
  <c r="I845" i="11"/>
  <c r="G845" i="11"/>
  <c r="I844" i="11"/>
  <c r="G844" i="11"/>
  <c r="G843" i="11"/>
  <c r="J842" i="11"/>
  <c r="H842" i="11"/>
  <c r="G842" i="11"/>
  <c r="D842" i="11"/>
  <c r="C842" i="11"/>
  <c r="I839" i="11"/>
  <c r="G839" i="11"/>
  <c r="H839" i="11" s="1"/>
  <c r="G838" i="11"/>
  <c r="D838" i="11"/>
  <c r="J839" i="11" s="1"/>
  <c r="K839" i="11" s="1"/>
  <c r="C838" i="11"/>
  <c r="J835" i="11"/>
  <c r="I835" i="11"/>
  <c r="K835" i="11" s="1"/>
  <c r="G835" i="11"/>
  <c r="H835" i="11" s="1"/>
  <c r="J834" i="11"/>
  <c r="H834" i="11"/>
  <c r="G834" i="11"/>
  <c r="D834" i="11"/>
  <c r="C834" i="11"/>
  <c r="I831" i="11"/>
  <c r="G831" i="11"/>
  <c r="I830" i="11"/>
  <c r="G830" i="11"/>
  <c r="J829" i="11"/>
  <c r="G829" i="11"/>
  <c r="D829" i="11"/>
  <c r="C829" i="11"/>
  <c r="I826" i="11"/>
  <c r="H826" i="11"/>
  <c r="G826" i="11"/>
  <c r="J825" i="11"/>
  <c r="K825" i="11" s="1"/>
  <c r="H825" i="11"/>
  <c r="G825" i="11"/>
  <c r="D825" i="11"/>
  <c r="J826" i="11" s="1"/>
  <c r="K826" i="11" s="1"/>
  <c r="C825" i="11"/>
  <c r="B823" i="11"/>
  <c r="J819" i="11"/>
  <c r="K819" i="11" s="1"/>
  <c r="H819" i="11"/>
  <c r="G819" i="11"/>
  <c r="J818" i="11"/>
  <c r="H818" i="11"/>
  <c r="G818" i="11"/>
  <c r="J817" i="11"/>
  <c r="G817" i="11"/>
  <c r="H817" i="11" s="1"/>
  <c r="D817" i="11"/>
  <c r="C817" i="11"/>
  <c r="I814" i="11"/>
  <c r="G814" i="11"/>
  <c r="L814" i="11" s="1"/>
  <c r="G813" i="11"/>
  <c r="D813" i="11"/>
  <c r="J814" i="11" s="1"/>
  <c r="K814" i="11" s="1"/>
  <c r="C813" i="11"/>
  <c r="J810" i="11"/>
  <c r="K810" i="11" s="1"/>
  <c r="I810" i="11"/>
  <c r="G810" i="11"/>
  <c r="H810" i="11" s="1"/>
  <c r="H809" i="11"/>
  <c r="G809" i="11"/>
  <c r="D809" i="11"/>
  <c r="J809" i="11" s="1"/>
  <c r="C809" i="11"/>
  <c r="J806" i="11"/>
  <c r="I806" i="11"/>
  <c r="K806" i="11" s="1"/>
  <c r="G806" i="11"/>
  <c r="J805" i="11"/>
  <c r="I805" i="11"/>
  <c r="K805" i="11" s="1"/>
  <c r="G805" i="11"/>
  <c r="L805" i="11" s="1"/>
  <c r="J804" i="11"/>
  <c r="G804" i="11"/>
  <c r="J803" i="11"/>
  <c r="H803" i="11"/>
  <c r="G803" i="11"/>
  <c r="D803" i="11"/>
  <c r="C803" i="11"/>
  <c r="I800" i="11"/>
  <c r="K800" i="11" s="1"/>
  <c r="G800" i="11"/>
  <c r="H800" i="11" s="1"/>
  <c r="G799" i="11"/>
  <c r="D799" i="11"/>
  <c r="J800" i="11" s="1"/>
  <c r="C799" i="11"/>
  <c r="J796" i="11"/>
  <c r="I796" i="11"/>
  <c r="K796" i="11" s="1"/>
  <c r="G796" i="11"/>
  <c r="H796" i="11" s="1"/>
  <c r="J795" i="11"/>
  <c r="G795" i="11"/>
  <c r="H795" i="11" s="1"/>
  <c r="D795" i="11"/>
  <c r="C795" i="11"/>
  <c r="I792" i="11"/>
  <c r="G792" i="11"/>
  <c r="I791" i="11"/>
  <c r="G791" i="11"/>
  <c r="J790" i="11"/>
  <c r="G790" i="11"/>
  <c r="D790" i="11"/>
  <c r="C790" i="11"/>
  <c r="I787" i="11"/>
  <c r="H787" i="11"/>
  <c r="G787" i="11"/>
  <c r="H786" i="11"/>
  <c r="G786" i="11"/>
  <c r="D786" i="11"/>
  <c r="J787" i="11" s="1"/>
  <c r="K787" i="11" s="1"/>
  <c r="C786" i="11"/>
  <c r="B784" i="11"/>
  <c r="J780" i="11"/>
  <c r="K780" i="11" s="1"/>
  <c r="H780" i="11"/>
  <c r="G780" i="11"/>
  <c r="J779" i="11"/>
  <c r="H779" i="11"/>
  <c r="G779" i="11"/>
  <c r="J778" i="11"/>
  <c r="H778" i="11"/>
  <c r="G778" i="11"/>
  <c r="D778" i="11"/>
  <c r="C778" i="11"/>
  <c r="I775" i="11"/>
  <c r="G775" i="11"/>
  <c r="G774" i="11"/>
  <c r="D774" i="11"/>
  <c r="J774" i="11" s="1"/>
  <c r="C774" i="11"/>
  <c r="J771" i="11"/>
  <c r="K771" i="11" s="1"/>
  <c r="I771" i="11"/>
  <c r="G771" i="11"/>
  <c r="H771" i="11" s="1"/>
  <c r="G770" i="11"/>
  <c r="H770" i="11" s="1"/>
  <c r="D770" i="11"/>
  <c r="J770" i="11" s="1"/>
  <c r="C770" i="11"/>
  <c r="J767" i="11"/>
  <c r="I767" i="11"/>
  <c r="K767" i="11" s="1"/>
  <c r="G767" i="11"/>
  <c r="J766" i="11"/>
  <c r="I766" i="11"/>
  <c r="K766" i="11" s="1"/>
  <c r="G766" i="11"/>
  <c r="H766" i="11" s="1"/>
  <c r="J765" i="11"/>
  <c r="G765" i="11"/>
  <c r="H765" i="11" s="1"/>
  <c r="J764" i="11"/>
  <c r="H764" i="11"/>
  <c r="G764" i="11"/>
  <c r="D764" i="11"/>
  <c r="C764" i="11"/>
  <c r="I761" i="11"/>
  <c r="K761" i="11" s="1"/>
  <c r="G761" i="11"/>
  <c r="H761" i="11" s="1"/>
  <c r="G760" i="11"/>
  <c r="D760" i="11"/>
  <c r="J761" i="11" s="1"/>
  <c r="C760" i="11"/>
  <c r="J757" i="11"/>
  <c r="I757" i="11"/>
  <c r="K757" i="11" s="1"/>
  <c r="H757" i="11"/>
  <c r="G757" i="11"/>
  <c r="J756" i="11"/>
  <c r="G756" i="11"/>
  <c r="H756" i="11" s="1"/>
  <c r="D756" i="11"/>
  <c r="C756" i="11"/>
  <c r="J753" i="11"/>
  <c r="I753" i="11"/>
  <c r="K753" i="11" s="1"/>
  <c r="G753" i="11"/>
  <c r="L753" i="11" s="1"/>
  <c r="J752" i="11"/>
  <c r="I752" i="11"/>
  <c r="K752" i="11" s="1"/>
  <c r="G752" i="11"/>
  <c r="H752" i="11" s="1"/>
  <c r="J751" i="11"/>
  <c r="G751" i="11"/>
  <c r="H751" i="11" s="1"/>
  <c r="D751" i="11"/>
  <c r="C751" i="11"/>
  <c r="I748" i="11"/>
  <c r="G748" i="11"/>
  <c r="H748" i="11" s="1"/>
  <c r="G747" i="11"/>
  <c r="H747" i="11" s="1"/>
  <c r="D747" i="11"/>
  <c r="J748" i="11" s="1"/>
  <c r="K748" i="11" s="1"/>
  <c r="C747" i="11"/>
  <c r="B745" i="11"/>
  <c r="J741" i="11"/>
  <c r="K741" i="11" s="1"/>
  <c r="H741" i="11"/>
  <c r="G741" i="11"/>
  <c r="J740" i="11"/>
  <c r="H740" i="11"/>
  <c r="G740" i="11"/>
  <c r="J739" i="11"/>
  <c r="H739" i="11"/>
  <c r="G739" i="11"/>
  <c r="D739" i="11"/>
  <c r="C739" i="11"/>
  <c r="I736" i="11"/>
  <c r="G736" i="11"/>
  <c r="G735" i="11"/>
  <c r="D735" i="11"/>
  <c r="J736" i="11" s="1"/>
  <c r="C735" i="11"/>
  <c r="J732" i="11"/>
  <c r="K732" i="11" s="1"/>
  <c r="I732" i="11"/>
  <c r="G732" i="11"/>
  <c r="H732" i="11" s="1"/>
  <c r="H731" i="11"/>
  <c r="G731" i="11"/>
  <c r="D731" i="11"/>
  <c r="J731" i="11" s="1"/>
  <c r="C731" i="11"/>
  <c r="J728" i="11"/>
  <c r="I728" i="11"/>
  <c r="K728" i="11" s="1"/>
  <c r="G728" i="11"/>
  <c r="H728" i="11" s="1"/>
  <c r="J727" i="11"/>
  <c r="I727" i="11"/>
  <c r="K727" i="11" s="1"/>
  <c r="G727" i="11"/>
  <c r="J726" i="11"/>
  <c r="G726" i="11"/>
  <c r="J725" i="11"/>
  <c r="H725" i="11"/>
  <c r="G725" i="11"/>
  <c r="D725" i="11"/>
  <c r="C725" i="11"/>
  <c r="I722" i="11"/>
  <c r="G722" i="11"/>
  <c r="H722" i="11" s="1"/>
  <c r="G721" i="11"/>
  <c r="D721" i="11"/>
  <c r="J722" i="11" s="1"/>
  <c r="C721" i="11"/>
  <c r="J718" i="11"/>
  <c r="I718" i="11"/>
  <c r="K718" i="11" s="1"/>
  <c r="H718" i="11"/>
  <c r="G718" i="11"/>
  <c r="J717" i="11"/>
  <c r="G717" i="11"/>
  <c r="H717" i="11" s="1"/>
  <c r="D717" i="11"/>
  <c r="C717" i="11"/>
  <c r="I714" i="11"/>
  <c r="G714" i="11"/>
  <c r="I713" i="11"/>
  <c r="G713" i="11"/>
  <c r="J712" i="11"/>
  <c r="G712" i="11"/>
  <c r="H712" i="11" s="1"/>
  <c r="D712" i="11"/>
  <c r="C712" i="11"/>
  <c r="I709" i="11"/>
  <c r="H709" i="11"/>
  <c r="G709" i="11"/>
  <c r="H708" i="11"/>
  <c r="G708" i="11"/>
  <c r="D708" i="11"/>
  <c r="J709" i="11" s="1"/>
  <c r="K709" i="11" s="1"/>
  <c r="C708" i="11"/>
  <c r="B706" i="11"/>
  <c r="H702" i="11"/>
  <c r="G702" i="11"/>
  <c r="H701" i="11"/>
  <c r="G701" i="11"/>
  <c r="G700" i="11"/>
  <c r="H700" i="11" s="1"/>
  <c r="D700" i="11"/>
  <c r="J701" i="11" s="1"/>
  <c r="C700" i="11"/>
  <c r="I697" i="11"/>
  <c r="H697" i="11"/>
  <c r="G697" i="11"/>
  <c r="J696" i="11"/>
  <c r="G696" i="11"/>
  <c r="D696" i="11"/>
  <c r="J697" i="11" s="1"/>
  <c r="C696" i="11"/>
  <c r="I693" i="11"/>
  <c r="G693" i="11"/>
  <c r="H693" i="11" s="1"/>
  <c r="G692" i="11"/>
  <c r="H692" i="11" s="1"/>
  <c r="D692" i="11"/>
  <c r="J692" i="11" s="1"/>
  <c r="C692" i="11"/>
  <c r="J689" i="11"/>
  <c r="K689" i="11" s="1"/>
  <c r="I689" i="11"/>
  <c r="G689" i="11"/>
  <c r="L689" i="11" s="1"/>
  <c r="J688" i="11"/>
  <c r="K688" i="11" s="1"/>
  <c r="I688" i="11"/>
  <c r="G688" i="11"/>
  <c r="J687" i="11"/>
  <c r="G687" i="11"/>
  <c r="H686" i="11"/>
  <c r="G686" i="11"/>
  <c r="D686" i="11"/>
  <c r="C686" i="11"/>
  <c r="I683" i="11"/>
  <c r="G683" i="11"/>
  <c r="H683" i="11" s="1"/>
  <c r="J682" i="11"/>
  <c r="H682" i="11"/>
  <c r="G682" i="11"/>
  <c r="D682" i="11"/>
  <c r="J683" i="11" s="1"/>
  <c r="C682" i="11"/>
  <c r="I679" i="11"/>
  <c r="G679" i="11"/>
  <c r="H679" i="11" s="1"/>
  <c r="G678" i="11"/>
  <c r="H678" i="11" s="1"/>
  <c r="D678" i="11"/>
  <c r="C678" i="11"/>
  <c r="J675" i="11"/>
  <c r="I675" i="11"/>
  <c r="K675" i="11" s="1"/>
  <c r="G675" i="11"/>
  <c r="L675" i="11" s="1"/>
  <c r="J674" i="11"/>
  <c r="I674" i="11"/>
  <c r="K674" i="11" s="1"/>
  <c r="G674" i="11"/>
  <c r="J673" i="11"/>
  <c r="G673" i="11"/>
  <c r="D673" i="11"/>
  <c r="C673" i="11"/>
  <c r="I670" i="11"/>
  <c r="G670" i="11"/>
  <c r="H670" i="11" s="1"/>
  <c r="G669" i="11"/>
  <c r="H669" i="11" s="1"/>
  <c r="D669" i="11"/>
  <c r="C669" i="11"/>
  <c r="B667" i="11"/>
  <c r="H663" i="11"/>
  <c r="G663" i="11"/>
  <c r="H662" i="11"/>
  <c r="G662" i="11"/>
  <c r="G661" i="11"/>
  <c r="H661" i="11" s="1"/>
  <c r="D661" i="11"/>
  <c r="J662" i="11" s="1"/>
  <c r="C661" i="11"/>
  <c r="I658" i="11"/>
  <c r="K658" i="11" s="1"/>
  <c r="H658" i="11"/>
  <c r="G658" i="11"/>
  <c r="G657" i="11"/>
  <c r="D657" i="11"/>
  <c r="J658" i="11" s="1"/>
  <c r="C657" i="11"/>
  <c r="I654" i="11"/>
  <c r="G654" i="11"/>
  <c r="H654" i="11" s="1"/>
  <c r="G653" i="11"/>
  <c r="H653" i="11" s="1"/>
  <c r="D653" i="11"/>
  <c r="J653" i="11" s="1"/>
  <c r="C653" i="11"/>
  <c r="J650" i="11"/>
  <c r="K650" i="11" s="1"/>
  <c r="I650" i="11"/>
  <c r="G650" i="11"/>
  <c r="J649" i="11"/>
  <c r="K649" i="11" s="1"/>
  <c r="I649" i="11"/>
  <c r="G649" i="11"/>
  <c r="L649" i="11" s="1"/>
  <c r="J648" i="11"/>
  <c r="G648" i="11"/>
  <c r="H647" i="11"/>
  <c r="G647" i="11"/>
  <c r="D647" i="11"/>
  <c r="C647" i="11"/>
  <c r="I644" i="11"/>
  <c r="K644" i="11" s="1"/>
  <c r="G644" i="11"/>
  <c r="H644" i="11" s="1"/>
  <c r="H643" i="11"/>
  <c r="G643" i="11"/>
  <c r="D643" i="11"/>
  <c r="J644" i="11" s="1"/>
  <c r="C643" i="11"/>
  <c r="I640" i="11"/>
  <c r="G640" i="11"/>
  <c r="H640" i="11" s="1"/>
  <c r="J639" i="11"/>
  <c r="G639" i="11"/>
  <c r="H639" i="11" s="1"/>
  <c r="D639" i="11"/>
  <c r="C639" i="11"/>
  <c r="J636" i="11"/>
  <c r="I636" i="11"/>
  <c r="K636" i="11" s="1"/>
  <c r="G636" i="11"/>
  <c r="L636" i="11" s="1"/>
  <c r="J635" i="11"/>
  <c r="I635" i="11"/>
  <c r="K635" i="11" s="1"/>
  <c r="G635" i="11"/>
  <c r="L635" i="11" s="1"/>
  <c r="J634" i="11"/>
  <c r="G634" i="11"/>
  <c r="D634" i="11"/>
  <c r="C634" i="11"/>
  <c r="I631" i="11"/>
  <c r="G631" i="11"/>
  <c r="H631" i="11" s="1"/>
  <c r="G630" i="11"/>
  <c r="H630" i="11" s="1"/>
  <c r="D630" i="11"/>
  <c r="J631" i="11" s="1"/>
  <c r="K631" i="11" s="1"/>
  <c r="C630" i="11"/>
  <c r="B628" i="11"/>
  <c r="J624" i="11"/>
  <c r="K624" i="11" s="1"/>
  <c r="H624" i="11"/>
  <c r="G624" i="11"/>
  <c r="H623" i="11"/>
  <c r="G623" i="11"/>
  <c r="J622" i="11"/>
  <c r="G622" i="11"/>
  <c r="H622" i="11" s="1"/>
  <c r="D622" i="11"/>
  <c r="J623" i="11" s="1"/>
  <c r="C622" i="11"/>
  <c r="I619" i="11"/>
  <c r="G619" i="11"/>
  <c r="G618" i="11"/>
  <c r="D618" i="11"/>
  <c r="J619" i="11" s="1"/>
  <c r="K619" i="11" s="1"/>
  <c r="C618" i="11"/>
  <c r="J615" i="11"/>
  <c r="K615" i="11" s="1"/>
  <c r="I615" i="11"/>
  <c r="G615" i="11"/>
  <c r="H615" i="11" s="1"/>
  <c r="H614" i="11"/>
  <c r="G614" i="11"/>
  <c r="D614" i="11"/>
  <c r="J614" i="11" s="1"/>
  <c r="C614" i="11"/>
  <c r="I611" i="11"/>
  <c r="G611" i="11"/>
  <c r="I610" i="11"/>
  <c r="G610" i="11"/>
  <c r="G609" i="11"/>
  <c r="J608" i="11"/>
  <c r="H608" i="11"/>
  <c r="G608" i="11"/>
  <c r="D608" i="11"/>
  <c r="C608" i="11"/>
  <c r="I605" i="11"/>
  <c r="K605" i="11" s="1"/>
  <c r="G605" i="11"/>
  <c r="H605" i="11" s="1"/>
  <c r="G604" i="11"/>
  <c r="D604" i="11"/>
  <c r="J605" i="11" s="1"/>
  <c r="C604" i="11"/>
  <c r="J601" i="11"/>
  <c r="I601" i="11"/>
  <c r="K601" i="11" s="1"/>
  <c r="G601" i="11"/>
  <c r="H601" i="11" s="1"/>
  <c r="J600" i="11"/>
  <c r="G600" i="11"/>
  <c r="H600" i="11" s="1"/>
  <c r="D600" i="11"/>
  <c r="C600" i="11"/>
  <c r="I597" i="11"/>
  <c r="G597" i="11"/>
  <c r="I596" i="11"/>
  <c r="G596" i="11"/>
  <c r="J595" i="11"/>
  <c r="G595" i="11"/>
  <c r="D595" i="11"/>
  <c r="C595" i="11"/>
  <c r="I592" i="11"/>
  <c r="H592" i="11"/>
  <c r="G592" i="11"/>
  <c r="J591" i="11"/>
  <c r="K591" i="11" s="1"/>
  <c r="H591" i="11"/>
  <c r="G591" i="11"/>
  <c r="D591" i="11"/>
  <c r="J592" i="11" s="1"/>
  <c r="K592" i="11" s="1"/>
  <c r="C591" i="11"/>
  <c r="B589" i="11"/>
  <c r="H585" i="11"/>
  <c r="G585" i="11"/>
  <c r="H584" i="11"/>
  <c r="G584" i="11"/>
  <c r="H583" i="11"/>
  <c r="G583" i="11"/>
  <c r="D583" i="11"/>
  <c r="J584" i="11" s="1"/>
  <c r="C583" i="11"/>
  <c r="I580" i="11"/>
  <c r="H580" i="11"/>
  <c r="G580" i="11"/>
  <c r="G579" i="11"/>
  <c r="D579" i="11"/>
  <c r="J580" i="11" s="1"/>
  <c r="C579" i="11"/>
  <c r="I576" i="11"/>
  <c r="G576" i="11"/>
  <c r="H576" i="11" s="1"/>
  <c r="G575" i="11"/>
  <c r="H575" i="11" s="1"/>
  <c r="D575" i="11"/>
  <c r="J575" i="11" s="1"/>
  <c r="C575" i="11"/>
  <c r="J572" i="11"/>
  <c r="K572" i="11" s="1"/>
  <c r="I572" i="11"/>
  <c r="G572" i="11"/>
  <c r="J571" i="11"/>
  <c r="K571" i="11" s="1"/>
  <c r="I571" i="11"/>
  <c r="G571" i="11"/>
  <c r="J570" i="11"/>
  <c r="G570" i="11"/>
  <c r="H569" i="11"/>
  <c r="G569" i="11"/>
  <c r="D569" i="11"/>
  <c r="C569" i="11"/>
  <c r="I566" i="11"/>
  <c r="G566" i="11"/>
  <c r="H566" i="11" s="1"/>
  <c r="J565" i="11"/>
  <c r="H565" i="11"/>
  <c r="G565" i="11"/>
  <c r="D565" i="11"/>
  <c r="J566" i="11" s="1"/>
  <c r="C565" i="11"/>
  <c r="I562" i="11"/>
  <c r="H562" i="11"/>
  <c r="G562" i="11"/>
  <c r="J561" i="11"/>
  <c r="G561" i="11"/>
  <c r="H561" i="11" s="1"/>
  <c r="D561" i="11"/>
  <c r="C561" i="11"/>
  <c r="J558" i="11"/>
  <c r="I558" i="11"/>
  <c r="K558" i="11" s="1"/>
  <c r="G558" i="11"/>
  <c r="L558" i="11" s="1"/>
  <c r="J557" i="11"/>
  <c r="I557" i="11"/>
  <c r="K557" i="11" s="1"/>
  <c r="G557" i="11"/>
  <c r="L557" i="11" s="1"/>
  <c r="J556" i="11"/>
  <c r="G556" i="11"/>
  <c r="D556" i="11"/>
  <c r="C556" i="11"/>
  <c r="I553" i="11"/>
  <c r="G553" i="11"/>
  <c r="H553" i="11" s="1"/>
  <c r="G552" i="11"/>
  <c r="H552" i="11" s="1"/>
  <c r="D552" i="11"/>
  <c r="J553" i="11" s="1"/>
  <c r="K553" i="11" s="1"/>
  <c r="C552" i="11"/>
  <c r="B550" i="11"/>
  <c r="J546" i="11"/>
  <c r="K546" i="11" s="1"/>
  <c r="H546" i="11"/>
  <c r="G546" i="11"/>
  <c r="J545" i="11"/>
  <c r="H545" i="11"/>
  <c r="G545" i="11"/>
  <c r="J544" i="11"/>
  <c r="G544" i="11"/>
  <c r="H544" i="11" s="1"/>
  <c r="D544" i="11"/>
  <c r="C544" i="11"/>
  <c r="I541" i="11"/>
  <c r="K541" i="11" s="1"/>
  <c r="G541" i="11"/>
  <c r="G540" i="11"/>
  <c r="H540" i="11" s="1"/>
  <c r="D540" i="11"/>
  <c r="J541" i="11" s="1"/>
  <c r="C540" i="11"/>
  <c r="J537" i="11"/>
  <c r="K537" i="11" s="1"/>
  <c r="I537" i="11"/>
  <c r="G537" i="11"/>
  <c r="H537" i="11" s="1"/>
  <c r="G536" i="11"/>
  <c r="H536" i="11" s="1"/>
  <c r="D536" i="11"/>
  <c r="J536" i="11" s="1"/>
  <c r="C536" i="11"/>
  <c r="J533" i="11"/>
  <c r="I533" i="11"/>
  <c r="K533" i="11" s="1"/>
  <c r="G533" i="11"/>
  <c r="H533" i="11" s="1"/>
  <c r="J532" i="11"/>
  <c r="I532" i="11"/>
  <c r="K532" i="11" s="1"/>
  <c r="G532" i="11"/>
  <c r="L532" i="11" s="1"/>
  <c r="J531" i="11"/>
  <c r="G531" i="11"/>
  <c r="H531" i="11" s="1"/>
  <c r="J530" i="11"/>
  <c r="H530" i="11"/>
  <c r="G530" i="11"/>
  <c r="D530" i="11"/>
  <c r="C530" i="11"/>
  <c r="I527" i="11"/>
  <c r="K527" i="11" s="1"/>
  <c r="G527" i="11"/>
  <c r="H527" i="11" s="1"/>
  <c r="G526" i="11"/>
  <c r="D526" i="11"/>
  <c r="J527" i="11" s="1"/>
  <c r="C526" i="11"/>
  <c r="J523" i="11"/>
  <c r="I523" i="11"/>
  <c r="K523" i="11" s="1"/>
  <c r="G523" i="11"/>
  <c r="H523" i="11" s="1"/>
  <c r="J522" i="11"/>
  <c r="G522" i="11"/>
  <c r="H522" i="11" s="1"/>
  <c r="D522" i="11"/>
  <c r="C522" i="11"/>
  <c r="J519" i="11"/>
  <c r="I519" i="11"/>
  <c r="K519" i="11" s="1"/>
  <c r="G519" i="11"/>
  <c r="H519" i="11" s="1"/>
  <c r="J518" i="11"/>
  <c r="I518" i="11"/>
  <c r="K518" i="11" s="1"/>
  <c r="G518" i="11"/>
  <c r="J517" i="11"/>
  <c r="G517" i="11"/>
  <c r="D517" i="11"/>
  <c r="C517" i="11"/>
  <c r="I514" i="11"/>
  <c r="G514" i="11"/>
  <c r="H514" i="11" s="1"/>
  <c r="G513" i="11"/>
  <c r="H513" i="11" s="1"/>
  <c r="D513" i="11"/>
  <c r="J514" i="11" s="1"/>
  <c r="K514" i="11" s="1"/>
  <c r="C513" i="11"/>
  <c r="B511" i="11"/>
  <c r="J507" i="11"/>
  <c r="K507" i="11" s="1"/>
  <c r="H507" i="11"/>
  <c r="G507" i="11"/>
  <c r="J506" i="11"/>
  <c r="H506" i="11"/>
  <c r="G506" i="11"/>
  <c r="J505" i="11"/>
  <c r="G505" i="11"/>
  <c r="H505" i="11" s="1"/>
  <c r="D505" i="11"/>
  <c r="C505" i="11"/>
  <c r="I502" i="11"/>
  <c r="G502" i="11"/>
  <c r="G501" i="11"/>
  <c r="D501" i="11"/>
  <c r="C501" i="11"/>
  <c r="J498" i="11"/>
  <c r="K498" i="11" s="1"/>
  <c r="I498" i="11"/>
  <c r="H498" i="11"/>
  <c r="G498" i="11"/>
  <c r="G497" i="11"/>
  <c r="H497" i="11" s="1"/>
  <c r="D497" i="11"/>
  <c r="J497" i="11" s="1"/>
  <c r="C497" i="11"/>
  <c r="I494" i="11"/>
  <c r="G494" i="11"/>
  <c r="I493" i="11"/>
  <c r="G493" i="11"/>
  <c r="G492" i="11"/>
  <c r="J491" i="11"/>
  <c r="H491" i="11"/>
  <c r="G491" i="11"/>
  <c r="D491" i="11"/>
  <c r="C491" i="11"/>
  <c r="I488" i="11"/>
  <c r="G488" i="11"/>
  <c r="H488" i="11" s="1"/>
  <c r="G487" i="11"/>
  <c r="D487" i="11"/>
  <c r="J488" i="11" s="1"/>
  <c r="K488" i="11" s="1"/>
  <c r="C487" i="11"/>
  <c r="J484" i="11"/>
  <c r="I484" i="11"/>
  <c r="K484" i="11" s="1"/>
  <c r="G484" i="11"/>
  <c r="H484" i="11" s="1"/>
  <c r="J483" i="11"/>
  <c r="H483" i="11"/>
  <c r="G483" i="11"/>
  <c r="D483" i="11"/>
  <c r="C483" i="11"/>
  <c r="I480" i="11"/>
  <c r="G480" i="11"/>
  <c r="I479" i="11"/>
  <c r="G479" i="11"/>
  <c r="J478" i="11"/>
  <c r="G478" i="11"/>
  <c r="D478" i="11"/>
  <c r="C478" i="11"/>
  <c r="I475" i="11"/>
  <c r="G475" i="11"/>
  <c r="H475" i="11" s="1"/>
  <c r="J474" i="11"/>
  <c r="K474" i="11" s="1"/>
  <c r="G474" i="11"/>
  <c r="H474" i="11" s="1"/>
  <c r="D474" i="11"/>
  <c r="J475" i="11" s="1"/>
  <c r="K475" i="11" s="1"/>
  <c r="C474" i="11"/>
  <c r="B472" i="11"/>
  <c r="J468" i="11"/>
  <c r="K468" i="11" s="1"/>
  <c r="H468" i="11"/>
  <c r="G468" i="11"/>
  <c r="J467" i="11"/>
  <c r="H467" i="11"/>
  <c r="G467" i="11"/>
  <c r="J466" i="11"/>
  <c r="H466" i="11"/>
  <c r="G466" i="11"/>
  <c r="D466" i="11"/>
  <c r="C466" i="11"/>
  <c r="I463" i="11"/>
  <c r="G463" i="11"/>
  <c r="G462" i="11"/>
  <c r="D462" i="11"/>
  <c r="C462" i="11"/>
  <c r="J459" i="11"/>
  <c r="K459" i="11" s="1"/>
  <c r="I459" i="11"/>
  <c r="H459" i="11"/>
  <c r="G459" i="11"/>
  <c r="G458" i="11"/>
  <c r="H458" i="11" s="1"/>
  <c r="D458" i="11"/>
  <c r="J458" i="11" s="1"/>
  <c r="C458" i="11"/>
  <c r="J455" i="11"/>
  <c r="I455" i="11"/>
  <c r="K455" i="11" s="1"/>
  <c r="G455" i="11"/>
  <c r="L455" i="11" s="1"/>
  <c r="J454" i="11"/>
  <c r="I454" i="11"/>
  <c r="K454" i="11" s="1"/>
  <c r="G454" i="11"/>
  <c r="H454" i="11" s="1"/>
  <c r="J453" i="11"/>
  <c r="G453" i="11"/>
  <c r="J452" i="11"/>
  <c r="H452" i="11"/>
  <c r="G452" i="11"/>
  <c r="D452" i="11"/>
  <c r="C452" i="11"/>
  <c r="I449" i="11"/>
  <c r="G449" i="11"/>
  <c r="H449" i="11" s="1"/>
  <c r="G448" i="11"/>
  <c r="D448" i="11"/>
  <c r="J449" i="11" s="1"/>
  <c r="K449" i="11" s="1"/>
  <c r="C448" i="11"/>
  <c r="J445" i="11"/>
  <c r="I445" i="11"/>
  <c r="K445" i="11" s="1"/>
  <c r="H445" i="11"/>
  <c r="G445" i="11"/>
  <c r="J444" i="11"/>
  <c r="H444" i="11"/>
  <c r="G444" i="11"/>
  <c r="D444" i="11"/>
  <c r="C444" i="11"/>
  <c r="J441" i="11"/>
  <c r="I441" i="11"/>
  <c r="K441" i="11" s="1"/>
  <c r="G441" i="11"/>
  <c r="L441" i="11" s="1"/>
  <c r="J440" i="11"/>
  <c r="I440" i="11"/>
  <c r="K440" i="11" s="1"/>
  <c r="G440" i="11"/>
  <c r="L440" i="11" s="1"/>
  <c r="J439" i="11"/>
  <c r="G439" i="11"/>
  <c r="H439" i="11" s="1"/>
  <c r="D439" i="11"/>
  <c r="C439" i="11"/>
  <c r="I436" i="11"/>
  <c r="G436" i="11"/>
  <c r="H436" i="11" s="1"/>
  <c r="G435" i="11"/>
  <c r="H435" i="11" s="1"/>
  <c r="D435" i="11"/>
  <c r="J436" i="11" s="1"/>
  <c r="K436" i="11" s="1"/>
  <c r="C435" i="11"/>
  <c r="B433" i="11"/>
  <c r="J429" i="11"/>
  <c r="K429" i="11" s="1"/>
  <c r="H429" i="11"/>
  <c r="G429" i="11"/>
  <c r="J428" i="11"/>
  <c r="H428" i="11"/>
  <c r="G428" i="11"/>
  <c r="J427" i="11"/>
  <c r="G427" i="11"/>
  <c r="H427" i="11" s="1"/>
  <c r="D427" i="11"/>
  <c r="C427" i="11"/>
  <c r="I424" i="11"/>
  <c r="G424" i="11"/>
  <c r="G423" i="11"/>
  <c r="D423" i="11"/>
  <c r="J424" i="11" s="1"/>
  <c r="K424" i="11" s="1"/>
  <c r="C423" i="11"/>
  <c r="J420" i="11"/>
  <c r="K420" i="11" s="1"/>
  <c r="I420" i="11"/>
  <c r="G420" i="11"/>
  <c r="H420" i="11" s="1"/>
  <c r="H419" i="11"/>
  <c r="G419" i="11"/>
  <c r="D419" i="11"/>
  <c r="J419" i="11" s="1"/>
  <c r="C419" i="11"/>
  <c r="J416" i="11"/>
  <c r="I416" i="11"/>
  <c r="K416" i="11" s="1"/>
  <c r="G416" i="11"/>
  <c r="J415" i="11"/>
  <c r="I415" i="11"/>
  <c r="K415" i="11" s="1"/>
  <c r="G415" i="11"/>
  <c r="H415" i="11" s="1"/>
  <c r="J414" i="11"/>
  <c r="G414" i="11"/>
  <c r="J413" i="11"/>
  <c r="H413" i="11"/>
  <c r="G413" i="11"/>
  <c r="D413" i="11"/>
  <c r="C413" i="11"/>
  <c r="I410" i="11"/>
  <c r="G410" i="11"/>
  <c r="H410" i="11" s="1"/>
  <c r="G409" i="11"/>
  <c r="D409" i="11"/>
  <c r="J410" i="11" s="1"/>
  <c r="C409" i="11"/>
  <c r="J406" i="11"/>
  <c r="I406" i="11"/>
  <c r="K406" i="11" s="1"/>
  <c r="G406" i="11"/>
  <c r="H406" i="11" s="1"/>
  <c r="J405" i="11"/>
  <c r="G405" i="11"/>
  <c r="H405" i="11" s="1"/>
  <c r="D405" i="11"/>
  <c r="C405" i="11"/>
  <c r="I402" i="11"/>
  <c r="G402" i="11"/>
  <c r="H402" i="11" s="1"/>
  <c r="I401" i="11"/>
  <c r="G401" i="11"/>
  <c r="J400" i="11"/>
  <c r="G400" i="11"/>
  <c r="D400" i="11"/>
  <c r="C400" i="11"/>
  <c r="I397" i="11"/>
  <c r="H397" i="11"/>
  <c r="G397" i="11"/>
  <c r="H396" i="11"/>
  <c r="G396" i="11"/>
  <c r="D396" i="11"/>
  <c r="J397" i="11" s="1"/>
  <c r="K397" i="11" s="1"/>
  <c r="C396" i="11"/>
  <c r="B394" i="11"/>
  <c r="J390" i="11"/>
  <c r="K390" i="11" s="1"/>
  <c r="H390" i="11"/>
  <c r="G390" i="11"/>
  <c r="J389" i="11"/>
  <c r="H389" i="11"/>
  <c r="G389" i="11"/>
  <c r="J388" i="11"/>
  <c r="H388" i="11"/>
  <c r="G388" i="11"/>
  <c r="D388" i="11"/>
  <c r="C388" i="11"/>
  <c r="I385" i="11"/>
  <c r="G385" i="11"/>
  <c r="G384" i="11"/>
  <c r="D384" i="11"/>
  <c r="J385" i="11" s="1"/>
  <c r="C384" i="11"/>
  <c r="J381" i="11"/>
  <c r="K381" i="11" s="1"/>
  <c r="I381" i="11"/>
  <c r="G381" i="11"/>
  <c r="H381" i="11" s="1"/>
  <c r="H380" i="11"/>
  <c r="G380" i="11"/>
  <c r="D380" i="11"/>
  <c r="J380" i="11" s="1"/>
  <c r="C380" i="11"/>
  <c r="J377" i="11"/>
  <c r="I377" i="11"/>
  <c r="K377" i="11" s="1"/>
  <c r="G377" i="11"/>
  <c r="J376" i="11"/>
  <c r="I376" i="11"/>
  <c r="K376" i="11" s="1"/>
  <c r="G376" i="11"/>
  <c r="J375" i="11"/>
  <c r="G375" i="11"/>
  <c r="J374" i="11"/>
  <c r="H374" i="11"/>
  <c r="G374" i="11"/>
  <c r="D374" i="11"/>
  <c r="C374" i="11"/>
  <c r="I371" i="11"/>
  <c r="G371" i="11"/>
  <c r="H371" i="11" s="1"/>
  <c r="G370" i="11"/>
  <c r="D370" i="11"/>
  <c r="J370" i="11" s="1"/>
  <c r="C370" i="11"/>
  <c r="J367" i="11"/>
  <c r="I367" i="11"/>
  <c r="K367" i="11" s="1"/>
  <c r="H367" i="11"/>
  <c r="G367" i="11"/>
  <c r="J366" i="11"/>
  <c r="G366" i="11"/>
  <c r="H366" i="11" s="1"/>
  <c r="D366" i="11"/>
  <c r="C366" i="11"/>
  <c r="I363" i="11"/>
  <c r="G363" i="11"/>
  <c r="I362" i="11"/>
  <c r="G362" i="11"/>
  <c r="H362" i="11" s="1"/>
  <c r="J361" i="11"/>
  <c r="G361" i="11"/>
  <c r="H361" i="11" s="1"/>
  <c r="D361" i="11"/>
  <c r="C361" i="11"/>
  <c r="I358" i="11"/>
  <c r="H358" i="11"/>
  <c r="G358" i="11"/>
  <c r="H357" i="11"/>
  <c r="G357" i="11"/>
  <c r="D357" i="11"/>
  <c r="J358" i="11" s="1"/>
  <c r="K358" i="11" s="1"/>
  <c r="C357" i="11"/>
  <c r="B355" i="11"/>
  <c r="J351" i="11"/>
  <c r="K351" i="11" s="1"/>
  <c r="H351" i="11"/>
  <c r="G351" i="11"/>
  <c r="J350" i="11"/>
  <c r="H350" i="11"/>
  <c r="G350" i="11"/>
  <c r="J349" i="11"/>
  <c r="G349" i="11"/>
  <c r="H349" i="11" s="1"/>
  <c r="D349" i="11"/>
  <c r="C349" i="11"/>
  <c r="I346" i="11"/>
  <c r="G346" i="11"/>
  <c r="G345" i="11"/>
  <c r="D345" i="11"/>
  <c r="C345" i="11"/>
  <c r="J342" i="11"/>
  <c r="K342" i="11" s="1"/>
  <c r="I342" i="11"/>
  <c r="H342" i="11"/>
  <c r="G342" i="11"/>
  <c r="G341" i="11"/>
  <c r="H341" i="11" s="1"/>
  <c r="D341" i="11"/>
  <c r="J341" i="11" s="1"/>
  <c r="C341" i="11"/>
  <c r="I338" i="11"/>
  <c r="G338" i="11"/>
  <c r="H338" i="11" s="1"/>
  <c r="I337" i="11"/>
  <c r="G337" i="11"/>
  <c r="G336" i="11"/>
  <c r="H336" i="11" s="1"/>
  <c r="J335" i="11"/>
  <c r="H335" i="11"/>
  <c r="G335" i="11"/>
  <c r="D335" i="11"/>
  <c r="C335" i="11"/>
  <c r="I332" i="11"/>
  <c r="G332" i="11"/>
  <c r="H332" i="11" s="1"/>
  <c r="G331" i="11"/>
  <c r="D331" i="11"/>
  <c r="J332" i="11" s="1"/>
  <c r="K332" i="11" s="1"/>
  <c r="C331" i="11"/>
  <c r="J328" i="11"/>
  <c r="I328" i="11"/>
  <c r="K328" i="11" s="1"/>
  <c r="G328" i="11"/>
  <c r="H328" i="11" s="1"/>
  <c r="J327" i="11"/>
  <c r="H327" i="11"/>
  <c r="G327" i="11"/>
  <c r="D327" i="11"/>
  <c r="C327" i="11"/>
  <c r="I324" i="11"/>
  <c r="G324" i="11"/>
  <c r="I323" i="11"/>
  <c r="G323" i="11"/>
  <c r="J322" i="11"/>
  <c r="G322" i="11"/>
  <c r="H322" i="11" s="1"/>
  <c r="D322" i="11"/>
  <c r="C322" i="11"/>
  <c r="I319" i="11"/>
  <c r="G319" i="11"/>
  <c r="H319" i="11" s="1"/>
  <c r="G318" i="11"/>
  <c r="H318" i="11" s="1"/>
  <c r="D318" i="11"/>
  <c r="J319" i="11" s="1"/>
  <c r="K319" i="11" s="1"/>
  <c r="C318" i="11"/>
  <c r="B316" i="11"/>
  <c r="H312" i="11"/>
  <c r="G312" i="11"/>
  <c r="H311" i="11"/>
  <c r="G311" i="11"/>
  <c r="G310" i="11"/>
  <c r="H310" i="11" s="1"/>
  <c r="D310" i="11"/>
  <c r="J311" i="11" s="1"/>
  <c r="C310" i="11"/>
  <c r="I307" i="11"/>
  <c r="K307" i="11" s="1"/>
  <c r="G307" i="11"/>
  <c r="L307" i="11" s="1"/>
  <c r="J306" i="11"/>
  <c r="G306" i="11"/>
  <c r="D306" i="11"/>
  <c r="J307" i="11" s="1"/>
  <c r="C306" i="11"/>
  <c r="J303" i="11"/>
  <c r="K303" i="11" s="1"/>
  <c r="I303" i="11"/>
  <c r="G303" i="11"/>
  <c r="H303" i="11" s="1"/>
  <c r="J302" i="11"/>
  <c r="G302" i="11"/>
  <c r="H302" i="11" s="1"/>
  <c r="D302" i="11"/>
  <c r="C302" i="11"/>
  <c r="I299" i="11"/>
  <c r="G299" i="11"/>
  <c r="I298" i="11"/>
  <c r="G298" i="11"/>
  <c r="G297" i="11"/>
  <c r="J296" i="11"/>
  <c r="H296" i="11"/>
  <c r="G296" i="11"/>
  <c r="D296" i="11"/>
  <c r="C296" i="11"/>
  <c r="I293" i="11"/>
  <c r="H293" i="11"/>
  <c r="G293" i="11"/>
  <c r="J292" i="11"/>
  <c r="G292" i="11"/>
  <c r="D292" i="11"/>
  <c r="J293" i="11" s="1"/>
  <c r="C292" i="11"/>
  <c r="I289" i="11"/>
  <c r="G289" i="11"/>
  <c r="H289" i="11" s="1"/>
  <c r="G288" i="11"/>
  <c r="H288" i="11" s="1"/>
  <c r="D288" i="11"/>
  <c r="C288" i="11"/>
  <c r="J285" i="11"/>
  <c r="K285" i="11" s="1"/>
  <c r="I285" i="11"/>
  <c r="G285" i="11"/>
  <c r="J284" i="11"/>
  <c r="K284" i="11" s="1"/>
  <c r="I284" i="11"/>
  <c r="G284" i="11"/>
  <c r="L284" i="11" s="1"/>
  <c r="G283" i="11"/>
  <c r="D283" i="11"/>
  <c r="C283" i="11"/>
  <c r="K280" i="11"/>
  <c r="J280" i="11"/>
  <c r="I280" i="11"/>
  <c r="G280" i="11"/>
  <c r="H280" i="11" s="1"/>
  <c r="J279" i="11"/>
  <c r="K279" i="11" s="1"/>
  <c r="G279" i="11"/>
  <c r="H279" i="11" s="1"/>
  <c r="D279" i="11"/>
  <c r="C279" i="11"/>
  <c r="B277" i="11"/>
  <c r="J273" i="11"/>
  <c r="K273" i="11" s="1"/>
  <c r="H273" i="11"/>
  <c r="G273" i="11"/>
  <c r="J272" i="11"/>
  <c r="H272" i="11"/>
  <c r="G272" i="11"/>
  <c r="J271" i="11"/>
  <c r="G271" i="11"/>
  <c r="H271" i="11" s="1"/>
  <c r="D271" i="11"/>
  <c r="C271" i="11"/>
  <c r="I268" i="11"/>
  <c r="G268" i="11"/>
  <c r="G267" i="11"/>
  <c r="D267" i="11"/>
  <c r="J268" i="11" s="1"/>
  <c r="K268" i="11" s="1"/>
  <c r="C267" i="11"/>
  <c r="J264" i="11"/>
  <c r="K264" i="11" s="1"/>
  <c r="I264" i="11"/>
  <c r="H264" i="11"/>
  <c r="G264" i="11"/>
  <c r="G263" i="11"/>
  <c r="H263" i="11" s="1"/>
  <c r="D263" i="11"/>
  <c r="J263" i="11" s="1"/>
  <c r="C263" i="11"/>
  <c r="J260" i="11"/>
  <c r="I260" i="11"/>
  <c r="K260" i="11" s="1"/>
  <c r="G260" i="11"/>
  <c r="H260" i="11" s="1"/>
  <c r="J259" i="11"/>
  <c r="I259" i="11"/>
  <c r="K259" i="11" s="1"/>
  <c r="G259" i="11"/>
  <c r="J258" i="11"/>
  <c r="G258" i="11"/>
  <c r="H258" i="11" s="1"/>
  <c r="J257" i="11"/>
  <c r="H257" i="11"/>
  <c r="G257" i="11"/>
  <c r="D257" i="11"/>
  <c r="C257" i="11"/>
  <c r="I254" i="11"/>
  <c r="G254" i="11"/>
  <c r="H254" i="11" s="1"/>
  <c r="G253" i="11"/>
  <c r="D253" i="11"/>
  <c r="J254" i="11" s="1"/>
  <c r="C253" i="11"/>
  <c r="J250" i="11"/>
  <c r="I250" i="11"/>
  <c r="K250" i="11" s="1"/>
  <c r="G250" i="11"/>
  <c r="H250" i="11" s="1"/>
  <c r="J249" i="11"/>
  <c r="H249" i="11"/>
  <c r="G249" i="11"/>
  <c r="D249" i="11"/>
  <c r="C249" i="11"/>
  <c r="J246" i="11"/>
  <c r="I246" i="11"/>
  <c r="K246" i="11" s="1"/>
  <c r="G246" i="11"/>
  <c r="L246" i="11" s="1"/>
  <c r="J245" i="11"/>
  <c r="I245" i="11"/>
  <c r="K245" i="11" s="1"/>
  <c r="G245" i="11"/>
  <c r="L245" i="11" s="1"/>
  <c r="J244" i="11"/>
  <c r="G244" i="11"/>
  <c r="D244" i="11"/>
  <c r="C244" i="11"/>
  <c r="I241" i="11"/>
  <c r="G241" i="11"/>
  <c r="H241" i="11" s="1"/>
  <c r="G240" i="11"/>
  <c r="H240" i="11" s="1"/>
  <c r="D240" i="11"/>
  <c r="J241" i="11" s="1"/>
  <c r="K241" i="11" s="1"/>
  <c r="C240" i="11"/>
  <c r="B238" i="11"/>
  <c r="J234" i="11"/>
  <c r="K234" i="11" s="1"/>
  <c r="H234" i="11"/>
  <c r="G234" i="11"/>
  <c r="J233" i="11"/>
  <c r="H233" i="11"/>
  <c r="G233" i="11"/>
  <c r="J232" i="11"/>
  <c r="G232" i="11"/>
  <c r="H232" i="11" s="1"/>
  <c r="D232" i="11"/>
  <c r="C232" i="11"/>
  <c r="I229" i="11"/>
  <c r="G229" i="11"/>
  <c r="G228" i="11"/>
  <c r="D228" i="11"/>
  <c r="J229" i="11" s="1"/>
  <c r="K229" i="11" s="1"/>
  <c r="C228" i="11"/>
  <c r="J225" i="11"/>
  <c r="K225" i="11" s="1"/>
  <c r="I225" i="11"/>
  <c r="G225" i="11"/>
  <c r="H225" i="11" s="1"/>
  <c r="H224" i="11"/>
  <c r="G224" i="11"/>
  <c r="D224" i="11"/>
  <c r="J224" i="11" s="1"/>
  <c r="C224" i="11"/>
  <c r="I221" i="11"/>
  <c r="G221" i="11"/>
  <c r="I220" i="11"/>
  <c r="G220" i="11"/>
  <c r="G219" i="11"/>
  <c r="J218" i="11"/>
  <c r="H218" i="11"/>
  <c r="G218" i="11"/>
  <c r="D218" i="11"/>
  <c r="C218" i="11"/>
  <c r="I215" i="11"/>
  <c r="K215" i="11" s="1"/>
  <c r="G215" i="11"/>
  <c r="H215" i="11" s="1"/>
  <c r="G214" i="11"/>
  <c r="D214" i="11"/>
  <c r="J215" i="11" s="1"/>
  <c r="C214" i="11"/>
  <c r="J211" i="11"/>
  <c r="I211" i="11"/>
  <c r="K211" i="11" s="1"/>
  <c r="G211" i="11"/>
  <c r="H211" i="11" s="1"/>
  <c r="J210" i="11"/>
  <c r="G210" i="11"/>
  <c r="H210" i="11" s="1"/>
  <c r="D210" i="11"/>
  <c r="C210" i="11"/>
  <c r="I207" i="11"/>
  <c r="G207" i="11"/>
  <c r="I206" i="11"/>
  <c r="G206" i="11"/>
  <c r="J205" i="11"/>
  <c r="G205" i="11"/>
  <c r="D205" i="11"/>
  <c r="C205" i="11"/>
  <c r="I202" i="11"/>
  <c r="H202" i="11"/>
  <c r="G202" i="11"/>
  <c r="H201" i="11"/>
  <c r="G201" i="11"/>
  <c r="D201" i="11"/>
  <c r="J202" i="11" s="1"/>
  <c r="K202" i="11" s="1"/>
  <c r="C201" i="11"/>
  <c r="B199" i="11"/>
  <c r="G195" i="11"/>
  <c r="H194" i="11"/>
  <c r="G194" i="11"/>
  <c r="G193" i="11"/>
  <c r="H193" i="11" s="1"/>
  <c r="C193" i="11"/>
  <c r="G190" i="11"/>
  <c r="H190" i="11" s="1"/>
  <c r="G189" i="11"/>
  <c r="C189" i="11"/>
  <c r="G186" i="11"/>
  <c r="H186" i="11" s="1"/>
  <c r="G185" i="11"/>
  <c r="C185" i="11"/>
  <c r="G182" i="11"/>
  <c r="H182" i="11" s="1"/>
  <c r="G181" i="11"/>
  <c r="H181" i="11" s="1"/>
  <c r="G180" i="11"/>
  <c r="H180" i="11" s="1"/>
  <c r="G179" i="11"/>
  <c r="C179" i="11"/>
  <c r="G176" i="11"/>
  <c r="H176" i="11" s="1"/>
  <c r="G175" i="11"/>
  <c r="H175" i="11" s="1"/>
  <c r="C175" i="11"/>
  <c r="H172" i="11"/>
  <c r="G172" i="11"/>
  <c r="G171" i="11"/>
  <c r="H171" i="11" s="1"/>
  <c r="C171" i="11"/>
  <c r="G168" i="11"/>
  <c r="G167" i="11"/>
  <c r="H166" i="11"/>
  <c r="G166" i="11"/>
  <c r="C166" i="11"/>
  <c r="G163" i="11"/>
  <c r="H163" i="11" s="1"/>
  <c r="G162" i="11"/>
  <c r="C162" i="11"/>
  <c r="B160" i="11"/>
  <c r="G156" i="11"/>
  <c r="H155" i="11"/>
  <c r="G155" i="11"/>
  <c r="G154" i="11"/>
  <c r="H154" i="11" s="1"/>
  <c r="C154" i="11"/>
  <c r="G151" i="11"/>
  <c r="H151" i="11" s="1"/>
  <c r="H150" i="11"/>
  <c r="G150" i="11"/>
  <c r="C150" i="11"/>
  <c r="G147" i="11"/>
  <c r="H147" i="11" s="1"/>
  <c r="G146" i="11"/>
  <c r="H146" i="11" s="1"/>
  <c r="C146" i="11"/>
  <c r="G143" i="11"/>
  <c r="G142" i="11"/>
  <c r="G141" i="11"/>
  <c r="G140" i="11"/>
  <c r="C140" i="11"/>
  <c r="G137" i="11"/>
  <c r="G136" i="11"/>
  <c r="C136" i="11"/>
  <c r="G133" i="11"/>
  <c r="H132" i="11"/>
  <c r="G132" i="11"/>
  <c r="C132" i="11"/>
  <c r="G129" i="11"/>
  <c r="H129" i="11" s="1"/>
  <c r="G128" i="11"/>
  <c r="H128" i="11" s="1"/>
  <c r="G127" i="11"/>
  <c r="C127" i="11"/>
  <c r="H124" i="11"/>
  <c r="G124" i="11"/>
  <c r="G123" i="11"/>
  <c r="H123" i="11" s="1"/>
  <c r="C123" i="11"/>
  <c r="G117" i="11"/>
  <c r="G116" i="11"/>
  <c r="G115" i="11"/>
  <c r="C115" i="11"/>
  <c r="G112" i="11"/>
  <c r="H112" i="11" s="1"/>
  <c r="G111" i="11"/>
  <c r="H111" i="11" s="1"/>
  <c r="C111" i="11"/>
  <c r="G108" i="11"/>
  <c r="H108" i="11" s="1"/>
  <c r="H107" i="11"/>
  <c r="G107" i="11"/>
  <c r="C107" i="11"/>
  <c r="G104" i="11"/>
  <c r="H104" i="11" s="1"/>
  <c r="G103" i="11"/>
  <c r="H103" i="11" s="1"/>
  <c r="G102" i="11"/>
  <c r="H102" i="11" s="1"/>
  <c r="G101" i="11"/>
  <c r="C101" i="11"/>
  <c r="G98" i="11"/>
  <c r="H98" i="11" s="1"/>
  <c r="G97" i="11"/>
  <c r="C97" i="11"/>
  <c r="G94" i="11"/>
  <c r="H94" i="11" s="1"/>
  <c r="G93" i="11"/>
  <c r="H93" i="11" s="1"/>
  <c r="C93" i="11"/>
  <c r="G90" i="11"/>
  <c r="G89" i="11"/>
  <c r="H89" i="11" s="1"/>
  <c r="G88" i="11"/>
  <c r="H88" i="11" s="1"/>
  <c r="C88" i="11"/>
  <c r="H85" i="11"/>
  <c r="G85" i="11"/>
  <c r="H84" i="11"/>
  <c r="G84" i="11"/>
  <c r="C84" i="11"/>
  <c r="G78" i="11"/>
  <c r="H78" i="11" s="1"/>
  <c r="G77" i="11"/>
  <c r="H77" i="11" s="1"/>
  <c r="G76" i="11"/>
  <c r="C76" i="11"/>
  <c r="G73" i="11"/>
  <c r="H73" i="11" s="1"/>
  <c r="G72" i="11"/>
  <c r="H72" i="11" s="1"/>
  <c r="C72" i="11"/>
  <c r="G69" i="11"/>
  <c r="H69" i="11" s="1"/>
  <c r="H68" i="11"/>
  <c r="G68" i="11"/>
  <c r="C68" i="11"/>
  <c r="G65" i="11"/>
  <c r="H65" i="11" s="1"/>
  <c r="G64" i="11"/>
  <c r="G63" i="11"/>
  <c r="H63" i="11" s="1"/>
  <c r="H62" i="11"/>
  <c r="G62" i="11"/>
  <c r="C62" i="11"/>
  <c r="G59" i="11"/>
  <c r="H59" i="11" s="1"/>
  <c r="G58" i="11"/>
  <c r="H58" i="11" s="1"/>
  <c r="C58" i="11"/>
  <c r="G55" i="11"/>
  <c r="H54" i="11"/>
  <c r="G54" i="11"/>
  <c r="C54" i="11"/>
  <c r="G51" i="11"/>
  <c r="G50" i="11"/>
  <c r="H50" i="11" s="1"/>
  <c r="G49" i="11"/>
  <c r="H49" i="11" s="1"/>
  <c r="C49" i="11"/>
  <c r="H46" i="11"/>
  <c r="G46" i="11"/>
  <c r="G45" i="11"/>
  <c r="H45" i="11" s="1"/>
  <c r="C45" i="11"/>
  <c r="B43" i="11"/>
  <c r="B82" i="11" s="1"/>
  <c r="B121" i="11" s="1"/>
  <c r="J39" i="11"/>
  <c r="K39" i="11" s="1"/>
  <c r="G39" i="11"/>
  <c r="J38" i="11"/>
  <c r="G38" i="11"/>
  <c r="J37" i="11"/>
  <c r="G37" i="11"/>
  <c r="H37" i="11" s="1"/>
  <c r="C37" i="11"/>
  <c r="J34" i="11"/>
  <c r="K34" i="11" s="1"/>
  <c r="G34" i="11"/>
  <c r="J33" i="11"/>
  <c r="G33" i="11"/>
  <c r="H33" i="11" s="1"/>
  <c r="C33" i="11"/>
  <c r="J30" i="11"/>
  <c r="K30" i="11" s="1"/>
  <c r="G30" i="11"/>
  <c r="H30" i="11" s="1"/>
  <c r="J29" i="11"/>
  <c r="G29" i="11"/>
  <c r="H29" i="11" s="1"/>
  <c r="C29" i="11"/>
  <c r="J26" i="11"/>
  <c r="K26" i="11" s="1"/>
  <c r="H26" i="11"/>
  <c r="G26" i="11"/>
  <c r="J25" i="11"/>
  <c r="K25" i="11" s="1"/>
  <c r="G25" i="11"/>
  <c r="J24" i="11"/>
  <c r="G24" i="11"/>
  <c r="H24" i="11" s="1"/>
  <c r="J23" i="11"/>
  <c r="H23" i="11"/>
  <c r="G23" i="11"/>
  <c r="C23" i="11"/>
  <c r="J20" i="11"/>
  <c r="K20" i="11" s="1"/>
  <c r="G20" i="11"/>
  <c r="J19" i="11"/>
  <c r="G19" i="11"/>
  <c r="H19" i="11" s="1"/>
  <c r="C19" i="11"/>
  <c r="J16" i="11"/>
  <c r="K16" i="11" s="1"/>
  <c r="G16" i="11"/>
  <c r="H16" i="11" s="1"/>
  <c r="J15" i="11"/>
  <c r="G15" i="11"/>
  <c r="H15" i="11" s="1"/>
  <c r="C15" i="11"/>
  <c r="J12" i="11"/>
  <c r="K12" i="11" s="1"/>
  <c r="H12" i="11"/>
  <c r="G12" i="11"/>
  <c r="J11" i="11"/>
  <c r="K11" i="11" s="1"/>
  <c r="G11" i="11"/>
  <c r="H11" i="11" s="1"/>
  <c r="J10" i="11"/>
  <c r="G10" i="11"/>
  <c r="H10" i="11" s="1"/>
  <c r="C10" i="11"/>
  <c r="J7" i="11"/>
  <c r="K7" i="11" s="1"/>
  <c r="G7" i="11"/>
  <c r="H7" i="11" s="1"/>
  <c r="J6" i="11"/>
  <c r="K6" i="11" s="1"/>
  <c r="G6" i="11"/>
  <c r="C6" i="11"/>
  <c r="D3" i="11"/>
  <c r="D2" i="11"/>
  <c r="H265" i="15" l="1" a="1"/>
  <c r="H488" i="14"/>
  <c r="H487" i="14"/>
  <c r="H490" i="14"/>
  <c r="H489" i="14"/>
  <c r="H482" i="14"/>
  <c r="H485" i="14"/>
  <c r="H481" i="14"/>
  <c r="H483" i="14"/>
  <c r="H484" i="14"/>
  <c r="H480" i="14"/>
  <c r="B493" i="14" a="1"/>
  <c r="E188" i="14"/>
  <c r="E193" i="14"/>
  <c r="E192" i="14"/>
  <c r="E191" i="14"/>
  <c r="E189" i="14"/>
  <c r="E187" i="14"/>
  <c r="E190" i="14"/>
  <c r="E186" i="14"/>
  <c r="H176" i="13" a="1"/>
  <c r="H182" i="13" s="1"/>
  <c r="L11" i="13"/>
  <c r="M11" i="13" s="1"/>
  <c r="H87" i="13" s="1"/>
  <c r="I13" i="12"/>
  <c r="E34" i="12" s="1"/>
  <c r="I12" i="12"/>
  <c r="E33" i="12" s="1"/>
  <c r="J12" i="12"/>
  <c r="K12" i="12" s="1"/>
  <c r="I8" i="12"/>
  <c r="J8" i="12" s="1"/>
  <c r="I9" i="12"/>
  <c r="J9" i="12" s="1"/>
  <c r="K9" i="12" s="1"/>
  <c r="I16" i="12"/>
  <c r="J16" i="12" s="1"/>
  <c r="K16" i="12" s="1"/>
  <c r="I14" i="12"/>
  <c r="J14" i="12" s="1"/>
  <c r="K14" i="12" s="1"/>
  <c r="I10" i="12"/>
  <c r="J10" i="12" s="1"/>
  <c r="J13" i="12"/>
  <c r="K13" i="12" s="1"/>
  <c r="I11" i="12"/>
  <c r="J11" i="12" s="1"/>
  <c r="H15" i="12"/>
  <c r="I15" i="12" s="1"/>
  <c r="H17" i="12"/>
  <c r="I17" i="12" s="1"/>
  <c r="E39" i="12" s="1"/>
  <c r="I7" i="12"/>
  <c r="E20" i="12" s="1"/>
  <c r="K1454" i="11"/>
  <c r="K1468" i="11"/>
  <c r="L1468" i="11" s="1"/>
  <c r="M1468" i="11" s="1"/>
  <c r="N1468" i="11" s="1"/>
  <c r="K1469" i="11"/>
  <c r="H2437" i="11"/>
  <c r="H2452" i="11"/>
  <c r="H2389" i="11"/>
  <c r="H2403" i="11"/>
  <c r="H2404" i="11"/>
  <c r="H2405" i="11"/>
  <c r="H2390" i="11"/>
  <c r="H2391" i="11"/>
  <c r="H2412" i="11"/>
  <c r="H2398" i="11"/>
  <c r="H2413" i="11"/>
  <c r="H2350" i="11"/>
  <c r="H2364" i="11"/>
  <c r="H2359" i="11"/>
  <c r="H2374" i="11"/>
  <c r="H2365" i="11"/>
  <c r="H2351" i="11"/>
  <c r="H2311" i="11"/>
  <c r="H2325" i="11"/>
  <c r="H2326" i="11"/>
  <c r="H2327" i="11"/>
  <c r="H2312" i="11"/>
  <c r="H2313" i="11"/>
  <c r="H2334" i="11"/>
  <c r="H2320" i="11"/>
  <c r="H2335" i="11"/>
  <c r="H2287" i="11"/>
  <c r="H2274" i="11"/>
  <c r="H2273" i="11"/>
  <c r="H2295" i="11"/>
  <c r="H2281" i="11"/>
  <c r="H2296" i="11"/>
  <c r="H2233" i="11"/>
  <c r="H2247" i="11"/>
  <c r="H2248" i="11"/>
  <c r="H2249" i="11"/>
  <c r="H2234" i="11"/>
  <c r="H2235" i="11"/>
  <c r="H2256" i="11"/>
  <c r="H2242" i="11"/>
  <c r="H2257" i="11"/>
  <c r="H2208" i="11"/>
  <c r="H2195" i="11"/>
  <c r="H2203" i="11"/>
  <c r="H2218" i="11"/>
  <c r="H2210" i="11"/>
  <c r="H2155" i="11"/>
  <c r="H2170" i="11"/>
  <c r="H2157" i="11"/>
  <c r="H2178" i="11"/>
  <c r="H2164" i="11"/>
  <c r="H2179" i="11"/>
  <c r="H2125" i="11"/>
  <c r="H2140" i="11"/>
  <c r="H2077" i="11"/>
  <c r="H2092" i="11"/>
  <c r="H2093" i="11"/>
  <c r="H2078" i="11"/>
  <c r="H2100" i="11"/>
  <c r="H2086" i="11"/>
  <c r="H2101" i="11"/>
  <c r="H2091" i="11"/>
  <c r="H2079" i="11"/>
  <c r="H2038" i="11"/>
  <c r="H2052" i="11"/>
  <c r="H2053" i="11"/>
  <c r="H2054" i="11"/>
  <c r="H2039" i="11"/>
  <c r="H2040" i="11"/>
  <c r="H2061" i="11"/>
  <c r="H1999" i="11"/>
  <c r="H2015" i="11"/>
  <c r="H2000" i="11"/>
  <c r="H2022" i="11"/>
  <c r="H2008" i="11"/>
  <c r="H2023" i="11"/>
  <c r="H1974" i="11"/>
  <c r="H1975" i="11"/>
  <c r="H1976" i="11"/>
  <c r="H1961" i="11"/>
  <c r="H1962" i="11"/>
  <c r="H1983" i="11"/>
  <c r="H1969" i="11"/>
  <c r="H1984" i="11"/>
  <c r="H1960" i="11"/>
  <c r="H1921" i="11"/>
  <c r="H1935" i="11"/>
  <c r="H1936" i="11"/>
  <c r="H1937" i="11"/>
  <c r="H1922" i="11"/>
  <c r="H1923" i="11"/>
  <c r="H1944" i="11"/>
  <c r="H1930" i="11"/>
  <c r="H1945" i="11"/>
  <c r="H1882" i="11"/>
  <c r="H1896" i="11"/>
  <c r="H1897" i="11"/>
  <c r="H1898" i="11"/>
  <c r="H1883" i="11"/>
  <c r="H1884" i="11"/>
  <c r="H1905" i="11"/>
  <c r="H1857" i="11"/>
  <c r="H1858" i="11"/>
  <c r="H1859" i="11"/>
  <c r="H1844" i="11"/>
  <c r="H1845" i="11"/>
  <c r="H1866" i="11"/>
  <c r="H1852" i="11"/>
  <c r="H1867" i="11"/>
  <c r="H1804" i="11"/>
  <c r="H1819" i="11"/>
  <c r="H1806" i="11"/>
  <c r="H1813" i="11"/>
  <c r="H1828" i="11"/>
  <c r="H1820" i="11"/>
  <c r="H1805" i="11"/>
  <c r="H1765" i="11"/>
  <c r="H1781" i="11"/>
  <c r="H1766" i="11"/>
  <c r="H1788" i="11"/>
  <c r="H1774" i="11"/>
  <c r="H1789" i="11"/>
  <c r="H1740" i="11"/>
  <c r="H1727" i="11"/>
  <c r="H1728" i="11"/>
  <c r="H1735" i="11"/>
  <c r="H1750" i="11"/>
  <c r="H1701" i="11"/>
  <c r="H1688" i="11"/>
  <c r="H1689" i="11"/>
  <c r="H1710" i="11"/>
  <c r="H1696" i="11"/>
  <c r="H1711" i="11"/>
  <c r="H1687" i="11"/>
  <c r="H1702" i="11"/>
  <c r="H1703" i="11"/>
  <c r="H1663" i="11"/>
  <c r="H1664" i="11"/>
  <c r="H1650" i="11"/>
  <c r="H1649" i="11"/>
  <c r="H1657" i="11"/>
  <c r="H1609" i="11"/>
  <c r="H1623" i="11"/>
  <c r="H1624" i="11"/>
  <c r="H1625" i="11"/>
  <c r="H1610" i="11"/>
  <c r="H1611" i="11"/>
  <c r="H1632" i="11"/>
  <c r="H1618" i="11"/>
  <c r="H1633" i="11"/>
  <c r="H1585" i="11"/>
  <c r="H1572" i="11"/>
  <c r="H1593" i="11"/>
  <c r="H1579" i="11"/>
  <c r="H1594" i="11"/>
  <c r="H1570" i="11"/>
  <c r="H1584" i="11"/>
  <c r="H1586" i="11"/>
  <c r="H1531" i="11"/>
  <c r="H1545" i="11"/>
  <c r="H1546" i="11"/>
  <c r="H1547" i="11"/>
  <c r="H1532" i="11"/>
  <c r="H1533" i="11"/>
  <c r="H1554" i="11"/>
  <c r="H1540" i="11"/>
  <c r="H1555" i="11"/>
  <c r="H1507" i="11"/>
  <c r="H1494" i="11"/>
  <c r="H1515" i="11"/>
  <c r="H1501" i="11"/>
  <c r="H1516" i="11"/>
  <c r="L1450" i="11"/>
  <c r="M1450" i="11" s="1"/>
  <c r="N1450" i="11" s="1"/>
  <c r="L1473" i="11"/>
  <c r="M1473" i="11" s="1"/>
  <c r="N1473" i="11" s="1"/>
  <c r="L1455" i="11"/>
  <c r="L1459" i="11"/>
  <c r="M1459" i="11" s="1"/>
  <c r="N1459" i="11" s="1"/>
  <c r="L1482" i="11"/>
  <c r="M1482" i="11" s="1"/>
  <c r="N1482" i="11" s="1"/>
  <c r="H1477" i="11"/>
  <c r="J1462" i="11"/>
  <c r="L1469" i="11"/>
  <c r="M1469" i="11" s="1"/>
  <c r="N1469" i="11" s="1"/>
  <c r="J1477" i="11"/>
  <c r="K1477" i="11" s="1"/>
  <c r="H1455" i="11"/>
  <c r="M1455" i="11" s="1"/>
  <c r="N1455" i="11" s="1"/>
  <c r="H1476" i="11"/>
  <c r="J1449" i="11"/>
  <c r="K1449" i="11" s="1"/>
  <c r="L1454" i="11"/>
  <c r="M1454" i="11" s="1"/>
  <c r="N1454" i="11" s="1"/>
  <c r="J1463" i="11"/>
  <c r="K1463" i="11" s="1"/>
  <c r="H1462" i="11"/>
  <c r="M1416" i="11"/>
  <c r="N1416" i="11" s="1"/>
  <c r="K1420" i="11"/>
  <c r="M1429" i="11"/>
  <c r="N1429" i="11" s="1"/>
  <c r="L1430" i="11"/>
  <c r="M1415" i="11"/>
  <c r="N1415" i="11" s="1"/>
  <c r="M1411" i="11"/>
  <c r="N1411" i="11" s="1"/>
  <c r="L1429" i="11"/>
  <c r="K1438" i="11"/>
  <c r="L1424" i="11"/>
  <c r="M1424" i="11" s="1"/>
  <c r="N1424" i="11" s="1"/>
  <c r="J1434" i="11"/>
  <c r="K1434" i="11" s="1"/>
  <c r="L1411" i="11"/>
  <c r="H1414" i="11"/>
  <c r="J1420" i="11"/>
  <c r="H1428" i="11"/>
  <c r="H1429" i="11"/>
  <c r="H1430" i="11"/>
  <c r="M1430" i="11" s="1"/>
  <c r="N1430" i="11" s="1"/>
  <c r="J1441" i="11"/>
  <c r="J1443" i="11"/>
  <c r="K1443" i="11" s="1"/>
  <c r="H1415" i="11"/>
  <c r="H1416" i="11"/>
  <c r="J1427" i="11"/>
  <c r="H1437" i="11"/>
  <c r="J1438" i="11"/>
  <c r="J1410" i="11"/>
  <c r="K1410" i="11" s="1"/>
  <c r="L1372" i="11"/>
  <c r="M1372" i="11" s="1"/>
  <c r="N1372" i="11" s="1"/>
  <c r="M1376" i="11"/>
  <c r="N1376" i="11" s="1"/>
  <c r="L1385" i="11"/>
  <c r="M1385" i="11" s="1"/>
  <c r="N1385" i="11" s="1"/>
  <c r="K1399" i="11"/>
  <c r="L1381" i="11"/>
  <c r="M1381" i="11" s="1"/>
  <c r="N1381" i="11" s="1"/>
  <c r="L1395" i="11"/>
  <c r="M1395" i="11" s="1"/>
  <c r="N1395" i="11" s="1"/>
  <c r="L1404" i="11"/>
  <c r="M1404" i="11" s="1"/>
  <c r="N1404" i="11" s="1"/>
  <c r="H1389" i="11"/>
  <c r="H1377" i="11"/>
  <c r="M1377" i="11" s="1"/>
  <c r="N1377" i="11" s="1"/>
  <c r="H1398" i="11"/>
  <c r="J1384" i="11"/>
  <c r="L1390" i="11"/>
  <c r="M1390" i="11" s="1"/>
  <c r="N1390" i="11" s="1"/>
  <c r="L1391" i="11"/>
  <c r="M1391" i="11" s="1"/>
  <c r="N1391" i="11" s="1"/>
  <c r="J1399" i="11"/>
  <c r="H1384" i="11"/>
  <c r="J1371" i="11"/>
  <c r="K1371" i="11" s="1"/>
  <c r="L1376" i="11"/>
  <c r="H1399" i="11"/>
  <c r="M1352" i="11"/>
  <c r="N1352" i="11" s="1"/>
  <c r="M1337" i="11"/>
  <c r="N1337" i="11" s="1"/>
  <c r="L1337" i="11"/>
  <c r="L1360" i="11"/>
  <c r="M1360" i="11" s="1"/>
  <c r="N1360" i="11" s="1"/>
  <c r="L1338" i="11"/>
  <c r="M1338" i="11" s="1"/>
  <c r="N1338" i="11" s="1"/>
  <c r="M1351" i="11"/>
  <c r="N1351" i="11" s="1"/>
  <c r="L1365" i="11"/>
  <c r="M1365" i="11"/>
  <c r="N1365" i="11" s="1"/>
  <c r="L1346" i="11"/>
  <c r="M1346" i="11" s="1"/>
  <c r="N1346" i="11" s="1"/>
  <c r="J1356" i="11"/>
  <c r="K1356" i="11" s="1"/>
  <c r="L1333" i="11"/>
  <c r="M1333" i="11" s="1"/>
  <c r="N1333" i="11" s="1"/>
  <c r="H1336" i="11"/>
  <c r="J1342" i="11"/>
  <c r="K1342" i="11" s="1"/>
  <c r="H1350" i="11"/>
  <c r="H1351" i="11"/>
  <c r="H1352" i="11"/>
  <c r="J1349" i="11"/>
  <c r="H1359" i="11"/>
  <c r="J1359" i="11"/>
  <c r="J1332" i="11"/>
  <c r="K1332" i="11" s="1"/>
  <c r="L1294" i="11"/>
  <c r="M1294" i="11" s="1"/>
  <c r="N1294" i="11" s="1"/>
  <c r="K1307" i="11"/>
  <c r="L1312" i="11"/>
  <c r="K1321" i="11"/>
  <c r="L1303" i="11"/>
  <c r="M1303" i="11" s="1"/>
  <c r="N1303" i="11" s="1"/>
  <c r="K1299" i="11"/>
  <c r="L1317" i="11"/>
  <c r="M1317" i="11" s="1"/>
  <c r="N1317" i="11" s="1"/>
  <c r="L1326" i="11"/>
  <c r="M1326" i="11" s="1"/>
  <c r="N1326" i="11" s="1"/>
  <c r="H1312" i="11"/>
  <c r="M1312" i="11" s="1"/>
  <c r="N1312" i="11" s="1"/>
  <c r="H1298" i="11"/>
  <c r="H1306" i="11"/>
  <c r="H1321" i="11"/>
  <c r="J1298" i="11"/>
  <c r="K1298" i="11" s="1"/>
  <c r="J1299" i="11"/>
  <c r="J1320" i="11"/>
  <c r="H1311" i="11"/>
  <c r="J1306" i="11"/>
  <c r="L1313" i="11"/>
  <c r="M1313" i="11" s="1"/>
  <c r="N1313" i="11" s="1"/>
  <c r="J1321" i="11"/>
  <c r="J1293" i="11"/>
  <c r="K1293" i="11" s="1"/>
  <c r="M1255" i="11"/>
  <c r="N1255" i="11" s="1"/>
  <c r="M1256" i="11"/>
  <c r="N1254" i="11"/>
  <c r="N1256" i="11" s="1"/>
  <c r="M1260" i="11"/>
  <c r="N1260" i="11" s="1"/>
  <c r="L1282" i="11"/>
  <c r="M1282" i="11" s="1"/>
  <c r="N1282" i="11" s="1"/>
  <c r="M1259" i="11"/>
  <c r="N1259" i="11" s="1"/>
  <c r="K1268" i="11"/>
  <c r="M1287" i="11"/>
  <c r="N1287" i="11" s="1"/>
  <c r="L1255" i="11"/>
  <c r="H1258" i="11"/>
  <c r="J1264" i="11"/>
  <c r="K1264" i="11" s="1"/>
  <c r="H1272" i="11"/>
  <c r="H1273" i="11"/>
  <c r="H1274" i="11"/>
  <c r="H1259" i="11"/>
  <c r="H1260" i="11"/>
  <c r="L1278" i="11"/>
  <c r="M1278" i="11" s="1"/>
  <c r="N1278" i="11" s="1"/>
  <c r="H1281" i="11"/>
  <c r="J1258" i="11"/>
  <c r="H1267" i="11"/>
  <c r="J1272" i="11"/>
  <c r="J1273" i="11"/>
  <c r="K1273" i="11" s="1"/>
  <c r="L1273" i="11" s="1"/>
  <c r="J1274" i="11"/>
  <c r="K1274" i="11" s="1"/>
  <c r="H1282" i="11"/>
  <c r="J1268" i="11"/>
  <c r="J1281" i="11"/>
  <c r="L1239" i="11"/>
  <c r="M1239" i="11" s="1"/>
  <c r="N1239" i="11" s="1"/>
  <c r="L1216" i="11"/>
  <c r="M1216" i="11" s="1"/>
  <c r="N1216" i="11" s="1"/>
  <c r="L1234" i="11"/>
  <c r="L1243" i="11"/>
  <c r="K1220" i="11"/>
  <c r="L1225" i="11"/>
  <c r="M1225" i="11" s="1"/>
  <c r="N1225" i="11" s="1"/>
  <c r="M1248" i="11"/>
  <c r="N1248" i="11" s="1"/>
  <c r="L1248" i="11"/>
  <c r="H1234" i="11"/>
  <c r="M1234" i="11" s="1"/>
  <c r="N1234" i="11" s="1"/>
  <c r="H1220" i="11"/>
  <c r="H1242" i="11"/>
  <c r="H1228" i="11"/>
  <c r="H1243" i="11"/>
  <c r="M1243" i="11" s="1"/>
  <c r="N1243" i="11" s="1"/>
  <c r="J1220" i="11"/>
  <c r="J1221" i="11"/>
  <c r="K1221" i="11" s="1"/>
  <c r="J1242" i="11"/>
  <c r="L1235" i="11"/>
  <c r="M1235" i="11" s="1"/>
  <c r="N1235" i="11" s="1"/>
  <c r="J1215" i="11"/>
  <c r="K1215" i="11" s="1"/>
  <c r="J1229" i="11"/>
  <c r="K1229" i="11" s="1"/>
  <c r="H1219" i="11"/>
  <c r="L1200" i="11"/>
  <c r="M1200" i="11" s="1"/>
  <c r="N1200" i="11" s="1"/>
  <c r="M1204" i="11"/>
  <c r="N1204" i="11" s="1"/>
  <c r="M1177" i="11"/>
  <c r="N1177" i="11" s="1"/>
  <c r="L1177" i="11"/>
  <c r="L1176" i="11"/>
  <c r="M1176" i="11"/>
  <c r="N1176" i="11" s="1"/>
  <c r="L1190" i="11"/>
  <c r="M1190" i="11" s="1"/>
  <c r="N1190" i="11" s="1"/>
  <c r="L1209" i="11"/>
  <c r="M1209" i="11" s="1"/>
  <c r="N1209" i="11" s="1"/>
  <c r="H1180" i="11"/>
  <c r="H1194" i="11"/>
  <c r="H1182" i="11"/>
  <c r="H1189" i="11"/>
  <c r="J1194" i="11"/>
  <c r="H1204" i="11"/>
  <c r="J1181" i="11"/>
  <c r="K1181" i="11" s="1"/>
  <c r="J1182" i="11"/>
  <c r="K1182" i="11" s="1"/>
  <c r="J1203" i="11"/>
  <c r="H1195" i="11"/>
  <c r="H1196" i="11"/>
  <c r="H1181" i="11"/>
  <c r="H1203" i="11"/>
  <c r="L1186" i="11"/>
  <c r="M1186" i="11" s="1"/>
  <c r="N1186" i="11" s="1"/>
  <c r="J1195" i="11"/>
  <c r="K1195" i="11" s="1"/>
  <c r="J1196" i="11"/>
  <c r="K1196" i="11" s="1"/>
  <c r="J1189" i="11"/>
  <c r="M1157" i="11"/>
  <c r="N1157" i="11" s="1"/>
  <c r="L1143" i="11"/>
  <c r="M1147" i="11"/>
  <c r="N1147" i="11" s="1"/>
  <c r="L1147" i="11"/>
  <c r="L1165" i="11"/>
  <c r="M1156" i="11"/>
  <c r="N1156" i="11" s="1"/>
  <c r="L1138" i="11"/>
  <c r="M1138" i="11" s="1"/>
  <c r="N1138" i="11" s="1"/>
  <c r="L1142" i="11"/>
  <c r="L1161" i="11"/>
  <c r="M1161" i="11" s="1"/>
  <c r="N1161" i="11" s="1"/>
  <c r="M1170" i="11"/>
  <c r="N1170" i="11" s="1"/>
  <c r="L1170" i="11"/>
  <c r="H1141" i="11"/>
  <c r="H1155" i="11"/>
  <c r="H1156" i="11"/>
  <c r="H1157" i="11"/>
  <c r="H1142" i="11"/>
  <c r="M1142" i="11" s="1"/>
  <c r="N1142" i="11" s="1"/>
  <c r="H1143" i="11"/>
  <c r="M1143" i="11" s="1"/>
  <c r="N1143" i="11" s="1"/>
  <c r="H1164" i="11"/>
  <c r="H1150" i="11"/>
  <c r="H1165" i="11"/>
  <c r="M1165" i="11" s="1"/>
  <c r="N1165" i="11" s="1"/>
  <c r="J1164" i="11"/>
  <c r="J1137" i="11"/>
  <c r="K1137" i="11" s="1"/>
  <c r="J1151" i="11"/>
  <c r="K1151" i="11" s="1"/>
  <c r="L1099" i="11"/>
  <c r="M1099" i="11" s="1"/>
  <c r="L1122" i="11"/>
  <c r="M1122" i="11"/>
  <c r="N1122" i="11" s="1"/>
  <c r="L1126" i="11"/>
  <c r="M1098" i="11"/>
  <c r="N1098" i="11" s="1"/>
  <c r="L1098" i="11"/>
  <c r="K1112" i="11"/>
  <c r="K1117" i="11"/>
  <c r="L1131" i="11"/>
  <c r="M1131" i="11" s="1"/>
  <c r="N1131" i="11" s="1"/>
  <c r="H1102" i="11"/>
  <c r="H1117" i="11"/>
  <c r="H1118" i="11"/>
  <c r="H1103" i="11"/>
  <c r="H1125" i="11"/>
  <c r="L1108" i="11"/>
  <c r="M1108" i="11" s="1"/>
  <c r="N1108" i="11" s="1"/>
  <c r="H1111" i="11"/>
  <c r="J1116" i="11"/>
  <c r="J1117" i="11"/>
  <c r="J1118" i="11"/>
  <c r="K1118" i="11" s="1"/>
  <c r="H1126" i="11"/>
  <c r="M1126" i="11" s="1"/>
  <c r="N1126" i="11" s="1"/>
  <c r="J1103" i="11"/>
  <c r="K1103" i="11" s="1"/>
  <c r="J1104" i="11"/>
  <c r="K1104" i="11" s="1"/>
  <c r="J1125" i="11"/>
  <c r="H1116" i="11"/>
  <c r="H1104" i="11"/>
  <c r="J1111" i="11"/>
  <c r="L1073" i="11"/>
  <c r="M1073" i="11" s="1"/>
  <c r="N1073" i="11" s="1"/>
  <c r="L1060" i="11"/>
  <c r="M1060" i="11"/>
  <c r="N1060" i="11" s="1"/>
  <c r="L1078" i="11"/>
  <c r="L1083" i="11"/>
  <c r="M1083" i="11" s="1"/>
  <c r="N1083" i="11" s="1"/>
  <c r="L1069" i="11"/>
  <c r="M1069" i="11"/>
  <c r="N1069" i="11" s="1"/>
  <c r="M1079" i="11"/>
  <c r="N1079" i="11" s="1"/>
  <c r="L1092" i="11"/>
  <c r="M1092" i="11" s="1"/>
  <c r="N1092" i="11" s="1"/>
  <c r="H1078" i="11"/>
  <c r="M1078" i="11" s="1"/>
  <c r="N1078" i="11" s="1"/>
  <c r="H1065" i="11"/>
  <c r="M1065" i="11" s="1"/>
  <c r="N1065" i="11" s="1"/>
  <c r="H1086" i="11"/>
  <c r="H1072" i="11"/>
  <c r="J1072" i="11"/>
  <c r="L1079" i="11"/>
  <c r="J1087" i="11"/>
  <c r="K1087" i="11" s="1"/>
  <c r="J1059" i="11"/>
  <c r="K1059" i="11" s="1"/>
  <c r="L1064" i="11"/>
  <c r="M1064" i="11" s="1"/>
  <c r="N1064" i="11" s="1"/>
  <c r="H1087" i="11"/>
  <c r="L1021" i="11"/>
  <c r="M1021" i="11" s="1"/>
  <c r="N1021" i="11" s="1"/>
  <c r="K1034" i="11"/>
  <c r="M1039" i="11"/>
  <c r="N1039" i="11" s="1"/>
  <c r="K1048" i="11"/>
  <c r="M1030" i="11"/>
  <c r="N1030" i="11" s="1"/>
  <c r="L1030" i="11"/>
  <c r="L1040" i="11"/>
  <c r="L1026" i="11"/>
  <c r="M1044" i="11"/>
  <c r="N1044" i="11" s="1"/>
  <c r="L1044" i="11"/>
  <c r="L1053" i="11"/>
  <c r="M1053" i="11" s="1"/>
  <c r="N1053" i="11" s="1"/>
  <c r="H1024" i="11"/>
  <c r="H1038" i="11"/>
  <c r="H1040" i="11"/>
  <c r="M1040" i="11" s="1"/>
  <c r="N1040" i="11" s="1"/>
  <c r="H1026" i="11"/>
  <c r="H1047" i="11"/>
  <c r="H1033" i="11"/>
  <c r="H1048" i="11"/>
  <c r="J1025" i="11"/>
  <c r="K1025" i="11" s="1"/>
  <c r="J1026" i="11"/>
  <c r="K1026" i="11" s="1"/>
  <c r="J1047" i="11"/>
  <c r="J1033" i="11"/>
  <c r="L1039" i="11"/>
  <c r="J1048" i="11"/>
  <c r="J1020" i="11"/>
  <c r="K1020" i="11" s="1"/>
  <c r="N981" i="11"/>
  <c r="M987" i="11"/>
  <c r="N987" i="11" s="1"/>
  <c r="M1009" i="11"/>
  <c r="N1009" i="11" s="1"/>
  <c r="L995" i="11"/>
  <c r="M995" i="11" s="1"/>
  <c r="N995" i="11" s="1"/>
  <c r="M1014" i="11"/>
  <c r="N1014" i="11" s="1"/>
  <c r="L982" i="11"/>
  <c r="M982" i="11" s="1"/>
  <c r="H985" i="11"/>
  <c r="J991" i="11"/>
  <c r="K991" i="11" s="1"/>
  <c r="H999" i="11"/>
  <c r="H1000" i="11"/>
  <c r="H1001" i="11"/>
  <c r="H986" i="11"/>
  <c r="M986" i="11" s="1"/>
  <c r="N986" i="11" s="1"/>
  <c r="H987" i="11"/>
  <c r="L1005" i="11"/>
  <c r="M1005" i="11" s="1"/>
  <c r="N1005" i="11" s="1"/>
  <c r="H1008" i="11"/>
  <c r="J985" i="11"/>
  <c r="H994" i="11"/>
  <c r="J999" i="11"/>
  <c r="J1000" i="11"/>
  <c r="K1000" i="11" s="1"/>
  <c r="J1001" i="11"/>
  <c r="K1001" i="11" s="1"/>
  <c r="H1009" i="11"/>
  <c r="J1008" i="11"/>
  <c r="J994" i="11"/>
  <c r="L943" i="11"/>
  <c r="M943" i="11" s="1"/>
  <c r="N943" i="11" s="1"/>
  <c r="K956" i="11"/>
  <c r="K970" i="11"/>
  <c r="M952" i="11"/>
  <c r="N952" i="11" s="1"/>
  <c r="L952" i="11"/>
  <c r="L962" i="11"/>
  <c r="L966" i="11"/>
  <c r="M966" i="11" s="1"/>
  <c r="N966" i="11" s="1"/>
  <c r="L975" i="11"/>
  <c r="M975" i="11" s="1"/>
  <c r="N975" i="11" s="1"/>
  <c r="H946" i="11"/>
  <c r="H960" i="11"/>
  <c r="H962" i="11"/>
  <c r="M962" i="11" s="1"/>
  <c r="N962" i="11" s="1"/>
  <c r="H947" i="11"/>
  <c r="H969" i="11"/>
  <c r="H955" i="11"/>
  <c r="H970" i="11"/>
  <c r="J947" i="11"/>
  <c r="K947" i="11" s="1"/>
  <c r="J948" i="11"/>
  <c r="K948" i="11" s="1"/>
  <c r="L948" i="11" s="1"/>
  <c r="J969" i="11"/>
  <c r="H961" i="11"/>
  <c r="M961" i="11" s="1"/>
  <c r="N961" i="11" s="1"/>
  <c r="J955" i="11"/>
  <c r="J942" i="11"/>
  <c r="K942" i="11" s="1"/>
  <c r="L927" i="11"/>
  <c r="M927" i="11" s="1"/>
  <c r="N927" i="11" s="1"/>
  <c r="M904" i="11"/>
  <c r="N904" i="11" s="1"/>
  <c r="L904" i="11"/>
  <c r="L909" i="11"/>
  <c r="L917" i="11"/>
  <c r="M917" i="11" s="1"/>
  <c r="N917" i="11" s="1"/>
  <c r="L913" i="11"/>
  <c r="M913" i="11" s="1"/>
  <c r="N913" i="11" s="1"/>
  <c r="K931" i="11"/>
  <c r="L931" i="11" s="1"/>
  <c r="L936" i="11"/>
  <c r="M936" i="11" s="1"/>
  <c r="N936" i="11" s="1"/>
  <c r="H907" i="11"/>
  <c r="H921" i="11"/>
  <c r="H922" i="11"/>
  <c r="M922" i="11" s="1"/>
  <c r="N922" i="11" s="1"/>
  <c r="H923" i="11"/>
  <c r="M923" i="11" s="1"/>
  <c r="N923" i="11" s="1"/>
  <c r="H908" i="11"/>
  <c r="M908" i="11" s="1"/>
  <c r="N908" i="11" s="1"/>
  <c r="H909" i="11"/>
  <c r="M909" i="11" s="1"/>
  <c r="N909" i="11" s="1"/>
  <c r="H930" i="11"/>
  <c r="J907" i="11"/>
  <c r="H916" i="11"/>
  <c r="H931" i="11"/>
  <c r="J930" i="11"/>
  <c r="J916" i="11"/>
  <c r="J903" i="11"/>
  <c r="K903" i="11" s="1"/>
  <c r="L884" i="11"/>
  <c r="H884" i="11"/>
  <c r="L883" i="11"/>
  <c r="H883" i="11"/>
  <c r="M883" i="11" s="1"/>
  <c r="N883" i="11" s="1"/>
  <c r="J865" i="11"/>
  <c r="K865" i="11" s="1"/>
  <c r="J864" i="11"/>
  <c r="K864" i="11" s="1"/>
  <c r="M884" i="11"/>
  <c r="N884" i="11" s="1"/>
  <c r="H868" i="11"/>
  <c r="H882" i="11"/>
  <c r="M888" i="11"/>
  <c r="N888" i="11" s="1"/>
  <c r="M878" i="11"/>
  <c r="N878" i="11" s="1"/>
  <c r="J892" i="11"/>
  <c r="K892" i="11" s="1"/>
  <c r="J891" i="11"/>
  <c r="M897" i="11"/>
  <c r="N897" i="11" s="1"/>
  <c r="L897" i="11"/>
  <c r="L865" i="11"/>
  <c r="J874" i="11"/>
  <c r="K874" i="11" s="1"/>
  <c r="H869" i="11"/>
  <c r="M869" i="11" s="1"/>
  <c r="N869" i="11" s="1"/>
  <c r="H870" i="11"/>
  <c r="M870" i="11" s="1"/>
  <c r="N870" i="11" s="1"/>
  <c r="L888" i="11"/>
  <c r="H891" i="11"/>
  <c r="J877" i="11"/>
  <c r="K830" i="11"/>
  <c r="L831" i="11"/>
  <c r="K831" i="11"/>
  <c r="L826" i="11"/>
  <c r="M826" i="11" s="1"/>
  <c r="N826" i="11" s="1"/>
  <c r="L839" i="11"/>
  <c r="M839" i="11" s="1"/>
  <c r="N839" i="11" s="1"/>
  <c r="L853" i="11"/>
  <c r="L849" i="11"/>
  <c r="M849" i="11" s="1"/>
  <c r="N849" i="11" s="1"/>
  <c r="L825" i="11"/>
  <c r="M825" i="11" s="1"/>
  <c r="L830" i="11"/>
  <c r="M858" i="11"/>
  <c r="N858" i="11" s="1"/>
  <c r="L858" i="11"/>
  <c r="H843" i="11"/>
  <c r="H845" i="11"/>
  <c r="H830" i="11"/>
  <c r="H838" i="11"/>
  <c r="J843" i="11"/>
  <c r="J844" i="11"/>
  <c r="K844" i="11" s="1"/>
  <c r="J845" i="11"/>
  <c r="K845" i="11" s="1"/>
  <c r="H853" i="11"/>
  <c r="M853" i="11" s="1"/>
  <c r="N853" i="11" s="1"/>
  <c r="J830" i="11"/>
  <c r="J831" i="11"/>
  <c r="J852" i="11"/>
  <c r="H829" i="11"/>
  <c r="H844" i="11"/>
  <c r="H831" i="11"/>
  <c r="H852" i="11"/>
  <c r="L835" i="11"/>
  <c r="M835" i="11" s="1"/>
  <c r="N835" i="11" s="1"/>
  <c r="J838" i="11"/>
  <c r="L810" i="11"/>
  <c r="M810" i="11" s="1"/>
  <c r="N810" i="11" s="1"/>
  <c r="L787" i="11"/>
  <c r="M787" i="11"/>
  <c r="N787" i="11" s="1"/>
  <c r="L800" i="11"/>
  <c r="M800" i="11" s="1"/>
  <c r="N800" i="11" s="1"/>
  <c r="M805" i="11"/>
  <c r="N805" i="11" s="1"/>
  <c r="L796" i="11"/>
  <c r="M796" i="11" s="1"/>
  <c r="N796" i="11" s="1"/>
  <c r="L806" i="11"/>
  <c r="L819" i="11"/>
  <c r="M819" i="11" s="1"/>
  <c r="N819" i="11" s="1"/>
  <c r="H790" i="11"/>
  <c r="H804" i="11"/>
  <c r="H806" i="11"/>
  <c r="M806" i="11" s="1"/>
  <c r="N806" i="11" s="1"/>
  <c r="H791" i="11"/>
  <c r="H792" i="11"/>
  <c r="H813" i="11"/>
  <c r="H799" i="11"/>
  <c r="H814" i="11"/>
  <c r="M814" i="11" s="1"/>
  <c r="N814" i="11" s="1"/>
  <c r="J791" i="11"/>
  <c r="K791" i="11" s="1"/>
  <c r="J792" i="11"/>
  <c r="K792" i="11" s="1"/>
  <c r="J813" i="11"/>
  <c r="H805" i="11"/>
  <c r="J799" i="11"/>
  <c r="J786" i="11"/>
  <c r="K786" i="11" s="1"/>
  <c r="L748" i="11"/>
  <c r="M748" i="11" s="1"/>
  <c r="N748" i="11" s="1"/>
  <c r="M752" i="11"/>
  <c r="N752" i="11" s="1"/>
  <c r="L775" i="11"/>
  <c r="L761" i="11"/>
  <c r="M761" i="11" s="1"/>
  <c r="N761" i="11" s="1"/>
  <c r="K775" i="11"/>
  <c r="L757" i="11"/>
  <c r="M757" i="11"/>
  <c r="N757" i="11" s="1"/>
  <c r="L767" i="11"/>
  <c r="L771" i="11"/>
  <c r="M771" i="11" s="1"/>
  <c r="N771" i="11" s="1"/>
  <c r="L780" i="11"/>
  <c r="M780" i="11"/>
  <c r="N780" i="11" s="1"/>
  <c r="H767" i="11"/>
  <c r="M767" i="11" s="1"/>
  <c r="N767" i="11" s="1"/>
  <c r="H753" i="11"/>
  <c r="M753" i="11" s="1"/>
  <c r="N753" i="11" s="1"/>
  <c r="H774" i="11"/>
  <c r="H760" i="11"/>
  <c r="J760" i="11"/>
  <c r="L766" i="11"/>
  <c r="M766" i="11" s="1"/>
  <c r="N766" i="11" s="1"/>
  <c r="J775" i="11"/>
  <c r="H775" i="11"/>
  <c r="J747" i="11"/>
  <c r="K747" i="11" s="1"/>
  <c r="L752" i="11"/>
  <c r="L709" i="11"/>
  <c r="M709" i="11"/>
  <c r="N709" i="11" s="1"/>
  <c r="K722" i="11"/>
  <c r="L727" i="11"/>
  <c r="K736" i="11"/>
  <c r="L718" i="11"/>
  <c r="M718" i="11" s="1"/>
  <c r="N718" i="11" s="1"/>
  <c r="K714" i="11"/>
  <c r="L732" i="11"/>
  <c r="M732" i="11" s="1"/>
  <c r="N732" i="11" s="1"/>
  <c r="L741" i="11"/>
  <c r="M741" i="11" s="1"/>
  <c r="N741" i="11" s="1"/>
  <c r="H727" i="11"/>
  <c r="M727" i="11" s="1"/>
  <c r="N727" i="11" s="1"/>
  <c r="H714" i="11"/>
  <c r="H735" i="11"/>
  <c r="H721" i="11"/>
  <c r="H736" i="11"/>
  <c r="J713" i="11"/>
  <c r="K713" i="11" s="1"/>
  <c r="J714" i="11"/>
  <c r="J735" i="11"/>
  <c r="H726" i="11"/>
  <c r="H713" i="11"/>
  <c r="J721" i="11"/>
  <c r="L728" i="11"/>
  <c r="M728" i="11" s="1"/>
  <c r="N728" i="11" s="1"/>
  <c r="J708" i="11"/>
  <c r="K708" i="11" s="1"/>
  <c r="K679" i="11"/>
  <c r="J670" i="11"/>
  <c r="K670" i="11" s="1"/>
  <c r="J669" i="11"/>
  <c r="K669" i="11" s="1"/>
  <c r="L674" i="11"/>
  <c r="L688" i="11"/>
  <c r="K683" i="11"/>
  <c r="K697" i="11"/>
  <c r="L669" i="11"/>
  <c r="J678" i="11"/>
  <c r="J693" i="11"/>
  <c r="K693" i="11" s="1"/>
  <c r="H673" i="11"/>
  <c r="J679" i="11"/>
  <c r="H687" i="11"/>
  <c r="H688" i="11"/>
  <c r="M688" i="11" s="1"/>
  <c r="N688" i="11" s="1"/>
  <c r="H689" i="11"/>
  <c r="M689" i="11" s="1"/>
  <c r="N689" i="11" s="1"/>
  <c r="J700" i="11"/>
  <c r="J702" i="11"/>
  <c r="K702" i="11" s="1"/>
  <c r="H674" i="11"/>
  <c r="M674" i="11" s="1"/>
  <c r="N674" i="11" s="1"/>
  <c r="H675" i="11"/>
  <c r="M675" i="11" s="1"/>
  <c r="N675" i="11" s="1"/>
  <c r="J686" i="11"/>
  <c r="L693" i="11"/>
  <c r="H696" i="11"/>
  <c r="M644" i="11"/>
  <c r="N644" i="11" s="1"/>
  <c r="K640" i="11"/>
  <c r="L650" i="11"/>
  <c r="M658" i="11"/>
  <c r="N658" i="11" s="1"/>
  <c r="L658" i="11"/>
  <c r="L644" i="11"/>
  <c r="J654" i="11"/>
  <c r="K654" i="11" s="1"/>
  <c r="L631" i="11"/>
  <c r="M631" i="11" s="1"/>
  <c r="N631" i="11" s="1"/>
  <c r="H634" i="11"/>
  <c r="J640" i="11"/>
  <c r="H648" i="11"/>
  <c r="H649" i="11"/>
  <c r="M649" i="11" s="1"/>
  <c r="N649" i="11" s="1"/>
  <c r="H650" i="11"/>
  <c r="M650" i="11" s="1"/>
  <c r="N650" i="11" s="1"/>
  <c r="J661" i="11"/>
  <c r="J663" i="11"/>
  <c r="K663" i="11" s="1"/>
  <c r="H635" i="11"/>
  <c r="M635" i="11" s="1"/>
  <c r="N635" i="11" s="1"/>
  <c r="H636" i="11"/>
  <c r="M636" i="11" s="1"/>
  <c r="N636" i="11" s="1"/>
  <c r="J647" i="11"/>
  <c r="L654" i="11"/>
  <c r="H657" i="11"/>
  <c r="J643" i="11"/>
  <c r="J630" i="11"/>
  <c r="K630" i="11" s="1"/>
  <c r="J657" i="11"/>
  <c r="L611" i="11"/>
  <c r="K611" i="11"/>
  <c r="L597" i="11"/>
  <c r="L619" i="11"/>
  <c r="L605" i="11"/>
  <c r="M605" i="11" s="1"/>
  <c r="N605" i="11" s="1"/>
  <c r="L591" i="11"/>
  <c r="M591" i="11" s="1"/>
  <c r="L592" i="11"/>
  <c r="M592" i="11"/>
  <c r="N592" i="11" s="1"/>
  <c r="L624" i="11"/>
  <c r="M624" i="11" s="1"/>
  <c r="N624" i="11" s="1"/>
  <c r="H595" i="11"/>
  <c r="H609" i="11"/>
  <c r="H610" i="11"/>
  <c r="H611" i="11"/>
  <c r="H596" i="11"/>
  <c r="H597" i="11"/>
  <c r="L615" i="11"/>
  <c r="M615" i="11" s="1"/>
  <c r="N615" i="11" s="1"/>
  <c r="H618" i="11"/>
  <c r="L601" i="11"/>
  <c r="M601" i="11" s="1"/>
  <c r="N601" i="11" s="1"/>
  <c r="H604" i="11"/>
  <c r="J609" i="11"/>
  <c r="J610" i="11"/>
  <c r="K610" i="11" s="1"/>
  <c r="J611" i="11"/>
  <c r="H619" i="11"/>
  <c r="M619" i="11" s="1"/>
  <c r="N619" i="11" s="1"/>
  <c r="J596" i="11"/>
  <c r="K596" i="11" s="1"/>
  <c r="J597" i="11"/>
  <c r="K597" i="11" s="1"/>
  <c r="J618" i="11"/>
  <c r="J604" i="11"/>
  <c r="K566" i="11"/>
  <c r="M558" i="11"/>
  <c r="N558" i="11" s="1"/>
  <c r="K562" i="11"/>
  <c r="L572" i="11"/>
  <c r="M572" i="11" s="1"/>
  <c r="N572" i="11" s="1"/>
  <c r="M553" i="11"/>
  <c r="N553" i="11" s="1"/>
  <c r="L571" i="11"/>
  <c r="K580" i="11"/>
  <c r="L566" i="11"/>
  <c r="J576" i="11"/>
  <c r="K576" i="11" s="1"/>
  <c r="L553" i="11"/>
  <c r="H556" i="11"/>
  <c r="J562" i="11"/>
  <c r="H570" i="11"/>
  <c r="H571" i="11"/>
  <c r="M571" i="11" s="1"/>
  <c r="N571" i="11" s="1"/>
  <c r="H572" i="11"/>
  <c r="J583" i="11"/>
  <c r="J585" i="11"/>
  <c r="K585" i="11" s="1"/>
  <c r="H557" i="11"/>
  <c r="M557" i="11" s="1"/>
  <c r="N557" i="11" s="1"/>
  <c r="H558" i="11"/>
  <c r="J569" i="11"/>
  <c r="H579" i="11"/>
  <c r="J579" i="11"/>
  <c r="J552" i="11"/>
  <c r="K552" i="11" s="1"/>
  <c r="M519" i="11"/>
  <c r="N519" i="11" s="1"/>
  <c r="M537" i="11"/>
  <c r="N537" i="11" s="1"/>
  <c r="L537" i="11"/>
  <c r="M533" i="11"/>
  <c r="N533" i="11" s="1"/>
  <c r="L514" i="11"/>
  <c r="M514" i="11" s="1"/>
  <c r="N514" i="11" s="1"/>
  <c r="L518" i="11"/>
  <c r="M518" i="11" s="1"/>
  <c r="N518" i="11" s="1"/>
  <c r="L541" i="11"/>
  <c r="M527" i="11"/>
  <c r="N527" i="11" s="1"/>
  <c r="L527" i="11"/>
  <c r="M532" i="11"/>
  <c r="N532" i="11" s="1"/>
  <c r="L523" i="11"/>
  <c r="M523" i="11" s="1"/>
  <c r="N523" i="11" s="1"/>
  <c r="L546" i="11"/>
  <c r="M546" i="11" s="1"/>
  <c r="N546" i="11" s="1"/>
  <c r="H532" i="11"/>
  <c r="H518" i="11"/>
  <c r="H541" i="11"/>
  <c r="M541" i="11" s="1"/>
  <c r="N541" i="11" s="1"/>
  <c r="J526" i="11"/>
  <c r="L533" i="11"/>
  <c r="J513" i="11"/>
  <c r="K513" i="11" s="1"/>
  <c r="L519" i="11"/>
  <c r="H517" i="11"/>
  <c r="H526" i="11"/>
  <c r="J540" i="11"/>
  <c r="K479" i="11"/>
  <c r="L479" i="11" s="1"/>
  <c r="L480" i="11"/>
  <c r="M484" i="11"/>
  <c r="N484" i="11" s="1"/>
  <c r="K480" i="11"/>
  <c r="L488" i="11"/>
  <c r="M488" i="11" s="1"/>
  <c r="N488" i="11" s="1"/>
  <c r="L502" i="11"/>
  <c r="L498" i="11"/>
  <c r="M498" i="11" s="1"/>
  <c r="N498" i="11" s="1"/>
  <c r="L475" i="11"/>
  <c r="M475" i="11"/>
  <c r="N475" i="11" s="1"/>
  <c r="L474" i="11"/>
  <c r="M474" i="11" s="1"/>
  <c r="L507" i="11"/>
  <c r="M507" i="11"/>
  <c r="N507" i="11" s="1"/>
  <c r="H480" i="11"/>
  <c r="L484" i="11"/>
  <c r="J494" i="11"/>
  <c r="K494" i="11" s="1"/>
  <c r="J479" i="11"/>
  <c r="J480" i="11"/>
  <c r="J501" i="11"/>
  <c r="H478" i="11"/>
  <c r="H492" i="11"/>
  <c r="H493" i="11"/>
  <c r="H494" i="11"/>
  <c r="H479" i="11"/>
  <c r="H501" i="11"/>
  <c r="H487" i="11"/>
  <c r="J492" i="11"/>
  <c r="J493" i="11"/>
  <c r="K493" i="11" s="1"/>
  <c r="H502" i="11"/>
  <c r="J487" i="11"/>
  <c r="J502" i="11"/>
  <c r="K502" i="11" s="1"/>
  <c r="L436" i="11"/>
  <c r="M436" i="11" s="1"/>
  <c r="N436" i="11" s="1"/>
  <c r="M449" i="11"/>
  <c r="N449" i="11" s="1"/>
  <c r="L449" i="11"/>
  <c r="L445" i="11"/>
  <c r="M445" i="11"/>
  <c r="N445" i="11" s="1"/>
  <c r="M455" i="11"/>
  <c r="N455" i="11" s="1"/>
  <c r="L459" i="11"/>
  <c r="M459" i="11" s="1"/>
  <c r="N459" i="11" s="1"/>
  <c r="M468" i="11"/>
  <c r="N468" i="11" s="1"/>
  <c r="L468" i="11"/>
  <c r="H453" i="11"/>
  <c r="H455" i="11"/>
  <c r="H440" i="11"/>
  <c r="M440" i="11" s="1"/>
  <c r="N440" i="11" s="1"/>
  <c r="H462" i="11"/>
  <c r="H448" i="11"/>
  <c r="H463" i="11"/>
  <c r="J462" i="11"/>
  <c r="J448" i="11"/>
  <c r="L454" i="11"/>
  <c r="M454" i="11" s="1"/>
  <c r="N454" i="11" s="1"/>
  <c r="J463" i="11"/>
  <c r="K463" i="11" s="1"/>
  <c r="H441" i="11"/>
  <c r="M441" i="11" s="1"/>
  <c r="N441" i="11" s="1"/>
  <c r="J435" i="11"/>
  <c r="K435" i="11" s="1"/>
  <c r="L397" i="11"/>
  <c r="M397" i="11" s="1"/>
  <c r="N397" i="11" s="1"/>
  <c r="K410" i="11"/>
  <c r="L424" i="11"/>
  <c r="L420" i="11"/>
  <c r="M420" i="11"/>
  <c r="N420" i="11" s="1"/>
  <c r="L406" i="11"/>
  <c r="M406" i="11" s="1"/>
  <c r="N406" i="11" s="1"/>
  <c r="L416" i="11"/>
  <c r="L429" i="11"/>
  <c r="M429" i="11" s="1"/>
  <c r="N429" i="11" s="1"/>
  <c r="H400" i="11"/>
  <c r="H414" i="11"/>
  <c r="H416" i="11"/>
  <c r="M416" i="11" s="1"/>
  <c r="N416" i="11" s="1"/>
  <c r="H423" i="11"/>
  <c r="H409" i="11"/>
  <c r="H424" i="11"/>
  <c r="M424" i="11" s="1"/>
  <c r="N424" i="11" s="1"/>
  <c r="J401" i="11"/>
  <c r="K401" i="11" s="1"/>
  <c r="J402" i="11"/>
  <c r="K402" i="11" s="1"/>
  <c r="J423" i="11"/>
  <c r="H401" i="11"/>
  <c r="J409" i="11"/>
  <c r="L415" i="11"/>
  <c r="M415" i="11" s="1"/>
  <c r="N415" i="11" s="1"/>
  <c r="J396" i="11"/>
  <c r="K396" i="11" s="1"/>
  <c r="L358" i="11"/>
  <c r="M358" i="11" s="1"/>
  <c r="N358" i="11" s="1"/>
  <c r="L376" i="11"/>
  <c r="K385" i="11"/>
  <c r="L367" i="11"/>
  <c r="M367" i="11" s="1"/>
  <c r="N367" i="11" s="1"/>
  <c r="L377" i="11"/>
  <c r="L381" i="11"/>
  <c r="M381" i="11"/>
  <c r="N381" i="11" s="1"/>
  <c r="L390" i="11"/>
  <c r="M390" i="11" s="1"/>
  <c r="N390" i="11" s="1"/>
  <c r="H377" i="11"/>
  <c r="M377" i="11" s="1"/>
  <c r="N377" i="11" s="1"/>
  <c r="H363" i="11"/>
  <c r="H370" i="11"/>
  <c r="H385" i="11"/>
  <c r="J362" i="11"/>
  <c r="K362" i="11" s="1"/>
  <c r="J363" i="11"/>
  <c r="K363" i="11" s="1"/>
  <c r="J384" i="11"/>
  <c r="H376" i="11"/>
  <c r="M376" i="11" s="1"/>
  <c r="N376" i="11" s="1"/>
  <c r="H384" i="11"/>
  <c r="J357" i="11"/>
  <c r="K357" i="11" s="1"/>
  <c r="J371" i="11"/>
  <c r="K371" i="11" s="1"/>
  <c r="H375" i="11"/>
  <c r="L328" i="11"/>
  <c r="M328" i="11" s="1"/>
  <c r="N328" i="11" s="1"/>
  <c r="K324" i="11"/>
  <c r="L332" i="11"/>
  <c r="M332" i="11" s="1"/>
  <c r="N332" i="11" s="1"/>
  <c r="L342" i="11"/>
  <c r="M342" i="11" s="1"/>
  <c r="N342" i="11" s="1"/>
  <c r="M319" i="11"/>
  <c r="N319" i="11" s="1"/>
  <c r="L319" i="11"/>
  <c r="L351" i="11"/>
  <c r="M351" i="11" s="1"/>
  <c r="N351" i="11" s="1"/>
  <c r="H337" i="11"/>
  <c r="H324" i="11"/>
  <c r="H345" i="11"/>
  <c r="H331" i="11"/>
  <c r="J336" i="11"/>
  <c r="J337" i="11"/>
  <c r="K337" i="11" s="1"/>
  <c r="J338" i="11"/>
  <c r="K338" i="11" s="1"/>
  <c r="H346" i="11"/>
  <c r="J323" i="11"/>
  <c r="K323" i="11" s="1"/>
  <c r="J324" i="11"/>
  <c r="J345" i="11"/>
  <c r="J331" i="11"/>
  <c r="J346" i="11"/>
  <c r="K346" i="11" s="1"/>
  <c r="H323" i="11"/>
  <c r="J318" i="11"/>
  <c r="K318" i="11" s="1"/>
  <c r="L298" i="11"/>
  <c r="K293" i="11"/>
  <c r="M284" i="11"/>
  <c r="N284" i="11" s="1"/>
  <c r="K289" i="11"/>
  <c r="L285" i="11"/>
  <c r="M285" i="11"/>
  <c r="N285" i="11" s="1"/>
  <c r="L279" i="11"/>
  <c r="M279" i="11" s="1"/>
  <c r="J288" i="11"/>
  <c r="L280" i="11"/>
  <c r="M280" i="11" s="1"/>
  <c r="N280" i="11" s="1"/>
  <c r="H283" i="11"/>
  <c r="J289" i="11"/>
  <c r="H297" i="11"/>
  <c r="H298" i="11"/>
  <c r="H299" i="11"/>
  <c r="J310" i="11"/>
  <c r="J312" i="11"/>
  <c r="K312" i="11" s="1"/>
  <c r="L312" i="11" s="1"/>
  <c r="H284" i="11"/>
  <c r="H285" i="11"/>
  <c r="L303" i="11"/>
  <c r="M303" i="11" s="1"/>
  <c r="N303" i="11" s="1"/>
  <c r="H306" i="11"/>
  <c r="J283" i="11"/>
  <c r="L289" i="11"/>
  <c r="H292" i="11"/>
  <c r="J297" i="11"/>
  <c r="J298" i="11"/>
  <c r="K298" i="11" s="1"/>
  <c r="J299" i="11"/>
  <c r="K299" i="11" s="1"/>
  <c r="H307" i="11"/>
  <c r="M307" i="11" s="1"/>
  <c r="N307" i="11" s="1"/>
  <c r="L273" i="11"/>
  <c r="M273" i="11" s="1"/>
  <c r="N273" i="11" s="1"/>
  <c r="L264" i="11"/>
  <c r="M264" i="11"/>
  <c r="N264" i="11" s="1"/>
  <c r="K254" i="11"/>
  <c r="L259" i="11"/>
  <c r="L268" i="11"/>
  <c r="L241" i="11"/>
  <c r="M241" i="11" s="1"/>
  <c r="N241" i="11" s="1"/>
  <c r="M259" i="11"/>
  <c r="N259" i="11" s="1"/>
  <c r="M250" i="11"/>
  <c r="N250" i="11" s="1"/>
  <c r="L250" i="11"/>
  <c r="H244" i="11"/>
  <c r="H259" i="11"/>
  <c r="H246" i="11"/>
  <c r="M246" i="11" s="1"/>
  <c r="N246" i="11" s="1"/>
  <c r="H267" i="11"/>
  <c r="H253" i="11"/>
  <c r="H268" i="11"/>
  <c r="M268" i="11" s="1"/>
  <c r="N268" i="11" s="1"/>
  <c r="J267" i="11"/>
  <c r="J253" i="11"/>
  <c r="L260" i="11"/>
  <c r="M260" i="11" s="1"/>
  <c r="N260" i="11" s="1"/>
  <c r="H245" i="11"/>
  <c r="M245" i="11" s="1"/>
  <c r="N245" i="11" s="1"/>
  <c r="J240" i="11"/>
  <c r="K240" i="11" s="1"/>
  <c r="K221" i="11"/>
  <c r="L221" i="11" s="1"/>
  <c r="L229" i="11"/>
  <c r="L225" i="11"/>
  <c r="M225" i="11" s="1"/>
  <c r="N225" i="11" s="1"/>
  <c r="M211" i="11"/>
  <c r="N211" i="11" s="1"/>
  <c r="L202" i="11"/>
  <c r="M202" i="11"/>
  <c r="N202" i="11" s="1"/>
  <c r="L215" i="11"/>
  <c r="M215" i="11"/>
  <c r="N215" i="11" s="1"/>
  <c r="L234" i="11"/>
  <c r="M234" i="11" s="1"/>
  <c r="N234" i="11" s="1"/>
  <c r="H205" i="11"/>
  <c r="H219" i="11"/>
  <c r="H220" i="11"/>
  <c r="H221" i="11"/>
  <c r="H206" i="11"/>
  <c r="H207" i="11"/>
  <c r="H228" i="11"/>
  <c r="L211" i="11"/>
  <c r="H214" i="11"/>
  <c r="J219" i="11"/>
  <c r="J220" i="11"/>
  <c r="K220" i="11" s="1"/>
  <c r="J221" i="11"/>
  <c r="H229" i="11"/>
  <c r="M229" i="11" s="1"/>
  <c r="N229" i="11" s="1"/>
  <c r="J206" i="11"/>
  <c r="K206" i="11" s="1"/>
  <c r="J207" i="11"/>
  <c r="K207" i="11" s="1"/>
  <c r="L207" i="11" s="1"/>
  <c r="J228" i="11"/>
  <c r="J214" i="11"/>
  <c r="J201" i="11"/>
  <c r="K201" i="11" s="1"/>
  <c r="L12" i="11"/>
  <c r="M12" i="11" s="1"/>
  <c r="N12" i="11" s="1"/>
  <c r="L26" i="11"/>
  <c r="M26" i="11" s="1"/>
  <c r="N26" i="11" s="1"/>
  <c r="L39" i="11"/>
  <c r="L25" i="11"/>
  <c r="L11" i="11"/>
  <c r="M11" i="11" s="1"/>
  <c r="N11" i="11" s="1"/>
  <c r="L7" i="11"/>
  <c r="M7" i="11" s="1"/>
  <c r="N7" i="11" s="1"/>
  <c r="H97" i="11"/>
  <c r="H185" i="11"/>
  <c r="H51" i="11"/>
  <c r="H101" i="11"/>
  <c r="H136" i="11"/>
  <c r="H25" i="11"/>
  <c r="L20" i="11"/>
  <c r="H20" i="11"/>
  <c r="H117" i="11"/>
  <c r="H39" i="11"/>
  <c r="L34" i="11"/>
  <c r="H34" i="11"/>
  <c r="H90" i="11"/>
  <c r="H133" i="11"/>
  <c r="H168" i="11"/>
  <c r="H38" i="11"/>
  <c r="H127" i="11"/>
  <c r="H140" i="11"/>
  <c r="L16" i="11"/>
  <c r="M16" i="11" s="1"/>
  <c r="N16" i="11" s="1"/>
  <c r="H143" i="11"/>
  <c r="H195" i="11"/>
  <c r="H189" i="11"/>
  <c r="H64" i="11"/>
  <c r="L6" i="11"/>
  <c r="M6" i="11" s="1"/>
  <c r="H6" i="11"/>
  <c r="H179" i="11"/>
  <c r="H137" i="11"/>
  <c r="H156" i="11"/>
  <c r="L30" i="11"/>
  <c r="M30" i="11" s="1"/>
  <c r="N30" i="11" s="1"/>
  <c r="H55" i="11"/>
  <c r="H162" i="11"/>
  <c r="H142" i="11"/>
  <c r="H76" i="11"/>
  <c r="H116" i="11"/>
  <c r="H167" i="11"/>
  <c r="H115" i="11"/>
  <c r="H141" i="11"/>
  <c r="E200" i="6"/>
  <c r="E201" i="6"/>
  <c r="E202" i="6"/>
  <c r="E203" i="6"/>
  <c r="E204" i="6"/>
  <c r="E205" i="6"/>
  <c r="E206" i="6"/>
  <c r="E207" i="6"/>
  <c r="E199" i="6"/>
  <c r="F207" i="6"/>
  <c r="D207" i="6"/>
  <c r="D206" i="6"/>
  <c r="F204" i="6"/>
  <c r="D205" i="6"/>
  <c r="D204" i="6"/>
  <c r="D203" i="6"/>
  <c r="D202" i="6"/>
  <c r="D200" i="6"/>
  <c r="D201" i="6"/>
  <c r="S3749" i="9"/>
  <c r="S3750" i="9"/>
  <c r="S3751" i="9"/>
  <c r="S3752" i="9"/>
  <c r="S3753" i="9"/>
  <c r="S3754" i="9"/>
  <c r="S3755" i="9"/>
  <c r="S3756" i="9"/>
  <c r="S3748" i="9"/>
  <c r="R3756" i="9"/>
  <c r="R3753" i="9"/>
  <c r="R3754" i="9"/>
  <c r="R3755" i="9"/>
  <c r="R3752" i="9"/>
  <c r="R3751" i="9"/>
  <c r="R3750" i="9"/>
  <c r="R3749" i="9"/>
  <c r="J10" i="9"/>
  <c r="H272" i="15" l="1"/>
  <c r="H271" i="15"/>
  <c r="H274" i="15"/>
  <c r="H266" i="15"/>
  <c r="H273" i="15"/>
  <c r="H270" i="15"/>
  <c r="H275" i="15"/>
  <c r="H269" i="15"/>
  <c r="H268" i="15"/>
  <c r="H267" i="15"/>
  <c r="H265" i="15"/>
  <c r="B503" i="14"/>
  <c r="B495" i="14"/>
  <c r="B502" i="14"/>
  <c r="B494" i="14"/>
  <c r="B501" i="14"/>
  <c r="B493" i="14"/>
  <c r="B499" i="14"/>
  <c r="B498" i="14"/>
  <c r="B497" i="14"/>
  <c r="B496" i="14"/>
  <c r="B500" i="14"/>
  <c r="H222" i="14" a="1"/>
  <c r="H232" i="14" s="1"/>
  <c r="H227" i="14"/>
  <c r="H230" i="14"/>
  <c r="H228" i="14"/>
  <c r="H226" i="14"/>
  <c r="H183" i="13"/>
  <c r="H180" i="13"/>
  <c r="H177" i="13"/>
  <c r="H176" i="13"/>
  <c r="H181" i="13"/>
  <c r="H178" i="13"/>
  <c r="H179" i="13"/>
  <c r="B150" i="13" a="1"/>
  <c r="B94" i="13" a="1"/>
  <c r="F101" i="13" s="1"/>
  <c r="E31" i="12"/>
  <c r="F32" i="12"/>
  <c r="K46" i="12" s="1"/>
  <c r="F37" i="12"/>
  <c r="F34" i="12"/>
  <c r="F35" i="12"/>
  <c r="F36" i="12"/>
  <c r="K48" i="12" s="1"/>
  <c r="F38" i="12"/>
  <c r="J49" i="12" s="1"/>
  <c r="F25" i="12"/>
  <c r="F23" i="12"/>
  <c r="F43" i="12" s="1"/>
  <c r="F33" i="12"/>
  <c r="F31" i="12"/>
  <c r="I46" i="12" s="1"/>
  <c r="J17" i="12"/>
  <c r="K17" i="12" s="1"/>
  <c r="F39" i="12" s="1"/>
  <c r="J15" i="12"/>
  <c r="K15" i="12" s="1"/>
  <c r="J7" i="12"/>
  <c r="K7" i="12" s="1"/>
  <c r="F20" i="12" s="1"/>
  <c r="E26" i="12"/>
  <c r="E27" i="12"/>
  <c r="E21" i="12"/>
  <c r="K8" i="12"/>
  <c r="E22" i="12"/>
  <c r="H34" i="12"/>
  <c r="O47" i="12" s="1"/>
  <c r="E35" i="12"/>
  <c r="J47" i="12"/>
  <c r="E37" i="12"/>
  <c r="E32" i="12"/>
  <c r="K10" i="12"/>
  <c r="E36" i="12"/>
  <c r="E38" i="12"/>
  <c r="E28" i="12"/>
  <c r="E30" i="12"/>
  <c r="K11" i="12"/>
  <c r="E25" i="12"/>
  <c r="E23" i="12"/>
  <c r="H47" i="12"/>
  <c r="E29" i="12"/>
  <c r="E24" i="12"/>
  <c r="L1477" i="11"/>
  <c r="M1477" i="11" s="1"/>
  <c r="N1477" i="11" s="1"/>
  <c r="L1463" i="11"/>
  <c r="M1463" i="11" s="1"/>
  <c r="N1463" i="11" s="1"/>
  <c r="L1449" i="11"/>
  <c r="M1449" i="11" s="1"/>
  <c r="L1420" i="11"/>
  <c r="M1420" i="11"/>
  <c r="N1420" i="11" s="1"/>
  <c r="L1438" i="11"/>
  <c r="M1438" i="11"/>
  <c r="N1438" i="11" s="1"/>
  <c r="L1410" i="11"/>
  <c r="M1410" i="11" s="1"/>
  <c r="M1443" i="11"/>
  <c r="N1443" i="11" s="1"/>
  <c r="L1443" i="11"/>
  <c r="L1434" i="11"/>
  <c r="M1434" i="11" s="1"/>
  <c r="N1434" i="11" s="1"/>
  <c r="L1371" i="11"/>
  <c r="M1371" i="11" s="1"/>
  <c r="L1399" i="11"/>
  <c r="M1399" i="11" s="1"/>
  <c r="N1399" i="11" s="1"/>
  <c r="L1342" i="11"/>
  <c r="M1342" i="11" s="1"/>
  <c r="N1342" i="11" s="1"/>
  <c r="M1356" i="11"/>
  <c r="N1356" i="11" s="1"/>
  <c r="L1332" i="11"/>
  <c r="M1332" i="11" s="1"/>
  <c r="L1356" i="11"/>
  <c r="M1298" i="11"/>
  <c r="N1298" i="11" s="1"/>
  <c r="L1298" i="11"/>
  <c r="M1321" i="11"/>
  <c r="N1321" i="11" s="1"/>
  <c r="L1299" i="11"/>
  <c r="M1299" i="11" s="1"/>
  <c r="N1299" i="11" s="1"/>
  <c r="L1321" i="11"/>
  <c r="L1293" i="11"/>
  <c r="M1293" i="11"/>
  <c r="M1307" i="11"/>
  <c r="N1307" i="11" s="1"/>
  <c r="L1307" i="11"/>
  <c r="L1264" i="11"/>
  <c r="M1264" i="11" s="1"/>
  <c r="N1264" i="11" s="1"/>
  <c r="L1268" i="11"/>
  <c r="M1268" i="11"/>
  <c r="N1268" i="11" s="1"/>
  <c r="O1254" i="11"/>
  <c r="I1258" i="11" s="1"/>
  <c r="K1258" i="11" s="1"/>
  <c r="M1273" i="11"/>
  <c r="N1273" i="11" s="1"/>
  <c r="L1274" i="11"/>
  <c r="M1274" i="11" s="1"/>
  <c r="N1274" i="11" s="1"/>
  <c r="L1229" i="11"/>
  <c r="M1229" i="11" s="1"/>
  <c r="N1229" i="11" s="1"/>
  <c r="M1220" i="11"/>
  <c r="N1220" i="11" s="1"/>
  <c r="M1221" i="11"/>
  <c r="N1221" i="11" s="1"/>
  <c r="L1220" i="11"/>
  <c r="L1221" i="11"/>
  <c r="L1215" i="11"/>
  <c r="M1215" i="11" s="1"/>
  <c r="L1196" i="11"/>
  <c r="M1196" i="11" s="1"/>
  <c r="N1196" i="11" s="1"/>
  <c r="L1195" i="11"/>
  <c r="M1195" i="11" s="1"/>
  <c r="N1195" i="11" s="1"/>
  <c r="L1181" i="11"/>
  <c r="M1181" i="11" s="1"/>
  <c r="N1181" i="11" s="1"/>
  <c r="L1182" i="11"/>
  <c r="M1182" i="11" s="1"/>
  <c r="N1182" i="11" s="1"/>
  <c r="N1178" i="11"/>
  <c r="M1178" i="11"/>
  <c r="O1176" i="11" s="1"/>
  <c r="I1180" i="11" s="1"/>
  <c r="K1180" i="11" s="1"/>
  <c r="M1151" i="11"/>
  <c r="N1151" i="11" s="1"/>
  <c r="L1151" i="11"/>
  <c r="M1137" i="11"/>
  <c r="L1137" i="11"/>
  <c r="L1104" i="11"/>
  <c r="M1104" i="11" s="1"/>
  <c r="N1104" i="11" s="1"/>
  <c r="L1103" i="11"/>
  <c r="M1103" i="11" s="1"/>
  <c r="N1103" i="11" s="1"/>
  <c r="L1118" i="11"/>
  <c r="M1118" i="11" s="1"/>
  <c r="N1118" i="11" s="1"/>
  <c r="N1099" i="11"/>
  <c r="N1100" i="11" s="1"/>
  <c r="M1100" i="11"/>
  <c r="L1112" i="11"/>
  <c r="M1112" i="11" s="1"/>
  <c r="N1112" i="11" s="1"/>
  <c r="L1117" i="11"/>
  <c r="M1117" i="11" s="1"/>
  <c r="N1117" i="11" s="1"/>
  <c r="L1087" i="11"/>
  <c r="M1087" i="11" s="1"/>
  <c r="N1087" i="11" s="1"/>
  <c r="L1059" i="11"/>
  <c r="M1059" i="11"/>
  <c r="M1048" i="11"/>
  <c r="N1048" i="11" s="1"/>
  <c r="M1020" i="11"/>
  <c r="L1020" i="11"/>
  <c r="L1048" i="11"/>
  <c r="L1034" i="11"/>
  <c r="M1034" i="11" s="1"/>
  <c r="N1034" i="11" s="1"/>
  <c r="L1025" i="11"/>
  <c r="M1025" i="11" s="1"/>
  <c r="N1025" i="11" s="1"/>
  <c r="M1026" i="11"/>
  <c r="N1026" i="11" s="1"/>
  <c r="L991" i="11"/>
  <c r="M991" i="11" s="1"/>
  <c r="N991" i="11" s="1"/>
  <c r="N982" i="11"/>
  <c r="M983" i="11"/>
  <c r="L1001" i="11"/>
  <c r="M1001" i="11" s="1"/>
  <c r="N1001" i="11" s="1"/>
  <c r="N983" i="11"/>
  <c r="M1000" i="11"/>
  <c r="N1000" i="11" s="1"/>
  <c r="L1000" i="11"/>
  <c r="L942" i="11"/>
  <c r="M942" i="11" s="1"/>
  <c r="L956" i="11"/>
  <c r="M956" i="11"/>
  <c r="N956" i="11" s="1"/>
  <c r="M948" i="11"/>
  <c r="N948" i="11" s="1"/>
  <c r="L947" i="11"/>
  <c r="M947" i="11" s="1"/>
  <c r="N947" i="11" s="1"/>
  <c r="M970" i="11"/>
  <c r="N970" i="11" s="1"/>
  <c r="L970" i="11"/>
  <c r="L903" i="11"/>
  <c r="M903" i="11"/>
  <c r="M931" i="11"/>
  <c r="N931" i="11" s="1"/>
  <c r="L892" i="11"/>
  <c r="M892" i="11" s="1"/>
  <c r="N892" i="11" s="1"/>
  <c r="M874" i="11"/>
  <c r="N874" i="11" s="1"/>
  <c r="L874" i="11"/>
  <c r="M864" i="11"/>
  <c r="L864" i="11"/>
  <c r="M865" i="11"/>
  <c r="N865" i="11" s="1"/>
  <c r="N825" i="11"/>
  <c r="N827" i="11" s="1"/>
  <c r="M827" i="11"/>
  <c r="O825" i="11" s="1"/>
  <c r="I829" i="11" s="1"/>
  <c r="K829" i="11" s="1"/>
  <c r="M845" i="11"/>
  <c r="N845" i="11" s="1"/>
  <c r="L845" i="11"/>
  <c r="L844" i="11"/>
  <c r="M844" i="11" s="1"/>
  <c r="N844" i="11" s="1"/>
  <c r="M831" i="11"/>
  <c r="N831" i="11" s="1"/>
  <c r="M830" i="11"/>
  <c r="N830" i="11" s="1"/>
  <c r="L786" i="11"/>
  <c r="M786" i="11" s="1"/>
  <c r="L791" i="11"/>
  <c r="M791" i="11" s="1"/>
  <c r="N791" i="11" s="1"/>
  <c r="M792" i="11"/>
  <c r="N792" i="11" s="1"/>
  <c r="L792" i="11"/>
  <c r="L747" i="11"/>
  <c r="M747" i="11" s="1"/>
  <c r="M775" i="11"/>
  <c r="N775" i="11" s="1"/>
  <c r="M713" i="11"/>
  <c r="N713" i="11" s="1"/>
  <c r="L713" i="11"/>
  <c r="L708" i="11"/>
  <c r="M708" i="11" s="1"/>
  <c r="M736" i="11"/>
  <c r="N736" i="11" s="1"/>
  <c r="L722" i="11"/>
  <c r="M722" i="11" s="1"/>
  <c r="N722" i="11" s="1"/>
  <c r="M714" i="11"/>
  <c r="N714" i="11" s="1"/>
  <c r="L736" i="11"/>
  <c r="L714" i="11"/>
  <c r="M679" i="11"/>
  <c r="N679" i="11" s="1"/>
  <c r="L679" i="11"/>
  <c r="M697" i="11"/>
  <c r="N697" i="11" s="1"/>
  <c r="M669" i="11"/>
  <c r="M683" i="11"/>
  <c r="N683" i="11" s="1"/>
  <c r="L702" i="11"/>
  <c r="M702" i="11" s="1"/>
  <c r="N702" i="11" s="1"/>
  <c r="L670" i="11"/>
  <c r="M670" i="11" s="1"/>
  <c r="N670" i="11" s="1"/>
  <c r="L697" i="11"/>
  <c r="M693" i="11"/>
  <c r="N693" i="11" s="1"/>
  <c r="L683" i="11"/>
  <c r="L663" i="11"/>
  <c r="M663" i="11" s="1"/>
  <c r="N663" i="11" s="1"/>
  <c r="M654" i="11"/>
  <c r="N654" i="11" s="1"/>
  <c r="L640" i="11"/>
  <c r="M640" i="11" s="1"/>
  <c r="N640" i="11" s="1"/>
  <c r="L630" i="11"/>
  <c r="M630" i="11" s="1"/>
  <c r="N591" i="11"/>
  <c r="N593" i="11" s="1"/>
  <c r="M593" i="11"/>
  <c r="O591" i="11" s="1"/>
  <c r="I595" i="11" s="1"/>
  <c r="K595" i="11" s="1"/>
  <c r="L610" i="11"/>
  <c r="M610" i="11" s="1"/>
  <c r="N610" i="11" s="1"/>
  <c r="M611" i="11"/>
  <c r="N611" i="11" s="1"/>
  <c r="L596" i="11"/>
  <c r="M596" i="11" s="1"/>
  <c r="N596" i="11" s="1"/>
  <c r="M597" i="11"/>
  <c r="N597" i="11" s="1"/>
  <c r="L585" i="11"/>
  <c r="M585" i="11" s="1"/>
  <c r="N585" i="11" s="1"/>
  <c r="L576" i="11"/>
  <c r="M576" i="11" s="1"/>
  <c r="N576" i="11" s="1"/>
  <c r="L562" i="11"/>
  <c r="M562" i="11" s="1"/>
  <c r="N562" i="11" s="1"/>
  <c r="L580" i="11"/>
  <c r="M580" i="11"/>
  <c r="N580" i="11" s="1"/>
  <c r="L552" i="11"/>
  <c r="M552" i="11" s="1"/>
  <c r="M566" i="11"/>
  <c r="N566" i="11" s="1"/>
  <c r="M513" i="11"/>
  <c r="L513" i="11"/>
  <c r="L493" i="11"/>
  <c r="M493" i="11" s="1"/>
  <c r="N493" i="11" s="1"/>
  <c r="N474" i="11"/>
  <c r="N476" i="11" s="1"/>
  <c r="M476" i="11"/>
  <c r="O474" i="11" s="1"/>
  <c r="I478" i="11" s="1"/>
  <c r="K478" i="11" s="1"/>
  <c r="L494" i="11"/>
  <c r="M494" i="11" s="1"/>
  <c r="N494" i="11" s="1"/>
  <c r="M480" i="11"/>
  <c r="N480" i="11" s="1"/>
  <c r="M502" i="11"/>
  <c r="N502" i="11" s="1"/>
  <c r="M479" i="11"/>
  <c r="N479" i="11" s="1"/>
  <c r="M463" i="11"/>
  <c r="N463" i="11" s="1"/>
  <c r="L463" i="11"/>
  <c r="L435" i="11"/>
  <c r="M435" i="11" s="1"/>
  <c r="L402" i="11"/>
  <c r="M402" i="11" s="1"/>
  <c r="N402" i="11" s="1"/>
  <c r="M401" i="11"/>
  <c r="N401" i="11" s="1"/>
  <c r="L401" i="11"/>
  <c r="L396" i="11"/>
  <c r="M396" i="11" s="1"/>
  <c r="L410" i="11"/>
  <c r="M410" i="11" s="1"/>
  <c r="N410" i="11" s="1"/>
  <c r="L363" i="11"/>
  <c r="M363" i="11" s="1"/>
  <c r="N363" i="11" s="1"/>
  <c r="L362" i="11"/>
  <c r="M362" i="11" s="1"/>
  <c r="N362" i="11" s="1"/>
  <c r="L371" i="11"/>
  <c r="M371" i="11" s="1"/>
  <c r="N371" i="11" s="1"/>
  <c r="M385" i="11"/>
  <c r="N385" i="11" s="1"/>
  <c r="L357" i="11"/>
  <c r="M357" i="11" s="1"/>
  <c r="L385" i="11"/>
  <c r="L323" i="11"/>
  <c r="M323" i="11" s="1"/>
  <c r="N323" i="11" s="1"/>
  <c r="L338" i="11"/>
  <c r="M338" i="11" s="1"/>
  <c r="N338" i="11" s="1"/>
  <c r="L337" i="11"/>
  <c r="M337" i="11" s="1"/>
  <c r="N337" i="11" s="1"/>
  <c r="M346" i="11"/>
  <c r="N346" i="11" s="1"/>
  <c r="M324" i="11"/>
  <c r="N324" i="11" s="1"/>
  <c r="L324" i="11"/>
  <c r="L318" i="11"/>
  <c r="M318" i="11"/>
  <c r="L346" i="11"/>
  <c r="M281" i="11"/>
  <c r="O279" i="11" s="1"/>
  <c r="I283" i="11" s="1"/>
  <c r="K283" i="11" s="1"/>
  <c r="N279" i="11"/>
  <c r="N281" i="11" s="1"/>
  <c r="M298" i="11"/>
  <c r="N298" i="11" s="1"/>
  <c r="M293" i="11"/>
  <c r="N293" i="11" s="1"/>
  <c r="L293" i="11"/>
  <c r="L299" i="11"/>
  <c r="M299" i="11" s="1"/>
  <c r="N299" i="11" s="1"/>
  <c r="M312" i="11"/>
  <c r="N312" i="11" s="1"/>
  <c r="M289" i="11"/>
  <c r="N289" i="11" s="1"/>
  <c r="L240" i="11"/>
  <c r="M240" i="11" s="1"/>
  <c r="L254" i="11"/>
  <c r="M254" i="11" s="1"/>
  <c r="N254" i="11" s="1"/>
  <c r="M220" i="11"/>
  <c r="N220" i="11" s="1"/>
  <c r="L220" i="11"/>
  <c r="M201" i="11"/>
  <c r="L201" i="11"/>
  <c r="M221" i="11"/>
  <c r="N221" i="11" s="1"/>
  <c r="M207" i="11"/>
  <c r="N207" i="11" s="1"/>
  <c r="L206" i="11"/>
  <c r="M206" i="11" s="1"/>
  <c r="N206" i="11" s="1"/>
  <c r="M20" i="11"/>
  <c r="N20" i="11" s="1"/>
  <c r="M39" i="11"/>
  <c r="N39" i="11" s="1"/>
  <c r="M34" i="11"/>
  <c r="N34" i="11" s="1"/>
  <c r="M25" i="11"/>
  <c r="N25" i="11" s="1"/>
  <c r="N6" i="11"/>
  <c r="N8" i="11" s="1"/>
  <c r="M8" i="11"/>
  <c r="H3744" i="9"/>
  <c r="G3744" i="9"/>
  <c r="H3743" i="9"/>
  <c r="G3743" i="9"/>
  <c r="H3742" i="9"/>
  <c r="G3742" i="9"/>
  <c r="C3742" i="9"/>
  <c r="G3739" i="9"/>
  <c r="G3738" i="9"/>
  <c r="C3738" i="9"/>
  <c r="G3735" i="9"/>
  <c r="H3735" i="9" s="1"/>
  <c r="G3734" i="9"/>
  <c r="H3734" i="9" s="1"/>
  <c r="C3734" i="9"/>
  <c r="G3731" i="9"/>
  <c r="G3730" i="9"/>
  <c r="G3729" i="9"/>
  <c r="H3728" i="9"/>
  <c r="G3728" i="9"/>
  <c r="C3728" i="9"/>
  <c r="G3725" i="9"/>
  <c r="H3725" i="9" s="1"/>
  <c r="G3724" i="9"/>
  <c r="C3724" i="9"/>
  <c r="G3721" i="9"/>
  <c r="H3721" i="9" s="1"/>
  <c r="G3720" i="9"/>
  <c r="H3720" i="9" s="1"/>
  <c r="C3720" i="9"/>
  <c r="G3717" i="9"/>
  <c r="G3716" i="9"/>
  <c r="G3715" i="9"/>
  <c r="C3715" i="9"/>
  <c r="H3712" i="9"/>
  <c r="G3712" i="9"/>
  <c r="H3711" i="9"/>
  <c r="G3711" i="9"/>
  <c r="C3711" i="9"/>
  <c r="H3705" i="9"/>
  <c r="G3705" i="9"/>
  <c r="H3704" i="9"/>
  <c r="G3704" i="9"/>
  <c r="H3703" i="9"/>
  <c r="G3703" i="9"/>
  <c r="C3703" i="9"/>
  <c r="G3700" i="9"/>
  <c r="G3699" i="9"/>
  <c r="C3699" i="9"/>
  <c r="G3696" i="9"/>
  <c r="H3696" i="9" s="1"/>
  <c r="G3695" i="9"/>
  <c r="H3695" i="9" s="1"/>
  <c r="C3695" i="9"/>
  <c r="G3692" i="9"/>
  <c r="G3691" i="9"/>
  <c r="G3690" i="9"/>
  <c r="G3689" i="9"/>
  <c r="H3689" i="9" s="1"/>
  <c r="C3689" i="9"/>
  <c r="H3686" i="9"/>
  <c r="G3686" i="9"/>
  <c r="G3685" i="9"/>
  <c r="C3685" i="9"/>
  <c r="H3682" i="9"/>
  <c r="G3682" i="9"/>
  <c r="G3681" i="9"/>
  <c r="H3681" i="9" s="1"/>
  <c r="C3681" i="9"/>
  <c r="G3678" i="9"/>
  <c r="G3677" i="9"/>
  <c r="G3676" i="9"/>
  <c r="C3676" i="9"/>
  <c r="G3673" i="9"/>
  <c r="H3673" i="9" s="1"/>
  <c r="G3672" i="9"/>
  <c r="H3672" i="9" s="1"/>
  <c r="C3672" i="9"/>
  <c r="H3666" i="9"/>
  <c r="G3666" i="9"/>
  <c r="G3665" i="9"/>
  <c r="H3665" i="9" s="1"/>
  <c r="G3664" i="9"/>
  <c r="H3664" i="9" s="1"/>
  <c r="C3664" i="9"/>
  <c r="G3661" i="9"/>
  <c r="G3660" i="9"/>
  <c r="C3660" i="9"/>
  <c r="G3657" i="9"/>
  <c r="H3657" i="9" s="1"/>
  <c r="G3656" i="9"/>
  <c r="H3656" i="9" s="1"/>
  <c r="C3656" i="9"/>
  <c r="G3653" i="9"/>
  <c r="G3652" i="9"/>
  <c r="G3651" i="9"/>
  <c r="H3650" i="9"/>
  <c r="G3650" i="9"/>
  <c r="C3650" i="9"/>
  <c r="H3647" i="9"/>
  <c r="G3647" i="9"/>
  <c r="G3646" i="9"/>
  <c r="C3646" i="9"/>
  <c r="H3643" i="9"/>
  <c r="G3643" i="9"/>
  <c r="G3642" i="9"/>
  <c r="H3642" i="9" s="1"/>
  <c r="C3642" i="9"/>
  <c r="G3639" i="9"/>
  <c r="G3638" i="9"/>
  <c r="G3637" i="9"/>
  <c r="C3637" i="9"/>
  <c r="G3634" i="9"/>
  <c r="H3634" i="9" s="1"/>
  <c r="G3633" i="9"/>
  <c r="C3633" i="9"/>
  <c r="G3627" i="9"/>
  <c r="G3626" i="9"/>
  <c r="H3626" i="9" s="1"/>
  <c r="G3625" i="9"/>
  <c r="H3625" i="9" s="1"/>
  <c r="C3625" i="9"/>
  <c r="G3622" i="9"/>
  <c r="H3622" i="9" s="1"/>
  <c r="G3621" i="9"/>
  <c r="H3621" i="9" s="1"/>
  <c r="C3621" i="9"/>
  <c r="H3618" i="9"/>
  <c r="G3618" i="9"/>
  <c r="G3617" i="9"/>
  <c r="H3617" i="9" s="1"/>
  <c r="C3617" i="9"/>
  <c r="G3614" i="9"/>
  <c r="G3613" i="9"/>
  <c r="G3612" i="9"/>
  <c r="G3611" i="9"/>
  <c r="H3611" i="9" s="1"/>
  <c r="C3611" i="9"/>
  <c r="G3608" i="9"/>
  <c r="H3608" i="9" s="1"/>
  <c r="G3607" i="9"/>
  <c r="H3607" i="9" s="1"/>
  <c r="C3607" i="9"/>
  <c r="G3604" i="9"/>
  <c r="H3603" i="9"/>
  <c r="G3603" i="9"/>
  <c r="C3603" i="9"/>
  <c r="G3600" i="9"/>
  <c r="H3600" i="9" s="1"/>
  <c r="G3599" i="9"/>
  <c r="H3599" i="9" s="1"/>
  <c r="G3598" i="9"/>
  <c r="C3598" i="9"/>
  <c r="G3595" i="9"/>
  <c r="H3595" i="9" s="1"/>
  <c r="G3594" i="9"/>
  <c r="H3594" i="9" s="1"/>
  <c r="C3594" i="9"/>
  <c r="G3588" i="9"/>
  <c r="H3588" i="9" s="1"/>
  <c r="H3587" i="9"/>
  <c r="G3587" i="9"/>
  <c r="G3586" i="9"/>
  <c r="H3586" i="9" s="1"/>
  <c r="C3586" i="9"/>
  <c r="G3583" i="9"/>
  <c r="G3582" i="9"/>
  <c r="C3582" i="9"/>
  <c r="H3579" i="9"/>
  <c r="G3579" i="9"/>
  <c r="H3578" i="9"/>
  <c r="G3578" i="9"/>
  <c r="C3578" i="9"/>
  <c r="G3575" i="9"/>
  <c r="G3574" i="9"/>
  <c r="G3573" i="9"/>
  <c r="H3572" i="9"/>
  <c r="G3572" i="9"/>
  <c r="C3572" i="9"/>
  <c r="G3569" i="9"/>
  <c r="H3569" i="9" s="1"/>
  <c r="G3568" i="9"/>
  <c r="C3568" i="9"/>
  <c r="G3565" i="9"/>
  <c r="H3565" i="9" s="1"/>
  <c r="G3564" i="9"/>
  <c r="H3564" i="9" s="1"/>
  <c r="C3564" i="9"/>
  <c r="G3561" i="9"/>
  <c r="G3560" i="9"/>
  <c r="G3559" i="9"/>
  <c r="C3559" i="9"/>
  <c r="H3556" i="9"/>
  <c r="G3556" i="9"/>
  <c r="G3555" i="9"/>
  <c r="H3555" i="9" s="1"/>
  <c r="C3555" i="9"/>
  <c r="G3549" i="9"/>
  <c r="H3549" i="9" s="1"/>
  <c r="G3548" i="9"/>
  <c r="H3548" i="9" s="1"/>
  <c r="G3547" i="9"/>
  <c r="H3547" i="9" s="1"/>
  <c r="C3547" i="9"/>
  <c r="G3544" i="9"/>
  <c r="G3543" i="9"/>
  <c r="C3543" i="9"/>
  <c r="G3540" i="9"/>
  <c r="H3540" i="9" s="1"/>
  <c r="G3539" i="9"/>
  <c r="H3539" i="9" s="1"/>
  <c r="C3539" i="9"/>
  <c r="G3536" i="9"/>
  <c r="G3535" i="9"/>
  <c r="G3534" i="9"/>
  <c r="G3533" i="9"/>
  <c r="H3533" i="9" s="1"/>
  <c r="C3533" i="9"/>
  <c r="G3530" i="9"/>
  <c r="H3530" i="9" s="1"/>
  <c r="G3529" i="9"/>
  <c r="C3529" i="9"/>
  <c r="G3526" i="9"/>
  <c r="H3526" i="9" s="1"/>
  <c r="G3525" i="9"/>
  <c r="H3525" i="9" s="1"/>
  <c r="C3525" i="9"/>
  <c r="G3522" i="9"/>
  <c r="G3521" i="9"/>
  <c r="G3520" i="9"/>
  <c r="C3520" i="9"/>
  <c r="H3517" i="9"/>
  <c r="G3517" i="9"/>
  <c r="H3516" i="9"/>
  <c r="G3516" i="9"/>
  <c r="C3516" i="9"/>
  <c r="H3510" i="9"/>
  <c r="G3510" i="9"/>
  <c r="H3509" i="9"/>
  <c r="G3509" i="9"/>
  <c r="H3508" i="9"/>
  <c r="G3508" i="9"/>
  <c r="C3508" i="9"/>
  <c r="G3505" i="9"/>
  <c r="G3504" i="9"/>
  <c r="C3504" i="9"/>
  <c r="G3501" i="9"/>
  <c r="H3501" i="9" s="1"/>
  <c r="G3500" i="9"/>
  <c r="H3500" i="9" s="1"/>
  <c r="C3500" i="9"/>
  <c r="G3497" i="9"/>
  <c r="G3496" i="9"/>
  <c r="G3495" i="9"/>
  <c r="H3494" i="9"/>
  <c r="G3494" i="9"/>
  <c r="C3494" i="9"/>
  <c r="G3491" i="9"/>
  <c r="H3491" i="9" s="1"/>
  <c r="G3490" i="9"/>
  <c r="C3490" i="9"/>
  <c r="H3487" i="9"/>
  <c r="G3487" i="9"/>
  <c r="G3486" i="9"/>
  <c r="H3486" i="9" s="1"/>
  <c r="C3486" i="9"/>
  <c r="G3483" i="9"/>
  <c r="G3482" i="9"/>
  <c r="G3481" i="9"/>
  <c r="C3481" i="9"/>
  <c r="G3478" i="9"/>
  <c r="H3478" i="9" s="1"/>
  <c r="G3477" i="9"/>
  <c r="H3477" i="9" s="1"/>
  <c r="C3477" i="9"/>
  <c r="H3471" i="9"/>
  <c r="G3471" i="9"/>
  <c r="H3470" i="9"/>
  <c r="G3470" i="9"/>
  <c r="G3469" i="9"/>
  <c r="H3469" i="9" s="1"/>
  <c r="C3469" i="9"/>
  <c r="G3466" i="9"/>
  <c r="G3465" i="9"/>
  <c r="C3465" i="9"/>
  <c r="H3462" i="9"/>
  <c r="G3462" i="9"/>
  <c r="G3461" i="9"/>
  <c r="H3461" i="9" s="1"/>
  <c r="C3461" i="9"/>
  <c r="G3458" i="9"/>
  <c r="G3457" i="9"/>
  <c r="G3456" i="9"/>
  <c r="H3455" i="9"/>
  <c r="G3455" i="9"/>
  <c r="C3455" i="9"/>
  <c r="H3452" i="9"/>
  <c r="G3452" i="9"/>
  <c r="G3451" i="9"/>
  <c r="C3451" i="9"/>
  <c r="G3448" i="9"/>
  <c r="H3448" i="9" s="1"/>
  <c r="G3447" i="9"/>
  <c r="H3447" i="9" s="1"/>
  <c r="C3447" i="9"/>
  <c r="G3444" i="9"/>
  <c r="G3443" i="9"/>
  <c r="G3442" i="9"/>
  <c r="C3442" i="9"/>
  <c r="G3439" i="9"/>
  <c r="H3439" i="9" s="1"/>
  <c r="G3438" i="9"/>
  <c r="H3438" i="9" s="1"/>
  <c r="C3438" i="9"/>
  <c r="H3432" i="9"/>
  <c r="G3432" i="9"/>
  <c r="H3431" i="9"/>
  <c r="G3431" i="9"/>
  <c r="H3430" i="9"/>
  <c r="G3430" i="9"/>
  <c r="C3430" i="9"/>
  <c r="G3427" i="9"/>
  <c r="G3426" i="9"/>
  <c r="C3426" i="9"/>
  <c r="G3423" i="9"/>
  <c r="H3423" i="9" s="1"/>
  <c r="G3422" i="9"/>
  <c r="H3422" i="9" s="1"/>
  <c r="C3422" i="9"/>
  <c r="G3419" i="9"/>
  <c r="G3418" i="9"/>
  <c r="G3417" i="9"/>
  <c r="H3416" i="9"/>
  <c r="G3416" i="9"/>
  <c r="C3416" i="9"/>
  <c r="H3413" i="9"/>
  <c r="G3413" i="9"/>
  <c r="G3412" i="9"/>
  <c r="C3412" i="9"/>
  <c r="H3409" i="9"/>
  <c r="G3409" i="9"/>
  <c r="G3408" i="9"/>
  <c r="H3408" i="9" s="1"/>
  <c r="C3408" i="9"/>
  <c r="G3405" i="9"/>
  <c r="G3404" i="9"/>
  <c r="G3403" i="9"/>
  <c r="C3403" i="9"/>
  <c r="G3400" i="9"/>
  <c r="H3400" i="9" s="1"/>
  <c r="G3399" i="9"/>
  <c r="H3399" i="9" s="1"/>
  <c r="C3399" i="9"/>
  <c r="H3393" i="9"/>
  <c r="G3393" i="9"/>
  <c r="G3392" i="9"/>
  <c r="H3392" i="9" s="1"/>
  <c r="G3391" i="9"/>
  <c r="H3391" i="9" s="1"/>
  <c r="C3391" i="9"/>
  <c r="G3388" i="9"/>
  <c r="G3387" i="9"/>
  <c r="C3387" i="9"/>
  <c r="G3384" i="9"/>
  <c r="H3384" i="9" s="1"/>
  <c r="G3383" i="9"/>
  <c r="H3383" i="9" s="1"/>
  <c r="C3383" i="9"/>
  <c r="G3380" i="9"/>
  <c r="G3379" i="9"/>
  <c r="G3378" i="9"/>
  <c r="H3377" i="9"/>
  <c r="G3377" i="9"/>
  <c r="C3377" i="9"/>
  <c r="H3374" i="9"/>
  <c r="G3374" i="9"/>
  <c r="G3373" i="9"/>
  <c r="C3373" i="9"/>
  <c r="G3370" i="9"/>
  <c r="H3370" i="9" s="1"/>
  <c r="G3369" i="9"/>
  <c r="H3369" i="9" s="1"/>
  <c r="C3369" i="9"/>
  <c r="G3366" i="9"/>
  <c r="G3365" i="9"/>
  <c r="G3364" i="9"/>
  <c r="C3364" i="9"/>
  <c r="G3361" i="9"/>
  <c r="H3361" i="9" s="1"/>
  <c r="G3360" i="9"/>
  <c r="H3360" i="9" s="1"/>
  <c r="C3360" i="9"/>
  <c r="G3354" i="9"/>
  <c r="H3354" i="9" s="1"/>
  <c r="G3353" i="9"/>
  <c r="H3353" i="9" s="1"/>
  <c r="G3352" i="9"/>
  <c r="H3352" i="9" s="1"/>
  <c r="C3352" i="9"/>
  <c r="G3349" i="9"/>
  <c r="G3348" i="9"/>
  <c r="C3348" i="9"/>
  <c r="G3345" i="9"/>
  <c r="H3345" i="9" s="1"/>
  <c r="G3344" i="9"/>
  <c r="H3344" i="9" s="1"/>
  <c r="C3344" i="9"/>
  <c r="G3341" i="9"/>
  <c r="G3340" i="9"/>
  <c r="H3340" i="9" s="1"/>
  <c r="G3339" i="9"/>
  <c r="H3338" i="9"/>
  <c r="G3338" i="9"/>
  <c r="C3338" i="9"/>
  <c r="G3335" i="9"/>
  <c r="H3335" i="9" s="1"/>
  <c r="G3334" i="9"/>
  <c r="C3334" i="9"/>
  <c r="G3331" i="9"/>
  <c r="H3331" i="9" s="1"/>
  <c r="G3330" i="9"/>
  <c r="H3330" i="9" s="1"/>
  <c r="C3330" i="9"/>
  <c r="G3327" i="9"/>
  <c r="G3326" i="9"/>
  <c r="G3325" i="9"/>
  <c r="C3325" i="9"/>
  <c r="G3322" i="9"/>
  <c r="H3322" i="9" s="1"/>
  <c r="G3321" i="9"/>
  <c r="H3321" i="9" s="1"/>
  <c r="C3321" i="9"/>
  <c r="H3315" i="9"/>
  <c r="G3315" i="9"/>
  <c r="H3314" i="9"/>
  <c r="G3314" i="9"/>
  <c r="G3313" i="9"/>
  <c r="H3313" i="9" s="1"/>
  <c r="C3313" i="9"/>
  <c r="G3310" i="9"/>
  <c r="G3309" i="9"/>
  <c r="C3309" i="9"/>
  <c r="G3306" i="9"/>
  <c r="H3306" i="9" s="1"/>
  <c r="H3305" i="9"/>
  <c r="G3305" i="9"/>
  <c r="C3305" i="9"/>
  <c r="G3302" i="9"/>
  <c r="H3302" i="9" s="1"/>
  <c r="G3301" i="9"/>
  <c r="H3301" i="9" s="1"/>
  <c r="G3300" i="9"/>
  <c r="H3299" i="9"/>
  <c r="G3299" i="9"/>
  <c r="C3299" i="9"/>
  <c r="G3296" i="9"/>
  <c r="H3296" i="9" s="1"/>
  <c r="G3295" i="9"/>
  <c r="C3295" i="9"/>
  <c r="G3292" i="9"/>
  <c r="H3292" i="9" s="1"/>
  <c r="H3291" i="9"/>
  <c r="G3291" i="9"/>
  <c r="C3291" i="9"/>
  <c r="G3288" i="9"/>
  <c r="G3287" i="9"/>
  <c r="G3286" i="9"/>
  <c r="H3286" i="9" s="1"/>
  <c r="C3286" i="9"/>
  <c r="G3283" i="9"/>
  <c r="H3283" i="9" s="1"/>
  <c r="H3282" i="9"/>
  <c r="G3282" i="9"/>
  <c r="C3282" i="9"/>
  <c r="G3276" i="9"/>
  <c r="H3276" i="9" s="1"/>
  <c r="H3275" i="9"/>
  <c r="G3275" i="9"/>
  <c r="G3274" i="9"/>
  <c r="H3274" i="9" s="1"/>
  <c r="C3274" i="9"/>
  <c r="G3271" i="9"/>
  <c r="G3270" i="9"/>
  <c r="C3270" i="9"/>
  <c r="G3267" i="9"/>
  <c r="H3267" i="9" s="1"/>
  <c r="G3266" i="9"/>
  <c r="H3266" i="9" s="1"/>
  <c r="C3266" i="9"/>
  <c r="G3263" i="9"/>
  <c r="G3262" i="9"/>
  <c r="G3261" i="9"/>
  <c r="H3260" i="9"/>
  <c r="G3260" i="9"/>
  <c r="C3260" i="9"/>
  <c r="G3257" i="9"/>
  <c r="H3257" i="9" s="1"/>
  <c r="G3256" i="9"/>
  <c r="C3256" i="9"/>
  <c r="H3253" i="9"/>
  <c r="G3253" i="9"/>
  <c r="G3252" i="9"/>
  <c r="H3252" i="9" s="1"/>
  <c r="C3252" i="9"/>
  <c r="G3249" i="9"/>
  <c r="G3248" i="9"/>
  <c r="G3247" i="9"/>
  <c r="C3247" i="9"/>
  <c r="H3244" i="9"/>
  <c r="G3244" i="9"/>
  <c r="H3243" i="9"/>
  <c r="G3243" i="9"/>
  <c r="C3243" i="9"/>
  <c r="H3237" i="9"/>
  <c r="G3237" i="9"/>
  <c r="H3236" i="9"/>
  <c r="G3236" i="9"/>
  <c r="G3235" i="9"/>
  <c r="H3235" i="9" s="1"/>
  <c r="C3235" i="9"/>
  <c r="G3232" i="9"/>
  <c r="G3231" i="9"/>
  <c r="C3231" i="9"/>
  <c r="H3228" i="9"/>
  <c r="G3228" i="9"/>
  <c r="G3227" i="9"/>
  <c r="H3227" i="9" s="1"/>
  <c r="C3227" i="9"/>
  <c r="G3224" i="9"/>
  <c r="G3223" i="9"/>
  <c r="G3222" i="9"/>
  <c r="H3221" i="9"/>
  <c r="G3221" i="9"/>
  <c r="C3221" i="9"/>
  <c r="G3218" i="9"/>
  <c r="H3218" i="9" s="1"/>
  <c r="G3217" i="9"/>
  <c r="C3217" i="9"/>
  <c r="G3214" i="9"/>
  <c r="H3214" i="9" s="1"/>
  <c r="H3213" i="9"/>
  <c r="G3213" i="9"/>
  <c r="C3213" i="9"/>
  <c r="G3210" i="9"/>
  <c r="G3209" i="9"/>
  <c r="G3208" i="9"/>
  <c r="C3208" i="9"/>
  <c r="G3205" i="9"/>
  <c r="H3205" i="9" s="1"/>
  <c r="G3204" i="9"/>
  <c r="H3204" i="9" s="1"/>
  <c r="C3204" i="9"/>
  <c r="G3198" i="9"/>
  <c r="H3198" i="9" s="1"/>
  <c r="H3197" i="9"/>
  <c r="G3197" i="9"/>
  <c r="H3196" i="9"/>
  <c r="G3196" i="9"/>
  <c r="C3196" i="9"/>
  <c r="G3193" i="9"/>
  <c r="G3192" i="9"/>
  <c r="C3192" i="9"/>
  <c r="G3189" i="9"/>
  <c r="H3189" i="9" s="1"/>
  <c r="H3188" i="9"/>
  <c r="G3188" i="9"/>
  <c r="C3188" i="9"/>
  <c r="G3185" i="9"/>
  <c r="G3184" i="9"/>
  <c r="G3183" i="9"/>
  <c r="G3182" i="9"/>
  <c r="H3182" i="9" s="1"/>
  <c r="C3182" i="9"/>
  <c r="G3179" i="9"/>
  <c r="H3179" i="9" s="1"/>
  <c r="G3178" i="9"/>
  <c r="C3178" i="9"/>
  <c r="G3175" i="9"/>
  <c r="H3175" i="9" s="1"/>
  <c r="G3174" i="9"/>
  <c r="H3174" i="9" s="1"/>
  <c r="C3174" i="9"/>
  <c r="G3171" i="9"/>
  <c r="G3170" i="9"/>
  <c r="G3169" i="9"/>
  <c r="C3169" i="9"/>
  <c r="H3166" i="9"/>
  <c r="G3166" i="9"/>
  <c r="H3165" i="9"/>
  <c r="G3165" i="9"/>
  <c r="C3165" i="9"/>
  <c r="H3159" i="9"/>
  <c r="G3159" i="9"/>
  <c r="H3158" i="9"/>
  <c r="G3158" i="9"/>
  <c r="G3157" i="9"/>
  <c r="H3157" i="9" s="1"/>
  <c r="C3157" i="9"/>
  <c r="G3154" i="9"/>
  <c r="G3153" i="9"/>
  <c r="C3153" i="9"/>
  <c r="H3150" i="9"/>
  <c r="G3150" i="9"/>
  <c r="G3149" i="9"/>
  <c r="H3149" i="9" s="1"/>
  <c r="C3149" i="9"/>
  <c r="G3146" i="9"/>
  <c r="G3145" i="9"/>
  <c r="G3144" i="9"/>
  <c r="H3143" i="9"/>
  <c r="G3143" i="9"/>
  <c r="C3143" i="9"/>
  <c r="G3140" i="9"/>
  <c r="H3140" i="9" s="1"/>
  <c r="G3139" i="9"/>
  <c r="C3139" i="9"/>
  <c r="G3136" i="9"/>
  <c r="H3136" i="9" s="1"/>
  <c r="G3135" i="9"/>
  <c r="H3135" i="9" s="1"/>
  <c r="C3135" i="9"/>
  <c r="G3132" i="9"/>
  <c r="G3131" i="9"/>
  <c r="G3130" i="9"/>
  <c r="C3130" i="9"/>
  <c r="G3127" i="9"/>
  <c r="H3127" i="9" s="1"/>
  <c r="G3126" i="9"/>
  <c r="H3126" i="9" s="1"/>
  <c r="C3126" i="9"/>
  <c r="G3120" i="9"/>
  <c r="H3119" i="9"/>
  <c r="G3119" i="9"/>
  <c r="G3118" i="9"/>
  <c r="H3118" i="9" s="1"/>
  <c r="C3118" i="9"/>
  <c r="G3115" i="9"/>
  <c r="G3114" i="9"/>
  <c r="C3114" i="9"/>
  <c r="G3111" i="9"/>
  <c r="H3111" i="9" s="1"/>
  <c r="G3110" i="9"/>
  <c r="H3110" i="9" s="1"/>
  <c r="C3110" i="9"/>
  <c r="G3107" i="9"/>
  <c r="H3107" i="9" s="1"/>
  <c r="H3106" i="9"/>
  <c r="G3106" i="9"/>
  <c r="G3105" i="9"/>
  <c r="H3105" i="9" s="1"/>
  <c r="G3104" i="9"/>
  <c r="H3104" i="9" s="1"/>
  <c r="C3104" i="9"/>
  <c r="G3101" i="9"/>
  <c r="H3101" i="9" s="1"/>
  <c r="G3100" i="9"/>
  <c r="C3100" i="9"/>
  <c r="G3097" i="9"/>
  <c r="H3097" i="9" s="1"/>
  <c r="G3096" i="9"/>
  <c r="H3096" i="9" s="1"/>
  <c r="C3096" i="9"/>
  <c r="G3093" i="9"/>
  <c r="G3092" i="9"/>
  <c r="G3091" i="9"/>
  <c r="H3091" i="9" s="1"/>
  <c r="C3091" i="9"/>
  <c r="G3088" i="9"/>
  <c r="H3088" i="9" s="1"/>
  <c r="G3087" i="9"/>
  <c r="H3087" i="9" s="1"/>
  <c r="C3087" i="9"/>
  <c r="G3081" i="9"/>
  <c r="G3080" i="9"/>
  <c r="H3080" i="9" s="1"/>
  <c r="G3079" i="9"/>
  <c r="H3079" i="9" s="1"/>
  <c r="C3079" i="9"/>
  <c r="G3076" i="9"/>
  <c r="G3075" i="9"/>
  <c r="C3075" i="9"/>
  <c r="G3072" i="9"/>
  <c r="H3072" i="9" s="1"/>
  <c r="G3071" i="9"/>
  <c r="H3071" i="9" s="1"/>
  <c r="C3071" i="9"/>
  <c r="G3068" i="9"/>
  <c r="G3067" i="9"/>
  <c r="G3066" i="9"/>
  <c r="G3065" i="9"/>
  <c r="H3065" i="9" s="1"/>
  <c r="C3065" i="9"/>
  <c r="H3062" i="9"/>
  <c r="G3062" i="9"/>
  <c r="G3061" i="9"/>
  <c r="C3061" i="9"/>
  <c r="H3058" i="9"/>
  <c r="G3058" i="9"/>
  <c r="G3057" i="9"/>
  <c r="H3057" i="9" s="1"/>
  <c r="C3057" i="9"/>
  <c r="G3054" i="9"/>
  <c r="G3053" i="9"/>
  <c r="G3052" i="9"/>
  <c r="C3052" i="9"/>
  <c r="G3049" i="9"/>
  <c r="H3049" i="9" s="1"/>
  <c r="G3048" i="9"/>
  <c r="H3048" i="9" s="1"/>
  <c r="C3048" i="9"/>
  <c r="H3042" i="9"/>
  <c r="G3042" i="9"/>
  <c r="G3041" i="9"/>
  <c r="H3041" i="9" s="1"/>
  <c r="G3040" i="9"/>
  <c r="H3040" i="9" s="1"/>
  <c r="C3040" i="9"/>
  <c r="G3037" i="9"/>
  <c r="G3036" i="9"/>
  <c r="C3036" i="9"/>
  <c r="G3033" i="9"/>
  <c r="H3033" i="9" s="1"/>
  <c r="H3032" i="9"/>
  <c r="G3032" i="9"/>
  <c r="C3032" i="9"/>
  <c r="G3029" i="9"/>
  <c r="G3028" i="9"/>
  <c r="G3027" i="9"/>
  <c r="H3026" i="9"/>
  <c r="G3026" i="9"/>
  <c r="C3026" i="9"/>
  <c r="H3023" i="9"/>
  <c r="G3023" i="9"/>
  <c r="G3022" i="9"/>
  <c r="C3022" i="9"/>
  <c r="G3019" i="9"/>
  <c r="H3019" i="9" s="1"/>
  <c r="G3018" i="9"/>
  <c r="H3018" i="9" s="1"/>
  <c r="C3018" i="9"/>
  <c r="G3015" i="9"/>
  <c r="G3014" i="9"/>
  <c r="G3013" i="9"/>
  <c r="C3013" i="9"/>
  <c r="G3010" i="9"/>
  <c r="H3010" i="9" s="1"/>
  <c r="G3009" i="9"/>
  <c r="H3009" i="9" s="1"/>
  <c r="C3009" i="9"/>
  <c r="H3003" i="9"/>
  <c r="G3003" i="9"/>
  <c r="H3002" i="9"/>
  <c r="G3002" i="9"/>
  <c r="G3001" i="9"/>
  <c r="H3001" i="9" s="1"/>
  <c r="C3001" i="9"/>
  <c r="G2998" i="9"/>
  <c r="G2997" i="9"/>
  <c r="H2997" i="9" s="1"/>
  <c r="C2997" i="9"/>
  <c r="G2994" i="9"/>
  <c r="H2994" i="9" s="1"/>
  <c r="G2993" i="9"/>
  <c r="H2993" i="9" s="1"/>
  <c r="C2993" i="9"/>
  <c r="G2990" i="9"/>
  <c r="G2989" i="9"/>
  <c r="G2988" i="9"/>
  <c r="H2987" i="9"/>
  <c r="G2987" i="9"/>
  <c r="C2987" i="9"/>
  <c r="G2984" i="9"/>
  <c r="H2984" i="9" s="1"/>
  <c r="G2983" i="9"/>
  <c r="C2983" i="9"/>
  <c r="G2980" i="9"/>
  <c r="H2980" i="9" s="1"/>
  <c r="G2979" i="9"/>
  <c r="H2979" i="9" s="1"/>
  <c r="C2979" i="9"/>
  <c r="G2976" i="9"/>
  <c r="H2976" i="9" s="1"/>
  <c r="G2975" i="9"/>
  <c r="G2974" i="9"/>
  <c r="C2974" i="9"/>
  <c r="H2971" i="9"/>
  <c r="G2971" i="9"/>
  <c r="G2970" i="9"/>
  <c r="H2970" i="9" s="1"/>
  <c r="C2970" i="9"/>
  <c r="H2964" i="9"/>
  <c r="G2964" i="9"/>
  <c r="G2963" i="9"/>
  <c r="H2963" i="9" s="1"/>
  <c r="G2962" i="9"/>
  <c r="H2962" i="9" s="1"/>
  <c r="C2962" i="9"/>
  <c r="G2959" i="9"/>
  <c r="G2958" i="9"/>
  <c r="C2958" i="9"/>
  <c r="G2955" i="9"/>
  <c r="H2955" i="9" s="1"/>
  <c r="G2954" i="9"/>
  <c r="H2954" i="9" s="1"/>
  <c r="C2954" i="9"/>
  <c r="G2951" i="9"/>
  <c r="G2950" i="9"/>
  <c r="G2949" i="9"/>
  <c r="H2948" i="9"/>
  <c r="G2948" i="9"/>
  <c r="C2948" i="9"/>
  <c r="G2945" i="9"/>
  <c r="H2945" i="9" s="1"/>
  <c r="G2944" i="9"/>
  <c r="C2944" i="9"/>
  <c r="G2941" i="9"/>
  <c r="H2941" i="9" s="1"/>
  <c r="G2940" i="9"/>
  <c r="H2940" i="9" s="1"/>
  <c r="C2940" i="9"/>
  <c r="G2937" i="9"/>
  <c r="G2936" i="9"/>
  <c r="G2935" i="9"/>
  <c r="C2935" i="9"/>
  <c r="G2932" i="9"/>
  <c r="H2932" i="9" s="1"/>
  <c r="G2931" i="9"/>
  <c r="H2931" i="9" s="1"/>
  <c r="C2931" i="9"/>
  <c r="H2925" i="9"/>
  <c r="G2925" i="9"/>
  <c r="H2924" i="9"/>
  <c r="G2924" i="9"/>
  <c r="G2923" i="9"/>
  <c r="H2923" i="9" s="1"/>
  <c r="C2923" i="9"/>
  <c r="G2920" i="9"/>
  <c r="G2919" i="9"/>
  <c r="C2919" i="9"/>
  <c r="G2916" i="9"/>
  <c r="H2916" i="9" s="1"/>
  <c r="H2915" i="9"/>
  <c r="G2915" i="9"/>
  <c r="C2915" i="9"/>
  <c r="G2912" i="9"/>
  <c r="G2911" i="9"/>
  <c r="G2910" i="9"/>
  <c r="H2909" i="9"/>
  <c r="G2909" i="9"/>
  <c r="C2909" i="9"/>
  <c r="G2906" i="9"/>
  <c r="H2906" i="9" s="1"/>
  <c r="G2905" i="9"/>
  <c r="C2905" i="9"/>
  <c r="G2902" i="9"/>
  <c r="H2902" i="9" s="1"/>
  <c r="G2901" i="9"/>
  <c r="H2901" i="9" s="1"/>
  <c r="C2901" i="9"/>
  <c r="G2898" i="9"/>
  <c r="G2897" i="9"/>
  <c r="G2896" i="9"/>
  <c r="C2896" i="9"/>
  <c r="H2893" i="9"/>
  <c r="G2893" i="9"/>
  <c r="G2892" i="9"/>
  <c r="H2892" i="9" s="1"/>
  <c r="C2892" i="9"/>
  <c r="H2886" i="9"/>
  <c r="G2886" i="9"/>
  <c r="H2885" i="9"/>
  <c r="G2885" i="9"/>
  <c r="G2884" i="9"/>
  <c r="H2884" i="9" s="1"/>
  <c r="C2884" i="9"/>
  <c r="G2881" i="9"/>
  <c r="G2880" i="9"/>
  <c r="H2880" i="9" s="1"/>
  <c r="C2880" i="9"/>
  <c r="G2877" i="9"/>
  <c r="H2877" i="9" s="1"/>
  <c r="G2876" i="9"/>
  <c r="H2876" i="9" s="1"/>
  <c r="C2876" i="9"/>
  <c r="G2873" i="9"/>
  <c r="H2873" i="9" s="1"/>
  <c r="G2872" i="9"/>
  <c r="G2871" i="9"/>
  <c r="H2871" i="9" s="1"/>
  <c r="G2870" i="9"/>
  <c r="H2870" i="9" s="1"/>
  <c r="C2870" i="9"/>
  <c r="G2867" i="9"/>
  <c r="H2867" i="9" s="1"/>
  <c r="G2866" i="9"/>
  <c r="C2866" i="9"/>
  <c r="G2863" i="9"/>
  <c r="H2863" i="9" s="1"/>
  <c r="H2862" i="9"/>
  <c r="G2862" i="9"/>
  <c r="C2862" i="9"/>
  <c r="G2859" i="9"/>
  <c r="H2859" i="9" s="1"/>
  <c r="G2858" i="9"/>
  <c r="G2857" i="9"/>
  <c r="H2857" i="9" s="1"/>
  <c r="C2857" i="9"/>
  <c r="G2854" i="9"/>
  <c r="H2854" i="9" s="1"/>
  <c r="G2853" i="9"/>
  <c r="H2853" i="9" s="1"/>
  <c r="C2853" i="9"/>
  <c r="H2847" i="9"/>
  <c r="G2847" i="9"/>
  <c r="G2846" i="9"/>
  <c r="H2846" i="9" s="1"/>
  <c r="H2845" i="9"/>
  <c r="G2845" i="9"/>
  <c r="C2845" i="9"/>
  <c r="G2842" i="9"/>
  <c r="G2841" i="9"/>
  <c r="C2841" i="9"/>
  <c r="G2838" i="9"/>
  <c r="H2838" i="9" s="1"/>
  <c r="G2837" i="9"/>
  <c r="H2837" i="9" s="1"/>
  <c r="C2837" i="9"/>
  <c r="G2834" i="9"/>
  <c r="G2833" i="9"/>
  <c r="H2833" i="9" s="1"/>
  <c r="G2832" i="9"/>
  <c r="G2831" i="9"/>
  <c r="H2831" i="9" s="1"/>
  <c r="C2831" i="9"/>
  <c r="G2828" i="9"/>
  <c r="H2828" i="9" s="1"/>
  <c r="G2827" i="9"/>
  <c r="C2827" i="9"/>
  <c r="G2824" i="9"/>
  <c r="H2824" i="9" s="1"/>
  <c r="G2823" i="9"/>
  <c r="H2823" i="9" s="1"/>
  <c r="C2823" i="9"/>
  <c r="G2820" i="9"/>
  <c r="G2819" i="9"/>
  <c r="H2819" i="9" s="1"/>
  <c r="G2818" i="9"/>
  <c r="C2818" i="9"/>
  <c r="H2815" i="9"/>
  <c r="G2815" i="9"/>
  <c r="H2814" i="9"/>
  <c r="G2814" i="9"/>
  <c r="C2814" i="9"/>
  <c r="H2808" i="9"/>
  <c r="G2808" i="9"/>
  <c r="H2807" i="9"/>
  <c r="G2807" i="9"/>
  <c r="G2806" i="9"/>
  <c r="H2806" i="9" s="1"/>
  <c r="C2806" i="9"/>
  <c r="G2803" i="9"/>
  <c r="G2802" i="9"/>
  <c r="C2802" i="9"/>
  <c r="H2799" i="9"/>
  <c r="G2799" i="9"/>
  <c r="G2798" i="9"/>
  <c r="H2798" i="9" s="1"/>
  <c r="C2798" i="9"/>
  <c r="G2795" i="9"/>
  <c r="H2795" i="9" s="1"/>
  <c r="G2794" i="9"/>
  <c r="G2793" i="9"/>
  <c r="H2793" i="9" s="1"/>
  <c r="H2792" i="9"/>
  <c r="G2792" i="9"/>
  <c r="C2792" i="9"/>
  <c r="H2789" i="9"/>
  <c r="G2789" i="9"/>
  <c r="G2788" i="9"/>
  <c r="C2788" i="9"/>
  <c r="H2785" i="9"/>
  <c r="G2785" i="9"/>
  <c r="H2784" i="9"/>
  <c r="G2784" i="9"/>
  <c r="C2784" i="9"/>
  <c r="G2781" i="9"/>
  <c r="G2780" i="9"/>
  <c r="G2779" i="9"/>
  <c r="C2779" i="9"/>
  <c r="G2776" i="9"/>
  <c r="H2776" i="9" s="1"/>
  <c r="G2775" i="9"/>
  <c r="C2775" i="9"/>
  <c r="H2769" i="9"/>
  <c r="G2769" i="9"/>
  <c r="H2768" i="9"/>
  <c r="G2768" i="9"/>
  <c r="G2767" i="9"/>
  <c r="H2767" i="9" s="1"/>
  <c r="C2767" i="9"/>
  <c r="G2764" i="9"/>
  <c r="G2763" i="9"/>
  <c r="C2763" i="9"/>
  <c r="H2760" i="9"/>
  <c r="G2760" i="9"/>
  <c r="G2759" i="9"/>
  <c r="H2759" i="9" s="1"/>
  <c r="C2759" i="9"/>
  <c r="G2756" i="9"/>
  <c r="G2755" i="9"/>
  <c r="G2754" i="9"/>
  <c r="H2753" i="9"/>
  <c r="G2753" i="9"/>
  <c r="C2753" i="9"/>
  <c r="G2750" i="9"/>
  <c r="H2750" i="9" s="1"/>
  <c r="G2749" i="9"/>
  <c r="C2749" i="9"/>
  <c r="G2746" i="9"/>
  <c r="H2746" i="9" s="1"/>
  <c r="H2745" i="9"/>
  <c r="G2745" i="9"/>
  <c r="C2745" i="9"/>
  <c r="G2742" i="9"/>
  <c r="G2741" i="9"/>
  <c r="G2740" i="9"/>
  <c r="C2740" i="9"/>
  <c r="G2737" i="9"/>
  <c r="H2737" i="9" s="1"/>
  <c r="G2736" i="9"/>
  <c r="H2736" i="9" s="1"/>
  <c r="C2736" i="9"/>
  <c r="H2730" i="9"/>
  <c r="G2730" i="9"/>
  <c r="G2729" i="9"/>
  <c r="H2729" i="9" s="1"/>
  <c r="G2728" i="9"/>
  <c r="H2728" i="9" s="1"/>
  <c r="C2728" i="9"/>
  <c r="G2725" i="9"/>
  <c r="G2724" i="9"/>
  <c r="C2724" i="9"/>
  <c r="G2721" i="9"/>
  <c r="H2721" i="9" s="1"/>
  <c r="G2720" i="9"/>
  <c r="H2720" i="9" s="1"/>
  <c r="C2720" i="9"/>
  <c r="G2717" i="9"/>
  <c r="G2716" i="9"/>
  <c r="H2716" i="9" s="1"/>
  <c r="G2715" i="9"/>
  <c r="G2714" i="9"/>
  <c r="H2714" i="9" s="1"/>
  <c r="C2714" i="9"/>
  <c r="G2711" i="9"/>
  <c r="H2711" i="9" s="1"/>
  <c r="G2710" i="9"/>
  <c r="C2710" i="9"/>
  <c r="G2707" i="9"/>
  <c r="H2707" i="9" s="1"/>
  <c r="G2706" i="9"/>
  <c r="H2706" i="9" s="1"/>
  <c r="C2706" i="9"/>
  <c r="G2703" i="9"/>
  <c r="G2702" i="9"/>
  <c r="G2701" i="9"/>
  <c r="C2701" i="9"/>
  <c r="H2698" i="9"/>
  <c r="G2698" i="9"/>
  <c r="G2697" i="9"/>
  <c r="H2697" i="9" s="1"/>
  <c r="C2697" i="9"/>
  <c r="G2691" i="9"/>
  <c r="G2690" i="9"/>
  <c r="H2690" i="9" s="1"/>
  <c r="H2689" i="9"/>
  <c r="G2689" i="9"/>
  <c r="C2689" i="9"/>
  <c r="G2686" i="9"/>
  <c r="G2685" i="9"/>
  <c r="C2685" i="9"/>
  <c r="G2682" i="9"/>
  <c r="H2682" i="9" s="1"/>
  <c r="G2681" i="9"/>
  <c r="H2681" i="9" s="1"/>
  <c r="C2681" i="9"/>
  <c r="G2678" i="9"/>
  <c r="G2677" i="9"/>
  <c r="G2676" i="9"/>
  <c r="H2675" i="9"/>
  <c r="G2675" i="9"/>
  <c r="C2675" i="9"/>
  <c r="H2672" i="9"/>
  <c r="G2672" i="9"/>
  <c r="G2671" i="9"/>
  <c r="C2671" i="9"/>
  <c r="H2668" i="9"/>
  <c r="G2668" i="9"/>
  <c r="G2667" i="9"/>
  <c r="H2667" i="9" s="1"/>
  <c r="C2667" i="9"/>
  <c r="G2664" i="9"/>
  <c r="G2663" i="9"/>
  <c r="G2662" i="9"/>
  <c r="C2662" i="9"/>
  <c r="G2659" i="9"/>
  <c r="H2659" i="9" s="1"/>
  <c r="G2658" i="9"/>
  <c r="C2658" i="9"/>
  <c r="G2652" i="9"/>
  <c r="G2651" i="9"/>
  <c r="H2651" i="9" s="1"/>
  <c r="G2650" i="9"/>
  <c r="H2650" i="9" s="1"/>
  <c r="C2650" i="9"/>
  <c r="G2647" i="9"/>
  <c r="G2646" i="9"/>
  <c r="C2646" i="9"/>
  <c r="G2643" i="9"/>
  <c r="H2643" i="9" s="1"/>
  <c r="G2642" i="9"/>
  <c r="H2642" i="9" s="1"/>
  <c r="C2642" i="9"/>
  <c r="G2639" i="9"/>
  <c r="G2638" i="9"/>
  <c r="G2637" i="9"/>
  <c r="H2636" i="9"/>
  <c r="G2636" i="9"/>
  <c r="C2636" i="9"/>
  <c r="G2633" i="9"/>
  <c r="H2633" i="9" s="1"/>
  <c r="G2632" i="9"/>
  <c r="C2632" i="9"/>
  <c r="H2629" i="9"/>
  <c r="G2629" i="9"/>
  <c r="G2628" i="9"/>
  <c r="H2628" i="9" s="1"/>
  <c r="C2628" i="9"/>
  <c r="G2625" i="9"/>
  <c r="G2624" i="9"/>
  <c r="G2623" i="9"/>
  <c r="C2623" i="9"/>
  <c r="G2620" i="9"/>
  <c r="H2620" i="9" s="1"/>
  <c r="G2619" i="9"/>
  <c r="H2619" i="9" s="1"/>
  <c r="C2619" i="9"/>
  <c r="H2613" i="9"/>
  <c r="G2613" i="9"/>
  <c r="H2612" i="9"/>
  <c r="G2612" i="9"/>
  <c r="H2611" i="9"/>
  <c r="G2611" i="9"/>
  <c r="C2611" i="9"/>
  <c r="G2608" i="9"/>
  <c r="G2607" i="9"/>
  <c r="C2607" i="9"/>
  <c r="H2604" i="9"/>
  <c r="G2604" i="9"/>
  <c r="G2603" i="9"/>
  <c r="H2603" i="9" s="1"/>
  <c r="C2603" i="9"/>
  <c r="G2600" i="9"/>
  <c r="H2600" i="9" s="1"/>
  <c r="G2599" i="9"/>
  <c r="G2598" i="9"/>
  <c r="H2598" i="9" s="1"/>
  <c r="G2597" i="9"/>
  <c r="H2597" i="9" s="1"/>
  <c r="C2597" i="9"/>
  <c r="G2594" i="9"/>
  <c r="H2594" i="9" s="1"/>
  <c r="G2593" i="9"/>
  <c r="C2593" i="9"/>
  <c r="G2590" i="9"/>
  <c r="H2590" i="9" s="1"/>
  <c r="H2589" i="9"/>
  <c r="G2589" i="9"/>
  <c r="C2589" i="9"/>
  <c r="G2586" i="9"/>
  <c r="G2585" i="9"/>
  <c r="G2584" i="9"/>
  <c r="C2584" i="9"/>
  <c r="G2581" i="9"/>
  <c r="H2581" i="9" s="1"/>
  <c r="G2580" i="9"/>
  <c r="H2580" i="9" s="1"/>
  <c r="C2580" i="9"/>
  <c r="H2574" i="9"/>
  <c r="G2574" i="9"/>
  <c r="H2573" i="9"/>
  <c r="G2573" i="9"/>
  <c r="G2572" i="9"/>
  <c r="H2572" i="9" s="1"/>
  <c r="C2572" i="9"/>
  <c r="G2569" i="9"/>
  <c r="G2568" i="9"/>
  <c r="C2568" i="9"/>
  <c r="G2565" i="9"/>
  <c r="H2565" i="9" s="1"/>
  <c r="H2564" i="9"/>
  <c r="G2564" i="9"/>
  <c r="C2564" i="9"/>
  <c r="G2561" i="9"/>
  <c r="G2560" i="9"/>
  <c r="G2559" i="9"/>
  <c r="H2558" i="9"/>
  <c r="G2558" i="9"/>
  <c r="C2558" i="9"/>
  <c r="G2555" i="9"/>
  <c r="H2555" i="9" s="1"/>
  <c r="G2554" i="9"/>
  <c r="C2554" i="9"/>
  <c r="G2551" i="9"/>
  <c r="H2551" i="9" s="1"/>
  <c r="G2550" i="9"/>
  <c r="H2550" i="9" s="1"/>
  <c r="C2550" i="9"/>
  <c r="G2547" i="9"/>
  <c r="G2546" i="9"/>
  <c r="G2545" i="9"/>
  <c r="C2545" i="9"/>
  <c r="H2542" i="9"/>
  <c r="G2542" i="9"/>
  <c r="G2541" i="9"/>
  <c r="H2541" i="9" s="1"/>
  <c r="C2541" i="9"/>
  <c r="G2535" i="9"/>
  <c r="H2535" i="9" s="1"/>
  <c r="G2534" i="9"/>
  <c r="H2534" i="9" s="1"/>
  <c r="H2533" i="9"/>
  <c r="G2533" i="9"/>
  <c r="C2533" i="9"/>
  <c r="G2530" i="9"/>
  <c r="G2529" i="9"/>
  <c r="C2529" i="9"/>
  <c r="G2526" i="9"/>
  <c r="H2526" i="9" s="1"/>
  <c r="G2525" i="9"/>
  <c r="H2525" i="9" s="1"/>
  <c r="C2525" i="9"/>
  <c r="G2522" i="9"/>
  <c r="G2521" i="9"/>
  <c r="G2520" i="9"/>
  <c r="H2519" i="9"/>
  <c r="G2519" i="9"/>
  <c r="C2519" i="9"/>
  <c r="G2516" i="9"/>
  <c r="H2516" i="9" s="1"/>
  <c r="G2515" i="9"/>
  <c r="C2515" i="9"/>
  <c r="G2512" i="9"/>
  <c r="H2512" i="9" s="1"/>
  <c r="G2511" i="9"/>
  <c r="H2511" i="9" s="1"/>
  <c r="C2511" i="9"/>
  <c r="G2508" i="9"/>
  <c r="G2507" i="9"/>
  <c r="G2506" i="9"/>
  <c r="C2506" i="9"/>
  <c r="G2503" i="9"/>
  <c r="H2503" i="9" s="1"/>
  <c r="G2502" i="9"/>
  <c r="H2502" i="9" s="1"/>
  <c r="C2502" i="9"/>
  <c r="H2496" i="9"/>
  <c r="G2496" i="9"/>
  <c r="H2495" i="9"/>
  <c r="G2495" i="9"/>
  <c r="H2494" i="9"/>
  <c r="G2494" i="9"/>
  <c r="C2494" i="9"/>
  <c r="G2491" i="9"/>
  <c r="G2490" i="9"/>
  <c r="C2490" i="9"/>
  <c r="G2487" i="9"/>
  <c r="H2487" i="9" s="1"/>
  <c r="G2486" i="9"/>
  <c r="H2486" i="9" s="1"/>
  <c r="C2486" i="9"/>
  <c r="G2483" i="9"/>
  <c r="G2482" i="9"/>
  <c r="G2481" i="9"/>
  <c r="G2480" i="9"/>
  <c r="H2480" i="9" s="1"/>
  <c r="C2480" i="9"/>
  <c r="G2477" i="9"/>
  <c r="H2477" i="9" s="1"/>
  <c r="G2476" i="9"/>
  <c r="C2476" i="9"/>
  <c r="G2473" i="9"/>
  <c r="H2473" i="9" s="1"/>
  <c r="G2472" i="9"/>
  <c r="H2472" i="9" s="1"/>
  <c r="C2472" i="9"/>
  <c r="G2469" i="9"/>
  <c r="G2468" i="9"/>
  <c r="G2467" i="9"/>
  <c r="C2467" i="9"/>
  <c r="H2464" i="9"/>
  <c r="G2464" i="9"/>
  <c r="H2463" i="9"/>
  <c r="G2463" i="9"/>
  <c r="C2463" i="9"/>
  <c r="H2457" i="9"/>
  <c r="G2457" i="9"/>
  <c r="G2456" i="9"/>
  <c r="H2456" i="9" s="1"/>
  <c r="G2455" i="9"/>
  <c r="H2455" i="9" s="1"/>
  <c r="C2455" i="9"/>
  <c r="G2452" i="9"/>
  <c r="G2451" i="9"/>
  <c r="C2451" i="9"/>
  <c r="G2448" i="9"/>
  <c r="H2448" i="9" s="1"/>
  <c r="H2447" i="9"/>
  <c r="G2447" i="9"/>
  <c r="C2447" i="9"/>
  <c r="G2444" i="9"/>
  <c r="G2443" i="9"/>
  <c r="G2442" i="9"/>
  <c r="H2441" i="9"/>
  <c r="G2441" i="9"/>
  <c r="C2441" i="9"/>
  <c r="G2438" i="9"/>
  <c r="H2438" i="9" s="1"/>
  <c r="G2437" i="9"/>
  <c r="C2437" i="9"/>
  <c r="H2434" i="9"/>
  <c r="G2434" i="9"/>
  <c r="G2433" i="9"/>
  <c r="H2433" i="9" s="1"/>
  <c r="C2433" i="9"/>
  <c r="G2430" i="9"/>
  <c r="G2429" i="9"/>
  <c r="G2428" i="9"/>
  <c r="C2428" i="9"/>
  <c r="G2425" i="9"/>
  <c r="H2425" i="9" s="1"/>
  <c r="G2424" i="9"/>
  <c r="H2424" i="9" s="1"/>
  <c r="C2424" i="9"/>
  <c r="H2418" i="9"/>
  <c r="G2418" i="9"/>
  <c r="H2417" i="9"/>
  <c r="G2417" i="9"/>
  <c r="G2416" i="9"/>
  <c r="H2416" i="9" s="1"/>
  <c r="C2416" i="9"/>
  <c r="G2413" i="9"/>
  <c r="G2412" i="9"/>
  <c r="C2412" i="9"/>
  <c r="G2409" i="9"/>
  <c r="H2409" i="9" s="1"/>
  <c r="G2408" i="9"/>
  <c r="H2408" i="9" s="1"/>
  <c r="C2408" i="9"/>
  <c r="G2405" i="9"/>
  <c r="G2404" i="9"/>
  <c r="G2403" i="9"/>
  <c r="H2402" i="9"/>
  <c r="G2402" i="9"/>
  <c r="C2402" i="9"/>
  <c r="G2399" i="9"/>
  <c r="H2399" i="9" s="1"/>
  <c r="G2398" i="9"/>
  <c r="C2398" i="9"/>
  <c r="G2395" i="9"/>
  <c r="H2395" i="9" s="1"/>
  <c r="G2394" i="9"/>
  <c r="H2394" i="9" s="1"/>
  <c r="C2394" i="9"/>
  <c r="G2391" i="9"/>
  <c r="G2390" i="9"/>
  <c r="G2389" i="9"/>
  <c r="C2389" i="9"/>
  <c r="G2386" i="9"/>
  <c r="H2386" i="9" s="1"/>
  <c r="G2385" i="9"/>
  <c r="H2385" i="9" s="1"/>
  <c r="C2385" i="9"/>
  <c r="H2379" i="9"/>
  <c r="G2379" i="9"/>
  <c r="H2378" i="9"/>
  <c r="G2378" i="9"/>
  <c r="G2377" i="9"/>
  <c r="H2377" i="9" s="1"/>
  <c r="C2377" i="9"/>
  <c r="G2374" i="9"/>
  <c r="G2373" i="9"/>
  <c r="C2373" i="9"/>
  <c r="G2370" i="9"/>
  <c r="H2370" i="9" s="1"/>
  <c r="H2369" i="9"/>
  <c r="G2369" i="9"/>
  <c r="C2369" i="9"/>
  <c r="G2366" i="9"/>
  <c r="G2365" i="9"/>
  <c r="G2364" i="9"/>
  <c r="G2363" i="9"/>
  <c r="H2363" i="9" s="1"/>
  <c r="C2363" i="9"/>
  <c r="H2360" i="9"/>
  <c r="G2360" i="9"/>
  <c r="G2359" i="9"/>
  <c r="C2359" i="9"/>
  <c r="G2356" i="9"/>
  <c r="H2356" i="9" s="1"/>
  <c r="H2355" i="9"/>
  <c r="G2355" i="9"/>
  <c r="C2355" i="9"/>
  <c r="G2352" i="9"/>
  <c r="G2351" i="9"/>
  <c r="G2350" i="9"/>
  <c r="C2350" i="9"/>
  <c r="G2347" i="9"/>
  <c r="H2347" i="9" s="1"/>
  <c r="G2346" i="9"/>
  <c r="H2346" i="9" s="1"/>
  <c r="C2346" i="9"/>
  <c r="G2340" i="9"/>
  <c r="H2340" i="9" s="1"/>
  <c r="H2339" i="9"/>
  <c r="G2339" i="9"/>
  <c r="G2338" i="9"/>
  <c r="H2338" i="9" s="1"/>
  <c r="C2338" i="9"/>
  <c r="G2335" i="9"/>
  <c r="G2334" i="9"/>
  <c r="H2334" i="9" s="1"/>
  <c r="C2334" i="9"/>
  <c r="G2331" i="9"/>
  <c r="H2331" i="9" s="1"/>
  <c r="H2330" i="9"/>
  <c r="G2330" i="9"/>
  <c r="C2330" i="9"/>
  <c r="G2327" i="9"/>
  <c r="G2326" i="9"/>
  <c r="H2326" i="9" s="1"/>
  <c r="G2325" i="9"/>
  <c r="H2325" i="9" s="1"/>
  <c r="H2324" i="9"/>
  <c r="G2324" i="9"/>
  <c r="C2324" i="9"/>
  <c r="G2321" i="9"/>
  <c r="H2321" i="9" s="1"/>
  <c r="G2320" i="9"/>
  <c r="C2320" i="9"/>
  <c r="H2317" i="9"/>
  <c r="G2317" i="9"/>
  <c r="G2316" i="9"/>
  <c r="H2316" i="9" s="1"/>
  <c r="C2316" i="9"/>
  <c r="G2313" i="9"/>
  <c r="H2313" i="9" s="1"/>
  <c r="G2312" i="9"/>
  <c r="G2311" i="9"/>
  <c r="C2311" i="9"/>
  <c r="H2308" i="9"/>
  <c r="G2308" i="9"/>
  <c r="G2307" i="9"/>
  <c r="H2307" i="9" s="1"/>
  <c r="C2307" i="9"/>
  <c r="G2301" i="9"/>
  <c r="H2301" i="9" s="1"/>
  <c r="G2300" i="9"/>
  <c r="H2300" i="9" s="1"/>
  <c r="G2299" i="9"/>
  <c r="H2299" i="9" s="1"/>
  <c r="C2299" i="9"/>
  <c r="G2296" i="9"/>
  <c r="G2295" i="9"/>
  <c r="H2295" i="9" s="1"/>
  <c r="C2295" i="9"/>
  <c r="G2292" i="9"/>
  <c r="H2292" i="9" s="1"/>
  <c r="G2291" i="9"/>
  <c r="H2291" i="9" s="1"/>
  <c r="C2291" i="9"/>
  <c r="G2288" i="9"/>
  <c r="H2288" i="9" s="1"/>
  <c r="G2287" i="9"/>
  <c r="H2287" i="9" s="1"/>
  <c r="G2286" i="9"/>
  <c r="H2286" i="9" s="1"/>
  <c r="H2285" i="9"/>
  <c r="G2285" i="9"/>
  <c r="C2285" i="9"/>
  <c r="G2282" i="9"/>
  <c r="H2282" i="9" s="1"/>
  <c r="G2281" i="9"/>
  <c r="C2281" i="9"/>
  <c r="H2278" i="9"/>
  <c r="G2278" i="9"/>
  <c r="G2277" i="9"/>
  <c r="H2277" i="9" s="1"/>
  <c r="C2277" i="9"/>
  <c r="G2274" i="9"/>
  <c r="H2274" i="9" s="1"/>
  <c r="G2273" i="9"/>
  <c r="H2273" i="9" s="1"/>
  <c r="G2272" i="9"/>
  <c r="H2272" i="9" s="1"/>
  <c r="C2272" i="9"/>
  <c r="G2269" i="9"/>
  <c r="H2269" i="9" s="1"/>
  <c r="G2268" i="9"/>
  <c r="H2268" i="9" s="1"/>
  <c r="C2268" i="9"/>
  <c r="H2262" i="9"/>
  <c r="G2262" i="9"/>
  <c r="H2261" i="9"/>
  <c r="G2261" i="9"/>
  <c r="H2260" i="9"/>
  <c r="G2260" i="9"/>
  <c r="C2260" i="9"/>
  <c r="G2257" i="9"/>
  <c r="G2256" i="9"/>
  <c r="C2256" i="9"/>
  <c r="G2253" i="9"/>
  <c r="H2253" i="9" s="1"/>
  <c r="G2252" i="9"/>
  <c r="H2252" i="9" s="1"/>
  <c r="C2252" i="9"/>
  <c r="G2249" i="9"/>
  <c r="H2249" i="9" s="1"/>
  <c r="G2248" i="9"/>
  <c r="G2247" i="9"/>
  <c r="H2246" i="9"/>
  <c r="G2246" i="9"/>
  <c r="C2246" i="9"/>
  <c r="G2243" i="9"/>
  <c r="H2243" i="9" s="1"/>
  <c r="G2242" i="9"/>
  <c r="C2242" i="9"/>
  <c r="G2239" i="9"/>
  <c r="H2239" i="9" s="1"/>
  <c r="G2238" i="9"/>
  <c r="H2238" i="9" s="1"/>
  <c r="C2238" i="9"/>
  <c r="G2235" i="9"/>
  <c r="H2235" i="9" s="1"/>
  <c r="G2234" i="9"/>
  <c r="G2233" i="9"/>
  <c r="H2233" i="9" s="1"/>
  <c r="C2233" i="9"/>
  <c r="H2230" i="9"/>
  <c r="G2230" i="9"/>
  <c r="H2229" i="9"/>
  <c r="G2229" i="9"/>
  <c r="C2229" i="9"/>
  <c r="H2223" i="9"/>
  <c r="G2223" i="9"/>
  <c r="G2222" i="9"/>
  <c r="H2222" i="9" s="1"/>
  <c r="H2221" i="9"/>
  <c r="G2221" i="9"/>
  <c r="C2221" i="9"/>
  <c r="G2218" i="9"/>
  <c r="G2217" i="9"/>
  <c r="C2217" i="9"/>
  <c r="G2214" i="9"/>
  <c r="H2214" i="9" s="1"/>
  <c r="H2213" i="9"/>
  <c r="G2213" i="9"/>
  <c r="C2213" i="9"/>
  <c r="G2210" i="9"/>
  <c r="G2209" i="9"/>
  <c r="G2208" i="9"/>
  <c r="G2207" i="9"/>
  <c r="H2207" i="9" s="1"/>
  <c r="C2207" i="9"/>
  <c r="G2204" i="9"/>
  <c r="H2204" i="9" s="1"/>
  <c r="G2203" i="9"/>
  <c r="C2203" i="9"/>
  <c r="H2200" i="9"/>
  <c r="G2200" i="9"/>
  <c r="G2199" i="9"/>
  <c r="H2199" i="9" s="1"/>
  <c r="C2199" i="9"/>
  <c r="G2196" i="9"/>
  <c r="H2196" i="9" s="1"/>
  <c r="G2195" i="9"/>
  <c r="G2194" i="9"/>
  <c r="C2194" i="9"/>
  <c r="G2191" i="9"/>
  <c r="H2191" i="9" s="1"/>
  <c r="H2190" i="9"/>
  <c r="G2190" i="9"/>
  <c r="C2190" i="9"/>
  <c r="G2184" i="9"/>
  <c r="H2184" i="9" s="1"/>
  <c r="H2183" i="9"/>
  <c r="G2183" i="9"/>
  <c r="H2182" i="9"/>
  <c r="G2182" i="9"/>
  <c r="C2182" i="9"/>
  <c r="G2179" i="9"/>
  <c r="G2178" i="9"/>
  <c r="C2178" i="9"/>
  <c r="G2175" i="9"/>
  <c r="H2175" i="9" s="1"/>
  <c r="G2174" i="9"/>
  <c r="H2174" i="9" s="1"/>
  <c r="C2174" i="9"/>
  <c r="G2171" i="9"/>
  <c r="H2171" i="9" s="1"/>
  <c r="G2170" i="9"/>
  <c r="H2170" i="9" s="1"/>
  <c r="G2169" i="9"/>
  <c r="H2168" i="9"/>
  <c r="G2168" i="9"/>
  <c r="C2168" i="9"/>
  <c r="H2165" i="9"/>
  <c r="G2165" i="9"/>
  <c r="G2164" i="9"/>
  <c r="C2164" i="9"/>
  <c r="H2161" i="9"/>
  <c r="G2161" i="9"/>
  <c r="H2160" i="9"/>
  <c r="G2160" i="9"/>
  <c r="C2160" i="9"/>
  <c r="G2157" i="9"/>
  <c r="G2156" i="9"/>
  <c r="G2155" i="9"/>
  <c r="C2155" i="9"/>
  <c r="G2152" i="9"/>
  <c r="H2152" i="9" s="1"/>
  <c r="G2151" i="9"/>
  <c r="H2151" i="9" s="1"/>
  <c r="C2151" i="9"/>
  <c r="G2145" i="9"/>
  <c r="H2145" i="9" s="1"/>
  <c r="G2144" i="9"/>
  <c r="H2144" i="9" s="1"/>
  <c r="H2143" i="9"/>
  <c r="G2143" i="9"/>
  <c r="C2143" i="9"/>
  <c r="G2140" i="9"/>
  <c r="G2139" i="9"/>
  <c r="C2139" i="9"/>
  <c r="G2136" i="9"/>
  <c r="H2136" i="9" s="1"/>
  <c r="G2135" i="9"/>
  <c r="H2135" i="9" s="1"/>
  <c r="C2135" i="9"/>
  <c r="G2132" i="9"/>
  <c r="G2131" i="9"/>
  <c r="G2130" i="9"/>
  <c r="G2129" i="9"/>
  <c r="H2129" i="9" s="1"/>
  <c r="C2129" i="9"/>
  <c r="G2126" i="9"/>
  <c r="H2126" i="9" s="1"/>
  <c r="G2125" i="9"/>
  <c r="C2125" i="9"/>
  <c r="H2122" i="9"/>
  <c r="G2122" i="9"/>
  <c r="G2121" i="9"/>
  <c r="H2121" i="9" s="1"/>
  <c r="C2121" i="9"/>
  <c r="G2118" i="9"/>
  <c r="G2117" i="9"/>
  <c r="G2116" i="9"/>
  <c r="C2116" i="9"/>
  <c r="H2113" i="9"/>
  <c r="G2113" i="9"/>
  <c r="H2112" i="9"/>
  <c r="G2112" i="9"/>
  <c r="C2112" i="9"/>
  <c r="H2106" i="9"/>
  <c r="G2106" i="9"/>
  <c r="H2105" i="9"/>
  <c r="G2105" i="9"/>
  <c r="G2104" i="9"/>
  <c r="H2104" i="9" s="1"/>
  <c r="C2104" i="9"/>
  <c r="G2101" i="9"/>
  <c r="G2100" i="9"/>
  <c r="C2100" i="9"/>
  <c r="G2097" i="9"/>
  <c r="H2097" i="9" s="1"/>
  <c r="G2096" i="9"/>
  <c r="H2096" i="9" s="1"/>
  <c r="C2096" i="9"/>
  <c r="G2093" i="9"/>
  <c r="G2092" i="9"/>
  <c r="G2091" i="9"/>
  <c r="G2090" i="9"/>
  <c r="H2090" i="9" s="1"/>
  <c r="C2090" i="9"/>
  <c r="G2087" i="9"/>
  <c r="H2087" i="9" s="1"/>
  <c r="G2086" i="9"/>
  <c r="C2086" i="9"/>
  <c r="G2083" i="9"/>
  <c r="H2083" i="9" s="1"/>
  <c r="G2082" i="9"/>
  <c r="H2082" i="9" s="1"/>
  <c r="C2082" i="9"/>
  <c r="G2079" i="9"/>
  <c r="G2078" i="9"/>
  <c r="G2077" i="9"/>
  <c r="C2077" i="9"/>
  <c r="H2074" i="9"/>
  <c r="G2074" i="9"/>
  <c r="G2073" i="9"/>
  <c r="H2073" i="9" s="1"/>
  <c r="C2073" i="9"/>
  <c r="H2067" i="9"/>
  <c r="G2067" i="9"/>
  <c r="H2066" i="9"/>
  <c r="G2066" i="9"/>
  <c r="G2065" i="9"/>
  <c r="H2065" i="9" s="1"/>
  <c r="C2065" i="9"/>
  <c r="G2062" i="9"/>
  <c r="G2061" i="9"/>
  <c r="C2061" i="9"/>
  <c r="G2058" i="9"/>
  <c r="H2058" i="9" s="1"/>
  <c r="H2057" i="9"/>
  <c r="G2057" i="9"/>
  <c r="C2057" i="9"/>
  <c r="G2054" i="9"/>
  <c r="G2053" i="9"/>
  <c r="H2053" i="9" s="1"/>
  <c r="G2052" i="9"/>
  <c r="H2051" i="9"/>
  <c r="G2051" i="9"/>
  <c r="C2051" i="9"/>
  <c r="G2048" i="9"/>
  <c r="H2048" i="9" s="1"/>
  <c r="G2047" i="9"/>
  <c r="C2047" i="9"/>
  <c r="G2044" i="9"/>
  <c r="H2044" i="9" s="1"/>
  <c r="G2043" i="9"/>
  <c r="H2043" i="9" s="1"/>
  <c r="C2043" i="9"/>
  <c r="G2040" i="9"/>
  <c r="H2040" i="9" s="1"/>
  <c r="G2039" i="9"/>
  <c r="G2038" i="9"/>
  <c r="C2038" i="9"/>
  <c r="H2035" i="9"/>
  <c r="G2035" i="9"/>
  <c r="H2034" i="9"/>
  <c r="G2034" i="9"/>
  <c r="C2034" i="9"/>
  <c r="G2028" i="9"/>
  <c r="H2027" i="9"/>
  <c r="G2027" i="9"/>
  <c r="G2026" i="9"/>
  <c r="H2026" i="9" s="1"/>
  <c r="C2026" i="9"/>
  <c r="G2023" i="9"/>
  <c r="G2022" i="9"/>
  <c r="C2022" i="9"/>
  <c r="G2019" i="9"/>
  <c r="H2019" i="9" s="1"/>
  <c r="G2018" i="9"/>
  <c r="H2018" i="9" s="1"/>
  <c r="C2018" i="9"/>
  <c r="G2015" i="9"/>
  <c r="G2014" i="9"/>
  <c r="G2013" i="9"/>
  <c r="G2012" i="9"/>
  <c r="H2012" i="9" s="1"/>
  <c r="C2012" i="9"/>
  <c r="G2009" i="9"/>
  <c r="H2009" i="9" s="1"/>
  <c r="G2008" i="9"/>
  <c r="C2008" i="9"/>
  <c r="G2005" i="9"/>
  <c r="H2005" i="9" s="1"/>
  <c r="G2004" i="9"/>
  <c r="H2004" i="9" s="1"/>
  <c r="C2004" i="9"/>
  <c r="G2001" i="9"/>
  <c r="G2000" i="9"/>
  <c r="G1999" i="9"/>
  <c r="C1999" i="9"/>
  <c r="G1996" i="9"/>
  <c r="H1996" i="9" s="1"/>
  <c r="G1995" i="9"/>
  <c r="H1995" i="9" s="1"/>
  <c r="C1995" i="9"/>
  <c r="H1989" i="9"/>
  <c r="G1989" i="9"/>
  <c r="G1988" i="9"/>
  <c r="H1988" i="9" s="1"/>
  <c r="H1987" i="9"/>
  <c r="G1987" i="9"/>
  <c r="C1987" i="9"/>
  <c r="G1984" i="9"/>
  <c r="G1983" i="9"/>
  <c r="C1983" i="9"/>
  <c r="G1980" i="9"/>
  <c r="H1980" i="9" s="1"/>
  <c r="G1979" i="9"/>
  <c r="H1979" i="9" s="1"/>
  <c r="C1979" i="9"/>
  <c r="G1976" i="9"/>
  <c r="G1975" i="9"/>
  <c r="G1974" i="9"/>
  <c r="H1973" i="9"/>
  <c r="G1973" i="9"/>
  <c r="C1973" i="9"/>
  <c r="H1970" i="9"/>
  <c r="G1970" i="9"/>
  <c r="G1969" i="9"/>
  <c r="C1969" i="9"/>
  <c r="H1966" i="9"/>
  <c r="G1966" i="9"/>
  <c r="G1965" i="9"/>
  <c r="H1965" i="9" s="1"/>
  <c r="C1965" i="9"/>
  <c r="G1962" i="9"/>
  <c r="G1961" i="9"/>
  <c r="G1960" i="9"/>
  <c r="C1960" i="9"/>
  <c r="G1957" i="9"/>
  <c r="H1957" i="9" s="1"/>
  <c r="G1956" i="9"/>
  <c r="H1956" i="9" s="1"/>
  <c r="C1956" i="9"/>
  <c r="H1950" i="9"/>
  <c r="G1950" i="9"/>
  <c r="H1949" i="9"/>
  <c r="G1949" i="9"/>
  <c r="H1948" i="9"/>
  <c r="G1948" i="9"/>
  <c r="C1948" i="9"/>
  <c r="G1945" i="9"/>
  <c r="G1944" i="9"/>
  <c r="C1944" i="9"/>
  <c r="G1941" i="9"/>
  <c r="H1941" i="9" s="1"/>
  <c r="G1940" i="9"/>
  <c r="H1940" i="9" s="1"/>
  <c r="C1940" i="9"/>
  <c r="G1937" i="9"/>
  <c r="G1936" i="9"/>
  <c r="G1935" i="9"/>
  <c r="G1934" i="9"/>
  <c r="H1934" i="9" s="1"/>
  <c r="C1934" i="9"/>
  <c r="H1931" i="9"/>
  <c r="G1931" i="9"/>
  <c r="G1930" i="9"/>
  <c r="C1930" i="9"/>
  <c r="H1927" i="9"/>
  <c r="G1927" i="9"/>
  <c r="G1926" i="9"/>
  <c r="H1926" i="9" s="1"/>
  <c r="C1926" i="9"/>
  <c r="G1923" i="9"/>
  <c r="G1922" i="9"/>
  <c r="G1921" i="9"/>
  <c r="C1921" i="9"/>
  <c r="G1918" i="9"/>
  <c r="H1918" i="9" s="1"/>
  <c r="G1917" i="9"/>
  <c r="C1917" i="9"/>
  <c r="H1911" i="9"/>
  <c r="G1911" i="9"/>
  <c r="G1910" i="9"/>
  <c r="H1910" i="9" s="1"/>
  <c r="G1909" i="9"/>
  <c r="H1909" i="9" s="1"/>
  <c r="C1909" i="9"/>
  <c r="G1906" i="9"/>
  <c r="G1905" i="9"/>
  <c r="C1905" i="9"/>
  <c r="G1902" i="9"/>
  <c r="H1902" i="9" s="1"/>
  <c r="G1901" i="9"/>
  <c r="H1901" i="9" s="1"/>
  <c r="C1901" i="9"/>
  <c r="G1898" i="9"/>
  <c r="G1897" i="9"/>
  <c r="G1896" i="9"/>
  <c r="H1895" i="9"/>
  <c r="G1895" i="9"/>
  <c r="C1895" i="9"/>
  <c r="G1892" i="9"/>
  <c r="H1892" i="9" s="1"/>
  <c r="G1891" i="9"/>
  <c r="C1891" i="9"/>
  <c r="G1888" i="9"/>
  <c r="H1888" i="9" s="1"/>
  <c r="G1887" i="9"/>
  <c r="H1887" i="9" s="1"/>
  <c r="C1887" i="9"/>
  <c r="G1884" i="9"/>
  <c r="G1883" i="9"/>
  <c r="G1882" i="9"/>
  <c r="C1882" i="9"/>
  <c r="G1879" i="9"/>
  <c r="H1879" i="9" s="1"/>
  <c r="G1878" i="9"/>
  <c r="H1878" i="9" s="1"/>
  <c r="C1878" i="9"/>
  <c r="H1872" i="9"/>
  <c r="G1872" i="9"/>
  <c r="H1871" i="9"/>
  <c r="G1871" i="9"/>
  <c r="H1870" i="9"/>
  <c r="G1870" i="9"/>
  <c r="C1870" i="9"/>
  <c r="G1867" i="9"/>
  <c r="G1866" i="9"/>
  <c r="C1866" i="9"/>
  <c r="G1863" i="9"/>
  <c r="H1863" i="9" s="1"/>
  <c r="G1862" i="9"/>
  <c r="H1862" i="9" s="1"/>
  <c r="C1862" i="9"/>
  <c r="G1859" i="9"/>
  <c r="G1858" i="9"/>
  <c r="G1857" i="9"/>
  <c r="G1856" i="9"/>
  <c r="H1856" i="9" s="1"/>
  <c r="C1856" i="9"/>
  <c r="H1853" i="9"/>
  <c r="G1853" i="9"/>
  <c r="G1852" i="9"/>
  <c r="C1852" i="9"/>
  <c r="G1849" i="9"/>
  <c r="G1848" i="9"/>
  <c r="H1848" i="9" s="1"/>
  <c r="C1848" i="9"/>
  <c r="G1845" i="9"/>
  <c r="G1844" i="9"/>
  <c r="G1843" i="9"/>
  <c r="C1843" i="9"/>
  <c r="G1840" i="9"/>
  <c r="H1840" i="9" s="1"/>
  <c r="G1839" i="9"/>
  <c r="C1839" i="9"/>
  <c r="G1833" i="9"/>
  <c r="H1833" i="9" s="1"/>
  <c r="G1832" i="9"/>
  <c r="H1832" i="9" s="1"/>
  <c r="G1831" i="9"/>
  <c r="H1831" i="9" s="1"/>
  <c r="C1831" i="9"/>
  <c r="G1828" i="9"/>
  <c r="G1827" i="9"/>
  <c r="H1827" i="9" s="1"/>
  <c r="C1827" i="9"/>
  <c r="G1824" i="9"/>
  <c r="H1824" i="9" s="1"/>
  <c r="H1823" i="9"/>
  <c r="G1823" i="9"/>
  <c r="C1823" i="9"/>
  <c r="G1820" i="9"/>
  <c r="G1819" i="9"/>
  <c r="G1818" i="9"/>
  <c r="H1817" i="9"/>
  <c r="G1817" i="9"/>
  <c r="C1817" i="9"/>
  <c r="G1814" i="9"/>
  <c r="H1814" i="9" s="1"/>
  <c r="G1813" i="9"/>
  <c r="C1813" i="9"/>
  <c r="G1810" i="9"/>
  <c r="H1810" i="9" s="1"/>
  <c r="G1809" i="9"/>
  <c r="H1809" i="9" s="1"/>
  <c r="C1809" i="9"/>
  <c r="G1806" i="9"/>
  <c r="G1805" i="9"/>
  <c r="H1805" i="9" s="1"/>
  <c r="G1804" i="9"/>
  <c r="C1804" i="9"/>
  <c r="G1801" i="9"/>
  <c r="H1801" i="9" s="1"/>
  <c r="G1800" i="9"/>
  <c r="H1800" i="9" s="1"/>
  <c r="C1800" i="9"/>
  <c r="G1794" i="9"/>
  <c r="H1794" i="9" s="1"/>
  <c r="G1793" i="9"/>
  <c r="H1793" i="9" s="1"/>
  <c r="G1792" i="9"/>
  <c r="H1792" i="9" s="1"/>
  <c r="C1792" i="9"/>
  <c r="G1789" i="9"/>
  <c r="G1788" i="9"/>
  <c r="C1788" i="9"/>
  <c r="G1785" i="9"/>
  <c r="H1785" i="9" s="1"/>
  <c r="G1784" i="9"/>
  <c r="H1784" i="9" s="1"/>
  <c r="C1784" i="9"/>
  <c r="G1781" i="9"/>
  <c r="G1780" i="9"/>
  <c r="G1779" i="9"/>
  <c r="H1778" i="9"/>
  <c r="G1778" i="9"/>
  <c r="C1778" i="9"/>
  <c r="G1775" i="9"/>
  <c r="H1775" i="9" s="1"/>
  <c r="G1774" i="9"/>
  <c r="C1774" i="9"/>
  <c r="G1771" i="9"/>
  <c r="H1771" i="9" s="1"/>
  <c r="G1770" i="9"/>
  <c r="H1770" i="9" s="1"/>
  <c r="C1770" i="9"/>
  <c r="G1767" i="9"/>
  <c r="G1766" i="9"/>
  <c r="G1765" i="9"/>
  <c r="C1765" i="9"/>
  <c r="G1762" i="9"/>
  <c r="H1762" i="9" s="1"/>
  <c r="G1761" i="9"/>
  <c r="H1761" i="9" s="1"/>
  <c r="C1761" i="9"/>
  <c r="G1755" i="9"/>
  <c r="H1755" i="9" s="1"/>
  <c r="H1754" i="9"/>
  <c r="G1754" i="9"/>
  <c r="G1753" i="9"/>
  <c r="H1753" i="9" s="1"/>
  <c r="C1753" i="9"/>
  <c r="G1750" i="9"/>
  <c r="G1749" i="9"/>
  <c r="C1749" i="9"/>
  <c r="G1746" i="9"/>
  <c r="H1746" i="9" s="1"/>
  <c r="G1745" i="9"/>
  <c r="H1745" i="9" s="1"/>
  <c r="C1745" i="9"/>
  <c r="G1742" i="9"/>
  <c r="H1742" i="9" s="1"/>
  <c r="G1741" i="9"/>
  <c r="H1741" i="9" s="1"/>
  <c r="G1740" i="9"/>
  <c r="G1739" i="9"/>
  <c r="H1739" i="9" s="1"/>
  <c r="C1739" i="9"/>
  <c r="G1736" i="9"/>
  <c r="H1736" i="9" s="1"/>
  <c r="G1735" i="9"/>
  <c r="C1735" i="9"/>
  <c r="G1732" i="9"/>
  <c r="H1732" i="9" s="1"/>
  <c r="G1731" i="9"/>
  <c r="H1731" i="9" s="1"/>
  <c r="C1731" i="9"/>
  <c r="G1728" i="9"/>
  <c r="G1727" i="9"/>
  <c r="H1727" i="9" s="1"/>
  <c r="G1726" i="9"/>
  <c r="H1726" i="9" s="1"/>
  <c r="C1726" i="9"/>
  <c r="G1723" i="9"/>
  <c r="H1723" i="9" s="1"/>
  <c r="G1722" i="9"/>
  <c r="H1722" i="9" s="1"/>
  <c r="C1722" i="9"/>
  <c r="G1716" i="9"/>
  <c r="H1716" i="9" s="1"/>
  <c r="G1715" i="9"/>
  <c r="H1715" i="9" s="1"/>
  <c r="G1714" i="9"/>
  <c r="H1714" i="9" s="1"/>
  <c r="C1714" i="9"/>
  <c r="G1711" i="9"/>
  <c r="G1710" i="9"/>
  <c r="C1710" i="9"/>
  <c r="G1707" i="9"/>
  <c r="H1707" i="9" s="1"/>
  <c r="G1706" i="9"/>
  <c r="H1706" i="9" s="1"/>
  <c r="C1706" i="9"/>
  <c r="G1703" i="9"/>
  <c r="G1702" i="9"/>
  <c r="G1701" i="9"/>
  <c r="G1700" i="9"/>
  <c r="H1700" i="9" s="1"/>
  <c r="C1700" i="9"/>
  <c r="H1697" i="9"/>
  <c r="G1697" i="9"/>
  <c r="G1696" i="9"/>
  <c r="C1696" i="9"/>
  <c r="G1693" i="9"/>
  <c r="H1693" i="9" s="1"/>
  <c r="H1692" i="9"/>
  <c r="G1692" i="9"/>
  <c r="C1692" i="9"/>
  <c r="G1689" i="9"/>
  <c r="G1688" i="9"/>
  <c r="G1687" i="9"/>
  <c r="C1687" i="9"/>
  <c r="G1684" i="9"/>
  <c r="H1684" i="9" s="1"/>
  <c r="G1683" i="9"/>
  <c r="H1683" i="9" s="1"/>
  <c r="C1683" i="9"/>
  <c r="G1677" i="9"/>
  <c r="H1677" i="9" s="1"/>
  <c r="G1676" i="9"/>
  <c r="H1676" i="9" s="1"/>
  <c r="G1675" i="9"/>
  <c r="H1675" i="9" s="1"/>
  <c r="C1675" i="9"/>
  <c r="G1672" i="9"/>
  <c r="G1671" i="9"/>
  <c r="C1671" i="9"/>
  <c r="G1668" i="9"/>
  <c r="H1668" i="9" s="1"/>
  <c r="H1667" i="9"/>
  <c r="G1667" i="9"/>
  <c r="C1667" i="9"/>
  <c r="G1664" i="9"/>
  <c r="G1663" i="9"/>
  <c r="G1662" i="9"/>
  <c r="G1661" i="9"/>
  <c r="H1661" i="9" s="1"/>
  <c r="C1661" i="9"/>
  <c r="G1658" i="9"/>
  <c r="H1658" i="9" s="1"/>
  <c r="G1657" i="9"/>
  <c r="C1657" i="9"/>
  <c r="G1654" i="9"/>
  <c r="H1654" i="9" s="1"/>
  <c r="G1653" i="9"/>
  <c r="H1653" i="9" s="1"/>
  <c r="C1653" i="9"/>
  <c r="G1650" i="9"/>
  <c r="G1649" i="9"/>
  <c r="G1648" i="9"/>
  <c r="C1648" i="9"/>
  <c r="H1645" i="9"/>
  <c r="G1645" i="9"/>
  <c r="H1644" i="9"/>
  <c r="G1644" i="9"/>
  <c r="C1644" i="9"/>
  <c r="G1638" i="9"/>
  <c r="H1638" i="9" s="1"/>
  <c r="H1637" i="9"/>
  <c r="G1637" i="9"/>
  <c r="G1636" i="9"/>
  <c r="H1636" i="9" s="1"/>
  <c r="C1636" i="9"/>
  <c r="G1633" i="9"/>
  <c r="G1632" i="9"/>
  <c r="H1632" i="9" s="1"/>
  <c r="C1632" i="9"/>
  <c r="G1629" i="9"/>
  <c r="H1629" i="9" s="1"/>
  <c r="G1628" i="9"/>
  <c r="H1628" i="9" s="1"/>
  <c r="C1628" i="9"/>
  <c r="G1625" i="9"/>
  <c r="H1625" i="9" s="1"/>
  <c r="G1624" i="9"/>
  <c r="G1623" i="9"/>
  <c r="G1622" i="9"/>
  <c r="H1622" i="9" s="1"/>
  <c r="C1622" i="9"/>
  <c r="G1619" i="9"/>
  <c r="H1619" i="9" s="1"/>
  <c r="G1618" i="9"/>
  <c r="C1618" i="9"/>
  <c r="G1615" i="9"/>
  <c r="H1615" i="9" s="1"/>
  <c r="G1614" i="9"/>
  <c r="H1614" i="9" s="1"/>
  <c r="C1614" i="9"/>
  <c r="G1611" i="9"/>
  <c r="G1610" i="9"/>
  <c r="G1609" i="9"/>
  <c r="C1609" i="9"/>
  <c r="H1606" i="9"/>
  <c r="G1606" i="9"/>
  <c r="H1605" i="9"/>
  <c r="G1605" i="9"/>
  <c r="C1605" i="9"/>
  <c r="H1599" i="9"/>
  <c r="G1599" i="9"/>
  <c r="H1598" i="9"/>
  <c r="G1598" i="9"/>
  <c r="G1597" i="9"/>
  <c r="H1597" i="9" s="1"/>
  <c r="C1597" i="9"/>
  <c r="G1594" i="9"/>
  <c r="G1593" i="9"/>
  <c r="C1593" i="9"/>
  <c r="G1590" i="9"/>
  <c r="H1590" i="9" s="1"/>
  <c r="G1589" i="9"/>
  <c r="H1589" i="9" s="1"/>
  <c r="C1589" i="9"/>
  <c r="G1586" i="9"/>
  <c r="G1585" i="9"/>
  <c r="G1584" i="9"/>
  <c r="H1583" i="9"/>
  <c r="G1583" i="9"/>
  <c r="C1583" i="9"/>
  <c r="G1580" i="9"/>
  <c r="H1580" i="9" s="1"/>
  <c r="G1579" i="9"/>
  <c r="C1579" i="9"/>
  <c r="G1576" i="9"/>
  <c r="H1576" i="9" s="1"/>
  <c r="G1575" i="9"/>
  <c r="H1575" i="9" s="1"/>
  <c r="C1575" i="9"/>
  <c r="G1572" i="9"/>
  <c r="G1571" i="9"/>
  <c r="G1570" i="9"/>
  <c r="C1570" i="9"/>
  <c r="G1567" i="9"/>
  <c r="H1567" i="9" s="1"/>
  <c r="G1566" i="9"/>
  <c r="H1566" i="9" s="1"/>
  <c r="C1566" i="9"/>
  <c r="G1560" i="9"/>
  <c r="H1560" i="9" s="1"/>
  <c r="G1559" i="9"/>
  <c r="G1558" i="9"/>
  <c r="H1558" i="9" s="1"/>
  <c r="C1558" i="9"/>
  <c r="G1555" i="9"/>
  <c r="H1555" i="9" s="1"/>
  <c r="G1554" i="9"/>
  <c r="H1554" i="9" s="1"/>
  <c r="C1554" i="9"/>
  <c r="H1551" i="9"/>
  <c r="G1551" i="9"/>
  <c r="G1550" i="9"/>
  <c r="H1550" i="9" s="1"/>
  <c r="C1550" i="9"/>
  <c r="G1547" i="9"/>
  <c r="G1546" i="9"/>
  <c r="G1545" i="9"/>
  <c r="G1544" i="9"/>
  <c r="C1544" i="9"/>
  <c r="G1541" i="9"/>
  <c r="H1541" i="9" s="1"/>
  <c r="G1540" i="9"/>
  <c r="H1540" i="9" s="1"/>
  <c r="C1540" i="9"/>
  <c r="G1537" i="9"/>
  <c r="H1537" i="9" s="1"/>
  <c r="G1536" i="9"/>
  <c r="H1536" i="9" s="1"/>
  <c r="C1536" i="9"/>
  <c r="G1533" i="9"/>
  <c r="H1533" i="9" s="1"/>
  <c r="G1532" i="9"/>
  <c r="H1532" i="9" s="1"/>
  <c r="G1531" i="9"/>
  <c r="C1531" i="9"/>
  <c r="G1528" i="9"/>
  <c r="H1528" i="9" s="1"/>
  <c r="G1527" i="9"/>
  <c r="H1527" i="9" s="1"/>
  <c r="C1527" i="9"/>
  <c r="H1521" i="9"/>
  <c r="G1521" i="9"/>
  <c r="G1520" i="9"/>
  <c r="H1520" i="9" s="1"/>
  <c r="G1519" i="9"/>
  <c r="H1519" i="9" s="1"/>
  <c r="C1519" i="9"/>
  <c r="G1516" i="9"/>
  <c r="G1515" i="9"/>
  <c r="C1515" i="9"/>
  <c r="H1512" i="9"/>
  <c r="G1512" i="9"/>
  <c r="H1511" i="9"/>
  <c r="G1511" i="9"/>
  <c r="C1511" i="9"/>
  <c r="G1508" i="9"/>
  <c r="G1507" i="9"/>
  <c r="G1506" i="9"/>
  <c r="G1505" i="9"/>
  <c r="H1505" i="9" s="1"/>
  <c r="C1505" i="9"/>
  <c r="G1502" i="9"/>
  <c r="H1502" i="9" s="1"/>
  <c r="G1501" i="9"/>
  <c r="C1501" i="9"/>
  <c r="G1498" i="9"/>
  <c r="H1498" i="9" s="1"/>
  <c r="H1497" i="9"/>
  <c r="G1497" i="9"/>
  <c r="C1497" i="9"/>
  <c r="G1494" i="9"/>
  <c r="G1493" i="9"/>
  <c r="G1492" i="9"/>
  <c r="C1492" i="9"/>
  <c r="G1489" i="9"/>
  <c r="H1489" i="9" s="1"/>
  <c r="H1488" i="9"/>
  <c r="G1488" i="9"/>
  <c r="C1488" i="9"/>
  <c r="G1482" i="9"/>
  <c r="H1482" i="9" s="1"/>
  <c r="H1481" i="9"/>
  <c r="G1481" i="9"/>
  <c r="G1480" i="9"/>
  <c r="H1480" i="9" s="1"/>
  <c r="C1480" i="9"/>
  <c r="G1477" i="9"/>
  <c r="G1476" i="9"/>
  <c r="C1476" i="9"/>
  <c r="G1473" i="9"/>
  <c r="H1473" i="9" s="1"/>
  <c r="G1472" i="9"/>
  <c r="H1472" i="9" s="1"/>
  <c r="C1472" i="9"/>
  <c r="G1469" i="9"/>
  <c r="G1468" i="9"/>
  <c r="G1467" i="9"/>
  <c r="G1466" i="9"/>
  <c r="H1466" i="9" s="1"/>
  <c r="C1466" i="9"/>
  <c r="G1463" i="9"/>
  <c r="H1463" i="9" s="1"/>
  <c r="G1462" i="9"/>
  <c r="C1462" i="9"/>
  <c r="G1459" i="9"/>
  <c r="H1459" i="9" s="1"/>
  <c r="G1458" i="9"/>
  <c r="H1458" i="9" s="1"/>
  <c r="C1458" i="9"/>
  <c r="G1455" i="9"/>
  <c r="G1454" i="9"/>
  <c r="G1453" i="9"/>
  <c r="C1453" i="9"/>
  <c r="H1450" i="9"/>
  <c r="G1450" i="9"/>
  <c r="H1449" i="9"/>
  <c r="G1449" i="9"/>
  <c r="C1449" i="9"/>
  <c r="H1443" i="9"/>
  <c r="G1443" i="9"/>
  <c r="H1442" i="9"/>
  <c r="G1442" i="9"/>
  <c r="G1441" i="9"/>
  <c r="H1441" i="9" s="1"/>
  <c r="C1441" i="9"/>
  <c r="G1438" i="9"/>
  <c r="G1437" i="9"/>
  <c r="C1437" i="9"/>
  <c r="G1434" i="9"/>
  <c r="H1434" i="9" s="1"/>
  <c r="G1433" i="9"/>
  <c r="H1433" i="9" s="1"/>
  <c r="C1433" i="9"/>
  <c r="G1430" i="9"/>
  <c r="G1429" i="9"/>
  <c r="G1428" i="9"/>
  <c r="H1428" i="9" s="1"/>
  <c r="H1427" i="9"/>
  <c r="G1427" i="9"/>
  <c r="C1427" i="9"/>
  <c r="G1424" i="9"/>
  <c r="H1424" i="9" s="1"/>
  <c r="G1423" i="9"/>
  <c r="C1423" i="9"/>
  <c r="G1420" i="9"/>
  <c r="H1420" i="9" s="1"/>
  <c r="G1419" i="9"/>
  <c r="H1419" i="9" s="1"/>
  <c r="C1419" i="9"/>
  <c r="G1416" i="9"/>
  <c r="G1415" i="9"/>
  <c r="G1414" i="9"/>
  <c r="C1414" i="9"/>
  <c r="G1411" i="9"/>
  <c r="H1411" i="9" s="1"/>
  <c r="G1410" i="9"/>
  <c r="H1410" i="9" s="1"/>
  <c r="C1410" i="9"/>
  <c r="G1404" i="9"/>
  <c r="H1404" i="9" s="1"/>
  <c r="G1403" i="9"/>
  <c r="H1403" i="9" s="1"/>
  <c r="G1402" i="9"/>
  <c r="H1402" i="9" s="1"/>
  <c r="C1402" i="9"/>
  <c r="G1399" i="9"/>
  <c r="G1398" i="9"/>
  <c r="C1398" i="9"/>
  <c r="G1395" i="9"/>
  <c r="H1395" i="9" s="1"/>
  <c r="G1394" i="9"/>
  <c r="H1394" i="9" s="1"/>
  <c r="C1394" i="9"/>
  <c r="G1391" i="9"/>
  <c r="G1390" i="9"/>
  <c r="G1389" i="9"/>
  <c r="G1388" i="9"/>
  <c r="H1388" i="9" s="1"/>
  <c r="C1388" i="9"/>
  <c r="G1385" i="9"/>
  <c r="H1385" i="9" s="1"/>
  <c r="G1384" i="9"/>
  <c r="C1384" i="9"/>
  <c r="H1381" i="9"/>
  <c r="G1381" i="9"/>
  <c r="G1380" i="9"/>
  <c r="H1380" i="9" s="1"/>
  <c r="C1380" i="9"/>
  <c r="G1377" i="9"/>
  <c r="G1376" i="9"/>
  <c r="G1375" i="9"/>
  <c r="C1375" i="9"/>
  <c r="G1372" i="9"/>
  <c r="H1372" i="9" s="1"/>
  <c r="G1371" i="9"/>
  <c r="H1371" i="9" s="1"/>
  <c r="C1371" i="9"/>
  <c r="H1365" i="9"/>
  <c r="G1365" i="9"/>
  <c r="H1364" i="9"/>
  <c r="G1364" i="9"/>
  <c r="H1363" i="9"/>
  <c r="G1363" i="9"/>
  <c r="C1363" i="9"/>
  <c r="G1360" i="9"/>
  <c r="G1359" i="9"/>
  <c r="C1359" i="9"/>
  <c r="G1356" i="9"/>
  <c r="H1356" i="9" s="1"/>
  <c r="G1355" i="9"/>
  <c r="H1355" i="9" s="1"/>
  <c r="C1355" i="9"/>
  <c r="G1352" i="9"/>
  <c r="G1351" i="9"/>
  <c r="H1351" i="9" s="1"/>
  <c r="G1350" i="9"/>
  <c r="H1349" i="9"/>
  <c r="G1349" i="9"/>
  <c r="C1349" i="9"/>
  <c r="G1346" i="9"/>
  <c r="H1346" i="9" s="1"/>
  <c r="G1345" i="9"/>
  <c r="C1345" i="9"/>
  <c r="H1342" i="9"/>
  <c r="G1342" i="9"/>
  <c r="G1341" i="9"/>
  <c r="H1341" i="9" s="1"/>
  <c r="C1341" i="9"/>
  <c r="G1338" i="9"/>
  <c r="H1338" i="9" s="1"/>
  <c r="G1337" i="9"/>
  <c r="G1336" i="9"/>
  <c r="H1336" i="9" s="1"/>
  <c r="C1336" i="9"/>
  <c r="G1333" i="9"/>
  <c r="H1333" i="9" s="1"/>
  <c r="H1332" i="9"/>
  <c r="G1332" i="9"/>
  <c r="C1332" i="9"/>
  <c r="G1326" i="9"/>
  <c r="H1326" i="9" s="1"/>
  <c r="H1325" i="9"/>
  <c r="G1325" i="9"/>
  <c r="H1324" i="9"/>
  <c r="G1324" i="9"/>
  <c r="C1324" i="9"/>
  <c r="G1321" i="9"/>
  <c r="G1320" i="9"/>
  <c r="C1320" i="9"/>
  <c r="H1317" i="9"/>
  <c r="G1317" i="9"/>
  <c r="G1316" i="9"/>
  <c r="H1316" i="9" s="1"/>
  <c r="C1316" i="9"/>
  <c r="G1313" i="9"/>
  <c r="H1313" i="9" s="1"/>
  <c r="G1312" i="9"/>
  <c r="G1311" i="9"/>
  <c r="H1311" i="9" s="1"/>
  <c r="H1310" i="9"/>
  <c r="G1310" i="9"/>
  <c r="C1310" i="9"/>
  <c r="H1307" i="9"/>
  <c r="G1307" i="9"/>
  <c r="G1306" i="9"/>
  <c r="C1306" i="9"/>
  <c r="G1303" i="9"/>
  <c r="H1303" i="9" s="1"/>
  <c r="G1302" i="9"/>
  <c r="H1302" i="9" s="1"/>
  <c r="C1302" i="9"/>
  <c r="G1299" i="9"/>
  <c r="G1298" i="9"/>
  <c r="G1297" i="9"/>
  <c r="H1297" i="9" s="1"/>
  <c r="C1297" i="9"/>
  <c r="G1294" i="9"/>
  <c r="H1294" i="9" s="1"/>
  <c r="G1293" i="9"/>
  <c r="H1293" i="9" s="1"/>
  <c r="C1293" i="9"/>
  <c r="G1287" i="9"/>
  <c r="H1287" i="9" s="1"/>
  <c r="H1286" i="9"/>
  <c r="G1286" i="9"/>
  <c r="G1285" i="9"/>
  <c r="H1285" i="9" s="1"/>
  <c r="C1285" i="9"/>
  <c r="G1282" i="9"/>
  <c r="G1281" i="9"/>
  <c r="C1281" i="9"/>
  <c r="G1278" i="9"/>
  <c r="H1278" i="9" s="1"/>
  <c r="G1277" i="9"/>
  <c r="H1277" i="9" s="1"/>
  <c r="C1277" i="9"/>
  <c r="G1274" i="9"/>
  <c r="G1273" i="9"/>
  <c r="G1272" i="9"/>
  <c r="G1271" i="9"/>
  <c r="H1271" i="9" s="1"/>
  <c r="C1271" i="9"/>
  <c r="G1268" i="9"/>
  <c r="H1268" i="9" s="1"/>
  <c r="G1267" i="9"/>
  <c r="C1267" i="9"/>
  <c r="H1264" i="9"/>
  <c r="G1264" i="9"/>
  <c r="G1263" i="9"/>
  <c r="H1263" i="9" s="1"/>
  <c r="C1263" i="9"/>
  <c r="G1260" i="9"/>
  <c r="G1259" i="9"/>
  <c r="G1258" i="9"/>
  <c r="C1258" i="9"/>
  <c r="G1255" i="9"/>
  <c r="H1255" i="9" s="1"/>
  <c r="G1254" i="9"/>
  <c r="H1254" i="9" s="1"/>
  <c r="C1254" i="9"/>
  <c r="G1248" i="9"/>
  <c r="H1247" i="9"/>
  <c r="G1247" i="9"/>
  <c r="H1246" i="9"/>
  <c r="G1246" i="9"/>
  <c r="C1246" i="9"/>
  <c r="G1243" i="9"/>
  <c r="G1242" i="9"/>
  <c r="C1242" i="9"/>
  <c r="G1239" i="9"/>
  <c r="H1239" i="9" s="1"/>
  <c r="G1238" i="9"/>
  <c r="H1238" i="9" s="1"/>
  <c r="C1238" i="9"/>
  <c r="G1235" i="9"/>
  <c r="G1234" i="9"/>
  <c r="G1233" i="9"/>
  <c r="H1232" i="9"/>
  <c r="G1232" i="9"/>
  <c r="C1232" i="9"/>
  <c r="H1229" i="9"/>
  <c r="G1229" i="9"/>
  <c r="G1228" i="9"/>
  <c r="C1228" i="9"/>
  <c r="G1225" i="9"/>
  <c r="H1225" i="9" s="1"/>
  <c r="G1224" i="9"/>
  <c r="H1224" i="9" s="1"/>
  <c r="C1224" i="9"/>
  <c r="G1221" i="9"/>
  <c r="G1220" i="9"/>
  <c r="G1219" i="9"/>
  <c r="C1219" i="9"/>
  <c r="G1216" i="9"/>
  <c r="H1216" i="9" s="1"/>
  <c r="G1215" i="9"/>
  <c r="H1215" i="9" s="1"/>
  <c r="C1215" i="9"/>
  <c r="G1209" i="9"/>
  <c r="H1209" i="9" s="1"/>
  <c r="H1208" i="9"/>
  <c r="G1208" i="9"/>
  <c r="G1207" i="9"/>
  <c r="H1207" i="9" s="1"/>
  <c r="C1207" i="9"/>
  <c r="G1204" i="9"/>
  <c r="G1203" i="9"/>
  <c r="H1203" i="9" s="1"/>
  <c r="C1203" i="9"/>
  <c r="G1200" i="9"/>
  <c r="H1200" i="9" s="1"/>
  <c r="H1199" i="9"/>
  <c r="G1199" i="9"/>
  <c r="C1199" i="9"/>
  <c r="G1196" i="9"/>
  <c r="H1196" i="9" s="1"/>
  <c r="G1195" i="9"/>
  <c r="G1194" i="9"/>
  <c r="H1194" i="9" s="1"/>
  <c r="H1193" i="9"/>
  <c r="G1193" i="9"/>
  <c r="C1193" i="9"/>
  <c r="G1190" i="9"/>
  <c r="H1190" i="9" s="1"/>
  <c r="G1189" i="9"/>
  <c r="C1189" i="9"/>
  <c r="G1186" i="9"/>
  <c r="H1186" i="9" s="1"/>
  <c r="G1185" i="9"/>
  <c r="H1185" i="9" s="1"/>
  <c r="C1185" i="9"/>
  <c r="G1182" i="9"/>
  <c r="G1181" i="9"/>
  <c r="G1180" i="9"/>
  <c r="C1180" i="9"/>
  <c r="H1177" i="9"/>
  <c r="G1177" i="9"/>
  <c r="H1176" i="9"/>
  <c r="G1176" i="9"/>
  <c r="C1176" i="9"/>
  <c r="H1170" i="9"/>
  <c r="G1170" i="9"/>
  <c r="G1169" i="9"/>
  <c r="H1169" i="9" s="1"/>
  <c r="G1168" i="9"/>
  <c r="H1168" i="9" s="1"/>
  <c r="C1168" i="9"/>
  <c r="G1165" i="9"/>
  <c r="G1164" i="9"/>
  <c r="C1164" i="9"/>
  <c r="G1161" i="9"/>
  <c r="H1161" i="9" s="1"/>
  <c r="G1160" i="9"/>
  <c r="H1160" i="9" s="1"/>
  <c r="C1160" i="9"/>
  <c r="G1157" i="9"/>
  <c r="G1156" i="9"/>
  <c r="G1155" i="9"/>
  <c r="H1154" i="9"/>
  <c r="G1154" i="9"/>
  <c r="C1154" i="9"/>
  <c r="H1151" i="9"/>
  <c r="G1151" i="9"/>
  <c r="G1150" i="9"/>
  <c r="C1150" i="9"/>
  <c r="G1147" i="9"/>
  <c r="H1147" i="9" s="1"/>
  <c r="G1146" i="9"/>
  <c r="H1146" i="9" s="1"/>
  <c r="C1146" i="9"/>
  <c r="G1143" i="9"/>
  <c r="G1142" i="9"/>
  <c r="G1141" i="9"/>
  <c r="C1141" i="9"/>
  <c r="G1138" i="9"/>
  <c r="H1138" i="9" s="1"/>
  <c r="H1137" i="9"/>
  <c r="G1137" i="9"/>
  <c r="C1137" i="9"/>
  <c r="H1131" i="9"/>
  <c r="G1131" i="9"/>
  <c r="G1130" i="9"/>
  <c r="H1130" i="9" s="1"/>
  <c r="G1129" i="9"/>
  <c r="H1129" i="9" s="1"/>
  <c r="C1129" i="9"/>
  <c r="G1126" i="9"/>
  <c r="G1125" i="9"/>
  <c r="C1125" i="9"/>
  <c r="H1122" i="9"/>
  <c r="G1122" i="9"/>
  <c r="G1121" i="9"/>
  <c r="H1121" i="9" s="1"/>
  <c r="C1121" i="9"/>
  <c r="G1118" i="9"/>
  <c r="G1117" i="9"/>
  <c r="G1116" i="9"/>
  <c r="G1115" i="9"/>
  <c r="H1115" i="9" s="1"/>
  <c r="C1115" i="9"/>
  <c r="G1112" i="9"/>
  <c r="H1112" i="9" s="1"/>
  <c r="G1111" i="9"/>
  <c r="C1111" i="9"/>
  <c r="G1108" i="9"/>
  <c r="H1108" i="9" s="1"/>
  <c r="G1107" i="9"/>
  <c r="H1107" i="9" s="1"/>
  <c r="C1107" i="9"/>
  <c r="G1104" i="9"/>
  <c r="G1103" i="9"/>
  <c r="G1102" i="9"/>
  <c r="C1102" i="9"/>
  <c r="G1099" i="9"/>
  <c r="H1099" i="9" s="1"/>
  <c r="G1098" i="9"/>
  <c r="H1098" i="9" s="1"/>
  <c r="C1098" i="9"/>
  <c r="H1092" i="9"/>
  <c r="G1092" i="9"/>
  <c r="G1091" i="9"/>
  <c r="H1091" i="9" s="1"/>
  <c r="G1090" i="9"/>
  <c r="H1090" i="9" s="1"/>
  <c r="C1090" i="9"/>
  <c r="G1087" i="9"/>
  <c r="G1086" i="9"/>
  <c r="C1086" i="9"/>
  <c r="H1083" i="9"/>
  <c r="G1083" i="9"/>
  <c r="G1082" i="9"/>
  <c r="H1082" i="9" s="1"/>
  <c r="C1082" i="9"/>
  <c r="G1079" i="9"/>
  <c r="G1078" i="9"/>
  <c r="G1077" i="9"/>
  <c r="H1076" i="9"/>
  <c r="G1076" i="9"/>
  <c r="C1076" i="9"/>
  <c r="G1073" i="9"/>
  <c r="H1073" i="9" s="1"/>
  <c r="G1072" i="9"/>
  <c r="C1072" i="9"/>
  <c r="G1069" i="9"/>
  <c r="H1069" i="9" s="1"/>
  <c r="H1068" i="9"/>
  <c r="G1068" i="9"/>
  <c r="C1068" i="9"/>
  <c r="G1065" i="9"/>
  <c r="G1064" i="9"/>
  <c r="G1063" i="9"/>
  <c r="C1063" i="9"/>
  <c r="H1060" i="9"/>
  <c r="G1060" i="9"/>
  <c r="H1059" i="9"/>
  <c r="G1059" i="9"/>
  <c r="C1059" i="9"/>
  <c r="H1053" i="9"/>
  <c r="G1053" i="9"/>
  <c r="H1052" i="9"/>
  <c r="G1052" i="9"/>
  <c r="G1051" i="9"/>
  <c r="H1051" i="9" s="1"/>
  <c r="C1051" i="9"/>
  <c r="G1048" i="9"/>
  <c r="G1047" i="9"/>
  <c r="C1047" i="9"/>
  <c r="G1044" i="9"/>
  <c r="H1044" i="9" s="1"/>
  <c r="G1043" i="9"/>
  <c r="H1043" i="9" s="1"/>
  <c r="C1043" i="9"/>
  <c r="G1040" i="9"/>
  <c r="G1039" i="9"/>
  <c r="G1038" i="9"/>
  <c r="G1037" i="9"/>
  <c r="H1037" i="9" s="1"/>
  <c r="C1037" i="9"/>
  <c r="G1034" i="9"/>
  <c r="H1034" i="9" s="1"/>
  <c r="G1033" i="9"/>
  <c r="C1033" i="9"/>
  <c r="G1030" i="9"/>
  <c r="H1030" i="9" s="1"/>
  <c r="G1029" i="9"/>
  <c r="H1029" i="9" s="1"/>
  <c r="C1029" i="9"/>
  <c r="G1026" i="9"/>
  <c r="H1026" i="9" s="1"/>
  <c r="G1025" i="9"/>
  <c r="G1024" i="9"/>
  <c r="C1024" i="9"/>
  <c r="G1021" i="9"/>
  <c r="H1021" i="9" s="1"/>
  <c r="H1020" i="9"/>
  <c r="G1020" i="9"/>
  <c r="C1020" i="9"/>
  <c r="G1014" i="9"/>
  <c r="H1014" i="9" s="1"/>
  <c r="G1013" i="9"/>
  <c r="H1013" i="9" s="1"/>
  <c r="G1012" i="9"/>
  <c r="H1012" i="9" s="1"/>
  <c r="C1012" i="9"/>
  <c r="G1009" i="9"/>
  <c r="G1008" i="9"/>
  <c r="C1008" i="9"/>
  <c r="G1005" i="9"/>
  <c r="H1005" i="9" s="1"/>
  <c r="H1004" i="9"/>
  <c r="G1004" i="9"/>
  <c r="C1004" i="9"/>
  <c r="G1001" i="9"/>
  <c r="G1000" i="9"/>
  <c r="G999" i="9"/>
  <c r="H999" i="9" s="1"/>
  <c r="G998" i="9"/>
  <c r="H998" i="9" s="1"/>
  <c r="C998" i="9"/>
  <c r="G995" i="9"/>
  <c r="H995" i="9" s="1"/>
  <c r="G994" i="9"/>
  <c r="C994" i="9"/>
  <c r="G991" i="9"/>
  <c r="H991" i="9" s="1"/>
  <c r="G990" i="9"/>
  <c r="H990" i="9" s="1"/>
  <c r="C990" i="9"/>
  <c r="G987" i="9"/>
  <c r="G986" i="9"/>
  <c r="G985" i="9"/>
  <c r="C985" i="9"/>
  <c r="G982" i="9"/>
  <c r="H982" i="9" s="1"/>
  <c r="H981" i="9"/>
  <c r="G981" i="9"/>
  <c r="C981" i="9"/>
  <c r="H975" i="9"/>
  <c r="G975" i="9"/>
  <c r="G974" i="9"/>
  <c r="H974" i="9" s="1"/>
  <c r="G973" i="9"/>
  <c r="H973" i="9" s="1"/>
  <c r="C973" i="9"/>
  <c r="G970" i="9"/>
  <c r="G969" i="9"/>
  <c r="C969" i="9"/>
  <c r="G966" i="9"/>
  <c r="H966" i="9" s="1"/>
  <c r="H965" i="9"/>
  <c r="G965" i="9"/>
  <c r="C965" i="9"/>
  <c r="G962" i="9"/>
  <c r="G961" i="9"/>
  <c r="G960" i="9"/>
  <c r="G959" i="9"/>
  <c r="H959" i="9" s="1"/>
  <c r="C959" i="9"/>
  <c r="G956" i="9"/>
  <c r="H956" i="9" s="1"/>
  <c r="G955" i="9"/>
  <c r="C955" i="9"/>
  <c r="H952" i="9"/>
  <c r="G952" i="9"/>
  <c r="G951" i="9"/>
  <c r="H951" i="9" s="1"/>
  <c r="C951" i="9"/>
  <c r="G948" i="9"/>
  <c r="G947" i="9"/>
  <c r="G946" i="9"/>
  <c r="C946" i="9"/>
  <c r="G943" i="9"/>
  <c r="H943" i="9" s="1"/>
  <c r="G942" i="9"/>
  <c r="H942" i="9" s="1"/>
  <c r="C942" i="9"/>
  <c r="G936" i="9"/>
  <c r="H936" i="9" s="1"/>
  <c r="H935" i="9"/>
  <c r="G935" i="9"/>
  <c r="H934" i="9"/>
  <c r="G934" i="9"/>
  <c r="C934" i="9"/>
  <c r="G931" i="9"/>
  <c r="G930" i="9"/>
  <c r="H930" i="9" s="1"/>
  <c r="C930" i="9"/>
  <c r="H927" i="9"/>
  <c r="G927" i="9"/>
  <c r="G926" i="9"/>
  <c r="H926" i="9" s="1"/>
  <c r="C926" i="9"/>
  <c r="G923" i="9"/>
  <c r="G922" i="9"/>
  <c r="H922" i="9" s="1"/>
  <c r="G921" i="9"/>
  <c r="G920" i="9"/>
  <c r="H920" i="9" s="1"/>
  <c r="C920" i="9"/>
  <c r="G917" i="9"/>
  <c r="H917" i="9" s="1"/>
  <c r="G916" i="9"/>
  <c r="C916" i="9"/>
  <c r="G913" i="9"/>
  <c r="H913" i="9" s="1"/>
  <c r="G912" i="9"/>
  <c r="H912" i="9" s="1"/>
  <c r="C912" i="9"/>
  <c r="G909" i="9"/>
  <c r="G908" i="9"/>
  <c r="G907" i="9"/>
  <c r="C907" i="9"/>
  <c r="G904" i="9"/>
  <c r="H904" i="9" s="1"/>
  <c r="G903" i="9"/>
  <c r="H903" i="9" s="1"/>
  <c r="C903" i="9"/>
  <c r="G897" i="9"/>
  <c r="H897" i="9" s="1"/>
  <c r="G896" i="9"/>
  <c r="G895" i="9"/>
  <c r="C895" i="9"/>
  <c r="G892" i="9"/>
  <c r="H892" i="9" s="1"/>
  <c r="G891" i="9"/>
  <c r="H891" i="9" s="1"/>
  <c r="C891" i="9"/>
  <c r="G888" i="9"/>
  <c r="G887" i="9"/>
  <c r="H887" i="9" s="1"/>
  <c r="C887" i="9"/>
  <c r="G884" i="9"/>
  <c r="G883" i="9"/>
  <c r="G882" i="9"/>
  <c r="G881" i="9"/>
  <c r="C881" i="9"/>
  <c r="G878" i="9"/>
  <c r="H878" i="9" s="1"/>
  <c r="G877" i="9"/>
  <c r="H877" i="9" s="1"/>
  <c r="C877" i="9"/>
  <c r="G874" i="9"/>
  <c r="H874" i="9" s="1"/>
  <c r="G873" i="9"/>
  <c r="H873" i="9" s="1"/>
  <c r="C873" i="9"/>
  <c r="G870" i="9"/>
  <c r="H870" i="9" s="1"/>
  <c r="G869" i="9"/>
  <c r="H869" i="9" s="1"/>
  <c r="G868" i="9"/>
  <c r="C868" i="9"/>
  <c r="H865" i="9"/>
  <c r="G865" i="9"/>
  <c r="G864" i="9"/>
  <c r="H864" i="9" s="1"/>
  <c r="C864" i="9"/>
  <c r="G858" i="9"/>
  <c r="H858" i="9" s="1"/>
  <c r="H857" i="9"/>
  <c r="G857" i="9"/>
  <c r="G856" i="9"/>
  <c r="H856" i="9" s="1"/>
  <c r="C856" i="9"/>
  <c r="G853" i="9"/>
  <c r="G852" i="9"/>
  <c r="C852" i="9"/>
  <c r="G849" i="9"/>
  <c r="H849" i="9" s="1"/>
  <c r="G848" i="9"/>
  <c r="H848" i="9" s="1"/>
  <c r="C848" i="9"/>
  <c r="G845" i="9"/>
  <c r="G844" i="9"/>
  <c r="H844" i="9" s="1"/>
  <c r="G843" i="9"/>
  <c r="H842" i="9"/>
  <c r="G842" i="9"/>
  <c r="C842" i="9"/>
  <c r="H839" i="9"/>
  <c r="G839" i="9"/>
  <c r="G838" i="9"/>
  <c r="C838" i="9"/>
  <c r="G835" i="9"/>
  <c r="H835" i="9" s="1"/>
  <c r="G834" i="9"/>
  <c r="H834" i="9" s="1"/>
  <c r="C834" i="9"/>
  <c r="G831" i="9"/>
  <c r="G830" i="9"/>
  <c r="G829" i="9"/>
  <c r="H829" i="9" s="1"/>
  <c r="C829" i="9"/>
  <c r="G826" i="9"/>
  <c r="H826" i="9" s="1"/>
  <c r="G825" i="9"/>
  <c r="H825" i="9" s="1"/>
  <c r="C825" i="9"/>
  <c r="G819" i="9"/>
  <c r="H819" i="9" s="1"/>
  <c r="H818" i="9"/>
  <c r="G818" i="9"/>
  <c r="G817" i="9"/>
  <c r="H817" i="9" s="1"/>
  <c r="C817" i="9"/>
  <c r="G814" i="9"/>
  <c r="G813" i="9"/>
  <c r="C813" i="9"/>
  <c r="G810" i="9"/>
  <c r="H810" i="9" s="1"/>
  <c r="G809" i="9"/>
  <c r="H809" i="9" s="1"/>
  <c r="C809" i="9"/>
  <c r="G806" i="9"/>
  <c r="G805" i="9"/>
  <c r="G804" i="9"/>
  <c r="H803" i="9"/>
  <c r="G803" i="9"/>
  <c r="C803" i="9"/>
  <c r="G800" i="9"/>
  <c r="H800" i="9" s="1"/>
  <c r="G799" i="9"/>
  <c r="C799" i="9"/>
  <c r="G796" i="9"/>
  <c r="H796" i="9" s="1"/>
  <c r="H795" i="9"/>
  <c r="G795" i="9"/>
  <c r="C795" i="9"/>
  <c r="G792" i="9"/>
  <c r="G791" i="9"/>
  <c r="G790" i="9"/>
  <c r="C790" i="9"/>
  <c r="G787" i="9"/>
  <c r="H787" i="9" s="1"/>
  <c r="G786" i="9"/>
  <c r="H786" i="9" s="1"/>
  <c r="C786" i="9"/>
  <c r="G780" i="9"/>
  <c r="H780" i="9" s="1"/>
  <c r="G779" i="9"/>
  <c r="H779" i="9" s="1"/>
  <c r="G778" i="9"/>
  <c r="H778" i="9" s="1"/>
  <c r="C778" i="9"/>
  <c r="G775" i="9"/>
  <c r="G774" i="9"/>
  <c r="H774" i="9" s="1"/>
  <c r="C774" i="9"/>
  <c r="G771" i="9"/>
  <c r="H771" i="9" s="1"/>
  <c r="H770" i="9"/>
  <c r="G770" i="9"/>
  <c r="C770" i="9"/>
  <c r="G767" i="9"/>
  <c r="G766" i="9"/>
  <c r="G765" i="9"/>
  <c r="H764" i="9"/>
  <c r="G764" i="9"/>
  <c r="C764" i="9"/>
  <c r="G761" i="9"/>
  <c r="H761" i="9" s="1"/>
  <c r="G760" i="9"/>
  <c r="C760" i="9"/>
  <c r="H757" i="9"/>
  <c r="G757" i="9"/>
  <c r="G756" i="9"/>
  <c r="H756" i="9" s="1"/>
  <c r="C756" i="9"/>
  <c r="G753" i="9"/>
  <c r="G752" i="9"/>
  <c r="G751" i="9"/>
  <c r="C751" i="9"/>
  <c r="G748" i="9"/>
  <c r="H748" i="9" s="1"/>
  <c r="G747" i="9"/>
  <c r="H747" i="9" s="1"/>
  <c r="C747" i="9"/>
  <c r="H741" i="9"/>
  <c r="G741" i="9"/>
  <c r="H740" i="9"/>
  <c r="G740" i="9"/>
  <c r="G739" i="9"/>
  <c r="H739" i="9" s="1"/>
  <c r="C739" i="9"/>
  <c r="G736" i="9"/>
  <c r="G735" i="9"/>
  <c r="C735" i="9"/>
  <c r="G732" i="9"/>
  <c r="H732" i="9" s="1"/>
  <c r="H731" i="9"/>
  <c r="G731" i="9"/>
  <c r="C731" i="9"/>
  <c r="G728" i="9"/>
  <c r="G727" i="9"/>
  <c r="G726" i="9"/>
  <c r="H725" i="9"/>
  <c r="G725" i="9"/>
  <c r="C725" i="9"/>
  <c r="G722" i="9"/>
  <c r="H722" i="9" s="1"/>
  <c r="G721" i="9"/>
  <c r="C721" i="9"/>
  <c r="G718" i="9"/>
  <c r="H718" i="9" s="1"/>
  <c r="G717" i="9"/>
  <c r="H717" i="9" s="1"/>
  <c r="C717" i="9"/>
  <c r="G714" i="9"/>
  <c r="G713" i="9"/>
  <c r="G712" i="9"/>
  <c r="C712" i="9"/>
  <c r="H709" i="9"/>
  <c r="G709" i="9"/>
  <c r="G708" i="9"/>
  <c r="H708" i="9" s="1"/>
  <c r="C708" i="9"/>
  <c r="G702" i="9"/>
  <c r="H702" i="9" s="1"/>
  <c r="G701" i="9"/>
  <c r="H701" i="9" s="1"/>
  <c r="G700" i="9"/>
  <c r="H700" i="9" s="1"/>
  <c r="C700" i="9"/>
  <c r="G697" i="9"/>
  <c r="G696" i="9"/>
  <c r="H696" i="9" s="1"/>
  <c r="C696" i="9"/>
  <c r="G693" i="9"/>
  <c r="H693" i="9" s="1"/>
  <c r="H692" i="9"/>
  <c r="G692" i="9"/>
  <c r="C692" i="9"/>
  <c r="G689" i="9"/>
  <c r="G688" i="9"/>
  <c r="G687" i="9"/>
  <c r="H686" i="9"/>
  <c r="G686" i="9"/>
  <c r="C686" i="9"/>
  <c r="G683" i="9"/>
  <c r="H683" i="9" s="1"/>
  <c r="G682" i="9"/>
  <c r="C682" i="9"/>
  <c r="G679" i="9"/>
  <c r="H679" i="9" s="1"/>
  <c r="G678" i="9"/>
  <c r="H678" i="9" s="1"/>
  <c r="C678" i="9"/>
  <c r="G675" i="9"/>
  <c r="H675" i="9" s="1"/>
  <c r="G674" i="9"/>
  <c r="G673" i="9"/>
  <c r="C673" i="9"/>
  <c r="G670" i="9"/>
  <c r="H670" i="9" s="1"/>
  <c r="H669" i="9"/>
  <c r="G669" i="9"/>
  <c r="C669" i="9"/>
  <c r="G663" i="9"/>
  <c r="H662" i="9"/>
  <c r="G662" i="9"/>
  <c r="G661" i="9"/>
  <c r="H661" i="9" s="1"/>
  <c r="C661" i="9"/>
  <c r="G658" i="9"/>
  <c r="G657" i="9"/>
  <c r="C657" i="9"/>
  <c r="G654" i="9"/>
  <c r="H654" i="9" s="1"/>
  <c r="G653" i="9"/>
  <c r="H653" i="9" s="1"/>
  <c r="C653" i="9"/>
  <c r="G650" i="9"/>
  <c r="G649" i="9"/>
  <c r="G648" i="9"/>
  <c r="H647" i="9"/>
  <c r="G647" i="9"/>
  <c r="C647" i="9"/>
  <c r="G644" i="9"/>
  <c r="H644" i="9" s="1"/>
  <c r="G643" i="9"/>
  <c r="C643" i="9"/>
  <c r="G640" i="9"/>
  <c r="H640" i="9" s="1"/>
  <c r="G639" i="9"/>
  <c r="H639" i="9" s="1"/>
  <c r="C639" i="9"/>
  <c r="G636" i="9"/>
  <c r="G635" i="9"/>
  <c r="G634" i="9"/>
  <c r="C634" i="9"/>
  <c r="G631" i="9"/>
  <c r="H631" i="9" s="1"/>
  <c r="G630" i="9"/>
  <c r="H630" i="9" s="1"/>
  <c r="C630" i="9"/>
  <c r="H624" i="9"/>
  <c r="G624" i="9"/>
  <c r="H623" i="9"/>
  <c r="G623" i="9"/>
  <c r="G622" i="9"/>
  <c r="H622" i="9" s="1"/>
  <c r="C622" i="9"/>
  <c r="G619" i="9"/>
  <c r="G618" i="9"/>
  <c r="H618" i="9" s="1"/>
  <c r="C618" i="9"/>
  <c r="G615" i="9"/>
  <c r="H615" i="9" s="1"/>
  <c r="G614" i="9"/>
  <c r="H614" i="9" s="1"/>
  <c r="C614" i="9"/>
  <c r="G611" i="9"/>
  <c r="H611" i="9" s="1"/>
  <c r="G610" i="9"/>
  <c r="G609" i="9"/>
  <c r="G608" i="9"/>
  <c r="H608" i="9" s="1"/>
  <c r="C608" i="9"/>
  <c r="G605" i="9"/>
  <c r="H605" i="9" s="1"/>
  <c r="G604" i="9"/>
  <c r="C604" i="9"/>
  <c r="H601" i="9"/>
  <c r="G601" i="9"/>
  <c r="G600" i="9"/>
  <c r="H600" i="9" s="1"/>
  <c r="C600" i="9"/>
  <c r="G597" i="9"/>
  <c r="H597" i="9" s="1"/>
  <c r="G596" i="9"/>
  <c r="G595" i="9"/>
  <c r="C595" i="9"/>
  <c r="G592" i="9"/>
  <c r="H592" i="9" s="1"/>
  <c r="H591" i="9"/>
  <c r="G591" i="9"/>
  <c r="C591" i="9"/>
  <c r="H585" i="9"/>
  <c r="G585" i="9"/>
  <c r="G584" i="9"/>
  <c r="H584" i="9" s="1"/>
  <c r="G583" i="9"/>
  <c r="H583" i="9" s="1"/>
  <c r="C583" i="9"/>
  <c r="G580" i="9"/>
  <c r="G579" i="9"/>
  <c r="C579" i="9"/>
  <c r="G576" i="9"/>
  <c r="H576" i="9" s="1"/>
  <c r="G575" i="9"/>
  <c r="H575" i="9" s="1"/>
  <c r="C575" i="9"/>
  <c r="G572" i="9"/>
  <c r="G571" i="9"/>
  <c r="G570" i="9"/>
  <c r="H569" i="9"/>
  <c r="G569" i="9"/>
  <c r="C569" i="9"/>
  <c r="G566" i="9"/>
  <c r="H566" i="9" s="1"/>
  <c r="G565" i="9"/>
  <c r="C565" i="9"/>
  <c r="G562" i="9"/>
  <c r="H562" i="9" s="1"/>
  <c r="G561" i="9"/>
  <c r="H561" i="9" s="1"/>
  <c r="C561" i="9"/>
  <c r="G558" i="9"/>
  <c r="G557" i="9"/>
  <c r="G556" i="9"/>
  <c r="C556" i="9"/>
  <c r="G553" i="9"/>
  <c r="H553" i="9" s="1"/>
  <c r="G552" i="9"/>
  <c r="H552" i="9" s="1"/>
  <c r="C552" i="9"/>
  <c r="G546" i="9"/>
  <c r="H546" i="9" s="1"/>
  <c r="G545" i="9"/>
  <c r="H545" i="9" s="1"/>
  <c r="G544" i="9"/>
  <c r="H544" i="9" s="1"/>
  <c r="C544" i="9"/>
  <c r="G541" i="9"/>
  <c r="G540" i="9"/>
  <c r="C540" i="9"/>
  <c r="G537" i="9"/>
  <c r="H537" i="9" s="1"/>
  <c r="G536" i="9"/>
  <c r="H536" i="9" s="1"/>
  <c r="C536" i="9"/>
  <c r="G533" i="9"/>
  <c r="G532" i="9"/>
  <c r="G531" i="9"/>
  <c r="G530" i="9"/>
  <c r="H530" i="9" s="1"/>
  <c r="C530" i="9"/>
  <c r="G527" i="9"/>
  <c r="H527" i="9" s="1"/>
  <c r="G526" i="9"/>
  <c r="C526" i="9"/>
  <c r="G523" i="9"/>
  <c r="H523" i="9" s="1"/>
  <c r="G522" i="9"/>
  <c r="H522" i="9" s="1"/>
  <c r="C522" i="9"/>
  <c r="G519" i="9"/>
  <c r="G518" i="9"/>
  <c r="G517" i="9"/>
  <c r="C517" i="9"/>
  <c r="G514" i="9"/>
  <c r="H514" i="9" s="1"/>
  <c r="H513" i="9"/>
  <c r="G513" i="9"/>
  <c r="C513" i="9"/>
  <c r="G507" i="9"/>
  <c r="H507" i="9" s="1"/>
  <c r="H506" i="9"/>
  <c r="G506" i="9"/>
  <c r="H505" i="9"/>
  <c r="G505" i="9"/>
  <c r="C505" i="9"/>
  <c r="G502" i="9"/>
  <c r="G501" i="9"/>
  <c r="C501" i="9"/>
  <c r="G498" i="9"/>
  <c r="H498" i="9" s="1"/>
  <c r="G497" i="9"/>
  <c r="H497" i="9" s="1"/>
  <c r="C497" i="9"/>
  <c r="G494" i="9"/>
  <c r="G493" i="9"/>
  <c r="G492" i="9"/>
  <c r="H492" i="9" s="1"/>
  <c r="G491" i="9"/>
  <c r="H491" i="9" s="1"/>
  <c r="C491" i="9"/>
  <c r="G488" i="9"/>
  <c r="H488" i="9" s="1"/>
  <c r="G487" i="9"/>
  <c r="C487" i="9"/>
  <c r="G484" i="9"/>
  <c r="H484" i="9" s="1"/>
  <c r="G483" i="9"/>
  <c r="H483" i="9" s="1"/>
  <c r="C483" i="9"/>
  <c r="G480" i="9"/>
  <c r="G479" i="9"/>
  <c r="H479" i="9" s="1"/>
  <c r="G478" i="9"/>
  <c r="H478" i="9" s="1"/>
  <c r="C478" i="9"/>
  <c r="H475" i="9"/>
  <c r="G475" i="9"/>
  <c r="G474" i="9"/>
  <c r="H474" i="9" s="1"/>
  <c r="C474" i="9"/>
  <c r="H468" i="9"/>
  <c r="G468" i="9"/>
  <c r="G467" i="9"/>
  <c r="H467" i="9" s="1"/>
  <c r="G466" i="9"/>
  <c r="H466" i="9" s="1"/>
  <c r="C466" i="9"/>
  <c r="G463" i="9"/>
  <c r="G462" i="9"/>
  <c r="C462" i="9"/>
  <c r="G459" i="9"/>
  <c r="H459" i="9" s="1"/>
  <c r="G458" i="9"/>
  <c r="H458" i="9" s="1"/>
  <c r="C458" i="9"/>
  <c r="G455" i="9"/>
  <c r="H455" i="9" s="1"/>
  <c r="G454" i="9"/>
  <c r="H454" i="9" s="1"/>
  <c r="G453" i="9"/>
  <c r="H453" i="9" s="1"/>
  <c r="G452" i="9"/>
  <c r="H452" i="9" s="1"/>
  <c r="C452" i="9"/>
  <c r="G449" i="9"/>
  <c r="H449" i="9" s="1"/>
  <c r="G448" i="9"/>
  <c r="C448" i="9"/>
  <c r="H445" i="9"/>
  <c r="G445" i="9"/>
  <c r="G444" i="9"/>
  <c r="H444" i="9" s="1"/>
  <c r="C444" i="9"/>
  <c r="G441" i="9"/>
  <c r="G440" i="9"/>
  <c r="G439" i="9"/>
  <c r="C439" i="9"/>
  <c r="G436" i="9"/>
  <c r="H436" i="9" s="1"/>
  <c r="G435" i="9"/>
  <c r="H435" i="9" s="1"/>
  <c r="C435" i="9"/>
  <c r="G429" i="9"/>
  <c r="H429" i="9" s="1"/>
  <c r="G428" i="9"/>
  <c r="H428" i="9" s="1"/>
  <c r="G427" i="9"/>
  <c r="H427" i="9" s="1"/>
  <c r="C427" i="9"/>
  <c r="G424" i="9"/>
  <c r="G423" i="9"/>
  <c r="C423" i="9"/>
  <c r="G420" i="9"/>
  <c r="H420" i="9" s="1"/>
  <c r="G419" i="9"/>
  <c r="H419" i="9" s="1"/>
  <c r="C419" i="9"/>
  <c r="G416" i="9"/>
  <c r="G415" i="9"/>
  <c r="G414" i="9"/>
  <c r="H413" i="9"/>
  <c r="G413" i="9"/>
  <c r="C413" i="9"/>
  <c r="G410" i="9"/>
  <c r="H410" i="9" s="1"/>
  <c r="G409" i="9"/>
  <c r="C409" i="9"/>
  <c r="G406" i="9"/>
  <c r="H406" i="9" s="1"/>
  <c r="G405" i="9"/>
  <c r="H405" i="9" s="1"/>
  <c r="C405" i="9"/>
  <c r="G402" i="9"/>
  <c r="G401" i="9"/>
  <c r="G400" i="9"/>
  <c r="C400" i="9"/>
  <c r="G397" i="9"/>
  <c r="H397" i="9" s="1"/>
  <c r="G396" i="9"/>
  <c r="H396" i="9" s="1"/>
  <c r="C396" i="9"/>
  <c r="G390" i="9"/>
  <c r="H390" i="9" s="1"/>
  <c r="G389" i="9"/>
  <c r="H389" i="9" s="1"/>
  <c r="G388" i="9"/>
  <c r="H388" i="9" s="1"/>
  <c r="C388" i="9"/>
  <c r="G385" i="9"/>
  <c r="G384" i="9"/>
  <c r="C384" i="9"/>
  <c r="H381" i="9"/>
  <c r="G381" i="9"/>
  <c r="G380" i="9"/>
  <c r="H380" i="9" s="1"/>
  <c r="C380" i="9"/>
  <c r="G377" i="9"/>
  <c r="G376" i="9"/>
  <c r="G375" i="9"/>
  <c r="G374" i="9"/>
  <c r="H374" i="9" s="1"/>
  <c r="C374" i="9"/>
  <c r="G371" i="9"/>
  <c r="H371" i="9" s="1"/>
  <c r="G370" i="9"/>
  <c r="C370" i="9"/>
  <c r="G367" i="9"/>
  <c r="H367" i="9" s="1"/>
  <c r="H366" i="9"/>
  <c r="G366" i="9"/>
  <c r="C366" i="9"/>
  <c r="G363" i="9"/>
  <c r="G362" i="9"/>
  <c r="G361" i="9"/>
  <c r="C361" i="9"/>
  <c r="G358" i="9"/>
  <c r="H358" i="9" s="1"/>
  <c r="G357" i="9"/>
  <c r="H357" i="9" s="1"/>
  <c r="C357" i="9"/>
  <c r="G351" i="9"/>
  <c r="H351" i="9" s="1"/>
  <c r="H350" i="9"/>
  <c r="G350" i="9"/>
  <c r="G349" i="9"/>
  <c r="H349" i="9" s="1"/>
  <c r="C349" i="9"/>
  <c r="G346" i="9"/>
  <c r="G345" i="9"/>
  <c r="C345" i="9"/>
  <c r="G342" i="9"/>
  <c r="H342" i="9" s="1"/>
  <c r="G341" i="9"/>
  <c r="H341" i="9" s="1"/>
  <c r="C341" i="9"/>
  <c r="G338" i="9"/>
  <c r="G337" i="9"/>
  <c r="G336" i="9"/>
  <c r="G335" i="9"/>
  <c r="H335" i="9" s="1"/>
  <c r="C335" i="9"/>
  <c r="G332" i="9"/>
  <c r="H332" i="9" s="1"/>
  <c r="G331" i="9"/>
  <c r="C331" i="9"/>
  <c r="G328" i="9"/>
  <c r="H328" i="9" s="1"/>
  <c r="G327" i="9"/>
  <c r="H327" i="9" s="1"/>
  <c r="C327" i="9"/>
  <c r="G324" i="9"/>
  <c r="G323" i="9"/>
  <c r="G322" i="9"/>
  <c r="C322" i="9"/>
  <c r="H319" i="9"/>
  <c r="G319" i="9"/>
  <c r="H318" i="9"/>
  <c r="G318" i="9"/>
  <c r="C318" i="9"/>
  <c r="H312" i="9"/>
  <c r="G312" i="9"/>
  <c r="H311" i="9"/>
  <c r="G311" i="9"/>
  <c r="G310" i="9"/>
  <c r="H310" i="9" s="1"/>
  <c r="C310" i="9"/>
  <c r="G307" i="9"/>
  <c r="G306" i="9"/>
  <c r="C306" i="9"/>
  <c r="G303" i="9"/>
  <c r="H303" i="9" s="1"/>
  <c r="G302" i="9"/>
  <c r="H302" i="9" s="1"/>
  <c r="C302" i="9"/>
  <c r="G299" i="9"/>
  <c r="G298" i="9"/>
  <c r="G297" i="9"/>
  <c r="H296" i="9"/>
  <c r="G296" i="9"/>
  <c r="C296" i="9"/>
  <c r="G293" i="9"/>
  <c r="H293" i="9" s="1"/>
  <c r="G292" i="9"/>
  <c r="C292" i="9"/>
  <c r="G289" i="9"/>
  <c r="H289" i="9" s="1"/>
  <c r="G288" i="9"/>
  <c r="H288" i="9" s="1"/>
  <c r="C288" i="9"/>
  <c r="G285" i="9"/>
  <c r="G284" i="9"/>
  <c r="G283" i="9"/>
  <c r="C283" i="9"/>
  <c r="G280" i="9"/>
  <c r="H280" i="9" s="1"/>
  <c r="G279" i="9"/>
  <c r="H279" i="9" s="1"/>
  <c r="C279" i="9"/>
  <c r="G273" i="9"/>
  <c r="H273" i="9" s="1"/>
  <c r="G272" i="9"/>
  <c r="H272" i="9" s="1"/>
  <c r="H271" i="9"/>
  <c r="G271" i="9"/>
  <c r="C271" i="9"/>
  <c r="G268" i="9"/>
  <c r="G267" i="9"/>
  <c r="C267" i="9"/>
  <c r="G264" i="9"/>
  <c r="H264" i="9" s="1"/>
  <c r="G263" i="9"/>
  <c r="H263" i="9" s="1"/>
  <c r="C263" i="9"/>
  <c r="G260" i="9"/>
  <c r="G259" i="9"/>
  <c r="G258" i="9"/>
  <c r="H257" i="9"/>
  <c r="G257" i="9"/>
  <c r="C257" i="9"/>
  <c r="G254" i="9"/>
  <c r="H254" i="9" s="1"/>
  <c r="G253" i="9"/>
  <c r="C253" i="9"/>
  <c r="G250" i="9"/>
  <c r="H250" i="9" s="1"/>
  <c r="H249" i="9"/>
  <c r="G249" i="9"/>
  <c r="C249" i="9"/>
  <c r="G246" i="9"/>
  <c r="G245" i="9"/>
  <c r="G244" i="9"/>
  <c r="C244" i="9"/>
  <c r="G241" i="9"/>
  <c r="H241" i="9" s="1"/>
  <c r="G240" i="9"/>
  <c r="H240" i="9" s="1"/>
  <c r="C240" i="9"/>
  <c r="G234" i="9"/>
  <c r="H233" i="9"/>
  <c r="G233" i="9"/>
  <c r="G232" i="9"/>
  <c r="H232" i="9" s="1"/>
  <c r="C232" i="9"/>
  <c r="G229" i="9"/>
  <c r="G228" i="9"/>
  <c r="C228" i="9"/>
  <c r="G225" i="9"/>
  <c r="H225" i="9" s="1"/>
  <c r="G224" i="9"/>
  <c r="H224" i="9" s="1"/>
  <c r="C224" i="9"/>
  <c r="G221" i="9"/>
  <c r="G220" i="9"/>
  <c r="G219" i="9"/>
  <c r="G218" i="9"/>
  <c r="H218" i="9" s="1"/>
  <c r="C218" i="9"/>
  <c r="H215" i="9"/>
  <c r="G215" i="9"/>
  <c r="G214" i="9"/>
  <c r="C214" i="9"/>
  <c r="G211" i="9"/>
  <c r="H211" i="9" s="1"/>
  <c r="G210" i="9"/>
  <c r="H210" i="9" s="1"/>
  <c r="C210" i="9"/>
  <c r="G207" i="9"/>
  <c r="G206" i="9"/>
  <c r="G205" i="9"/>
  <c r="C205" i="9"/>
  <c r="G202" i="9"/>
  <c r="H202" i="9" s="1"/>
  <c r="G201" i="9"/>
  <c r="H201" i="9" s="1"/>
  <c r="C201" i="9"/>
  <c r="G195" i="9"/>
  <c r="H195" i="9" s="1"/>
  <c r="G194" i="9"/>
  <c r="H194" i="9" s="1"/>
  <c r="G193" i="9"/>
  <c r="H193" i="9" s="1"/>
  <c r="C193" i="9"/>
  <c r="G190" i="9"/>
  <c r="G189" i="9"/>
  <c r="C189" i="9"/>
  <c r="G186" i="9"/>
  <c r="H186" i="9" s="1"/>
  <c r="H185" i="9"/>
  <c r="G185" i="9"/>
  <c r="C185" i="9"/>
  <c r="G182" i="9"/>
  <c r="G181" i="9"/>
  <c r="G180" i="9"/>
  <c r="H179" i="9"/>
  <c r="G179" i="9"/>
  <c r="C179" i="9"/>
  <c r="G176" i="9"/>
  <c r="H176" i="9" s="1"/>
  <c r="G175" i="9"/>
  <c r="C175" i="9"/>
  <c r="G172" i="9"/>
  <c r="H172" i="9" s="1"/>
  <c r="G171" i="9"/>
  <c r="H171" i="9" s="1"/>
  <c r="C171" i="9"/>
  <c r="G168" i="9"/>
  <c r="G167" i="9"/>
  <c r="G166" i="9"/>
  <c r="C166" i="9"/>
  <c r="H163" i="9"/>
  <c r="G163" i="9"/>
  <c r="H162" i="9"/>
  <c r="G162" i="9"/>
  <c r="C162" i="9"/>
  <c r="H156" i="9"/>
  <c r="G156" i="9"/>
  <c r="H155" i="9"/>
  <c r="G155" i="9"/>
  <c r="G154" i="9"/>
  <c r="H154" i="9" s="1"/>
  <c r="C154" i="9"/>
  <c r="G151" i="9"/>
  <c r="G150" i="9"/>
  <c r="C150" i="9"/>
  <c r="G147" i="9"/>
  <c r="H147" i="9" s="1"/>
  <c r="G146" i="9"/>
  <c r="H146" i="9" s="1"/>
  <c r="C146" i="9"/>
  <c r="G143" i="9"/>
  <c r="G142" i="9"/>
  <c r="G141" i="9"/>
  <c r="G140" i="9"/>
  <c r="H140" i="9" s="1"/>
  <c r="C140" i="9"/>
  <c r="H137" i="9"/>
  <c r="G137" i="9"/>
  <c r="G136" i="9"/>
  <c r="C136" i="9"/>
  <c r="H133" i="9"/>
  <c r="G133" i="9"/>
  <c r="G132" i="9"/>
  <c r="H132" i="9" s="1"/>
  <c r="C132" i="9"/>
  <c r="G129" i="9"/>
  <c r="G128" i="9"/>
  <c r="G127" i="9"/>
  <c r="C127" i="9"/>
  <c r="G124" i="9"/>
  <c r="H124" i="9" s="1"/>
  <c r="G123" i="9"/>
  <c r="H123" i="9" s="1"/>
  <c r="C123" i="9"/>
  <c r="B121" i="9"/>
  <c r="B160" i="9" s="1"/>
  <c r="B199" i="9" s="1"/>
  <c r="B238" i="9" s="1"/>
  <c r="B277" i="9" s="1"/>
  <c r="B316" i="9" s="1"/>
  <c r="B355" i="9" s="1"/>
  <c r="B394" i="9" s="1"/>
  <c r="B433" i="9" s="1"/>
  <c r="B472" i="9" s="1"/>
  <c r="B511" i="9" s="1"/>
  <c r="B550" i="9" s="1"/>
  <c r="B589" i="9" s="1"/>
  <c r="B628" i="9" s="1"/>
  <c r="B667" i="9" s="1"/>
  <c r="B706" i="9" s="1"/>
  <c r="B745" i="9" s="1"/>
  <c r="B784" i="9" s="1"/>
  <c r="B823" i="9" s="1"/>
  <c r="B862" i="9" s="1"/>
  <c r="B901" i="9" s="1"/>
  <c r="B940" i="9" s="1"/>
  <c r="B979" i="9" s="1"/>
  <c r="B1018" i="9" s="1"/>
  <c r="B1057" i="9" s="1"/>
  <c r="B1096" i="9" s="1"/>
  <c r="B1135" i="9" s="1"/>
  <c r="B1174" i="9" s="1"/>
  <c r="B1213" i="9" s="1"/>
  <c r="B1252" i="9" s="1"/>
  <c r="B1291" i="9" s="1"/>
  <c r="B1330" i="9" s="1"/>
  <c r="B1369" i="9" s="1"/>
  <c r="B1408" i="9" s="1"/>
  <c r="B1447" i="9" s="1"/>
  <c r="B1486" i="9" s="1"/>
  <c r="B1525" i="9" s="1"/>
  <c r="B1564" i="9" s="1"/>
  <c r="B1603" i="9" s="1"/>
  <c r="B1642" i="9" s="1"/>
  <c r="B1681" i="9" s="1"/>
  <c r="B1720" i="9" s="1"/>
  <c r="B1759" i="9" s="1"/>
  <c r="B1798" i="9" s="1"/>
  <c r="B1837" i="9" s="1"/>
  <c r="B1876" i="9" s="1"/>
  <c r="B1915" i="9" s="1"/>
  <c r="B1954" i="9" s="1"/>
  <c r="B1993" i="9" s="1"/>
  <c r="B2032" i="9" s="1"/>
  <c r="B2071" i="9" s="1"/>
  <c r="B2110" i="9" s="1"/>
  <c r="B2149" i="9" s="1"/>
  <c r="B2188" i="9" s="1"/>
  <c r="B2227" i="9" s="1"/>
  <c r="B2266" i="9" s="1"/>
  <c r="B2305" i="9" s="1"/>
  <c r="B2344" i="9" s="1"/>
  <c r="B2383" i="9" s="1"/>
  <c r="B2422" i="9" s="1"/>
  <c r="B2461" i="9" s="1"/>
  <c r="B2500" i="9" s="1"/>
  <c r="B2539" i="9" s="1"/>
  <c r="B2578" i="9" s="1"/>
  <c r="B2617" i="9" s="1"/>
  <c r="B2656" i="9" s="1"/>
  <c r="B2695" i="9" s="1"/>
  <c r="B2734" i="9" s="1"/>
  <c r="B2773" i="9" s="1"/>
  <c r="B2812" i="9" s="1"/>
  <c r="B2851" i="9" s="1"/>
  <c r="B2890" i="9" s="1"/>
  <c r="B2929" i="9" s="1"/>
  <c r="B2968" i="9" s="1"/>
  <c r="B3007" i="9" s="1"/>
  <c r="B3046" i="9" s="1"/>
  <c r="B3085" i="9" s="1"/>
  <c r="B3124" i="9" s="1"/>
  <c r="B3163" i="9" s="1"/>
  <c r="B3202" i="9" s="1"/>
  <c r="B3241" i="9" s="1"/>
  <c r="B3280" i="9" s="1"/>
  <c r="B3319" i="9" s="1"/>
  <c r="B3358" i="9" s="1"/>
  <c r="B3397" i="9" s="1"/>
  <c r="B3436" i="9" s="1"/>
  <c r="B3475" i="9" s="1"/>
  <c r="B3514" i="9" s="1"/>
  <c r="B3553" i="9" s="1"/>
  <c r="B3592" i="9" s="1"/>
  <c r="B3631" i="9" s="1"/>
  <c r="B3670" i="9" s="1"/>
  <c r="B3709" i="9" s="1"/>
  <c r="H117" i="9"/>
  <c r="G117" i="9"/>
  <c r="G116" i="9"/>
  <c r="H116" i="9" s="1"/>
  <c r="G115" i="9"/>
  <c r="H115" i="9" s="1"/>
  <c r="C115" i="9"/>
  <c r="G112" i="9"/>
  <c r="G111" i="9"/>
  <c r="C111" i="9"/>
  <c r="G108" i="9"/>
  <c r="H108" i="9" s="1"/>
  <c r="H107" i="9"/>
  <c r="G107" i="9"/>
  <c r="C107" i="9"/>
  <c r="G104" i="9"/>
  <c r="G103" i="9"/>
  <c r="G102" i="9"/>
  <c r="H101" i="9"/>
  <c r="G101" i="9"/>
  <c r="C101" i="9"/>
  <c r="G98" i="9"/>
  <c r="H98" i="9" s="1"/>
  <c r="G97" i="9"/>
  <c r="C97" i="9"/>
  <c r="G94" i="9"/>
  <c r="H94" i="9" s="1"/>
  <c r="G93" i="9"/>
  <c r="H93" i="9" s="1"/>
  <c r="C93" i="9"/>
  <c r="G90" i="9"/>
  <c r="G89" i="9"/>
  <c r="G88" i="9"/>
  <c r="C88" i="9"/>
  <c r="H85" i="9"/>
  <c r="G85" i="9"/>
  <c r="H84" i="9"/>
  <c r="G84" i="9"/>
  <c r="C84" i="9"/>
  <c r="B82" i="9"/>
  <c r="B43" i="9"/>
  <c r="G78" i="9"/>
  <c r="H78" i="9" s="1"/>
  <c r="G77" i="9"/>
  <c r="H77" i="9" s="1"/>
  <c r="G76" i="9"/>
  <c r="H76" i="9" s="1"/>
  <c r="C76" i="9"/>
  <c r="G73" i="9"/>
  <c r="H73" i="9" s="1"/>
  <c r="G72" i="9"/>
  <c r="H72" i="9" s="1"/>
  <c r="C72" i="9"/>
  <c r="G69" i="9"/>
  <c r="G68" i="9"/>
  <c r="C68" i="9"/>
  <c r="G65" i="9"/>
  <c r="H65" i="9" s="1"/>
  <c r="G64" i="9"/>
  <c r="H64" i="9" s="1"/>
  <c r="H63" i="9"/>
  <c r="G63" i="9"/>
  <c r="G62" i="9"/>
  <c r="H62" i="9" s="1"/>
  <c r="C62" i="9"/>
  <c r="G59" i="9"/>
  <c r="H59" i="9" s="1"/>
  <c r="G58" i="9"/>
  <c r="H58" i="9" s="1"/>
  <c r="C58" i="9"/>
  <c r="G55" i="9"/>
  <c r="G54" i="9"/>
  <c r="C54" i="9"/>
  <c r="G51" i="9"/>
  <c r="H51" i="9" s="1"/>
  <c r="H50" i="9"/>
  <c r="G50" i="9"/>
  <c r="G49" i="9"/>
  <c r="H49" i="9" s="1"/>
  <c r="C49" i="9"/>
  <c r="G46" i="9"/>
  <c r="H46" i="9" s="1"/>
  <c r="G45" i="9"/>
  <c r="H45" i="9" s="1"/>
  <c r="C45" i="9"/>
  <c r="J16" i="9"/>
  <c r="J15" i="9"/>
  <c r="J39" i="9"/>
  <c r="K39" i="9" s="1"/>
  <c r="G39" i="9"/>
  <c r="H39" i="9" s="1"/>
  <c r="J38" i="9"/>
  <c r="G38" i="9"/>
  <c r="J37" i="9"/>
  <c r="G37" i="9"/>
  <c r="H37" i="9" s="1"/>
  <c r="C37" i="9"/>
  <c r="J34" i="9"/>
  <c r="K34" i="9" s="1"/>
  <c r="G34" i="9"/>
  <c r="H34" i="9" s="1"/>
  <c r="J33" i="9"/>
  <c r="G33" i="9"/>
  <c r="H33" i="9" s="1"/>
  <c r="C33" i="9"/>
  <c r="J30" i="9"/>
  <c r="K30" i="9" s="1"/>
  <c r="G30" i="9"/>
  <c r="H30" i="9" s="1"/>
  <c r="J29" i="9"/>
  <c r="G29" i="9"/>
  <c r="H29" i="9" s="1"/>
  <c r="C29" i="9"/>
  <c r="J26" i="9"/>
  <c r="K26" i="9" s="1"/>
  <c r="G26" i="9"/>
  <c r="H26" i="9" s="1"/>
  <c r="J25" i="9"/>
  <c r="K25" i="9" s="1"/>
  <c r="G25" i="9"/>
  <c r="H25" i="9" s="1"/>
  <c r="J24" i="9"/>
  <c r="G24" i="9"/>
  <c r="H24" i="9" s="1"/>
  <c r="J23" i="9"/>
  <c r="G23" i="9"/>
  <c r="C23" i="9"/>
  <c r="J20" i="9"/>
  <c r="K20" i="9" s="1"/>
  <c r="G20" i="9"/>
  <c r="H20" i="9" s="1"/>
  <c r="J19" i="9"/>
  <c r="G19" i="9"/>
  <c r="H19" i="9" s="1"/>
  <c r="C19" i="9"/>
  <c r="K16" i="9"/>
  <c r="G16" i="9"/>
  <c r="H16" i="9" s="1"/>
  <c r="G15" i="9"/>
  <c r="H15" i="9" s="1"/>
  <c r="C15" i="9"/>
  <c r="J12" i="9"/>
  <c r="K12" i="9" s="1"/>
  <c r="G12" i="9"/>
  <c r="H12" i="9" s="1"/>
  <c r="J11" i="9"/>
  <c r="K11" i="9" s="1"/>
  <c r="G11" i="9"/>
  <c r="H11" i="9" s="1"/>
  <c r="G10" i="9"/>
  <c r="H10" i="9" s="1"/>
  <c r="C10" i="9"/>
  <c r="J7" i="9"/>
  <c r="K7" i="9" s="1"/>
  <c r="G7" i="9"/>
  <c r="H7" i="9" s="1"/>
  <c r="J6" i="9"/>
  <c r="K6" i="9" s="1"/>
  <c r="G6" i="9"/>
  <c r="H6" i="9" s="1"/>
  <c r="C6" i="9"/>
  <c r="D3" i="9"/>
  <c r="D2" i="9"/>
  <c r="J37" i="8"/>
  <c r="J33" i="8"/>
  <c r="J39" i="8"/>
  <c r="K39" i="8" s="1"/>
  <c r="J38" i="8"/>
  <c r="G39" i="8"/>
  <c r="G38" i="8"/>
  <c r="H38" i="8" s="1"/>
  <c r="G37" i="8"/>
  <c r="H37" i="8" s="1"/>
  <c r="C37" i="8"/>
  <c r="J34" i="8"/>
  <c r="K34" i="8" s="1"/>
  <c r="G34" i="8"/>
  <c r="G33" i="8"/>
  <c r="H33" i="8" s="1"/>
  <c r="C33" i="8"/>
  <c r="K30" i="8"/>
  <c r="J30" i="8"/>
  <c r="J29" i="8"/>
  <c r="G30" i="8"/>
  <c r="H30" i="8" s="1"/>
  <c r="G29" i="8"/>
  <c r="H29" i="8" s="1"/>
  <c r="C29" i="8"/>
  <c r="J26" i="8"/>
  <c r="K26" i="8" s="1"/>
  <c r="J25" i="8"/>
  <c r="K25" i="8" s="1"/>
  <c r="J24" i="8"/>
  <c r="J23" i="8"/>
  <c r="G26" i="8"/>
  <c r="H26" i="8" s="1"/>
  <c r="G25" i="8"/>
  <c r="H25" i="8" s="1"/>
  <c r="G24" i="8"/>
  <c r="H24" i="8" s="1"/>
  <c r="G23" i="8"/>
  <c r="H23" i="8" s="1"/>
  <c r="C23" i="8"/>
  <c r="J20" i="8"/>
  <c r="K20" i="8" s="1"/>
  <c r="J19" i="8"/>
  <c r="G20" i="8"/>
  <c r="H20" i="8" s="1"/>
  <c r="G19" i="8"/>
  <c r="H19" i="8" s="1"/>
  <c r="C19" i="8"/>
  <c r="J16" i="8"/>
  <c r="K16" i="8" s="1"/>
  <c r="J15" i="8"/>
  <c r="G16" i="8"/>
  <c r="H16" i="8" s="1"/>
  <c r="G15" i="8"/>
  <c r="H15" i="8" s="1"/>
  <c r="C15" i="8"/>
  <c r="G11" i="8"/>
  <c r="G12" i="8"/>
  <c r="J12" i="8"/>
  <c r="K12" i="8" s="1"/>
  <c r="J11" i="8"/>
  <c r="K11" i="8" s="1"/>
  <c r="J10" i="8"/>
  <c r="G10" i="8"/>
  <c r="H10" i="8" s="1"/>
  <c r="C10" i="8"/>
  <c r="G7" i="8"/>
  <c r="H7" i="8" s="1"/>
  <c r="D3" i="8"/>
  <c r="D2" i="8"/>
  <c r="C10" i="4"/>
  <c r="J6" i="8"/>
  <c r="K6" i="8" s="1"/>
  <c r="J7" i="8"/>
  <c r="K7" i="8" s="1"/>
  <c r="G6" i="8"/>
  <c r="H6" i="8" s="1"/>
  <c r="K265" i="15" l="1" a="1"/>
  <c r="B506" i="14" a="1"/>
  <c r="H222" i="14"/>
  <c r="H223" i="14"/>
  <c r="H231" i="14"/>
  <c r="H229" i="14"/>
  <c r="H224" i="14"/>
  <c r="H225" i="14"/>
  <c r="B235" i="14" a="1"/>
  <c r="I95" i="13"/>
  <c r="G98" i="13"/>
  <c r="I94" i="13"/>
  <c r="F98" i="13"/>
  <c r="H102" i="13"/>
  <c r="G103" i="13"/>
  <c r="C104" i="13"/>
  <c r="E100" i="13"/>
  <c r="H104" i="13"/>
  <c r="H101" i="13"/>
  <c r="K104" i="13"/>
  <c r="J103" i="13"/>
  <c r="C103" i="13"/>
  <c r="I99" i="13"/>
  <c r="B97" i="13"/>
  <c r="J96" i="13"/>
  <c r="C98" i="13"/>
  <c r="L96" i="13"/>
  <c r="G95" i="13"/>
  <c r="D94" i="13"/>
  <c r="G102" i="13"/>
  <c r="J94" i="13"/>
  <c r="K97" i="13"/>
  <c r="B96" i="13"/>
  <c r="I104" i="13"/>
  <c r="C95" i="13"/>
  <c r="E102" i="13"/>
  <c r="B95" i="13"/>
  <c r="D96" i="13"/>
  <c r="F94" i="13"/>
  <c r="E95" i="13"/>
  <c r="L100" i="13"/>
  <c r="K102" i="13"/>
  <c r="G101" i="13"/>
  <c r="F97" i="13"/>
  <c r="G96" i="13"/>
  <c r="L95" i="13"/>
  <c r="K94" i="13"/>
  <c r="H94" i="13"/>
  <c r="B100" i="13"/>
  <c r="C100" i="13"/>
  <c r="E96" i="13"/>
  <c r="H95" i="13"/>
  <c r="G99" i="13"/>
  <c r="J99" i="13"/>
  <c r="C102" i="13"/>
  <c r="K100" i="13"/>
  <c r="F103" i="13"/>
  <c r="D101" i="13"/>
  <c r="E94" i="13"/>
  <c r="I102" i="13"/>
  <c r="B99" i="13"/>
  <c r="F95" i="13"/>
  <c r="J98" i="13"/>
  <c r="F96" i="13"/>
  <c r="E98" i="13"/>
  <c r="D102" i="13"/>
  <c r="K95" i="13"/>
  <c r="J102" i="13"/>
  <c r="H96" i="13"/>
  <c r="B101" i="13"/>
  <c r="L102" i="13"/>
  <c r="C101" i="13"/>
  <c r="L103" i="13"/>
  <c r="D97" i="13"/>
  <c r="J104" i="13"/>
  <c r="I98" i="13"/>
  <c r="B103" i="13"/>
  <c r="D95" i="13"/>
  <c r="D98" i="13"/>
  <c r="B98" i="13"/>
  <c r="J95" i="13"/>
  <c r="K98" i="13"/>
  <c r="D100" i="13"/>
  <c r="C94" i="13"/>
  <c r="C97" i="13"/>
  <c r="L97" i="13"/>
  <c r="B102" i="13"/>
  <c r="B104" i="13"/>
  <c r="H97" i="13"/>
  <c r="B94" i="13"/>
  <c r="D104" i="13"/>
  <c r="H98" i="13"/>
  <c r="J100" i="13"/>
  <c r="E103" i="13"/>
  <c r="K96" i="13"/>
  <c r="G94" i="13"/>
  <c r="I97" i="13"/>
  <c r="G97" i="13"/>
  <c r="G100" i="13"/>
  <c r="E101" i="13"/>
  <c r="I96" i="13"/>
  <c r="F100" i="13"/>
  <c r="I103" i="13"/>
  <c r="L98" i="13"/>
  <c r="C96" i="13"/>
  <c r="H100" i="13"/>
  <c r="L94" i="13"/>
  <c r="K99" i="13"/>
  <c r="F99" i="13"/>
  <c r="G104" i="13"/>
  <c r="E97" i="13"/>
  <c r="D103" i="13"/>
  <c r="D99" i="13"/>
  <c r="K103" i="13"/>
  <c r="C99" i="13"/>
  <c r="J101" i="13"/>
  <c r="I100" i="13"/>
  <c r="L104" i="13"/>
  <c r="E104" i="13"/>
  <c r="F102" i="13"/>
  <c r="F104" i="13"/>
  <c r="J97" i="13"/>
  <c r="H99" i="13"/>
  <c r="K101" i="13"/>
  <c r="H103" i="13"/>
  <c r="I101" i="13"/>
  <c r="L99" i="13"/>
  <c r="L101" i="13"/>
  <c r="E99" i="13"/>
  <c r="B160" i="13"/>
  <c r="B150" i="13"/>
  <c r="B153" i="13"/>
  <c r="B159" i="13"/>
  <c r="B152" i="13"/>
  <c r="B154" i="13"/>
  <c r="B155" i="13"/>
  <c r="B151" i="13"/>
  <c r="B156" i="13"/>
  <c r="B158" i="13"/>
  <c r="B157" i="13"/>
  <c r="F30" i="12"/>
  <c r="G46" i="12" s="1"/>
  <c r="F28" i="12"/>
  <c r="H45" i="12" s="1"/>
  <c r="F29" i="12"/>
  <c r="F24" i="12"/>
  <c r="H43" i="12" s="1"/>
  <c r="F27" i="12"/>
  <c r="F45" i="12" s="1"/>
  <c r="F26" i="12"/>
  <c r="G44" i="12" s="1"/>
  <c r="F22" i="12"/>
  <c r="F21" i="12"/>
  <c r="E42" i="12" s="1"/>
  <c r="H32" i="12"/>
  <c r="O46" i="12" s="1"/>
  <c r="H24" i="12"/>
  <c r="O43" i="12" s="1"/>
  <c r="H36" i="12"/>
  <c r="O48" i="12" s="1"/>
  <c r="H28" i="12"/>
  <c r="O45" i="12" s="1"/>
  <c r="H26" i="12"/>
  <c r="O44" i="12" s="1"/>
  <c r="I48" i="12"/>
  <c r="G36" i="12"/>
  <c r="J48" i="12" s="1"/>
  <c r="E44" i="12"/>
  <c r="H49" i="12"/>
  <c r="G39" i="12"/>
  <c r="K49" i="12" s="1"/>
  <c r="H21" i="12"/>
  <c r="O42" i="12" s="1"/>
  <c r="G34" i="12"/>
  <c r="I47" i="12" s="1"/>
  <c r="H39" i="12"/>
  <c r="O49" i="12" s="1"/>
  <c r="N1449" i="11"/>
  <c r="N1451" i="11" s="1"/>
  <c r="M1451" i="11"/>
  <c r="M1412" i="11"/>
  <c r="N1410" i="11"/>
  <c r="N1412" i="11" s="1"/>
  <c r="N1371" i="11"/>
  <c r="N1373" i="11" s="1"/>
  <c r="M1373" i="11"/>
  <c r="O1371" i="11" s="1"/>
  <c r="I1375" i="11" s="1"/>
  <c r="K1375" i="11" s="1"/>
  <c r="M1334" i="11"/>
  <c r="O1332" i="11" s="1"/>
  <c r="I1336" i="11" s="1"/>
  <c r="K1336" i="11" s="1"/>
  <c r="N1332" i="11"/>
  <c r="N1334" i="11" s="1"/>
  <c r="N1293" i="11"/>
  <c r="N1295" i="11" s="1"/>
  <c r="M1295" i="11"/>
  <c r="L1258" i="11"/>
  <c r="M1258" i="11" s="1"/>
  <c r="N1215" i="11"/>
  <c r="N1217" i="11" s="1"/>
  <c r="M1217" i="11"/>
  <c r="O1215" i="11" s="1"/>
  <c r="I1219" i="11" s="1"/>
  <c r="K1219" i="11" s="1"/>
  <c r="L1180" i="11"/>
  <c r="M1180" i="11" s="1"/>
  <c r="M1139" i="11"/>
  <c r="O1137" i="11" s="1"/>
  <c r="I1141" i="11" s="1"/>
  <c r="K1141" i="11" s="1"/>
  <c r="N1137" i="11"/>
  <c r="N1139" i="11" s="1"/>
  <c r="O1098" i="11"/>
  <c r="I1102" i="11" s="1"/>
  <c r="K1102" i="11" s="1"/>
  <c r="N1059" i="11"/>
  <c r="N1061" i="11" s="1"/>
  <c r="M1061" i="11"/>
  <c r="N1020" i="11"/>
  <c r="N1022" i="11" s="1"/>
  <c r="M1022" i="11"/>
  <c r="O1020" i="11" s="1"/>
  <c r="I1024" i="11" s="1"/>
  <c r="K1024" i="11" s="1"/>
  <c r="O981" i="11"/>
  <c r="I985" i="11" s="1"/>
  <c r="K985" i="11" s="1"/>
  <c r="N942" i="11"/>
  <c r="N944" i="11" s="1"/>
  <c r="M944" i="11"/>
  <c r="O942" i="11" s="1"/>
  <c r="I946" i="11" s="1"/>
  <c r="K946" i="11" s="1"/>
  <c r="M905" i="11"/>
  <c r="N903" i="11"/>
  <c r="N905" i="11" s="1"/>
  <c r="M866" i="11"/>
  <c r="N864" i="11"/>
  <c r="N866" i="11" s="1"/>
  <c r="L829" i="11"/>
  <c r="M829" i="11" s="1"/>
  <c r="N786" i="11"/>
  <c r="N788" i="11" s="1"/>
  <c r="M788" i="11"/>
  <c r="O786" i="11" s="1"/>
  <c r="I790" i="11" s="1"/>
  <c r="K790" i="11" s="1"/>
  <c r="N747" i="11"/>
  <c r="N749" i="11" s="1"/>
  <c r="M749" i="11"/>
  <c r="O747" i="11" s="1"/>
  <c r="I751" i="11" s="1"/>
  <c r="K751" i="11" s="1"/>
  <c r="N708" i="11"/>
  <c r="N710" i="11" s="1"/>
  <c r="M710" i="11"/>
  <c r="O708" i="11" s="1"/>
  <c r="I712" i="11" s="1"/>
  <c r="K712" i="11" s="1"/>
  <c r="M671" i="11"/>
  <c r="O669" i="11" s="1"/>
  <c r="I673" i="11" s="1"/>
  <c r="K673" i="11" s="1"/>
  <c r="N669" i="11"/>
  <c r="N671" i="11" s="1"/>
  <c r="M632" i="11"/>
  <c r="O630" i="11" s="1"/>
  <c r="I634" i="11" s="1"/>
  <c r="K634" i="11" s="1"/>
  <c r="N630" i="11"/>
  <c r="N632" i="11" s="1"/>
  <c r="L595" i="11"/>
  <c r="M595" i="11" s="1"/>
  <c r="M554" i="11"/>
  <c r="O552" i="11" s="1"/>
  <c r="I556" i="11" s="1"/>
  <c r="K556" i="11" s="1"/>
  <c r="N552" i="11"/>
  <c r="N554" i="11" s="1"/>
  <c r="N513" i="11"/>
  <c r="N515" i="11" s="1"/>
  <c r="M515" i="11"/>
  <c r="O513" i="11" s="1"/>
  <c r="I517" i="11" s="1"/>
  <c r="K517" i="11" s="1"/>
  <c r="L478" i="11"/>
  <c r="M478" i="11" s="1"/>
  <c r="N435" i="11"/>
  <c r="N437" i="11" s="1"/>
  <c r="M437" i="11"/>
  <c r="O435" i="11" s="1"/>
  <c r="I439" i="11" s="1"/>
  <c r="K439" i="11" s="1"/>
  <c r="N396" i="11"/>
  <c r="N398" i="11" s="1"/>
  <c r="M398" i="11"/>
  <c r="O396" i="11" s="1"/>
  <c r="I400" i="11" s="1"/>
  <c r="K400" i="11" s="1"/>
  <c r="N357" i="11"/>
  <c r="N359" i="11" s="1"/>
  <c r="M359" i="11"/>
  <c r="O357" i="11" s="1"/>
  <c r="I361" i="11" s="1"/>
  <c r="K361" i="11" s="1"/>
  <c r="N318" i="11"/>
  <c r="N320" i="11" s="1"/>
  <c r="M320" i="11"/>
  <c r="L283" i="11"/>
  <c r="M283" i="11" s="1"/>
  <c r="N240" i="11"/>
  <c r="N242" i="11" s="1"/>
  <c r="M242" i="11"/>
  <c r="O240" i="11" s="1"/>
  <c r="I244" i="11" s="1"/>
  <c r="K244" i="11" s="1"/>
  <c r="N201" i="11"/>
  <c r="N203" i="11" s="1"/>
  <c r="M203" i="11"/>
  <c r="O201" i="11" s="1"/>
  <c r="I205" i="11" s="1"/>
  <c r="K205" i="11" s="1"/>
  <c r="O6" i="11"/>
  <c r="I10" i="11" s="1"/>
  <c r="H663" i="9"/>
  <c r="H888" i="9"/>
  <c r="H1248" i="9"/>
  <c r="H1917" i="9"/>
  <c r="H234" i="9"/>
  <c r="H1839" i="9"/>
  <c r="H2775" i="9"/>
  <c r="H2028" i="9"/>
  <c r="H1849" i="9"/>
  <c r="H2658" i="9"/>
  <c r="H3633" i="9"/>
  <c r="H2691" i="9"/>
  <c r="H2652" i="9"/>
  <c r="H3081" i="9"/>
  <c r="H3715" i="9"/>
  <c r="H3729" i="9"/>
  <c r="H3731" i="9"/>
  <c r="H3717" i="9"/>
  <c r="H3738" i="9"/>
  <c r="H3724" i="9"/>
  <c r="H3739" i="9"/>
  <c r="H3730" i="9"/>
  <c r="H3716" i="9"/>
  <c r="H3676" i="9"/>
  <c r="H3690" i="9"/>
  <c r="H3691" i="9"/>
  <c r="H3692" i="9"/>
  <c r="H3677" i="9"/>
  <c r="H3678" i="9"/>
  <c r="H3699" i="9"/>
  <c r="H3685" i="9"/>
  <c r="H3700" i="9"/>
  <c r="H3637" i="9"/>
  <c r="H3651" i="9"/>
  <c r="H3652" i="9"/>
  <c r="H3653" i="9"/>
  <c r="H3638" i="9"/>
  <c r="H3639" i="9"/>
  <c r="H3660" i="9"/>
  <c r="H3646" i="9"/>
  <c r="H3661" i="9"/>
  <c r="H3604" i="9"/>
  <c r="H3627" i="9"/>
  <c r="H3598" i="9"/>
  <c r="H3612" i="9"/>
  <c r="H3613" i="9"/>
  <c r="H3614" i="9"/>
  <c r="H3573" i="9"/>
  <c r="H3575" i="9"/>
  <c r="H3561" i="9"/>
  <c r="H3568" i="9"/>
  <c r="H3583" i="9"/>
  <c r="H3559" i="9"/>
  <c r="H3574" i="9"/>
  <c r="H3560" i="9"/>
  <c r="H3582" i="9"/>
  <c r="H3520" i="9"/>
  <c r="H3534" i="9"/>
  <c r="H3535" i="9"/>
  <c r="H3536" i="9"/>
  <c r="H3521" i="9"/>
  <c r="H3522" i="9"/>
  <c r="H3543" i="9"/>
  <c r="H3529" i="9"/>
  <c r="H3544" i="9"/>
  <c r="H3481" i="9"/>
  <c r="H3495" i="9"/>
  <c r="H3496" i="9"/>
  <c r="H3497" i="9"/>
  <c r="H3482" i="9"/>
  <c r="H3483" i="9"/>
  <c r="H3504" i="9"/>
  <c r="H3490" i="9"/>
  <c r="H3505" i="9"/>
  <c r="H3456" i="9"/>
  <c r="H3458" i="9"/>
  <c r="H3443" i="9"/>
  <c r="H3444" i="9"/>
  <c r="H3465" i="9"/>
  <c r="H3451" i="9"/>
  <c r="H3466" i="9"/>
  <c r="H3442" i="9"/>
  <c r="H3457" i="9"/>
  <c r="H3403" i="9"/>
  <c r="H3417" i="9"/>
  <c r="H3418" i="9"/>
  <c r="H3419" i="9"/>
  <c r="H3404" i="9"/>
  <c r="H3405" i="9"/>
  <c r="H3426" i="9"/>
  <c r="H3412" i="9"/>
  <c r="H3427" i="9"/>
  <c r="H3364" i="9"/>
  <c r="H3378" i="9"/>
  <c r="H3379" i="9"/>
  <c r="H3380" i="9"/>
  <c r="H3365" i="9"/>
  <c r="H3366" i="9"/>
  <c r="H3387" i="9"/>
  <c r="H3373" i="9"/>
  <c r="H3388" i="9"/>
  <c r="H3334" i="9"/>
  <c r="H3349" i="9"/>
  <c r="H3341" i="9"/>
  <c r="H3327" i="9"/>
  <c r="H3348" i="9"/>
  <c r="H3325" i="9"/>
  <c r="H3339" i="9"/>
  <c r="H3326" i="9"/>
  <c r="H3310" i="9"/>
  <c r="H3300" i="9"/>
  <c r="H3309" i="9"/>
  <c r="H3295" i="9"/>
  <c r="H3287" i="9"/>
  <c r="H3288" i="9"/>
  <c r="H3247" i="9"/>
  <c r="H3263" i="9"/>
  <c r="H3248" i="9"/>
  <c r="H3270" i="9"/>
  <c r="H3256" i="9"/>
  <c r="H3271" i="9"/>
  <c r="H3262" i="9"/>
  <c r="H3249" i="9"/>
  <c r="H3261" i="9"/>
  <c r="H3208" i="9"/>
  <c r="H3222" i="9"/>
  <c r="H3223" i="9"/>
  <c r="H3224" i="9"/>
  <c r="H3209" i="9"/>
  <c r="H3210" i="9"/>
  <c r="H3231" i="9"/>
  <c r="H3217" i="9"/>
  <c r="H3232" i="9"/>
  <c r="H3169" i="9"/>
  <c r="H3183" i="9"/>
  <c r="H3184" i="9"/>
  <c r="H3185" i="9"/>
  <c r="H3170" i="9"/>
  <c r="H3171" i="9"/>
  <c r="H3192" i="9"/>
  <c r="H3178" i="9"/>
  <c r="H3193" i="9"/>
  <c r="H3144" i="9"/>
  <c r="H3146" i="9"/>
  <c r="H3132" i="9"/>
  <c r="H3153" i="9"/>
  <c r="H3139" i="9"/>
  <c r="H3154" i="9"/>
  <c r="H3130" i="9"/>
  <c r="H3145" i="9"/>
  <c r="H3131" i="9"/>
  <c r="H3120" i="9"/>
  <c r="H3092" i="9"/>
  <c r="H3093" i="9"/>
  <c r="H3114" i="9"/>
  <c r="H3100" i="9"/>
  <c r="H3115" i="9"/>
  <c r="H3052" i="9"/>
  <c r="H3066" i="9"/>
  <c r="H3067" i="9"/>
  <c r="H3068" i="9"/>
  <c r="H3053" i="9"/>
  <c r="H3054" i="9"/>
  <c r="H3075" i="9"/>
  <c r="H3061" i="9"/>
  <c r="H3076" i="9"/>
  <c r="H3022" i="9"/>
  <c r="H3037" i="9"/>
  <c r="H3013" i="9"/>
  <c r="H3027" i="9"/>
  <c r="H3028" i="9"/>
  <c r="H3029" i="9"/>
  <c r="H3014" i="9"/>
  <c r="H3015" i="9"/>
  <c r="H3036" i="9"/>
  <c r="H2974" i="9"/>
  <c r="H2988" i="9"/>
  <c r="H2983" i="9"/>
  <c r="H2998" i="9"/>
  <c r="H2990" i="9"/>
  <c r="H2975" i="9"/>
  <c r="H2989" i="9"/>
  <c r="H2935" i="9"/>
  <c r="H2949" i="9"/>
  <c r="H2950" i="9"/>
  <c r="H2951" i="9"/>
  <c r="H2936" i="9"/>
  <c r="H2937" i="9"/>
  <c r="H2958" i="9"/>
  <c r="H2944" i="9"/>
  <c r="H2959" i="9"/>
  <c r="H2905" i="9"/>
  <c r="H2920" i="9"/>
  <c r="H2896" i="9"/>
  <c r="H2910" i="9"/>
  <c r="H2911" i="9"/>
  <c r="H2912" i="9"/>
  <c r="H2897" i="9"/>
  <c r="H2898" i="9"/>
  <c r="H2919" i="9"/>
  <c r="H2872" i="9"/>
  <c r="H2858" i="9"/>
  <c r="H2866" i="9"/>
  <c r="H2881" i="9"/>
  <c r="H2834" i="9"/>
  <c r="H2820" i="9"/>
  <c r="H2841" i="9"/>
  <c r="H2827" i="9"/>
  <c r="H2842" i="9"/>
  <c r="H2832" i="9"/>
  <c r="H2818" i="9"/>
  <c r="H2779" i="9"/>
  <c r="H2780" i="9"/>
  <c r="H2781" i="9"/>
  <c r="H2802" i="9"/>
  <c r="H2788" i="9"/>
  <c r="H2803" i="9"/>
  <c r="H2794" i="9"/>
  <c r="H2740" i="9"/>
  <c r="H2754" i="9"/>
  <c r="H2755" i="9"/>
  <c r="H2756" i="9"/>
  <c r="H2742" i="9"/>
  <c r="H2764" i="9"/>
  <c r="H2741" i="9"/>
  <c r="H2763" i="9"/>
  <c r="H2749" i="9"/>
  <c r="H2701" i="9"/>
  <c r="H2717" i="9"/>
  <c r="H2702" i="9"/>
  <c r="H2703" i="9"/>
  <c r="H2710" i="9"/>
  <c r="H2725" i="9"/>
  <c r="H2715" i="9"/>
  <c r="H2724" i="9"/>
  <c r="H2662" i="9"/>
  <c r="H2676" i="9"/>
  <c r="H2677" i="9"/>
  <c r="H2678" i="9"/>
  <c r="H2663" i="9"/>
  <c r="H2664" i="9"/>
  <c r="H2685" i="9"/>
  <c r="H2671" i="9"/>
  <c r="H2686" i="9"/>
  <c r="H2623" i="9"/>
  <c r="H2637" i="9"/>
  <c r="H2638" i="9"/>
  <c r="H2639" i="9"/>
  <c r="H2624" i="9"/>
  <c r="H2625" i="9"/>
  <c r="H2646" i="9"/>
  <c r="H2632" i="9"/>
  <c r="H2647" i="9"/>
  <c r="H2584" i="9"/>
  <c r="H2599" i="9"/>
  <c r="H2586" i="9"/>
  <c r="H2607" i="9"/>
  <c r="H2608" i="9"/>
  <c r="H2585" i="9"/>
  <c r="H2593" i="9"/>
  <c r="H2559" i="9"/>
  <c r="H2547" i="9"/>
  <c r="H2568" i="9"/>
  <c r="H2554" i="9"/>
  <c r="H2569" i="9"/>
  <c r="H2545" i="9"/>
  <c r="H2560" i="9"/>
  <c r="H2561" i="9"/>
  <c r="H2546" i="9"/>
  <c r="H2506" i="9"/>
  <c r="H2520" i="9"/>
  <c r="H2521" i="9"/>
  <c r="H2522" i="9"/>
  <c r="H2507" i="9"/>
  <c r="H2508" i="9"/>
  <c r="H2529" i="9"/>
  <c r="H2515" i="9"/>
  <c r="H2530" i="9"/>
  <c r="H2467" i="9"/>
  <c r="H2482" i="9"/>
  <c r="H2468" i="9"/>
  <c r="H2490" i="9"/>
  <c r="H2476" i="9"/>
  <c r="H2491" i="9"/>
  <c r="H2481" i="9"/>
  <c r="H2483" i="9"/>
  <c r="H2469" i="9"/>
  <c r="H2442" i="9"/>
  <c r="H2443" i="9"/>
  <c r="H2444" i="9"/>
  <c r="H2429" i="9"/>
  <c r="H2430" i="9"/>
  <c r="H2451" i="9"/>
  <c r="H2437" i="9"/>
  <c r="H2452" i="9"/>
  <c r="H2428" i="9"/>
  <c r="H2403" i="9"/>
  <c r="H2405" i="9"/>
  <c r="H2390" i="9"/>
  <c r="H2398" i="9"/>
  <c r="H2413" i="9"/>
  <c r="H2389" i="9"/>
  <c r="H2404" i="9"/>
  <c r="H2391" i="9"/>
  <c r="H2412" i="9"/>
  <c r="H2359" i="9"/>
  <c r="H2374" i="9"/>
  <c r="H2365" i="9"/>
  <c r="H2373" i="9"/>
  <c r="H2350" i="9"/>
  <c r="H2364" i="9"/>
  <c r="H2366" i="9"/>
  <c r="H2351" i="9"/>
  <c r="H2352" i="9"/>
  <c r="H2311" i="9"/>
  <c r="H2327" i="9"/>
  <c r="H2312" i="9"/>
  <c r="H2320" i="9"/>
  <c r="H2335" i="9"/>
  <c r="H2281" i="9"/>
  <c r="H2296" i="9"/>
  <c r="H2247" i="9"/>
  <c r="H2234" i="9"/>
  <c r="H2256" i="9"/>
  <c r="H2242" i="9"/>
  <c r="H2257" i="9"/>
  <c r="H2248" i="9"/>
  <c r="H2194" i="9"/>
  <c r="H2208" i="9"/>
  <c r="H2195" i="9"/>
  <c r="H2217" i="9"/>
  <c r="H2203" i="9"/>
  <c r="H2218" i="9"/>
  <c r="H2209" i="9"/>
  <c r="H2210" i="9"/>
  <c r="H2169" i="9"/>
  <c r="H2156" i="9"/>
  <c r="H2157" i="9"/>
  <c r="H2178" i="9"/>
  <c r="H2164" i="9"/>
  <c r="H2179" i="9"/>
  <c r="H2155" i="9"/>
  <c r="H2116" i="9"/>
  <c r="H2130" i="9"/>
  <c r="H2117" i="9"/>
  <c r="H2125" i="9"/>
  <c r="H2140" i="9"/>
  <c r="H2132" i="9"/>
  <c r="H2118" i="9"/>
  <c r="H2139" i="9"/>
  <c r="H2131" i="9"/>
  <c r="H2077" i="9"/>
  <c r="H2091" i="9"/>
  <c r="H2093" i="9"/>
  <c r="H2078" i="9"/>
  <c r="H2079" i="9"/>
  <c r="H2100" i="9"/>
  <c r="H2086" i="9"/>
  <c r="H2101" i="9"/>
  <c r="H2092" i="9"/>
  <c r="H2038" i="9"/>
  <c r="H2052" i="9"/>
  <c r="H2039" i="9"/>
  <c r="H2061" i="9"/>
  <c r="H2047" i="9"/>
  <c r="H2062" i="9"/>
  <c r="H2054" i="9"/>
  <c r="H1999" i="9"/>
  <c r="H2013" i="9"/>
  <c r="H2014" i="9"/>
  <c r="H2015" i="9"/>
  <c r="H2000" i="9"/>
  <c r="H2001" i="9"/>
  <c r="H2022" i="9"/>
  <c r="H2008" i="9"/>
  <c r="H2023" i="9"/>
  <c r="H1960" i="9"/>
  <c r="H1974" i="9"/>
  <c r="H1975" i="9"/>
  <c r="H1976" i="9"/>
  <c r="H1961" i="9"/>
  <c r="H1962" i="9"/>
  <c r="H1983" i="9"/>
  <c r="H1969" i="9"/>
  <c r="H1984" i="9"/>
  <c r="H1921" i="9"/>
  <c r="H1935" i="9"/>
  <c r="H1936" i="9"/>
  <c r="H1937" i="9"/>
  <c r="H1922" i="9"/>
  <c r="H1923" i="9"/>
  <c r="H1944" i="9"/>
  <c r="H1930" i="9"/>
  <c r="H1945" i="9"/>
  <c r="H1882" i="9"/>
  <c r="H1897" i="9"/>
  <c r="H1884" i="9"/>
  <c r="H1905" i="9"/>
  <c r="H1891" i="9"/>
  <c r="H1906" i="9"/>
  <c r="H1896" i="9"/>
  <c r="H1883" i="9"/>
  <c r="H1898" i="9"/>
  <c r="H1843" i="9"/>
  <c r="H1857" i="9"/>
  <c r="H1858" i="9"/>
  <c r="H1859" i="9"/>
  <c r="H1844" i="9"/>
  <c r="H1845" i="9"/>
  <c r="H1866" i="9"/>
  <c r="H1852" i="9"/>
  <c r="H1867" i="9"/>
  <c r="H1804" i="9"/>
  <c r="H1820" i="9"/>
  <c r="H1813" i="9"/>
  <c r="H1828" i="9"/>
  <c r="H1818" i="9"/>
  <c r="H1806" i="9"/>
  <c r="H1819" i="9"/>
  <c r="H1765" i="9"/>
  <c r="H1779" i="9"/>
  <c r="H1780" i="9"/>
  <c r="H1781" i="9"/>
  <c r="H1766" i="9"/>
  <c r="H1767" i="9"/>
  <c r="H1788" i="9"/>
  <c r="H1774" i="9"/>
  <c r="H1789" i="9"/>
  <c r="H1740" i="9"/>
  <c r="H1728" i="9"/>
  <c r="H1749" i="9"/>
  <c r="H1735" i="9"/>
  <c r="H1750" i="9"/>
  <c r="H1687" i="9"/>
  <c r="H1701" i="9"/>
  <c r="H1703" i="9"/>
  <c r="H1688" i="9"/>
  <c r="H1689" i="9"/>
  <c r="H1710" i="9"/>
  <c r="H1696" i="9"/>
  <c r="H1711" i="9"/>
  <c r="H1702" i="9"/>
  <c r="H1663" i="9"/>
  <c r="H1649" i="9"/>
  <c r="H1671" i="9"/>
  <c r="H1657" i="9"/>
  <c r="H1672" i="9"/>
  <c r="H1662" i="9"/>
  <c r="H1650" i="9"/>
  <c r="H1648" i="9"/>
  <c r="H1664" i="9"/>
  <c r="H1609" i="9"/>
  <c r="H1623" i="9"/>
  <c r="H1610" i="9"/>
  <c r="H1618" i="9"/>
  <c r="H1633" i="9"/>
  <c r="H1624" i="9"/>
  <c r="H1611" i="9"/>
  <c r="H1570" i="9"/>
  <c r="H1584" i="9"/>
  <c r="H1585" i="9"/>
  <c r="H1586" i="9"/>
  <c r="H1571" i="9"/>
  <c r="H1572" i="9"/>
  <c r="H1593" i="9"/>
  <c r="H1579" i="9"/>
  <c r="H1594" i="9"/>
  <c r="H1544" i="9"/>
  <c r="H1559" i="9"/>
  <c r="H1531" i="9"/>
  <c r="H1545" i="9"/>
  <c r="H1546" i="9"/>
  <c r="H1547" i="9"/>
  <c r="H1492" i="9"/>
  <c r="H1506" i="9"/>
  <c r="H1508" i="9"/>
  <c r="H1494" i="9"/>
  <c r="H1501" i="9"/>
  <c r="H1507" i="9"/>
  <c r="H1493" i="9"/>
  <c r="H1515" i="9"/>
  <c r="H1516" i="9"/>
  <c r="H1453" i="9"/>
  <c r="H1468" i="9"/>
  <c r="H1454" i="9"/>
  <c r="H1476" i="9"/>
  <c r="H1462" i="9"/>
  <c r="H1477" i="9"/>
  <c r="H1467" i="9"/>
  <c r="H1469" i="9"/>
  <c r="H1455" i="9"/>
  <c r="H1414" i="9"/>
  <c r="H1429" i="9"/>
  <c r="H1415" i="9"/>
  <c r="H1423" i="9"/>
  <c r="H1438" i="9"/>
  <c r="H1430" i="9"/>
  <c r="H1416" i="9"/>
  <c r="H1437" i="9"/>
  <c r="H1375" i="9"/>
  <c r="H1389" i="9"/>
  <c r="H1390" i="9"/>
  <c r="H1391" i="9"/>
  <c r="H1376" i="9"/>
  <c r="H1377" i="9"/>
  <c r="H1398" i="9"/>
  <c r="H1384" i="9"/>
  <c r="H1399" i="9"/>
  <c r="H1350" i="9"/>
  <c r="H1352" i="9"/>
  <c r="H1337" i="9"/>
  <c r="H1359" i="9"/>
  <c r="H1360" i="9"/>
  <c r="H1345" i="9"/>
  <c r="H1312" i="9"/>
  <c r="H1298" i="9"/>
  <c r="H1299" i="9"/>
  <c r="H1320" i="9"/>
  <c r="H1306" i="9"/>
  <c r="H1321" i="9"/>
  <c r="H1258" i="9"/>
  <c r="H1272" i="9"/>
  <c r="H1273" i="9"/>
  <c r="H1274" i="9"/>
  <c r="H1259" i="9"/>
  <c r="H1260" i="9"/>
  <c r="H1281" i="9"/>
  <c r="H1267" i="9"/>
  <c r="H1282" i="9"/>
  <c r="H1219" i="9"/>
  <c r="H1233" i="9"/>
  <c r="H1234" i="9"/>
  <c r="H1235" i="9"/>
  <c r="H1220" i="9"/>
  <c r="H1221" i="9"/>
  <c r="H1242" i="9"/>
  <c r="H1228" i="9"/>
  <c r="H1243" i="9"/>
  <c r="H1180" i="9"/>
  <c r="H1195" i="9"/>
  <c r="H1181" i="9"/>
  <c r="H1189" i="9"/>
  <c r="H1204" i="9"/>
  <c r="H1182" i="9"/>
  <c r="H1141" i="9"/>
  <c r="H1156" i="9"/>
  <c r="H1142" i="9"/>
  <c r="H1150" i="9"/>
  <c r="H1165" i="9"/>
  <c r="H1155" i="9"/>
  <c r="H1157" i="9"/>
  <c r="H1143" i="9"/>
  <c r="H1164" i="9"/>
  <c r="H1116" i="9"/>
  <c r="H1118" i="9"/>
  <c r="H1104" i="9"/>
  <c r="H1125" i="9"/>
  <c r="H1102" i="9"/>
  <c r="H1117" i="9"/>
  <c r="H1103" i="9"/>
  <c r="H1111" i="9"/>
  <c r="H1126" i="9"/>
  <c r="H1063" i="9"/>
  <c r="H1065" i="9"/>
  <c r="H1086" i="9"/>
  <c r="H1072" i="9"/>
  <c r="H1087" i="9"/>
  <c r="H1077" i="9"/>
  <c r="H1078" i="9"/>
  <c r="H1079" i="9"/>
  <c r="H1064" i="9"/>
  <c r="H1024" i="9"/>
  <c r="H1039" i="9"/>
  <c r="H1025" i="9"/>
  <c r="H1047" i="9"/>
  <c r="H1033" i="9"/>
  <c r="H1048" i="9"/>
  <c r="H1040" i="9"/>
  <c r="H1038" i="9"/>
  <c r="H985" i="9"/>
  <c r="H1001" i="9"/>
  <c r="H987" i="9"/>
  <c r="H994" i="9"/>
  <c r="H1009" i="9"/>
  <c r="H1000" i="9"/>
  <c r="H986" i="9"/>
  <c r="H1008" i="9"/>
  <c r="H960" i="9"/>
  <c r="H962" i="9"/>
  <c r="H947" i="9"/>
  <c r="H969" i="9"/>
  <c r="H955" i="9"/>
  <c r="H970" i="9"/>
  <c r="H946" i="9"/>
  <c r="H961" i="9"/>
  <c r="H948" i="9"/>
  <c r="H907" i="9"/>
  <c r="H921" i="9"/>
  <c r="H923" i="9"/>
  <c r="H908" i="9"/>
  <c r="H916" i="9"/>
  <c r="H931" i="9"/>
  <c r="H909" i="9"/>
  <c r="H895" i="9"/>
  <c r="H896" i="9"/>
  <c r="H868" i="9"/>
  <c r="H882" i="9"/>
  <c r="H884" i="9"/>
  <c r="H881" i="9"/>
  <c r="H883" i="9"/>
  <c r="H830" i="9"/>
  <c r="H831" i="9"/>
  <c r="H852" i="9"/>
  <c r="H838" i="9"/>
  <c r="H853" i="9"/>
  <c r="H843" i="9"/>
  <c r="H845" i="9"/>
  <c r="H790" i="9"/>
  <c r="H805" i="9"/>
  <c r="H813" i="9"/>
  <c r="H804" i="9"/>
  <c r="H806" i="9"/>
  <c r="H791" i="9"/>
  <c r="H792" i="9"/>
  <c r="H799" i="9"/>
  <c r="H814" i="9"/>
  <c r="H766" i="9"/>
  <c r="H767" i="9"/>
  <c r="H752" i="9"/>
  <c r="H760" i="9"/>
  <c r="H775" i="9"/>
  <c r="H751" i="9"/>
  <c r="H753" i="9"/>
  <c r="H765" i="9"/>
  <c r="H712" i="9"/>
  <c r="H726" i="9"/>
  <c r="H728" i="9"/>
  <c r="H713" i="9"/>
  <c r="H714" i="9"/>
  <c r="H735" i="9"/>
  <c r="H721" i="9"/>
  <c r="H736" i="9"/>
  <c r="H727" i="9"/>
  <c r="H673" i="9"/>
  <c r="H687" i="9"/>
  <c r="H689" i="9"/>
  <c r="H674" i="9"/>
  <c r="H682" i="9"/>
  <c r="H697" i="9"/>
  <c r="H688" i="9"/>
  <c r="H634" i="9"/>
  <c r="H648" i="9"/>
  <c r="H649" i="9"/>
  <c r="H650" i="9"/>
  <c r="H635" i="9"/>
  <c r="H636" i="9"/>
  <c r="H657" i="9"/>
  <c r="H643" i="9"/>
  <c r="H658" i="9"/>
  <c r="H610" i="9"/>
  <c r="H596" i="9"/>
  <c r="H604" i="9"/>
  <c r="H619" i="9"/>
  <c r="H609" i="9"/>
  <c r="H595" i="9"/>
  <c r="H570" i="9"/>
  <c r="H571" i="9"/>
  <c r="H557" i="9"/>
  <c r="H565" i="9"/>
  <c r="H580" i="9"/>
  <c r="H556" i="9"/>
  <c r="H572" i="9"/>
  <c r="H558" i="9"/>
  <c r="H579" i="9"/>
  <c r="H517" i="9"/>
  <c r="H531" i="9"/>
  <c r="H532" i="9"/>
  <c r="H533" i="9"/>
  <c r="H518" i="9"/>
  <c r="H519" i="9"/>
  <c r="H540" i="9"/>
  <c r="H526" i="9"/>
  <c r="H541" i="9"/>
  <c r="H493" i="9"/>
  <c r="H501" i="9"/>
  <c r="H487" i="9"/>
  <c r="H502" i="9"/>
  <c r="H494" i="9"/>
  <c r="H480" i="9"/>
  <c r="H439" i="9"/>
  <c r="H440" i="9"/>
  <c r="H462" i="9"/>
  <c r="H441" i="9"/>
  <c r="H448" i="9"/>
  <c r="H463" i="9"/>
  <c r="H409" i="9"/>
  <c r="H424" i="9"/>
  <c r="H400" i="9"/>
  <c r="H414" i="9"/>
  <c r="H415" i="9"/>
  <c r="H416" i="9"/>
  <c r="H401" i="9"/>
  <c r="H402" i="9"/>
  <c r="H423" i="9"/>
  <c r="H361" i="9"/>
  <c r="H375" i="9"/>
  <c r="H376" i="9"/>
  <c r="H377" i="9"/>
  <c r="H362" i="9"/>
  <c r="H363" i="9"/>
  <c r="H384" i="9"/>
  <c r="H370" i="9"/>
  <c r="H385" i="9"/>
  <c r="H322" i="9"/>
  <c r="H336" i="9"/>
  <c r="H338" i="9"/>
  <c r="H324" i="9"/>
  <c r="H345" i="9"/>
  <c r="H331" i="9"/>
  <c r="H346" i="9"/>
  <c r="H337" i="9"/>
  <c r="H323" i="9"/>
  <c r="H283" i="9"/>
  <c r="H297" i="9"/>
  <c r="H298" i="9"/>
  <c r="H299" i="9"/>
  <c r="H284" i="9"/>
  <c r="H285" i="9"/>
  <c r="H306" i="9"/>
  <c r="H292" i="9"/>
  <c r="H307" i="9"/>
  <c r="H244" i="9"/>
  <c r="H258" i="9"/>
  <c r="H259" i="9"/>
  <c r="H260" i="9"/>
  <c r="H245" i="9"/>
  <c r="H246" i="9"/>
  <c r="H267" i="9"/>
  <c r="H253" i="9"/>
  <c r="H268" i="9"/>
  <c r="H205" i="9"/>
  <c r="H219" i="9"/>
  <c r="H220" i="9"/>
  <c r="H221" i="9"/>
  <c r="H206" i="9"/>
  <c r="H207" i="9"/>
  <c r="H228" i="9"/>
  <c r="H214" i="9"/>
  <c r="H229" i="9"/>
  <c r="H166" i="9"/>
  <c r="H180" i="9"/>
  <c r="H181" i="9"/>
  <c r="H182" i="9"/>
  <c r="H167" i="9"/>
  <c r="H168" i="9"/>
  <c r="H189" i="9"/>
  <c r="H175" i="9"/>
  <c r="H190" i="9"/>
  <c r="H141" i="9"/>
  <c r="H142" i="9"/>
  <c r="H143" i="9"/>
  <c r="H128" i="9"/>
  <c r="H129" i="9"/>
  <c r="H150" i="9"/>
  <c r="H136" i="9"/>
  <c r="H151" i="9"/>
  <c r="H127" i="9"/>
  <c r="H111" i="9"/>
  <c r="H97" i="9"/>
  <c r="H112" i="9"/>
  <c r="H88" i="9"/>
  <c r="H102" i="9"/>
  <c r="H103" i="9"/>
  <c r="H104" i="9"/>
  <c r="H89" i="9"/>
  <c r="H90" i="9"/>
  <c r="H54" i="9"/>
  <c r="H68" i="9"/>
  <c r="H55" i="9"/>
  <c r="H69" i="9"/>
  <c r="H38" i="9"/>
  <c r="L6" i="9"/>
  <c r="M6" i="9" s="1"/>
  <c r="L11" i="9"/>
  <c r="M11" i="9" s="1"/>
  <c r="N11" i="9" s="1"/>
  <c r="L7" i="9"/>
  <c r="M7" i="9" s="1"/>
  <c r="N7" i="9" s="1"/>
  <c r="L20" i="9"/>
  <c r="M20" i="9" s="1"/>
  <c r="N20" i="9" s="1"/>
  <c r="L16" i="9"/>
  <c r="M16" i="9" s="1"/>
  <c r="N16" i="9" s="1"/>
  <c r="L25" i="9"/>
  <c r="M25" i="9" s="1"/>
  <c r="N25" i="9" s="1"/>
  <c r="L34" i="9"/>
  <c r="M34" i="9" s="1"/>
  <c r="N34" i="9" s="1"/>
  <c r="L30" i="9"/>
  <c r="M30" i="9" s="1"/>
  <c r="N30" i="9" s="1"/>
  <c r="L39" i="9"/>
  <c r="M39" i="9" s="1"/>
  <c r="L26" i="9"/>
  <c r="M26" i="9" s="1"/>
  <c r="N26" i="9" s="1"/>
  <c r="L12" i="9"/>
  <c r="M12" i="9" s="1"/>
  <c r="N12" i="9" s="1"/>
  <c r="H23" i="9"/>
  <c r="L34" i="8"/>
  <c r="H34" i="8"/>
  <c r="M34" i="8" s="1"/>
  <c r="N34" i="8" s="1"/>
  <c r="L39" i="8"/>
  <c r="L26" i="8"/>
  <c r="M26" i="8" s="1"/>
  <c r="N26" i="8" s="1"/>
  <c r="L25" i="8"/>
  <c r="M25" i="8" s="1"/>
  <c r="N25" i="8" s="1"/>
  <c r="L30" i="8"/>
  <c r="M30" i="8" s="1"/>
  <c r="N30" i="8" s="1"/>
  <c r="H39" i="8"/>
  <c r="L20" i="8"/>
  <c r="M20" i="8" s="1"/>
  <c r="N20" i="8" s="1"/>
  <c r="L16" i="8"/>
  <c r="M16" i="8" s="1"/>
  <c r="N16" i="8" s="1"/>
  <c r="L11" i="8"/>
  <c r="H11" i="8"/>
  <c r="M11" i="8" s="1"/>
  <c r="L12" i="8"/>
  <c r="H12" i="8"/>
  <c r="L6" i="8"/>
  <c r="M6" i="8" s="1"/>
  <c r="L7" i="8"/>
  <c r="M7" i="8" s="1"/>
  <c r="N7" i="8" s="1"/>
  <c r="C6" i="8"/>
  <c r="K268" i="15" l="1"/>
  <c r="H283" i="15" s="1"/>
  <c r="K275" i="15"/>
  <c r="H290" i="15" s="1"/>
  <c r="K267" i="15"/>
  <c r="H282" i="15" s="1"/>
  <c r="K270" i="15"/>
  <c r="H285" i="15" s="1"/>
  <c r="K273" i="15"/>
  <c r="H288" i="15" s="1"/>
  <c r="K274" i="15"/>
  <c r="H289" i="15" s="1"/>
  <c r="K265" i="15"/>
  <c r="H280" i="15" s="1"/>
  <c r="K266" i="15"/>
  <c r="H281" i="15" s="1"/>
  <c r="K272" i="15"/>
  <c r="H287" i="15" s="1"/>
  <c r="K269" i="15"/>
  <c r="H284" i="15" s="1"/>
  <c r="K271" i="15"/>
  <c r="H286" i="15" s="1"/>
  <c r="B512" i="14"/>
  <c r="B511" i="14"/>
  <c r="B510" i="14"/>
  <c r="B516" i="14"/>
  <c r="B508" i="14"/>
  <c r="B515" i="14"/>
  <c r="B507" i="14"/>
  <c r="B514" i="14"/>
  <c r="B506" i="14"/>
  <c r="B513" i="14"/>
  <c r="B509" i="14"/>
  <c r="B244" i="14"/>
  <c r="B236" i="14"/>
  <c r="B241" i="14"/>
  <c r="B240" i="14"/>
  <c r="B239" i="14"/>
  <c r="B245" i="14"/>
  <c r="B243" i="14"/>
  <c r="B242" i="14"/>
  <c r="B237" i="14"/>
  <c r="B235" i="14"/>
  <c r="B248" i="14" s="1" a="1"/>
  <c r="B238" i="14"/>
  <c r="B107" i="13" a="1"/>
  <c r="H116" i="13" s="1"/>
  <c r="B163" i="13" a="1"/>
  <c r="E46" i="12"/>
  <c r="G32" i="12"/>
  <c r="H46" i="12" s="1"/>
  <c r="G24" i="12"/>
  <c r="E43" i="12" s="1"/>
  <c r="G28" i="12"/>
  <c r="G45" i="12" s="1"/>
  <c r="D43" i="12"/>
  <c r="G26" i="12"/>
  <c r="F44" i="12" s="1"/>
  <c r="G21" i="12"/>
  <c r="D42" i="12" s="1"/>
  <c r="O1449" i="11"/>
  <c r="O1410" i="11"/>
  <c r="I1414" i="11" s="1"/>
  <c r="K1414" i="11" s="1"/>
  <c r="L1375" i="11"/>
  <c r="M1375" i="11" s="1"/>
  <c r="L1336" i="11"/>
  <c r="M1336" i="11" s="1"/>
  <c r="O1293" i="11"/>
  <c r="I1297" i="11" s="1"/>
  <c r="K1297" i="11" s="1"/>
  <c r="N1258" i="11"/>
  <c r="N1261" i="11" s="1"/>
  <c r="M1261" i="11"/>
  <c r="O1258" i="11" s="1"/>
  <c r="L1219" i="11"/>
  <c r="M1219" i="11" s="1"/>
  <c r="N1180" i="11"/>
  <c r="N1183" i="11" s="1"/>
  <c r="M1183" i="11"/>
  <c r="O1180" i="11" s="1"/>
  <c r="L1141" i="11"/>
  <c r="M1141" i="11" s="1"/>
  <c r="L1102" i="11"/>
  <c r="M1102" i="11" s="1"/>
  <c r="O1059" i="11"/>
  <c r="I1063" i="11" s="1"/>
  <c r="K1063" i="11" s="1"/>
  <c r="L1024" i="11"/>
  <c r="M1024" i="11" s="1"/>
  <c r="L985" i="11"/>
  <c r="M985" i="11" s="1"/>
  <c r="L946" i="11"/>
  <c r="M946" i="11" s="1"/>
  <c r="O903" i="11"/>
  <c r="I907" i="11" s="1"/>
  <c r="K907" i="11" s="1"/>
  <c r="O864" i="11"/>
  <c r="I868" i="11" s="1"/>
  <c r="K868" i="11" s="1"/>
  <c r="N829" i="11"/>
  <c r="N832" i="11" s="1"/>
  <c r="M832" i="11"/>
  <c r="O829" i="11" s="1"/>
  <c r="L790" i="11"/>
  <c r="M790" i="11" s="1"/>
  <c r="L751" i="11"/>
  <c r="M751" i="11" s="1"/>
  <c r="L712" i="11"/>
  <c r="M712" i="11" s="1"/>
  <c r="L673" i="11"/>
  <c r="M673" i="11" s="1"/>
  <c r="L634" i="11"/>
  <c r="M634" i="11" s="1"/>
  <c r="N595" i="11"/>
  <c r="N598" i="11" s="1"/>
  <c r="M598" i="11"/>
  <c r="M556" i="11"/>
  <c r="L556" i="11"/>
  <c r="L517" i="11"/>
  <c r="M517" i="11" s="1"/>
  <c r="N478" i="11"/>
  <c r="N481" i="11" s="1"/>
  <c r="M481" i="11"/>
  <c r="L439" i="11"/>
  <c r="M439" i="11" s="1"/>
  <c r="L400" i="11"/>
  <c r="M400" i="11" s="1"/>
  <c r="L361" i="11"/>
  <c r="M361" i="11" s="1"/>
  <c r="O318" i="11"/>
  <c r="I322" i="11" s="1"/>
  <c r="K322" i="11" s="1"/>
  <c r="N283" i="11"/>
  <c r="N286" i="11" s="1"/>
  <c r="M286" i="11"/>
  <c r="L244" i="11"/>
  <c r="M244" i="11" s="1"/>
  <c r="L205" i="11"/>
  <c r="M205" i="11" s="1"/>
  <c r="D45" i="11"/>
  <c r="K10" i="11"/>
  <c r="N39" i="9"/>
  <c r="M8" i="9"/>
  <c r="N6" i="9"/>
  <c r="N8" i="9" s="1"/>
  <c r="M39" i="8"/>
  <c r="N39" i="8" s="1"/>
  <c r="M12" i="8"/>
  <c r="N12" i="8" s="1"/>
  <c r="N11" i="8"/>
  <c r="M8" i="8"/>
  <c r="N6" i="8"/>
  <c r="N8" i="8" s="1"/>
  <c r="C194" i="6"/>
  <c r="C193" i="6"/>
  <c r="D193" i="6" s="1"/>
  <c r="D185" i="6"/>
  <c r="D186" i="6"/>
  <c r="D187" i="6"/>
  <c r="D188" i="6"/>
  <c r="D189" i="6"/>
  <c r="D190" i="6"/>
  <c r="D191" i="6"/>
  <c r="D192" i="6"/>
  <c r="D194" i="6"/>
  <c r="D184" i="6"/>
  <c r="C192" i="6"/>
  <c r="C191" i="6"/>
  <c r="C190" i="6"/>
  <c r="C189" i="6"/>
  <c r="C188" i="6"/>
  <c r="C187" i="6"/>
  <c r="C186" i="6"/>
  <c r="C185" i="6"/>
  <c r="C184" i="6"/>
  <c r="L285" i="15" l="1"/>
  <c r="N322" i="15"/>
  <c r="N319" i="15"/>
  <c r="L282" i="15"/>
  <c r="N321" i="15"/>
  <c r="L284" i="15"/>
  <c r="N324" i="15"/>
  <c r="L287" i="15"/>
  <c r="N318" i="15"/>
  <c r="L281" i="15"/>
  <c r="N326" i="15"/>
  <c r="L289" i="15"/>
  <c r="N325" i="15"/>
  <c r="L288" i="15"/>
  <c r="N323" i="15"/>
  <c r="L286" i="15"/>
  <c r="N327" i="15"/>
  <c r="L290" i="15"/>
  <c r="N320" i="15"/>
  <c r="L283" i="15"/>
  <c r="N317" i="15"/>
  <c r="L280" i="15"/>
  <c r="E506" i="14" a="1"/>
  <c r="B253" i="14"/>
  <c r="B258" i="14"/>
  <c r="B250" i="14"/>
  <c r="B257" i="14"/>
  <c r="B249" i="14"/>
  <c r="B256" i="14"/>
  <c r="B248" i="14"/>
  <c r="B254" i="14"/>
  <c r="B252" i="14"/>
  <c r="B255" i="14"/>
  <c r="B251" i="14"/>
  <c r="K116" i="13"/>
  <c r="I117" i="13"/>
  <c r="E107" i="13"/>
  <c r="G110" i="13"/>
  <c r="K117" i="13"/>
  <c r="J110" i="13"/>
  <c r="G115" i="13"/>
  <c r="F113" i="13"/>
  <c r="G109" i="13"/>
  <c r="J108" i="13"/>
  <c r="F116" i="13"/>
  <c r="K115" i="13"/>
  <c r="L110" i="13"/>
  <c r="E108" i="13"/>
  <c r="I112" i="13"/>
  <c r="C113" i="13"/>
  <c r="G108" i="13"/>
  <c r="L114" i="13"/>
  <c r="L107" i="13"/>
  <c r="C116" i="13"/>
  <c r="B110" i="13"/>
  <c r="L109" i="13"/>
  <c r="I111" i="13"/>
  <c r="E116" i="13"/>
  <c r="H112" i="13"/>
  <c r="F115" i="13"/>
  <c r="C115" i="13"/>
  <c r="F109" i="13"/>
  <c r="G117" i="13"/>
  <c r="E114" i="13"/>
  <c r="E109" i="13"/>
  <c r="D109" i="13"/>
  <c r="D111" i="13"/>
  <c r="D107" i="13"/>
  <c r="C117" i="13"/>
  <c r="C109" i="13"/>
  <c r="F117" i="13"/>
  <c r="H107" i="13"/>
  <c r="K109" i="13"/>
  <c r="D115" i="13"/>
  <c r="K112" i="13"/>
  <c r="K111" i="13"/>
  <c r="J117" i="13"/>
  <c r="H115" i="13"/>
  <c r="H117" i="13"/>
  <c r="B117" i="13"/>
  <c r="L115" i="13"/>
  <c r="F108" i="13"/>
  <c r="H111" i="13"/>
  <c r="G111" i="13"/>
  <c r="F107" i="13"/>
  <c r="I113" i="13"/>
  <c r="I108" i="13"/>
  <c r="J107" i="13"/>
  <c r="G116" i="13"/>
  <c r="J115" i="13"/>
  <c r="E112" i="13"/>
  <c r="H114" i="13"/>
  <c r="J116" i="13"/>
  <c r="E115" i="13"/>
  <c r="D114" i="13"/>
  <c r="I110" i="13"/>
  <c r="D116" i="13"/>
  <c r="B115" i="13"/>
  <c r="E117" i="13"/>
  <c r="G107" i="13"/>
  <c r="L112" i="13"/>
  <c r="B113" i="13"/>
  <c r="K110" i="13"/>
  <c r="K107" i="13"/>
  <c r="K114" i="13"/>
  <c r="D110" i="13"/>
  <c r="D112" i="13"/>
  <c r="J111" i="13"/>
  <c r="I116" i="13"/>
  <c r="H108" i="13"/>
  <c r="B107" i="13"/>
  <c r="G113" i="13"/>
  <c r="J109" i="13"/>
  <c r="J112" i="13"/>
  <c r="B108" i="13"/>
  <c r="C111" i="13"/>
  <c r="F111" i="13"/>
  <c r="L111" i="13"/>
  <c r="L113" i="13"/>
  <c r="C114" i="13"/>
  <c r="I115" i="13"/>
  <c r="I107" i="13"/>
  <c r="H110" i="13"/>
  <c r="E113" i="13"/>
  <c r="L108" i="13"/>
  <c r="I114" i="13"/>
  <c r="F114" i="13"/>
  <c r="C108" i="13"/>
  <c r="C110" i="13"/>
  <c r="K113" i="13"/>
  <c r="E110" i="13"/>
  <c r="C107" i="13"/>
  <c r="B116" i="13"/>
  <c r="L116" i="13"/>
  <c r="H109" i="13"/>
  <c r="J113" i="13"/>
  <c r="D113" i="13"/>
  <c r="K108" i="13"/>
  <c r="G114" i="13"/>
  <c r="B109" i="13"/>
  <c r="I109" i="13"/>
  <c r="B111" i="13"/>
  <c r="J114" i="13"/>
  <c r="D108" i="13"/>
  <c r="C112" i="13"/>
  <c r="G112" i="13"/>
  <c r="F110" i="13"/>
  <c r="B114" i="13"/>
  <c r="E111" i="13"/>
  <c r="F112" i="13"/>
  <c r="H113" i="13"/>
  <c r="B112" i="13"/>
  <c r="L117" i="13"/>
  <c r="D117" i="13"/>
  <c r="B167" i="13"/>
  <c r="B168" i="13"/>
  <c r="B171" i="13"/>
  <c r="B169" i="13"/>
  <c r="B172" i="13"/>
  <c r="B166" i="13"/>
  <c r="B163" i="13"/>
  <c r="B164" i="13"/>
  <c r="B170" i="13"/>
  <c r="B165" i="13"/>
  <c r="B173" i="13"/>
  <c r="D51" i="12" a="1"/>
  <c r="D51" i="12" s="1"/>
  <c r="E57" i="12"/>
  <c r="G58" i="12"/>
  <c r="F53" i="12"/>
  <c r="I54" i="12"/>
  <c r="G57" i="12"/>
  <c r="G52" i="12"/>
  <c r="F51" i="12"/>
  <c r="G51" i="12"/>
  <c r="F54" i="12"/>
  <c r="I55" i="12"/>
  <c r="H54" i="12"/>
  <c r="D54" i="12"/>
  <c r="D53" i="12"/>
  <c r="I1453" i="11"/>
  <c r="K1453" i="11" s="1"/>
  <c r="L1453" i="11" s="1"/>
  <c r="M1453" i="11" s="1"/>
  <c r="N1453" i="11" s="1"/>
  <c r="N1456" i="11" s="1"/>
  <c r="D1488" i="11"/>
  <c r="L1414" i="11"/>
  <c r="M1414" i="11" s="1"/>
  <c r="N1375" i="11"/>
  <c r="N1378" i="11" s="1"/>
  <c r="M1378" i="11"/>
  <c r="O1375" i="11" s="1"/>
  <c r="N1336" i="11"/>
  <c r="N1339" i="11" s="1"/>
  <c r="M1339" i="11"/>
  <c r="O1336" i="11" s="1"/>
  <c r="M1297" i="11"/>
  <c r="L1297" i="11"/>
  <c r="I1271" i="11"/>
  <c r="K1271" i="11" s="1"/>
  <c r="I1263" i="11"/>
  <c r="K1263" i="11" s="1"/>
  <c r="N1219" i="11"/>
  <c r="N1222" i="11" s="1"/>
  <c r="M1222" i="11"/>
  <c r="I1193" i="11"/>
  <c r="K1193" i="11" s="1"/>
  <c r="I1185" i="11"/>
  <c r="K1185" i="11" s="1"/>
  <c r="N1141" i="11"/>
  <c r="N1144" i="11" s="1"/>
  <c r="M1144" i="11"/>
  <c r="N1102" i="11"/>
  <c r="N1105" i="11" s="1"/>
  <c r="M1105" i="11"/>
  <c r="O1102" i="11" s="1"/>
  <c r="L1063" i="11"/>
  <c r="M1063" i="11" s="1"/>
  <c r="N1024" i="11"/>
  <c r="N1027" i="11" s="1"/>
  <c r="M1027" i="11"/>
  <c r="N985" i="11"/>
  <c r="N988" i="11" s="1"/>
  <c r="M988" i="11"/>
  <c r="O985" i="11" s="1"/>
  <c r="N946" i="11"/>
  <c r="N949" i="11" s="1"/>
  <c r="M949" i="11"/>
  <c r="O946" i="11" s="1"/>
  <c r="L907" i="11"/>
  <c r="M907" i="11" s="1"/>
  <c r="L868" i="11"/>
  <c r="M868" i="11" s="1"/>
  <c r="I842" i="11"/>
  <c r="K842" i="11" s="1"/>
  <c r="I834" i="11"/>
  <c r="K834" i="11" s="1"/>
  <c r="N790" i="11"/>
  <c r="N793" i="11" s="1"/>
  <c r="M793" i="11"/>
  <c r="N751" i="11"/>
  <c r="N754" i="11" s="1"/>
  <c r="M754" i="11"/>
  <c r="O751" i="11" s="1"/>
  <c r="N712" i="11"/>
  <c r="N715" i="11" s="1"/>
  <c r="M715" i="11"/>
  <c r="O712" i="11" s="1"/>
  <c r="N673" i="11"/>
  <c r="N676" i="11" s="1"/>
  <c r="M676" i="11"/>
  <c r="O673" i="11" s="1"/>
  <c r="N634" i="11"/>
  <c r="N637" i="11" s="1"/>
  <c r="M637" i="11"/>
  <c r="O634" i="11" s="1"/>
  <c r="O595" i="11"/>
  <c r="N556" i="11"/>
  <c r="N559" i="11" s="1"/>
  <c r="M559" i="11"/>
  <c r="N517" i="11"/>
  <c r="N520" i="11" s="1"/>
  <c r="M520" i="11"/>
  <c r="O517" i="11" s="1"/>
  <c r="O478" i="11"/>
  <c r="N439" i="11"/>
  <c r="N442" i="11" s="1"/>
  <c r="M442" i="11"/>
  <c r="N400" i="11"/>
  <c r="N403" i="11" s="1"/>
  <c r="M403" i="11"/>
  <c r="O400" i="11" s="1"/>
  <c r="N361" i="11"/>
  <c r="N364" i="11" s="1"/>
  <c r="M364" i="11"/>
  <c r="O361" i="11" s="1"/>
  <c r="L322" i="11"/>
  <c r="M322" i="11" s="1"/>
  <c r="O283" i="11"/>
  <c r="N244" i="11"/>
  <c r="N247" i="11" s="1"/>
  <c r="M247" i="11"/>
  <c r="O244" i="11" s="1"/>
  <c r="N205" i="11"/>
  <c r="N208" i="11" s="1"/>
  <c r="M208" i="11"/>
  <c r="O205" i="11" s="1"/>
  <c r="L10" i="11"/>
  <c r="M10" i="11" s="1"/>
  <c r="J46" i="11"/>
  <c r="J45" i="11"/>
  <c r="K45" i="11" s="1"/>
  <c r="O6" i="9"/>
  <c r="O6" i="8"/>
  <c r="I16" i="4"/>
  <c r="J16" i="4"/>
  <c r="E16" i="4"/>
  <c r="P163" i="6"/>
  <c r="P172" i="6"/>
  <c r="P164" i="6"/>
  <c r="P179" i="6"/>
  <c r="E179" i="6"/>
  <c r="F179" i="6" s="1"/>
  <c r="H179" i="6" s="1"/>
  <c r="K179" i="6" s="1"/>
  <c r="M179" i="6" s="1"/>
  <c r="D179" i="6"/>
  <c r="F178" i="6"/>
  <c r="E178" i="6"/>
  <c r="D178" i="6"/>
  <c r="E177" i="6"/>
  <c r="F177" i="6" s="1"/>
  <c r="D177" i="6"/>
  <c r="E176" i="6"/>
  <c r="D176" i="6"/>
  <c r="E172" i="6"/>
  <c r="F172" i="6" s="1"/>
  <c r="H172" i="6" s="1"/>
  <c r="K172" i="6" s="1"/>
  <c r="M172" i="6" s="1"/>
  <c r="D172" i="6"/>
  <c r="E171" i="6"/>
  <c r="F171" i="6" s="1"/>
  <c r="D171" i="6"/>
  <c r="E170" i="6"/>
  <c r="F170" i="6" s="1"/>
  <c r="D170" i="6"/>
  <c r="F169" i="6"/>
  <c r="H169" i="6" s="1"/>
  <c r="K169" i="6" s="1"/>
  <c r="E169" i="6"/>
  <c r="D169" i="6"/>
  <c r="E165" i="6"/>
  <c r="F165" i="6" s="1"/>
  <c r="H165" i="6" s="1"/>
  <c r="K165" i="6" s="1"/>
  <c r="M165" i="6" s="1"/>
  <c r="D165" i="6"/>
  <c r="E164" i="6"/>
  <c r="F164" i="6" s="1"/>
  <c r="D164" i="6"/>
  <c r="F163" i="6"/>
  <c r="H163" i="6" s="1"/>
  <c r="K163" i="6" s="1"/>
  <c r="M163" i="6" s="1"/>
  <c r="E163" i="6"/>
  <c r="D163" i="6"/>
  <c r="E162" i="6"/>
  <c r="F162" i="6" s="1"/>
  <c r="H162" i="6" s="1"/>
  <c r="K162" i="6" s="1"/>
  <c r="M162" i="6" s="1"/>
  <c r="D162" i="6"/>
  <c r="E161" i="6"/>
  <c r="F161" i="6" s="1"/>
  <c r="D161" i="6"/>
  <c r="E153" i="6"/>
  <c r="F153" i="6" s="1"/>
  <c r="H153" i="6" s="1"/>
  <c r="K153" i="6" s="1"/>
  <c r="M153" i="6" s="1"/>
  <c r="D153" i="6"/>
  <c r="E152" i="6"/>
  <c r="F152" i="6" s="1"/>
  <c r="D152" i="6"/>
  <c r="E151" i="6"/>
  <c r="F151" i="6" s="1"/>
  <c r="D151" i="6"/>
  <c r="E150" i="6"/>
  <c r="D150" i="6"/>
  <c r="F146" i="6"/>
  <c r="E146" i="6"/>
  <c r="D146" i="6"/>
  <c r="H146" i="6" s="1"/>
  <c r="K146" i="6" s="1"/>
  <c r="M146" i="6" s="1"/>
  <c r="E145" i="6"/>
  <c r="F145" i="6" s="1"/>
  <c r="D145" i="6"/>
  <c r="E144" i="6"/>
  <c r="F144" i="6" s="1"/>
  <c r="D144" i="6"/>
  <c r="F143" i="6"/>
  <c r="H143" i="6" s="1"/>
  <c r="K143" i="6" s="1"/>
  <c r="E143" i="6"/>
  <c r="D143" i="6"/>
  <c r="F139" i="6"/>
  <c r="E139" i="6"/>
  <c r="D139" i="6"/>
  <c r="H139" i="6" s="1"/>
  <c r="K139" i="6" s="1"/>
  <c r="M139" i="6" s="1"/>
  <c r="E138" i="6"/>
  <c r="F138" i="6" s="1"/>
  <c r="D138" i="6"/>
  <c r="F137" i="6"/>
  <c r="H137" i="6" s="1"/>
  <c r="K137" i="6" s="1"/>
  <c r="M137" i="6" s="1"/>
  <c r="E137" i="6"/>
  <c r="D137" i="6"/>
  <c r="F136" i="6"/>
  <c r="E136" i="6"/>
  <c r="D136" i="6"/>
  <c r="H136" i="6" s="1"/>
  <c r="K136" i="6" s="1"/>
  <c r="M136" i="6" s="1"/>
  <c r="E135" i="6"/>
  <c r="F135" i="6" s="1"/>
  <c r="D135" i="6"/>
  <c r="D109" i="6"/>
  <c r="E127" i="6"/>
  <c r="F127" i="6" s="1"/>
  <c r="H127" i="6" s="1"/>
  <c r="K127" i="6" s="1"/>
  <c r="M127" i="6" s="1"/>
  <c r="D127" i="6"/>
  <c r="F126" i="6"/>
  <c r="E126" i="6"/>
  <c r="D126" i="6"/>
  <c r="E125" i="6"/>
  <c r="F125" i="6" s="1"/>
  <c r="D125" i="6"/>
  <c r="E124" i="6"/>
  <c r="D124" i="6"/>
  <c r="E120" i="6"/>
  <c r="F120" i="6" s="1"/>
  <c r="H120" i="6" s="1"/>
  <c r="K120" i="6" s="1"/>
  <c r="M120" i="6" s="1"/>
  <c r="D120" i="6"/>
  <c r="E119" i="6"/>
  <c r="F119" i="6" s="1"/>
  <c r="D119" i="6"/>
  <c r="H119" i="6" s="1"/>
  <c r="E118" i="6"/>
  <c r="F118" i="6" s="1"/>
  <c r="D118" i="6"/>
  <c r="F117" i="6"/>
  <c r="H117" i="6" s="1"/>
  <c r="K117" i="6" s="1"/>
  <c r="E117" i="6"/>
  <c r="D117" i="6"/>
  <c r="E113" i="6"/>
  <c r="F113" i="6" s="1"/>
  <c r="H113" i="6" s="1"/>
  <c r="K113" i="6" s="1"/>
  <c r="M113" i="6" s="1"/>
  <c r="D113" i="6"/>
  <c r="E112" i="6"/>
  <c r="F112" i="6" s="1"/>
  <c r="D112" i="6"/>
  <c r="F111" i="6"/>
  <c r="H111" i="6" s="1"/>
  <c r="K111" i="6" s="1"/>
  <c r="M111" i="6" s="1"/>
  <c r="E111" i="6"/>
  <c r="D111" i="6"/>
  <c r="E110" i="6"/>
  <c r="F110" i="6" s="1"/>
  <c r="H110" i="6" s="1"/>
  <c r="K110" i="6" s="1"/>
  <c r="M110" i="6" s="1"/>
  <c r="D110" i="6"/>
  <c r="E109" i="6"/>
  <c r="F109" i="6" s="1"/>
  <c r="H109" i="6"/>
  <c r="E101" i="6"/>
  <c r="F101" i="6" s="1"/>
  <c r="H101" i="6" s="1"/>
  <c r="K101" i="6" s="1"/>
  <c r="M101" i="6" s="1"/>
  <c r="D101" i="6"/>
  <c r="F100" i="6"/>
  <c r="H100" i="6" s="1"/>
  <c r="E100" i="6"/>
  <c r="D100" i="6"/>
  <c r="K100" i="6" s="1"/>
  <c r="M100" i="6" s="1"/>
  <c r="E99" i="6"/>
  <c r="F99" i="6" s="1"/>
  <c r="D99" i="6"/>
  <c r="E98" i="6"/>
  <c r="F98" i="6" s="1"/>
  <c r="H98" i="6" s="1"/>
  <c r="D98" i="6"/>
  <c r="E94" i="6"/>
  <c r="F94" i="6" s="1"/>
  <c r="D94" i="6"/>
  <c r="H94" i="6" s="1"/>
  <c r="K94" i="6" s="1"/>
  <c r="M94" i="6" s="1"/>
  <c r="E93" i="6"/>
  <c r="F93" i="6" s="1"/>
  <c r="H93" i="6" s="1"/>
  <c r="D93" i="6"/>
  <c r="K93" i="6" s="1"/>
  <c r="M93" i="6" s="1"/>
  <c r="E92" i="6"/>
  <c r="F92" i="6" s="1"/>
  <c r="D92" i="6"/>
  <c r="F91" i="6"/>
  <c r="H91" i="6" s="1"/>
  <c r="K91" i="6" s="1"/>
  <c r="E91" i="6"/>
  <c r="D91" i="6"/>
  <c r="E87" i="6"/>
  <c r="F87" i="6" s="1"/>
  <c r="D87" i="6"/>
  <c r="E86" i="6"/>
  <c r="F86" i="6" s="1"/>
  <c r="D86" i="6"/>
  <c r="F85" i="6"/>
  <c r="H85" i="6" s="1"/>
  <c r="K85" i="6" s="1"/>
  <c r="M85" i="6" s="1"/>
  <c r="E85" i="6"/>
  <c r="D85" i="6"/>
  <c r="E84" i="6"/>
  <c r="F84" i="6" s="1"/>
  <c r="D84" i="6"/>
  <c r="H84" i="6" s="1"/>
  <c r="K84" i="6" s="1"/>
  <c r="M84" i="6" s="1"/>
  <c r="E83" i="6"/>
  <c r="F83" i="6" s="1"/>
  <c r="H83" i="6" s="1"/>
  <c r="D83" i="6"/>
  <c r="K83" i="6" s="1"/>
  <c r="E75" i="6"/>
  <c r="F75" i="6" s="1"/>
  <c r="H75" i="6" s="1"/>
  <c r="K75" i="6" s="1"/>
  <c r="M75" i="6" s="1"/>
  <c r="D75" i="6"/>
  <c r="E74" i="6"/>
  <c r="F74" i="6" s="1"/>
  <c r="D74" i="6"/>
  <c r="E73" i="6"/>
  <c r="F73" i="6" s="1"/>
  <c r="D73" i="6"/>
  <c r="E72" i="6"/>
  <c r="D72" i="6"/>
  <c r="E68" i="6"/>
  <c r="F68" i="6" s="1"/>
  <c r="D68" i="6"/>
  <c r="H68" i="6" s="1"/>
  <c r="K68" i="6" s="1"/>
  <c r="M68" i="6" s="1"/>
  <c r="E67" i="6"/>
  <c r="F67" i="6" s="1"/>
  <c r="D67" i="6"/>
  <c r="E66" i="6"/>
  <c r="F66" i="6" s="1"/>
  <c r="D66" i="6"/>
  <c r="F65" i="6"/>
  <c r="H65" i="6" s="1"/>
  <c r="K65" i="6" s="1"/>
  <c r="E65" i="6"/>
  <c r="D65" i="6"/>
  <c r="E61" i="6"/>
  <c r="F61" i="6" s="1"/>
  <c r="D61" i="6"/>
  <c r="H61" i="6" s="1"/>
  <c r="K61" i="6" s="1"/>
  <c r="M61" i="6" s="1"/>
  <c r="E60" i="6"/>
  <c r="F60" i="6" s="1"/>
  <c r="D60" i="6"/>
  <c r="F59" i="6"/>
  <c r="H59" i="6" s="1"/>
  <c r="K59" i="6" s="1"/>
  <c r="M59" i="6" s="1"/>
  <c r="E59" i="6"/>
  <c r="D59" i="6"/>
  <c r="E58" i="6"/>
  <c r="F58" i="6" s="1"/>
  <c r="D58" i="6"/>
  <c r="H58" i="6" s="1"/>
  <c r="K58" i="6" s="1"/>
  <c r="M58" i="6" s="1"/>
  <c r="E57" i="6"/>
  <c r="F57" i="6" s="1"/>
  <c r="D57" i="6"/>
  <c r="N9" i="6"/>
  <c r="N8" i="6"/>
  <c r="N7" i="6"/>
  <c r="N6" i="6"/>
  <c r="N5" i="6"/>
  <c r="D48" i="6"/>
  <c r="D47" i="6"/>
  <c r="D46" i="6"/>
  <c r="D39" i="6"/>
  <c r="D41" i="6"/>
  <c r="D40" i="6"/>
  <c r="H39" i="6"/>
  <c r="K39" i="6" s="1"/>
  <c r="E49" i="6"/>
  <c r="E48" i="6"/>
  <c r="F48" i="6" s="1"/>
  <c r="F47" i="6"/>
  <c r="H47" i="6" s="1"/>
  <c r="K47" i="6" s="1"/>
  <c r="M47" i="6" s="1"/>
  <c r="E47" i="6"/>
  <c r="F46" i="6"/>
  <c r="E46" i="6"/>
  <c r="E42" i="6"/>
  <c r="E41" i="6"/>
  <c r="F41" i="6" s="1"/>
  <c r="F40" i="6"/>
  <c r="E40" i="6"/>
  <c r="F39" i="6"/>
  <c r="E39" i="6"/>
  <c r="E35" i="6"/>
  <c r="E34" i="6"/>
  <c r="F34" i="6" s="1"/>
  <c r="F33" i="6"/>
  <c r="E33" i="6"/>
  <c r="E32" i="6"/>
  <c r="E31" i="6"/>
  <c r="F31" i="6" s="1"/>
  <c r="E23" i="6"/>
  <c r="E22" i="6"/>
  <c r="E21" i="6"/>
  <c r="E20" i="6"/>
  <c r="D23" i="6"/>
  <c r="D22" i="6"/>
  <c r="D21" i="6"/>
  <c r="E16" i="6"/>
  <c r="E15" i="6"/>
  <c r="E14" i="6"/>
  <c r="D16" i="6"/>
  <c r="D15" i="6"/>
  <c r="D14" i="6"/>
  <c r="D13" i="6"/>
  <c r="D5" i="6"/>
  <c r="P286" i="15" l="1"/>
  <c r="N286" i="15"/>
  <c r="K451" i="15" a="1"/>
  <c r="P283" i="15"/>
  <c r="N283" i="15"/>
  <c r="P282" i="15"/>
  <c r="N282" i="15"/>
  <c r="Q282" i="15" s="1"/>
  <c r="R282" i="15" s="1"/>
  <c r="S282" i="15" s="1"/>
  <c r="J358" i="15" s="1"/>
  <c r="P290" i="15"/>
  <c r="N290" i="15"/>
  <c r="P281" i="15"/>
  <c r="N281" i="15"/>
  <c r="P287" i="15"/>
  <c r="N287" i="15"/>
  <c r="N280" i="15"/>
  <c r="P280" i="15"/>
  <c r="P288" i="15"/>
  <c r="N288" i="15"/>
  <c r="P284" i="15"/>
  <c r="N284" i="15"/>
  <c r="Q284" i="15" s="1"/>
  <c r="R284" i="15" s="1"/>
  <c r="S284" i="15" s="1"/>
  <c r="L360" i="15" s="1"/>
  <c r="P289" i="15"/>
  <c r="N289" i="15"/>
  <c r="P285" i="15"/>
  <c r="N285" i="15"/>
  <c r="E516" i="14"/>
  <c r="E508" i="14"/>
  <c r="E515" i="14"/>
  <c r="E507" i="14"/>
  <c r="E514" i="14"/>
  <c r="E506" i="14"/>
  <c r="E512" i="14"/>
  <c r="E511" i="14"/>
  <c r="E510" i="14"/>
  <c r="E509" i="14"/>
  <c r="E513" i="14"/>
  <c r="E248" i="14" a="1"/>
  <c r="B120" i="13" a="1"/>
  <c r="B125" i="13" s="1"/>
  <c r="B196" i="13" a="1"/>
  <c r="L200" i="13" s="1"/>
  <c r="H53" i="12"/>
  <c r="E54" i="12"/>
  <c r="E56" i="12"/>
  <c r="D52" i="12"/>
  <c r="J52" i="12"/>
  <c r="J54" i="12"/>
  <c r="D55" i="12"/>
  <c r="J57" i="12"/>
  <c r="K51" i="12"/>
  <c r="K56" i="12"/>
  <c r="G56" i="12"/>
  <c r="F52" i="12"/>
  <c r="H52" i="12"/>
  <c r="H55" i="12"/>
  <c r="K52" i="12"/>
  <c r="K57" i="12"/>
  <c r="E55" i="12"/>
  <c r="G53" i="12"/>
  <c r="K58" i="12"/>
  <c r="J55" i="12"/>
  <c r="D57" i="12"/>
  <c r="D56" i="12"/>
  <c r="I51" i="12"/>
  <c r="I56" i="12"/>
  <c r="J53" i="12"/>
  <c r="E52" i="12"/>
  <c r="I57" i="12"/>
  <c r="G54" i="12"/>
  <c r="H57" i="12"/>
  <c r="H56" i="12"/>
  <c r="E58" i="12"/>
  <c r="F55" i="12"/>
  <c r="I58" i="12"/>
  <c r="F56" i="12"/>
  <c r="E53" i="12"/>
  <c r="D58" i="12"/>
  <c r="H51" i="12"/>
  <c r="J56" i="12"/>
  <c r="K53" i="12"/>
  <c r="E51" i="12"/>
  <c r="O51" i="12" s="1" a="1"/>
  <c r="F57" i="12"/>
  <c r="K54" i="12"/>
  <c r="J51" i="12"/>
  <c r="H58" i="12"/>
  <c r="F58" i="12"/>
  <c r="G55" i="12"/>
  <c r="I52" i="12"/>
  <c r="J58" i="12"/>
  <c r="K55" i="12"/>
  <c r="I53" i="12"/>
  <c r="M1456" i="11"/>
  <c r="O1453" i="11" s="1"/>
  <c r="I1466" i="11" s="1"/>
  <c r="K1466" i="11" s="1"/>
  <c r="J1489" i="11"/>
  <c r="J1488" i="11"/>
  <c r="K1488" i="11" s="1"/>
  <c r="L1488" i="11" s="1"/>
  <c r="M1488" i="11" s="1"/>
  <c r="I1458" i="11"/>
  <c r="K1458" i="11" s="1"/>
  <c r="N1414" i="11"/>
  <c r="N1417" i="11" s="1"/>
  <c r="M1417" i="11"/>
  <c r="I1388" i="11"/>
  <c r="K1388" i="11" s="1"/>
  <c r="I1380" i="11"/>
  <c r="K1380" i="11" s="1"/>
  <c r="I1349" i="11"/>
  <c r="K1349" i="11" s="1"/>
  <c r="I1341" i="11"/>
  <c r="K1341" i="11" s="1"/>
  <c r="N1297" i="11"/>
  <c r="N1300" i="11" s="1"/>
  <c r="M1300" i="11"/>
  <c r="O1297" i="11" s="1"/>
  <c r="L1263" i="11"/>
  <c r="M1263" i="11" s="1"/>
  <c r="L1271" i="11"/>
  <c r="M1271" i="11" s="1"/>
  <c r="O1219" i="11"/>
  <c r="L1185" i="11"/>
  <c r="M1185" i="11" s="1"/>
  <c r="L1193" i="11"/>
  <c r="M1193" i="11" s="1"/>
  <c r="O1141" i="11"/>
  <c r="I1115" i="11"/>
  <c r="K1115" i="11" s="1"/>
  <c r="I1107" i="11"/>
  <c r="K1107" i="11" s="1"/>
  <c r="N1063" i="11"/>
  <c r="N1066" i="11" s="1"/>
  <c r="M1066" i="11"/>
  <c r="O1063" i="11" s="1"/>
  <c r="O1024" i="11"/>
  <c r="I998" i="11"/>
  <c r="K998" i="11" s="1"/>
  <c r="I990" i="11"/>
  <c r="K990" i="11" s="1"/>
  <c r="I959" i="11"/>
  <c r="K959" i="11" s="1"/>
  <c r="I951" i="11"/>
  <c r="K951" i="11" s="1"/>
  <c r="N907" i="11"/>
  <c r="N910" i="11" s="1"/>
  <c r="M910" i="11"/>
  <c r="N868" i="11"/>
  <c r="N871" i="11" s="1"/>
  <c r="M871" i="11"/>
  <c r="O868" i="11" s="1"/>
  <c r="L834" i="11"/>
  <c r="M834" i="11" s="1"/>
  <c r="L842" i="11"/>
  <c r="M842" i="11" s="1"/>
  <c r="O790" i="11"/>
  <c r="I764" i="11"/>
  <c r="K764" i="11" s="1"/>
  <c r="I756" i="11"/>
  <c r="K756" i="11" s="1"/>
  <c r="I725" i="11"/>
  <c r="K725" i="11" s="1"/>
  <c r="I717" i="11"/>
  <c r="K717" i="11" s="1"/>
  <c r="I686" i="11"/>
  <c r="K686" i="11" s="1"/>
  <c r="I678" i="11"/>
  <c r="K678" i="11" s="1"/>
  <c r="I647" i="11"/>
  <c r="K647" i="11" s="1"/>
  <c r="I639" i="11"/>
  <c r="K639" i="11" s="1"/>
  <c r="I608" i="11"/>
  <c r="K608" i="11" s="1"/>
  <c r="I600" i="11"/>
  <c r="K600" i="11" s="1"/>
  <c r="O556" i="11"/>
  <c r="I530" i="11"/>
  <c r="K530" i="11" s="1"/>
  <c r="I522" i="11"/>
  <c r="K522" i="11" s="1"/>
  <c r="I491" i="11"/>
  <c r="K491" i="11" s="1"/>
  <c r="I483" i="11"/>
  <c r="K483" i="11" s="1"/>
  <c r="O439" i="11"/>
  <c r="I413" i="11"/>
  <c r="K413" i="11" s="1"/>
  <c r="I405" i="11"/>
  <c r="K405" i="11" s="1"/>
  <c r="I374" i="11"/>
  <c r="K374" i="11" s="1"/>
  <c r="I366" i="11"/>
  <c r="K366" i="11" s="1"/>
  <c r="N322" i="11"/>
  <c r="N325" i="11" s="1"/>
  <c r="M325" i="11"/>
  <c r="O322" i="11" s="1"/>
  <c r="I296" i="11"/>
  <c r="K296" i="11" s="1"/>
  <c r="I288" i="11"/>
  <c r="K288" i="11" s="1"/>
  <c r="I257" i="11"/>
  <c r="K257" i="11" s="1"/>
  <c r="I249" i="11"/>
  <c r="K249" i="11" s="1"/>
  <c r="I218" i="11"/>
  <c r="K218" i="11" s="1"/>
  <c r="I210" i="11"/>
  <c r="K210" i="11" s="1"/>
  <c r="N10" i="11"/>
  <c r="N13" i="11" s="1"/>
  <c r="M13" i="11"/>
  <c r="L45" i="11"/>
  <c r="M45" i="11" s="1"/>
  <c r="D45" i="9"/>
  <c r="I10" i="9"/>
  <c r="K10" i="9" s="1"/>
  <c r="L10" i="9" s="1"/>
  <c r="M10" i="9" s="1"/>
  <c r="K10" i="8"/>
  <c r="O7" i="8"/>
  <c r="Q6" i="8"/>
  <c r="M169" i="6"/>
  <c r="K176" i="6"/>
  <c r="K177" i="6"/>
  <c r="M177" i="6" s="1"/>
  <c r="K161" i="6"/>
  <c r="K171" i="6"/>
  <c r="M171" i="6" s="1"/>
  <c r="K178" i="6"/>
  <c r="M178" i="6" s="1"/>
  <c r="F176" i="6"/>
  <c r="H176" i="6" s="1"/>
  <c r="H170" i="6"/>
  <c r="H164" i="6"/>
  <c r="K164" i="6" s="1"/>
  <c r="M164" i="6" s="1"/>
  <c r="K170" i="6"/>
  <c r="M170" i="6" s="1"/>
  <c r="H177" i="6"/>
  <c r="H161" i="6"/>
  <c r="H171" i="6"/>
  <c r="H178" i="6"/>
  <c r="M143" i="6"/>
  <c r="K135" i="6"/>
  <c r="K150" i="6"/>
  <c r="F150" i="6"/>
  <c r="H150" i="6" s="1"/>
  <c r="H144" i="6"/>
  <c r="K144" i="6" s="1"/>
  <c r="H138" i="6"/>
  <c r="K138" i="6" s="1"/>
  <c r="M138" i="6" s="1"/>
  <c r="H151" i="6"/>
  <c r="K151" i="6" s="1"/>
  <c r="M151" i="6" s="1"/>
  <c r="H135" i="6"/>
  <c r="H145" i="6"/>
  <c r="K145" i="6" s="1"/>
  <c r="M145" i="6" s="1"/>
  <c r="H152" i="6"/>
  <c r="K152" i="6" s="1"/>
  <c r="M152" i="6" s="1"/>
  <c r="M117" i="6"/>
  <c r="K126" i="6"/>
  <c r="M126" i="6" s="1"/>
  <c r="F124" i="6"/>
  <c r="H124" i="6" s="1"/>
  <c r="K124" i="6" s="1"/>
  <c r="H118" i="6"/>
  <c r="K118" i="6" s="1"/>
  <c r="H112" i="6"/>
  <c r="K112" i="6" s="1"/>
  <c r="M112" i="6" s="1"/>
  <c r="H125" i="6"/>
  <c r="K125" i="6" s="1"/>
  <c r="M125" i="6" s="1"/>
  <c r="K109" i="6"/>
  <c r="K119" i="6"/>
  <c r="M119" i="6" s="1"/>
  <c r="H126" i="6"/>
  <c r="K86" i="6"/>
  <c r="M86" i="6" s="1"/>
  <c r="H87" i="6"/>
  <c r="K87" i="6" s="1"/>
  <c r="M87" i="6" s="1"/>
  <c r="M91" i="6"/>
  <c r="M83" i="6"/>
  <c r="H92" i="6"/>
  <c r="K92" i="6" s="1"/>
  <c r="K98" i="6"/>
  <c r="H86" i="6"/>
  <c r="H99" i="6"/>
  <c r="K99" i="6" s="1"/>
  <c r="M99" i="6" s="1"/>
  <c r="M65" i="6"/>
  <c r="K66" i="6"/>
  <c r="M66" i="6" s="1"/>
  <c r="K73" i="6"/>
  <c r="M73" i="6" s="1"/>
  <c r="K60" i="6"/>
  <c r="M60" i="6" s="1"/>
  <c r="K57" i="6"/>
  <c r="F72" i="6"/>
  <c r="H72" i="6" s="1"/>
  <c r="K72" i="6" s="1"/>
  <c r="H66" i="6"/>
  <c r="H60" i="6"/>
  <c r="H73" i="6"/>
  <c r="H57" i="6"/>
  <c r="H67" i="6"/>
  <c r="K67" i="6" s="1"/>
  <c r="M67" i="6" s="1"/>
  <c r="H74" i="6"/>
  <c r="K74" i="6" s="1"/>
  <c r="M74" i="6" s="1"/>
  <c r="H46" i="6"/>
  <c r="K46" i="6" s="1"/>
  <c r="M46" i="6" s="1"/>
  <c r="M39" i="6"/>
  <c r="H41" i="6"/>
  <c r="H48" i="6"/>
  <c r="K48" i="6" s="1"/>
  <c r="M48" i="6" s="1"/>
  <c r="F32" i="6"/>
  <c r="F35" i="6"/>
  <c r="K41" i="6"/>
  <c r="M41" i="6" s="1"/>
  <c r="F42" i="6"/>
  <c r="F49" i="6"/>
  <c r="H40" i="6"/>
  <c r="K40" i="6" s="1"/>
  <c r="D9" i="6"/>
  <c r="D8" i="6"/>
  <c r="D7" i="6"/>
  <c r="D6" i="6"/>
  <c r="F23" i="6"/>
  <c r="H23" i="6" s="1"/>
  <c r="K23" i="6" s="1"/>
  <c r="M23" i="6" s="1"/>
  <c r="F22" i="6"/>
  <c r="H22" i="6" s="1"/>
  <c r="K22" i="6" s="1"/>
  <c r="M22" i="6" s="1"/>
  <c r="F21" i="6"/>
  <c r="H21" i="6" s="1"/>
  <c r="K21" i="6" s="1"/>
  <c r="M21" i="6" s="1"/>
  <c r="F20" i="6"/>
  <c r="H20" i="6" s="1"/>
  <c r="K20" i="6" s="1"/>
  <c r="F16" i="6"/>
  <c r="H16" i="6" s="1"/>
  <c r="K16" i="6" s="1"/>
  <c r="M16" i="6" s="1"/>
  <c r="F15" i="6"/>
  <c r="H15" i="6" s="1"/>
  <c r="K15" i="6" s="1"/>
  <c r="M15" i="6" s="1"/>
  <c r="F14" i="6"/>
  <c r="H14" i="6" s="1"/>
  <c r="K14" i="6" s="1"/>
  <c r="M14" i="6" s="1"/>
  <c r="E13" i="6"/>
  <c r="F13" i="6" s="1"/>
  <c r="H13" i="6" s="1"/>
  <c r="K13" i="6" s="1"/>
  <c r="H16" i="4"/>
  <c r="C7" i="5"/>
  <c r="C29" i="3"/>
  <c r="E60" i="2"/>
  <c r="C44" i="3"/>
  <c r="Q281" i="15" l="1"/>
  <c r="R281" i="15" s="1"/>
  <c r="S281" i="15" s="1"/>
  <c r="I357" i="15" s="1"/>
  <c r="Q286" i="15"/>
  <c r="R286" i="15" s="1"/>
  <c r="S286" i="15" s="1"/>
  <c r="N362" i="15" s="1"/>
  <c r="Q285" i="15"/>
  <c r="R285" i="15" s="1"/>
  <c r="S285" i="15" s="1"/>
  <c r="M361" i="15" s="1"/>
  <c r="Q289" i="15"/>
  <c r="R289" i="15" s="1"/>
  <c r="S289" i="15" s="1"/>
  <c r="Q365" i="15" s="1"/>
  <c r="Q287" i="15"/>
  <c r="R287" i="15" s="1"/>
  <c r="S287" i="15" s="1"/>
  <c r="O363" i="15" s="1"/>
  <c r="Q283" i="15"/>
  <c r="R283" i="15" s="1"/>
  <c r="S283" i="15" s="1"/>
  <c r="K359" i="15" s="1"/>
  <c r="Q280" i="15"/>
  <c r="R280" i="15" s="1"/>
  <c r="S280" i="15" s="1"/>
  <c r="H356" i="15" s="1"/>
  <c r="K456" i="15"/>
  <c r="K453" i="15"/>
  <c r="K451" i="15"/>
  <c r="K452" i="15"/>
  <c r="K458" i="15"/>
  <c r="K454" i="15"/>
  <c r="K457" i="15"/>
  <c r="K455" i="15"/>
  <c r="Q288" i="15"/>
  <c r="R288" i="15" s="1"/>
  <c r="S288" i="15" s="1"/>
  <c r="P364" i="15" s="1"/>
  <c r="Q290" i="15"/>
  <c r="R290" i="15" s="1"/>
  <c r="S290" i="15" s="1"/>
  <c r="R366" i="15" s="1"/>
  <c r="E257" i="14"/>
  <c r="E249" i="14"/>
  <c r="E254" i="14"/>
  <c r="E252" i="14"/>
  <c r="E253" i="14"/>
  <c r="E250" i="14"/>
  <c r="E248" i="14"/>
  <c r="E258" i="14"/>
  <c r="E256" i="14"/>
  <c r="E255" i="14"/>
  <c r="E251" i="14"/>
  <c r="B120" i="13"/>
  <c r="H123" i="13"/>
  <c r="L120" i="13"/>
  <c r="K126" i="13"/>
  <c r="B127" i="13"/>
  <c r="J127" i="13"/>
  <c r="D124" i="13"/>
  <c r="E121" i="13"/>
  <c r="G120" i="13"/>
  <c r="B126" i="13"/>
  <c r="J121" i="13"/>
  <c r="H127" i="13"/>
  <c r="G126" i="13"/>
  <c r="C124" i="13"/>
  <c r="L122" i="13"/>
  <c r="D123" i="13"/>
  <c r="I121" i="13"/>
  <c r="L127" i="13"/>
  <c r="I125" i="13"/>
  <c r="E127" i="13"/>
  <c r="I124" i="13"/>
  <c r="I123" i="13"/>
  <c r="E124" i="13"/>
  <c r="B123" i="13"/>
  <c r="G127" i="13"/>
  <c r="L121" i="13"/>
  <c r="E123" i="13"/>
  <c r="G124" i="13"/>
  <c r="J126" i="13"/>
  <c r="C121" i="13"/>
  <c r="B122" i="13"/>
  <c r="F126" i="13"/>
  <c r="D122" i="13"/>
  <c r="K125" i="13"/>
  <c r="H124" i="13"/>
  <c r="K124" i="13"/>
  <c r="G122" i="13"/>
  <c r="L124" i="13"/>
  <c r="E126" i="13"/>
  <c r="E122" i="13"/>
  <c r="B124" i="13"/>
  <c r="J124" i="13"/>
  <c r="C125" i="13"/>
  <c r="H120" i="13"/>
  <c r="G121" i="13"/>
  <c r="I126" i="13"/>
  <c r="K121" i="13"/>
  <c r="H125" i="13"/>
  <c r="F124" i="13"/>
  <c r="D120" i="13"/>
  <c r="J125" i="13"/>
  <c r="L125" i="13"/>
  <c r="F127" i="13"/>
  <c r="F123" i="13"/>
  <c r="I120" i="13"/>
  <c r="H200" i="13"/>
  <c r="K202" i="13"/>
  <c r="J205" i="13"/>
  <c r="F201" i="13"/>
  <c r="H203" i="13"/>
  <c r="J202" i="13"/>
  <c r="C204" i="13"/>
  <c r="E202" i="13"/>
  <c r="K201" i="13"/>
  <c r="I197" i="13"/>
  <c r="L201" i="13"/>
  <c r="K198" i="13"/>
  <c r="L204" i="13"/>
  <c r="I203" i="13"/>
  <c r="C205" i="13"/>
  <c r="F206" i="13"/>
  <c r="I206" i="13"/>
  <c r="I198" i="13"/>
  <c r="K204" i="13"/>
  <c r="G197" i="13"/>
  <c r="H201" i="13"/>
  <c r="G206" i="13"/>
  <c r="J199" i="13"/>
  <c r="K203" i="13"/>
  <c r="D197" i="13"/>
  <c r="D201" i="13"/>
  <c r="B206" i="13"/>
  <c r="F199" i="13"/>
  <c r="E204" i="13"/>
  <c r="H197" i="13"/>
  <c r="K122" i="13"/>
  <c r="H121" i="13"/>
  <c r="F120" i="13"/>
  <c r="L123" i="13"/>
  <c r="C123" i="13"/>
  <c r="C127" i="13"/>
  <c r="L126" i="13"/>
  <c r="D127" i="13"/>
  <c r="J120" i="13"/>
  <c r="B121" i="13"/>
  <c r="C120" i="13"/>
  <c r="K199" i="13"/>
  <c r="D198" i="13"/>
  <c r="L203" i="13"/>
  <c r="F205" i="13"/>
  <c r="K196" i="13"/>
  <c r="L196" i="13"/>
  <c r="E198" i="13"/>
  <c r="F197" i="13"/>
  <c r="E206" i="13"/>
  <c r="I199" i="13"/>
  <c r="J203" i="13"/>
  <c r="C197" i="13"/>
  <c r="J206" i="13"/>
  <c r="D203" i="13"/>
  <c r="K205" i="13"/>
  <c r="G201" i="13"/>
  <c r="L202" i="13"/>
  <c r="B201" i="13"/>
  <c r="E199" i="13"/>
  <c r="K200" i="13"/>
  <c r="L199" i="13"/>
  <c r="I200" i="13"/>
  <c r="B198" i="13"/>
  <c r="K206" i="13"/>
  <c r="F198" i="13"/>
  <c r="G204" i="13"/>
  <c r="H196" i="13"/>
  <c r="G202" i="13"/>
  <c r="C206" i="13"/>
  <c r="D199" i="13"/>
  <c r="H205" i="13"/>
  <c r="L198" i="13"/>
  <c r="B203" i="13"/>
  <c r="F196" i="13"/>
  <c r="F200" i="13"/>
  <c r="D205" i="13"/>
  <c r="H198" i="13"/>
  <c r="F203" i="13"/>
  <c r="J196" i="13"/>
  <c r="K127" i="13"/>
  <c r="I122" i="13"/>
  <c r="F121" i="13"/>
  <c r="C122" i="13"/>
  <c r="D126" i="13"/>
  <c r="G125" i="13"/>
  <c r="H126" i="13"/>
  <c r="I127" i="13"/>
  <c r="F122" i="13"/>
  <c r="E125" i="13"/>
  <c r="J122" i="13"/>
  <c r="B200" i="13"/>
  <c r="I201" i="13"/>
  <c r="E197" i="13"/>
  <c r="J198" i="13"/>
  <c r="J201" i="13"/>
  <c r="E205" i="13"/>
  <c r="C201" i="13"/>
  <c r="C200" i="13"/>
  <c r="C199" i="13"/>
  <c r="C196" i="13"/>
  <c r="B199" i="13"/>
  <c r="G205" i="13"/>
  <c r="E196" i="13"/>
  <c r="L205" i="13"/>
  <c r="G203" i="13"/>
  <c r="L206" i="13"/>
  <c r="I196" i="13"/>
  <c r="I204" i="13"/>
  <c r="C202" i="13"/>
  <c r="D200" i="13"/>
  <c r="G198" i="13"/>
  <c r="I205" i="13"/>
  <c r="D204" i="13"/>
  <c r="F202" i="13"/>
  <c r="B205" i="13"/>
  <c r="E200" i="13"/>
  <c r="B204" i="13"/>
  <c r="B197" i="13"/>
  <c r="J204" i="13"/>
  <c r="C198" i="13"/>
  <c r="D202" i="13"/>
  <c r="D206" i="13"/>
  <c r="H199" i="13"/>
  <c r="F204" i="13"/>
  <c r="J197" i="13"/>
  <c r="H202" i="13"/>
  <c r="D196" i="13"/>
  <c r="C126" i="13"/>
  <c r="J123" i="13"/>
  <c r="H122" i="13"/>
  <c r="D125" i="13"/>
  <c r="G123" i="13"/>
  <c r="K120" i="13"/>
  <c r="D121" i="13"/>
  <c r="E120" i="13"/>
  <c r="K123" i="13"/>
  <c r="F125" i="13"/>
  <c r="B202" i="13"/>
  <c r="E201" i="13"/>
  <c r="K197" i="13"/>
  <c r="J200" i="13"/>
  <c r="H206" i="13"/>
  <c r="G199" i="13"/>
  <c r="E203" i="13"/>
  <c r="C203" i="13"/>
  <c r="G196" i="13"/>
  <c r="G200" i="13"/>
  <c r="H204" i="13"/>
  <c r="L197" i="13"/>
  <c r="I202" i="13"/>
  <c r="B196" i="13"/>
  <c r="O51" i="12"/>
  <c r="O60" i="12" s="1"/>
  <c r="O56" i="12"/>
  <c r="O65" i="12" s="1"/>
  <c r="O57" i="12"/>
  <c r="O66" i="12" s="1"/>
  <c r="O58" i="12"/>
  <c r="O67" i="12" s="1"/>
  <c r="O53" i="12"/>
  <c r="O62" i="12" s="1"/>
  <c r="O54" i="12"/>
  <c r="O63" i="12" s="1"/>
  <c r="O55" i="12"/>
  <c r="O64" i="12" s="1"/>
  <c r="O52" i="12"/>
  <c r="O61" i="12" s="1"/>
  <c r="N1488" i="11"/>
  <c r="K1489" i="11"/>
  <c r="L1489" i="11" s="1"/>
  <c r="M1489" i="11" s="1"/>
  <c r="N1489" i="11" s="1"/>
  <c r="D1492" i="11"/>
  <c r="I1489" i="11"/>
  <c r="L1458" i="11"/>
  <c r="M1458" i="11"/>
  <c r="L1466" i="11"/>
  <c r="M1466" i="11"/>
  <c r="O1414" i="11"/>
  <c r="L1380" i="11"/>
  <c r="M1380" i="11" s="1"/>
  <c r="L1388" i="11"/>
  <c r="M1388" i="11" s="1"/>
  <c r="M1341" i="11"/>
  <c r="L1341" i="11"/>
  <c r="L1349" i="11"/>
  <c r="M1349" i="11" s="1"/>
  <c r="I1310" i="11"/>
  <c r="K1310" i="11" s="1"/>
  <c r="I1302" i="11"/>
  <c r="K1302" i="11" s="1"/>
  <c r="N1271" i="11"/>
  <c r="N1263" i="11"/>
  <c r="N1265" i="11" s="1"/>
  <c r="M1265" i="11"/>
  <c r="O1263" i="11" s="1"/>
  <c r="I1267" i="11" s="1"/>
  <c r="K1267" i="11" s="1"/>
  <c r="I1232" i="11"/>
  <c r="K1232" i="11" s="1"/>
  <c r="I1224" i="11"/>
  <c r="K1224" i="11" s="1"/>
  <c r="N1193" i="11"/>
  <c r="M1187" i="11"/>
  <c r="N1185" i="11"/>
  <c r="N1187" i="11" s="1"/>
  <c r="I1154" i="11"/>
  <c r="K1154" i="11" s="1"/>
  <c r="I1146" i="11"/>
  <c r="K1146" i="11" s="1"/>
  <c r="L1107" i="11"/>
  <c r="M1107" i="11" s="1"/>
  <c r="M1115" i="11"/>
  <c r="L1115" i="11"/>
  <c r="I1076" i="11"/>
  <c r="K1076" i="11" s="1"/>
  <c r="I1068" i="11"/>
  <c r="K1068" i="11" s="1"/>
  <c r="I1037" i="11"/>
  <c r="K1037" i="11" s="1"/>
  <c r="I1029" i="11"/>
  <c r="K1029" i="11" s="1"/>
  <c r="L990" i="11"/>
  <c r="M990" i="11" s="1"/>
  <c r="L998" i="11"/>
  <c r="M998" i="11" s="1"/>
  <c r="M959" i="11"/>
  <c r="L959" i="11"/>
  <c r="L951" i="11"/>
  <c r="M951" i="11" s="1"/>
  <c r="O907" i="11"/>
  <c r="I881" i="11"/>
  <c r="K881" i="11" s="1"/>
  <c r="I873" i="11"/>
  <c r="K873" i="11" s="1"/>
  <c r="N842" i="11"/>
  <c r="M836" i="11"/>
  <c r="N834" i="11"/>
  <c r="N836" i="11" s="1"/>
  <c r="I803" i="11"/>
  <c r="K803" i="11" s="1"/>
  <c r="I795" i="11"/>
  <c r="K795" i="11" s="1"/>
  <c r="L756" i="11"/>
  <c r="M756" i="11"/>
  <c r="L764" i="11"/>
  <c r="M764" i="11"/>
  <c r="L717" i="11"/>
  <c r="M717" i="11"/>
  <c r="L725" i="11"/>
  <c r="M725" i="11" s="1"/>
  <c r="L678" i="11"/>
  <c r="M678" i="11" s="1"/>
  <c r="M686" i="11"/>
  <c r="L686" i="11"/>
  <c r="L647" i="11"/>
  <c r="M647" i="11" s="1"/>
  <c r="M639" i="11"/>
  <c r="L639" i="11"/>
  <c r="M600" i="11"/>
  <c r="L600" i="11"/>
  <c r="M608" i="11"/>
  <c r="L608" i="11"/>
  <c r="I569" i="11"/>
  <c r="K569" i="11" s="1"/>
  <c r="I561" i="11"/>
  <c r="K561" i="11" s="1"/>
  <c r="L522" i="11"/>
  <c r="M522" i="11" s="1"/>
  <c r="M530" i="11"/>
  <c r="L530" i="11"/>
  <c r="L483" i="11"/>
  <c r="M483" i="11" s="1"/>
  <c r="L491" i="11"/>
  <c r="M491" i="11" s="1"/>
  <c r="I452" i="11"/>
  <c r="K452" i="11" s="1"/>
  <c r="I444" i="11"/>
  <c r="K444" i="11" s="1"/>
  <c r="L405" i="11"/>
  <c r="M405" i="11" s="1"/>
  <c r="M413" i="11"/>
  <c r="L413" i="11"/>
  <c r="L366" i="11"/>
  <c r="M366" i="11"/>
  <c r="L374" i="11"/>
  <c r="M374" i="11" s="1"/>
  <c r="I335" i="11"/>
  <c r="K335" i="11" s="1"/>
  <c r="I327" i="11"/>
  <c r="K327" i="11" s="1"/>
  <c r="M296" i="11"/>
  <c r="L296" i="11"/>
  <c r="L288" i="11"/>
  <c r="M288" i="11" s="1"/>
  <c r="L249" i="11"/>
  <c r="M249" i="11" s="1"/>
  <c r="M257" i="11"/>
  <c r="L257" i="11"/>
  <c r="L210" i="11"/>
  <c r="M210" i="11" s="1"/>
  <c r="L218" i="11"/>
  <c r="M218" i="11" s="1"/>
  <c r="O10" i="11"/>
  <c r="N45" i="11"/>
  <c r="N10" i="9"/>
  <c r="N13" i="9" s="1"/>
  <c r="M13" i="9"/>
  <c r="J46" i="9"/>
  <c r="J45" i="9"/>
  <c r="K45" i="9" s="1"/>
  <c r="L45" i="9" s="1"/>
  <c r="M45" i="9" s="1"/>
  <c r="P10" i="8"/>
  <c r="L10" i="8"/>
  <c r="M10" i="8" s="1"/>
  <c r="M176" i="6"/>
  <c r="N176" i="6" s="1"/>
  <c r="N177" i="6" s="1"/>
  <c r="N178" i="6" s="1"/>
  <c r="N179" i="6" s="1"/>
  <c r="L176" i="6"/>
  <c r="L169" i="6"/>
  <c r="N169" i="6"/>
  <c r="N170" i="6" s="1"/>
  <c r="N171" i="6" s="1"/>
  <c r="N172" i="6" s="1"/>
  <c r="L161" i="6"/>
  <c r="M161" i="6"/>
  <c r="N161" i="6" s="1"/>
  <c r="N162" i="6" s="1"/>
  <c r="N163" i="6" s="1"/>
  <c r="N164" i="6" s="1"/>
  <c r="N165" i="6" s="1"/>
  <c r="M144" i="6"/>
  <c r="N143" i="6" s="1"/>
  <c r="N144" i="6" s="1"/>
  <c r="N145" i="6" s="1"/>
  <c r="N146" i="6" s="1"/>
  <c r="L143" i="6"/>
  <c r="L135" i="6"/>
  <c r="M135" i="6"/>
  <c r="N135" i="6" s="1"/>
  <c r="N136" i="6" s="1"/>
  <c r="N137" i="6" s="1"/>
  <c r="N138" i="6" s="1"/>
  <c r="N139" i="6" s="1"/>
  <c r="M150" i="6"/>
  <c r="N150" i="6" s="1"/>
  <c r="N151" i="6" s="1"/>
  <c r="N152" i="6" s="1"/>
  <c r="N153" i="6" s="1"/>
  <c r="L150" i="6"/>
  <c r="M124" i="6"/>
  <c r="N124" i="6" s="1"/>
  <c r="N125" i="6" s="1"/>
  <c r="N126" i="6" s="1"/>
  <c r="N127" i="6" s="1"/>
  <c r="L124" i="6"/>
  <c r="M118" i="6"/>
  <c r="L117" i="6"/>
  <c r="N117" i="6"/>
  <c r="N118" i="6" s="1"/>
  <c r="N119" i="6" s="1"/>
  <c r="N120" i="6" s="1"/>
  <c r="L109" i="6"/>
  <c r="M109" i="6"/>
  <c r="N109" i="6" s="1"/>
  <c r="N110" i="6" s="1"/>
  <c r="N111" i="6" s="1"/>
  <c r="N112" i="6" s="1"/>
  <c r="N113" i="6" s="1"/>
  <c r="N83" i="6"/>
  <c r="N84" i="6" s="1"/>
  <c r="N85" i="6" s="1"/>
  <c r="N86" i="6" s="1"/>
  <c r="N87" i="6" s="1"/>
  <c r="L83" i="6"/>
  <c r="L86" i="6" s="1"/>
  <c r="O86" i="6" s="1"/>
  <c r="M92" i="6"/>
  <c r="N91" i="6" s="1"/>
  <c r="N92" i="6" s="1"/>
  <c r="N93" i="6" s="1"/>
  <c r="N94" i="6" s="1"/>
  <c r="L91" i="6"/>
  <c r="M98" i="6"/>
  <c r="N98" i="6" s="1"/>
  <c r="N99" i="6" s="1"/>
  <c r="N100" i="6" s="1"/>
  <c r="N101" i="6" s="1"/>
  <c r="L98" i="6"/>
  <c r="M72" i="6"/>
  <c r="N72" i="6" s="1"/>
  <c r="N73" i="6" s="1"/>
  <c r="N74" i="6" s="1"/>
  <c r="N75" i="6" s="1"/>
  <c r="L72" i="6"/>
  <c r="L57" i="6"/>
  <c r="M57" i="6"/>
  <c r="N57" i="6" s="1"/>
  <c r="N58" i="6" s="1"/>
  <c r="N59" i="6" s="1"/>
  <c r="N60" i="6" s="1"/>
  <c r="N61" i="6" s="1"/>
  <c r="L65" i="6"/>
  <c r="N65" i="6"/>
  <c r="N66" i="6" s="1"/>
  <c r="N67" i="6" s="1"/>
  <c r="N68" i="6" s="1"/>
  <c r="M40" i="6"/>
  <c r="M20" i="6"/>
  <c r="N20" i="6" s="1"/>
  <c r="N21" i="6" s="1"/>
  <c r="N22" i="6" s="1"/>
  <c r="N23" i="6" s="1"/>
  <c r="L20" i="6"/>
  <c r="L21" i="6" s="1"/>
  <c r="L22" i="6" s="1"/>
  <c r="L23" i="6" s="1"/>
  <c r="M13" i="6"/>
  <c r="L13" i="6"/>
  <c r="E9" i="6"/>
  <c r="F9" i="6" s="1"/>
  <c r="E8" i="6"/>
  <c r="F8" i="6" s="1"/>
  <c r="E7" i="6"/>
  <c r="F7" i="6" s="1"/>
  <c r="E6" i="6"/>
  <c r="F6" i="6" s="1"/>
  <c r="E5" i="6"/>
  <c r="B15" i="5"/>
  <c r="J8" i="5"/>
  <c r="C9" i="5" s="1"/>
  <c r="C8" i="5"/>
  <c r="G16" i="4"/>
  <c r="C11" i="4"/>
  <c r="B2" i="4"/>
  <c r="N458" i="15" l="1"/>
  <c r="N451" i="15" a="1"/>
  <c r="N455" i="15" s="1"/>
  <c r="N456" i="15"/>
  <c r="N452" i="15"/>
  <c r="H425" i="15" a="1"/>
  <c r="H435" i="15" s="1"/>
  <c r="H369" i="15" a="1"/>
  <c r="B209" i="13" a="1"/>
  <c r="J213" i="13" s="1"/>
  <c r="B176" i="13" a="1"/>
  <c r="B180" i="13" s="1"/>
  <c r="B130" i="13" a="1"/>
  <c r="D130" i="13" s="1"/>
  <c r="G73" i="12"/>
  <c r="G76" i="12"/>
  <c r="G75" i="12"/>
  <c r="F76" i="12" s="1"/>
  <c r="G74" i="12"/>
  <c r="F75" i="12" s="1"/>
  <c r="G79" i="12"/>
  <c r="G81" i="12" s="1"/>
  <c r="G82" i="12" s="1"/>
  <c r="H82" i="12" s="1"/>
  <c r="I82" i="12" s="1"/>
  <c r="G78" i="12"/>
  <c r="F79" i="12" s="1"/>
  <c r="G77" i="12"/>
  <c r="F78" i="12" s="1"/>
  <c r="G72" i="12"/>
  <c r="J1494" i="11"/>
  <c r="J1493" i="11"/>
  <c r="J1492" i="11"/>
  <c r="M1490" i="11"/>
  <c r="N1490" i="11"/>
  <c r="N1466" i="11"/>
  <c r="N1458" i="11"/>
  <c r="N1460" i="11" s="1"/>
  <c r="M1460" i="11"/>
  <c r="O1458" i="11" s="1"/>
  <c r="I1427" i="11"/>
  <c r="K1427" i="11" s="1"/>
  <c r="I1419" i="11"/>
  <c r="K1419" i="11" s="1"/>
  <c r="N1388" i="11"/>
  <c r="N1380" i="11"/>
  <c r="N1382" i="11" s="1"/>
  <c r="M1382" i="11"/>
  <c r="O1380" i="11" s="1"/>
  <c r="I1384" i="11" s="1"/>
  <c r="K1384" i="11" s="1"/>
  <c r="N1349" i="11"/>
  <c r="N1341" i="11"/>
  <c r="N1343" i="11" s="1"/>
  <c r="M1343" i="11"/>
  <c r="O1341" i="11" s="1"/>
  <c r="I1345" i="11" s="1"/>
  <c r="K1345" i="11" s="1"/>
  <c r="L1302" i="11"/>
  <c r="M1302" i="11" s="1"/>
  <c r="L1310" i="11"/>
  <c r="M1310" i="11" s="1"/>
  <c r="L1267" i="11"/>
  <c r="M1267" i="11" s="1"/>
  <c r="L1224" i="11"/>
  <c r="M1224" i="11"/>
  <c r="M1232" i="11"/>
  <c r="L1232" i="11"/>
  <c r="O1185" i="11"/>
  <c r="I1189" i="11" s="1"/>
  <c r="K1189" i="11" s="1"/>
  <c r="L1146" i="11"/>
  <c r="M1146" i="11" s="1"/>
  <c r="M1154" i="11"/>
  <c r="L1154" i="11"/>
  <c r="M1109" i="11"/>
  <c r="N1107" i="11"/>
  <c r="N1109" i="11" s="1"/>
  <c r="N1115" i="11"/>
  <c r="L1068" i="11"/>
  <c r="M1068" i="11"/>
  <c r="L1076" i="11"/>
  <c r="M1076" i="11" s="1"/>
  <c r="L1029" i="11"/>
  <c r="M1029" i="11" s="1"/>
  <c r="L1037" i="11"/>
  <c r="M1037" i="11" s="1"/>
  <c r="N998" i="11"/>
  <c r="N990" i="11"/>
  <c r="N992" i="11" s="1"/>
  <c r="M992" i="11"/>
  <c r="O990" i="11" s="1"/>
  <c r="I994" i="11" s="1"/>
  <c r="K994" i="11" s="1"/>
  <c r="N951" i="11"/>
  <c r="N953" i="11" s="1"/>
  <c r="M953" i="11"/>
  <c r="N959" i="11"/>
  <c r="I920" i="11"/>
  <c r="K920" i="11" s="1"/>
  <c r="I912" i="11"/>
  <c r="K912" i="11" s="1"/>
  <c r="L873" i="11"/>
  <c r="M873" i="11" s="1"/>
  <c r="L881" i="11"/>
  <c r="M881" i="11" s="1"/>
  <c r="O834" i="11"/>
  <c r="I838" i="11" s="1"/>
  <c r="K838" i="11" s="1"/>
  <c r="M803" i="11"/>
  <c r="L803" i="11"/>
  <c r="L795" i="11"/>
  <c r="M795" i="11" s="1"/>
  <c r="N764" i="11"/>
  <c r="N756" i="11"/>
  <c r="N758" i="11" s="1"/>
  <c r="M758" i="11"/>
  <c r="O756" i="11" s="1"/>
  <c r="I760" i="11" s="1"/>
  <c r="K760" i="11" s="1"/>
  <c r="N725" i="11"/>
  <c r="N717" i="11"/>
  <c r="N719" i="11" s="1"/>
  <c r="M719" i="11"/>
  <c r="O717" i="11" s="1"/>
  <c r="I721" i="11" s="1"/>
  <c r="K721" i="11" s="1"/>
  <c r="N678" i="11"/>
  <c r="N680" i="11" s="1"/>
  <c r="M680" i="11"/>
  <c r="O678" i="11" s="1"/>
  <c r="I682" i="11" s="1"/>
  <c r="K682" i="11" s="1"/>
  <c r="N686" i="11"/>
  <c r="N647" i="11"/>
  <c r="N639" i="11"/>
  <c r="N641" i="11" s="1"/>
  <c r="M641" i="11"/>
  <c r="N608" i="11"/>
  <c r="M602" i="11"/>
  <c r="O600" i="11" s="1"/>
  <c r="I604" i="11" s="1"/>
  <c r="K604" i="11" s="1"/>
  <c r="N600" i="11"/>
  <c r="N602" i="11" s="1"/>
  <c r="L569" i="11"/>
  <c r="M569" i="11" s="1"/>
  <c r="L561" i="11"/>
  <c r="M561" i="11" s="1"/>
  <c r="N522" i="11"/>
  <c r="N524" i="11" s="1"/>
  <c r="M524" i="11"/>
  <c r="N530" i="11"/>
  <c r="N491" i="11"/>
  <c r="M485" i="11"/>
  <c r="N483" i="11"/>
  <c r="N485" i="11" s="1"/>
  <c r="L444" i="11"/>
  <c r="M444" i="11" s="1"/>
  <c r="L452" i="11"/>
  <c r="M452" i="11"/>
  <c r="N405" i="11"/>
  <c r="N407" i="11" s="1"/>
  <c r="M407" i="11"/>
  <c r="N413" i="11"/>
  <c r="N374" i="11"/>
  <c r="N366" i="11"/>
  <c r="N368" i="11" s="1"/>
  <c r="M368" i="11"/>
  <c r="O366" i="11" s="1"/>
  <c r="I370" i="11" s="1"/>
  <c r="K370" i="11" s="1"/>
  <c r="L327" i="11"/>
  <c r="M327" i="11" s="1"/>
  <c r="L335" i="11"/>
  <c r="M335" i="11" s="1"/>
  <c r="M290" i="11"/>
  <c r="O288" i="11" s="1"/>
  <c r="I292" i="11" s="1"/>
  <c r="K292" i="11" s="1"/>
  <c r="N288" i="11"/>
  <c r="N290" i="11" s="1"/>
  <c r="N296" i="11"/>
  <c r="N249" i="11"/>
  <c r="N251" i="11" s="1"/>
  <c r="M251" i="11"/>
  <c r="O249" i="11" s="1"/>
  <c r="I253" i="11" s="1"/>
  <c r="K253" i="11" s="1"/>
  <c r="N257" i="11"/>
  <c r="N218" i="11"/>
  <c r="N210" i="11"/>
  <c r="N212" i="11" s="1"/>
  <c r="M212" i="11"/>
  <c r="D49" i="11"/>
  <c r="J50" i="11" s="1"/>
  <c r="I15" i="11"/>
  <c r="K15" i="11" s="1"/>
  <c r="L15" i="11" s="1"/>
  <c r="M15" i="11" s="1"/>
  <c r="I23" i="11"/>
  <c r="K23" i="11" s="1"/>
  <c r="L23" i="11" s="1"/>
  <c r="M23" i="11" s="1"/>
  <c r="I46" i="11"/>
  <c r="K46" i="11" s="1"/>
  <c r="L46" i="11" s="1"/>
  <c r="M46" i="11" s="1"/>
  <c r="O10" i="9"/>
  <c r="I46" i="9" s="1"/>
  <c r="K46" i="9" s="1"/>
  <c r="L46" i="9" s="1"/>
  <c r="M46" i="9" s="1"/>
  <c r="N45" i="9"/>
  <c r="I23" i="9"/>
  <c r="K23" i="9" s="1"/>
  <c r="I15" i="9"/>
  <c r="K15" i="9" s="1"/>
  <c r="L15" i="9" s="1"/>
  <c r="M15" i="9" s="1"/>
  <c r="D49" i="9"/>
  <c r="N10" i="8"/>
  <c r="N13" i="8" s="1"/>
  <c r="M13" i="8"/>
  <c r="O10" i="8" s="1"/>
  <c r="Q10" i="8" s="1"/>
  <c r="K23" i="8"/>
  <c r="K15" i="8"/>
  <c r="L171" i="6"/>
  <c r="O171" i="6" s="1"/>
  <c r="Q171" i="6" s="1"/>
  <c r="L172" i="6"/>
  <c r="O172" i="6" s="1"/>
  <c r="O169" i="6"/>
  <c r="Q169" i="6" s="1"/>
  <c r="L170" i="6"/>
  <c r="O170" i="6" s="1"/>
  <c r="Q170" i="6" s="1"/>
  <c r="O176" i="6"/>
  <c r="Q176" i="6" s="1"/>
  <c r="L177" i="6"/>
  <c r="O161" i="6"/>
  <c r="Q161" i="6" s="1"/>
  <c r="L165" i="6"/>
  <c r="O165" i="6" s="1"/>
  <c r="Q165" i="6" s="1"/>
  <c r="L164" i="6"/>
  <c r="O164" i="6" s="1"/>
  <c r="L163" i="6"/>
  <c r="O163" i="6" s="1"/>
  <c r="L162" i="6"/>
  <c r="O162" i="6" s="1"/>
  <c r="Q162" i="6" s="1"/>
  <c r="L138" i="6"/>
  <c r="O138" i="6" s="1"/>
  <c r="O135" i="6"/>
  <c r="Q135" i="6" s="1"/>
  <c r="L136" i="6"/>
  <c r="O136" i="6" s="1"/>
  <c r="Q136" i="6" s="1"/>
  <c r="L137" i="6"/>
  <c r="O137" i="6" s="1"/>
  <c r="L139" i="6"/>
  <c r="O139" i="6" s="1"/>
  <c r="Q139" i="6" s="1"/>
  <c r="L145" i="6"/>
  <c r="O145" i="6" s="1"/>
  <c r="Q145" i="6" s="1"/>
  <c r="O143" i="6"/>
  <c r="Q143" i="6" s="1"/>
  <c r="L146" i="6"/>
  <c r="O146" i="6" s="1"/>
  <c r="L144" i="6"/>
  <c r="O144" i="6" s="1"/>
  <c r="Q144" i="6" s="1"/>
  <c r="O150" i="6"/>
  <c r="Q150" i="6" s="1"/>
  <c r="L151" i="6"/>
  <c r="O109" i="6"/>
  <c r="Q109" i="6" s="1"/>
  <c r="L112" i="6"/>
  <c r="O112" i="6" s="1"/>
  <c r="L113" i="6"/>
  <c r="O113" i="6" s="1"/>
  <c r="Q113" i="6" s="1"/>
  <c r="L111" i="6"/>
  <c r="O111" i="6" s="1"/>
  <c r="L110" i="6"/>
  <c r="O110" i="6" s="1"/>
  <c r="Q110" i="6" s="1"/>
  <c r="L119" i="6"/>
  <c r="O119" i="6" s="1"/>
  <c r="Q119" i="6" s="1"/>
  <c r="L118" i="6"/>
  <c r="O118" i="6" s="1"/>
  <c r="Q118" i="6" s="1"/>
  <c r="O117" i="6"/>
  <c r="Q117" i="6" s="1"/>
  <c r="L120" i="6"/>
  <c r="O120" i="6" s="1"/>
  <c r="O124" i="6"/>
  <c r="Q124" i="6" s="1"/>
  <c r="L125" i="6"/>
  <c r="O83" i="6"/>
  <c r="Q83" i="6" s="1"/>
  <c r="L85" i="6"/>
  <c r="O85" i="6" s="1"/>
  <c r="P94" i="6" s="1"/>
  <c r="L84" i="6"/>
  <c r="O84" i="6" s="1"/>
  <c r="Q84" i="6" s="1"/>
  <c r="L87" i="6"/>
  <c r="O87" i="6" s="1"/>
  <c r="Q87" i="6" s="1"/>
  <c r="P101" i="6"/>
  <c r="O98" i="6"/>
  <c r="Q98" i="6" s="1"/>
  <c r="L99" i="6"/>
  <c r="L93" i="6"/>
  <c r="O93" i="6" s="1"/>
  <c r="Q93" i="6" s="1"/>
  <c r="O91" i="6"/>
  <c r="Q91" i="6" s="1"/>
  <c r="L92" i="6"/>
  <c r="O92" i="6" s="1"/>
  <c r="Q92" i="6" s="1"/>
  <c r="L94" i="6"/>
  <c r="O94" i="6" s="1"/>
  <c r="L60" i="6"/>
  <c r="O60" i="6" s="1"/>
  <c r="L59" i="6"/>
  <c r="O59" i="6" s="1"/>
  <c r="O57" i="6"/>
  <c r="Q57" i="6" s="1"/>
  <c r="L61" i="6"/>
  <c r="O61" i="6" s="1"/>
  <c r="Q61" i="6" s="1"/>
  <c r="L58" i="6"/>
  <c r="O58" i="6" s="1"/>
  <c r="Q58" i="6" s="1"/>
  <c r="O72" i="6"/>
  <c r="Q72" i="6" s="1"/>
  <c r="L73" i="6"/>
  <c r="L67" i="6"/>
  <c r="O67" i="6" s="1"/>
  <c r="Q67" i="6" s="1"/>
  <c r="O65" i="6"/>
  <c r="Q65" i="6" s="1"/>
  <c r="L66" i="6"/>
  <c r="O66" i="6" s="1"/>
  <c r="Q66" i="6" s="1"/>
  <c r="L68" i="6"/>
  <c r="O68" i="6" s="1"/>
  <c r="N13" i="6"/>
  <c r="N14" i="6" s="1"/>
  <c r="N15" i="6" s="1"/>
  <c r="N16" i="6" s="1"/>
  <c r="F5" i="6"/>
  <c r="H5" i="6" s="1"/>
  <c r="K5" i="6"/>
  <c r="L15" i="6"/>
  <c r="L16" i="6"/>
  <c r="L14" i="6"/>
  <c r="H6" i="6"/>
  <c r="K6" i="6" s="1"/>
  <c r="H7" i="6"/>
  <c r="K7" i="6" s="1"/>
  <c r="M7" i="6" s="1"/>
  <c r="H8" i="6"/>
  <c r="K8" i="6" s="1"/>
  <c r="M8" i="6" s="1"/>
  <c r="H9" i="6"/>
  <c r="K9" i="6" s="1"/>
  <c r="M9" i="6" s="1"/>
  <c r="D15" i="5"/>
  <c r="C15" i="5"/>
  <c r="N451" i="15" l="1"/>
  <c r="N457" i="15"/>
  <c r="N454" i="15"/>
  <c r="N453" i="15"/>
  <c r="H425" i="15"/>
  <c r="H432" i="15"/>
  <c r="H426" i="15"/>
  <c r="H429" i="15"/>
  <c r="H428" i="15"/>
  <c r="H431" i="15"/>
  <c r="H433" i="15"/>
  <c r="H430" i="15"/>
  <c r="H434" i="15"/>
  <c r="H427" i="15"/>
  <c r="M379" i="15"/>
  <c r="Q372" i="15"/>
  <c r="L377" i="15"/>
  <c r="P372" i="15"/>
  <c r="Q369" i="15"/>
  <c r="R373" i="15"/>
  <c r="L378" i="15"/>
  <c r="J375" i="15"/>
  <c r="K379" i="15"/>
  <c r="J376" i="15"/>
  <c r="I369" i="15"/>
  <c r="O372" i="15"/>
  <c r="H378" i="15"/>
  <c r="I371" i="15"/>
  <c r="I378" i="15"/>
  <c r="J371" i="15"/>
  <c r="R370" i="15"/>
  <c r="K373" i="15"/>
  <c r="Q371" i="15"/>
  <c r="M376" i="15"/>
  <c r="R371" i="15"/>
  <c r="I374" i="15"/>
  <c r="H373" i="15"/>
  <c r="R374" i="15"/>
  <c r="J374" i="15"/>
  <c r="P375" i="15"/>
  <c r="I370" i="15"/>
  <c r="J369" i="15"/>
  <c r="J370" i="15"/>
  <c r="P371" i="15"/>
  <c r="H369" i="15"/>
  <c r="H379" i="15"/>
  <c r="I375" i="15"/>
  <c r="Q378" i="15"/>
  <c r="L379" i="15"/>
  <c r="L369" i="15"/>
  <c r="Q375" i="15"/>
  <c r="L370" i="15"/>
  <c r="N376" i="15"/>
  <c r="L371" i="15"/>
  <c r="K377" i="15"/>
  <c r="R377" i="15"/>
  <c r="N369" i="15"/>
  <c r="Q374" i="15"/>
  <c r="R379" i="15"/>
  <c r="O371" i="15"/>
  <c r="H377" i="15"/>
  <c r="J378" i="15"/>
  <c r="P377" i="15"/>
  <c r="L374" i="15"/>
  <c r="K378" i="15"/>
  <c r="R378" i="15"/>
  <c r="P379" i="15"/>
  <c r="Q379" i="15"/>
  <c r="N378" i="15"/>
  <c r="H374" i="15"/>
  <c r="O378" i="15"/>
  <c r="Q370" i="15"/>
  <c r="O377" i="15"/>
  <c r="M378" i="15"/>
  <c r="O379" i="15"/>
  <c r="Q373" i="15"/>
  <c r="K370" i="15"/>
  <c r="H375" i="15"/>
  <c r="I376" i="15"/>
  <c r="I377" i="15"/>
  <c r="K374" i="15"/>
  <c r="P373" i="15"/>
  <c r="I372" i="15"/>
  <c r="P369" i="15"/>
  <c r="O369" i="15"/>
  <c r="H371" i="15"/>
  <c r="H372" i="15"/>
  <c r="I373" i="15"/>
  <c r="I379" i="15"/>
  <c r="J379" i="15"/>
  <c r="O375" i="15"/>
  <c r="M374" i="15"/>
  <c r="H376" i="15"/>
  <c r="M375" i="15"/>
  <c r="P376" i="15"/>
  <c r="Q377" i="15"/>
  <c r="R369" i="15"/>
  <c r="N377" i="15"/>
  <c r="O373" i="15"/>
  <c r="R376" i="15"/>
  <c r="M377" i="15"/>
  <c r="N372" i="15"/>
  <c r="R375" i="15"/>
  <c r="K376" i="15"/>
  <c r="N379" i="15"/>
  <c r="M369" i="15"/>
  <c r="N373" i="15"/>
  <c r="O374" i="15"/>
  <c r="K375" i="15"/>
  <c r="L375" i="15"/>
  <c r="P374" i="15"/>
  <c r="M373" i="15"/>
  <c r="L373" i="15"/>
  <c r="N374" i="15"/>
  <c r="N375" i="15"/>
  <c r="Q376" i="15"/>
  <c r="O376" i="15"/>
  <c r="R372" i="15"/>
  <c r="O370" i="15"/>
  <c r="K372" i="15"/>
  <c r="N371" i="15"/>
  <c r="L372" i="15"/>
  <c r="J373" i="15"/>
  <c r="J372" i="15"/>
  <c r="P378" i="15"/>
  <c r="K369" i="15"/>
  <c r="M372" i="15"/>
  <c r="H370" i="15"/>
  <c r="P370" i="15"/>
  <c r="M371" i="15"/>
  <c r="M370" i="15"/>
  <c r="N370" i="15"/>
  <c r="J377" i="15"/>
  <c r="L376" i="15"/>
  <c r="K371" i="15"/>
  <c r="J210" i="13"/>
  <c r="J217" i="13"/>
  <c r="F212" i="13"/>
  <c r="H214" i="13"/>
  <c r="D214" i="13"/>
  <c r="J216" i="13"/>
  <c r="B213" i="13"/>
  <c r="K216" i="13"/>
  <c r="C219" i="13"/>
  <c r="L219" i="13"/>
  <c r="E218" i="13"/>
  <c r="K218" i="13"/>
  <c r="K219" i="13"/>
  <c r="G216" i="13"/>
  <c r="I210" i="13"/>
  <c r="B215" i="13"/>
  <c r="E210" i="13"/>
  <c r="D215" i="13"/>
  <c r="C218" i="13"/>
  <c r="D211" i="13"/>
  <c r="F215" i="13"/>
  <c r="C210" i="13"/>
  <c r="B212" i="13"/>
  <c r="L216" i="13"/>
  <c r="L211" i="13"/>
  <c r="E209" i="13"/>
  <c r="H215" i="13"/>
  <c r="I213" i="13"/>
  <c r="I217" i="13"/>
  <c r="G218" i="13"/>
  <c r="G209" i="13"/>
  <c r="E214" i="13"/>
  <c r="F214" i="13"/>
  <c r="F209" i="13"/>
  <c r="B209" i="13"/>
  <c r="F217" i="13"/>
  <c r="B210" i="13"/>
  <c r="K217" i="13"/>
  <c r="L215" i="13"/>
  <c r="L210" i="13"/>
  <c r="E213" i="13"/>
  <c r="I212" i="13"/>
  <c r="H211" i="13"/>
  <c r="B219" i="13"/>
  <c r="L212" i="13"/>
  <c r="B211" i="13"/>
  <c r="L217" i="13"/>
  <c r="I215" i="13"/>
  <c r="L213" i="13"/>
  <c r="I214" i="13"/>
  <c r="D209" i="13"/>
  <c r="E212" i="13"/>
  <c r="F211" i="13"/>
  <c r="D212" i="13"/>
  <c r="F216" i="13"/>
  <c r="I216" i="13"/>
  <c r="L218" i="13"/>
  <c r="K209" i="13"/>
  <c r="B216" i="13"/>
  <c r="B218" i="13"/>
  <c r="D210" i="13"/>
  <c r="K213" i="13"/>
  <c r="C212" i="13"/>
  <c r="G213" i="13"/>
  <c r="H217" i="13"/>
  <c r="F218" i="13"/>
  <c r="D218" i="13"/>
  <c r="C209" i="13"/>
  <c r="I209" i="13"/>
  <c r="B134" i="13"/>
  <c r="I137" i="13"/>
  <c r="K214" i="13"/>
  <c r="B217" i="13"/>
  <c r="C215" i="13"/>
  <c r="F210" i="13"/>
  <c r="H213" i="13"/>
  <c r="E217" i="13"/>
  <c r="G214" i="13"/>
  <c r="D219" i="13"/>
  <c r="J214" i="13"/>
  <c r="H216" i="13"/>
  <c r="C217" i="13"/>
  <c r="G217" i="13"/>
  <c r="G133" i="13"/>
  <c r="F131" i="13"/>
  <c r="G134" i="13"/>
  <c r="I219" i="13"/>
  <c r="E216" i="13"/>
  <c r="G210" i="13"/>
  <c r="C214" i="13"/>
  <c r="K212" i="13"/>
  <c r="E219" i="13"/>
  <c r="I211" i="13"/>
  <c r="G219" i="13"/>
  <c r="K215" i="13"/>
  <c r="H209" i="13"/>
  <c r="E132" i="13"/>
  <c r="H218" i="13"/>
  <c r="I218" i="13"/>
  <c r="J218" i="13"/>
  <c r="F219" i="13"/>
  <c r="G215" i="13"/>
  <c r="H219" i="13"/>
  <c r="C135" i="13"/>
  <c r="E215" i="13"/>
  <c r="E211" i="13"/>
  <c r="J209" i="13"/>
  <c r="K211" i="13"/>
  <c r="C211" i="13"/>
  <c r="D213" i="13"/>
  <c r="K210" i="13"/>
  <c r="C216" i="13"/>
  <c r="J215" i="13"/>
  <c r="B214" i="13"/>
  <c r="L214" i="13"/>
  <c r="G211" i="13"/>
  <c r="H212" i="13"/>
  <c r="L209" i="13"/>
  <c r="B182" i="13"/>
  <c r="B179" i="13"/>
  <c r="J219" i="13"/>
  <c r="D216" i="13"/>
  <c r="D217" i="13"/>
  <c r="H210" i="13"/>
  <c r="C213" i="13"/>
  <c r="J212" i="13"/>
  <c r="F213" i="13"/>
  <c r="G212" i="13"/>
  <c r="J211" i="13"/>
  <c r="B181" i="13"/>
  <c r="B178" i="13"/>
  <c r="B177" i="13"/>
  <c r="F130" i="13"/>
  <c r="H131" i="13"/>
  <c r="D135" i="13"/>
  <c r="C130" i="13"/>
  <c r="G130" i="13"/>
  <c r="H135" i="13"/>
  <c r="E135" i="13"/>
  <c r="H130" i="13"/>
  <c r="F136" i="13"/>
  <c r="C132" i="13"/>
  <c r="F137" i="13"/>
  <c r="I130" i="13"/>
  <c r="C131" i="13"/>
  <c r="F133" i="13"/>
  <c r="G136" i="13"/>
  <c r="B130" i="13"/>
  <c r="I135" i="13"/>
  <c r="B183" i="13"/>
  <c r="D134" i="13"/>
  <c r="B135" i="13"/>
  <c r="I134" i="13"/>
  <c r="I132" i="13"/>
  <c r="E137" i="13"/>
  <c r="B136" i="13"/>
  <c r="G135" i="13"/>
  <c r="B132" i="13"/>
  <c r="D131" i="13"/>
  <c r="I133" i="13"/>
  <c r="I136" i="13"/>
  <c r="E133" i="13"/>
  <c r="E136" i="13"/>
  <c r="G137" i="13"/>
  <c r="B176" i="13"/>
  <c r="G132" i="13"/>
  <c r="I131" i="13"/>
  <c r="F135" i="13"/>
  <c r="D133" i="13"/>
  <c r="E131" i="13"/>
  <c r="E134" i="13"/>
  <c r="D132" i="13"/>
  <c r="H133" i="13"/>
  <c r="H136" i="13"/>
  <c r="H137" i="13"/>
  <c r="E130" i="13"/>
  <c r="C136" i="13"/>
  <c r="G131" i="13"/>
  <c r="B131" i="13"/>
  <c r="F132" i="13"/>
  <c r="F134" i="13"/>
  <c r="D137" i="13"/>
  <c r="C133" i="13"/>
  <c r="D136" i="13"/>
  <c r="C137" i="13"/>
  <c r="C134" i="13"/>
  <c r="H132" i="13"/>
  <c r="H134" i="13"/>
  <c r="B137" i="13"/>
  <c r="B133" i="13"/>
  <c r="H75" i="12"/>
  <c r="I75" i="12" s="1"/>
  <c r="H78" i="12"/>
  <c r="I78" i="12" s="1"/>
  <c r="E99" i="12" s="1"/>
  <c r="J82" i="12"/>
  <c r="K82" i="12" s="1"/>
  <c r="F104" i="12" s="1"/>
  <c r="F77" i="12"/>
  <c r="H77" i="12" s="1"/>
  <c r="I77" i="12" s="1"/>
  <c r="G80" i="12"/>
  <c r="F81" i="12" s="1"/>
  <c r="H81" i="12" s="1"/>
  <c r="E104" i="12"/>
  <c r="H76" i="12"/>
  <c r="H79" i="12"/>
  <c r="H72" i="12"/>
  <c r="F73" i="12"/>
  <c r="H73" i="12" s="1"/>
  <c r="F80" i="12"/>
  <c r="F74" i="12"/>
  <c r="H74" i="12" s="1"/>
  <c r="O1488" i="11"/>
  <c r="I1462" i="11"/>
  <c r="K1462" i="11" s="1"/>
  <c r="L1462" i="11" s="1"/>
  <c r="M1462" i="11" s="1"/>
  <c r="D1497" i="11"/>
  <c r="I1493" i="11"/>
  <c r="K1493" i="11" s="1"/>
  <c r="L1419" i="11"/>
  <c r="M1419" i="11" s="1"/>
  <c r="L1427" i="11"/>
  <c r="M1427" i="11" s="1"/>
  <c r="L1384" i="11"/>
  <c r="M1384" i="11" s="1"/>
  <c r="L1345" i="11"/>
  <c r="M1345" i="11" s="1"/>
  <c r="N1310" i="11"/>
  <c r="N1302" i="11"/>
  <c r="N1304" i="11" s="1"/>
  <c r="M1304" i="11"/>
  <c r="O1302" i="11" s="1"/>
  <c r="I1306" i="11" s="1"/>
  <c r="K1306" i="11" s="1"/>
  <c r="N1267" i="11"/>
  <c r="N1269" i="11" s="1"/>
  <c r="M1269" i="11"/>
  <c r="O1267" i="11" s="1"/>
  <c r="I1272" i="11" s="1"/>
  <c r="K1272" i="11" s="1"/>
  <c r="N1232" i="11"/>
  <c r="N1224" i="11"/>
  <c r="N1226" i="11" s="1"/>
  <c r="M1226" i="11"/>
  <c r="L1189" i="11"/>
  <c r="M1189" i="11" s="1"/>
  <c r="N1146" i="11"/>
  <c r="N1148" i="11" s="1"/>
  <c r="M1148" i="11"/>
  <c r="O1146" i="11" s="1"/>
  <c r="I1150" i="11" s="1"/>
  <c r="K1150" i="11" s="1"/>
  <c r="N1154" i="11"/>
  <c r="O1107" i="11"/>
  <c r="I1111" i="11" s="1"/>
  <c r="K1111" i="11" s="1"/>
  <c r="N1076" i="11"/>
  <c r="N1068" i="11"/>
  <c r="N1070" i="11" s="1"/>
  <c r="M1070" i="11"/>
  <c r="O1068" i="11" s="1"/>
  <c r="I1072" i="11" s="1"/>
  <c r="K1072" i="11" s="1"/>
  <c r="N1037" i="11"/>
  <c r="N1029" i="11"/>
  <c r="N1031" i="11" s="1"/>
  <c r="M1031" i="11"/>
  <c r="O1029" i="11" s="1"/>
  <c r="I1033" i="11" s="1"/>
  <c r="K1033" i="11" s="1"/>
  <c r="L994" i="11"/>
  <c r="M994" i="11" s="1"/>
  <c r="O951" i="11"/>
  <c r="I955" i="11" s="1"/>
  <c r="K955" i="11" s="1"/>
  <c r="L920" i="11"/>
  <c r="M920" i="11" s="1"/>
  <c r="L912" i="11"/>
  <c r="M912" i="11" s="1"/>
  <c r="N873" i="11"/>
  <c r="N875" i="11" s="1"/>
  <c r="M875" i="11"/>
  <c r="O873" i="11" s="1"/>
  <c r="I877" i="11" s="1"/>
  <c r="K877" i="11" s="1"/>
  <c r="N881" i="11"/>
  <c r="M838" i="11"/>
  <c r="L838" i="11"/>
  <c r="N795" i="11"/>
  <c r="N797" i="11" s="1"/>
  <c r="M797" i="11"/>
  <c r="N803" i="11"/>
  <c r="L760" i="11"/>
  <c r="M760" i="11" s="1"/>
  <c r="L721" i="11"/>
  <c r="M721" i="11" s="1"/>
  <c r="L682" i="11"/>
  <c r="M682" i="11" s="1"/>
  <c r="O639" i="11"/>
  <c r="I643" i="11" s="1"/>
  <c r="K643" i="11" s="1"/>
  <c r="L604" i="11"/>
  <c r="M604" i="11" s="1"/>
  <c r="N569" i="11"/>
  <c r="N561" i="11"/>
  <c r="N563" i="11" s="1"/>
  <c r="M563" i="11"/>
  <c r="O561" i="11" s="1"/>
  <c r="I565" i="11" s="1"/>
  <c r="K565" i="11" s="1"/>
  <c r="O522" i="11"/>
  <c r="I526" i="11" s="1"/>
  <c r="K526" i="11" s="1"/>
  <c r="O483" i="11"/>
  <c r="I487" i="11" s="1"/>
  <c r="K487" i="11" s="1"/>
  <c r="N444" i="11"/>
  <c r="N446" i="11" s="1"/>
  <c r="M446" i="11"/>
  <c r="O444" i="11" s="1"/>
  <c r="I448" i="11" s="1"/>
  <c r="K448" i="11" s="1"/>
  <c r="N452" i="11"/>
  <c r="O405" i="11"/>
  <c r="I409" i="11" s="1"/>
  <c r="K409" i="11" s="1"/>
  <c r="L370" i="11"/>
  <c r="M370" i="11" s="1"/>
  <c r="N327" i="11"/>
  <c r="N329" i="11" s="1"/>
  <c r="M329" i="11"/>
  <c r="O327" i="11" s="1"/>
  <c r="I331" i="11" s="1"/>
  <c r="K331" i="11" s="1"/>
  <c r="N335" i="11"/>
  <c r="M292" i="11"/>
  <c r="L292" i="11"/>
  <c r="L253" i="11"/>
  <c r="M253" i="11" s="1"/>
  <c r="O210" i="11"/>
  <c r="I214" i="11" s="1"/>
  <c r="K214" i="11" s="1"/>
  <c r="J51" i="11"/>
  <c r="J49" i="11"/>
  <c r="N46" i="11"/>
  <c r="N47" i="11" s="1"/>
  <c r="M47" i="11"/>
  <c r="N23" i="11"/>
  <c r="M17" i="11"/>
  <c r="N15" i="11"/>
  <c r="N17" i="11" s="1"/>
  <c r="N46" i="9"/>
  <c r="M47" i="9"/>
  <c r="N47" i="9"/>
  <c r="J49" i="9"/>
  <c r="J50" i="9"/>
  <c r="J51" i="9"/>
  <c r="N15" i="9"/>
  <c r="N17" i="9" s="1"/>
  <c r="M17" i="9"/>
  <c r="L23" i="9"/>
  <c r="M23" i="9"/>
  <c r="O45" i="9"/>
  <c r="L15" i="8"/>
  <c r="M15" i="8" s="1"/>
  <c r="N15" i="8" s="1"/>
  <c r="N17" i="8" s="1"/>
  <c r="L23" i="8"/>
  <c r="M23" i="8" s="1"/>
  <c r="P7" i="8"/>
  <c r="Q7" i="8" s="1"/>
  <c r="O11" i="8"/>
  <c r="O12" i="8"/>
  <c r="P15" i="8"/>
  <c r="N23" i="8"/>
  <c r="Q172" i="6"/>
  <c r="Q163" i="6"/>
  <c r="L178" i="6"/>
  <c r="O177" i="6"/>
  <c r="Q177" i="6" s="1"/>
  <c r="Q137" i="6"/>
  <c r="P146" i="6"/>
  <c r="Q146" i="6" s="1"/>
  <c r="L152" i="6"/>
  <c r="O151" i="6"/>
  <c r="Q151" i="6" s="1"/>
  <c r="P153" i="6"/>
  <c r="P137" i="6"/>
  <c r="P111" i="6"/>
  <c r="Q111" i="6" s="1"/>
  <c r="P120" i="6"/>
  <c r="Q120" i="6" s="1"/>
  <c r="O125" i="6"/>
  <c r="Q125" i="6" s="1"/>
  <c r="L126" i="6"/>
  <c r="P127" i="6"/>
  <c r="L100" i="6"/>
  <c r="O99" i="6"/>
  <c r="Q99" i="6" s="1"/>
  <c r="P85" i="6"/>
  <c r="Q85" i="6" s="1"/>
  <c r="Q94" i="6"/>
  <c r="P59" i="6"/>
  <c r="Q59" i="6" s="1"/>
  <c r="P68" i="6"/>
  <c r="Q68" i="6" s="1"/>
  <c r="P75" i="6"/>
  <c r="O73" i="6"/>
  <c r="Q73" i="6" s="1"/>
  <c r="L74" i="6"/>
  <c r="L5" i="6"/>
  <c r="M5" i="6"/>
  <c r="M6" i="6"/>
  <c r="E15" i="5"/>
  <c r="F15" i="5" s="1"/>
  <c r="B16" i="5" s="1"/>
  <c r="H438" i="15" l="1" a="1"/>
  <c r="H448" i="15" s="1"/>
  <c r="H443" i="15"/>
  <c r="H446" i="15"/>
  <c r="H382" i="15" a="1"/>
  <c r="B222" i="13" a="1"/>
  <c r="B230" i="13" s="1"/>
  <c r="B186" i="13" a="1"/>
  <c r="B192" i="13" s="1"/>
  <c r="B140" i="13" a="1"/>
  <c r="D140" i="13" s="1"/>
  <c r="H80" i="12"/>
  <c r="I80" i="12" s="1"/>
  <c r="J80" i="12" s="1"/>
  <c r="K80" i="12" s="1"/>
  <c r="J78" i="12"/>
  <c r="K78" i="12" s="1"/>
  <c r="E100" i="12"/>
  <c r="E91" i="12"/>
  <c r="E92" i="12"/>
  <c r="I74" i="12"/>
  <c r="J74" i="12" s="1"/>
  <c r="K74" i="12" s="1"/>
  <c r="I76" i="12"/>
  <c r="J76" i="12" s="1"/>
  <c r="K76" i="12" s="1"/>
  <c r="I73" i="12"/>
  <c r="I81" i="12"/>
  <c r="J81" i="12" s="1"/>
  <c r="K81" i="12" s="1"/>
  <c r="I72" i="12"/>
  <c r="J72" i="12" s="1"/>
  <c r="K72" i="12" s="1"/>
  <c r="F85" i="12" s="1"/>
  <c r="J77" i="12"/>
  <c r="K77" i="12" s="1"/>
  <c r="E96" i="12"/>
  <c r="E98" i="12"/>
  <c r="H99" i="12" s="1"/>
  <c r="O112" i="12" s="1"/>
  <c r="J75" i="12"/>
  <c r="K75" i="12" s="1"/>
  <c r="I79" i="12"/>
  <c r="J79" i="12" s="1"/>
  <c r="K79" i="12" s="1"/>
  <c r="I1492" i="11"/>
  <c r="K1492" i="11" s="1"/>
  <c r="L1492" i="11" s="1"/>
  <c r="M1492" i="11" s="1"/>
  <c r="D1527" i="11"/>
  <c r="L1493" i="11"/>
  <c r="M1493" i="11" s="1"/>
  <c r="N1493" i="11" s="1"/>
  <c r="J1498" i="11"/>
  <c r="J1497" i="11"/>
  <c r="N1462" i="11"/>
  <c r="N1464" i="11" s="1"/>
  <c r="M1464" i="11"/>
  <c r="N1427" i="11"/>
  <c r="N1419" i="11"/>
  <c r="N1421" i="11" s="1"/>
  <c r="M1421" i="11"/>
  <c r="O1419" i="11" s="1"/>
  <c r="I1423" i="11" s="1"/>
  <c r="K1423" i="11" s="1"/>
  <c r="N1384" i="11"/>
  <c r="N1386" i="11" s="1"/>
  <c r="M1386" i="11"/>
  <c r="O1384" i="11" s="1"/>
  <c r="I1389" i="11" s="1"/>
  <c r="K1389" i="11" s="1"/>
  <c r="M1347" i="11"/>
  <c r="O1345" i="11" s="1"/>
  <c r="I1350" i="11" s="1"/>
  <c r="K1350" i="11" s="1"/>
  <c r="N1345" i="11"/>
  <c r="N1347" i="11" s="1"/>
  <c r="L1306" i="11"/>
  <c r="M1306" i="11" s="1"/>
  <c r="L1272" i="11"/>
  <c r="M1272" i="11" s="1"/>
  <c r="O1224" i="11"/>
  <c r="I1228" i="11" s="1"/>
  <c r="K1228" i="11" s="1"/>
  <c r="N1189" i="11"/>
  <c r="N1191" i="11" s="1"/>
  <c r="M1191" i="11"/>
  <c r="O1189" i="11" s="1"/>
  <c r="I1194" i="11" s="1"/>
  <c r="K1194" i="11" s="1"/>
  <c r="L1150" i="11"/>
  <c r="M1150" i="11" s="1"/>
  <c r="M1111" i="11"/>
  <c r="L1111" i="11"/>
  <c r="L1072" i="11"/>
  <c r="M1072" i="11" s="1"/>
  <c r="M1033" i="11"/>
  <c r="L1033" i="11"/>
  <c r="N994" i="11"/>
  <c r="N996" i="11" s="1"/>
  <c r="M996" i="11"/>
  <c r="L955" i="11"/>
  <c r="M955" i="11" s="1"/>
  <c r="N912" i="11"/>
  <c r="N914" i="11" s="1"/>
  <c r="M914" i="11"/>
  <c r="O912" i="11" s="1"/>
  <c r="I916" i="11" s="1"/>
  <c r="K916" i="11" s="1"/>
  <c r="N920" i="11"/>
  <c r="L877" i="11"/>
  <c r="M877" i="11" s="1"/>
  <c r="N838" i="11"/>
  <c r="N840" i="11" s="1"/>
  <c r="M840" i="11"/>
  <c r="O795" i="11"/>
  <c r="I799" i="11" s="1"/>
  <c r="K799" i="11" s="1"/>
  <c r="N760" i="11"/>
  <c r="N762" i="11" s="1"/>
  <c r="M762" i="11"/>
  <c r="O760" i="11" s="1"/>
  <c r="I765" i="11" s="1"/>
  <c r="K765" i="11" s="1"/>
  <c r="N721" i="11"/>
  <c r="N723" i="11" s="1"/>
  <c r="M723" i="11"/>
  <c r="O721" i="11" s="1"/>
  <c r="I726" i="11" s="1"/>
  <c r="K726" i="11" s="1"/>
  <c r="M684" i="11"/>
  <c r="N682" i="11"/>
  <c r="N684" i="11" s="1"/>
  <c r="L643" i="11"/>
  <c r="M643" i="11" s="1"/>
  <c r="N604" i="11"/>
  <c r="N606" i="11" s="1"/>
  <c r="M606" i="11"/>
  <c r="L565" i="11"/>
  <c r="M565" i="11" s="1"/>
  <c r="M526" i="11"/>
  <c r="L526" i="11"/>
  <c r="L487" i="11"/>
  <c r="M487" i="11" s="1"/>
  <c r="L448" i="11"/>
  <c r="M448" i="11" s="1"/>
  <c r="L409" i="11"/>
  <c r="M409" i="11" s="1"/>
  <c r="N370" i="11"/>
  <c r="N372" i="11" s="1"/>
  <c r="M372" i="11"/>
  <c r="O370" i="11" s="1"/>
  <c r="I375" i="11" s="1"/>
  <c r="K375" i="11" s="1"/>
  <c r="L331" i="11"/>
  <c r="M331" i="11" s="1"/>
  <c r="N292" i="11"/>
  <c r="N294" i="11" s="1"/>
  <c r="M294" i="11"/>
  <c r="O292" i="11" s="1"/>
  <c r="I297" i="11" s="1"/>
  <c r="K297" i="11" s="1"/>
  <c r="N253" i="11"/>
  <c r="N255" i="11" s="1"/>
  <c r="M255" i="11"/>
  <c r="O253" i="11" s="1"/>
  <c r="I258" i="11" s="1"/>
  <c r="K258" i="11" s="1"/>
  <c r="L214" i="11"/>
  <c r="M214" i="11" s="1"/>
  <c r="O45" i="11"/>
  <c r="D84" i="11" s="1"/>
  <c r="O15" i="11"/>
  <c r="I19" i="11" s="1"/>
  <c r="I49" i="9"/>
  <c r="K49" i="9" s="1"/>
  <c r="L49" i="9" s="1"/>
  <c r="M49" i="9" s="1"/>
  <c r="D84" i="9"/>
  <c r="O15" i="9"/>
  <c r="I50" i="9" s="1"/>
  <c r="K50" i="9" s="1"/>
  <c r="L50" i="9" s="1"/>
  <c r="M50" i="9" s="1"/>
  <c r="N49" i="9"/>
  <c r="N23" i="9"/>
  <c r="D54" i="9"/>
  <c r="P23" i="8"/>
  <c r="M17" i="8"/>
  <c r="O15" i="8" s="1"/>
  <c r="Q15" i="8" s="1"/>
  <c r="O16" i="8"/>
  <c r="P11" i="8"/>
  <c r="Q11" i="8" s="1"/>
  <c r="K19" i="8"/>
  <c r="O178" i="6"/>
  <c r="Q178" i="6" s="1"/>
  <c r="L179" i="6"/>
  <c r="O179" i="6" s="1"/>
  <c r="L153" i="6"/>
  <c r="O153" i="6" s="1"/>
  <c r="O152" i="6"/>
  <c r="Q152" i="6" s="1"/>
  <c r="O126" i="6"/>
  <c r="Q126" i="6" s="1"/>
  <c r="L127" i="6"/>
  <c r="O127" i="6" s="1"/>
  <c r="O100" i="6"/>
  <c r="Q100" i="6" s="1"/>
  <c r="L101" i="6"/>
  <c r="O101" i="6" s="1"/>
  <c r="O74" i="6"/>
  <c r="Q74" i="6" s="1"/>
  <c r="L75" i="6"/>
  <c r="O75" i="6" s="1"/>
  <c r="O5" i="6"/>
  <c r="Q5" i="6" s="1"/>
  <c r="D31" i="6" s="1"/>
  <c r="H31" i="6" s="1"/>
  <c r="K31" i="6" s="1"/>
  <c r="L6" i="6"/>
  <c r="L9" i="6"/>
  <c r="L8" i="6"/>
  <c r="O8" i="6" s="1"/>
  <c r="P23" i="6" s="1"/>
  <c r="L7" i="6"/>
  <c r="O7" i="6" s="1"/>
  <c r="O20" i="6"/>
  <c r="Q20" i="6" s="1"/>
  <c r="O13" i="6"/>
  <c r="Q13" i="6" s="1"/>
  <c r="O15" i="6"/>
  <c r="Q15" i="6" s="1"/>
  <c r="O22" i="6"/>
  <c r="Q22" i="6" s="1"/>
  <c r="O23" i="6"/>
  <c r="O6" i="6"/>
  <c r="Q6" i="6" s="1"/>
  <c r="D32" i="6" s="1"/>
  <c r="H32" i="6" s="1"/>
  <c r="K32" i="6" s="1"/>
  <c r="M32" i="6" s="1"/>
  <c r="O21" i="6"/>
  <c r="Q21" i="6" s="1"/>
  <c r="O9" i="6"/>
  <c r="Q9" i="6" s="1"/>
  <c r="D35" i="6" s="1"/>
  <c r="H35" i="6" s="1"/>
  <c r="K35" i="6" s="1"/>
  <c r="M35" i="6" s="1"/>
  <c r="O14" i="6"/>
  <c r="Q14" i="6" s="1"/>
  <c r="O16" i="6"/>
  <c r="G15" i="5"/>
  <c r="C16" i="5"/>
  <c r="D16" i="5"/>
  <c r="H438" i="15" l="1"/>
  <c r="H447" i="15"/>
  <c r="H442" i="15"/>
  <c r="H445" i="15"/>
  <c r="H441" i="15"/>
  <c r="H440" i="15"/>
  <c r="H444" i="15"/>
  <c r="H439" i="15"/>
  <c r="P392" i="15"/>
  <c r="R390" i="15"/>
  <c r="N389" i="15"/>
  <c r="R388" i="15"/>
  <c r="O390" i="15"/>
  <c r="M385" i="15"/>
  <c r="O386" i="15"/>
  <c r="K386" i="15"/>
  <c r="L388" i="15"/>
  <c r="P387" i="15"/>
  <c r="O382" i="15"/>
  <c r="K389" i="15"/>
  <c r="Q392" i="15"/>
  <c r="I387" i="15"/>
  <c r="I383" i="15"/>
  <c r="K388" i="15"/>
  <c r="P388" i="15"/>
  <c r="J384" i="15"/>
  <c r="O392" i="15"/>
  <c r="I382" i="15"/>
  <c r="Q384" i="15"/>
  <c r="O387" i="15"/>
  <c r="L386" i="15"/>
  <c r="M389" i="15"/>
  <c r="I386" i="15"/>
  <c r="I391" i="15"/>
  <c r="J386" i="15"/>
  <c r="R392" i="15"/>
  <c r="N383" i="15"/>
  <c r="L383" i="15"/>
  <c r="K384" i="15"/>
  <c r="K392" i="15"/>
  <c r="P389" i="15"/>
  <c r="O388" i="15"/>
  <c r="L385" i="15"/>
  <c r="I384" i="15"/>
  <c r="N385" i="15"/>
  <c r="L382" i="15"/>
  <c r="R386" i="15"/>
  <c r="O391" i="15"/>
  <c r="P391" i="15"/>
  <c r="Q388" i="15"/>
  <c r="P382" i="15"/>
  <c r="J385" i="15"/>
  <c r="H384" i="15"/>
  <c r="R385" i="15"/>
  <c r="H383" i="15"/>
  <c r="R389" i="15"/>
  <c r="L384" i="15"/>
  <c r="L391" i="15"/>
  <c r="P385" i="15"/>
  <c r="K383" i="15"/>
  <c r="R391" i="15"/>
  <c r="M382" i="15"/>
  <c r="R382" i="15"/>
  <c r="J390" i="15"/>
  <c r="N388" i="15"/>
  <c r="N384" i="15"/>
  <c r="Q387" i="15"/>
  <c r="J392" i="15"/>
  <c r="M386" i="15"/>
  <c r="I392" i="15"/>
  <c r="N382" i="15"/>
  <c r="M383" i="15"/>
  <c r="I388" i="15"/>
  <c r="Q389" i="15"/>
  <c r="O384" i="15"/>
  <c r="O385" i="15"/>
  <c r="L387" i="15"/>
  <c r="K382" i="15"/>
  <c r="Q382" i="15"/>
  <c r="J382" i="15"/>
  <c r="O383" i="15"/>
  <c r="P383" i="15"/>
  <c r="J387" i="15"/>
  <c r="P384" i="15"/>
  <c r="Q385" i="15"/>
  <c r="Q386" i="15"/>
  <c r="J388" i="15"/>
  <c r="M384" i="15"/>
  <c r="K390" i="15"/>
  <c r="Q383" i="15"/>
  <c r="M388" i="15"/>
  <c r="Q390" i="15"/>
  <c r="R384" i="15"/>
  <c r="H386" i="15"/>
  <c r="K387" i="15"/>
  <c r="P390" i="15"/>
  <c r="O389" i="15"/>
  <c r="J383" i="15"/>
  <c r="J389" i="15"/>
  <c r="H389" i="15"/>
  <c r="H387" i="15"/>
  <c r="N392" i="15"/>
  <c r="P386" i="15"/>
  <c r="M387" i="15"/>
  <c r="J391" i="15"/>
  <c r="K391" i="15"/>
  <c r="N391" i="15"/>
  <c r="M391" i="15"/>
  <c r="H391" i="15"/>
  <c r="L389" i="15"/>
  <c r="R387" i="15"/>
  <c r="H392" i="15"/>
  <c r="K385" i="15"/>
  <c r="H385" i="15"/>
  <c r="N387" i="15"/>
  <c r="H382" i="15"/>
  <c r="L392" i="15"/>
  <c r="I389" i="15"/>
  <c r="I390" i="15"/>
  <c r="H390" i="15"/>
  <c r="I385" i="15"/>
  <c r="Q391" i="15"/>
  <c r="N386" i="15"/>
  <c r="M390" i="15"/>
  <c r="H388" i="15"/>
  <c r="N390" i="15"/>
  <c r="L390" i="15"/>
  <c r="M392" i="15"/>
  <c r="R383" i="15"/>
  <c r="B224" i="13"/>
  <c r="B225" i="13"/>
  <c r="B228" i="13"/>
  <c r="B232" i="13"/>
  <c r="B231" i="13"/>
  <c r="B222" i="13"/>
  <c r="B186" i="13"/>
  <c r="B190" i="13"/>
  <c r="B191" i="13"/>
  <c r="B229" i="13"/>
  <c r="B193" i="13"/>
  <c r="B226" i="13"/>
  <c r="B223" i="13"/>
  <c r="B227" i="13"/>
  <c r="B188" i="13"/>
  <c r="B189" i="13"/>
  <c r="B187" i="13"/>
  <c r="D146" i="13"/>
  <c r="E140" i="13"/>
  <c r="B142" i="13"/>
  <c r="E144" i="13"/>
  <c r="D145" i="13"/>
  <c r="E147" i="13"/>
  <c r="C141" i="13"/>
  <c r="D147" i="13"/>
  <c r="I140" i="13"/>
  <c r="E146" i="13"/>
  <c r="F140" i="13"/>
  <c r="E142" i="13"/>
  <c r="C142" i="13"/>
  <c r="E141" i="13"/>
  <c r="D144" i="13"/>
  <c r="C147" i="13"/>
  <c r="I141" i="13"/>
  <c r="G144" i="13"/>
  <c r="C144" i="13"/>
  <c r="B141" i="13"/>
  <c r="F143" i="13"/>
  <c r="B146" i="13"/>
  <c r="D143" i="13"/>
  <c r="I143" i="13"/>
  <c r="C146" i="13"/>
  <c r="B140" i="13"/>
  <c r="H147" i="13"/>
  <c r="H145" i="13"/>
  <c r="F142" i="13"/>
  <c r="H143" i="13"/>
  <c r="B145" i="13"/>
  <c r="F146" i="13"/>
  <c r="C140" i="13"/>
  <c r="I142" i="13"/>
  <c r="G143" i="13"/>
  <c r="C145" i="13"/>
  <c r="G146" i="13"/>
  <c r="I147" i="13"/>
  <c r="B144" i="13"/>
  <c r="B143" i="13"/>
  <c r="F144" i="13"/>
  <c r="I144" i="13"/>
  <c r="G140" i="13"/>
  <c r="C143" i="13"/>
  <c r="I145" i="13"/>
  <c r="F145" i="13"/>
  <c r="H144" i="13"/>
  <c r="F147" i="13"/>
  <c r="H142" i="13"/>
  <c r="G145" i="13"/>
  <c r="G147" i="13"/>
  <c r="F141" i="13"/>
  <c r="H140" i="13"/>
  <c r="E145" i="13"/>
  <c r="G142" i="13"/>
  <c r="D141" i="13"/>
  <c r="H146" i="13"/>
  <c r="G141" i="13"/>
  <c r="I146" i="13"/>
  <c r="H141" i="13"/>
  <c r="B147" i="13"/>
  <c r="E143" i="13"/>
  <c r="D142" i="13"/>
  <c r="F88" i="12"/>
  <c r="F108" i="12" s="1"/>
  <c r="F90" i="12"/>
  <c r="F96" i="12"/>
  <c r="I111" i="12" s="1"/>
  <c r="F98" i="12"/>
  <c r="F102" i="12"/>
  <c r="F97" i="12"/>
  <c r="K111" i="12" s="1"/>
  <c r="F101" i="12"/>
  <c r="F103" i="12"/>
  <c r="J114" i="12" s="1"/>
  <c r="F92" i="12"/>
  <c r="F110" i="12" s="1"/>
  <c r="F91" i="12"/>
  <c r="G109" i="12" s="1"/>
  <c r="F93" i="12"/>
  <c r="F95" i="12"/>
  <c r="F99" i="12"/>
  <c r="J112" i="12" s="1"/>
  <c r="F100" i="12"/>
  <c r="I113" i="12" s="1"/>
  <c r="F89" i="12"/>
  <c r="H108" i="12" s="1"/>
  <c r="F94" i="12"/>
  <c r="H112" i="12"/>
  <c r="E85" i="12"/>
  <c r="H110" i="12"/>
  <c r="G111" i="12"/>
  <c r="E95" i="12"/>
  <c r="E93" i="12"/>
  <c r="H93" i="12" s="1"/>
  <c r="O110" i="12" s="1"/>
  <c r="E86" i="12"/>
  <c r="E87" i="12"/>
  <c r="E97" i="12"/>
  <c r="E102" i="12"/>
  <c r="E88" i="12"/>
  <c r="E90" i="12"/>
  <c r="H91" i="12" s="1"/>
  <c r="O109" i="12" s="1"/>
  <c r="J73" i="12"/>
  <c r="K73" i="12" s="1"/>
  <c r="E101" i="12"/>
  <c r="H101" i="12" s="1"/>
  <c r="O113" i="12" s="1"/>
  <c r="E103" i="12"/>
  <c r="E94" i="12"/>
  <c r="E89" i="12"/>
  <c r="N1492" i="11"/>
  <c r="O1462" i="11"/>
  <c r="J1528" i="11"/>
  <c r="J1527" i="11"/>
  <c r="K1527" i="11" s="1"/>
  <c r="L1527" i="11" s="1"/>
  <c r="M1527" i="11" s="1"/>
  <c r="L1423" i="11"/>
  <c r="M1423" i="11"/>
  <c r="L1389" i="11"/>
  <c r="M1389" i="11" s="1"/>
  <c r="M1350" i="11"/>
  <c r="L1350" i="11"/>
  <c r="N1306" i="11"/>
  <c r="N1308" i="11" s="1"/>
  <c r="M1308" i="11"/>
  <c r="O1306" i="11" s="1"/>
  <c r="I1311" i="11" s="1"/>
  <c r="K1311" i="11" s="1"/>
  <c r="N1272" i="11"/>
  <c r="N1275" i="11" s="1"/>
  <c r="M1275" i="11"/>
  <c r="L1228" i="11"/>
  <c r="M1228" i="11" s="1"/>
  <c r="L1194" i="11"/>
  <c r="M1194" i="11" s="1"/>
  <c r="N1150" i="11"/>
  <c r="N1152" i="11" s="1"/>
  <c r="M1152" i="11"/>
  <c r="O1150" i="11" s="1"/>
  <c r="I1155" i="11" s="1"/>
  <c r="K1155" i="11" s="1"/>
  <c r="N1111" i="11"/>
  <c r="N1113" i="11" s="1"/>
  <c r="M1113" i="11"/>
  <c r="N1072" i="11"/>
  <c r="N1074" i="11" s="1"/>
  <c r="M1074" i="11"/>
  <c r="O1072" i="11" s="1"/>
  <c r="I1077" i="11" s="1"/>
  <c r="K1077" i="11" s="1"/>
  <c r="N1033" i="11"/>
  <c r="N1035" i="11" s="1"/>
  <c r="M1035" i="11"/>
  <c r="O994" i="11"/>
  <c r="I999" i="11" s="1"/>
  <c r="K999" i="11" s="1"/>
  <c r="N955" i="11"/>
  <c r="N957" i="11" s="1"/>
  <c r="M957" i="11"/>
  <c r="L916" i="11"/>
  <c r="M916" i="11" s="1"/>
  <c r="N877" i="11"/>
  <c r="N879" i="11" s="1"/>
  <c r="M879" i="11"/>
  <c r="O877" i="11" s="1"/>
  <c r="I882" i="11" s="1"/>
  <c r="K882" i="11" s="1"/>
  <c r="O838" i="11"/>
  <c r="I843" i="11" s="1"/>
  <c r="K843" i="11" s="1"/>
  <c r="L799" i="11"/>
  <c r="M799" i="11" s="1"/>
  <c r="L765" i="11"/>
  <c r="M765" i="11" s="1"/>
  <c r="L726" i="11"/>
  <c r="M726" i="11" s="1"/>
  <c r="O682" i="11"/>
  <c r="I687" i="11" s="1"/>
  <c r="K687" i="11" s="1"/>
  <c r="M645" i="11"/>
  <c r="N643" i="11"/>
  <c r="N645" i="11" s="1"/>
  <c r="O604" i="11"/>
  <c r="I609" i="11" s="1"/>
  <c r="K609" i="11" s="1"/>
  <c r="M567" i="11"/>
  <c r="N565" i="11"/>
  <c r="N567" i="11" s="1"/>
  <c r="N526" i="11"/>
  <c r="N528" i="11" s="1"/>
  <c r="M528" i="11"/>
  <c r="O526" i="11" s="1"/>
  <c r="I531" i="11" s="1"/>
  <c r="K531" i="11" s="1"/>
  <c r="N487" i="11"/>
  <c r="N489" i="11" s="1"/>
  <c r="M489" i="11"/>
  <c r="O487" i="11" s="1"/>
  <c r="I492" i="11" s="1"/>
  <c r="K492" i="11" s="1"/>
  <c r="N448" i="11"/>
  <c r="N450" i="11" s="1"/>
  <c r="M450" i="11"/>
  <c r="O448" i="11" s="1"/>
  <c r="I453" i="11" s="1"/>
  <c r="K453" i="11" s="1"/>
  <c r="N409" i="11"/>
  <c r="N411" i="11" s="1"/>
  <c r="M411" i="11"/>
  <c r="L375" i="11"/>
  <c r="M375" i="11" s="1"/>
  <c r="N331" i="11"/>
  <c r="N333" i="11" s="1"/>
  <c r="M333" i="11"/>
  <c r="O331" i="11" s="1"/>
  <c r="I336" i="11" s="1"/>
  <c r="K336" i="11" s="1"/>
  <c r="L297" i="11"/>
  <c r="M297" i="11" s="1"/>
  <c r="L258" i="11"/>
  <c r="M258" i="11" s="1"/>
  <c r="N214" i="11"/>
  <c r="N216" i="11" s="1"/>
  <c r="M216" i="11"/>
  <c r="O214" i="11" s="1"/>
  <c r="I219" i="11" s="1"/>
  <c r="K219" i="11" s="1"/>
  <c r="I49" i="11"/>
  <c r="K49" i="11" s="1"/>
  <c r="L49" i="11" s="1"/>
  <c r="M49" i="11" s="1"/>
  <c r="J85" i="11"/>
  <c r="J84" i="11"/>
  <c r="K84" i="11" s="1"/>
  <c r="I50" i="11"/>
  <c r="K50" i="11" s="1"/>
  <c r="K19" i="11"/>
  <c r="D54" i="11"/>
  <c r="N50" i="9"/>
  <c r="I19" i="9"/>
  <c r="K19" i="9" s="1"/>
  <c r="L19" i="9" s="1"/>
  <c r="M19" i="9" s="1"/>
  <c r="M21" i="9" s="1"/>
  <c r="O19" i="9" s="1"/>
  <c r="I55" i="9" s="1"/>
  <c r="J85" i="9"/>
  <c r="J84" i="9"/>
  <c r="K84" i="9" s="1"/>
  <c r="L84" i="9" s="1"/>
  <c r="M84" i="9" s="1"/>
  <c r="N19" i="9"/>
  <c r="N21" i="9" s="1"/>
  <c r="J55" i="9"/>
  <c r="J54" i="9"/>
  <c r="L19" i="8"/>
  <c r="M19" i="8" s="1"/>
  <c r="M21" i="8" s="1"/>
  <c r="P19" i="8"/>
  <c r="Q164" i="6"/>
  <c r="Q179" i="6"/>
  <c r="P138" i="6"/>
  <c r="Q138" i="6" s="1"/>
  <c r="Q153" i="6"/>
  <c r="P112" i="6"/>
  <c r="Q112" i="6" s="1"/>
  <c r="Q127" i="6"/>
  <c r="P86" i="6"/>
  <c r="Q86" i="6" s="1"/>
  <c r="Q101" i="6"/>
  <c r="P60" i="6"/>
  <c r="Q60" i="6" s="1"/>
  <c r="Q75" i="6"/>
  <c r="M31" i="6"/>
  <c r="P8" i="6"/>
  <c r="Q8" i="6" s="1"/>
  <c r="D34" i="6" s="1"/>
  <c r="H34" i="6" s="1"/>
  <c r="K34" i="6" s="1"/>
  <c r="M34" i="6" s="1"/>
  <c r="Q23" i="6"/>
  <c r="D49" i="6" s="1"/>
  <c r="H49" i="6" s="1"/>
  <c r="K49" i="6" s="1"/>
  <c r="P16" i="6"/>
  <c r="P7" i="6"/>
  <c r="Q7" i="6" s="1"/>
  <c r="D33" i="6" s="1"/>
  <c r="H33" i="6" s="1"/>
  <c r="K33" i="6" s="1"/>
  <c r="M33" i="6" s="1"/>
  <c r="Q16" i="6"/>
  <c r="D42" i="6" s="1"/>
  <c r="H42" i="6" s="1"/>
  <c r="K42" i="6" s="1"/>
  <c r="E16" i="5"/>
  <c r="F16" i="5" s="1"/>
  <c r="B17" i="5" s="1"/>
  <c r="H395" i="15" l="1" a="1"/>
  <c r="H471" i="15" a="1"/>
  <c r="E186" i="13" a="1"/>
  <c r="E189" i="13" s="1"/>
  <c r="G99" i="12"/>
  <c r="I112" i="12" s="1"/>
  <c r="F86" i="12"/>
  <c r="E107" i="12" s="1"/>
  <c r="F87" i="12"/>
  <c r="D108" i="12" s="1"/>
  <c r="H86" i="12"/>
  <c r="O107" i="12" s="1"/>
  <c r="H97" i="12"/>
  <c r="O111" i="12" s="1"/>
  <c r="G93" i="12"/>
  <c r="G110" i="12" s="1"/>
  <c r="H89" i="12"/>
  <c r="O108" i="12" s="1"/>
  <c r="G91" i="12"/>
  <c r="F109" i="12" s="1"/>
  <c r="E109" i="12"/>
  <c r="G89" i="12"/>
  <c r="E108" i="12" s="1"/>
  <c r="H114" i="12"/>
  <c r="G104" i="12"/>
  <c r="K114" i="12" s="1"/>
  <c r="G97" i="12"/>
  <c r="H111" i="12" s="1"/>
  <c r="E111" i="12"/>
  <c r="H104" i="12"/>
  <c r="O114" i="12" s="1"/>
  <c r="K113" i="12"/>
  <c r="G101" i="12"/>
  <c r="J113" i="12" s="1"/>
  <c r="N1527" i="11"/>
  <c r="I1467" i="11"/>
  <c r="K1467" i="11" s="1"/>
  <c r="L1467" i="11" s="1"/>
  <c r="M1467" i="11" s="1"/>
  <c r="D1501" i="11"/>
  <c r="I1498" i="11"/>
  <c r="K1498" i="11" s="1"/>
  <c r="N1467" i="11"/>
  <c r="N1470" i="11" s="1"/>
  <c r="M1470" i="11"/>
  <c r="O1466" i="11" s="1"/>
  <c r="M1425" i="11"/>
  <c r="O1423" i="11" s="1"/>
  <c r="I1428" i="11" s="1"/>
  <c r="K1428" i="11" s="1"/>
  <c r="N1423" i="11"/>
  <c r="N1425" i="11" s="1"/>
  <c r="N1389" i="11"/>
  <c r="N1392" i="11" s="1"/>
  <c r="M1392" i="11"/>
  <c r="O1388" i="11" s="1"/>
  <c r="N1350" i="11"/>
  <c r="N1353" i="11" s="1"/>
  <c r="M1353" i="11"/>
  <c r="L1311" i="11"/>
  <c r="M1311" i="11" s="1"/>
  <c r="O1271" i="11"/>
  <c r="N1228" i="11"/>
  <c r="N1230" i="11" s="1"/>
  <c r="M1230" i="11"/>
  <c r="N1194" i="11"/>
  <c r="N1197" i="11" s="1"/>
  <c r="M1197" i="11"/>
  <c r="O1193" i="11" s="1"/>
  <c r="L1155" i="11"/>
  <c r="M1155" i="11" s="1"/>
  <c r="O1111" i="11"/>
  <c r="I1116" i="11" s="1"/>
  <c r="K1116" i="11" s="1"/>
  <c r="L1077" i="11"/>
  <c r="M1077" i="11" s="1"/>
  <c r="O1033" i="11"/>
  <c r="I1038" i="11" s="1"/>
  <c r="K1038" i="11" s="1"/>
  <c r="L999" i="11"/>
  <c r="M999" i="11" s="1"/>
  <c r="O955" i="11"/>
  <c r="I960" i="11" s="1"/>
  <c r="K960" i="11" s="1"/>
  <c r="N916" i="11"/>
  <c r="N918" i="11" s="1"/>
  <c r="M918" i="11"/>
  <c r="L882" i="11"/>
  <c r="M882" i="11" s="1"/>
  <c r="L843" i="11"/>
  <c r="M843" i="11" s="1"/>
  <c r="N799" i="11"/>
  <c r="N801" i="11" s="1"/>
  <c r="M801" i="11"/>
  <c r="N765" i="11"/>
  <c r="N768" i="11" s="1"/>
  <c r="M768" i="11"/>
  <c r="N726" i="11"/>
  <c r="N729" i="11" s="1"/>
  <c r="M729" i="11"/>
  <c r="O725" i="11" s="1"/>
  <c r="L687" i="11"/>
  <c r="M687" i="11" s="1"/>
  <c r="O643" i="11"/>
  <c r="I648" i="11" s="1"/>
  <c r="K648" i="11" s="1"/>
  <c r="L609" i="11"/>
  <c r="M609" i="11" s="1"/>
  <c r="O565" i="11"/>
  <c r="I570" i="11" s="1"/>
  <c r="K570" i="11" s="1"/>
  <c r="L531" i="11"/>
  <c r="M531" i="11" s="1"/>
  <c r="L492" i="11"/>
  <c r="M492" i="11" s="1"/>
  <c r="L453" i="11"/>
  <c r="M453" i="11" s="1"/>
  <c r="O409" i="11"/>
  <c r="I414" i="11" s="1"/>
  <c r="K414" i="11" s="1"/>
  <c r="N375" i="11"/>
  <c r="N378" i="11" s="1"/>
  <c r="M378" i="11"/>
  <c r="L336" i="11"/>
  <c r="M336" i="11" s="1"/>
  <c r="N297" i="11"/>
  <c r="N300" i="11" s="1"/>
  <c r="M300" i="11"/>
  <c r="N258" i="11"/>
  <c r="N261" i="11" s="1"/>
  <c r="M261" i="11"/>
  <c r="L219" i="11"/>
  <c r="M219" i="11" s="1"/>
  <c r="N49" i="11"/>
  <c r="L50" i="11"/>
  <c r="M50" i="11" s="1"/>
  <c r="L84" i="11"/>
  <c r="M84" i="11" s="1"/>
  <c r="L19" i="11"/>
  <c r="M19" i="11" s="1"/>
  <c r="J54" i="11"/>
  <c r="J55" i="11"/>
  <c r="N84" i="9"/>
  <c r="K55" i="9"/>
  <c r="L55" i="9"/>
  <c r="M55" i="9" s="1"/>
  <c r="N55" i="9" s="1"/>
  <c r="D58" i="9"/>
  <c r="I24" i="9"/>
  <c r="K24" i="9" s="1"/>
  <c r="L24" i="9" s="1"/>
  <c r="M24" i="9" s="1"/>
  <c r="N19" i="8"/>
  <c r="N21" i="8" s="1"/>
  <c r="O19" i="8" s="1"/>
  <c r="Q19" i="8" s="1"/>
  <c r="N31" i="6"/>
  <c r="N32" i="6" s="1"/>
  <c r="N33" i="6" s="1"/>
  <c r="N34" i="6" s="1"/>
  <c r="N35" i="6" s="1"/>
  <c r="M49" i="6"/>
  <c r="N46" i="6" s="1"/>
  <c r="N47" i="6" s="1"/>
  <c r="N48" i="6" s="1"/>
  <c r="N49" i="6" s="1"/>
  <c r="L46" i="6"/>
  <c r="L31" i="6"/>
  <c r="L34" i="6" s="1"/>
  <c r="M42" i="6"/>
  <c r="N39" i="6" s="1"/>
  <c r="N40" i="6" s="1"/>
  <c r="N41" i="6" s="1"/>
  <c r="N42" i="6" s="1"/>
  <c r="L39" i="6"/>
  <c r="G16" i="5"/>
  <c r="D17" i="5"/>
  <c r="C17" i="5"/>
  <c r="N477" i="15" l="1"/>
  <c r="N475" i="15"/>
  <c r="K477" i="15"/>
  <c r="M472" i="15"/>
  <c r="L474" i="15"/>
  <c r="Q478" i="15"/>
  <c r="I477" i="15"/>
  <c r="R480" i="15"/>
  <c r="K475" i="15"/>
  <c r="N476" i="15"/>
  <c r="M479" i="15"/>
  <c r="N480" i="15"/>
  <c r="Q477" i="15"/>
  <c r="Q471" i="15"/>
  <c r="O478" i="15"/>
  <c r="O475" i="15"/>
  <c r="N471" i="15"/>
  <c r="I481" i="15"/>
  <c r="M471" i="15"/>
  <c r="R474" i="15"/>
  <c r="I472" i="15"/>
  <c r="O477" i="15"/>
  <c r="L477" i="15"/>
  <c r="N472" i="15"/>
  <c r="N479" i="15"/>
  <c r="I478" i="15"/>
  <c r="H473" i="15"/>
  <c r="P478" i="15"/>
  <c r="Q473" i="15"/>
  <c r="P473" i="15"/>
  <c r="P475" i="15"/>
  <c r="N474" i="15"/>
  <c r="I479" i="15"/>
  <c r="I474" i="15"/>
  <c r="H471" i="15"/>
  <c r="P472" i="15"/>
  <c r="R472" i="15"/>
  <c r="O476" i="15"/>
  <c r="Q472" i="15"/>
  <c r="I473" i="15"/>
  <c r="H477" i="15"/>
  <c r="Q480" i="15"/>
  <c r="M481" i="15"/>
  <c r="L475" i="15"/>
  <c r="L471" i="15"/>
  <c r="I476" i="15"/>
  <c r="N478" i="15"/>
  <c r="J476" i="15"/>
  <c r="O481" i="15"/>
  <c r="K471" i="15"/>
  <c r="J478" i="15"/>
  <c r="Q481" i="15"/>
  <c r="M475" i="15"/>
  <c r="J477" i="15"/>
  <c r="R479" i="15"/>
  <c r="R477" i="15"/>
  <c r="L472" i="15"/>
  <c r="O480" i="15"/>
  <c r="J481" i="15"/>
  <c r="P481" i="15"/>
  <c r="R481" i="15"/>
  <c r="O473" i="15"/>
  <c r="K472" i="15"/>
  <c r="H481" i="15"/>
  <c r="Q479" i="15"/>
  <c r="L479" i="15"/>
  <c r="O471" i="15"/>
  <c r="L480" i="15"/>
  <c r="K481" i="15"/>
  <c r="H474" i="15"/>
  <c r="K473" i="15"/>
  <c r="O472" i="15"/>
  <c r="L476" i="15"/>
  <c r="J479" i="15"/>
  <c r="I471" i="15"/>
  <c r="Q474" i="15"/>
  <c r="M476" i="15"/>
  <c r="K476" i="15"/>
  <c r="J473" i="15"/>
  <c r="J472" i="15"/>
  <c r="O474" i="15"/>
  <c r="J474" i="15"/>
  <c r="Q476" i="15"/>
  <c r="H478" i="15"/>
  <c r="N481" i="15"/>
  <c r="K480" i="15"/>
  <c r="Q475" i="15"/>
  <c r="M474" i="15"/>
  <c r="P474" i="15"/>
  <c r="L473" i="15"/>
  <c r="N473" i="15"/>
  <c r="J480" i="15"/>
  <c r="P476" i="15"/>
  <c r="M478" i="15"/>
  <c r="P471" i="15"/>
  <c r="R473" i="15"/>
  <c r="K474" i="15"/>
  <c r="J475" i="15"/>
  <c r="R471" i="15"/>
  <c r="M480" i="15"/>
  <c r="K478" i="15"/>
  <c r="M477" i="15"/>
  <c r="O479" i="15"/>
  <c r="P479" i="15"/>
  <c r="M473" i="15"/>
  <c r="H479" i="15"/>
  <c r="I480" i="15"/>
  <c r="K479" i="15"/>
  <c r="P480" i="15"/>
  <c r="H475" i="15"/>
  <c r="I475" i="15"/>
  <c r="R478" i="15"/>
  <c r="H476" i="15"/>
  <c r="R476" i="15"/>
  <c r="P477" i="15"/>
  <c r="H480" i="15"/>
  <c r="L481" i="15"/>
  <c r="L478" i="15"/>
  <c r="J471" i="15"/>
  <c r="R475" i="15"/>
  <c r="H472" i="15"/>
  <c r="O402" i="15"/>
  <c r="O401" i="15"/>
  <c r="O397" i="15"/>
  <c r="K398" i="15"/>
  <c r="Q397" i="15"/>
  <c r="J395" i="15"/>
  <c r="P401" i="15"/>
  <c r="J402" i="15"/>
  <c r="P398" i="15"/>
  <c r="H397" i="15"/>
  <c r="Q401" i="15"/>
  <c r="K399" i="15"/>
  <c r="R398" i="15"/>
  <c r="M399" i="15"/>
  <c r="N401" i="15"/>
  <c r="L400" i="15"/>
  <c r="N396" i="15"/>
  <c r="M395" i="15"/>
  <c r="M401" i="15"/>
  <c r="I397" i="15"/>
  <c r="M397" i="15"/>
  <c r="L396" i="15"/>
  <c r="H401" i="15"/>
  <c r="H398" i="15"/>
  <c r="Q400" i="15"/>
  <c r="M400" i="15"/>
  <c r="I401" i="15"/>
  <c r="K400" i="15"/>
  <c r="L395" i="15"/>
  <c r="K402" i="15"/>
  <c r="L397" i="15"/>
  <c r="J400" i="15"/>
  <c r="O399" i="15"/>
  <c r="J398" i="15"/>
  <c r="R396" i="15"/>
  <c r="L401" i="15"/>
  <c r="R402" i="15"/>
  <c r="P395" i="15"/>
  <c r="O400" i="15"/>
  <c r="R401" i="15"/>
  <c r="L402" i="15"/>
  <c r="P396" i="15"/>
  <c r="R399" i="15"/>
  <c r="N400" i="15"/>
  <c r="J397" i="15"/>
  <c r="P399" i="15"/>
  <c r="R395" i="15"/>
  <c r="O395" i="15"/>
  <c r="P400" i="15"/>
  <c r="H399" i="15"/>
  <c r="O398" i="15"/>
  <c r="P397" i="15"/>
  <c r="H395" i="15"/>
  <c r="H396" i="15"/>
  <c r="I399" i="15"/>
  <c r="Q395" i="15"/>
  <c r="I396" i="15"/>
  <c r="J399" i="15"/>
  <c r="L398" i="15"/>
  <c r="L399" i="15"/>
  <c r="M402" i="15"/>
  <c r="I398" i="15"/>
  <c r="H402" i="15"/>
  <c r="I400" i="15"/>
  <c r="N398" i="15"/>
  <c r="H400" i="15"/>
  <c r="Q398" i="15"/>
  <c r="Q402" i="15"/>
  <c r="R400" i="15"/>
  <c r="K401" i="15"/>
  <c r="I395" i="15"/>
  <c r="M396" i="15"/>
  <c r="J396" i="15"/>
  <c r="M398" i="15"/>
  <c r="N395" i="15"/>
  <c r="P402" i="15"/>
  <c r="N397" i="15"/>
  <c r="K396" i="15"/>
  <c r="N402" i="15"/>
  <c r="K395" i="15"/>
  <c r="I402" i="15"/>
  <c r="Q396" i="15"/>
  <c r="K397" i="15"/>
  <c r="J401" i="15"/>
  <c r="O396" i="15"/>
  <c r="Q399" i="15"/>
  <c r="R397" i="15"/>
  <c r="N399" i="15"/>
  <c r="E192" i="13"/>
  <c r="E187" i="13"/>
  <c r="E190" i="13"/>
  <c r="E186" i="13"/>
  <c r="E191" i="13"/>
  <c r="E188" i="13"/>
  <c r="E193" i="13"/>
  <c r="G86" i="12"/>
  <c r="D107" i="12" s="1"/>
  <c r="D116" i="12" s="1" a="1"/>
  <c r="D116" i="12" s="1"/>
  <c r="L1498" i="11"/>
  <c r="M1498" i="11" s="1"/>
  <c r="N1498" i="11" s="1"/>
  <c r="I1494" i="11"/>
  <c r="K1494" i="11" s="1"/>
  <c r="I1502" i="11"/>
  <c r="K1502" i="11" s="1"/>
  <c r="L1502" i="11" s="1"/>
  <c r="M1502" i="11" s="1"/>
  <c r="N1502" i="11" s="1"/>
  <c r="D1505" i="11"/>
  <c r="J1502" i="11"/>
  <c r="J1501" i="11"/>
  <c r="I1480" i="11"/>
  <c r="K1480" i="11" s="1"/>
  <c r="I1472" i="11"/>
  <c r="K1472" i="11" s="1"/>
  <c r="L1428" i="11"/>
  <c r="M1428" i="11" s="1"/>
  <c r="I1402" i="11"/>
  <c r="K1402" i="11" s="1"/>
  <c r="I1394" i="11"/>
  <c r="K1394" i="11" s="1"/>
  <c r="O1349" i="11"/>
  <c r="N1311" i="11"/>
  <c r="N1314" i="11" s="1"/>
  <c r="M1314" i="11"/>
  <c r="O1310" i="11" s="1"/>
  <c r="I1285" i="11"/>
  <c r="K1285" i="11" s="1"/>
  <c r="I1277" i="11"/>
  <c r="K1277" i="11" s="1"/>
  <c r="O1228" i="11"/>
  <c r="I1233" i="11" s="1"/>
  <c r="K1233" i="11" s="1"/>
  <c r="I1207" i="11"/>
  <c r="K1207" i="11" s="1"/>
  <c r="I1199" i="11"/>
  <c r="K1199" i="11" s="1"/>
  <c r="N1155" i="11"/>
  <c r="N1158" i="11" s="1"/>
  <c r="M1158" i="11"/>
  <c r="O1154" i="11" s="1"/>
  <c r="L1116" i="11"/>
  <c r="M1116" i="11" s="1"/>
  <c r="N1077" i="11"/>
  <c r="N1080" i="11" s="1"/>
  <c r="M1080" i="11"/>
  <c r="O1076" i="11" s="1"/>
  <c r="L1038" i="11"/>
  <c r="M1038" i="11" s="1"/>
  <c r="N999" i="11"/>
  <c r="N1002" i="11" s="1"/>
  <c r="M1002" i="11"/>
  <c r="L960" i="11"/>
  <c r="M960" i="11" s="1"/>
  <c r="O916" i="11"/>
  <c r="I921" i="11" s="1"/>
  <c r="K921" i="11" s="1"/>
  <c r="N882" i="11"/>
  <c r="N885" i="11" s="1"/>
  <c r="M885" i="11"/>
  <c r="O881" i="11" s="1"/>
  <c r="N843" i="11"/>
  <c r="N846" i="11" s="1"/>
  <c r="M846" i="11"/>
  <c r="O842" i="11" s="1"/>
  <c r="O799" i="11"/>
  <c r="I804" i="11" s="1"/>
  <c r="K804" i="11" s="1"/>
  <c r="O764" i="11"/>
  <c r="I739" i="11"/>
  <c r="K739" i="11" s="1"/>
  <c r="I731" i="11"/>
  <c r="K731" i="11" s="1"/>
  <c r="N687" i="11"/>
  <c r="N690" i="11" s="1"/>
  <c r="M690" i="11"/>
  <c r="O686" i="11" s="1"/>
  <c r="L648" i="11"/>
  <c r="M648" i="11" s="1"/>
  <c r="N609" i="11"/>
  <c r="N612" i="11" s="1"/>
  <c r="M612" i="11"/>
  <c r="O608" i="11" s="1"/>
  <c r="L570" i="11"/>
  <c r="M570" i="11" s="1"/>
  <c r="N531" i="11"/>
  <c r="N534" i="11" s="1"/>
  <c r="M534" i="11"/>
  <c r="N492" i="11"/>
  <c r="N495" i="11" s="1"/>
  <c r="M495" i="11"/>
  <c r="O491" i="11" s="1"/>
  <c r="N453" i="11"/>
  <c r="N456" i="11" s="1"/>
  <c r="M456" i="11"/>
  <c r="O452" i="11" s="1"/>
  <c r="L414" i="11"/>
  <c r="M414" i="11" s="1"/>
  <c r="O374" i="11"/>
  <c r="N336" i="11"/>
  <c r="N339" i="11" s="1"/>
  <c r="M339" i="11"/>
  <c r="O296" i="11"/>
  <c r="O257" i="11"/>
  <c r="N219" i="11"/>
  <c r="N222" i="11" s="1"/>
  <c r="M222" i="11"/>
  <c r="O218" i="11" s="1"/>
  <c r="N84" i="11"/>
  <c r="N19" i="11"/>
  <c r="N21" i="11" s="1"/>
  <c r="M21" i="11"/>
  <c r="N50" i="11"/>
  <c r="N24" i="9"/>
  <c r="N27" i="9" s="1"/>
  <c r="M27" i="9"/>
  <c r="O23" i="9" s="1"/>
  <c r="J58" i="9"/>
  <c r="J59" i="9"/>
  <c r="K24" i="8"/>
  <c r="O20" i="8"/>
  <c r="P16" i="8"/>
  <c r="Q16" i="8" s="1"/>
  <c r="O34" i="6"/>
  <c r="P49" i="6" s="1"/>
  <c r="L32" i="6"/>
  <c r="O32" i="6" s="1"/>
  <c r="Q32" i="6" s="1"/>
  <c r="L35" i="6"/>
  <c r="O35" i="6" s="1"/>
  <c r="Q35" i="6" s="1"/>
  <c r="L33" i="6"/>
  <c r="O33" i="6" s="1"/>
  <c r="O46" i="6"/>
  <c r="Q46" i="6" s="1"/>
  <c r="L47" i="6"/>
  <c r="O31" i="6"/>
  <c r="Q31" i="6" s="1"/>
  <c r="L41" i="6"/>
  <c r="O41" i="6" s="1"/>
  <c r="Q41" i="6" s="1"/>
  <c r="O39" i="6"/>
  <c r="Q39" i="6" s="1"/>
  <c r="L40" i="6"/>
  <c r="O40" i="6" s="1"/>
  <c r="Q40" i="6" s="1"/>
  <c r="L42" i="6"/>
  <c r="O42" i="6" s="1"/>
  <c r="P33" i="6" s="1"/>
  <c r="E17" i="5"/>
  <c r="F17" i="5" s="1"/>
  <c r="J484" i="15" l="1"/>
  <c r="I488" i="15"/>
  <c r="O492" i="15"/>
  <c r="K485" i="15"/>
  <c r="R492" i="15"/>
  <c r="Q485" i="15"/>
  <c r="P488" i="15"/>
  <c r="L490" i="15"/>
  <c r="H488" i="15"/>
  <c r="M491" i="15"/>
  <c r="K493" i="15"/>
  <c r="K489" i="15"/>
  <c r="J490" i="15"/>
  <c r="I489" i="15"/>
  <c r="P486" i="15"/>
  <c r="O490" i="15"/>
  <c r="Q484" i="15"/>
  <c r="K491" i="15"/>
  <c r="M489" i="15"/>
  <c r="K494" i="15"/>
  <c r="L484" i="15"/>
  <c r="R485" i="15"/>
  <c r="I485" i="15"/>
  <c r="Q490" i="15"/>
  <c r="L487" i="15"/>
  <c r="O488" i="15"/>
  <c r="Q488" i="15"/>
  <c r="J493" i="15"/>
  <c r="Q487" i="15"/>
  <c r="P494" i="15"/>
  <c r="M485" i="15"/>
  <c r="P490" i="15"/>
  <c r="Q489" i="15"/>
  <c r="O484" i="15"/>
  <c r="J491" i="15"/>
  <c r="H492" i="15"/>
  <c r="J488" i="15"/>
  <c r="J487" i="15"/>
  <c r="J492" i="15"/>
  <c r="L492" i="15"/>
  <c r="I487" i="15"/>
  <c r="I494" i="15"/>
  <c r="N489" i="15"/>
  <c r="N488" i="15"/>
  <c r="R486" i="15"/>
  <c r="M487" i="15"/>
  <c r="H494" i="15"/>
  <c r="R490" i="15"/>
  <c r="J489" i="15"/>
  <c r="J486" i="15"/>
  <c r="M493" i="15"/>
  <c r="H491" i="15"/>
  <c r="L493" i="15"/>
  <c r="P491" i="15"/>
  <c r="N493" i="15"/>
  <c r="N486" i="15"/>
  <c r="I484" i="15"/>
  <c r="J494" i="15"/>
  <c r="M484" i="15"/>
  <c r="M492" i="15"/>
  <c r="H489" i="15"/>
  <c r="M486" i="15"/>
  <c r="K487" i="15"/>
  <c r="L489" i="15"/>
  <c r="Q492" i="15"/>
  <c r="O494" i="15"/>
  <c r="H490" i="15"/>
  <c r="I492" i="15"/>
  <c r="K488" i="15"/>
  <c r="N490" i="15"/>
  <c r="H484" i="15" a="1"/>
  <c r="N485" i="15" s="1"/>
  <c r="H484" i="15"/>
  <c r="H405" i="15" a="1"/>
  <c r="H451" i="15" a="1"/>
  <c r="H222" i="13" a="1"/>
  <c r="H227" i="13" s="1"/>
  <c r="D119" i="12"/>
  <c r="F122" i="12"/>
  <c r="J121" i="12"/>
  <c r="H122" i="12"/>
  <c r="I119" i="12"/>
  <c r="I122" i="12"/>
  <c r="G118" i="12"/>
  <c r="K120" i="12"/>
  <c r="F118" i="12"/>
  <c r="G120" i="12"/>
  <c r="J118" i="12"/>
  <c r="J123" i="12"/>
  <c r="D118" i="12"/>
  <c r="I116" i="12"/>
  <c r="J122" i="12"/>
  <c r="J117" i="12"/>
  <c r="G121" i="12"/>
  <c r="D120" i="12"/>
  <c r="F121" i="12"/>
  <c r="F117" i="12"/>
  <c r="E123" i="12"/>
  <c r="G116" i="12"/>
  <c r="J119" i="12"/>
  <c r="K123" i="12"/>
  <c r="K118" i="12"/>
  <c r="D123" i="12"/>
  <c r="K117" i="12"/>
  <c r="E120" i="12"/>
  <c r="E119" i="12"/>
  <c r="I123" i="12"/>
  <c r="H123" i="12"/>
  <c r="K121" i="12"/>
  <c r="H117" i="12"/>
  <c r="F123" i="12"/>
  <c r="F116" i="12"/>
  <c r="G123" i="12"/>
  <c r="G119" i="12"/>
  <c r="F119" i="12"/>
  <c r="E117" i="12"/>
  <c r="K122" i="12"/>
  <c r="E122" i="12"/>
  <c r="I118" i="12"/>
  <c r="D121" i="12"/>
  <c r="D117" i="12"/>
  <c r="K116" i="12"/>
  <c r="H119" i="12"/>
  <c r="E116" i="12"/>
  <c r="H120" i="12"/>
  <c r="I120" i="12"/>
  <c r="I121" i="12"/>
  <c r="I117" i="12"/>
  <c r="K119" i="12"/>
  <c r="H118" i="12"/>
  <c r="E118" i="12"/>
  <c r="G122" i="12"/>
  <c r="G117" i="12"/>
  <c r="F120" i="12"/>
  <c r="D122" i="12"/>
  <c r="E121" i="12"/>
  <c r="J116" i="12"/>
  <c r="H121" i="12"/>
  <c r="H116" i="12"/>
  <c r="J120" i="12"/>
  <c r="J1505" i="11"/>
  <c r="J1508" i="11"/>
  <c r="J1507" i="11"/>
  <c r="J1506" i="11"/>
  <c r="M1494" i="11"/>
  <c r="L1494" i="11"/>
  <c r="L1480" i="11"/>
  <c r="M1480" i="11" s="1"/>
  <c r="L1472" i="11"/>
  <c r="M1472" i="11" s="1"/>
  <c r="N1428" i="11"/>
  <c r="N1431" i="11" s="1"/>
  <c r="M1431" i="11"/>
  <c r="L1394" i="11"/>
  <c r="M1394" i="11" s="1"/>
  <c r="L1402" i="11"/>
  <c r="M1402" i="11" s="1"/>
  <c r="I1363" i="11"/>
  <c r="K1363" i="11" s="1"/>
  <c r="I1355" i="11"/>
  <c r="K1355" i="11" s="1"/>
  <c r="I1324" i="11"/>
  <c r="K1324" i="11" s="1"/>
  <c r="I1316" i="11"/>
  <c r="K1316" i="11" s="1"/>
  <c r="L1277" i="11"/>
  <c r="M1277" i="11" s="1"/>
  <c r="L1285" i="11"/>
  <c r="M1285" i="11" s="1"/>
  <c r="L1233" i="11"/>
  <c r="M1233" i="11" s="1"/>
  <c r="L1199" i="11"/>
  <c r="M1199" i="11" s="1"/>
  <c r="L1207" i="11"/>
  <c r="M1207" i="11" s="1"/>
  <c r="I1168" i="11"/>
  <c r="K1168" i="11" s="1"/>
  <c r="I1160" i="11"/>
  <c r="K1160" i="11" s="1"/>
  <c r="N1116" i="11"/>
  <c r="N1119" i="11" s="1"/>
  <c r="M1119" i="11"/>
  <c r="O1115" i="11" s="1"/>
  <c r="I1090" i="11"/>
  <c r="K1090" i="11" s="1"/>
  <c r="I1082" i="11"/>
  <c r="K1082" i="11" s="1"/>
  <c r="N1038" i="11"/>
  <c r="N1041" i="11" s="1"/>
  <c r="M1041" i="11"/>
  <c r="O1037" i="11" s="1"/>
  <c r="O998" i="11"/>
  <c r="N960" i="11"/>
  <c r="N963" i="11" s="1"/>
  <c r="M963" i="11"/>
  <c r="O959" i="11" s="1"/>
  <c r="L921" i="11"/>
  <c r="M921" i="11" s="1"/>
  <c r="I895" i="11"/>
  <c r="K895" i="11" s="1"/>
  <c r="I887" i="11"/>
  <c r="K887" i="11" s="1"/>
  <c r="I856" i="11"/>
  <c r="K856" i="11" s="1"/>
  <c r="I848" i="11"/>
  <c r="K848" i="11" s="1"/>
  <c r="L804" i="11"/>
  <c r="M804" i="11" s="1"/>
  <c r="I778" i="11"/>
  <c r="K778" i="11" s="1"/>
  <c r="I770" i="11"/>
  <c r="K770" i="11" s="1"/>
  <c r="M739" i="11"/>
  <c r="L739" i="11"/>
  <c r="L731" i="11"/>
  <c r="M731" i="11" s="1"/>
  <c r="I700" i="11"/>
  <c r="K700" i="11" s="1"/>
  <c r="I692" i="11"/>
  <c r="K692" i="11" s="1"/>
  <c r="N648" i="11"/>
  <c r="N651" i="11" s="1"/>
  <c r="M651" i="11"/>
  <c r="O647" i="11" s="1"/>
  <c r="I622" i="11"/>
  <c r="K622" i="11" s="1"/>
  <c r="I614" i="11"/>
  <c r="K614" i="11" s="1"/>
  <c r="N570" i="11"/>
  <c r="N573" i="11" s="1"/>
  <c r="M573" i="11"/>
  <c r="O530" i="11"/>
  <c r="I505" i="11"/>
  <c r="K505" i="11" s="1"/>
  <c r="I497" i="11"/>
  <c r="K497" i="11" s="1"/>
  <c r="I466" i="11"/>
  <c r="K466" i="11" s="1"/>
  <c r="I458" i="11"/>
  <c r="K458" i="11" s="1"/>
  <c r="N414" i="11"/>
  <c r="N417" i="11" s="1"/>
  <c r="M417" i="11"/>
  <c r="O413" i="11" s="1"/>
  <c r="I388" i="11"/>
  <c r="K388" i="11" s="1"/>
  <c r="I380" i="11"/>
  <c r="K380" i="11" s="1"/>
  <c r="O335" i="11"/>
  <c r="I310" i="11"/>
  <c r="K310" i="11" s="1"/>
  <c r="I302" i="11"/>
  <c r="K302" i="11" s="1"/>
  <c r="I271" i="11"/>
  <c r="K271" i="11" s="1"/>
  <c r="I263" i="11"/>
  <c r="K263" i="11" s="1"/>
  <c r="I232" i="11"/>
  <c r="K232" i="11" s="1"/>
  <c r="I224" i="11"/>
  <c r="K224" i="11" s="1"/>
  <c r="O19" i="11"/>
  <c r="I24" i="11" s="1"/>
  <c r="K24" i="11" s="1"/>
  <c r="I51" i="9"/>
  <c r="K51" i="9" s="1"/>
  <c r="L51" i="9" s="1"/>
  <c r="M51" i="9" s="1"/>
  <c r="I59" i="9"/>
  <c r="K59" i="9" s="1"/>
  <c r="L59" i="9" s="1"/>
  <c r="M59" i="9" s="1"/>
  <c r="N59" i="9" s="1"/>
  <c r="D62" i="9"/>
  <c r="I29" i="9"/>
  <c r="K29" i="9" s="1"/>
  <c r="L29" i="9" s="1"/>
  <c r="M29" i="9" s="1"/>
  <c r="I37" i="9"/>
  <c r="K37" i="9" s="1"/>
  <c r="L37" i="9" s="1"/>
  <c r="M37" i="9" s="1"/>
  <c r="L24" i="8"/>
  <c r="M24" i="8" s="1"/>
  <c r="N24" i="8" s="1"/>
  <c r="N27" i="8" s="1"/>
  <c r="P24" i="8"/>
  <c r="Q33" i="6"/>
  <c r="P42" i="6"/>
  <c r="Q42" i="6" s="1"/>
  <c r="O47" i="6"/>
  <c r="Q47" i="6" s="1"/>
  <c r="L48" i="6"/>
  <c r="G17" i="5"/>
  <c r="B18" i="5"/>
  <c r="C18" i="5" s="1"/>
  <c r="R493" i="15" l="1"/>
  <c r="Q493" i="15"/>
  <c r="P493" i="15"/>
  <c r="L491" i="15"/>
  <c r="N484" i="15"/>
  <c r="O487" i="15"/>
  <c r="H486" i="15"/>
  <c r="P485" i="15"/>
  <c r="N487" i="15"/>
  <c r="P492" i="15"/>
  <c r="K484" i="15"/>
  <c r="R489" i="15"/>
  <c r="R487" i="15"/>
  <c r="J485" i="15"/>
  <c r="M488" i="15"/>
  <c r="L494" i="15"/>
  <c r="O486" i="15"/>
  <c r="I490" i="15"/>
  <c r="K486" i="15"/>
  <c r="N492" i="15"/>
  <c r="P487" i="15"/>
  <c r="M494" i="15"/>
  <c r="Q494" i="15"/>
  <c r="I486" i="15"/>
  <c r="R488" i="15"/>
  <c r="O493" i="15"/>
  <c r="K490" i="15"/>
  <c r="L488" i="15"/>
  <c r="R491" i="15"/>
  <c r="R494" i="15"/>
  <c r="Q491" i="15"/>
  <c r="H487" i="15"/>
  <c r="O491" i="15"/>
  <c r="P484" i="15"/>
  <c r="N494" i="15"/>
  <c r="L485" i="15"/>
  <c r="H485" i="15"/>
  <c r="I493" i="15"/>
  <c r="H493" i="15"/>
  <c r="O485" i="15"/>
  <c r="I491" i="15"/>
  <c r="L486" i="15"/>
  <c r="R484" i="15"/>
  <c r="H497" i="15" s="1" a="1"/>
  <c r="K492" i="15"/>
  <c r="Q486" i="15"/>
  <c r="P489" i="15"/>
  <c r="O489" i="15"/>
  <c r="M490" i="15"/>
  <c r="N491" i="15"/>
  <c r="H456" i="15"/>
  <c r="H458" i="15"/>
  <c r="H451" i="15"/>
  <c r="H457" i="15"/>
  <c r="H452" i="15"/>
  <c r="H453" i="15"/>
  <c r="H455" i="15"/>
  <c r="H454" i="15"/>
  <c r="K405" i="15"/>
  <c r="J412" i="15"/>
  <c r="H409" i="15"/>
  <c r="M407" i="15"/>
  <c r="L405" i="15"/>
  <c r="M410" i="15"/>
  <c r="O408" i="15"/>
  <c r="K411" i="15"/>
  <c r="K407" i="15"/>
  <c r="O405" i="15"/>
  <c r="I412" i="15"/>
  <c r="L407" i="15"/>
  <c r="L412" i="15"/>
  <c r="K410" i="15"/>
  <c r="M405" i="15"/>
  <c r="K412" i="15"/>
  <c r="N411" i="15"/>
  <c r="I407" i="15"/>
  <c r="J410" i="15"/>
  <c r="O409" i="15"/>
  <c r="N407" i="15"/>
  <c r="I409" i="15"/>
  <c r="O407" i="15"/>
  <c r="N406" i="15"/>
  <c r="N405" i="15"/>
  <c r="O410" i="15"/>
  <c r="L406" i="15"/>
  <c r="H406" i="15"/>
  <c r="J411" i="15"/>
  <c r="I408" i="15"/>
  <c r="H411" i="15"/>
  <c r="H405" i="15"/>
  <c r="J405" i="15"/>
  <c r="N409" i="15"/>
  <c r="I406" i="15"/>
  <c r="L411" i="15"/>
  <c r="I405" i="15"/>
  <c r="I411" i="15"/>
  <c r="L410" i="15"/>
  <c r="O412" i="15"/>
  <c r="J409" i="15"/>
  <c r="N408" i="15"/>
  <c r="L408" i="15"/>
  <c r="K408" i="15"/>
  <c r="M409" i="15"/>
  <c r="H410" i="15"/>
  <c r="H412" i="15"/>
  <c r="H408" i="15"/>
  <c r="N410" i="15"/>
  <c r="M406" i="15"/>
  <c r="J408" i="15"/>
  <c r="O406" i="15"/>
  <c r="M412" i="15"/>
  <c r="M408" i="15"/>
  <c r="J406" i="15"/>
  <c r="I410" i="15"/>
  <c r="K406" i="15"/>
  <c r="J407" i="15"/>
  <c r="M411" i="15"/>
  <c r="K409" i="15"/>
  <c r="O411" i="15"/>
  <c r="N412" i="15"/>
  <c r="L409" i="15"/>
  <c r="H407" i="15"/>
  <c r="H223" i="13"/>
  <c r="H226" i="13"/>
  <c r="H222" i="13"/>
  <c r="H232" i="13"/>
  <c r="H228" i="13"/>
  <c r="H225" i="13"/>
  <c r="H229" i="13"/>
  <c r="H230" i="13"/>
  <c r="H231" i="13"/>
  <c r="H224" i="13"/>
  <c r="O116" i="12" a="1"/>
  <c r="O116" i="12" s="1"/>
  <c r="O125" i="12" s="1"/>
  <c r="N1494" i="11"/>
  <c r="N1495" i="11" s="1"/>
  <c r="M1495" i="11"/>
  <c r="O1492" i="11" s="1"/>
  <c r="N1472" i="11"/>
  <c r="N1474" i="11" s="1"/>
  <c r="M1474" i="11"/>
  <c r="O1472" i="11" s="1"/>
  <c r="N1480" i="11"/>
  <c r="O1427" i="11"/>
  <c r="N1402" i="11"/>
  <c r="N1394" i="11"/>
  <c r="N1396" i="11" s="1"/>
  <c r="M1396" i="11"/>
  <c r="O1394" i="11" s="1"/>
  <c r="I1398" i="11" s="1"/>
  <c r="K1398" i="11" s="1"/>
  <c r="L1355" i="11"/>
  <c r="M1355" i="11" s="1"/>
  <c r="L1363" i="11"/>
  <c r="M1363" i="11" s="1"/>
  <c r="L1316" i="11"/>
  <c r="M1316" i="11"/>
  <c r="M1324" i="11"/>
  <c r="L1324" i="11"/>
  <c r="N1285" i="11"/>
  <c r="M1279" i="11"/>
  <c r="N1277" i="11"/>
  <c r="N1279" i="11" s="1"/>
  <c r="N1233" i="11"/>
  <c r="N1236" i="11" s="1"/>
  <c r="M1236" i="11"/>
  <c r="O1232" i="11" s="1"/>
  <c r="N1207" i="11"/>
  <c r="N1199" i="11"/>
  <c r="N1201" i="11" s="1"/>
  <c r="M1201" i="11"/>
  <c r="O1199" i="11" s="1"/>
  <c r="I1203" i="11" s="1"/>
  <c r="K1203" i="11" s="1"/>
  <c r="L1160" i="11"/>
  <c r="M1160" i="11" s="1"/>
  <c r="M1168" i="11"/>
  <c r="L1168" i="11"/>
  <c r="I1129" i="11"/>
  <c r="K1129" i="11" s="1"/>
  <c r="I1121" i="11"/>
  <c r="K1121" i="11" s="1"/>
  <c r="L1082" i="11"/>
  <c r="M1082" i="11" s="1"/>
  <c r="L1090" i="11"/>
  <c r="M1090" i="11" s="1"/>
  <c r="I1051" i="11"/>
  <c r="K1051" i="11" s="1"/>
  <c r="I1043" i="11"/>
  <c r="K1043" i="11" s="1"/>
  <c r="I1012" i="11"/>
  <c r="K1012" i="11" s="1"/>
  <c r="I1004" i="11"/>
  <c r="K1004" i="11" s="1"/>
  <c r="I973" i="11"/>
  <c r="K973" i="11" s="1"/>
  <c r="I965" i="11"/>
  <c r="K965" i="11" s="1"/>
  <c r="N921" i="11"/>
  <c r="N924" i="11" s="1"/>
  <c r="M924" i="11"/>
  <c r="L895" i="11"/>
  <c r="M895" i="11" s="1"/>
  <c r="L887" i="11"/>
  <c r="M887" i="11" s="1"/>
  <c r="L848" i="11"/>
  <c r="M848" i="11" s="1"/>
  <c r="L856" i="11"/>
  <c r="M856" i="11" s="1"/>
  <c r="N804" i="11"/>
  <c r="N807" i="11" s="1"/>
  <c r="M807" i="11"/>
  <c r="O803" i="11" s="1"/>
  <c r="L770" i="11"/>
  <c r="M770" i="11" s="1"/>
  <c r="M778" i="11"/>
  <c r="L778" i="11"/>
  <c r="N731" i="11"/>
  <c r="N733" i="11" s="1"/>
  <c r="M733" i="11"/>
  <c r="N739" i="11"/>
  <c r="L692" i="11"/>
  <c r="M692" i="11" s="1"/>
  <c r="L700" i="11"/>
  <c r="M700" i="11" s="1"/>
  <c r="I661" i="11"/>
  <c r="K661" i="11" s="1"/>
  <c r="I653" i="11"/>
  <c r="K653" i="11" s="1"/>
  <c r="L614" i="11"/>
  <c r="M614" i="11" s="1"/>
  <c r="M622" i="11"/>
  <c r="L622" i="11"/>
  <c r="O569" i="11"/>
  <c r="I544" i="11"/>
  <c r="K544" i="11" s="1"/>
  <c r="I536" i="11"/>
  <c r="K536" i="11" s="1"/>
  <c r="L497" i="11"/>
  <c r="M497" i="11" s="1"/>
  <c r="L505" i="11"/>
  <c r="M505" i="11" s="1"/>
  <c r="L458" i="11"/>
  <c r="M458" i="11" s="1"/>
  <c r="L466" i="11"/>
  <c r="M466" i="11" s="1"/>
  <c r="I427" i="11"/>
  <c r="K427" i="11" s="1"/>
  <c r="I419" i="11"/>
  <c r="K419" i="11" s="1"/>
  <c r="L380" i="11"/>
  <c r="M380" i="11" s="1"/>
  <c r="L388" i="11"/>
  <c r="M388" i="11" s="1"/>
  <c r="I349" i="11"/>
  <c r="K349" i="11" s="1"/>
  <c r="I341" i="11"/>
  <c r="K341" i="11" s="1"/>
  <c r="L302" i="11"/>
  <c r="M302" i="11" s="1"/>
  <c r="L310" i="11"/>
  <c r="M310" i="11" s="1"/>
  <c r="L263" i="11"/>
  <c r="M263" i="11" s="1"/>
  <c r="M271" i="11"/>
  <c r="L271" i="11"/>
  <c r="L224" i="11"/>
  <c r="M224" i="11" s="1"/>
  <c r="L232" i="11"/>
  <c r="M232" i="11" s="1"/>
  <c r="I55" i="11"/>
  <c r="K55" i="11" s="1"/>
  <c r="L55" i="11" s="1"/>
  <c r="M55" i="11" s="1"/>
  <c r="N55" i="11" s="1"/>
  <c r="D58" i="11"/>
  <c r="J58" i="11" s="1"/>
  <c r="L24" i="11"/>
  <c r="M24" i="11" s="1"/>
  <c r="N51" i="9"/>
  <c r="N52" i="9" s="1"/>
  <c r="M52" i="9"/>
  <c r="O49" i="9" s="1"/>
  <c r="N29" i="9"/>
  <c r="N31" i="9" s="1"/>
  <c r="M31" i="9"/>
  <c r="N37" i="9"/>
  <c r="J65" i="9"/>
  <c r="J63" i="9"/>
  <c r="J64" i="9"/>
  <c r="J62" i="9"/>
  <c r="M27" i="8"/>
  <c r="O23" i="8"/>
  <c r="Q23" i="8" s="1"/>
  <c r="O48" i="6"/>
  <c r="Q48" i="6" s="1"/>
  <c r="L49" i="6"/>
  <c r="O49" i="6" s="1"/>
  <c r="D18" i="5"/>
  <c r="E18" i="5" s="1"/>
  <c r="F18" i="5" s="1"/>
  <c r="G18" i="5" s="1"/>
  <c r="H500" i="15" l="1"/>
  <c r="H507" i="15"/>
  <c r="H505" i="15"/>
  <c r="H501" i="15"/>
  <c r="H497" i="15"/>
  <c r="H506" i="15"/>
  <c r="H504" i="15"/>
  <c r="H502" i="15"/>
  <c r="H499" i="15"/>
  <c r="H503" i="15"/>
  <c r="H498" i="15"/>
  <c r="H461" i="15" a="1"/>
  <c r="H464" i="15" s="1"/>
  <c r="H415" i="15" a="1"/>
  <c r="B235" i="13" a="1"/>
  <c r="B240" i="13" s="1"/>
  <c r="B236" i="13"/>
  <c r="G137" i="12"/>
  <c r="O120" i="12"/>
  <c r="O129" i="12" s="1"/>
  <c r="O122" i="12"/>
  <c r="O131" i="12" s="1"/>
  <c r="O123" i="12"/>
  <c r="O132" i="12" s="1"/>
  <c r="O121" i="12"/>
  <c r="O130" i="12" s="1"/>
  <c r="O119" i="12"/>
  <c r="O128" i="12" s="1"/>
  <c r="O117" i="12"/>
  <c r="O126" i="12" s="1"/>
  <c r="O118" i="12"/>
  <c r="O127" i="12" s="1"/>
  <c r="I1505" i="11"/>
  <c r="K1505" i="11" s="1"/>
  <c r="I1497" i="11"/>
  <c r="K1497" i="11" s="1"/>
  <c r="I1528" i="11"/>
  <c r="K1528" i="11" s="1"/>
  <c r="L1528" i="11" s="1"/>
  <c r="M1528" i="11" s="1"/>
  <c r="D1531" i="11"/>
  <c r="I1476" i="11"/>
  <c r="K1476" i="11" s="1"/>
  <c r="I1507" i="11"/>
  <c r="K1507" i="11" s="1"/>
  <c r="D1511" i="11"/>
  <c r="L1476" i="11"/>
  <c r="M1476" i="11" s="1"/>
  <c r="I1441" i="11"/>
  <c r="K1441" i="11" s="1"/>
  <c r="I1433" i="11"/>
  <c r="K1433" i="11" s="1"/>
  <c r="L1398" i="11"/>
  <c r="M1398" i="11" s="1"/>
  <c r="N1363" i="11"/>
  <c r="M1357" i="11"/>
  <c r="N1355" i="11"/>
  <c r="N1357" i="11" s="1"/>
  <c r="N1324" i="11"/>
  <c r="N1316" i="11"/>
  <c r="N1318" i="11" s="1"/>
  <c r="M1318" i="11"/>
  <c r="O1277" i="11"/>
  <c r="I1281" i="11" s="1"/>
  <c r="K1281" i="11" s="1"/>
  <c r="I1246" i="11"/>
  <c r="K1246" i="11" s="1"/>
  <c r="I1238" i="11"/>
  <c r="K1238" i="11" s="1"/>
  <c r="L1203" i="11"/>
  <c r="M1203" i="11" s="1"/>
  <c r="N1160" i="11"/>
  <c r="N1162" i="11" s="1"/>
  <c r="M1162" i="11"/>
  <c r="O1160" i="11" s="1"/>
  <c r="I1164" i="11" s="1"/>
  <c r="K1164" i="11" s="1"/>
  <c r="N1168" i="11"/>
  <c r="L1121" i="11"/>
  <c r="M1121" i="11"/>
  <c r="L1129" i="11"/>
  <c r="M1129" i="11" s="1"/>
  <c r="N1090" i="11"/>
  <c r="N1082" i="11"/>
  <c r="N1084" i="11" s="1"/>
  <c r="M1084" i="11"/>
  <c r="L1043" i="11"/>
  <c r="M1043" i="11" s="1"/>
  <c r="L1051" i="11"/>
  <c r="M1051" i="11" s="1"/>
  <c r="M1012" i="11"/>
  <c r="L1012" i="11"/>
  <c r="L1004" i="11"/>
  <c r="M1004" i="11" s="1"/>
  <c r="L965" i="11"/>
  <c r="M965" i="11" s="1"/>
  <c r="L973" i="11"/>
  <c r="M973" i="11" s="1"/>
  <c r="O920" i="11"/>
  <c r="M889" i="11"/>
  <c r="N887" i="11"/>
  <c r="N889" i="11" s="1"/>
  <c r="N895" i="11"/>
  <c r="N856" i="11"/>
  <c r="N848" i="11"/>
  <c r="N850" i="11" s="1"/>
  <c r="M850" i="11"/>
  <c r="O848" i="11" s="1"/>
  <c r="I852" i="11" s="1"/>
  <c r="K852" i="11" s="1"/>
  <c r="I817" i="11"/>
  <c r="K817" i="11" s="1"/>
  <c r="I809" i="11"/>
  <c r="K809" i="11" s="1"/>
  <c r="N770" i="11"/>
  <c r="N772" i="11" s="1"/>
  <c r="M772" i="11"/>
  <c r="O770" i="11" s="1"/>
  <c r="I774" i="11" s="1"/>
  <c r="K774" i="11" s="1"/>
  <c r="N778" i="11"/>
  <c r="O731" i="11"/>
  <c r="I735" i="11" s="1"/>
  <c r="K735" i="11" s="1"/>
  <c r="N700" i="11"/>
  <c r="M694" i="11"/>
  <c r="N692" i="11"/>
  <c r="N694" i="11" s="1"/>
  <c r="L653" i="11"/>
  <c r="M653" i="11" s="1"/>
  <c r="L661" i="11"/>
  <c r="M661" i="11" s="1"/>
  <c r="M616" i="11"/>
  <c r="N614" i="11"/>
  <c r="N616" i="11" s="1"/>
  <c r="N622" i="11"/>
  <c r="I583" i="11"/>
  <c r="K583" i="11" s="1"/>
  <c r="I575" i="11"/>
  <c r="K575" i="11" s="1"/>
  <c r="L544" i="11"/>
  <c r="M544" i="11" s="1"/>
  <c r="L536" i="11"/>
  <c r="M536" i="11" s="1"/>
  <c r="N505" i="11"/>
  <c r="N497" i="11"/>
  <c r="N499" i="11" s="1"/>
  <c r="M499" i="11"/>
  <c r="O497" i="11" s="1"/>
  <c r="I501" i="11" s="1"/>
  <c r="K501" i="11" s="1"/>
  <c r="N466" i="11"/>
  <c r="N458" i="11"/>
  <c r="N460" i="11" s="1"/>
  <c r="M460" i="11"/>
  <c r="O458" i="11" s="1"/>
  <c r="I462" i="11" s="1"/>
  <c r="K462" i="11" s="1"/>
  <c r="L419" i="11"/>
  <c r="M419" i="11" s="1"/>
  <c r="L427" i="11"/>
  <c r="M427" i="11" s="1"/>
  <c r="N388" i="11"/>
  <c r="N380" i="11"/>
  <c r="N382" i="11" s="1"/>
  <c r="M382" i="11"/>
  <c r="L341" i="11"/>
  <c r="M341" i="11" s="1"/>
  <c r="L349" i="11"/>
  <c r="M349" i="11" s="1"/>
  <c r="N310" i="11"/>
  <c r="M304" i="11"/>
  <c r="O302" i="11" s="1"/>
  <c r="I306" i="11" s="1"/>
  <c r="K306" i="11" s="1"/>
  <c r="N302" i="11"/>
  <c r="N304" i="11" s="1"/>
  <c r="N263" i="11"/>
  <c r="N265" i="11" s="1"/>
  <c r="M265" i="11"/>
  <c r="O263" i="11" s="1"/>
  <c r="I267" i="11" s="1"/>
  <c r="K267" i="11" s="1"/>
  <c r="N271" i="11"/>
  <c r="N232" i="11"/>
  <c r="N224" i="11"/>
  <c r="N226" i="11" s="1"/>
  <c r="M226" i="11"/>
  <c r="J59" i="11"/>
  <c r="N24" i="11"/>
  <c r="N27" i="11" s="1"/>
  <c r="M27" i="11"/>
  <c r="D88" i="9"/>
  <c r="I85" i="9"/>
  <c r="K85" i="9" s="1"/>
  <c r="I62" i="9"/>
  <c r="K62" i="9" s="1"/>
  <c r="L62" i="9" s="1"/>
  <c r="M62" i="9" s="1"/>
  <c r="I54" i="9"/>
  <c r="K54" i="9" s="1"/>
  <c r="L54" i="9" s="1"/>
  <c r="M54" i="9" s="1"/>
  <c r="K64" i="9"/>
  <c r="L64" i="9" s="1"/>
  <c r="M64" i="9" s="1"/>
  <c r="N64" i="9" s="1"/>
  <c r="O29" i="9"/>
  <c r="I64" i="9" s="1"/>
  <c r="O24" i="8"/>
  <c r="P12" i="8"/>
  <c r="Q12" i="8" s="1"/>
  <c r="K37" i="8"/>
  <c r="K29" i="8"/>
  <c r="P34" i="6"/>
  <c r="Q34" i="6" s="1"/>
  <c r="Q49" i="6"/>
  <c r="B19" i="5"/>
  <c r="C19" i="5"/>
  <c r="F19" i="5"/>
  <c r="H461" i="15" l="1"/>
  <c r="H467" i="15"/>
  <c r="H462" i="15"/>
  <c r="H465" i="15"/>
  <c r="H463" i="15"/>
  <c r="H466" i="15"/>
  <c r="H468" i="15"/>
  <c r="J422" i="15"/>
  <c r="L422" i="15"/>
  <c r="O419" i="15"/>
  <c r="L415" i="15"/>
  <c r="K418" i="15"/>
  <c r="K421" i="15"/>
  <c r="O418" i="15"/>
  <c r="O420" i="15"/>
  <c r="L419" i="15"/>
  <c r="H418" i="15"/>
  <c r="H417" i="15"/>
  <c r="M416" i="15"/>
  <c r="K416" i="15"/>
  <c r="I418" i="15"/>
  <c r="I421" i="15"/>
  <c r="I416" i="15"/>
  <c r="N420" i="15"/>
  <c r="H415" i="15"/>
  <c r="L420" i="15"/>
  <c r="H421" i="15"/>
  <c r="M419" i="15"/>
  <c r="N416" i="15"/>
  <c r="L416" i="15"/>
  <c r="M417" i="15"/>
  <c r="I422" i="15"/>
  <c r="K417" i="15"/>
  <c r="O421" i="15"/>
  <c r="L421" i="15"/>
  <c r="I415" i="15"/>
  <c r="K420" i="15"/>
  <c r="N417" i="15"/>
  <c r="N418" i="15"/>
  <c r="N419" i="15"/>
  <c r="J419" i="15"/>
  <c r="K419" i="15"/>
  <c r="J420" i="15"/>
  <c r="J418" i="15"/>
  <c r="O416" i="15"/>
  <c r="M422" i="15"/>
  <c r="J415" i="15"/>
  <c r="H422" i="15"/>
  <c r="J416" i="15"/>
  <c r="N415" i="15"/>
  <c r="I417" i="15"/>
  <c r="J421" i="15"/>
  <c r="O422" i="15"/>
  <c r="H416" i="15"/>
  <c r="K415" i="15"/>
  <c r="H420" i="15"/>
  <c r="I419" i="15"/>
  <c r="L417" i="15"/>
  <c r="L418" i="15"/>
  <c r="H419" i="15"/>
  <c r="M421" i="15"/>
  <c r="I420" i="15"/>
  <c r="M420" i="15"/>
  <c r="O417" i="15"/>
  <c r="N421" i="15"/>
  <c r="O415" i="15"/>
  <c r="J417" i="15"/>
  <c r="K422" i="15"/>
  <c r="M418" i="15"/>
  <c r="M415" i="15"/>
  <c r="N422" i="15"/>
  <c r="B245" i="13"/>
  <c r="B239" i="13"/>
  <c r="B243" i="13"/>
  <c r="B242" i="13"/>
  <c r="B241" i="13"/>
  <c r="B244" i="13"/>
  <c r="B238" i="13"/>
  <c r="B235" i="13"/>
  <c r="B248" i="13" s="1" a="1"/>
  <c r="B249" i="13" s="1"/>
  <c r="B237" i="13"/>
  <c r="F138" i="12"/>
  <c r="H137" i="12"/>
  <c r="G144" i="12"/>
  <c r="G146" i="12" s="1"/>
  <c r="G147" i="12" s="1"/>
  <c r="H147" i="12" s="1"/>
  <c r="G138" i="12"/>
  <c r="G142" i="12"/>
  <c r="F143" i="12" s="1"/>
  <c r="G143" i="12"/>
  <c r="F144" i="12" s="1"/>
  <c r="H144" i="12" s="1"/>
  <c r="G141" i="12"/>
  <c r="G139" i="12"/>
  <c r="F140" i="12" s="1"/>
  <c r="G140" i="12"/>
  <c r="F141" i="12" s="1"/>
  <c r="H141" i="12" s="1"/>
  <c r="L1507" i="11"/>
  <c r="M1507" i="11" s="1"/>
  <c r="N1507" i="11" s="1"/>
  <c r="J1531" i="11"/>
  <c r="J1532" i="11"/>
  <c r="J1533" i="11"/>
  <c r="J1511" i="11"/>
  <c r="J1512" i="11"/>
  <c r="N1528" i="11"/>
  <c r="N1529" i="11" s="1"/>
  <c r="M1529" i="11"/>
  <c r="O1527" i="11" s="1"/>
  <c r="L1497" i="11"/>
  <c r="M1497" i="11" s="1"/>
  <c r="L1505" i="11"/>
  <c r="M1505" i="11" s="1"/>
  <c r="M1478" i="11"/>
  <c r="N1476" i="11"/>
  <c r="N1478" i="11" s="1"/>
  <c r="M1441" i="11"/>
  <c r="L1441" i="11"/>
  <c r="M1433" i="11"/>
  <c r="L1433" i="11"/>
  <c r="M1400" i="11"/>
  <c r="N1398" i="11"/>
  <c r="N1400" i="11" s="1"/>
  <c r="O1355" i="11"/>
  <c r="I1359" i="11" s="1"/>
  <c r="K1359" i="11" s="1"/>
  <c r="O1316" i="11"/>
  <c r="I1320" i="11" s="1"/>
  <c r="K1320" i="11" s="1"/>
  <c r="L1281" i="11"/>
  <c r="M1281" i="11" s="1"/>
  <c r="L1238" i="11"/>
  <c r="M1238" i="11"/>
  <c r="M1246" i="11"/>
  <c r="L1246" i="11"/>
  <c r="N1203" i="11"/>
  <c r="N1205" i="11" s="1"/>
  <c r="M1205" i="11"/>
  <c r="L1164" i="11"/>
  <c r="M1164" i="11" s="1"/>
  <c r="N1129" i="11"/>
  <c r="N1121" i="11"/>
  <c r="N1123" i="11" s="1"/>
  <c r="M1123" i="11"/>
  <c r="O1121" i="11" s="1"/>
  <c r="I1125" i="11" s="1"/>
  <c r="K1125" i="11" s="1"/>
  <c r="O1082" i="11"/>
  <c r="I1086" i="11" s="1"/>
  <c r="K1086" i="11" s="1"/>
  <c r="N1051" i="11"/>
  <c r="N1043" i="11"/>
  <c r="N1045" i="11" s="1"/>
  <c r="M1045" i="11"/>
  <c r="O1043" i="11" s="1"/>
  <c r="I1047" i="11" s="1"/>
  <c r="K1047" i="11" s="1"/>
  <c r="M1006" i="11"/>
  <c r="O1004" i="11" s="1"/>
  <c r="I1008" i="11" s="1"/>
  <c r="K1008" i="11" s="1"/>
  <c r="N1004" i="11"/>
  <c r="N1006" i="11" s="1"/>
  <c r="N1012" i="11"/>
  <c r="N973" i="11"/>
  <c r="N965" i="11"/>
  <c r="N967" i="11" s="1"/>
  <c r="M967" i="11"/>
  <c r="O965" i="11" s="1"/>
  <c r="I969" i="11" s="1"/>
  <c r="K969" i="11" s="1"/>
  <c r="I934" i="11"/>
  <c r="K934" i="11" s="1"/>
  <c r="I926" i="11"/>
  <c r="K926" i="11" s="1"/>
  <c r="O887" i="11"/>
  <c r="I891" i="11" s="1"/>
  <c r="K891" i="11" s="1"/>
  <c r="L852" i="11"/>
  <c r="M852" i="11" s="1"/>
  <c r="L809" i="11"/>
  <c r="M809" i="11" s="1"/>
  <c r="L817" i="11"/>
  <c r="M817" i="11" s="1"/>
  <c r="L774" i="11"/>
  <c r="M774" i="11" s="1"/>
  <c r="L735" i="11"/>
  <c r="M735" i="11" s="1"/>
  <c r="O692" i="11"/>
  <c r="I696" i="11" s="1"/>
  <c r="K696" i="11" s="1"/>
  <c r="N661" i="11"/>
  <c r="M655" i="11"/>
  <c r="N653" i="11"/>
  <c r="N655" i="11" s="1"/>
  <c r="O614" i="11"/>
  <c r="I618" i="11" s="1"/>
  <c r="K618" i="11" s="1"/>
  <c r="L583" i="11"/>
  <c r="M583" i="11" s="1"/>
  <c r="L575" i="11"/>
  <c r="M575" i="11" s="1"/>
  <c r="N544" i="11"/>
  <c r="N536" i="11"/>
  <c r="N538" i="11" s="1"/>
  <c r="M538" i="11"/>
  <c r="O536" i="11" s="1"/>
  <c r="I540" i="11" s="1"/>
  <c r="K540" i="11" s="1"/>
  <c r="L501" i="11"/>
  <c r="M501" i="11" s="1"/>
  <c r="L462" i="11"/>
  <c r="M462" i="11" s="1"/>
  <c r="N427" i="11"/>
  <c r="N419" i="11"/>
  <c r="N421" i="11" s="1"/>
  <c r="M421" i="11"/>
  <c r="O419" i="11" s="1"/>
  <c r="I423" i="11" s="1"/>
  <c r="K423" i="11" s="1"/>
  <c r="O380" i="11"/>
  <c r="I384" i="11" s="1"/>
  <c r="K384" i="11" s="1"/>
  <c r="N349" i="11"/>
  <c r="N341" i="11"/>
  <c r="N343" i="11" s="1"/>
  <c r="M343" i="11"/>
  <c r="O341" i="11" s="1"/>
  <c r="I345" i="11" s="1"/>
  <c r="K345" i="11" s="1"/>
  <c r="L306" i="11"/>
  <c r="M306" i="11" s="1"/>
  <c r="L267" i="11"/>
  <c r="M267" i="11" s="1"/>
  <c r="O224" i="11"/>
  <c r="I228" i="11" s="1"/>
  <c r="K228" i="11" s="1"/>
  <c r="O23" i="11"/>
  <c r="I51" i="11" s="1"/>
  <c r="K51" i="11" s="1"/>
  <c r="N62" i="9"/>
  <c r="L85" i="9"/>
  <c r="M85" i="9" s="1"/>
  <c r="N54" i="9"/>
  <c r="N56" i="9" s="1"/>
  <c r="M56" i="9"/>
  <c r="O54" i="9" s="1"/>
  <c r="J88" i="9"/>
  <c r="J90" i="9"/>
  <c r="J89" i="9"/>
  <c r="I33" i="9"/>
  <c r="K33" i="9" s="1"/>
  <c r="L33" i="9" s="1"/>
  <c r="M33" i="9" s="1"/>
  <c r="D68" i="9"/>
  <c r="O25" i="8"/>
  <c r="P20" i="8"/>
  <c r="Q20" i="8" s="1"/>
  <c r="Q24" i="8"/>
  <c r="L37" i="8"/>
  <c r="M37" i="8" s="1"/>
  <c r="N37" i="8" s="1"/>
  <c r="L29" i="8"/>
  <c r="M29" i="8" s="1"/>
  <c r="D19" i="5"/>
  <c r="E19" i="5" s="1"/>
  <c r="D20" i="5" s="1"/>
  <c r="K461" i="15" l="1" a="1"/>
  <c r="B253" i="13"/>
  <c r="B254" i="13"/>
  <c r="B251" i="13"/>
  <c r="B257" i="13"/>
  <c r="B250" i="13"/>
  <c r="B252" i="13"/>
  <c r="B248" i="13"/>
  <c r="B256" i="13"/>
  <c r="B255" i="13"/>
  <c r="B258" i="13"/>
  <c r="I144" i="12"/>
  <c r="J144" i="12"/>
  <c r="K144" i="12" s="1"/>
  <c r="F142" i="12"/>
  <c r="H142" i="12" s="1"/>
  <c r="G145" i="12"/>
  <c r="F146" i="12" s="1"/>
  <c r="H146" i="12" s="1"/>
  <c r="H140" i="12"/>
  <c r="I147" i="12"/>
  <c r="E169" i="12" s="1"/>
  <c r="H143" i="12"/>
  <c r="I137" i="12"/>
  <c r="E150" i="12" s="1"/>
  <c r="I141" i="12"/>
  <c r="F145" i="12"/>
  <c r="H145" i="12" s="1"/>
  <c r="F139" i="12"/>
  <c r="H139" i="12" s="1"/>
  <c r="H138" i="12"/>
  <c r="N1505" i="11"/>
  <c r="N1497" i="11"/>
  <c r="N1499" i="11" s="1"/>
  <c r="M1499" i="11"/>
  <c r="O1497" i="11" s="1"/>
  <c r="I1531" i="11"/>
  <c r="K1531" i="11" s="1"/>
  <c r="L1531" i="11" s="1"/>
  <c r="M1531" i="11" s="1"/>
  <c r="D1566" i="11"/>
  <c r="O1476" i="11"/>
  <c r="N1441" i="11"/>
  <c r="M1435" i="11"/>
  <c r="O1433" i="11" s="1"/>
  <c r="I1437" i="11" s="1"/>
  <c r="K1437" i="11" s="1"/>
  <c r="N1433" i="11"/>
  <c r="N1435" i="11" s="1"/>
  <c r="O1398" i="11"/>
  <c r="I1403" i="11" s="1"/>
  <c r="K1403" i="11" s="1"/>
  <c r="L1359" i="11"/>
  <c r="M1359" i="11" s="1"/>
  <c r="L1320" i="11"/>
  <c r="M1320" i="11" s="1"/>
  <c r="N1281" i="11"/>
  <c r="N1283" i="11" s="1"/>
  <c r="M1283" i="11"/>
  <c r="O1281" i="11" s="1"/>
  <c r="I1286" i="11" s="1"/>
  <c r="K1286" i="11" s="1"/>
  <c r="N1246" i="11"/>
  <c r="N1238" i="11"/>
  <c r="N1240" i="11" s="1"/>
  <c r="M1240" i="11"/>
  <c r="O1203" i="11"/>
  <c r="I1208" i="11" s="1"/>
  <c r="K1208" i="11" s="1"/>
  <c r="N1164" i="11"/>
  <c r="N1166" i="11" s="1"/>
  <c r="M1166" i="11"/>
  <c r="O1164" i="11" s="1"/>
  <c r="I1169" i="11" s="1"/>
  <c r="K1169" i="11" s="1"/>
  <c r="M1125" i="11"/>
  <c r="L1125" i="11"/>
  <c r="L1086" i="11"/>
  <c r="M1086" i="11" s="1"/>
  <c r="L1047" i="11"/>
  <c r="M1047" i="11" s="1"/>
  <c r="L1008" i="11"/>
  <c r="M1008" i="11" s="1"/>
  <c r="L969" i="11"/>
  <c r="M969" i="11" s="1"/>
  <c r="L926" i="11"/>
  <c r="M926" i="11" s="1"/>
  <c r="M934" i="11"/>
  <c r="L934" i="11"/>
  <c r="L891" i="11"/>
  <c r="M891" i="11" s="1"/>
  <c r="N852" i="11"/>
  <c r="N854" i="11" s="1"/>
  <c r="M854" i="11"/>
  <c r="O852" i="11" s="1"/>
  <c r="I857" i="11" s="1"/>
  <c r="K857" i="11" s="1"/>
  <c r="N817" i="11"/>
  <c r="N809" i="11"/>
  <c r="N811" i="11" s="1"/>
  <c r="M811" i="11"/>
  <c r="O809" i="11" s="1"/>
  <c r="I813" i="11" s="1"/>
  <c r="K813" i="11" s="1"/>
  <c r="M776" i="11"/>
  <c r="N774" i="11"/>
  <c r="N776" i="11" s="1"/>
  <c r="M737" i="11"/>
  <c r="N735" i="11"/>
  <c r="N737" i="11" s="1"/>
  <c r="L696" i="11"/>
  <c r="M696" i="11" s="1"/>
  <c r="O653" i="11"/>
  <c r="I657" i="11" s="1"/>
  <c r="K657" i="11" s="1"/>
  <c r="L618" i="11"/>
  <c r="M618" i="11" s="1"/>
  <c r="M577" i="11"/>
  <c r="N575" i="11"/>
  <c r="N577" i="11" s="1"/>
  <c r="N583" i="11"/>
  <c r="M540" i="11"/>
  <c r="L540" i="11"/>
  <c r="M503" i="11"/>
  <c r="N501" i="11"/>
  <c r="N503" i="11" s="1"/>
  <c r="N462" i="11"/>
  <c r="N464" i="11" s="1"/>
  <c r="M464" i="11"/>
  <c r="O462" i="11" s="1"/>
  <c r="I467" i="11" s="1"/>
  <c r="K467" i="11" s="1"/>
  <c r="L423" i="11"/>
  <c r="M423" i="11" s="1"/>
  <c r="L384" i="11"/>
  <c r="M384" i="11" s="1"/>
  <c r="L345" i="11"/>
  <c r="M345" i="11" s="1"/>
  <c r="M308" i="11"/>
  <c r="N306" i="11"/>
  <c r="N308" i="11" s="1"/>
  <c r="M269" i="11"/>
  <c r="N267" i="11"/>
  <c r="N269" i="11" s="1"/>
  <c r="L228" i="11"/>
  <c r="M228" i="11" s="1"/>
  <c r="I59" i="11"/>
  <c r="K59" i="11" s="1"/>
  <c r="L59" i="11" s="1"/>
  <c r="M59" i="11" s="1"/>
  <c r="N59" i="11" s="1"/>
  <c r="I37" i="11"/>
  <c r="K37" i="11" s="1"/>
  <c r="L37" i="11" s="1"/>
  <c r="M37" i="11" s="1"/>
  <c r="D62" i="11"/>
  <c r="J62" i="11" s="1"/>
  <c r="I29" i="11"/>
  <c r="K29" i="11" s="1"/>
  <c r="L29" i="11" s="1"/>
  <c r="M29" i="11" s="1"/>
  <c r="L51" i="11"/>
  <c r="M51" i="11" s="1"/>
  <c r="N85" i="9"/>
  <c r="N86" i="9" s="1"/>
  <c r="M86" i="9"/>
  <c r="O84" i="9" s="1"/>
  <c r="I58" i="9"/>
  <c r="K58" i="9" s="1"/>
  <c r="L58" i="9" s="1"/>
  <c r="M58" i="9" s="1"/>
  <c r="D93" i="9"/>
  <c r="I89" i="9"/>
  <c r="K89" i="9"/>
  <c r="M35" i="9"/>
  <c r="N33" i="9"/>
  <c r="N35" i="9" s="1"/>
  <c r="J68" i="9"/>
  <c r="J69" i="9"/>
  <c r="O26" i="8"/>
  <c r="P29" i="8"/>
  <c r="M31" i="8"/>
  <c r="N29" i="8"/>
  <c r="N31" i="8" s="1"/>
  <c r="F20" i="5"/>
  <c r="E20" i="5"/>
  <c r="B20" i="5"/>
  <c r="G20" i="5"/>
  <c r="F21" i="5" s="1"/>
  <c r="H20" i="5"/>
  <c r="K462" i="15" l="1"/>
  <c r="N462" i="15" s="1"/>
  <c r="K465" i="15"/>
  <c r="N465" i="15" s="1"/>
  <c r="K466" i="15"/>
  <c r="N466" i="15" s="1"/>
  <c r="K468" i="15"/>
  <c r="N468" i="15" s="1"/>
  <c r="K467" i="15"/>
  <c r="N467" i="15" s="1"/>
  <c r="K461" i="15"/>
  <c r="K464" i="15"/>
  <c r="N464" i="15" s="1"/>
  <c r="K463" i="15"/>
  <c r="N463" i="15" s="1"/>
  <c r="E248" i="13" a="1"/>
  <c r="E258" i="13" s="1"/>
  <c r="B273" i="13" s="1"/>
  <c r="H310" i="13" s="1"/>
  <c r="J137" i="12"/>
  <c r="K137" i="12" s="1"/>
  <c r="F150" i="12" s="1"/>
  <c r="I139" i="12"/>
  <c r="I145" i="12"/>
  <c r="I140" i="12"/>
  <c r="J140" i="12"/>
  <c r="K140" i="12" s="1"/>
  <c r="I146" i="12"/>
  <c r="J146" i="12" s="1"/>
  <c r="K146" i="12" s="1"/>
  <c r="F166" i="12"/>
  <c r="K178" i="12" s="1"/>
  <c r="F168" i="12"/>
  <c r="J179" i="12" s="1"/>
  <c r="I143" i="12"/>
  <c r="J143" i="12" s="1"/>
  <c r="K143" i="12" s="1"/>
  <c r="I138" i="12"/>
  <c r="J138" i="12" s="1"/>
  <c r="K138" i="12" s="1"/>
  <c r="J147" i="12"/>
  <c r="K147" i="12" s="1"/>
  <c r="F169" i="12" s="1"/>
  <c r="E160" i="12"/>
  <c r="E158" i="12"/>
  <c r="J141" i="12"/>
  <c r="K141" i="12" s="1"/>
  <c r="I142" i="12"/>
  <c r="J142" i="12" s="1"/>
  <c r="K142" i="12" s="1"/>
  <c r="E166" i="12"/>
  <c r="E168" i="12"/>
  <c r="I1501" i="11"/>
  <c r="K1501" i="11" s="1"/>
  <c r="L1501" i="11" s="1"/>
  <c r="M1501" i="11" s="1"/>
  <c r="D1536" i="11"/>
  <c r="I1532" i="11"/>
  <c r="K1532" i="11" s="1"/>
  <c r="L1532" i="11" s="1"/>
  <c r="M1532" i="11" s="1"/>
  <c r="N1532" i="11" s="1"/>
  <c r="N1531" i="11"/>
  <c r="I1481" i="11"/>
  <c r="K1481" i="11" s="1"/>
  <c r="I1512" i="11"/>
  <c r="K1512" i="11" s="1"/>
  <c r="L1512" i="11" s="1"/>
  <c r="M1512" i="11" s="1"/>
  <c r="N1512" i="11" s="1"/>
  <c r="D1515" i="11"/>
  <c r="J1567" i="11"/>
  <c r="J1566" i="11"/>
  <c r="K1566" i="11" s="1"/>
  <c r="L1481" i="11"/>
  <c r="M1481" i="11" s="1"/>
  <c r="L1437" i="11"/>
  <c r="M1437" i="11" s="1"/>
  <c r="L1403" i="11"/>
  <c r="M1403" i="11" s="1"/>
  <c r="N1359" i="11"/>
  <c r="N1361" i="11" s="1"/>
  <c r="M1361" i="11"/>
  <c r="O1359" i="11" s="1"/>
  <c r="I1364" i="11" s="1"/>
  <c r="K1364" i="11" s="1"/>
  <c r="N1320" i="11"/>
  <c r="N1322" i="11" s="1"/>
  <c r="M1322" i="11"/>
  <c r="O1320" i="11" s="1"/>
  <c r="I1325" i="11" s="1"/>
  <c r="K1325" i="11" s="1"/>
  <c r="L1286" i="11"/>
  <c r="M1286" i="11" s="1"/>
  <c r="O1238" i="11"/>
  <c r="I1242" i="11" s="1"/>
  <c r="K1242" i="11" s="1"/>
  <c r="L1208" i="11"/>
  <c r="M1208" i="11" s="1"/>
  <c r="L1169" i="11"/>
  <c r="M1169" i="11" s="1"/>
  <c r="N1125" i="11"/>
  <c r="N1127" i="11" s="1"/>
  <c r="M1127" i="11"/>
  <c r="M1088" i="11"/>
  <c r="N1086" i="11"/>
  <c r="N1088" i="11" s="1"/>
  <c r="M1049" i="11"/>
  <c r="N1047" i="11"/>
  <c r="N1049" i="11" s="1"/>
  <c r="M1010" i="11"/>
  <c r="N1008" i="11"/>
  <c r="N1010" i="11" s="1"/>
  <c r="N969" i="11"/>
  <c r="N971" i="11" s="1"/>
  <c r="M971" i="11"/>
  <c r="O969" i="11" s="1"/>
  <c r="I974" i="11" s="1"/>
  <c r="K974" i="11" s="1"/>
  <c r="N926" i="11"/>
  <c r="N928" i="11" s="1"/>
  <c r="M928" i="11"/>
  <c r="O926" i="11" s="1"/>
  <c r="I930" i="11" s="1"/>
  <c r="K930" i="11" s="1"/>
  <c r="N934" i="11"/>
  <c r="M893" i="11"/>
  <c r="N891" i="11"/>
  <c r="N893" i="11" s="1"/>
  <c r="L857" i="11"/>
  <c r="M857" i="11" s="1"/>
  <c r="L813" i="11"/>
  <c r="M813" i="11" s="1"/>
  <c r="O774" i="11"/>
  <c r="I779" i="11" s="1"/>
  <c r="K779" i="11" s="1"/>
  <c r="O735" i="11"/>
  <c r="I740" i="11" s="1"/>
  <c r="K740" i="11" s="1"/>
  <c r="M698" i="11"/>
  <c r="N696" i="11"/>
  <c r="N698" i="11" s="1"/>
  <c r="L657" i="11"/>
  <c r="M657" i="11" s="1"/>
  <c r="N618" i="11"/>
  <c r="N620" i="11" s="1"/>
  <c r="M620" i="11"/>
  <c r="O575" i="11"/>
  <c r="I579" i="11" s="1"/>
  <c r="K579" i="11" s="1"/>
  <c r="M542" i="11"/>
  <c r="N540" i="11"/>
  <c r="N542" i="11" s="1"/>
  <c r="O501" i="11"/>
  <c r="I506" i="11" s="1"/>
  <c r="K506" i="11" s="1"/>
  <c r="L467" i="11"/>
  <c r="M467" i="11"/>
  <c r="N423" i="11"/>
  <c r="N425" i="11" s="1"/>
  <c r="M425" i="11"/>
  <c r="O423" i="11" s="1"/>
  <c r="I428" i="11" s="1"/>
  <c r="K428" i="11" s="1"/>
  <c r="M386" i="11"/>
  <c r="N384" i="11"/>
  <c r="N386" i="11" s="1"/>
  <c r="M347" i="11"/>
  <c r="N345" i="11"/>
  <c r="N347" i="11" s="1"/>
  <c r="O306" i="11"/>
  <c r="I311" i="11" s="1"/>
  <c r="K311" i="11" s="1"/>
  <c r="O267" i="11"/>
  <c r="I272" i="11" s="1"/>
  <c r="K272" i="11" s="1"/>
  <c r="N228" i="11"/>
  <c r="N230" i="11" s="1"/>
  <c r="M230" i="11"/>
  <c r="J65" i="11"/>
  <c r="J63" i="11"/>
  <c r="J64" i="11"/>
  <c r="N29" i="11"/>
  <c r="N31" i="11" s="1"/>
  <c r="M31" i="11"/>
  <c r="N37" i="11"/>
  <c r="N51" i="11"/>
  <c r="N52" i="11" s="1"/>
  <c r="M52" i="11"/>
  <c r="J94" i="9"/>
  <c r="J93" i="9"/>
  <c r="L89" i="9"/>
  <c r="M89" i="9"/>
  <c r="N89" i="9" s="1"/>
  <c r="M60" i="9"/>
  <c r="N58" i="9"/>
  <c r="N60" i="9" s="1"/>
  <c r="O58" i="9" s="1"/>
  <c r="I88" i="9"/>
  <c r="K88" i="9" s="1"/>
  <c r="D123" i="9"/>
  <c r="O33" i="9"/>
  <c r="I69" i="9" s="1"/>
  <c r="K69" i="9" s="1"/>
  <c r="L69" i="9" s="1"/>
  <c r="M69" i="9" s="1"/>
  <c r="P37" i="8"/>
  <c r="O29" i="8"/>
  <c r="G21" i="5"/>
  <c r="F22" i="5" s="1"/>
  <c r="H21" i="5"/>
  <c r="B21" i="5"/>
  <c r="E21" i="5"/>
  <c r="D21" i="5"/>
  <c r="N461" i="15" l="1"/>
  <c r="N497" i="15" a="1"/>
  <c r="E256" i="13"/>
  <c r="B271" i="13" s="1"/>
  <c r="E257" i="13"/>
  <c r="B272" i="13" s="1"/>
  <c r="H309" i="13" s="1"/>
  <c r="E249" i="13"/>
  <c r="B264" i="13" s="1"/>
  <c r="H301" i="13" s="1"/>
  <c r="E251" i="13"/>
  <c r="B266" i="13" s="1"/>
  <c r="F266" i="13" s="1"/>
  <c r="J266" i="13" s="1"/>
  <c r="E250" i="13"/>
  <c r="B265" i="13" s="1"/>
  <c r="H302" i="13" s="1"/>
  <c r="E252" i="13"/>
  <c r="B267" i="13" s="1"/>
  <c r="F267" i="13" s="1"/>
  <c r="J267" i="13" s="1"/>
  <c r="F273" i="13"/>
  <c r="J273" i="13" s="1"/>
  <c r="E254" i="13"/>
  <c r="B269" i="13" s="1"/>
  <c r="F269" i="13" s="1"/>
  <c r="J269" i="13" s="1"/>
  <c r="E248" i="13"/>
  <c r="B263" i="13" s="1"/>
  <c r="E253" i="13"/>
  <c r="B268" i="13" s="1"/>
  <c r="H305" i="13" s="1"/>
  <c r="E255" i="13"/>
  <c r="B270" i="13" s="1"/>
  <c r="F165" i="12"/>
  <c r="F164" i="12"/>
  <c r="J177" i="12" s="1"/>
  <c r="F163" i="12"/>
  <c r="F161" i="12"/>
  <c r="I176" i="12" s="1"/>
  <c r="F167" i="12"/>
  <c r="F162" i="12"/>
  <c r="K176" i="12" s="1"/>
  <c r="E151" i="12"/>
  <c r="H151" i="12" s="1"/>
  <c r="O172" i="12" s="1"/>
  <c r="E152" i="12"/>
  <c r="E154" i="12"/>
  <c r="E159" i="12"/>
  <c r="J145" i="12"/>
  <c r="K145" i="12" s="1"/>
  <c r="E162" i="12"/>
  <c r="E167" i="12"/>
  <c r="H169" i="12" s="1"/>
  <c r="O179" i="12" s="1"/>
  <c r="F156" i="12"/>
  <c r="G174" i="12" s="1"/>
  <c r="F157" i="12"/>
  <c r="E157" i="12"/>
  <c r="H158" i="12" s="1"/>
  <c r="O175" i="12" s="1"/>
  <c r="E156" i="12"/>
  <c r="E165" i="12"/>
  <c r="H166" i="12" s="1"/>
  <c r="O178" i="12" s="1"/>
  <c r="E164" i="12"/>
  <c r="F160" i="12"/>
  <c r="G176" i="12" s="1"/>
  <c r="F158" i="12"/>
  <c r="H175" i="12" s="1"/>
  <c r="E153" i="12"/>
  <c r="E155" i="12"/>
  <c r="F152" i="12"/>
  <c r="F151" i="12"/>
  <c r="E161" i="12"/>
  <c r="E163" i="12"/>
  <c r="H164" i="12" s="1"/>
  <c r="O177" i="12" s="1"/>
  <c r="J139" i="12"/>
  <c r="K139" i="12" s="1"/>
  <c r="J1515" i="11"/>
  <c r="J1516" i="11"/>
  <c r="J1537" i="11"/>
  <c r="J1536" i="11"/>
  <c r="L1566" i="11"/>
  <c r="M1566" i="11" s="1"/>
  <c r="N1501" i="11"/>
  <c r="N1503" i="11" s="1"/>
  <c r="M1503" i="11"/>
  <c r="O1501" i="11" s="1"/>
  <c r="N1481" i="11"/>
  <c r="N1483" i="11" s="1"/>
  <c r="M1483" i="11"/>
  <c r="O1480" i="11" s="1"/>
  <c r="N1437" i="11"/>
  <c r="N1439" i="11" s="1"/>
  <c r="M1439" i="11"/>
  <c r="O1437" i="11" s="1"/>
  <c r="I1442" i="11" s="1"/>
  <c r="K1442" i="11" s="1"/>
  <c r="N1403" i="11"/>
  <c r="N1405" i="11" s="1"/>
  <c r="M1405" i="11"/>
  <c r="O1402" i="11" s="1"/>
  <c r="L1364" i="11"/>
  <c r="M1364" i="11" s="1"/>
  <c r="L1325" i="11"/>
  <c r="M1325" i="11" s="1"/>
  <c r="N1286" i="11"/>
  <c r="N1288" i="11" s="1"/>
  <c r="M1288" i="11"/>
  <c r="O1285" i="11" s="1"/>
  <c r="L1242" i="11"/>
  <c r="M1242" i="11" s="1"/>
  <c r="N1208" i="11"/>
  <c r="N1210" i="11" s="1"/>
  <c r="M1210" i="11"/>
  <c r="O1207" i="11" s="1"/>
  <c r="N1169" i="11"/>
  <c r="N1171" i="11" s="1"/>
  <c r="M1171" i="11"/>
  <c r="O1168" i="11" s="1"/>
  <c r="O1125" i="11"/>
  <c r="I1130" i="11" s="1"/>
  <c r="K1130" i="11" s="1"/>
  <c r="O1086" i="11"/>
  <c r="I1091" i="11" s="1"/>
  <c r="K1091" i="11" s="1"/>
  <c r="O1047" i="11"/>
  <c r="I1052" i="11" s="1"/>
  <c r="K1052" i="11" s="1"/>
  <c r="O1008" i="11"/>
  <c r="I1013" i="11" s="1"/>
  <c r="K1013" i="11" s="1"/>
  <c r="L974" i="11"/>
  <c r="M974" i="11" s="1"/>
  <c r="L930" i="11"/>
  <c r="M930" i="11" s="1"/>
  <c r="O891" i="11"/>
  <c r="I896" i="11" s="1"/>
  <c r="K896" i="11" s="1"/>
  <c r="N857" i="11"/>
  <c r="N859" i="11" s="1"/>
  <c r="M859" i="11"/>
  <c r="O856" i="11" s="1"/>
  <c r="N813" i="11"/>
  <c r="N815" i="11" s="1"/>
  <c r="M815" i="11"/>
  <c r="L779" i="11"/>
  <c r="M779" i="11" s="1"/>
  <c r="L740" i="11"/>
  <c r="M740" i="11" s="1"/>
  <c r="O696" i="11"/>
  <c r="I701" i="11" s="1"/>
  <c r="K701" i="11" s="1"/>
  <c r="N657" i="11"/>
  <c r="N659" i="11" s="1"/>
  <c r="M659" i="11"/>
  <c r="O657" i="11" s="1"/>
  <c r="I662" i="11" s="1"/>
  <c r="K662" i="11" s="1"/>
  <c r="O618" i="11"/>
  <c r="I623" i="11" s="1"/>
  <c r="K623" i="11" s="1"/>
  <c r="L579" i="11"/>
  <c r="M579" i="11" s="1"/>
  <c r="O540" i="11"/>
  <c r="I545" i="11" s="1"/>
  <c r="K545" i="11" s="1"/>
  <c r="L506" i="11"/>
  <c r="M506" i="11" s="1"/>
  <c r="N467" i="11"/>
  <c r="N469" i="11" s="1"/>
  <c r="M469" i="11"/>
  <c r="O466" i="11" s="1"/>
  <c r="L428" i="11"/>
  <c r="M428" i="11" s="1"/>
  <c r="O384" i="11"/>
  <c r="I389" i="11" s="1"/>
  <c r="K389" i="11" s="1"/>
  <c r="O345" i="11"/>
  <c r="I350" i="11" s="1"/>
  <c r="K350" i="11" s="1"/>
  <c r="L311" i="11"/>
  <c r="M311" i="11" s="1"/>
  <c r="L272" i="11"/>
  <c r="M272" i="11" s="1"/>
  <c r="O228" i="11"/>
  <c r="I233" i="11" s="1"/>
  <c r="K233" i="11" s="1"/>
  <c r="O49" i="11"/>
  <c r="I54" i="11" s="1"/>
  <c r="K54" i="11" s="1"/>
  <c r="O29" i="11"/>
  <c r="I33" i="11" s="1"/>
  <c r="K33" i="11" s="1"/>
  <c r="D68" i="11"/>
  <c r="J124" i="9"/>
  <c r="J123" i="9"/>
  <c r="K123" i="9" s="1"/>
  <c r="L88" i="9"/>
  <c r="M88" i="9"/>
  <c r="I94" i="9"/>
  <c r="K94" i="9" s="1"/>
  <c r="I63" i="9"/>
  <c r="K63" i="9" s="1"/>
  <c r="L63" i="9" s="1"/>
  <c r="M63" i="9" s="1"/>
  <c r="D97" i="9"/>
  <c r="N69" i="9"/>
  <c r="D72" i="9"/>
  <c r="I38" i="9"/>
  <c r="K38" i="9" s="1"/>
  <c r="P25" i="8"/>
  <c r="Q25" i="8" s="1"/>
  <c r="Q29" i="8"/>
  <c r="K33" i="8"/>
  <c r="O30" i="8"/>
  <c r="G22" i="5"/>
  <c r="C22" i="5"/>
  <c r="B22" i="5"/>
  <c r="E22" i="5"/>
  <c r="D22" i="5"/>
  <c r="D23" i="5"/>
  <c r="C23" i="5"/>
  <c r="G23" i="5"/>
  <c r="B23" i="5"/>
  <c r="F23" i="5"/>
  <c r="E23" i="5"/>
  <c r="N504" i="15" l="1"/>
  <c r="N503" i="15"/>
  <c r="N499" i="15"/>
  <c r="N501" i="15"/>
  <c r="N506" i="15"/>
  <c r="N507" i="15"/>
  <c r="N502" i="15"/>
  <c r="N498" i="15"/>
  <c r="N497" i="15"/>
  <c r="N500" i="15"/>
  <c r="N505" i="15"/>
  <c r="F264" i="13"/>
  <c r="H264" i="13" s="1"/>
  <c r="F265" i="13"/>
  <c r="J265" i="13" s="1"/>
  <c r="H266" i="13"/>
  <c r="K266" i="13" s="1"/>
  <c r="L266" i="13" s="1"/>
  <c r="M266" i="13" s="1"/>
  <c r="E342" i="13" s="1"/>
  <c r="H303" i="13"/>
  <c r="H269" i="13"/>
  <c r="K269" i="13" s="1"/>
  <c r="L269" i="13" s="1"/>
  <c r="M269" i="13" s="1"/>
  <c r="H345" i="13" s="1"/>
  <c r="F272" i="13"/>
  <c r="J272" i="13" s="1"/>
  <c r="H304" i="13"/>
  <c r="H308" i="13"/>
  <c r="F271" i="13"/>
  <c r="H273" i="13"/>
  <c r="K273" i="13" s="1"/>
  <c r="L273" i="13" s="1"/>
  <c r="M273" i="13" s="1"/>
  <c r="L349" i="13" s="1"/>
  <c r="H267" i="13"/>
  <c r="K267" i="13" s="1"/>
  <c r="L267" i="13" s="1"/>
  <c r="M267" i="13" s="1"/>
  <c r="F343" i="13" s="1"/>
  <c r="H306" i="13"/>
  <c r="H300" i="13"/>
  <c r="F263" i="13"/>
  <c r="F268" i="13"/>
  <c r="J268" i="13" s="1"/>
  <c r="H307" i="13"/>
  <c r="F270" i="13"/>
  <c r="H156" i="12"/>
  <c r="O174" i="12" s="1"/>
  <c r="F175" i="12"/>
  <c r="G158" i="12"/>
  <c r="G175" i="12" s="1"/>
  <c r="H179" i="12"/>
  <c r="G169" i="12"/>
  <c r="K179" i="12" s="1"/>
  <c r="F155" i="12"/>
  <c r="F153" i="12"/>
  <c r="F173" i="12" s="1"/>
  <c r="G164" i="12"/>
  <c r="I177" i="12" s="1"/>
  <c r="H177" i="12"/>
  <c r="H162" i="12"/>
  <c r="O176" i="12" s="1"/>
  <c r="D173" i="12"/>
  <c r="F159" i="12"/>
  <c r="F154" i="12"/>
  <c r="H173" i="12" s="1"/>
  <c r="E172" i="12"/>
  <c r="G151" i="12"/>
  <c r="D172" i="12" s="1"/>
  <c r="H154" i="12"/>
  <c r="O173" i="12" s="1"/>
  <c r="I178" i="12"/>
  <c r="G166" i="12"/>
  <c r="J178" i="12" s="1"/>
  <c r="N1566" i="11"/>
  <c r="I1508" i="11"/>
  <c r="K1508" i="11" s="1"/>
  <c r="L1508" i="11" s="1"/>
  <c r="M1508" i="11" s="1"/>
  <c r="N1508" i="11" s="1"/>
  <c r="D1519" i="11"/>
  <c r="I1516" i="11"/>
  <c r="K1516" i="11" s="1"/>
  <c r="I1506" i="11"/>
  <c r="K1506" i="11" s="1"/>
  <c r="D1540" i="11"/>
  <c r="I1537" i="11"/>
  <c r="K1537" i="11" s="1"/>
  <c r="L1537" i="11" s="1"/>
  <c r="M1537" i="11" s="1"/>
  <c r="N1537" i="11" s="1"/>
  <c r="L1442" i="11"/>
  <c r="M1442" i="11" s="1"/>
  <c r="N1364" i="11"/>
  <c r="N1366" i="11" s="1"/>
  <c r="M1366" i="11"/>
  <c r="O1363" i="11" s="1"/>
  <c r="N1325" i="11"/>
  <c r="N1327" i="11" s="1"/>
  <c r="M1327" i="11"/>
  <c r="O1324" i="11" s="1"/>
  <c r="N1242" i="11"/>
  <c r="N1244" i="11" s="1"/>
  <c r="M1244" i="11"/>
  <c r="O1242" i="11" s="1"/>
  <c r="I1247" i="11" s="1"/>
  <c r="K1247" i="11" s="1"/>
  <c r="M1130" i="11"/>
  <c r="L1130" i="11"/>
  <c r="L1091" i="11"/>
  <c r="M1091" i="11" s="1"/>
  <c r="L1052" i="11"/>
  <c r="M1052" i="11" s="1"/>
  <c r="L1013" i="11"/>
  <c r="M1013" i="11" s="1"/>
  <c r="N974" i="11"/>
  <c r="N976" i="11" s="1"/>
  <c r="M976" i="11"/>
  <c r="O973" i="11" s="1"/>
  <c r="N930" i="11"/>
  <c r="N932" i="11" s="1"/>
  <c r="M932" i="11"/>
  <c r="O930" i="11" s="1"/>
  <c r="I935" i="11" s="1"/>
  <c r="K935" i="11" s="1"/>
  <c r="L896" i="11"/>
  <c r="M896" i="11" s="1"/>
  <c r="O813" i="11"/>
  <c r="I818" i="11" s="1"/>
  <c r="K818" i="11" s="1"/>
  <c r="N779" i="11"/>
  <c r="N781" i="11" s="1"/>
  <c r="M781" i="11"/>
  <c r="N740" i="11"/>
  <c r="N742" i="11" s="1"/>
  <c r="M742" i="11"/>
  <c r="O739" i="11" s="1"/>
  <c r="L701" i="11"/>
  <c r="M701" i="11" s="1"/>
  <c r="L662" i="11"/>
  <c r="M662" i="11" s="1"/>
  <c r="L623" i="11"/>
  <c r="M623" i="11" s="1"/>
  <c r="N579" i="11"/>
  <c r="N581" i="11" s="1"/>
  <c r="M581" i="11"/>
  <c r="O579" i="11" s="1"/>
  <c r="I584" i="11" s="1"/>
  <c r="K584" i="11" s="1"/>
  <c r="L545" i="11"/>
  <c r="M545" i="11" s="1"/>
  <c r="N506" i="11"/>
  <c r="N508" i="11" s="1"/>
  <c r="M508" i="11"/>
  <c r="O505" i="11" s="1"/>
  <c r="N428" i="11"/>
  <c r="N430" i="11" s="1"/>
  <c r="M430" i="11"/>
  <c r="O427" i="11" s="1"/>
  <c r="L389" i="11"/>
  <c r="M389" i="11" s="1"/>
  <c r="L350" i="11"/>
  <c r="M350" i="11" s="1"/>
  <c r="N311" i="11"/>
  <c r="N313" i="11" s="1"/>
  <c r="M313" i="11"/>
  <c r="N272" i="11"/>
  <c r="N274" i="11" s="1"/>
  <c r="M274" i="11"/>
  <c r="O271" i="11" s="1"/>
  <c r="L233" i="11"/>
  <c r="M233" i="11" s="1"/>
  <c r="I64" i="11"/>
  <c r="K64" i="11" s="1"/>
  <c r="I62" i="11"/>
  <c r="K62" i="11" s="1"/>
  <c r="L62" i="11" s="1"/>
  <c r="M62" i="11" s="1"/>
  <c r="I85" i="11"/>
  <c r="K85" i="11" s="1"/>
  <c r="L85" i="11" s="1"/>
  <c r="M85" i="11" s="1"/>
  <c r="D88" i="11"/>
  <c r="J89" i="11" s="1"/>
  <c r="L33" i="11"/>
  <c r="M33" i="11" s="1"/>
  <c r="J68" i="11"/>
  <c r="J69" i="11"/>
  <c r="L54" i="11"/>
  <c r="M54" i="11" s="1"/>
  <c r="L64" i="11"/>
  <c r="M64" i="11" s="1"/>
  <c r="N64" i="11" s="1"/>
  <c r="N63" i="9"/>
  <c r="L94" i="9"/>
  <c r="M94" i="9"/>
  <c r="N94" i="9" s="1"/>
  <c r="J98" i="9"/>
  <c r="J97" i="9"/>
  <c r="L123" i="9"/>
  <c r="M123" i="9" s="1"/>
  <c r="N88" i="9"/>
  <c r="L38" i="9"/>
  <c r="M38" i="9"/>
  <c r="J73" i="9"/>
  <c r="J72" i="9"/>
  <c r="L33" i="8"/>
  <c r="M33" i="8" s="1"/>
  <c r="M35" i="8" s="1"/>
  <c r="P33" i="8"/>
  <c r="F24" i="5"/>
  <c r="E24" i="5"/>
  <c r="D24" i="5"/>
  <c r="C24" i="5"/>
  <c r="B24" i="5"/>
  <c r="G24" i="5"/>
  <c r="H515" i="15" l="1"/>
  <c r="H520" i="15"/>
  <c r="H510" i="15" a="1"/>
  <c r="H511" i="15" s="1"/>
  <c r="H272" i="13"/>
  <c r="J264" i="13"/>
  <c r="K264" i="13" s="1"/>
  <c r="E434" i="13" a="1"/>
  <c r="E434" i="13" s="1"/>
  <c r="H265" i="13"/>
  <c r="K265" i="13" s="1"/>
  <c r="L265" i="13" s="1"/>
  <c r="M265" i="13" s="1"/>
  <c r="D341" i="13" s="1"/>
  <c r="J271" i="13"/>
  <c r="H271" i="13"/>
  <c r="H268" i="13"/>
  <c r="K268" i="13" s="1"/>
  <c r="L268" i="13" s="1"/>
  <c r="M268" i="13" s="1"/>
  <c r="G344" i="13" s="1"/>
  <c r="J270" i="13"/>
  <c r="H270" i="13"/>
  <c r="J263" i="13"/>
  <c r="H263" i="13"/>
  <c r="K263" i="13" s="1"/>
  <c r="L263" i="13" s="1"/>
  <c r="M263" i="13" s="1"/>
  <c r="B339" i="13" s="1"/>
  <c r="K272" i="13"/>
  <c r="L272" i="13" s="1"/>
  <c r="M272" i="13" s="1"/>
  <c r="K348" i="13" s="1"/>
  <c r="L264" i="13"/>
  <c r="M264" i="13" s="1"/>
  <c r="C340" i="13" s="1"/>
  <c r="G162" i="12"/>
  <c r="H176" i="12" s="1"/>
  <c r="E176" i="12"/>
  <c r="G154" i="12"/>
  <c r="E173" i="12" s="1"/>
  <c r="G156" i="12"/>
  <c r="F174" i="12" s="1"/>
  <c r="E174" i="12"/>
  <c r="J1540" i="11"/>
  <c r="J1541" i="11"/>
  <c r="L1516" i="11"/>
  <c r="M1516" i="11" s="1"/>
  <c r="N1516" i="11" s="1"/>
  <c r="L1506" i="11"/>
  <c r="M1506" i="11" s="1"/>
  <c r="J1521" i="11"/>
  <c r="K1521" i="11" s="1"/>
  <c r="L1521" i="11" s="1"/>
  <c r="M1521" i="11" s="1"/>
  <c r="N1521" i="11" s="1"/>
  <c r="J1520" i="11"/>
  <c r="J1519" i="11"/>
  <c r="N1442" i="11"/>
  <c r="N1444" i="11" s="1"/>
  <c r="M1444" i="11"/>
  <c r="O1441" i="11" s="1"/>
  <c r="L1247" i="11"/>
  <c r="M1247" i="11" s="1"/>
  <c r="N1130" i="11"/>
  <c r="N1132" i="11" s="1"/>
  <c r="M1132" i="11"/>
  <c r="N1091" i="11"/>
  <c r="N1093" i="11" s="1"/>
  <c r="M1093" i="11"/>
  <c r="O1090" i="11" s="1"/>
  <c r="N1052" i="11"/>
  <c r="N1054" i="11" s="1"/>
  <c r="M1054" i="11"/>
  <c r="O1051" i="11" s="1"/>
  <c r="N1013" i="11"/>
  <c r="N1015" i="11" s="1"/>
  <c r="M1015" i="11"/>
  <c r="O1012" i="11" s="1"/>
  <c r="L935" i="11"/>
  <c r="M935" i="11" s="1"/>
  <c r="N896" i="11"/>
  <c r="N898" i="11" s="1"/>
  <c r="M898" i="11"/>
  <c r="O895" i="11" s="1"/>
  <c r="L818" i="11"/>
  <c r="M818" i="11" s="1"/>
  <c r="O778" i="11"/>
  <c r="N701" i="11"/>
  <c r="N703" i="11" s="1"/>
  <c r="M703" i="11"/>
  <c r="O700" i="11" s="1"/>
  <c r="N662" i="11"/>
  <c r="N664" i="11" s="1"/>
  <c r="M664" i="11"/>
  <c r="O661" i="11" s="1"/>
  <c r="N623" i="11"/>
  <c r="N625" i="11" s="1"/>
  <c r="M625" i="11"/>
  <c r="O622" i="11" s="1"/>
  <c r="L584" i="11"/>
  <c r="M584" i="11" s="1"/>
  <c r="N545" i="11"/>
  <c r="N547" i="11" s="1"/>
  <c r="M547" i="11"/>
  <c r="O544" i="11" s="1"/>
  <c r="N389" i="11"/>
  <c r="N391" i="11" s="1"/>
  <c r="M391" i="11"/>
  <c r="O388" i="11" s="1"/>
  <c r="N350" i="11"/>
  <c r="N352" i="11" s="1"/>
  <c r="M352" i="11"/>
  <c r="O310" i="11"/>
  <c r="N233" i="11"/>
  <c r="N235" i="11" s="1"/>
  <c r="M235" i="11"/>
  <c r="J90" i="11"/>
  <c r="J88" i="11"/>
  <c r="N33" i="11"/>
  <c r="N35" i="11" s="1"/>
  <c r="M35" i="11"/>
  <c r="N85" i="11"/>
  <c r="N86" i="11" s="1"/>
  <c r="M86" i="11"/>
  <c r="N54" i="11"/>
  <c r="N56" i="11" s="1"/>
  <c r="M56" i="11"/>
  <c r="N62" i="11"/>
  <c r="N123" i="9"/>
  <c r="N38" i="9"/>
  <c r="N40" i="9" s="1"/>
  <c r="M40" i="9"/>
  <c r="O37" i="9" s="1"/>
  <c r="N33" i="8"/>
  <c r="N35" i="8" s="1"/>
  <c r="O33" i="8"/>
  <c r="D25" i="5"/>
  <c r="E25" i="5"/>
  <c r="C25" i="5"/>
  <c r="F25" i="5"/>
  <c r="B25" i="5"/>
  <c r="G25" i="5"/>
  <c r="E40" i="3"/>
  <c r="D36" i="3"/>
  <c r="E36" i="3" s="1"/>
  <c r="D37" i="3"/>
  <c r="E37" i="3" s="1"/>
  <c r="D38" i="3"/>
  <c r="E38" i="3" s="1"/>
  <c r="D39" i="3"/>
  <c r="E39" i="3" s="1"/>
  <c r="D40" i="3"/>
  <c r="D41" i="3"/>
  <c r="E41" i="3" s="1"/>
  <c r="D42" i="3"/>
  <c r="E42" i="3" s="1"/>
  <c r="D43" i="3"/>
  <c r="E43" i="3" s="1"/>
  <c r="C43" i="3"/>
  <c r="C42" i="3"/>
  <c r="C41" i="3"/>
  <c r="C40" i="3"/>
  <c r="C39" i="3"/>
  <c r="C38" i="3"/>
  <c r="C37" i="3"/>
  <c r="C36" i="3"/>
  <c r="C27" i="3"/>
  <c r="H513" i="15" l="1"/>
  <c r="H516" i="15"/>
  <c r="H517" i="15"/>
  <c r="H512" i="15"/>
  <c r="H514" i="15"/>
  <c r="H510" i="15"/>
  <c r="H523" i="15" s="1" a="1"/>
  <c r="H524" i="15" s="1"/>
  <c r="H519" i="15"/>
  <c r="H518" i="15"/>
  <c r="E435" i="13"/>
  <c r="E439" i="13"/>
  <c r="E440" i="13"/>
  <c r="E441" i="13"/>
  <c r="K271" i="13"/>
  <c r="L271" i="13" s="1"/>
  <c r="M271" i="13" s="1"/>
  <c r="J347" i="13" s="1"/>
  <c r="E436" i="13"/>
  <c r="E438" i="13"/>
  <c r="E437" i="13"/>
  <c r="K270" i="13"/>
  <c r="L270" i="13" s="1"/>
  <c r="M270" i="13" s="1"/>
  <c r="I346" i="13" s="1"/>
  <c r="B352" i="13" s="1" a="1"/>
  <c r="H434" i="13" a="1"/>
  <c r="H434" i="13" s="1"/>
  <c r="D181" i="12" a="1"/>
  <c r="N1506" i="11"/>
  <c r="N1509" i="11" s="1"/>
  <c r="M1509" i="11"/>
  <c r="O1505" i="11" s="1"/>
  <c r="N1247" i="11"/>
  <c r="N1249" i="11" s="1"/>
  <c r="M1249" i="11"/>
  <c r="O1246" i="11" s="1"/>
  <c r="O1129" i="11"/>
  <c r="N935" i="11"/>
  <c r="N937" i="11" s="1"/>
  <c r="M937" i="11"/>
  <c r="O934" i="11" s="1"/>
  <c r="N818" i="11"/>
  <c r="N820" i="11" s="1"/>
  <c r="M820" i="11"/>
  <c r="N584" i="11"/>
  <c r="N586" i="11" s="1"/>
  <c r="M586" i="11"/>
  <c r="O583" i="11" s="1"/>
  <c r="O349" i="11"/>
  <c r="O232" i="11"/>
  <c r="O54" i="11"/>
  <c r="D93" i="11" s="1"/>
  <c r="O84" i="11"/>
  <c r="D123" i="11" s="1"/>
  <c r="O33" i="11"/>
  <c r="I38" i="11" s="1"/>
  <c r="K38" i="11" s="1"/>
  <c r="I88" i="11"/>
  <c r="K88" i="11" s="1"/>
  <c r="D76" i="9"/>
  <c r="I73" i="9"/>
  <c r="K73" i="9" s="1"/>
  <c r="L73" i="9" s="1"/>
  <c r="M73" i="9" s="1"/>
  <c r="N73" i="9" s="1"/>
  <c r="I65" i="9"/>
  <c r="K65" i="9" s="1"/>
  <c r="L65" i="9" s="1"/>
  <c r="M65" i="9" s="1"/>
  <c r="J78" i="9"/>
  <c r="K78" i="9" s="1"/>
  <c r="L78" i="9" s="1"/>
  <c r="M78" i="9" s="1"/>
  <c r="N78" i="9" s="1"/>
  <c r="J77" i="9"/>
  <c r="J76" i="9"/>
  <c r="P30" i="8"/>
  <c r="Q30" i="8" s="1"/>
  <c r="Q33" i="8"/>
  <c r="K38" i="8"/>
  <c r="O34" i="8"/>
  <c r="B26" i="5"/>
  <c r="D26" i="5"/>
  <c r="C26" i="5"/>
  <c r="G26" i="5"/>
  <c r="F26" i="5"/>
  <c r="E26" i="5"/>
  <c r="H526" i="15" l="1"/>
  <c r="H528" i="15"/>
  <c r="H530" i="15"/>
  <c r="H525" i="15"/>
  <c r="H531" i="15"/>
  <c r="H532" i="15"/>
  <c r="H533" i="15"/>
  <c r="H529" i="15"/>
  <c r="H527" i="15"/>
  <c r="H523" i="15"/>
  <c r="B408" i="13" a="1"/>
  <c r="B412" i="13" s="1"/>
  <c r="H439" i="13"/>
  <c r="H440" i="13"/>
  <c r="H437" i="13"/>
  <c r="H441" i="13"/>
  <c r="H436" i="13"/>
  <c r="H438" i="13"/>
  <c r="H435" i="13"/>
  <c r="L361" i="13"/>
  <c r="I360" i="13"/>
  <c r="G359" i="13"/>
  <c r="H361" i="13"/>
  <c r="K360" i="13"/>
  <c r="F355" i="13"/>
  <c r="F357" i="13"/>
  <c r="C360" i="13"/>
  <c r="H356" i="13"/>
  <c r="B355" i="13"/>
  <c r="B359" i="13"/>
  <c r="E361" i="13"/>
  <c r="E356" i="13"/>
  <c r="E360" i="13"/>
  <c r="D362" i="13"/>
  <c r="I356" i="13"/>
  <c r="L360" i="13"/>
  <c r="F352" i="13"/>
  <c r="B360" i="13"/>
  <c r="K353" i="13"/>
  <c r="L353" i="13"/>
  <c r="B358" i="13"/>
  <c r="K354" i="13"/>
  <c r="E355" i="13"/>
  <c r="G355" i="13"/>
  <c r="G352" i="13"/>
  <c r="G358" i="13"/>
  <c r="E352" i="13"/>
  <c r="H352" i="13"/>
  <c r="F358" i="13"/>
  <c r="K355" i="13"/>
  <c r="L354" i="13"/>
  <c r="E357" i="13"/>
  <c r="C361" i="13"/>
  <c r="J360" i="13"/>
  <c r="J362" i="13"/>
  <c r="H357" i="13"/>
  <c r="L356" i="13"/>
  <c r="C362" i="13"/>
  <c r="L362" i="13"/>
  <c r="B361" i="13"/>
  <c r="H362" i="13"/>
  <c r="G356" i="13"/>
  <c r="D358" i="13"/>
  <c r="H360" i="13"/>
  <c r="H358" i="13"/>
  <c r="E354" i="13"/>
  <c r="F356" i="13"/>
  <c r="F362" i="13"/>
  <c r="I354" i="13"/>
  <c r="D359" i="13"/>
  <c r="C354" i="13"/>
  <c r="D355" i="13"/>
  <c r="L358" i="13"/>
  <c r="G360" i="13"/>
  <c r="D361" i="13"/>
  <c r="I353" i="13"/>
  <c r="K362" i="13"/>
  <c r="J352" i="13"/>
  <c r="I362" i="13"/>
  <c r="C352" i="13"/>
  <c r="C356" i="13"/>
  <c r="K358" i="13"/>
  <c r="G357" i="13"/>
  <c r="D356" i="13"/>
  <c r="C353" i="13"/>
  <c r="D360" i="13"/>
  <c r="I355" i="13"/>
  <c r="B356" i="13"/>
  <c r="J359" i="13"/>
  <c r="L355" i="13"/>
  <c r="D353" i="13"/>
  <c r="H359" i="13"/>
  <c r="I361" i="13"/>
  <c r="E359" i="13"/>
  <c r="K356" i="13"/>
  <c r="C357" i="13"/>
  <c r="E358" i="13"/>
  <c r="F354" i="13"/>
  <c r="J355" i="13"/>
  <c r="D354" i="13"/>
  <c r="K352" i="13"/>
  <c r="L359" i="13"/>
  <c r="C355" i="13"/>
  <c r="I357" i="13"/>
  <c r="I359" i="13"/>
  <c r="G353" i="13"/>
  <c r="J358" i="13"/>
  <c r="D352" i="13"/>
  <c r="F360" i="13"/>
  <c r="I358" i="13"/>
  <c r="F359" i="13"/>
  <c r="B354" i="13"/>
  <c r="E353" i="13"/>
  <c r="B352" i="13"/>
  <c r="L352" i="13"/>
  <c r="H355" i="13"/>
  <c r="I352" i="13"/>
  <c r="B353" i="13"/>
  <c r="J353" i="13"/>
  <c r="E362" i="13"/>
  <c r="F353" i="13"/>
  <c r="G354" i="13"/>
  <c r="G361" i="13"/>
  <c r="H353" i="13"/>
  <c r="J357" i="13"/>
  <c r="K357" i="13"/>
  <c r="H354" i="13"/>
  <c r="B357" i="13"/>
  <c r="K359" i="13"/>
  <c r="J354" i="13"/>
  <c r="B362" i="13"/>
  <c r="F361" i="13"/>
  <c r="L357" i="13"/>
  <c r="K361" i="13"/>
  <c r="D357" i="13"/>
  <c r="C359" i="13"/>
  <c r="J361" i="13"/>
  <c r="G362" i="13"/>
  <c r="J356" i="13"/>
  <c r="C358" i="13"/>
  <c r="D184" i="12"/>
  <c r="K185" i="12"/>
  <c r="F184" i="12"/>
  <c r="J182" i="12"/>
  <c r="I182" i="12"/>
  <c r="H181" i="12"/>
  <c r="E188" i="12"/>
  <c r="G187" i="12"/>
  <c r="K181" i="12"/>
  <c r="I186" i="12"/>
  <c r="G183" i="12"/>
  <c r="D187" i="12"/>
  <c r="H182" i="12"/>
  <c r="I185" i="12"/>
  <c r="G181" i="12"/>
  <c r="D186" i="12"/>
  <c r="K187" i="12"/>
  <c r="G188" i="12"/>
  <c r="J184" i="12"/>
  <c r="I184" i="12"/>
  <c r="H184" i="12"/>
  <c r="F185" i="12"/>
  <c r="E182" i="12"/>
  <c r="K186" i="12"/>
  <c r="J183" i="12"/>
  <c r="H183" i="12"/>
  <c r="E181" i="12"/>
  <c r="D183" i="12"/>
  <c r="K184" i="12"/>
  <c r="F181" i="12"/>
  <c r="J181" i="12"/>
  <c r="I181" i="12"/>
  <c r="G186" i="12"/>
  <c r="E187" i="12"/>
  <c r="G182" i="12"/>
  <c r="D181" i="12"/>
  <c r="K182" i="12"/>
  <c r="J187" i="12"/>
  <c r="I187" i="12"/>
  <c r="H187" i="12"/>
  <c r="G184" i="12"/>
  <c r="E185" i="12"/>
  <c r="F183" i="12"/>
  <c r="K188" i="12"/>
  <c r="J185" i="12"/>
  <c r="H185" i="12"/>
  <c r="E183" i="12"/>
  <c r="D185" i="12"/>
  <c r="F188" i="12"/>
  <c r="I183" i="12"/>
  <c r="F182" i="12"/>
  <c r="D182" i="12"/>
  <c r="K183" i="12"/>
  <c r="J188" i="12"/>
  <c r="I188" i="12"/>
  <c r="H188" i="12"/>
  <c r="G185" i="12"/>
  <c r="E186" i="12"/>
  <c r="F186" i="12"/>
  <c r="D188" i="12"/>
  <c r="F187" i="12"/>
  <c r="J186" i="12"/>
  <c r="H186" i="12"/>
  <c r="E184" i="12"/>
  <c r="I1533" i="11"/>
  <c r="K1533" i="11" s="1"/>
  <c r="D1544" i="11"/>
  <c r="I1541" i="11"/>
  <c r="K1541" i="11" s="1"/>
  <c r="L1541" i="11" s="1"/>
  <c r="M1541" i="11" s="1"/>
  <c r="N1541" i="11" s="1"/>
  <c r="I1519" i="11"/>
  <c r="K1519" i="11" s="1"/>
  <c r="L1519" i="11" s="1"/>
  <c r="M1519" i="11" s="1"/>
  <c r="I1511" i="11"/>
  <c r="K1511" i="11" s="1"/>
  <c r="O817" i="11"/>
  <c r="I58" i="11"/>
  <c r="K58" i="11" s="1"/>
  <c r="L58" i="11" s="1"/>
  <c r="M58" i="11" s="1"/>
  <c r="I89" i="11"/>
  <c r="K89" i="11" s="1"/>
  <c r="D72" i="11"/>
  <c r="J72" i="11" s="1"/>
  <c r="I69" i="11"/>
  <c r="K69" i="11" s="1"/>
  <c r="L69" i="11" s="1"/>
  <c r="M69" i="11" s="1"/>
  <c r="N69" i="11" s="1"/>
  <c r="L89" i="11"/>
  <c r="M89" i="11" s="1"/>
  <c r="N89" i="11" s="1"/>
  <c r="L88" i="11"/>
  <c r="M88" i="11" s="1"/>
  <c r="J93" i="11"/>
  <c r="J94" i="11"/>
  <c r="L38" i="11"/>
  <c r="M38" i="11" s="1"/>
  <c r="J123" i="11"/>
  <c r="K123" i="11" s="1"/>
  <c r="J124" i="11"/>
  <c r="N65" i="9"/>
  <c r="N66" i="9" s="1"/>
  <c r="M66" i="9"/>
  <c r="O62" i="9" s="1"/>
  <c r="P38" i="8"/>
  <c r="L38" i="8"/>
  <c r="M38" i="8" s="1"/>
  <c r="E27" i="5"/>
  <c r="D27" i="5"/>
  <c r="C27" i="5"/>
  <c r="G27" i="5"/>
  <c r="F27" i="5"/>
  <c r="B27" i="5"/>
  <c r="F9" i="2"/>
  <c r="D40" i="2"/>
  <c r="D41" i="2"/>
  <c r="D42" i="2"/>
  <c r="D43" i="2"/>
  <c r="D44" i="2"/>
  <c r="D45" i="2"/>
  <c r="D46" i="2"/>
  <c r="D47" i="2"/>
  <c r="D48" i="2"/>
  <c r="D49" i="2"/>
  <c r="D50" i="2"/>
  <c r="D51" i="2"/>
  <c r="D52" i="2"/>
  <c r="D53" i="2"/>
  <c r="D54" i="2"/>
  <c r="D55" i="2"/>
  <c r="D56" i="2"/>
  <c r="D57" i="2"/>
  <c r="D58" i="2"/>
  <c r="D39" i="2"/>
  <c r="D38" i="2"/>
  <c r="D34" i="2"/>
  <c r="E9" i="2"/>
  <c r="D9" i="2"/>
  <c r="O19" i="1"/>
  <c r="Q17" i="1"/>
  <c r="R17" i="1" s="1"/>
  <c r="S17" i="1" s="1"/>
  <c r="P17" i="1"/>
  <c r="O17" i="1"/>
  <c r="P15" i="1"/>
  <c r="R15" i="1" s="1"/>
  <c r="S15" i="1" s="1"/>
  <c r="S19" i="1" s="1"/>
  <c r="O15" i="1"/>
  <c r="Q15" i="1" s="1"/>
  <c r="Q27" i="1"/>
  <c r="P27" i="1"/>
  <c r="P25" i="1"/>
  <c r="O29" i="1"/>
  <c r="O27" i="1"/>
  <c r="O25" i="1"/>
  <c r="Q25" i="1" s="1"/>
  <c r="K523" i="15" l="1" a="1"/>
  <c r="K524" i="15" s="1"/>
  <c r="H539" i="15" s="1"/>
  <c r="B417" i="13"/>
  <c r="B413" i="13"/>
  <c r="B414" i="13"/>
  <c r="B416" i="13"/>
  <c r="B409" i="13"/>
  <c r="B411" i="13"/>
  <c r="B418" i="13"/>
  <c r="B410" i="13"/>
  <c r="B408" i="13"/>
  <c r="B415" i="13"/>
  <c r="B421" i="13" a="1"/>
  <c r="B365" i="13" a="1"/>
  <c r="O181" i="12" a="1"/>
  <c r="L1511" i="11"/>
  <c r="M1511" i="11" s="1"/>
  <c r="J1547" i="11"/>
  <c r="J1544" i="11"/>
  <c r="J1546" i="11"/>
  <c r="J1545" i="11"/>
  <c r="N1519" i="11"/>
  <c r="L1533" i="11"/>
  <c r="M1533" i="11" s="1"/>
  <c r="J73" i="11"/>
  <c r="N88" i="11"/>
  <c r="N38" i="11"/>
  <c r="N40" i="11" s="1"/>
  <c r="M40" i="11"/>
  <c r="N58" i="11"/>
  <c r="N60" i="11" s="1"/>
  <c r="M60" i="11"/>
  <c r="L123" i="11"/>
  <c r="M123" i="11" s="1"/>
  <c r="D101" i="9"/>
  <c r="I98" i="9"/>
  <c r="K98" i="9" s="1"/>
  <c r="L98" i="9" s="1"/>
  <c r="M98" i="9" s="1"/>
  <c r="N98" i="9" s="1"/>
  <c r="I76" i="9"/>
  <c r="K76" i="9" s="1"/>
  <c r="L76" i="9" s="1"/>
  <c r="M76" i="9" s="1"/>
  <c r="N76" i="9" s="1"/>
  <c r="I68" i="9"/>
  <c r="K68" i="9" s="1"/>
  <c r="L68" i="9" s="1"/>
  <c r="M68" i="9" s="1"/>
  <c r="I90" i="9"/>
  <c r="K90" i="9" s="1"/>
  <c r="N38" i="8"/>
  <c r="N40" i="8" s="1"/>
  <c r="M40" i="8"/>
  <c r="F28" i="5"/>
  <c r="E28" i="5"/>
  <c r="G28" i="5"/>
  <c r="D28" i="5"/>
  <c r="B28" i="5"/>
  <c r="C28" i="5"/>
  <c r="D11" i="2"/>
  <c r="G9" i="2"/>
  <c r="H9" i="2" s="1"/>
  <c r="R25" i="1"/>
  <c r="S25" i="1" s="1"/>
  <c r="R27" i="1"/>
  <c r="S27" i="1" s="1"/>
  <c r="K523" i="15" l="1"/>
  <c r="H538" i="15" s="1"/>
  <c r="K525" i="15"/>
  <c r="H540" i="15" s="1"/>
  <c r="K529" i="15"/>
  <c r="H544" i="15" s="1"/>
  <c r="K531" i="15"/>
  <c r="H546" i="15" s="1"/>
  <c r="L539" i="15"/>
  <c r="N576" i="15"/>
  <c r="K528" i="15"/>
  <c r="H543" i="15" s="1"/>
  <c r="K532" i="15"/>
  <c r="H547" i="15" s="1"/>
  <c r="K526" i="15"/>
  <c r="H541" i="15" s="1"/>
  <c r="K527" i="15"/>
  <c r="H542" i="15" s="1"/>
  <c r="K530" i="15"/>
  <c r="H545" i="15" s="1"/>
  <c r="K533" i="15"/>
  <c r="H548" i="15" s="1"/>
  <c r="B426" i="13"/>
  <c r="B431" i="13"/>
  <c r="B421" i="13"/>
  <c r="B422" i="13"/>
  <c r="B430" i="13"/>
  <c r="B425" i="13"/>
  <c r="B429" i="13"/>
  <c r="B428" i="13"/>
  <c r="B427" i="13"/>
  <c r="L372" i="13"/>
  <c r="I375" i="13"/>
  <c r="D371" i="13"/>
  <c r="K371" i="13"/>
  <c r="B370" i="13"/>
  <c r="L371" i="13"/>
  <c r="F369" i="13"/>
  <c r="H366" i="13"/>
  <c r="E372" i="13"/>
  <c r="C371" i="13"/>
  <c r="I368" i="13"/>
  <c r="C365" i="13"/>
  <c r="E371" i="13"/>
  <c r="I372" i="13"/>
  <c r="B371" i="13"/>
  <c r="F366" i="13"/>
  <c r="B372" i="13"/>
  <c r="H373" i="13"/>
  <c r="E365" i="13"/>
  <c r="L369" i="13"/>
  <c r="L374" i="13"/>
  <c r="I365" i="13"/>
  <c r="G374" i="13"/>
  <c r="J374" i="13"/>
  <c r="E375" i="13"/>
  <c r="L365" i="13"/>
  <c r="E373" i="13"/>
  <c r="B373" i="13"/>
  <c r="K365" i="13"/>
  <c r="F367" i="13"/>
  <c r="G372" i="13"/>
  <c r="L370" i="13"/>
  <c r="J369" i="13"/>
  <c r="H375" i="13"/>
  <c r="E366" i="13"/>
  <c r="D373" i="13"/>
  <c r="E369" i="13"/>
  <c r="K368" i="13"/>
  <c r="D369" i="13"/>
  <c r="B367" i="13"/>
  <c r="K374" i="13"/>
  <c r="K367" i="13"/>
  <c r="F372" i="13"/>
  <c r="D368" i="13"/>
  <c r="G367" i="13"/>
  <c r="J371" i="13"/>
  <c r="G368" i="13"/>
  <c r="J372" i="13"/>
  <c r="D372" i="13"/>
  <c r="K373" i="13"/>
  <c r="H372" i="13"/>
  <c r="L375" i="13"/>
  <c r="D374" i="13"/>
  <c r="F373" i="13"/>
  <c r="K366" i="13"/>
  <c r="D375" i="13"/>
  <c r="B366" i="13"/>
  <c r="H371" i="13"/>
  <c r="C370" i="13"/>
  <c r="E368" i="13"/>
  <c r="H365" i="13"/>
  <c r="G373" i="13"/>
  <c r="D366" i="13"/>
  <c r="E374" i="13"/>
  <c r="H368" i="13"/>
  <c r="E367" i="13"/>
  <c r="D365" i="13"/>
  <c r="H367" i="13"/>
  <c r="C375" i="13"/>
  <c r="F374" i="13"/>
  <c r="K372" i="13"/>
  <c r="J365" i="13"/>
  <c r="B375" i="13"/>
  <c r="G365" i="13"/>
  <c r="B365" i="13"/>
  <c r="J367" i="13"/>
  <c r="C367" i="13"/>
  <c r="B369" i="13"/>
  <c r="B368" i="13"/>
  <c r="C366" i="13"/>
  <c r="H370" i="13"/>
  <c r="K375" i="13"/>
  <c r="I374" i="13"/>
  <c r="G369" i="13"/>
  <c r="H369" i="13"/>
  <c r="L367" i="13"/>
  <c r="D367" i="13"/>
  <c r="G366" i="13"/>
  <c r="C369" i="13"/>
  <c r="C368" i="13"/>
  <c r="J375" i="13"/>
  <c r="K369" i="13"/>
  <c r="G370" i="13"/>
  <c r="I373" i="13"/>
  <c r="G371" i="13"/>
  <c r="C372" i="13"/>
  <c r="F375" i="13"/>
  <c r="B374" i="13"/>
  <c r="J370" i="13"/>
  <c r="E370" i="13"/>
  <c r="L366" i="13"/>
  <c r="C374" i="13"/>
  <c r="C373" i="13"/>
  <c r="L373" i="13"/>
  <c r="K370" i="13"/>
  <c r="I370" i="13"/>
  <c r="I371" i="13"/>
  <c r="J373" i="13"/>
  <c r="J366" i="13"/>
  <c r="F370" i="13"/>
  <c r="D370" i="13"/>
  <c r="L368" i="13"/>
  <c r="H374" i="13"/>
  <c r="I369" i="13"/>
  <c r="J368" i="13"/>
  <c r="I367" i="13"/>
  <c r="I366" i="13"/>
  <c r="G375" i="13"/>
  <c r="F368" i="13"/>
  <c r="F365" i="13"/>
  <c r="F371" i="13"/>
  <c r="B424" i="13"/>
  <c r="B423" i="13"/>
  <c r="O186" i="12"/>
  <c r="O195" i="12" s="1"/>
  <c r="O185" i="12"/>
  <c r="O194" i="12" s="1"/>
  <c r="O184" i="12"/>
  <c r="O193" i="12" s="1"/>
  <c r="O187" i="12"/>
  <c r="O196" i="12" s="1"/>
  <c r="O183" i="12"/>
  <c r="O192" i="12" s="1"/>
  <c r="O188" i="12"/>
  <c r="O197" i="12" s="1"/>
  <c r="O182" i="12"/>
  <c r="O191" i="12" s="1"/>
  <c r="O181" i="12"/>
  <c r="O190" i="12" s="1"/>
  <c r="N1533" i="11"/>
  <c r="N1534" i="11" s="1"/>
  <c r="M1534" i="11"/>
  <c r="O1531" i="11" s="1"/>
  <c r="N1511" i="11"/>
  <c r="N1513" i="11" s="1"/>
  <c r="M1513" i="11"/>
  <c r="O1511" i="11" s="1"/>
  <c r="O58" i="11"/>
  <c r="D97" i="11" s="1"/>
  <c r="O37" i="11"/>
  <c r="D76" i="11" s="1"/>
  <c r="N123" i="11"/>
  <c r="I73" i="11"/>
  <c r="K73" i="11" s="1"/>
  <c r="N68" i="9"/>
  <c r="N70" i="9" s="1"/>
  <c r="M70" i="9"/>
  <c r="O68" i="9" s="1"/>
  <c r="L90" i="9"/>
  <c r="M90" i="9" s="1"/>
  <c r="J101" i="9"/>
  <c r="J102" i="9"/>
  <c r="J104" i="9"/>
  <c r="J103" i="9"/>
  <c r="O37" i="8"/>
  <c r="B29" i="5"/>
  <c r="G29" i="5"/>
  <c r="E29" i="5"/>
  <c r="C29" i="5"/>
  <c r="D29" i="5"/>
  <c r="F29" i="5"/>
  <c r="H11" i="2"/>
  <c r="E13" i="2" s="1"/>
  <c r="D35" i="2" s="1"/>
  <c r="S29" i="1"/>
  <c r="L547" i="15" l="1"/>
  <c r="N584" i="15"/>
  <c r="N580" i="15"/>
  <c r="L543" i="15"/>
  <c r="N539" i="15"/>
  <c r="P539" i="15"/>
  <c r="L546" i="15"/>
  <c r="N583" i="15"/>
  <c r="N581" i="15"/>
  <c r="L544" i="15"/>
  <c r="L542" i="15"/>
  <c r="N579" i="15"/>
  <c r="N577" i="15"/>
  <c r="L540" i="15"/>
  <c r="N585" i="15"/>
  <c r="L548" i="15"/>
  <c r="L545" i="15"/>
  <c r="N582" i="15"/>
  <c r="N578" i="15"/>
  <c r="L541" i="15"/>
  <c r="N575" i="15"/>
  <c r="L538" i="15"/>
  <c r="B454" i="13" a="1"/>
  <c r="B378" i="13" a="1"/>
  <c r="G202" i="12"/>
  <c r="G203" i="12"/>
  <c r="G204" i="12"/>
  <c r="F205" i="12" s="1"/>
  <c r="G205" i="12"/>
  <c r="F206" i="12" s="1"/>
  <c r="G206" i="12"/>
  <c r="G209" i="12"/>
  <c r="G211" i="12" s="1"/>
  <c r="G212" i="12" s="1"/>
  <c r="H212" i="12" s="1"/>
  <c r="G208" i="12"/>
  <c r="F209" i="12" s="1"/>
  <c r="H209" i="12" s="1"/>
  <c r="G207" i="12"/>
  <c r="F208" i="12" s="1"/>
  <c r="I1536" i="11"/>
  <c r="K1536" i="11" s="1"/>
  <c r="L1536" i="11" s="1"/>
  <c r="M1536" i="11" s="1"/>
  <c r="I1544" i="11"/>
  <c r="K1544" i="11" s="1"/>
  <c r="D1570" i="11"/>
  <c r="I1567" i="11"/>
  <c r="K1567" i="11" s="1"/>
  <c r="L1567" i="11" s="1"/>
  <c r="M1567" i="11" s="1"/>
  <c r="I1515" i="11"/>
  <c r="K1515" i="11" s="1"/>
  <c r="L1515" i="11" s="1"/>
  <c r="M1515" i="11" s="1"/>
  <c r="D1550" i="11"/>
  <c r="I1546" i="11"/>
  <c r="K1546" i="11" s="1"/>
  <c r="I94" i="11"/>
  <c r="K94" i="11" s="1"/>
  <c r="L94" i="11" s="1"/>
  <c r="M94" i="11" s="1"/>
  <c r="N94" i="11" s="1"/>
  <c r="I63" i="11"/>
  <c r="K63" i="11" s="1"/>
  <c r="L63" i="11" s="1"/>
  <c r="M63" i="11" s="1"/>
  <c r="I65" i="11"/>
  <c r="K65" i="11" s="1"/>
  <c r="L65" i="11" s="1"/>
  <c r="M65" i="11" s="1"/>
  <c r="N65" i="11" s="1"/>
  <c r="J98" i="11"/>
  <c r="J97" i="11"/>
  <c r="L73" i="11"/>
  <c r="M73" i="11" s="1"/>
  <c r="N73" i="11" s="1"/>
  <c r="J77" i="11"/>
  <c r="J76" i="11"/>
  <c r="J78" i="11"/>
  <c r="K78" i="11" s="1"/>
  <c r="N90" i="9"/>
  <c r="N91" i="9" s="1"/>
  <c r="M91" i="9"/>
  <c r="O88" i="9" s="1"/>
  <c r="I72" i="9"/>
  <c r="K72" i="9" s="1"/>
  <c r="L72" i="9" s="1"/>
  <c r="M72" i="9" s="1"/>
  <c r="I103" i="9"/>
  <c r="D107" i="9"/>
  <c r="K103" i="9"/>
  <c r="L103" i="9" s="1"/>
  <c r="M103" i="9" s="1"/>
  <c r="N103" i="9" s="1"/>
  <c r="O38" i="8"/>
  <c r="P26" i="8"/>
  <c r="Q26" i="8" s="1"/>
  <c r="Q37" i="8"/>
  <c r="C30" i="5"/>
  <c r="B30" i="5"/>
  <c r="F30" i="5"/>
  <c r="G30" i="5"/>
  <c r="E30" i="5"/>
  <c r="D30" i="5"/>
  <c r="N548" i="15" l="1"/>
  <c r="P548" i="15"/>
  <c r="P538" i="15"/>
  <c r="N538" i="15"/>
  <c r="Q538" i="15" s="1"/>
  <c r="R538" i="15" s="1"/>
  <c r="S538" i="15" s="1"/>
  <c r="H614" i="15" s="1"/>
  <c r="P543" i="15"/>
  <c r="N543" i="15"/>
  <c r="Q543" i="15" s="1"/>
  <c r="R543" i="15" s="1"/>
  <c r="S543" i="15" s="1"/>
  <c r="M619" i="15" s="1"/>
  <c r="P542" i="15"/>
  <c r="N542" i="15"/>
  <c r="Q542" i="15" s="1"/>
  <c r="R542" i="15" s="1"/>
  <c r="S542" i="15" s="1"/>
  <c r="L618" i="15" s="1"/>
  <c r="N546" i="15"/>
  <c r="Q546" i="15" s="1"/>
  <c r="R546" i="15" s="1"/>
  <c r="S546" i="15" s="1"/>
  <c r="P622" i="15" s="1"/>
  <c r="P546" i="15"/>
  <c r="N540" i="15"/>
  <c r="P540" i="15"/>
  <c r="Q539" i="15"/>
  <c r="R539" i="15" s="1"/>
  <c r="S539" i="15" s="1"/>
  <c r="I615" i="15" s="1"/>
  <c r="P544" i="15"/>
  <c r="N544" i="15"/>
  <c r="Q544" i="15" s="1"/>
  <c r="R544" i="15" s="1"/>
  <c r="S544" i="15" s="1"/>
  <c r="N620" i="15" s="1"/>
  <c r="K709" i="15" a="1"/>
  <c r="N541" i="15"/>
  <c r="Q541" i="15" s="1"/>
  <c r="R541" i="15" s="1"/>
  <c r="S541" i="15" s="1"/>
  <c r="K617" i="15" s="1"/>
  <c r="P541" i="15"/>
  <c r="P545" i="15"/>
  <c r="N545" i="15"/>
  <c r="Q545" i="15" s="1"/>
  <c r="R545" i="15" s="1"/>
  <c r="S545" i="15" s="1"/>
  <c r="O621" i="15" s="1"/>
  <c r="P547" i="15"/>
  <c r="N547" i="15"/>
  <c r="Q547" i="15" s="1"/>
  <c r="R547" i="15" s="1"/>
  <c r="S547" i="15" s="1"/>
  <c r="Q623" i="15" s="1"/>
  <c r="I382" i="13"/>
  <c r="L379" i="13"/>
  <c r="J381" i="13"/>
  <c r="K381" i="13"/>
  <c r="G378" i="13"/>
  <c r="E379" i="13"/>
  <c r="J382" i="13"/>
  <c r="L378" i="13"/>
  <c r="D380" i="13"/>
  <c r="C381" i="13"/>
  <c r="H383" i="13"/>
  <c r="H381" i="13"/>
  <c r="J383" i="13"/>
  <c r="I378" i="13"/>
  <c r="I384" i="13"/>
  <c r="F381" i="13"/>
  <c r="I380" i="13"/>
  <c r="F383" i="13"/>
  <c r="I381" i="13"/>
  <c r="B385" i="13"/>
  <c r="I385" i="13"/>
  <c r="F379" i="13"/>
  <c r="E380" i="13"/>
  <c r="G379" i="13"/>
  <c r="D384" i="13"/>
  <c r="H378" i="13"/>
  <c r="C383" i="13"/>
  <c r="I383" i="13"/>
  <c r="D381" i="13"/>
  <c r="F384" i="13"/>
  <c r="H380" i="13"/>
  <c r="E383" i="13"/>
  <c r="L380" i="13"/>
  <c r="E378" i="13"/>
  <c r="J378" i="13"/>
  <c r="K385" i="13"/>
  <c r="B382" i="13"/>
  <c r="L385" i="13"/>
  <c r="C384" i="13"/>
  <c r="J385" i="13"/>
  <c r="K378" i="13"/>
  <c r="L381" i="13"/>
  <c r="E384" i="13"/>
  <c r="J380" i="13"/>
  <c r="B383" i="13"/>
  <c r="D382" i="13"/>
  <c r="H382" i="13"/>
  <c r="K380" i="13"/>
  <c r="H385" i="13"/>
  <c r="C382" i="13"/>
  <c r="C378" i="13"/>
  <c r="L383" i="13"/>
  <c r="H384" i="13"/>
  <c r="F385" i="13"/>
  <c r="E382" i="13"/>
  <c r="F378" i="13"/>
  <c r="E381" i="13"/>
  <c r="D379" i="13"/>
  <c r="B380" i="13"/>
  <c r="C379" i="13"/>
  <c r="I379" i="13"/>
  <c r="G383" i="13"/>
  <c r="K379" i="13"/>
  <c r="B381" i="13"/>
  <c r="L384" i="13"/>
  <c r="D378" i="13"/>
  <c r="H379" i="13"/>
  <c r="C385" i="13"/>
  <c r="B379" i="13"/>
  <c r="K384" i="13"/>
  <c r="E385" i="13"/>
  <c r="J384" i="13"/>
  <c r="B384" i="13"/>
  <c r="L382" i="13"/>
  <c r="G384" i="13"/>
  <c r="D383" i="13"/>
  <c r="K382" i="13"/>
  <c r="G382" i="13"/>
  <c r="B378" i="13"/>
  <c r="F380" i="13"/>
  <c r="G381" i="13"/>
  <c r="K383" i="13"/>
  <c r="G385" i="13"/>
  <c r="G380" i="13"/>
  <c r="F382" i="13"/>
  <c r="J379" i="13"/>
  <c r="D385" i="13"/>
  <c r="C380" i="13"/>
  <c r="H464" i="13"/>
  <c r="G462" i="13"/>
  <c r="E463" i="13"/>
  <c r="B462" i="13"/>
  <c r="B455" i="13"/>
  <c r="E462" i="13"/>
  <c r="L462" i="13"/>
  <c r="F462" i="13"/>
  <c r="H455" i="13"/>
  <c r="L464" i="13"/>
  <c r="L458" i="13"/>
  <c r="H460" i="13"/>
  <c r="J454" i="13"/>
  <c r="E461" i="13"/>
  <c r="G456" i="13"/>
  <c r="E459" i="13"/>
  <c r="H454" i="13"/>
  <c r="H458" i="13"/>
  <c r="G463" i="13"/>
  <c r="F461" i="13"/>
  <c r="K457" i="13"/>
  <c r="K461" i="13"/>
  <c r="C460" i="13"/>
  <c r="K459" i="13"/>
  <c r="D464" i="13"/>
  <c r="D454" i="13"/>
  <c r="E454" i="13"/>
  <c r="G455" i="13"/>
  <c r="C458" i="13"/>
  <c r="G458" i="13"/>
  <c r="J461" i="13"/>
  <c r="J457" i="13"/>
  <c r="G459" i="13"/>
  <c r="B458" i="13"/>
  <c r="B457" i="13"/>
  <c r="I456" i="13"/>
  <c r="L461" i="13"/>
  <c r="D456" i="13"/>
  <c r="B464" i="13"/>
  <c r="B460" i="13"/>
  <c r="D458" i="13"/>
  <c r="K464" i="13"/>
  <c r="L456" i="13"/>
  <c r="K455" i="13"/>
  <c r="D455" i="13"/>
  <c r="F464" i="13"/>
  <c r="B454" i="13"/>
  <c r="D462" i="13"/>
  <c r="I463" i="13"/>
  <c r="L463" i="13"/>
  <c r="C457" i="13"/>
  <c r="F460" i="13"/>
  <c r="F455" i="13"/>
  <c r="F459" i="13"/>
  <c r="G464" i="13"/>
  <c r="J460" i="13"/>
  <c r="J459" i="13"/>
  <c r="L454" i="13"/>
  <c r="K463" i="13"/>
  <c r="C462" i="13"/>
  <c r="I457" i="13"/>
  <c r="G460" i="13"/>
  <c r="E464" i="13"/>
  <c r="I464" i="13"/>
  <c r="H463" i="13"/>
  <c r="C463" i="13"/>
  <c r="D461" i="13"/>
  <c r="K462" i="13"/>
  <c r="I461" i="13"/>
  <c r="E456" i="13"/>
  <c r="F454" i="13"/>
  <c r="K458" i="13"/>
  <c r="J458" i="13"/>
  <c r="I455" i="13"/>
  <c r="I460" i="13"/>
  <c r="G454" i="13"/>
  <c r="H457" i="13"/>
  <c r="I462" i="13"/>
  <c r="B461" i="13"/>
  <c r="J456" i="13"/>
  <c r="L459" i="13"/>
  <c r="F456" i="13"/>
  <c r="H459" i="13"/>
  <c r="B463" i="13"/>
  <c r="I459" i="13"/>
  <c r="J462" i="13"/>
  <c r="F457" i="13"/>
  <c r="J455" i="13"/>
  <c r="F463" i="13"/>
  <c r="D463" i="13"/>
  <c r="C459" i="13"/>
  <c r="H456" i="13"/>
  <c r="C464" i="13"/>
  <c r="H461" i="13"/>
  <c r="K456" i="13"/>
  <c r="C455" i="13"/>
  <c r="B456" i="13"/>
  <c r="E455" i="13"/>
  <c r="E458" i="13"/>
  <c r="C461" i="13"/>
  <c r="E460" i="13"/>
  <c r="J464" i="13"/>
  <c r="G457" i="13"/>
  <c r="K454" i="13"/>
  <c r="H462" i="13"/>
  <c r="D460" i="13"/>
  <c r="I458" i="13"/>
  <c r="L455" i="13"/>
  <c r="L460" i="13"/>
  <c r="J463" i="13"/>
  <c r="L457" i="13"/>
  <c r="I454" i="13"/>
  <c r="K460" i="13"/>
  <c r="G461" i="13"/>
  <c r="B459" i="13"/>
  <c r="D457" i="13"/>
  <c r="F458" i="13"/>
  <c r="C456" i="13"/>
  <c r="D459" i="13"/>
  <c r="E457" i="13"/>
  <c r="C454" i="13"/>
  <c r="H205" i="12"/>
  <c r="I205" i="12"/>
  <c r="J205" i="12" s="1"/>
  <c r="K205" i="12" s="1"/>
  <c r="F204" i="12"/>
  <c r="H204" i="12" s="1"/>
  <c r="F210" i="12"/>
  <c r="I209" i="12"/>
  <c r="I212" i="12"/>
  <c r="E234" i="12" s="1"/>
  <c r="H206" i="12"/>
  <c r="G210" i="12"/>
  <c r="F211" i="12" s="1"/>
  <c r="H211" i="12" s="1"/>
  <c r="F207" i="12"/>
  <c r="H207" i="12" s="1"/>
  <c r="H208" i="12"/>
  <c r="I208" i="12" s="1"/>
  <c r="H202" i="12"/>
  <c r="F203" i="12"/>
  <c r="H203" i="12" s="1"/>
  <c r="N1567" i="11"/>
  <c r="N1568" i="11" s="1"/>
  <c r="M1568" i="11"/>
  <c r="O1566" i="11" s="1"/>
  <c r="J1570" i="11"/>
  <c r="J1571" i="11"/>
  <c r="J1572" i="11"/>
  <c r="M1517" i="11"/>
  <c r="O1515" i="11" s="1"/>
  <c r="N1515" i="11"/>
  <c r="N1517" i="11" s="1"/>
  <c r="L1544" i="11"/>
  <c r="M1544" i="11" s="1"/>
  <c r="L1546" i="11"/>
  <c r="M1546" i="11" s="1"/>
  <c r="N1546" i="11" s="1"/>
  <c r="J1550" i="11"/>
  <c r="J1551" i="11"/>
  <c r="N1536" i="11"/>
  <c r="N1538" i="11" s="1"/>
  <c r="M1538" i="11"/>
  <c r="O1536" i="11" s="1"/>
  <c r="N63" i="11"/>
  <c r="N66" i="11" s="1"/>
  <c r="M66" i="11"/>
  <c r="L78" i="11"/>
  <c r="M78" i="11" s="1"/>
  <c r="N78" i="11" s="1"/>
  <c r="M74" i="9"/>
  <c r="N72" i="9"/>
  <c r="N74" i="9" s="1"/>
  <c r="J107" i="9"/>
  <c r="J108" i="9"/>
  <c r="D127" i="9"/>
  <c r="I124" i="9"/>
  <c r="K124" i="9" s="1"/>
  <c r="I101" i="9"/>
  <c r="K101" i="9" s="1"/>
  <c r="L101" i="9" s="1"/>
  <c r="M101" i="9" s="1"/>
  <c r="N101" i="9" s="1"/>
  <c r="I93" i="9"/>
  <c r="K93" i="9" s="1"/>
  <c r="L93" i="9" s="1"/>
  <c r="M93" i="9" s="1"/>
  <c r="O39" i="8"/>
  <c r="Q39" i="8" s="1"/>
  <c r="P34" i="8"/>
  <c r="Q34" i="8" s="1"/>
  <c r="Q38" i="8"/>
  <c r="E31" i="5"/>
  <c r="B31" i="5"/>
  <c r="D31" i="5"/>
  <c r="C31" i="5"/>
  <c r="G31" i="5"/>
  <c r="F31" i="5"/>
  <c r="K709" i="15" l="1"/>
  <c r="K712" i="15"/>
  <c r="K715" i="15"/>
  <c r="K714" i="15"/>
  <c r="K710" i="15"/>
  <c r="K711" i="15"/>
  <c r="K713" i="15"/>
  <c r="K716" i="15"/>
  <c r="Q540" i="15"/>
  <c r="R540" i="15" s="1"/>
  <c r="S540" i="15" s="1"/>
  <c r="J616" i="15" s="1"/>
  <c r="H627" i="15" s="1" a="1"/>
  <c r="Q548" i="15"/>
  <c r="R548" i="15" s="1"/>
  <c r="S548" i="15" s="1"/>
  <c r="R624" i="15" s="1"/>
  <c r="B467" i="13" a="1"/>
  <c r="E471" i="13" s="1"/>
  <c r="B388" i="13" a="1"/>
  <c r="B434" i="13" a="1"/>
  <c r="H210" i="12"/>
  <c r="I210" i="12" s="1"/>
  <c r="F221" i="12"/>
  <c r="G239" i="12" s="1"/>
  <c r="F222" i="12"/>
  <c r="I206" i="12"/>
  <c r="J212" i="12"/>
  <c r="K212" i="12" s="1"/>
  <c r="F234" i="12" s="1"/>
  <c r="E233" i="12"/>
  <c r="E231" i="12"/>
  <c r="I203" i="12"/>
  <c r="J203" i="12"/>
  <c r="K203" i="12" s="1"/>
  <c r="J209" i="12"/>
  <c r="K209" i="12" s="1"/>
  <c r="I202" i="12"/>
  <c r="E215" i="12" s="1"/>
  <c r="J208" i="12"/>
  <c r="K208" i="12" s="1"/>
  <c r="E229" i="12"/>
  <c r="E230" i="12"/>
  <c r="I207" i="12"/>
  <c r="J207" i="12"/>
  <c r="K207" i="12" s="1"/>
  <c r="I204" i="12"/>
  <c r="J204" i="12" s="1"/>
  <c r="K204" i="12" s="1"/>
  <c r="I211" i="12"/>
  <c r="J211" i="12"/>
  <c r="K211" i="12" s="1"/>
  <c r="E222" i="12"/>
  <c r="E221" i="12"/>
  <c r="N1544" i="11"/>
  <c r="I1540" i="11"/>
  <c r="K1540" i="11" s="1"/>
  <c r="L1540" i="11" s="1"/>
  <c r="M1540" i="11" s="1"/>
  <c r="I1571" i="11"/>
  <c r="D1575" i="11"/>
  <c r="I1520" i="11"/>
  <c r="K1520" i="11" s="1"/>
  <c r="L1520" i="11" s="1"/>
  <c r="M1520" i="11" s="1"/>
  <c r="D1554" i="11"/>
  <c r="I1551" i="11"/>
  <c r="I1570" i="11"/>
  <c r="K1570" i="11" s="1"/>
  <c r="D1605" i="11"/>
  <c r="K1571" i="11"/>
  <c r="K1551" i="11"/>
  <c r="L1551" i="11" s="1"/>
  <c r="M1551" i="11" s="1"/>
  <c r="N1551" i="11" s="1"/>
  <c r="O62" i="11"/>
  <c r="I76" i="11" s="1"/>
  <c r="K76" i="11" s="1"/>
  <c r="L124" i="9"/>
  <c r="M124" i="9" s="1"/>
  <c r="J128" i="9"/>
  <c r="J127" i="9"/>
  <c r="J129" i="9"/>
  <c r="M95" i="9"/>
  <c r="N93" i="9"/>
  <c r="N95" i="9" s="1"/>
  <c r="O72" i="9"/>
  <c r="F32" i="5"/>
  <c r="E32" i="5"/>
  <c r="C32" i="5"/>
  <c r="D32" i="5"/>
  <c r="G32" i="5"/>
  <c r="B32" i="5"/>
  <c r="N636" i="15" l="1"/>
  <c r="R636" i="15"/>
  <c r="K627" i="15"/>
  <c r="N630" i="15"/>
  <c r="R629" i="15"/>
  <c r="K629" i="15"/>
  <c r="O636" i="15"/>
  <c r="L627" i="15"/>
  <c r="Q630" i="15"/>
  <c r="O628" i="15"/>
  <c r="O632" i="15"/>
  <c r="N631" i="15"/>
  <c r="H634" i="15"/>
  <c r="I633" i="15"/>
  <c r="R634" i="15"/>
  <c r="N627" i="15"/>
  <c r="M630" i="15"/>
  <c r="H628" i="15"/>
  <c r="M632" i="15"/>
  <c r="J629" i="15"/>
  <c r="N632" i="15"/>
  <c r="J631" i="15"/>
  <c r="J632" i="15"/>
  <c r="H630" i="15"/>
  <c r="M633" i="15"/>
  <c r="H629" i="15"/>
  <c r="N628" i="15"/>
  <c r="O629" i="15"/>
  <c r="N629" i="15"/>
  <c r="K631" i="15"/>
  <c r="I637" i="15"/>
  <c r="I632" i="15"/>
  <c r="H627" i="15"/>
  <c r="R635" i="15"/>
  <c r="O634" i="15"/>
  <c r="L631" i="15"/>
  <c r="Q633" i="15"/>
  <c r="M631" i="15"/>
  <c r="I630" i="15"/>
  <c r="P629" i="15"/>
  <c r="R632" i="15"/>
  <c r="K634" i="15"/>
  <c r="M628" i="15"/>
  <c r="H632" i="15"/>
  <c r="K630" i="15"/>
  <c r="L636" i="15"/>
  <c r="P634" i="15"/>
  <c r="P633" i="15"/>
  <c r="N637" i="15"/>
  <c r="P627" i="15"/>
  <c r="O627" i="15"/>
  <c r="O633" i="15"/>
  <c r="Q627" i="15"/>
  <c r="K636" i="15"/>
  <c r="L635" i="15"/>
  <c r="N634" i="15"/>
  <c r="K637" i="15"/>
  <c r="J628" i="15"/>
  <c r="L630" i="15"/>
  <c r="J634" i="15"/>
  <c r="H635" i="15"/>
  <c r="M629" i="15"/>
  <c r="O637" i="15"/>
  <c r="P628" i="15"/>
  <c r="N633" i="15"/>
  <c r="R630" i="15"/>
  <c r="O631" i="15"/>
  <c r="K633" i="15"/>
  <c r="L634" i="15"/>
  <c r="R633" i="15"/>
  <c r="J636" i="15"/>
  <c r="L628" i="15"/>
  <c r="R628" i="15"/>
  <c r="O630" i="15"/>
  <c r="J633" i="15"/>
  <c r="P631" i="15"/>
  <c r="L633" i="15"/>
  <c r="H633" i="15"/>
  <c r="K632" i="15"/>
  <c r="P630" i="15"/>
  <c r="R627" i="15"/>
  <c r="Q632" i="15"/>
  <c r="P635" i="15"/>
  <c r="P636" i="15"/>
  <c r="I631" i="15"/>
  <c r="Q634" i="15"/>
  <c r="Q635" i="15"/>
  <c r="M636" i="15"/>
  <c r="N635" i="15"/>
  <c r="Q637" i="15"/>
  <c r="I629" i="15"/>
  <c r="J630" i="15"/>
  <c r="M634" i="15"/>
  <c r="H636" i="15"/>
  <c r="Q629" i="15"/>
  <c r="H631" i="15"/>
  <c r="M635" i="15"/>
  <c r="I628" i="15"/>
  <c r="K635" i="15"/>
  <c r="I634" i="15"/>
  <c r="I627" i="15"/>
  <c r="R631" i="15"/>
  <c r="J635" i="15"/>
  <c r="J627" i="15"/>
  <c r="Q631" i="15"/>
  <c r="R637" i="15"/>
  <c r="K628" i="15"/>
  <c r="O635" i="15"/>
  <c r="J637" i="15"/>
  <c r="L629" i="15"/>
  <c r="L637" i="15"/>
  <c r="H637" i="15"/>
  <c r="Q636" i="15"/>
  <c r="P637" i="15"/>
  <c r="I636" i="15"/>
  <c r="M627" i="15"/>
  <c r="I635" i="15"/>
  <c r="Q628" i="15"/>
  <c r="P632" i="15"/>
  <c r="L632" i="15"/>
  <c r="M637" i="15"/>
  <c r="N713" i="15"/>
  <c r="H683" i="15" a="1"/>
  <c r="N712" i="15"/>
  <c r="N709" i="15" a="1"/>
  <c r="N711" i="15" s="1"/>
  <c r="F474" i="13"/>
  <c r="B476" i="13"/>
  <c r="C471" i="13"/>
  <c r="C477" i="13"/>
  <c r="D469" i="13"/>
  <c r="J477" i="13"/>
  <c r="J474" i="13"/>
  <c r="F470" i="13"/>
  <c r="J470" i="13"/>
  <c r="C468" i="13"/>
  <c r="G472" i="13"/>
  <c r="B469" i="13"/>
  <c r="B471" i="13"/>
  <c r="E468" i="13"/>
  <c r="L469" i="13"/>
  <c r="I471" i="13"/>
  <c r="G468" i="13"/>
  <c r="H469" i="13"/>
  <c r="L474" i="13"/>
  <c r="E473" i="13"/>
  <c r="F477" i="13"/>
  <c r="J476" i="13"/>
  <c r="B477" i="13"/>
  <c r="K469" i="13"/>
  <c r="B473" i="13"/>
  <c r="K467" i="13"/>
  <c r="D471" i="13"/>
  <c r="H475" i="13"/>
  <c r="K477" i="13"/>
  <c r="D473" i="13"/>
  <c r="C470" i="13"/>
  <c r="B472" i="13"/>
  <c r="I469" i="13"/>
  <c r="C474" i="13"/>
  <c r="D468" i="13"/>
  <c r="L473" i="13"/>
  <c r="F472" i="13"/>
  <c r="C469" i="13"/>
  <c r="I391" i="13"/>
  <c r="G389" i="13"/>
  <c r="C389" i="13"/>
  <c r="E388" i="13"/>
  <c r="I394" i="13"/>
  <c r="D395" i="13"/>
  <c r="H389" i="13"/>
  <c r="E395" i="13"/>
  <c r="D390" i="13"/>
  <c r="B388" i="13"/>
  <c r="G395" i="13"/>
  <c r="I395" i="13"/>
  <c r="E394" i="13"/>
  <c r="H393" i="13"/>
  <c r="I389" i="13"/>
  <c r="G392" i="13"/>
  <c r="G394" i="13"/>
  <c r="D388" i="13"/>
  <c r="B394" i="13"/>
  <c r="G390" i="13"/>
  <c r="E392" i="13"/>
  <c r="B391" i="13"/>
  <c r="I392" i="13"/>
  <c r="I393" i="13"/>
  <c r="D392" i="13"/>
  <c r="C393" i="13"/>
  <c r="H391" i="13"/>
  <c r="D394" i="13"/>
  <c r="B395" i="13"/>
  <c r="H392" i="13"/>
  <c r="I390" i="13"/>
  <c r="C395" i="13"/>
  <c r="G393" i="13"/>
  <c r="B390" i="13"/>
  <c r="G391" i="13"/>
  <c r="C390" i="13"/>
  <c r="H394" i="13"/>
  <c r="B389" i="13"/>
  <c r="C391" i="13"/>
  <c r="G388" i="13"/>
  <c r="F392" i="13"/>
  <c r="F390" i="13"/>
  <c r="F389" i="13"/>
  <c r="F395" i="13"/>
  <c r="B393" i="13"/>
  <c r="C392" i="13"/>
  <c r="C388" i="13"/>
  <c r="E390" i="13"/>
  <c r="H395" i="13"/>
  <c r="D393" i="13"/>
  <c r="E389" i="13"/>
  <c r="F394" i="13"/>
  <c r="F393" i="13"/>
  <c r="I388" i="13"/>
  <c r="D389" i="13"/>
  <c r="C394" i="13"/>
  <c r="E393" i="13"/>
  <c r="F391" i="13"/>
  <c r="H388" i="13"/>
  <c r="B392" i="13"/>
  <c r="E391" i="13"/>
  <c r="H390" i="13"/>
  <c r="F388" i="13"/>
  <c r="D391" i="13"/>
  <c r="G477" i="13"/>
  <c r="D472" i="13"/>
  <c r="I477" i="13"/>
  <c r="H477" i="13"/>
  <c r="H476" i="13"/>
  <c r="G475" i="13"/>
  <c r="C476" i="13"/>
  <c r="L471" i="13"/>
  <c r="I473" i="13"/>
  <c r="C475" i="13"/>
  <c r="I474" i="13"/>
  <c r="E474" i="13"/>
  <c r="I475" i="13"/>
  <c r="L475" i="13"/>
  <c r="F475" i="13"/>
  <c r="K471" i="13"/>
  <c r="H468" i="13"/>
  <c r="J471" i="13"/>
  <c r="L477" i="13"/>
  <c r="I468" i="13"/>
  <c r="G476" i="13"/>
  <c r="H472" i="13"/>
  <c r="B475" i="13"/>
  <c r="K475" i="13"/>
  <c r="J467" i="13"/>
  <c r="H470" i="13"/>
  <c r="K474" i="13"/>
  <c r="J475" i="13"/>
  <c r="G469" i="13"/>
  <c r="F467" i="13"/>
  <c r="E472" i="13"/>
  <c r="J469" i="13"/>
  <c r="H467" i="13"/>
  <c r="L472" i="13"/>
  <c r="H471" i="13"/>
  <c r="F469" i="13"/>
  <c r="E467" i="13"/>
  <c r="C472" i="13"/>
  <c r="G470" i="13"/>
  <c r="D475" i="13"/>
  <c r="I467" i="13"/>
  <c r="I476" i="13"/>
  <c r="K473" i="13"/>
  <c r="L476" i="13"/>
  <c r="G474" i="13"/>
  <c r="K476" i="13"/>
  <c r="K468" i="13"/>
  <c r="L468" i="13"/>
  <c r="F468" i="13"/>
  <c r="F471" i="13"/>
  <c r="G473" i="13"/>
  <c r="B437" i="13"/>
  <c r="B434" i="13"/>
  <c r="B435" i="13"/>
  <c r="B441" i="13"/>
  <c r="B439" i="13"/>
  <c r="B436" i="13"/>
  <c r="B438" i="13"/>
  <c r="B440" i="13"/>
  <c r="B467" i="13"/>
  <c r="L470" i="13"/>
  <c r="J473" i="13"/>
  <c r="E470" i="13"/>
  <c r="J472" i="13"/>
  <c r="C467" i="13"/>
  <c r="L467" i="13"/>
  <c r="E476" i="13"/>
  <c r="D474" i="13"/>
  <c r="F473" i="13"/>
  <c r="D470" i="13"/>
  <c r="I470" i="13"/>
  <c r="E475" i="13"/>
  <c r="E469" i="13"/>
  <c r="B468" i="13"/>
  <c r="E477" i="13"/>
  <c r="H473" i="13"/>
  <c r="G467" i="13"/>
  <c r="K470" i="13"/>
  <c r="I472" i="13"/>
  <c r="G471" i="13"/>
  <c r="H474" i="13"/>
  <c r="C473" i="13"/>
  <c r="B474" i="13"/>
  <c r="K472" i="13"/>
  <c r="J468" i="13"/>
  <c r="D477" i="13"/>
  <c r="F476" i="13"/>
  <c r="D467" i="13"/>
  <c r="D476" i="13"/>
  <c r="B470" i="13"/>
  <c r="F227" i="12"/>
  <c r="K241" i="12" s="1"/>
  <c r="F232" i="12"/>
  <c r="E227" i="12"/>
  <c r="E232" i="12"/>
  <c r="H234" i="12" s="1"/>
  <c r="O244" i="12" s="1"/>
  <c r="E225" i="12"/>
  <c r="E223" i="12"/>
  <c r="H223" i="12" s="1"/>
  <c r="O240" i="12" s="1"/>
  <c r="F220" i="12"/>
  <c r="F218" i="12"/>
  <c r="F238" i="12" s="1"/>
  <c r="E220" i="12"/>
  <c r="H221" i="12" s="1"/>
  <c r="O239" i="12" s="1"/>
  <c r="E218" i="12"/>
  <c r="J206" i="12"/>
  <c r="K206" i="12" s="1"/>
  <c r="F217" i="12"/>
  <c r="F216" i="12"/>
  <c r="E237" i="12" s="1"/>
  <c r="E228" i="12"/>
  <c r="H229" i="12" s="1"/>
  <c r="O242" i="12" s="1"/>
  <c r="E226" i="12"/>
  <c r="E217" i="12"/>
  <c r="H219" i="12" s="1"/>
  <c r="O238" i="12" s="1"/>
  <c r="E216" i="12"/>
  <c r="H216" i="12" s="1"/>
  <c r="O237" i="12" s="1"/>
  <c r="F240" i="12"/>
  <c r="E224" i="12"/>
  <c r="E219" i="12"/>
  <c r="F230" i="12"/>
  <c r="F229" i="12"/>
  <c r="J242" i="12" s="1"/>
  <c r="J202" i="12"/>
  <c r="K202" i="12" s="1"/>
  <c r="F215" i="12" s="1"/>
  <c r="G216" i="12" s="1"/>
  <c r="D237" i="12" s="1"/>
  <c r="F233" i="12"/>
  <c r="J244" i="12" s="1"/>
  <c r="F231" i="12"/>
  <c r="K243" i="12" s="1"/>
  <c r="F228" i="12"/>
  <c r="F226" i="12"/>
  <c r="I241" i="12" s="1"/>
  <c r="H231" i="12"/>
  <c r="O243" i="12" s="1"/>
  <c r="J210" i="12"/>
  <c r="K210" i="12" s="1"/>
  <c r="N1520" i="11"/>
  <c r="N1522" i="11" s="1"/>
  <c r="M1522" i="11"/>
  <c r="O1519" i="11" s="1"/>
  <c r="J1576" i="11"/>
  <c r="J1575" i="11"/>
  <c r="L1571" i="11"/>
  <c r="M1571" i="11"/>
  <c r="N1571" i="11" s="1"/>
  <c r="J1555" i="11"/>
  <c r="J1554" i="11"/>
  <c r="J1605" i="11"/>
  <c r="K1605" i="11" s="1"/>
  <c r="J1606" i="11"/>
  <c r="M1570" i="11"/>
  <c r="L1570" i="11"/>
  <c r="N1540" i="11"/>
  <c r="N1542" i="11" s="1"/>
  <c r="M1542" i="11"/>
  <c r="O1540" i="11" s="1"/>
  <c r="I98" i="11"/>
  <c r="K98" i="11" s="1"/>
  <c r="L98" i="11" s="1"/>
  <c r="M98" i="11" s="1"/>
  <c r="N98" i="11" s="1"/>
  <c r="D101" i="11"/>
  <c r="J103" i="11" s="1"/>
  <c r="I90" i="11"/>
  <c r="K90" i="11" s="1"/>
  <c r="L90" i="11" s="1"/>
  <c r="M90" i="11" s="1"/>
  <c r="I68" i="11"/>
  <c r="K68" i="11" s="1"/>
  <c r="L68" i="11" s="1"/>
  <c r="M68" i="11" s="1"/>
  <c r="J102" i="11"/>
  <c r="L76" i="11"/>
  <c r="M76" i="11" s="1"/>
  <c r="N124" i="9"/>
  <c r="N125" i="9" s="1"/>
  <c r="M125" i="9"/>
  <c r="O123" i="9" s="1"/>
  <c r="O93" i="9"/>
  <c r="I108" i="9"/>
  <c r="K108" i="9" s="1"/>
  <c r="L108" i="9" s="1"/>
  <c r="M108" i="9" s="1"/>
  <c r="N108" i="9" s="1"/>
  <c r="I77" i="9"/>
  <c r="K77" i="9" s="1"/>
  <c r="L77" i="9" s="1"/>
  <c r="M77" i="9" s="1"/>
  <c r="D111" i="9"/>
  <c r="F33" i="5"/>
  <c r="G33" i="5"/>
  <c r="E33" i="5"/>
  <c r="D33" i="5"/>
  <c r="C33" i="5"/>
  <c r="B33" i="5"/>
  <c r="H692" i="15" l="1"/>
  <c r="H683" i="15"/>
  <c r="H693" i="15"/>
  <c r="H685" i="15"/>
  <c r="H686" i="15"/>
  <c r="H689" i="15"/>
  <c r="H690" i="15"/>
  <c r="H691" i="15"/>
  <c r="H684" i="15"/>
  <c r="H688" i="15"/>
  <c r="H687" i="15"/>
  <c r="N715" i="15"/>
  <c r="N714" i="15"/>
  <c r="N709" i="15"/>
  <c r="N710" i="15"/>
  <c r="N716" i="15"/>
  <c r="H640" i="15" a="1"/>
  <c r="B398" i="13" a="1"/>
  <c r="E402" i="13" s="1"/>
  <c r="B444" i="13" a="1"/>
  <c r="B446" i="13" s="1"/>
  <c r="B480" i="13" a="1"/>
  <c r="E239" i="12"/>
  <c r="G221" i="12"/>
  <c r="F239" i="12" s="1"/>
  <c r="H227" i="12"/>
  <c r="O241" i="12" s="1"/>
  <c r="D238" i="12"/>
  <c r="G219" i="12"/>
  <c r="E238" i="12" s="1"/>
  <c r="G229" i="12"/>
  <c r="I242" i="12" s="1"/>
  <c r="H242" i="12"/>
  <c r="F225" i="12"/>
  <c r="G241" i="12" s="1"/>
  <c r="F223" i="12"/>
  <c r="F219" i="12"/>
  <c r="H238" i="12" s="1"/>
  <c r="F224" i="12"/>
  <c r="G231" i="12"/>
  <c r="J243" i="12" s="1"/>
  <c r="I243" i="12"/>
  <c r="G234" i="12"/>
  <c r="K244" i="12" s="1"/>
  <c r="H244" i="12"/>
  <c r="N1570" i="11"/>
  <c r="M1605" i="11"/>
  <c r="L1605" i="11"/>
  <c r="I1545" i="11"/>
  <c r="K1545" i="11" s="1"/>
  <c r="L1545" i="11" s="1"/>
  <c r="M1545" i="11" s="1"/>
  <c r="D1579" i="11"/>
  <c r="I1576" i="11"/>
  <c r="K1576" i="11" s="1"/>
  <c r="L1576" i="11" s="1"/>
  <c r="M1576" i="11" s="1"/>
  <c r="N1576" i="11" s="1"/>
  <c r="I1547" i="11"/>
  <c r="K1547" i="11" s="1"/>
  <c r="I1555" i="11"/>
  <c r="D1558" i="11"/>
  <c r="K1555" i="11"/>
  <c r="J104" i="11"/>
  <c r="J101" i="11"/>
  <c r="N90" i="11"/>
  <c r="N91" i="11" s="1"/>
  <c r="M91" i="11"/>
  <c r="N68" i="11"/>
  <c r="N70" i="11" s="1"/>
  <c r="M70" i="11"/>
  <c r="N76" i="11"/>
  <c r="N77" i="9"/>
  <c r="N79" i="9" s="1"/>
  <c r="M79" i="9"/>
  <c r="O76" i="9" s="1"/>
  <c r="I127" i="9"/>
  <c r="K127" i="9" s="1"/>
  <c r="L127" i="9" s="1"/>
  <c r="M127" i="9" s="1"/>
  <c r="D162" i="9"/>
  <c r="J112" i="9"/>
  <c r="J111" i="9"/>
  <c r="I97" i="9"/>
  <c r="K97" i="9" s="1"/>
  <c r="L97" i="9" s="1"/>
  <c r="M97" i="9" s="1"/>
  <c r="I128" i="9"/>
  <c r="K128" i="9" s="1"/>
  <c r="D132" i="9"/>
  <c r="C34" i="5"/>
  <c r="B34" i="5"/>
  <c r="G34" i="5"/>
  <c r="F34" i="5"/>
  <c r="D34" i="5"/>
  <c r="E34" i="5"/>
  <c r="H704" i="15" l="1"/>
  <c r="H703" i="15"/>
  <c r="H699" i="15"/>
  <c r="H698" i="15"/>
  <c r="H701" i="15"/>
  <c r="H696" i="15" a="1"/>
  <c r="H700" i="15" s="1"/>
  <c r="J646" i="15"/>
  <c r="O648" i="15"/>
  <c r="L643" i="15"/>
  <c r="N642" i="15"/>
  <c r="N646" i="15"/>
  <c r="N649" i="15"/>
  <c r="R648" i="15"/>
  <c r="R640" i="15"/>
  <c r="J650" i="15"/>
  <c r="O641" i="15"/>
  <c r="J645" i="15"/>
  <c r="N645" i="15"/>
  <c r="K645" i="15"/>
  <c r="Q641" i="15"/>
  <c r="Q640" i="15"/>
  <c r="H645" i="15"/>
  <c r="N643" i="15"/>
  <c r="L650" i="15"/>
  <c r="L642" i="15"/>
  <c r="I649" i="15"/>
  <c r="N648" i="15"/>
  <c r="K642" i="15"/>
  <c r="N647" i="15"/>
  <c r="O645" i="15"/>
  <c r="L646" i="15"/>
  <c r="P646" i="15"/>
  <c r="Q649" i="15"/>
  <c r="J643" i="15"/>
  <c r="J647" i="15"/>
  <c r="L645" i="15"/>
  <c r="P648" i="15"/>
  <c r="P649" i="15"/>
  <c r="M646" i="15"/>
  <c r="R646" i="15"/>
  <c r="L648" i="15"/>
  <c r="M640" i="15"/>
  <c r="N640" i="15"/>
  <c r="H646" i="15"/>
  <c r="M642" i="15"/>
  <c r="K643" i="15"/>
  <c r="N644" i="15"/>
  <c r="H644" i="15"/>
  <c r="K640" i="15"/>
  <c r="I650" i="15"/>
  <c r="Q648" i="15"/>
  <c r="O650" i="15"/>
  <c r="I642" i="15"/>
  <c r="P640" i="15"/>
  <c r="P647" i="15"/>
  <c r="K647" i="15"/>
  <c r="N641" i="15"/>
  <c r="H650" i="15"/>
  <c r="J649" i="15"/>
  <c r="R644" i="15"/>
  <c r="R650" i="15"/>
  <c r="M649" i="15"/>
  <c r="P644" i="15"/>
  <c r="K646" i="15"/>
  <c r="Q646" i="15"/>
  <c r="M645" i="15"/>
  <c r="K650" i="15"/>
  <c r="H643" i="15"/>
  <c r="H648" i="15"/>
  <c r="J648" i="15"/>
  <c r="M643" i="15"/>
  <c r="R643" i="15"/>
  <c r="Q650" i="15"/>
  <c r="M650" i="15"/>
  <c r="R642" i="15"/>
  <c r="L644" i="15"/>
  <c r="L640" i="15"/>
  <c r="I645" i="15"/>
  <c r="I643" i="15"/>
  <c r="K641" i="15"/>
  <c r="P641" i="15"/>
  <c r="O640" i="15"/>
  <c r="M644" i="15"/>
  <c r="Q643" i="15"/>
  <c r="H649" i="15"/>
  <c r="I640" i="15"/>
  <c r="L641" i="15"/>
  <c r="R645" i="15"/>
  <c r="I641" i="15"/>
  <c r="I648" i="15"/>
  <c r="L647" i="15"/>
  <c r="J640" i="15"/>
  <c r="O643" i="15"/>
  <c r="Q642" i="15"/>
  <c r="I646" i="15"/>
  <c r="M648" i="15"/>
  <c r="Q645" i="15"/>
  <c r="O647" i="15"/>
  <c r="P645" i="15"/>
  <c r="J641" i="15"/>
  <c r="N650" i="15"/>
  <c r="H642" i="15"/>
  <c r="J644" i="15"/>
  <c r="R641" i="15"/>
  <c r="O642" i="15"/>
  <c r="Q644" i="15"/>
  <c r="K648" i="15"/>
  <c r="M647" i="15"/>
  <c r="P650" i="15"/>
  <c r="P642" i="15"/>
  <c r="I644" i="15"/>
  <c r="H641" i="15"/>
  <c r="Q647" i="15"/>
  <c r="O646" i="15"/>
  <c r="O649" i="15"/>
  <c r="R649" i="15"/>
  <c r="J642" i="15"/>
  <c r="K649" i="15"/>
  <c r="O644" i="15"/>
  <c r="P643" i="15"/>
  <c r="H640" i="15"/>
  <c r="R647" i="15"/>
  <c r="H647" i="15"/>
  <c r="I647" i="15"/>
  <c r="L649" i="15"/>
  <c r="K644" i="15"/>
  <c r="M641" i="15"/>
  <c r="H697" i="15"/>
  <c r="H705" i="15"/>
  <c r="E405" i="13"/>
  <c r="I400" i="13"/>
  <c r="D404" i="13"/>
  <c r="E401" i="13"/>
  <c r="B399" i="13"/>
  <c r="F403" i="13"/>
  <c r="F398" i="13"/>
  <c r="G398" i="13"/>
  <c r="H399" i="13"/>
  <c r="G400" i="13"/>
  <c r="B404" i="13"/>
  <c r="G399" i="13"/>
  <c r="B402" i="13"/>
  <c r="D405" i="13"/>
  <c r="I401" i="13"/>
  <c r="C400" i="13"/>
  <c r="B398" i="13"/>
  <c r="D399" i="13"/>
  <c r="I402" i="13"/>
  <c r="G405" i="13"/>
  <c r="C398" i="13"/>
  <c r="G403" i="13"/>
  <c r="E404" i="13"/>
  <c r="B405" i="13"/>
  <c r="C401" i="13"/>
  <c r="I404" i="13"/>
  <c r="B403" i="13"/>
  <c r="F399" i="13"/>
  <c r="G401" i="13"/>
  <c r="F402" i="13"/>
  <c r="H403" i="13"/>
  <c r="H405" i="13"/>
  <c r="E398" i="13"/>
  <c r="H400" i="13"/>
  <c r="F404" i="13"/>
  <c r="G404" i="13"/>
  <c r="D402" i="13"/>
  <c r="H401" i="13"/>
  <c r="H404" i="13"/>
  <c r="C405" i="13"/>
  <c r="E399" i="13"/>
  <c r="C399" i="13"/>
  <c r="F401" i="13"/>
  <c r="I399" i="13"/>
  <c r="I398" i="13"/>
  <c r="H402" i="13"/>
  <c r="I403" i="13"/>
  <c r="I405" i="13"/>
  <c r="E400" i="13"/>
  <c r="H398" i="13"/>
  <c r="C404" i="13"/>
  <c r="G402" i="13"/>
  <c r="F400" i="13"/>
  <c r="D400" i="13"/>
  <c r="F405" i="13"/>
  <c r="D398" i="13"/>
  <c r="C402" i="13"/>
  <c r="D403" i="13"/>
  <c r="E403" i="13"/>
  <c r="B401" i="13"/>
  <c r="B400" i="13"/>
  <c r="C403" i="13"/>
  <c r="D401" i="13"/>
  <c r="B450" i="13"/>
  <c r="B447" i="13"/>
  <c r="B451" i="13"/>
  <c r="B449" i="13"/>
  <c r="B490" i="13"/>
  <c r="B485" i="13"/>
  <c r="B488" i="13"/>
  <c r="B484" i="13"/>
  <c r="B480" i="13"/>
  <c r="B483" i="13"/>
  <c r="B481" i="13"/>
  <c r="B487" i="13"/>
  <c r="B482" i="13"/>
  <c r="B489" i="13"/>
  <c r="B486" i="13"/>
  <c r="B444" i="13"/>
  <c r="B445" i="13"/>
  <c r="B448" i="13"/>
  <c r="G227" i="12"/>
  <c r="H241" i="12" s="1"/>
  <c r="E241" i="12"/>
  <c r="H240" i="12"/>
  <c r="G223" i="12"/>
  <c r="G240" i="12" s="1"/>
  <c r="D246" i="12" s="1" a="1"/>
  <c r="L1547" i="11"/>
  <c r="M1547" i="11" s="1"/>
  <c r="N1545" i="11"/>
  <c r="J1579" i="11"/>
  <c r="J1580" i="11"/>
  <c r="L1555" i="11"/>
  <c r="M1555" i="11" s="1"/>
  <c r="N1555" i="11" s="1"/>
  <c r="N1605" i="11"/>
  <c r="J1559" i="11"/>
  <c r="J1558" i="11"/>
  <c r="J1560" i="11"/>
  <c r="K1560" i="11" s="1"/>
  <c r="O88" i="11"/>
  <c r="I101" i="11" s="1"/>
  <c r="K101" i="11" s="1"/>
  <c r="O68" i="11"/>
  <c r="I72" i="11" s="1"/>
  <c r="K72" i="11" s="1"/>
  <c r="J163" i="9"/>
  <c r="J162" i="9"/>
  <c r="K162" i="9" s="1"/>
  <c r="L162" i="9" s="1"/>
  <c r="M162" i="9" s="1"/>
  <c r="N127" i="9"/>
  <c r="J132" i="9"/>
  <c r="J133" i="9"/>
  <c r="L128" i="9"/>
  <c r="M128" i="9" s="1"/>
  <c r="I104" i="9"/>
  <c r="K104" i="9" s="1"/>
  <c r="L104" i="9" s="1"/>
  <c r="M104" i="9" s="1"/>
  <c r="N104" i="9" s="1"/>
  <c r="D115" i="9"/>
  <c r="I112" i="9"/>
  <c r="K112" i="9" s="1"/>
  <c r="L112" i="9" s="1"/>
  <c r="M112" i="9" s="1"/>
  <c r="N112" i="9" s="1"/>
  <c r="N97" i="9"/>
  <c r="N99" i="9" s="1"/>
  <c r="M99" i="9"/>
  <c r="O97" i="9" s="1"/>
  <c r="F35" i="5"/>
  <c r="E35" i="5"/>
  <c r="D35" i="5"/>
  <c r="C35" i="5"/>
  <c r="G35" i="5"/>
  <c r="B35" i="5"/>
  <c r="H729" i="15" l="1" a="1"/>
  <c r="H653" i="15" a="1"/>
  <c r="H702" i="15"/>
  <c r="H706" i="15"/>
  <c r="H696" i="15"/>
  <c r="E444" i="13" a="1"/>
  <c r="E445" i="13" s="1"/>
  <c r="H445" i="13" s="1"/>
  <c r="D252" i="12"/>
  <c r="H253" i="12"/>
  <c r="K247" i="12"/>
  <c r="E253" i="12"/>
  <c r="J253" i="12"/>
  <c r="I250" i="12"/>
  <c r="F251" i="12"/>
  <c r="G252" i="12"/>
  <c r="D251" i="12"/>
  <c r="H248" i="12"/>
  <c r="K246" i="12"/>
  <c r="E252" i="12"/>
  <c r="J251" i="12"/>
  <c r="I249" i="12"/>
  <c r="G246" i="12"/>
  <c r="G248" i="12"/>
  <c r="D250" i="12"/>
  <c r="K253" i="12"/>
  <c r="J252" i="12"/>
  <c r="E251" i="12"/>
  <c r="J250" i="12"/>
  <c r="I247" i="12"/>
  <c r="F250" i="12"/>
  <c r="F252" i="12"/>
  <c r="D249" i="12"/>
  <c r="K252" i="12"/>
  <c r="I253" i="12"/>
  <c r="E250" i="12"/>
  <c r="J249" i="12"/>
  <c r="I246" i="12"/>
  <c r="F246" i="12"/>
  <c r="F248" i="12"/>
  <c r="D246" i="12"/>
  <c r="H249" i="12"/>
  <c r="I252" i="12"/>
  <c r="F253" i="12"/>
  <c r="J248" i="12"/>
  <c r="H246" i="12"/>
  <c r="I251" i="12"/>
  <c r="F249" i="12"/>
  <c r="G247" i="12"/>
  <c r="K249" i="12"/>
  <c r="H247" i="12"/>
  <c r="K248" i="12"/>
  <c r="I248" i="12"/>
  <c r="G253" i="12"/>
  <c r="K251" i="12"/>
  <c r="E249" i="12"/>
  <c r="H252" i="12"/>
  <c r="G251" i="12"/>
  <c r="K250" i="12"/>
  <c r="E248" i="12"/>
  <c r="H250" i="12"/>
  <c r="F247" i="12"/>
  <c r="D253" i="12"/>
  <c r="G250" i="12"/>
  <c r="D247" i="12"/>
  <c r="H251" i="12"/>
  <c r="J246" i="12"/>
  <c r="G249" i="12"/>
  <c r="E247" i="12"/>
  <c r="E246" i="12"/>
  <c r="D248" i="12"/>
  <c r="J247" i="12"/>
  <c r="N1547" i="11"/>
  <c r="M1548" i="11"/>
  <c r="L1560" i="11"/>
  <c r="M1560" i="11" s="1"/>
  <c r="N1560" i="11" s="1"/>
  <c r="N1548" i="11"/>
  <c r="I103" i="11"/>
  <c r="K103" i="11" s="1"/>
  <c r="D127" i="11"/>
  <c r="J129" i="11" s="1"/>
  <c r="I124" i="11"/>
  <c r="K124" i="11" s="1"/>
  <c r="L124" i="11" s="1"/>
  <c r="M124" i="11" s="1"/>
  <c r="I93" i="11"/>
  <c r="K93" i="11" s="1"/>
  <c r="L93" i="11" s="1"/>
  <c r="M93" i="11" s="1"/>
  <c r="D107" i="11"/>
  <c r="J107" i="11" s="1"/>
  <c r="L103" i="11"/>
  <c r="M103" i="11" s="1"/>
  <c r="N103" i="11" s="1"/>
  <c r="L101" i="11"/>
  <c r="M101" i="11" s="1"/>
  <c r="L72" i="11"/>
  <c r="M72" i="11" s="1"/>
  <c r="N128" i="9"/>
  <c r="I102" i="9"/>
  <c r="K102" i="9" s="1"/>
  <c r="L102" i="9" s="1"/>
  <c r="M102" i="9" s="1"/>
  <c r="D136" i="9"/>
  <c r="I133" i="9"/>
  <c r="K133" i="9" s="1"/>
  <c r="N162" i="9"/>
  <c r="J116" i="9"/>
  <c r="J117" i="9"/>
  <c r="K117" i="9" s="1"/>
  <c r="L117" i="9" s="1"/>
  <c r="M117" i="9" s="1"/>
  <c r="N117" i="9" s="1"/>
  <c r="J115" i="9"/>
  <c r="F36" i="5"/>
  <c r="E36" i="5"/>
  <c r="B36" i="5"/>
  <c r="G36" i="5"/>
  <c r="D36" i="5"/>
  <c r="C36" i="5"/>
  <c r="N657" i="15" l="1"/>
  <c r="K654" i="15"/>
  <c r="P653" i="15"/>
  <c r="I658" i="15"/>
  <c r="O658" i="15"/>
  <c r="R654" i="15"/>
  <c r="P656" i="15"/>
  <c r="J660" i="15"/>
  <c r="R656" i="15"/>
  <c r="N654" i="15"/>
  <c r="M656" i="15"/>
  <c r="P658" i="15"/>
  <c r="M653" i="15"/>
  <c r="I659" i="15"/>
  <c r="Q659" i="15"/>
  <c r="P659" i="15"/>
  <c r="O654" i="15"/>
  <c r="M654" i="15"/>
  <c r="M658" i="15"/>
  <c r="H655" i="15"/>
  <c r="H656" i="15"/>
  <c r="K656" i="15"/>
  <c r="K653" i="15"/>
  <c r="M660" i="15"/>
  <c r="O655" i="15"/>
  <c r="L658" i="15"/>
  <c r="J656" i="15"/>
  <c r="N660" i="15"/>
  <c r="J659" i="15"/>
  <c r="R653" i="15"/>
  <c r="L653" i="15"/>
  <c r="P657" i="15"/>
  <c r="M655" i="15"/>
  <c r="L654" i="15"/>
  <c r="K655" i="15"/>
  <c r="J654" i="15"/>
  <c r="I653" i="15"/>
  <c r="N653" i="15"/>
  <c r="I656" i="15"/>
  <c r="H654" i="15"/>
  <c r="P654" i="15"/>
  <c r="O656" i="15"/>
  <c r="K658" i="15"/>
  <c r="N656" i="15"/>
  <c r="P655" i="15"/>
  <c r="R655" i="15"/>
  <c r="I655" i="15"/>
  <c r="Q658" i="15"/>
  <c r="Q660" i="15"/>
  <c r="H658" i="15"/>
  <c r="J653" i="15"/>
  <c r="L659" i="15"/>
  <c r="R659" i="15"/>
  <c r="R660" i="15"/>
  <c r="I657" i="15"/>
  <c r="J658" i="15"/>
  <c r="J657" i="15"/>
  <c r="N658" i="15"/>
  <c r="Q653" i="15"/>
  <c r="O659" i="15"/>
  <c r="L656" i="15"/>
  <c r="L655" i="15"/>
  <c r="O653" i="15"/>
  <c r="M657" i="15"/>
  <c r="I660" i="15"/>
  <c r="L657" i="15"/>
  <c r="O660" i="15"/>
  <c r="H657" i="15"/>
  <c r="H653" i="15"/>
  <c r="Q656" i="15"/>
  <c r="L660" i="15"/>
  <c r="K659" i="15"/>
  <c r="M659" i="15"/>
  <c r="R658" i="15"/>
  <c r="O657" i="15"/>
  <c r="K660" i="15"/>
  <c r="H660" i="15"/>
  <c r="P660" i="15"/>
  <c r="J655" i="15"/>
  <c r="R657" i="15"/>
  <c r="Q655" i="15"/>
  <c r="N659" i="15"/>
  <c r="K657" i="15"/>
  <c r="Q657" i="15"/>
  <c r="I654" i="15"/>
  <c r="N655" i="15"/>
  <c r="H659" i="15"/>
  <c r="Q654" i="15"/>
  <c r="I734" i="15"/>
  <c r="Q730" i="15"/>
  <c r="Q729" i="15"/>
  <c r="Q731" i="15"/>
  <c r="K737" i="15"/>
  <c r="P734" i="15"/>
  <c r="I735" i="15"/>
  <c r="M737" i="15"/>
  <c r="I730" i="15"/>
  <c r="H738" i="15"/>
  <c r="P735" i="15"/>
  <c r="Q739" i="15"/>
  <c r="R738" i="15"/>
  <c r="R733" i="15"/>
  <c r="K735" i="15"/>
  <c r="M731" i="15"/>
  <c r="L736" i="15"/>
  <c r="M729" i="15"/>
  <c r="L730" i="15"/>
  <c r="O736" i="15"/>
  <c r="P733" i="15"/>
  <c r="P731" i="15"/>
  <c r="H739" i="15"/>
  <c r="H737" i="15"/>
  <c r="L732" i="15"/>
  <c r="H731" i="15"/>
  <c r="N733" i="15"/>
  <c r="J735" i="15"/>
  <c r="K739" i="15"/>
  <c r="L733" i="15"/>
  <c r="J732" i="15"/>
  <c r="P736" i="15"/>
  <c r="J736" i="15"/>
  <c r="O732" i="15"/>
  <c r="H730" i="15"/>
  <c r="N730" i="15"/>
  <c r="L729" i="15"/>
  <c r="N735" i="15"/>
  <c r="J738" i="15"/>
  <c r="O734" i="15"/>
  <c r="P730" i="15"/>
  <c r="K729" i="15"/>
  <c r="R739" i="15"/>
  <c r="K730" i="15"/>
  <c r="I737" i="15"/>
  <c r="L734" i="15"/>
  <c r="K733" i="15"/>
  <c r="I732" i="15"/>
  <c r="J737" i="15"/>
  <c r="R736" i="15"/>
  <c r="P732" i="15"/>
  <c r="L738" i="15"/>
  <c r="N734" i="15"/>
  <c r="I736" i="15"/>
  <c r="I729" i="15"/>
  <c r="Q735" i="15"/>
  <c r="R732" i="15"/>
  <c r="O729" i="15"/>
  <c r="P729" i="15"/>
  <c r="N739" i="15"/>
  <c r="J739" i="15"/>
  <c r="N736" i="15"/>
  <c r="L735" i="15"/>
  <c r="M732" i="15"/>
  <c r="J729" i="15"/>
  <c r="N737" i="15"/>
  <c r="O730" i="15"/>
  <c r="L737" i="15"/>
  <c r="I731" i="15"/>
  <c r="H736" i="15"/>
  <c r="K732" i="15"/>
  <c r="N729" i="15"/>
  <c r="M736" i="15"/>
  <c r="R729" i="15"/>
  <c r="M734" i="15"/>
  <c r="N738" i="15"/>
  <c r="M738" i="15"/>
  <c r="I733" i="15"/>
  <c r="O731" i="15"/>
  <c r="N732" i="15"/>
  <c r="H729" i="15"/>
  <c r="O735" i="15"/>
  <c r="K734" i="15"/>
  <c r="K736" i="15"/>
  <c r="O733" i="15"/>
  <c r="J733" i="15"/>
  <c r="L731" i="15"/>
  <c r="O737" i="15"/>
  <c r="H735" i="15"/>
  <c r="Q736" i="15"/>
  <c r="Q737" i="15"/>
  <c r="J734" i="15"/>
  <c r="H732" i="15"/>
  <c r="K731" i="15"/>
  <c r="P739" i="15"/>
  <c r="H734" i="15"/>
  <c r="M739" i="15"/>
  <c r="P738" i="15"/>
  <c r="R734" i="15"/>
  <c r="M735" i="15"/>
  <c r="R737" i="15"/>
  <c r="M733" i="15"/>
  <c r="K738" i="15"/>
  <c r="R731" i="15"/>
  <c r="I738" i="15"/>
  <c r="N731" i="15"/>
  <c r="R730" i="15"/>
  <c r="I739" i="15"/>
  <c r="J730" i="15"/>
  <c r="M730" i="15"/>
  <c r="R735" i="15"/>
  <c r="J731" i="15"/>
  <c r="O738" i="15"/>
  <c r="O739" i="15"/>
  <c r="Q734" i="15"/>
  <c r="H733" i="15"/>
  <c r="P737" i="15"/>
  <c r="Q738" i="15"/>
  <c r="Q732" i="15"/>
  <c r="L739" i="15"/>
  <c r="Q733" i="15"/>
  <c r="E447" i="13"/>
  <c r="H447" i="13" s="1"/>
  <c r="E444" i="13"/>
  <c r="H444" i="13" s="1"/>
  <c r="E449" i="13"/>
  <c r="H449" i="13" s="1"/>
  <c r="E451" i="13"/>
  <c r="H451" i="13" s="1"/>
  <c r="E446" i="13"/>
  <c r="H446" i="13" s="1"/>
  <c r="E450" i="13"/>
  <c r="H450" i="13" s="1"/>
  <c r="E448" i="13"/>
  <c r="H448" i="13" s="1"/>
  <c r="O246" i="12" a="1"/>
  <c r="O1544" i="11"/>
  <c r="J127" i="11"/>
  <c r="J128" i="11"/>
  <c r="J108" i="11"/>
  <c r="N93" i="11"/>
  <c r="N95" i="11" s="1"/>
  <c r="M95" i="11"/>
  <c r="N124" i="11"/>
  <c r="N125" i="11" s="1"/>
  <c r="M125" i="11"/>
  <c r="M74" i="11"/>
  <c r="N72" i="11"/>
  <c r="N74" i="11" s="1"/>
  <c r="N101" i="11"/>
  <c r="L133" i="9"/>
  <c r="M133" i="9" s="1"/>
  <c r="N133" i="9" s="1"/>
  <c r="J136" i="9"/>
  <c r="J137" i="9"/>
  <c r="N102" i="9"/>
  <c r="N105" i="9" s="1"/>
  <c r="M105" i="9"/>
  <c r="B37" i="5"/>
  <c r="G37" i="5"/>
  <c r="E37" i="5"/>
  <c r="D37" i="5"/>
  <c r="C37" i="5"/>
  <c r="F37" i="5"/>
  <c r="N742" i="15" l="1"/>
  <c r="M745" i="15"/>
  <c r="M750" i="15"/>
  <c r="Q745" i="15"/>
  <c r="L748" i="15"/>
  <c r="I742" i="15"/>
  <c r="Q751" i="15"/>
  <c r="M743" i="15"/>
  <c r="I749" i="15"/>
  <c r="L747" i="15"/>
  <c r="J743" i="15"/>
  <c r="R750" i="15"/>
  <c r="I750" i="15"/>
  <c r="L742" i="15"/>
  <c r="H709" i="15" a="1"/>
  <c r="H663" i="15" a="1"/>
  <c r="H746" i="15"/>
  <c r="M748" i="15"/>
  <c r="R743" i="15"/>
  <c r="Q750" i="15"/>
  <c r="M747" i="15"/>
  <c r="N744" i="15"/>
  <c r="P751" i="15"/>
  <c r="Q749" i="15"/>
  <c r="K742" i="15"/>
  <c r="O745" i="15"/>
  <c r="H744" i="15"/>
  <c r="L750" i="15"/>
  <c r="L751" i="15"/>
  <c r="K747" i="15"/>
  <c r="O743" i="15"/>
  <c r="P745" i="15"/>
  <c r="M752" i="15"/>
  <c r="H748" i="15"/>
  <c r="H742" i="15" a="1"/>
  <c r="J744" i="15" s="1"/>
  <c r="P743" i="15"/>
  <c r="J749" i="15"/>
  <c r="H480" i="13" a="1"/>
  <c r="H490" i="13" s="1"/>
  <c r="O253" i="12"/>
  <c r="O262" i="12" s="1"/>
  <c r="O251" i="12"/>
  <c r="O260" i="12" s="1"/>
  <c r="O249" i="12"/>
  <c r="O258" i="12" s="1"/>
  <c r="O246" i="12"/>
  <c r="O255" i="12" s="1"/>
  <c r="O250" i="12"/>
  <c r="O259" i="12" s="1"/>
  <c r="O247" i="12"/>
  <c r="O256" i="12" s="1"/>
  <c r="O252" i="12"/>
  <c r="O261" i="12" s="1"/>
  <c r="O248" i="12"/>
  <c r="O257" i="12" s="1"/>
  <c r="I1558" i="11"/>
  <c r="K1558" i="11" s="1"/>
  <c r="L1558" i="11" s="1"/>
  <c r="M1558" i="11" s="1"/>
  <c r="I1572" i="11"/>
  <c r="K1572" i="11" s="1"/>
  <c r="D1583" i="11"/>
  <c r="I1580" i="11"/>
  <c r="K1580" i="11" s="1"/>
  <c r="I1550" i="11"/>
  <c r="K1550" i="11" s="1"/>
  <c r="L1550" i="11" s="1"/>
  <c r="M1550" i="11" s="1"/>
  <c r="O93" i="11"/>
  <c r="O123" i="11"/>
  <c r="D162" i="11" s="1"/>
  <c r="O72" i="11"/>
  <c r="I128" i="11"/>
  <c r="K128" i="11" s="1"/>
  <c r="I97" i="11"/>
  <c r="K97" i="11" s="1"/>
  <c r="D132" i="11"/>
  <c r="O101" i="9"/>
  <c r="C38" i="5"/>
  <c r="B38" i="5"/>
  <c r="F38" i="5"/>
  <c r="G38" i="5"/>
  <c r="E38" i="5"/>
  <c r="D38" i="5"/>
  <c r="H665" i="15" l="1"/>
  <c r="O666" i="15"/>
  <c r="L665" i="15"/>
  <c r="O667" i="15"/>
  <c r="L668" i="15"/>
  <c r="J664" i="15"/>
  <c r="N664" i="15"/>
  <c r="L664" i="15"/>
  <c r="J667" i="15"/>
  <c r="K666" i="15"/>
  <c r="L670" i="15"/>
  <c r="I665" i="15"/>
  <c r="I663" i="15"/>
  <c r="N669" i="15"/>
  <c r="M664" i="15"/>
  <c r="J666" i="15"/>
  <c r="N665" i="15"/>
  <c r="K669" i="15"/>
  <c r="H664" i="15"/>
  <c r="K665" i="15"/>
  <c r="J668" i="15"/>
  <c r="I664" i="15"/>
  <c r="L667" i="15"/>
  <c r="J663" i="15"/>
  <c r="N670" i="15"/>
  <c r="L666" i="15"/>
  <c r="K667" i="15"/>
  <c r="K663" i="15"/>
  <c r="N666" i="15"/>
  <c r="N668" i="15"/>
  <c r="I666" i="15"/>
  <c r="K668" i="15"/>
  <c r="H666" i="15"/>
  <c r="K664" i="15"/>
  <c r="O664" i="15"/>
  <c r="J670" i="15"/>
  <c r="O669" i="15"/>
  <c r="J665" i="15"/>
  <c r="I667" i="15"/>
  <c r="O663" i="15"/>
  <c r="N667" i="15"/>
  <c r="M666" i="15"/>
  <c r="N663" i="15"/>
  <c r="M667" i="15"/>
  <c r="L663" i="15"/>
  <c r="K670" i="15"/>
  <c r="M668" i="15"/>
  <c r="I669" i="15"/>
  <c r="O668" i="15"/>
  <c r="I668" i="15"/>
  <c r="L669" i="15"/>
  <c r="M663" i="15"/>
  <c r="H663" i="15"/>
  <c r="H670" i="15"/>
  <c r="I670" i="15"/>
  <c r="H669" i="15"/>
  <c r="H668" i="15"/>
  <c r="M670" i="15"/>
  <c r="O670" i="15"/>
  <c r="M669" i="15"/>
  <c r="J669" i="15"/>
  <c r="M665" i="15"/>
  <c r="H667" i="15"/>
  <c r="O665" i="15"/>
  <c r="N747" i="15"/>
  <c r="P750" i="15"/>
  <c r="I748" i="15"/>
  <c r="K745" i="15"/>
  <c r="M744" i="15"/>
  <c r="N745" i="15"/>
  <c r="H716" i="15"/>
  <c r="H712" i="15"/>
  <c r="H714" i="15"/>
  <c r="H709" i="15"/>
  <c r="H713" i="15"/>
  <c r="H711" i="15"/>
  <c r="H715" i="15"/>
  <c r="H710" i="15"/>
  <c r="J752" i="15"/>
  <c r="P747" i="15"/>
  <c r="H749" i="15"/>
  <c r="K748" i="15"/>
  <c r="O744" i="15"/>
  <c r="H750" i="15"/>
  <c r="H747" i="15"/>
  <c r="O749" i="15"/>
  <c r="H751" i="15"/>
  <c r="R742" i="15"/>
  <c r="R752" i="15"/>
  <c r="N752" i="15"/>
  <c r="P746" i="15"/>
  <c r="O746" i="15"/>
  <c r="L746" i="15"/>
  <c r="K744" i="15"/>
  <c r="J751" i="15"/>
  <c r="K751" i="15"/>
  <c r="I745" i="15"/>
  <c r="O750" i="15"/>
  <c r="J750" i="15"/>
  <c r="I751" i="15"/>
  <c r="N751" i="15"/>
  <c r="N749" i="15"/>
  <c r="R745" i="15"/>
  <c r="O751" i="15"/>
  <c r="R747" i="15"/>
  <c r="J747" i="15"/>
  <c r="R749" i="15"/>
  <c r="O752" i="15"/>
  <c r="Q752" i="15"/>
  <c r="I747" i="15"/>
  <c r="J742" i="15"/>
  <c r="Q746" i="15"/>
  <c r="Q747" i="15"/>
  <c r="I752" i="15"/>
  <c r="O742" i="15"/>
  <c r="P748" i="15"/>
  <c r="J748" i="15"/>
  <c r="K750" i="15"/>
  <c r="I744" i="15"/>
  <c r="R746" i="15"/>
  <c r="I746" i="15"/>
  <c r="H752" i="15"/>
  <c r="L744" i="15"/>
  <c r="P749" i="15"/>
  <c r="L752" i="15"/>
  <c r="I743" i="15"/>
  <c r="M749" i="15"/>
  <c r="Q742" i="15"/>
  <c r="Q744" i="15"/>
  <c r="Q743" i="15"/>
  <c r="N750" i="15"/>
  <c r="N746" i="15"/>
  <c r="K743" i="15"/>
  <c r="R751" i="15"/>
  <c r="M751" i="15"/>
  <c r="P744" i="15"/>
  <c r="J746" i="15"/>
  <c r="J745" i="15"/>
  <c r="P752" i="15"/>
  <c r="O747" i="15"/>
  <c r="R744" i="15"/>
  <c r="L749" i="15"/>
  <c r="L743" i="15"/>
  <c r="L745" i="15"/>
  <c r="H742" i="15"/>
  <c r="H743" i="15"/>
  <c r="N743" i="15"/>
  <c r="M742" i="15"/>
  <c r="O748" i="15"/>
  <c r="P742" i="15"/>
  <c r="K749" i="15"/>
  <c r="K752" i="15"/>
  <c r="H745" i="15"/>
  <c r="N748" i="15"/>
  <c r="M746" i="15"/>
  <c r="K746" i="15"/>
  <c r="R748" i="15"/>
  <c r="Q748" i="15"/>
  <c r="H486" i="13"/>
  <c r="H485" i="13"/>
  <c r="H481" i="13"/>
  <c r="H482" i="13"/>
  <c r="H480" i="13"/>
  <c r="H489" i="13"/>
  <c r="H483" i="13"/>
  <c r="H487" i="13"/>
  <c r="H488" i="13"/>
  <c r="H484" i="13"/>
  <c r="G273" i="12"/>
  <c r="F274" i="12" s="1"/>
  <c r="G271" i="12"/>
  <c r="G267" i="12"/>
  <c r="G270" i="12"/>
  <c r="F271" i="12" s="1"/>
  <c r="G269" i="12"/>
  <c r="F270" i="12" s="1"/>
  <c r="H270" i="12" s="1"/>
  <c r="G268" i="12"/>
  <c r="G272" i="12"/>
  <c r="F273" i="12" s="1"/>
  <c r="H273" i="12" s="1"/>
  <c r="G274" i="12"/>
  <c r="G276" i="12" s="1"/>
  <c r="G277" i="12" s="1"/>
  <c r="H277" i="12" s="1"/>
  <c r="M1552" i="11"/>
  <c r="N1550" i="11"/>
  <c r="N1552" i="11" s="1"/>
  <c r="L1580" i="11"/>
  <c r="M1580" i="11" s="1"/>
  <c r="N1580" i="11" s="1"/>
  <c r="J1584" i="11"/>
  <c r="J1586" i="11"/>
  <c r="J1585" i="11"/>
  <c r="J1583" i="11"/>
  <c r="L1572" i="11"/>
  <c r="M1572" i="11" s="1"/>
  <c r="N1558" i="11"/>
  <c r="I127" i="11"/>
  <c r="K127" i="11" s="1"/>
  <c r="L127" i="11" s="1"/>
  <c r="M127" i="11" s="1"/>
  <c r="L97" i="11"/>
  <c r="M97" i="11" s="1"/>
  <c r="J162" i="11"/>
  <c r="K162" i="11" s="1"/>
  <c r="J163" i="11"/>
  <c r="L128" i="11"/>
  <c r="M128" i="11" s="1"/>
  <c r="N128" i="11" s="1"/>
  <c r="J133" i="11"/>
  <c r="J132" i="11"/>
  <c r="D111" i="11"/>
  <c r="I77" i="11"/>
  <c r="K77" i="11" s="1"/>
  <c r="I108" i="11"/>
  <c r="K108" i="11" s="1"/>
  <c r="I137" i="9"/>
  <c r="K137" i="9" s="1"/>
  <c r="D140" i="9"/>
  <c r="I129" i="9"/>
  <c r="K129" i="9" s="1"/>
  <c r="I107" i="9"/>
  <c r="K107" i="9" s="1"/>
  <c r="L107" i="9" s="1"/>
  <c r="M107" i="9" s="1"/>
  <c r="I115" i="9"/>
  <c r="K115" i="9" s="1"/>
  <c r="L115" i="9" s="1"/>
  <c r="M115" i="9" s="1"/>
  <c r="E39" i="5"/>
  <c r="B39" i="5"/>
  <c r="D39" i="5"/>
  <c r="C39" i="5"/>
  <c r="G39" i="5"/>
  <c r="F39" i="5"/>
  <c r="H721" i="15" l="1"/>
  <c r="H723" i="15"/>
  <c r="H719" i="15" a="1"/>
  <c r="H722" i="15" s="1"/>
  <c r="H673" i="15" a="1"/>
  <c r="H755" i="15" a="1"/>
  <c r="H724" i="15"/>
  <c r="B493" i="13" a="1"/>
  <c r="B499" i="13" s="1"/>
  <c r="I270" i="12"/>
  <c r="J270" i="12" s="1"/>
  <c r="K270" i="12" s="1"/>
  <c r="G275" i="12"/>
  <c r="F276" i="12" s="1"/>
  <c r="H276" i="12" s="1"/>
  <c r="F272" i="12"/>
  <c r="H272" i="12" s="1"/>
  <c r="I273" i="12"/>
  <c r="H271" i="12"/>
  <c r="I277" i="12"/>
  <c r="E299" i="12" s="1"/>
  <c r="F275" i="12"/>
  <c r="H275" i="12" s="1"/>
  <c r="F269" i="12"/>
  <c r="H269" i="12" s="1"/>
  <c r="F268" i="12"/>
  <c r="H268" i="12" s="1"/>
  <c r="I268" i="12" s="1"/>
  <c r="H267" i="12"/>
  <c r="H274" i="12"/>
  <c r="N1572" i="11"/>
  <c r="N1573" i="11" s="1"/>
  <c r="M1573" i="11"/>
  <c r="O1570" i="11" s="1"/>
  <c r="O1550" i="11"/>
  <c r="N127" i="11"/>
  <c r="M99" i="11"/>
  <c r="N97" i="11"/>
  <c r="N99" i="11" s="1"/>
  <c r="J111" i="11"/>
  <c r="J112" i="11"/>
  <c r="L162" i="11"/>
  <c r="M162" i="11" s="1"/>
  <c r="L108" i="11"/>
  <c r="M108" i="11" s="1"/>
  <c r="N108" i="11" s="1"/>
  <c r="L77" i="11"/>
  <c r="M77" i="11" s="1"/>
  <c r="L129" i="9"/>
  <c r="M129" i="9" s="1"/>
  <c r="N107" i="9"/>
  <c r="N109" i="9" s="1"/>
  <c r="M109" i="9"/>
  <c r="O107" i="9" s="1"/>
  <c r="J143" i="9"/>
  <c r="J141" i="9"/>
  <c r="J140" i="9"/>
  <c r="J142" i="9"/>
  <c r="N115" i="9"/>
  <c r="L137" i="9"/>
  <c r="M137" i="9" s="1"/>
  <c r="N137" i="9" s="1"/>
  <c r="F40" i="5"/>
  <c r="E40" i="5"/>
  <c r="C40" i="5"/>
  <c r="D40" i="5"/>
  <c r="G40" i="5"/>
  <c r="B40" i="5"/>
  <c r="H719" i="15" l="1"/>
  <c r="H725" i="15"/>
  <c r="H726" i="15"/>
  <c r="H762" i="15"/>
  <c r="H759" i="15"/>
  <c r="H756" i="15"/>
  <c r="H765" i="15"/>
  <c r="H757" i="15"/>
  <c r="H761" i="15"/>
  <c r="H763" i="15"/>
  <c r="H755" i="15"/>
  <c r="H760" i="15"/>
  <c r="H758" i="15"/>
  <c r="H764" i="15"/>
  <c r="H720" i="15"/>
  <c r="H680" i="15"/>
  <c r="M677" i="15"/>
  <c r="M676" i="15"/>
  <c r="J675" i="15"/>
  <c r="J674" i="15"/>
  <c r="K676" i="15"/>
  <c r="M673" i="15"/>
  <c r="L677" i="15"/>
  <c r="O679" i="15"/>
  <c r="L675" i="15"/>
  <c r="N673" i="15"/>
  <c r="J679" i="15"/>
  <c r="H675" i="15"/>
  <c r="N680" i="15"/>
  <c r="M675" i="15"/>
  <c r="L679" i="15"/>
  <c r="H679" i="15"/>
  <c r="K674" i="15"/>
  <c r="O678" i="15"/>
  <c r="N678" i="15"/>
  <c r="K679" i="15"/>
  <c r="N677" i="15"/>
  <c r="J676" i="15"/>
  <c r="L673" i="15"/>
  <c r="H673" i="15"/>
  <c r="H677" i="15"/>
  <c r="M678" i="15"/>
  <c r="K675" i="15"/>
  <c r="L676" i="15"/>
  <c r="O676" i="15"/>
  <c r="L678" i="15"/>
  <c r="I678" i="15"/>
  <c r="N676" i="15"/>
  <c r="J680" i="15"/>
  <c r="L680" i="15"/>
  <c r="K680" i="15"/>
  <c r="H676" i="15"/>
  <c r="O677" i="15"/>
  <c r="I673" i="15"/>
  <c r="M679" i="15"/>
  <c r="O680" i="15"/>
  <c r="I674" i="15"/>
  <c r="I675" i="15"/>
  <c r="I680" i="15"/>
  <c r="O675" i="15"/>
  <c r="K673" i="15"/>
  <c r="H674" i="15"/>
  <c r="O673" i="15"/>
  <c r="M674" i="15"/>
  <c r="L674" i="15"/>
  <c r="I677" i="15"/>
  <c r="N675" i="15"/>
  <c r="K677" i="15"/>
  <c r="H678" i="15"/>
  <c r="M680" i="15"/>
  <c r="I679" i="15"/>
  <c r="N679" i="15"/>
  <c r="I676" i="15"/>
  <c r="O674" i="15"/>
  <c r="N674" i="15"/>
  <c r="K678" i="15"/>
  <c r="J678" i="15"/>
  <c r="J677" i="15"/>
  <c r="J673" i="15"/>
  <c r="B501" i="13"/>
  <c r="B497" i="13"/>
  <c r="B502" i="13"/>
  <c r="B496" i="13"/>
  <c r="B495" i="13"/>
  <c r="B493" i="13"/>
  <c r="B506" i="13" s="1" a="1"/>
  <c r="B507" i="13" s="1"/>
  <c r="B498" i="13"/>
  <c r="B500" i="13"/>
  <c r="B494" i="13"/>
  <c r="B503" i="13"/>
  <c r="E295" i="12"/>
  <c r="E294" i="12"/>
  <c r="I272" i="12"/>
  <c r="J272" i="12" s="1"/>
  <c r="K272" i="12" s="1"/>
  <c r="F287" i="12"/>
  <c r="F286" i="12"/>
  <c r="G304" i="12" s="1"/>
  <c r="I271" i="12"/>
  <c r="I274" i="12"/>
  <c r="J274" i="12" s="1"/>
  <c r="K274" i="12" s="1"/>
  <c r="J273" i="12"/>
  <c r="K273" i="12" s="1"/>
  <c r="I267" i="12"/>
  <c r="E280" i="12" s="1"/>
  <c r="J268" i="12"/>
  <c r="K268" i="12" s="1"/>
  <c r="E281" i="12"/>
  <c r="H281" i="12" s="1"/>
  <c r="O302" i="12" s="1"/>
  <c r="E282" i="12"/>
  <c r="I269" i="12"/>
  <c r="J269" i="12"/>
  <c r="K269" i="12" s="1"/>
  <c r="I276" i="12"/>
  <c r="J276" i="12" s="1"/>
  <c r="K276" i="12" s="1"/>
  <c r="I275" i="12"/>
  <c r="J277" i="12"/>
  <c r="K277" i="12" s="1"/>
  <c r="F299" i="12" s="1"/>
  <c r="E287" i="12"/>
  <c r="E286" i="12"/>
  <c r="I1583" i="11"/>
  <c r="K1583" i="11" s="1"/>
  <c r="D1609" i="11"/>
  <c r="I1575" i="11"/>
  <c r="K1575" i="11" s="1"/>
  <c r="I1606" i="11"/>
  <c r="K1606" i="11" s="1"/>
  <c r="L1606" i="11" s="1"/>
  <c r="M1606" i="11" s="1"/>
  <c r="I1554" i="11"/>
  <c r="K1554" i="11" s="1"/>
  <c r="D1589" i="11"/>
  <c r="I1585" i="11"/>
  <c r="K1585" i="11" s="1"/>
  <c r="N77" i="11"/>
  <c r="N79" i="11" s="1"/>
  <c r="M79" i="11"/>
  <c r="N162" i="11"/>
  <c r="O97" i="11"/>
  <c r="N129" i="9"/>
  <c r="N130" i="9" s="1"/>
  <c r="M130" i="9"/>
  <c r="O127" i="9" s="1"/>
  <c r="I111" i="9"/>
  <c r="K111" i="9" s="1"/>
  <c r="L111" i="9" s="1"/>
  <c r="M111" i="9" s="1"/>
  <c r="I142" i="9"/>
  <c r="K142" i="9" s="1"/>
  <c r="D146" i="9"/>
  <c r="F41" i="5"/>
  <c r="G41" i="5"/>
  <c r="D41" i="5"/>
  <c r="E41" i="5"/>
  <c r="C41" i="5"/>
  <c r="B41" i="5"/>
  <c r="K719" i="15" l="1" a="1"/>
  <c r="B510" i="13"/>
  <c r="B514" i="13"/>
  <c r="B515" i="13"/>
  <c r="B516" i="13"/>
  <c r="B512" i="13"/>
  <c r="B506" i="13"/>
  <c r="B511" i="13"/>
  <c r="B513" i="13"/>
  <c r="B508" i="13"/>
  <c r="B509" i="13"/>
  <c r="F292" i="12"/>
  <c r="K306" i="12" s="1"/>
  <c r="F297" i="12"/>
  <c r="F293" i="12"/>
  <c r="F291" i="12"/>
  <c r="I306" i="12" s="1"/>
  <c r="J267" i="12"/>
  <c r="K267" i="12" s="1"/>
  <c r="F280" i="12" s="1"/>
  <c r="F285" i="12"/>
  <c r="F283" i="12"/>
  <c r="F303" i="12" s="1"/>
  <c r="F298" i="12"/>
  <c r="J309" i="12" s="1"/>
  <c r="F296" i="12"/>
  <c r="K308" i="12" s="1"/>
  <c r="E283" i="12"/>
  <c r="E285" i="12"/>
  <c r="H286" i="12" s="1"/>
  <c r="O304" i="12" s="1"/>
  <c r="E298" i="12"/>
  <c r="E296" i="12"/>
  <c r="H296" i="12"/>
  <c r="O308" i="12" s="1"/>
  <c r="H288" i="12"/>
  <c r="O305" i="12" s="1"/>
  <c r="H284" i="12"/>
  <c r="O303" i="12" s="1"/>
  <c r="E290" i="12"/>
  <c r="E288" i="12"/>
  <c r="J271" i="12"/>
  <c r="K271" i="12" s="1"/>
  <c r="E284" i="12"/>
  <c r="E289" i="12"/>
  <c r="F282" i="12"/>
  <c r="F281" i="12"/>
  <c r="E302" i="12" s="1"/>
  <c r="J275" i="12"/>
  <c r="K275" i="12" s="1"/>
  <c r="F305" i="12"/>
  <c r="E297" i="12"/>
  <c r="E292" i="12"/>
  <c r="F295" i="12"/>
  <c r="F294" i="12"/>
  <c r="J307" i="12" s="1"/>
  <c r="E293" i="12"/>
  <c r="H294" i="12" s="1"/>
  <c r="O307" i="12" s="1"/>
  <c r="E291" i="12"/>
  <c r="N1606" i="11"/>
  <c r="N1607" i="11" s="1"/>
  <c r="M1607" i="11"/>
  <c r="O1605" i="11" s="1"/>
  <c r="J1611" i="11"/>
  <c r="J1610" i="11"/>
  <c r="J1609" i="11"/>
  <c r="L1585" i="11"/>
  <c r="M1585" i="11"/>
  <c r="N1585" i="11" s="1"/>
  <c r="J1589" i="11"/>
  <c r="J1590" i="11"/>
  <c r="M1554" i="11"/>
  <c r="L1554" i="11"/>
  <c r="L1575" i="11"/>
  <c r="M1575" i="11" s="1"/>
  <c r="L1583" i="11"/>
  <c r="M1583" i="11" s="1"/>
  <c r="O76" i="11"/>
  <c r="D115" i="11" s="1"/>
  <c r="I133" i="11"/>
  <c r="K133" i="11" s="1"/>
  <c r="I102" i="11"/>
  <c r="K102" i="11" s="1"/>
  <c r="D136" i="11"/>
  <c r="M113" i="9"/>
  <c r="N111" i="9"/>
  <c r="N113" i="9" s="1"/>
  <c r="J146" i="9"/>
  <c r="J147" i="9"/>
  <c r="I132" i="9"/>
  <c r="K132" i="9" s="1"/>
  <c r="L132" i="9" s="1"/>
  <c r="M132" i="9" s="1"/>
  <c r="I163" i="9"/>
  <c r="K163" i="9" s="1"/>
  <c r="L163" i="9" s="1"/>
  <c r="M163" i="9" s="1"/>
  <c r="I140" i="9"/>
  <c r="K140" i="9" s="1"/>
  <c r="D166" i="9"/>
  <c r="L142" i="9"/>
  <c r="M142" i="9" s="1"/>
  <c r="N142" i="9" s="1"/>
  <c r="C42" i="5"/>
  <c r="B42" i="5"/>
  <c r="G42" i="5"/>
  <c r="E42" i="5"/>
  <c r="D42" i="5"/>
  <c r="F42" i="5"/>
  <c r="K722" i="15" l="1"/>
  <c r="N722" i="15" s="1"/>
  <c r="K721" i="15"/>
  <c r="N721" i="15" s="1"/>
  <c r="K720" i="15"/>
  <c r="N720" i="15" s="1"/>
  <c r="K725" i="15"/>
  <c r="N725" i="15" s="1"/>
  <c r="K723" i="15"/>
  <c r="N723" i="15" s="1"/>
  <c r="K724" i="15"/>
  <c r="N724" i="15" s="1"/>
  <c r="K719" i="15"/>
  <c r="K726" i="15"/>
  <c r="N726" i="15" s="1"/>
  <c r="E506" i="13" a="1"/>
  <c r="E515" i="13" s="1"/>
  <c r="B530" i="13" s="1"/>
  <c r="D303" i="12"/>
  <c r="E304" i="12"/>
  <c r="G286" i="12"/>
  <c r="F304" i="12" s="1"/>
  <c r="I308" i="12"/>
  <c r="G296" i="12"/>
  <c r="J308" i="12" s="1"/>
  <c r="G281" i="12"/>
  <c r="D302" i="12" s="1"/>
  <c r="H299" i="12"/>
  <c r="O309" i="12" s="1"/>
  <c r="F288" i="12"/>
  <c r="F290" i="12"/>
  <c r="G306" i="12" s="1"/>
  <c r="H307" i="12"/>
  <c r="G294" i="12"/>
  <c r="I307" i="12" s="1"/>
  <c r="F284" i="12"/>
  <c r="H303" i="12" s="1"/>
  <c r="F289" i="12"/>
  <c r="H292" i="12"/>
  <c r="O306" i="12" s="1"/>
  <c r="G299" i="12"/>
  <c r="K309" i="12" s="1"/>
  <c r="H309" i="12"/>
  <c r="N1583" i="11"/>
  <c r="N1575" i="11"/>
  <c r="N1577" i="11" s="1"/>
  <c r="M1577" i="11"/>
  <c r="N1554" i="11"/>
  <c r="N1556" i="11" s="1"/>
  <c r="M1556" i="11"/>
  <c r="O1554" i="11" s="1"/>
  <c r="I1609" i="11"/>
  <c r="K1609" i="11" s="1"/>
  <c r="L1609" i="11" s="1"/>
  <c r="M1609" i="11" s="1"/>
  <c r="D1644" i="11"/>
  <c r="I112" i="11"/>
  <c r="K112" i="11" s="1"/>
  <c r="I104" i="11"/>
  <c r="K104" i="11" s="1"/>
  <c r="L104" i="11" s="1"/>
  <c r="M104" i="11" s="1"/>
  <c r="N104" i="11" s="1"/>
  <c r="L112" i="11"/>
  <c r="M112" i="11" s="1"/>
  <c r="N112" i="11" s="1"/>
  <c r="L102" i="11"/>
  <c r="M102" i="11" s="1"/>
  <c r="J116" i="11"/>
  <c r="J117" i="11"/>
  <c r="K117" i="11" s="1"/>
  <c r="J115" i="11"/>
  <c r="L133" i="11"/>
  <c r="M133" i="11" s="1"/>
  <c r="N133" i="11" s="1"/>
  <c r="J136" i="11"/>
  <c r="J137" i="11"/>
  <c r="N132" i="9"/>
  <c r="N134" i="9" s="1"/>
  <c r="M134" i="9"/>
  <c r="O132" i="9" s="1"/>
  <c r="J166" i="9"/>
  <c r="J167" i="9"/>
  <c r="J168" i="9"/>
  <c r="N163" i="9"/>
  <c r="N164" i="9" s="1"/>
  <c r="M164" i="9"/>
  <c r="O162" i="9" s="1"/>
  <c r="L140" i="9"/>
  <c r="M140" i="9" s="1"/>
  <c r="O111" i="9"/>
  <c r="F43" i="5"/>
  <c r="E43" i="5"/>
  <c r="D43" i="5"/>
  <c r="C43" i="5"/>
  <c r="G43" i="5"/>
  <c r="B43" i="5"/>
  <c r="N719" i="15" l="1"/>
  <c r="N755" i="15" a="1"/>
  <c r="E516" i="13"/>
  <c r="B531" i="13" s="1"/>
  <c r="H568" i="13" s="1"/>
  <c r="E507" i="13"/>
  <c r="B522" i="13" s="1"/>
  <c r="F522" i="13" s="1"/>
  <c r="E514" i="13"/>
  <c r="B529" i="13" s="1"/>
  <c r="H566" i="13" s="1"/>
  <c r="E510" i="13"/>
  <c r="B525" i="13" s="1"/>
  <c r="H562" i="13" s="1"/>
  <c r="E506" i="13"/>
  <c r="B521" i="13" s="1"/>
  <c r="H558" i="13" s="1"/>
  <c r="E508" i="13"/>
  <c r="B523" i="13" s="1"/>
  <c r="F523" i="13" s="1"/>
  <c r="E513" i="13"/>
  <c r="B528" i="13" s="1"/>
  <c r="H565" i="13" s="1"/>
  <c r="H567" i="13"/>
  <c r="F530" i="13"/>
  <c r="E511" i="13"/>
  <c r="B526" i="13" s="1"/>
  <c r="E509" i="13"/>
  <c r="B524" i="13" s="1"/>
  <c r="E512" i="13"/>
  <c r="B527" i="13" s="1"/>
  <c r="H305" i="12"/>
  <c r="G288" i="12"/>
  <c r="G305" i="12" s="1"/>
  <c r="G292" i="12"/>
  <c r="H306" i="12" s="1"/>
  <c r="E306" i="12"/>
  <c r="G284" i="12"/>
  <c r="E303" i="12" s="1"/>
  <c r="D311" i="12" s="1" a="1"/>
  <c r="I1559" i="11"/>
  <c r="K1559" i="11" s="1"/>
  <c r="L1559" i="11" s="1"/>
  <c r="M1559" i="11" s="1"/>
  <c r="D1593" i="11"/>
  <c r="I1590" i="11"/>
  <c r="K1590" i="11" s="1"/>
  <c r="O1575" i="11"/>
  <c r="J1645" i="11"/>
  <c r="J1644" i="11"/>
  <c r="K1644" i="11" s="1"/>
  <c r="L1644" i="11" s="1"/>
  <c r="M1644" i="11" s="1"/>
  <c r="N1609" i="11"/>
  <c r="N102" i="11"/>
  <c r="N105" i="11" s="1"/>
  <c r="M105" i="11"/>
  <c r="L117" i="11"/>
  <c r="M117" i="11" s="1"/>
  <c r="N117" i="11" s="1"/>
  <c r="N140" i="9"/>
  <c r="I116" i="9"/>
  <c r="K116" i="9" s="1"/>
  <c r="L116" i="9" s="1"/>
  <c r="M116" i="9" s="1"/>
  <c r="D150" i="9"/>
  <c r="I147" i="9"/>
  <c r="K147" i="9" s="1"/>
  <c r="K167" i="9"/>
  <c r="I166" i="9"/>
  <c r="K166" i="9" s="1"/>
  <c r="L166" i="9" s="1"/>
  <c r="M166" i="9" s="1"/>
  <c r="D201" i="9"/>
  <c r="I136" i="9"/>
  <c r="K136" i="9" s="1"/>
  <c r="L136" i="9" s="1"/>
  <c r="M136" i="9" s="1"/>
  <c r="I167" i="9"/>
  <c r="D171" i="9"/>
  <c r="F44" i="5"/>
  <c r="E44" i="5"/>
  <c r="B44" i="5"/>
  <c r="G44" i="5"/>
  <c r="D44" i="5"/>
  <c r="C44" i="5"/>
  <c r="N757" i="15" l="1"/>
  <c r="N755" i="15"/>
  <c r="N760" i="15"/>
  <c r="N759" i="15"/>
  <c r="N758" i="15"/>
  <c r="N765" i="15"/>
  <c r="N762" i="15"/>
  <c r="N764" i="15"/>
  <c r="N756" i="15"/>
  <c r="N761" i="15"/>
  <c r="N763" i="15"/>
  <c r="H559" i="13"/>
  <c r="F529" i="13"/>
  <c r="H529" i="13" s="1"/>
  <c r="F525" i="13"/>
  <c r="H525" i="13" s="1"/>
  <c r="F531" i="13"/>
  <c r="H531" i="13" s="1"/>
  <c r="H560" i="13"/>
  <c r="F521" i="13"/>
  <c r="H521" i="13" s="1"/>
  <c r="F528" i="13"/>
  <c r="H528" i="13" s="1"/>
  <c r="J530" i="13"/>
  <c r="H530" i="13"/>
  <c r="J523" i="13"/>
  <c r="H523" i="13"/>
  <c r="H564" i="13"/>
  <c r="F527" i="13"/>
  <c r="H561" i="13"/>
  <c r="F524" i="13"/>
  <c r="J522" i="13"/>
  <c r="H522" i="13"/>
  <c r="H563" i="13"/>
  <c r="F526" i="13"/>
  <c r="D317" i="12"/>
  <c r="K318" i="12"/>
  <c r="G318" i="12"/>
  <c r="J313" i="12"/>
  <c r="H312" i="12"/>
  <c r="F316" i="12"/>
  <c r="E314" i="12"/>
  <c r="I314" i="12"/>
  <c r="D316" i="12"/>
  <c r="K317" i="12"/>
  <c r="F317" i="12"/>
  <c r="J312" i="12"/>
  <c r="H311" i="12"/>
  <c r="F315" i="12"/>
  <c r="E313" i="12"/>
  <c r="I313" i="12"/>
  <c r="D315" i="12"/>
  <c r="K316" i="12"/>
  <c r="E318" i="12"/>
  <c r="J311" i="12"/>
  <c r="G316" i="12"/>
  <c r="F314" i="12"/>
  <c r="E312" i="12"/>
  <c r="I312" i="12"/>
  <c r="D314" i="12"/>
  <c r="K315" i="12"/>
  <c r="J318" i="12"/>
  <c r="H317" i="12"/>
  <c r="G315" i="12"/>
  <c r="F313" i="12"/>
  <c r="E311" i="12"/>
  <c r="I311" i="12"/>
  <c r="D311" i="12"/>
  <c r="J315" i="12"/>
  <c r="G312" i="12"/>
  <c r="I316" i="12"/>
  <c r="F318" i="12"/>
  <c r="J314" i="12"/>
  <c r="G311" i="12"/>
  <c r="I315" i="12"/>
  <c r="K312" i="12"/>
  <c r="H314" i="12"/>
  <c r="E316" i="12"/>
  <c r="K311" i="12"/>
  <c r="D313" i="12"/>
  <c r="I318" i="12"/>
  <c r="K314" i="12"/>
  <c r="H316" i="12"/>
  <c r="F312" i="12"/>
  <c r="H318" i="12"/>
  <c r="K313" i="12"/>
  <c r="H315" i="12"/>
  <c r="F311" i="12"/>
  <c r="G317" i="12"/>
  <c r="E317" i="12"/>
  <c r="H313" i="12"/>
  <c r="G314" i="12"/>
  <c r="D312" i="12"/>
  <c r="J316" i="12"/>
  <c r="G313" i="12"/>
  <c r="I317" i="12"/>
  <c r="D318" i="12"/>
  <c r="E315" i="12"/>
  <c r="J317" i="12"/>
  <c r="N1644" i="11"/>
  <c r="I1579" i="11"/>
  <c r="K1579" i="11" s="1"/>
  <c r="L1579" i="11" s="1"/>
  <c r="M1579" i="11" s="1"/>
  <c r="D1614" i="11"/>
  <c r="I1610" i="11"/>
  <c r="K1610" i="11" s="1"/>
  <c r="L1590" i="11"/>
  <c r="M1590" i="11" s="1"/>
  <c r="N1590" i="11" s="1"/>
  <c r="J1594" i="11"/>
  <c r="J1593" i="11"/>
  <c r="N1559" i="11"/>
  <c r="N1561" i="11" s="1"/>
  <c r="M1561" i="11"/>
  <c r="O1558" i="11" s="1"/>
  <c r="O101" i="11"/>
  <c r="I129" i="11" s="1"/>
  <c r="K129" i="11" s="1"/>
  <c r="L167" i="9"/>
  <c r="M167" i="9" s="1"/>
  <c r="N116" i="9"/>
  <c r="N118" i="9" s="1"/>
  <c r="M118" i="9"/>
  <c r="O115" i="9" s="1"/>
  <c r="N166" i="9"/>
  <c r="L147" i="9"/>
  <c r="M147" i="9" s="1"/>
  <c r="N147" i="9" s="1"/>
  <c r="J151" i="9"/>
  <c r="J150" i="9"/>
  <c r="J171" i="9"/>
  <c r="J172" i="9"/>
  <c r="J202" i="9"/>
  <c r="J201" i="9"/>
  <c r="K201" i="9" s="1"/>
  <c r="N136" i="9"/>
  <c r="N138" i="9" s="1"/>
  <c r="M138" i="9"/>
  <c r="O136" i="9" s="1"/>
  <c r="B45" i="5"/>
  <c r="G45" i="5"/>
  <c r="E45" i="5"/>
  <c r="D45" i="5"/>
  <c r="F45" i="5"/>
  <c r="C45" i="5"/>
  <c r="H768" i="15" l="1" a="1"/>
  <c r="H775" i="15" s="1"/>
  <c r="J529" i="13"/>
  <c r="K529" i="13" s="1"/>
  <c r="L529" i="13" s="1"/>
  <c r="M529" i="13" s="1"/>
  <c r="J605" i="13" s="1"/>
  <c r="J521" i="13"/>
  <c r="K521" i="13" s="1"/>
  <c r="L521" i="13" s="1"/>
  <c r="M521" i="13" s="1"/>
  <c r="B597" i="13" s="1"/>
  <c r="J531" i="13"/>
  <c r="K531" i="13" s="1"/>
  <c r="L531" i="13" s="1"/>
  <c r="M531" i="13" s="1"/>
  <c r="L607" i="13" s="1"/>
  <c r="J525" i="13"/>
  <c r="K525" i="13" s="1"/>
  <c r="L525" i="13" s="1"/>
  <c r="M525" i="13" s="1"/>
  <c r="F601" i="13" s="1"/>
  <c r="J528" i="13"/>
  <c r="K528" i="13" s="1"/>
  <c r="L528" i="13" s="1"/>
  <c r="M528" i="13" s="1"/>
  <c r="I604" i="13" s="1"/>
  <c r="K530" i="13"/>
  <c r="L530" i="13" s="1"/>
  <c r="M530" i="13" s="1"/>
  <c r="K606" i="13" s="1"/>
  <c r="K523" i="13"/>
  <c r="L523" i="13" s="1"/>
  <c r="M523" i="13" s="1"/>
  <c r="D599" i="13" s="1"/>
  <c r="K522" i="13"/>
  <c r="L522" i="13" s="1"/>
  <c r="M522" i="13" s="1"/>
  <c r="C598" i="13" s="1"/>
  <c r="E692" i="13" a="1"/>
  <c r="E692" i="13" s="1"/>
  <c r="H527" i="13"/>
  <c r="J527" i="13"/>
  <c r="J526" i="13"/>
  <c r="H526" i="13"/>
  <c r="J524" i="13"/>
  <c r="H524" i="13"/>
  <c r="O311" i="12" a="1"/>
  <c r="O315" i="12" s="1"/>
  <c r="O324" i="12" s="1"/>
  <c r="L1610" i="11"/>
  <c r="M1610" i="11" s="1"/>
  <c r="J1615" i="11"/>
  <c r="J1614" i="11"/>
  <c r="N1579" i="11"/>
  <c r="N1581" i="11" s="1"/>
  <c r="M1581" i="11"/>
  <c r="O1579" i="11" s="1"/>
  <c r="D1597" i="11"/>
  <c r="I1594" i="11"/>
  <c r="I1586" i="11"/>
  <c r="K1586" i="11" s="1"/>
  <c r="K1594" i="11"/>
  <c r="I137" i="11"/>
  <c r="K137" i="11" s="1"/>
  <c r="I115" i="11"/>
  <c r="K115" i="11" s="1"/>
  <c r="L115" i="11" s="1"/>
  <c r="M115" i="11" s="1"/>
  <c r="D140" i="11"/>
  <c r="J141" i="11" s="1"/>
  <c r="I107" i="11"/>
  <c r="K107" i="11" s="1"/>
  <c r="L107" i="11" s="1"/>
  <c r="M107" i="11" s="1"/>
  <c r="L137" i="11"/>
  <c r="M137" i="11" s="1"/>
  <c r="N137" i="11" s="1"/>
  <c r="J142" i="11"/>
  <c r="J140" i="11"/>
  <c r="J143" i="11"/>
  <c r="L129" i="11"/>
  <c r="M129" i="11" s="1"/>
  <c r="N167" i="9"/>
  <c r="L201" i="9"/>
  <c r="M201" i="9" s="1"/>
  <c r="I141" i="9"/>
  <c r="K141" i="9" s="1"/>
  <c r="L141" i="9" s="1"/>
  <c r="M141" i="9" s="1"/>
  <c r="I172" i="9"/>
  <c r="K172" i="9" s="1"/>
  <c r="L172" i="9" s="1"/>
  <c r="M172" i="9" s="1"/>
  <c r="N172" i="9" s="1"/>
  <c r="D175" i="9"/>
  <c r="I151" i="9"/>
  <c r="K151" i="9" s="1"/>
  <c r="L151" i="9" s="1"/>
  <c r="M151" i="9" s="1"/>
  <c r="N151" i="9" s="1"/>
  <c r="I143" i="9"/>
  <c r="K143" i="9" s="1"/>
  <c r="D154" i="9"/>
  <c r="C46" i="5"/>
  <c r="B46" i="5"/>
  <c r="F46" i="5"/>
  <c r="G46" i="5"/>
  <c r="D46" i="5"/>
  <c r="E46" i="5"/>
  <c r="H769" i="15" l="1"/>
  <c r="H771" i="15"/>
  <c r="H768" i="15"/>
  <c r="H781" i="15" s="1" a="1"/>
  <c r="H774" i="15"/>
  <c r="H773" i="15"/>
  <c r="H776" i="15"/>
  <c r="H778" i="15"/>
  <c r="H777" i="15"/>
  <c r="H770" i="15"/>
  <c r="H772" i="15"/>
  <c r="K524" i="13"/>
  <c r="L524" i="13" s="1"/>
  <c r="M524" i="13" s="1"/>
  <c r="E600" i="13" s="1"/>
  <c r="K526" i="13"/>
  <c r="L526" i="13" s="1"/>
  <c r="M526" i="13" s="1"/>
  <c r="G602" i="13" s="1"/>
  <c r="K527" i="13"/>
  <c r="L527" i="13" s="1"/>
  <c r="M527" i="13" s="1"/>
  <c r="H603" i="13" s="1"/>
  <c r="E693" i="13"/>
  <c r="E699" i="13"/>
  <c r="E695" i="13"/>
  <c r="E694" i="13"/>
  <c r="E697" i="13"/>
  <c r="E698" i="13"/>
  <c r="E696" i="13"/>
  <c r="O313" i="12"/>
  <c r="O322" i="12" s="1"/>
  <c r="O318" i="12"/>
  <c r="O327" i="12" s="1"/>
  <c r="O316" i="12"/>
  <c r="O325" i="12" s="1"/>
  <c r="G337" i="12" s="1"/>
  <c r="F338" i="12" s="1"/>
  <c r="O314" i="12"/>
  <c r="O323" i="12" s="1"/>
  <c r="G335" i="12" s="1"/>
  <c r="F336" i="12" s="1"/>
  <c r="O317" i="12"/>
  <c r="O326" i="12" s="1"/>
  <c r="G338" i="12" s="1"/>
  <c r="F339" i="12" s="1"/>
  <c r="O311" i="12"/>
  <c r="O320" i="12" s="1"/>
  <c r="G332" i="12" s="1"/>
  <c r="O312" i="12"/>
  <c r="O321" i="12" s="1"/>
  <c r="G336" i="12"/>
  <c r="G334" i="12"/>
  <c r="F335" i="12" s="1"/>
  <c r="G339" i="12"/>
  <c r="G341" i="12" s="1"/>
  <c r="G342" i="12" s="1"/>
  <c r="H342" i="12" s="1"/>
  <c r="G333" i="12"/>
  <c r="N1610" i="11"/>
  <c r="I1584" i="11"/>
  <c r="K1584" i="11" s="1"/>
  <c r="L1584" i="11" s="1"/>
  <c r="M1584" i="11" s="1"/>
  <c r="D1618" i="11"/>
  <c r="I1615" i="11"/>
  <c r="K1615" i="11" s="1"/>
  <c r="L1615" i="11" s="1"/>
  <c r="M1615" i="11" s="1"/>
  <c r="N1615" i="11" s="1"/>
  <c r="L1586" i="11"/>
  <c r="M1586" i="11" s="1"/>
  <c r="N1586" i="11" s="1"/>
  <c r="M1594" i="11"/>
  <c r="N1594" i="11" s="1"/>
  <c r="L1594" i="11"/>
  <c r="J1598" i="11"/>
  <c r="J1597" i="11"/>
  <c r="J1599" i="11"/>
  <c r="K1599" i="11" s="1"/>
  <c r="L1599" i="11" s="1"/>
  <c r="M1599" i="11" s="1"/>
  <c r="N1599" i="11" s="1"/>
  <c r="N107" i="11"/>
  <c r="N109" i="11" s="1"/>
  <c r="M109" i="11"/>
  <c r="N115" i="11"/>
  <c r="N129" i="11"/>
  <c r="N130" i="11" s="1"/>
  <c r="M130" i="11"/>
  <c r="N201" i="9"/>
  <c r="J176" i="9"/>
  <c r="J175" i="9"/>
  <c r="N141" i="9"/>
  <c r="J155" i="9"/>
  <c r="J154" i="9"/>
  <c r="J156" i="9"/>
  <c r="K156" i="9" s="1"/>
  <c r="L156" i="9" s="1"/>
  <c r="M156" i="9" s="1"/>
  <c r="N156" i="9" s="1"/>
  <c r="L143" i="9"/>
  <c r="M143" i="9" s="1"/>
  <c r="E47" i="5"/>
  <c r="B47" i="5"/>
  <c r="D47" i="5"/>
  <c r="G47" i="5"/>
  <c r="F47" i="5"/>
  <c r="C47" i="5"/>
  <c r="H791" i="15" l="1"/>
  <c r="H784" i="15"/>
  <c r="H790" i="15"/>
  <c r="H783" i="15"/>
  <c r="H787" i="15"/>
  <c r="H789" i="15"/>
  <c r="H785" i="15"/>
  <c r="H788" i="15"/>
  <c r="H782" i="15"/>
  <c r="H786" i="15"/>
  <c r="H781" i="15"/>
  <c r="B610" i="13" a="1"/>
  <c r="B620" i="13" s="1"/>
  <c r="B666" i="13" a="1"/>
  <c r="B671" i="13" s="1"/>
  <c r="H692" i="13" a="1"/>
  <c r="H692" i="13" s="1"/>
  <c r="H338" i="12"/>
  <c r="H335" i="12"/>
  <c r="I335" i="12" s="1"/>
  <c r="J335" i="12" s="1"/>
  <c r="K335" i="12" s="1"/>
  <c r="I338" i="12"/>
  <c r="J338" i="12" s="1"/>
  <c r="K338" i="12" s="1"/>
  <c r="F340" i="12"/>
  <c r="F334" i="12"/>
  <c r="H334" i="12" s="1"/>
  <c r="H336" i="12"/>
  <c r="I342" i="12"/>
  <c r="E364" i="12" s="1"/>
  <c r="G340" i="12"/>
  <c r="F341" i="12" s="1"/>
  <c r="H341" i="12" s="1"/>
  <c r="F337" i="12"/>
  <c r="H337" i="12" s="1"/>
  <c r="F333" i="12"/>
  <c r="H333" i="12" s="1"/>
  <c r="H332" i="12"/>
  <c r="H339" i="12"/>
  <c r="N1584" i="11"/>
  <c r="N1587" i="11" s="1"/>
  <c r="M1587" i="11"/>
  <c r="O1583" i="11" s="1"/>
  <c r="J1618" i="11"/>
  <c r="J1619" i="11"/>
  <c r="O127" i="11"/>
  <c r="I163" i="11" s="1"/>
  <c r="K163" i="11" s="1"/>
  <c r="O107" i="11"/>
  <c r="D146" i="11" s="1"/>
  <c r="N143" i="9"/>
  <c r="M144" i="9"/>
  <c r="N144" i="9"/>
  <c r="F48" i="5"/>
  <c r="E48" i="5"/>
  <c r="C48" i="5"/>
  <c r="B48" i="5"/>
  <c r="D48" i="5"/>
  <c r="G48" i="5"/>
  <c r="K781" i="15" l="1" a="1"/>
  <c r="K788" i="15" s="1"/>
  <c r="H803" i="15" s="1"/>
  <c r="J614" i="13"/>
  <c r="E610" i="13"/>
  <c r="B618" i="13"/>
  <c r="L617" i="13"/>
  <c r="K610" i="13"/>
  <c r="I612" i="13"/>
  <c r="E615" i="13"/>
  <c r="L619" i="13"/>
  <c r="H619" i="13"/>
  <c r="K612" i="13"/>
  <c r="L613" i="13"/>
  <c r="D615" i="13"/>
  <c r="J612" i="13"/>
  <c r="I617" i="13"/>
  <c r="I619" i="13"/>
  <c r="E613" i="13"/>
  <c r="J611" i="13"/>
  <c r="F616" i="13"/>
  <c r="D612" i="13"/>
  <c r="B611" i="13"/>
  <c r="H611" i="13"/>
  <c r="B610" i="13"/>
  <c r="J620" i="13"/>
  <c r="F610" i="13"/>
  <c r="D617" i="13"/>
  <c r="K620" i="13"/>
  <c r="B617" i="13"/>
  <c r="G613" i="13"/>
  <c r="G614" i="13"/>
  <c r="J610" i="13"/>
  <c r="K618" i="13"/>
  <c r="B615" i="13"/>
  <c r="E619" i="13"/>
  <c r="H614" i="13"/>
  <c r="J616" i="13"/>
  <c r="L614" i="13"/>
  <c r="J613" i="13"/>
  <c r="I616" i="13"/>
  <c r="E612" i="13"/>
  <c r="H610" i="13"/>
  <c r="L618" i="13"/>
  <c r="C620" i="13"/>
  <c r="C613" i="13"/>
  <c r="G611" i="13"/>
  <c r="I615" i="13"/>
  <c r="I618" i="13"/>
  <c r="E618" i="13"/>
  <c r="G619" i="13"/>
  <c r="K613" i="13"/>
  <c r="H615" i="13"/>
  <c r="L620" i="13"/>
  <c r="I613" i="13"/>
  <c r="C616" i="13"/>
  <c r="F615" i="13"/>
  <c r="D613" i="13"/>
  <c r="C615" i="13"/>
  <c r="F613" i="13"/>
  <c r="G615" i="13"/>
  <c r="B614" i="13"/>
  <c r="F617" i="13"/>
  <c r="I610" i="13"/>
  <c r="C618" i="13"/>
  <c r="G620" i="13"/>
  <c r="K611" i="13"/>
  <c r="E614" i="13"/>
  <c r="B612" i="13"/>
  <c r="J619" i="13"/>
  <c r="H620" i="13"/>
  <c r="I611" i="13"/>
  <c r="E617" i="13"/>
  <c r="G616" i="13"/>
  <c r="K614" i="13"/>
  <c r="H613" i="13"/>
  <c r="H616" i="13"/>
  <c r="I620" i="13"/>
  <c r="J617" i="13"/>
  <c r="D611" i="13"/>
  <c r="K617" i="13"/>
  <c r="B616" i="13"/>
  <c r="K615" i="13"/>
  <c r="F611" i="13"/>
  <c r="D610" i="13"/>
  <c r="L612" i="13"/>
  <c r="J615" i="13"/>
  <c r="L615" i="13"/>
  <c r="L610" i="13"/>
  <c r="K616" i="13"/>
  <c r="E616" i="13"/>
  <c r="G617" i="13"/>
  <c r="G612" i="13"/>
  <c r="H612" i="13"/>
  <c r="E611" i="13"/>
  <c r="B613" i="13"/>
  <c r="H618" i="13"/>
  <c r="C612" i="13"/>
  <c r="G610" i="13"/>
  <c r="D614" i="13"/>
  <c r="F612" i="13"/>
  <c r="C619" i="13"/>
  <c r="L611" i="13"/>
  <c r="I614" i="13"/>
  <c r="C610" i="13"/>
  <c r="B619" i="13"/>
  <c r="F614" i="13"/>
  <c r="F618" i="13"/>
  <c r="G618" i="13"/>
  <c r="D616" i="13"/>
  <c r="H617" i="13"/>
  <c r="J618" i="13"/>
  <c r="K619" i="13"/>
  <c r="E620" i="13"/>
  <c r="C611" i="13"/>
  <c r="C617" i="13"/>
  <c r="D620" i="13"/>
  <c r="F619" i="13"/>
  <c r="L616" i="13"/>
  <c r="C614" i="13"/>
  <c r="F620" i="13"/>
  <c r="D618" i="13"/>
  <c r="D619" i="13"/>
  <c r="B669" i="13"/>
  <c r="B668" i="13"/>
  <c r="B666" i="13"/>
  <c r="B673" i="13"/>
  <c r="B670" i="13"/>
  <c r="B667" i="13"/>
  <c r="B676" i="13"/>
  <c r="B675" i="13"/>
  <c r="B674" i="13"/>
  <c r="B672" i="13"/>
  <c r="B679" i="13" a="1"/>
  <c r="B684" i="13" s="1"/>
  <c r="H699" i="13"/>
  <c r="H698" i="13"/>
  <c r="H697" i="13"/>
  <c r="H695" i="13"/>
  <c r="H696" i="13"/>
  <c r="H694" i="13"/>
  <c r="H693" i="13"/>
  <c r="F359" i="12"/>
  <c r="J372" i="12" s="1"/>
  <c r="F360" i="12"/>
  <c r="I336" i="12"/>
  <c r="J336" i="12" s="1"/>
  <c r="K336" i="12" s="1"/>
  <c r="I334" i="12"/>
  <c r="J334" i="12"/>
  <c r="K334" i="12" s="1"/>
  <c r="I337" i="12"/>
  <c r="J337" i="12" s="1"/>
  <c r="K337" i="12" s="1"/>
  <c r="H340" i="12"/>
  <c r="F352" i="12"/>
  <c r="F351" i="12"/>
  <c r="G369" i="12" s="1"/>
  <c r="E351" i="12"/>
  <c r="E352" i="12"/>
  <c r="J342" i="12"/>
  <c r="K342" i="12" s="1"/>
  <c r="F364" i="12" s="1"/>
  <c r="I339" i="12"/>
  <c r="I332" i="12"/>
  <c r="E345" i="12" s="1"/>
  <c r="I333" i="12"/>
  <c r="J333" i="12" s="1"/>
  <c r="K333" i="12" s="1"/>
  <c r="I341" i="12"/>
  <c r="J341" i="12" s="1"/>
  <c r="K341" i="12" s="1"/>
  <c r="E359" i="12"/>
  <c r="E360" i="12"/>
  <c r="I1619" i="11"/>
  <c r="K1619" i="11" s="1"/>
  <c r="I1611" i="11"/>
  <c r="K1611" i="11" s="1"/>
  <c r="I1589" i="11"/>
  <c r="K1589" i="11" s="1"/>
  <c r="L1589" i="11" s="1"/>
  <c r="M1589" i="11" s="1"/>
  <c r="I1597" i="11"/>
  <c r="K1597" i="11" s="1"/>
  <c r="L1597" i="11" s="1"/>
  <c r="M1597" i="11" s="1"/>
  <c r="D1622" i="11"/>
  <c r="I132" i="11"/>
  <c r="K132" i="11" s="1"/>
  <c r="L132" i="11" s="1"/>
  <c r="M132" i="11" s="1"/>
  <c r="I140" i="11"/>
  <c r="K140" i="11" s="1"/>
  <c r="D166" i="11"/>
  <c r="J168" i="11" s="1"/>
  <c r="I111" i="11"/>
  <c r="K111" i="11" s="1"/>
  <c r="L111" i="11" s="1"/>
  <c r="M111" i="11" s="1"/>
  <c r="I142" i="11"/>
  <c r="K142" i="11" s="1"/>
  <c r="L142" i="11" s="1"/>
  <c r="M142" i="11" s="1"/>
  <c r="N142" i="11" s="1"/>
  <c r="J146" i="11"/>
  <c r="J147" i="11"/>
  <c r="L140" i="11"/>
  <c r="M140" i="11" s="1"/>
  <c r="L163" i="11"/>
  <c r="M163" i="11" s="1"/>
  <c r="O140" i="9"/>
  <c r="F49" i="5"/>
  <c r="G49" i="5"/>
  <c r="D49" i="5"/>
  <c r="E49" i="5"/>
  <c r="B49" i="5"/>
  <c r="C49" i="5"/>
  <c r="N840" i="15" l="1"/>
  <c r="L803" i="15"/>
  <c r="K783" i="15"/>
  <c r="H798" i="15" s="1"/>
  <c r="K782" i="15"/>
  <c r="H797" i="15" s="1"/>
  <c r="K787" i="15"/>
  <c r="H802" i="15" s="1"/>
  <c r="K786" i="15"/>
  <c r="H801" i="15" s="1"/>
  <c r="K781" i="15"/>
  <c r="H796" i="15" s="1"/>
  <c r="K791" i="15"/>
  <c r="H806" i="15" s="1"/>
  <c r="K789" i="15"/>
  <c r="H804" i="15" s="1"/>
  <c r="K785" i="15"/>
  <c r="H800" i="15" s="1"/>
  <c r="K790" i="15"/>
  <c r="H805" i="15" s="1"/>
  <c r="K784" i="15"/>
  <c r="H799" i="15" s="1"/>
  <c r="B623" i="13" a="1"/>
  <c r="C626" i="13" s="1"/>
  <c r="B679" i="13"/>
  <c r="B688" i="13"/>
  <c r="B687" i="13"/>
  <c r="B683" i="13"/>
  <c r="B685" i="13"/>
  <c r="B681" i="13"/>
  <c r="B680" i="13"/>
  <c r="B686" i="13"/>
  <c r="B682" i="13"/>
  <c r="B689" i="13"/>
  <c r="E361" i="12"/>
  <c r="H361" i="12" s="1"/>
  <c r="O373" i="12" s="1"/>
  <c r="E363" i="12"/>
  <c r="E356" i="12"/>
  <c r="E358" i="12"/>
  <c r="H359" i="12" s="1"/>
  <c r="O372" i="12" s="1"/>
  <c r="E362" i="12"/>
  <c r="H364" i="12" s="1"/>
  <c r="O374" i="12" s="1"/>
  <c r="E357" i="12"/>
  <c r="E348" i="12"/>
  <c r="E350" i="12"/>
  <c r="H351" i="12" s="1"/>
  <c r="O369" i="12" s="1"/>
  <c r="F353" i="12"/>
  <c r="H370" i="12" s="1"/>
  <c r="F355" i="12"/>
  <c r="G371" i="12" s="1"/>
  <c r="E355" i="12"/>
  <c r="E353" i="12"/>
  <c r="H346" i="12"/>
  <c r="O367" i="12" s="1"/>
  <c r="I340" i="12"/>
  <c r="J340" i="12" s="1"/>
  <c r="K340" i="12" s="1"/>
  <c r="F358" i="12"/>
  <c r="F356" i="12"/>
  <c r="I371" i="12" s="1"/>
  <c r="J339" i="12"/>
  <c r="K339" i="12" s="1"/>
  <c r="F357" i="12"/>
  <c r="K371" i="12" s="1"/>
  <c r="F362" i="12"/>
  <c r="F350" i="12"/>
  <c r="F348" i="12"/>
  <c r="F368" i="12" s="1"/>
  <c r="H353" i="12"/>
  <c r="O370" i="12" s="1"/>
  <c r="F347" i="12"/>
  <c r="F346" i="12"/>
  <c r="E367" i="12" s="1"/>
  <c r="E347" i="12"/>
  <c r="E346" i="12"/>
  <c r="J332" i="12"/>
  <c r="K332" i="12" s="1"/>
  <c r="F345" i="12" s="1"/>
  <c r="G346" i="12" s="1"/>
  <c r="D367" i="12" s="1"/>
  <c r="F370" i="12"/>
  <c r="I373" i="12"/>
  <c r="N1589" i="11"/>
  <c r="N1591" i="11" s="1"/>
  <c r="M1591" i="11"/>
  <c r="O1589" i="11" s="1"/>
  <c r="N1597" i="11"/>
  <c r="M1611" i="11"/>
  <c r="L1611" i="11"/>
  <c r="J1622" i="11"/>
  <c r="J1623" i="11"/>
  <c r="J1624" i="11"/>
  <c r="J1625" i="11"/>
  <c r="M1619" i="11"/>
  <c r="N1619" i="11" s="1"/>
  <c r="L1619" i="11"/>
  <c r="J167" i="11"/>
  <c r="J166" i="11"/>
  <c r="N132" i="11"/>
  <c r="N134" i="11" s="1"/>
  <c r="M134" i="11"/>
  <c r="N111" i="11"/>
  <c r="N113" i="11" s="1"/>
  <c r="M113" i="11"/>
  <c r="N163" i="11"/>
  <c r="N164" i="11" s="1"/>
  <c r="M164" i="11"/>
  <c r="N140" i="11"/>
  <c r="I146" i="9"/>
  <c r="K146" i="9" s="1"/>
  <c r="L146" i="9" s="1"/>
  <c r="M146" i="9" s="1"/>
  <c r="I154" i="9"/>
  <c r="K154" i="9" s="1"/>
  <c r="L154" i="9" s="1"/>
  <c r="M154" i="9" s="1"/>
  <c r="I168" i="9"/>
  <c r="K168" i="9" s="1"/>
  <c r="D179" i="9"/>
  <c r="I176" i="9"/>
  <c r="K176" i="9" s="1"/>
  <c r="L176" i="9" s="1"/>
  <c r="M176" i="9" s="1"/>
  <c r="N176" i="9" s="1"/>
  <c r="D50" i="5"/>
  <c r="C50" i="5"/>
  <c r="B50" i="5"/>
  <c r="G50" i="5"/>
  <c r="F50" i="5"/>
  <c r="E50" i="5"/>
  <c r="N833" i="15" l="1"/>
  <c r="L796" i="15"/>
  <c r="N838" i="15"/>
  <c r="L801" i="15"/>
  <c r="L802" i="15"/>
  <c r="N839" i="15"/>
  <c r="N834" i="15"/>
  <c r="L797" i="15"/>
  <c r="L805" i="15"/>
  <c r="N842" i="15"/>
  <c r="N837" i="15"/>
  <c r="L800" i="15"/>
  <c r="P803" i="15"/>
  <c r="N803" i="15"/>
  <c r="Q803" i="15" s="1"/>
  <c r="R803" i="15" s="1"/>
  <c r="S803" i="15" s="1"/>
  <c r="O879" i="15" s="1"/>
  <c r="L806" i="15"/>
  <c r="N843" i="15"/>
  <c r="L799" i="15"/>
  <c r="N836" i="15"/>
  <c r="N835" i="15"/>
  <c r="L798" i="15"/>
  <c r="L804" i="15"/>
  <c r="N841" i="15"/>
  <c r="J628" i="13"/>
  <c r="H633" i="13"/>
  <c r="H626" i="13"/>
  <c r="L631" i="13"/>
  <c r="F632" i="13"/>
  <c r="K632" i="13"/>
  <c r="B627" i="13"/>
  <c r="L623" i="13"/>
  <c r="C624" i="13"/>
  <c r="K631" i="13"/>
  <c r="F633" i="13"/>
  <c r="D624" i="13"/>
  <c r="L630" i="13"/>
  <c r="C628" i="13"/>
  <c r="F625" i="13"/>
  <c r="H628" i="13"/>
  <c r="J632" i="13"/>
  <c r="C632" i="13"/>
  <c r="K627" i="13"/>
  <c r="D628" i="13"/>
  <c r="D633" i="13"/>
  <c r="C630" i="13"/>
  <c r="L629" i="13"/>
  <c r="L632" i="13"/>
  <c r="J630" i="13"/>
  <c r="E624" i="13"/>
  <c r="C625" i="13"/>
  <c r="F630" i="13"/>
  <c r="G633" i="13"/>
  <c r="C631" i="13"/>
  <c r="J633" i="13"/>
  <c r="C629" i="13"/>
  <c r="C623" i="13"/>
  <c r="B632" i="13"/>
  <c r="D626" i="13"/>
  <c r="E627" i="13"/>
  <c r="F631" i="13"/>
  <c r="I627" i="13"/>
  <c r="G624" i="13"/>
  <c r="E632" i="13"/>
  <c r="B624" i="13"/>
  <c r="G629" i="13"/>
  <c r="G627" i="13"/>
  <c r="C633" i="13"/>
  <c r="B633" i="13"/>
  <c r="B625" i="13"/>
  <c r="I629" i="13"/>
  <c r="H624" i="13"/>
  <c r="H623" i="13"/>
  <c r="K630" i="13"/>
  <c r="G623" i="13"/>
  <c r="I633" i="13"/>
  <c r="J629" i="13"/>
  <c r="J631" i="13"/>
  <c r="F624" i="13"/>
  <c r="I631" i="13"/>
  <c r="J627" i="13"/>
  <c r="I624" i="13"/>
  <c r="D627" i="13"/>
  <c r="L633" i="13"/>
  <c r="L628" i="13"/>
  <c r="E631" i="13"/>
  <c r="C627" i="13"/>
  <c r="H627" i="13"/>
  <c r="J625" i="13"/>
  <c r="E623" i="13"/>
  <c r="E630" i="13"/>
  <c r="G632" i="13"/>
  <c r="G628" i="13"/>
  <c r="H631" i="13"/>
  <c r="G625" i="13"/>
  <c r="K629" i="13"/>
  <c r="D625" i="13"/>
  <c r="B631" i="13"/>
  <c r="D630" i="13"/>
  <c r="G630" i="13"/>
  <c r="D631" i="13"/>
  <c r="I623" i="13"/>
  <c r="E628" i="13"/>
  <c r="I626" i="13"/>
  <c r="K623" i="13"/>
  <c r="I625" i="13"/>
  <c r="I632" i="13"/>
  <c r="J623" i="13"/>
  <c r="D623" i="13"/>
  <c r="L626" i="13"/>
  <c r="H630" i="13"/>
  <c r="G631" i="13"/>
  <c r="L627" i="13"/>
  <c r="B629" i="13"/>
  <c r="E625" i="13"/>
  <c r="L624" i="13"/>
  <c r="J626" i="13"/>
  <c r="I630" i="13"/>
  <c r="F623" i="13"/>
  <c r="K626" i="13"/>
  <c r="J624" i="13"/>
  <c r="G626" i="13"/>
  <c r="B630" i="13"/>
  <c r="F627" i="13"/>
  <c r="F629" i="13"/>
  <c r="K625" i="13"/>
  <c r="E633" i="13"/>
  <c r="H629" i="13"/>
  <c r="K633" i="13"/>
  <c r="K628" i="13"/>
  <c r="F626" i="13"/>
  <c r="F628" i="13"/>
  <c r="H625" i="13"/>
  <c r="H632" i="13"/>
  <c r="I628" i="13"/>
  <c r="K624" i="13"/>
  <c r="D629" i="13"/>
  <c r="E626" i="13"/>
  <c r="B628" i="13"/>
  <c r="B626" i="13"/>
  <c r="B623" i="13"/>
  <c r="D632" i="13"/>
  <c r="E629" i="13"/>
  <c r="L625" i="13"/>
  <c r="D368" i="12"/>
  <c r="H372" i="12"/>
  <c r="G359" i="12"/>
  <c r="I372" i="12" s="1"/>
  <c r="G353" i="12"/>
  <c r="G370" i="12" s="1"/>
  <c r="F349" i="12"/>
  <c r="H368" i="12" s="1"/>
  <c r="F354" i="12"/>
  <c r="G351" i="12"/>
  <c r="F369" i="12" s="1"/>
  <c r="E369" i="12"/>
  <c r="E354" i="12"/>
  <c r="H357" i="12" s="1"/>
  <c r="O371" i="12" s="1"/>
  <c r="E349" i="12"/>
  <c r="H349" i="12" s="1"/>
  <c r="O368" i="12" s="1"/>
  <c r="F361" i="12"/>
  <c r="F363" i="12"/>
  <c r="J374" i="12" s="1"/>
  <c r="H374" i="12"/>
  <c r="I1593" i="11"/>
  <c r="K1593" i="11" s="1"/>
  <c r="L1593" i="11" s="1"/>
  <c r="M1593" i="11" s="1"/>
  <c r="D1628" i="11"/>
  <c r="I1624" i="11"/>
  <c r="K1624" i="11" s="1"/>
  <c r="N1611" i="11"/>
  <c r="N1612" i="11" s="1"/>
  <c r="M1612" i="11"/>
  <c r="O162" i="11"/>
  <c r="O132" i="11"/>
  <c r="I136" i="11" s="1"/>
  <c r="K136" i="11" s="1"/>
  <c r="O111" i="11"/>
  <c r="I147" i="11" s="1"/>
  <c r="K147" i="11" s="1"/>
  <c r="I116" i="11"/>
  <c r="K116" i="11" s="1"/>
  <c r="J181" i="9"/>
  <c r="J182" i="9"/>
  <c r="J180" i="9"/>
  <c r="J179" i="9"/>
  <c r="L168" i="9"/>
  <c r="M168" i="9" s="1"/>
  <c r="N154" i="9"/>
  <c r="N146" i="9"/>
  <c r="N148" i="9" s="1"/>
  <c r="M148" i="9"/>
  <c r="O146" i="9" s="1"/>
  <c r="D51" i="5"/>
  <c r="C51" i="5"/>
  <c r="G51" i="5"/>
  <c r="B51" i="5"/>
  <c r="F51" i="5"/>
  <c r="E51" i="5"/>
  <c r="N797" i="15" l="1"/>
  <c r="P797" i="15"/>
  <c r="N801" i="15"/>
  <c r="P801" i="15"/>
  <c r="P804" i="15"/>
  <c r="N804" i="15"/>
  <c r="Q804" i="15" s="1"/>
  <c r="R804" i="15" s="1"/>
  <c r="S804" i="15" s="1"/>
  <c r="P880" i="15" s="1"/>
  <c r="P800" i="15"/>
  <c r="N800" i="15"/>
  <c r="Q800" i="15" s="1"/>
  <c r="R800" i="15" s="1"/>
  <c r="S800" i="15" s="1"/>
  <c r="L876" i="15" s="1"/>
  <c r="N796" i="15"/>
  <c r="Q796" i="15" s="1"/>
  <c r="R796" i="15" s="1"/>
  <c r="S796" i="15" s="1"/>
  <c r="H872" i="15" s="1"/>
  <c r="P796" i="15"/>
  <c r="N806" i="15"/>
  <c r="P806" i="15"/>
  <c r="P802" i="15"/>
  <c r="N802" i="15"/>
  <c r="Q802" i="15" s="1"/>
  <c r="R802" i="15" s="1"/>
  <c r="S802" i="15" s="1"/>
  <c r="N878" i="15" s="1"/>
  <c r="P798" i="15"/>
  <c r="N798" i="15"/>
  <c r="Q798" i="15" s="1"/>
  <c r="R798" i="15" s="1"/>
  <c r="S798" i="15" s="1"/>
  <c r="J874" i="15" s="1"/>
  <c r="P799" i="15"/>
  <c r="N799" i="15"/>
  <c r="P805" i="15"/>
  <c r="N805" i="15"/>
  <c r="Q805" i="15" s="1"/>
  <c r="R805" i="15" s="1"/>
  <c r="S805" i="15" s="1"/>
  <c r="Q881" i="15" s="1"/>
  <c r="K967" i="15" a="1"/>
  <c r="B712" i="13" a="1"/>
  <c r="G721" i="13" s="1"/>
  <c r="B636" i="13" a="1"/>
  <c r="B638" i="13" s="1"/>
  <c r="E371" i="12"/>
  <c r="G357" i="12"/>
  <c r="H371" i="12" s="1"/>
  <c r="K373" i="12"/>
  <c r="G361" i="12"/>
  <c r="J373" i="12" s="1"/>
  <c r="G364" i="12"/>
  <c r="K374" i="12" s="1"/>
  <c r="G349" i="12"/>
  <c r="E368" i="12" s="1"/>
  <c r="D376" i="12" s="1" a="1"/>
  <c r="L1624" i="11"/>
  <c r="M1624" i="11" s="1"/>
  <c r="N1624" i="11" s="1"/>
  <c r="O1609" i="11"/>
  <c r="J1628" i="11"/>
  <c r="J1629" i="11"/>
  <c r="M1595" i="11"/>
  <c r="O1593" i="11" s="1"/>
  <c r="N1593" i="11"/>
  <c r="N1595" i="11" s="1"/>
  <c r="D150" i="11"/>
  <c r="I166" i="11"/>
  <c r="K166" i="11" s="1"/>
  <c r="L166" i="11" s="1"/>
  <c r="M166" i="11" s="1"/>
  <c r="D171" i="11"/>
  <c r="I167" i="11"/>
  <c r="K167" i="11" s="1"/>
  <c r="L167" i="11" s="1"/>
  <c r="M167" i="11" s="1"/>
  <c r="N167" i="11" s="1"/>
  <c r="L136" i="11"/>
  <c r="M136" i="11" s="1"/>
  <c r="L116" i="11"/>
  <c r="M116" i="11" s="1"/>
  <c r="J171" i="11"/>
  <c r="J172" i="11"/>
  <c r="L147" i="11"/>
  <c r="M147" i="11" s="1"/>
  <c r="N147" i="11" s="1"/>
  <c r="J151" i="11"/>
  <c r="J150" i="11"/>
  <c r="N168" i="9"/>
  <c r="N169" i="9" s="1"/>
  <c r="M169" i="9"/>
  <c r="O166" i="9" s="1"/>
  <c r="I150" i="9"/>
  <c r="K150" i="9" s="1"/>
  <c r="L150" i="9" s="1"/>
  <c r="M150" i="9" s="1"/>
  <c r="I181" i="9"/>
  <c r="K181" i="9" s="1"/>
  <c r="D185" i="9"/>
  <c r="B52" i="5"/>
  <c r="C52" i="5"/>
  <c r="G52" i="5"/>
  <c r="D52" i="5"/>
  <c r="F52" i="5"/>
  <c r="E52" i="5"/>
  <c r="K971" i="15" l="1"/>
  <c r="K973" i="15"/>
  <c r="K969" i="15"/>
  <c r="K974" i="15"/>
  <c r="K968" i="15"/>
  <c r="K970" i="15"/>
  <c r="K967" i="15"/>
  <c r="K972" i="15"/>
  <c r="Q801" i="15"/>
  <c r="R801" i="15" s="1"/>
  <c r="S801" i="15" s="1"/>
  <c r="M877" i="15" s="1"/>
  <c r="Q799" i="15"/>
  <c r="R799" i="15" s="1"/>
  <c r="S799" i="15" s="1"/>
  <c r="K875" i="15" s="1"/>
  <c r="Q806" i="15"/>
  <c r="R806" i="15" s="1"/>
  <c r="S806" i="15" s="1"/>
  <c r="R882" i="15" s="1"/>
  <c r="Q797" i="15"/>
  <c r="R797" i="15" s="1"/>
  <c r="S797" i="15" s="1"/>
  <c r="I873" i="15" s="1"/>
  <c r="H941" i="15" s="1" a="1"/>
  <c r="D714" i="13"/>
  <c r="I715" i="13"/>
  <c r="J718" i="13"/>
  <c r="F637" i="13"/>
  <c r="C638" i="13"/>
  <c r="G715" i="13"/>
  <c r="F718" i="13"/>
  <c r="J712" i="13"/>
  <c r="J640" i="13"/>
  <c r="H641" i="13"/>
  <c r="D639" i="13"/>
  <c r="C719" i="13"/>
  <c r="C722" i="13"/>
  <c r="J715" i="13"/>
  <c r="J716" i="13"/>
  <c r="G637" i="13"/>
  <c r="K718" i="13"/>
  <c r="D716" i="13"/>
  <c r="J720" i="13"/>
  <c r="B636" i="13"/>
  <c r="F641" i="13"/>
  <c r="F638" i="13"/>
  <c r="J713" i="13"/>
  <c r="G716" i="13"/>
  <c r="G729" i="13" s="1"/>
  <c r="E716" i="13"/>
  <c r="I640" i="13"/>
  <c r="D640" i="13"/>
  <c r="J636" i="13"/>
  <c r="L715" i="13"/>
  <c r="B716" i="13"/>
  <c r="F721" i="13"/>
  <c r="C640" i="13"/>
  <c r="J639" i="13"/>
  <c r="C641" i="13"/>
  <c r="L720" i="13"/>
  <c r="I720" i="13"/>
  <c r="D713" i="13"/>
  <c r="L722" i="13"/>
  <c r="B713" i="13"/>
  <c r="F719" i="13"/>
  <c r="C718" i="13"/>
  <c r="G638" i="13"/>
  <c r="E642" i="13"/>
  <c r="B643" i="13"/>
  <c r="E639" i="13"/>
  <c r="E638" i="13"/>
  <c r="C716" i="13"/>
  <c r="H712" i="13"/>
  <c r="H725" i="13" s="1"/>
  <c r="K713" i="13"/>
  <c r="B720" i="13"/>
  <c r="B637" i="13"/>
  <c r="K639" i="13"/>
  <c r="C637" i="13"/>
  <c r="E719" i="13"/>
  <c r="F720" i="13"/>
  <c r="I719" i="13"/>
  <c r="D717" i="13"/>
  <c r="J643" i="13"/>
  <c r="I637" i="13"/>
  <c r="K720" i="13"/>
  <c r="B717" i="13"/>
  <c r="K717" i="13"/>
  <c r="J641" i="13"/>
  <c r="L640" i="13"/>
  <c r="L642" i="13"/>
  <c r="E643" i="13"/>
  <c r="J717" i="13"/>
  <c r="G719" i="13"/>
  <c r="L712" i="13"/>
  <c r="K712" i="13"/>
  <c r="C636" i="13"/>
  <c r="C642" i="13"/>
  <c r="C714" i="13"/>
  <c r="H715" i="13"/>
  <c r="L719" i="13"/>
  <c r="B718" i="13"/>
  <c r="G639" i="13"/>
  <c r="D641" i="13"/>
  <c r="C720" i="13"/>
  <c r="H713" i="13"/>
  <c r="K721" i="13"/>
  <c r="G720" i="13"/>
  <c r="I636" i="13"/>
  <c r="K641" i="13"/>
  <c r="F715" i="13"/>
  <c r="H714" i="13"/>
  <c r="D722" i="13"/>
  <c r="I714" i="13"/>
  <c r="E722" i="13"/>
  <c r="H718" i="13"/>
  <c r="J719" i="13"/>
  <c r="L713" i="13"/>
  <c r="J637" i="13"/>
  <c r="F642" i="13"/>
  <c r="K642" i="13"/>
  <c r="I641" i="13"/>
  <c r="E640" i="13"/>
  <c r="H722" i="13"/>
  <c r="B722" i="13"/>
  <c r="J642" i="13"/>
  <c r="H642" i="13"/>
  <c r="L643" i="13"/>
  <c r="D712" i="13"/>
  <c r="H719" i="13"/>
  <c r="E714" i="13"/>
  <c r="D718" i="13"/>
  <c r="D715" i="13"/>
  <c r="C713" i="13"/>
  <c r="K722" i="13"/>
  <c r="J722" i="13"/>
  <c r="F714" i="13"/>
  <c r="I713" i="13"/>
  <c r="G714" i="13"/>
  <c r="E717" i="13"/>
  <c r="E718" i="13"/>
  <c r="I718" i="13"/>
  <c r="F713" i="13"/>
  <c r="G636" i="13"/>
  <c r="C639" i="13"/>
  <c r="D636" i="13"/>
  <c r="G643" i="13"/>
  <c r="L641" i="13"/>
  <c r="B639" i="13"/>
  <c r="I643" i="13"/>
  <c r="B642" i="13"/>
  <c r="E641" i="13"/>
  <c r="I638" i="13"/>
  <c r="H643" i="13"/>
  <c r="H721" i="13"/>
  <c r="F716" i="13"/>
  <c r="H716" i="13"/>
  <c r="B712" i="13"/>
  <c r="D719" i="13"/>
  <c r="D732" i="13" s="1"/>
  <c r="K716" i="13"/>
  <c r="D721" i="13"/>
  <c r="B721" i="13"/>
  <c r="D720" i="13"/>
  <c r="G712" i="13"/>
  <c r="B719" i="13"/>
  <c r="L717" i="13"/>
  <c r="L718" i="13"/>
  <c r="E715" i="13"/>
  <c r="L716" i="13"/>
  <c r="L636" i="13"/>
  <c r="E636" i="13"/>
  <c r="L638" i="13"/>
  <c r="L637" i="13"/>
  <c r="G640" i="13"/>
  <c r="G641" i="13"/>
  <c r="H638" i="13"/>
  <c r="D637" i="13"/>
  <c r="G642" i="13"/>
  <c r="D642" i="13"/>
  <c r="H639" i="13"/>
  <c r="I722" i="13"/>
  <c r="G722" i="13"/>
  <c r="C717" i="13"/>
  <c r="C730" i="13" s="1"/>
  <c r="F722" i="13"/>
  <c r="C715" i="13"/>
  <c r="G717" i="13"/>
  <c r="F712" i="13"/>
  <c r="G718" i="13"/>
  <c r="C721" i="13"/>
  <c r="I712" i="13"/>
  <c r="E713" i="13"/>
  <c r="B715" i="13"/>
  <c r="B714" i="13"/>
  <c r="C712" i="13"/>
  <c r="I716" i="13"/>
  <c r="J721" i="13"/>
  <c r="E637" i="13"/>
  <c r="K637" i="13"/>
  <c r="H636" i="13"/>
  <c r="F643" i="13"/>
  <c r="F636" i="13"/>
  <c r="F640" i="13"/>
  <c r="K643" i="13"/>
  <c r="J638" i="13"/>
  <c r="F639" i="13"/>
  <c r="D638" i="13"/>
  <c r="B641" i="13"/>
  <c r="K714" i="13"/>
  <c r="J714" i="13"/>
  <c r="E721" i="13"/>
  <c r="L721" i="13"/>
  <c r="G713" i="13"/>
  <c r="F717" i="13"/>
  <c r="H720" i="13"/>
  <c r="E720" i="13"/>
  <c r="K715" i="13"/>
  <c r="I721" i="13"/>
  <c r="H717" i="13"/>
  <c r="I717" i="13"/>
  <c r="K719" i="13"/>
  <c r="E712" i="13"/>
  <c r="L714" i="13"/>
  <c r="I642" i="13"/>
  <c r="L639" i="13"/>
  <c r="K636" i="13"/>
  <c r="I639" i="13"/>
  <c r="D643" i="13"/>
  <c r="B640" i="13"/>
  <c r="H640" i="13"/>
  <c r="H637" i="13"/>
  <c r="C643" i="13"/>
  <c r="K640" i="13"/>
  <c r="K638" i="13"/>
  <c r="B646" i="13" a="1"/>
  <c r="D649" i="13" s="1"/>
  <c r="B725" i="13" a="1"/>
  <c r="L726" i="13" s="1"/>
  <c r="J732" i="13"/>
  <c r="D729" i="13"/>
  <c r="E725" i="13"/>
  <c r="H733" i="13"/>
  <c r="B725" i="13"/>
  <c r="G735" i="13"/>
  <c r="B731" i="13"/>
  <c r="D376" i="12"/>
  <c r="G379" i="12"/>
  <c r="K382" i="12"/>
  <c r="G382" i="12"/>
  <c r="F379" i="12"/>
  <c r="I381" i="12"/>
  <c r="E377" i="12"/>
  <c r="J383" i="12"/>
  <c r="G381" i="12"/>
  <c r="H380" i="12"/>
  <c r="J376" i="12"/>
  <c r="K383" i="12"/>
  <c r="J377" i="12"/>
  <c r="F380" i="12"/>
  <c r="I382" i="12"/>
  <c r="H382" i="12"/>
  <c r="G378" i="12"/>
  <c r="H381" i="12"/>
  <c r="D383" i="12"/>
  <c r="G376" i="12"/>
  <c r="F378" i="12"/>
  <c r="D382" i="12"/>
  <c r="J382" i="12"/>
  <c r="E382" i="12"/>
  <c r="K380" i="12"/>
  <c r="G380" i="12"/>
  <c r="F377" i="12"/>
  <c r="I379" i="12"/>
  <c r="H379" i="12"/>
  <c r="D381" i="12"/>
  <c r="J381" i="12"/>
  <c r="E381" i="12"/>
  <c r="K379" i="12"/>
  <c r="G377" i="12"/>
  <c r="F376" i="12"/>
  <c r="I378" i="12"/>
  <c r="H378" i="12"/>
  <c r="D380" i="12"/>
  <c r="J380" i="12"/>
  <c r="E380" i="12"/>
  <c r="K378" i="12"/>
  <c r="F383" i="12"/>
  <c r="E383" i="12"/>
  <c r="I377" i="12"/>
  <c r="H377" i="12"/>
  <c r="D377" i="12"/>
  <c r="D379" i="12"/>
  <c r="J379" i="12"/>
  <c r="E378" i="12"/>
  <c r="K377" i="12"/>
  <c r="F382" i="12"/>
  <c r="E379" i="12"/>
  <c r="I376" i="12"/>
  <c r="H376" i="12"/>
  <c r="D378" i="12"/>
  <c r="J378" i="12"/>
  <c r="E376" i="12"/>
  <c r="K376" i="12"/>
  <c r="F381" i="12"/>
  <c r="I383" i="12"/>
  <c r="H383" i="12"/>
  <c r="G383" i="12"/>
  <c r="K381" i="12"/>
  <c r="I380" i="12"/>
  <c r="I1614" i="11"/>
  <c r="K1614" i="11" s="1"/>
  <c r="L1614" i="11" s="1"/>
  <c r="M1614" i="11" s="1"/>
  <c r="D1648" i="11"/>
  <c r="I1622" i="11"/>
  <c r="K1622" i="11" s="1"/>
  <c r="L1622" i="11" s="1"/>
  <c r="M1622" i="11" s="1"/>
  <c r="I1645" i="11"/>
  <c r="K1645" i="11" s="1"/>
  <c r="L1645" i="11" s="1"/>
  <c r="M1645" i="11" s="1"/>
  <c r="I1598" i="11"/>
  <c r="K1598" i="11" s="1"/>
  <c r="L1598" i="11" s="1"/>
  <c r="M1598" i="11" s="1"/>
  <c r="D1632" i="11"/>
  <c r="I1629" i="11"/>
  <c r="K1629" i="11" s="1"/>
  <c r="N166" i="11"/>
  <c r="N116" i="11"/>
  <c r="N118" i="11" s="1"/>
  <c r="M118" i="11"/>
  <c r="N136" i="11"/>
  <c r="N138" i="11" s="1"/>
  <c r="M138" i="11"/>
  <c r="N150" i="9"/>
  <c r="N152" i="9" s="1"/>
  <c r="M152" i="9"/>
  <c r="O150" i="9" s="1"/>
  <c r="J185" i="9"/>
  <c r="J186" i="9"/>
  <c r="I171" i="9"/>
  <c r="K171" i="9" s="1"/>
  <c r="L171" i="9" s="1"/>
  <c r="M171" i="9" s="1"/>
  <c r="D205" i="9"/>
  <c r="I202" i="9"/>
  <c r="K202" i="9" s="1"/>
  <c r="L202" i="9" s="1"/>
  <c r="M202" i="9" s="1"/>
  <c r="I179" i="9"/>
  <c r="K179" i="9" s="1"/>
  <c r="L181" i="9"/>
  <c r="M181" i="9" s="1"/>
  <c r="N181" i="9" s="1"/>
  <c r="B53" i="5"/>
  <c r="E53" i="5"/>
  <c r="D53" i="5"/>
  <c r="C53" i="5"/>
  <c r="F53" i="5"/>
  <c r="G53" i="5"/>
  <c r="H943" i="15" l="1"/>
  <c r="H951" i="15"/>
  <c r="H941" i="15"/>
  <c r="H944" i="15"/>
  <c r="H948" i="15"/>
  <c r="H947" i="15"/>
  <c r="H950" i="15"/>
  <c r="H942" i="15"/>
  <c r="H945" i="15"/>
  <c r="H946" i="15"/>
  <c r="H949" i="15"/>
  <c r="N967" i="15" a="1"/>
  <c r="N973" i="15" s="1"/>
  <c r="H885" i="15" a="1"/>
  <c r="B692" i="13" a="1"/>
  <c r="B692" i="13" s="1"/>
  <c r="B695" i="13"/>
  <c r="B698" i="13"/>
  <c r="B699" i="13"/>
  <c r="B694" i="13"/>
  <c r="H649" i="13"/>
  <c r="I647" i="13"/>
  <c r="C650" i="13"/>
  <c r="D647" i="13"/>
  <c r="D646" i="13"/>
  <c r="H646" i="13"/>
  <c r="F647" i="13"/>
  <c r="F646" i="13"/>
  <c r="C652" i="13"/>
  <c r="G648" i="13"/>
  <c r="I646" i="13"/>
  <c r="B652" i="13"/>
  <c r="E651" i="13"/>
  <c r="H651" i="13"/>
  <c r="G646" i="13"/>
  <c r="D652" i="13"/>
  <c r="B651" i="13"/>
  <c r="F650" i="13"/>
  <c r="G653" i="13"/>
  <c r="H653" i="13"/>
  <c r="C647" i="13"/>
  <c r="C651" i="13"/>
  <c r="E647" i="13"/>
  <c r="C648" i="13"/>
  <c r="I651" i="13"/>
  <c r="F652" i="13"/>
  <c r="I653" i="13"/>
  <c r="E653" i="13"/>
  <c r="E646" i="13"/>
  <c r="B648" i="13"/>
  <c r="G649" i="13"/>
  <c r="G650" i="13"/>
  <c r="H650" i="13"/>
  <c r="D648" i="13"/>
  <c r="E648" i="13"/>
  <c r="F648" i="13"/>
  <c r="H652" i="13"/>
  <c r="F651" i="13"/>
  <c r="D651" i="13"/>
  <c r="E652" i="13"/>
  <c r="E650" i="13"/>
  <c r="I650" i="13"/>
  <c r="G652" i="13"/>
  <c r="H648" i="13"/>
  <c r="G651" i="13"/>
  <c r="B649" i="13"/>
  <c r="C653" i="13"/>
  <c r="H647" i="13"/>
  <c r="B646" i="13"/>
  <c r="I648" i="13"/>
  <c r="D653" i="13"/>
  <c r="B653" i="13"/>
  <c r="E649" i="13"/>
  <c r="I652" i="13"/>
  <c r="F653" i="13"/>
  <c r="I649" i="13"/>
  <c r="G647" i="13"/>
  <c r="C646" i="13"/>
  <c r="D650" i="13"/>
  <c r="C649" i="13"/>
  <c r="B650" i="13"/>
  <c r="F649" i="13"/>
  <c r="B647" i="13"/>
  <c r="C729" i="13"/>
  <c r="D725" i="13"/>
  <c r="E727" i="13"/>
  <c r="H728" i="13"/>
  <c r="C731" i="13"/>
  <c r="I727" i="13"/>
  <c r="J727" i="13"/>
  <c r="J725" i="13"/>
  <c r="C727" i="13"/>
  <c r="C735" i="13"/>
  <c r="J734" i="13"/>
  <c r="E735" i="13"/>
  <c r="K728" i="13"/>
  <c r="C725" i="13"/>
  <c r="C726" i="13"/>
  <c r="E732" i="13"/>
  <c r="J726" i="13"/>
  <c r="H734" i="13"/>
  <c r="I731" i="13"/>
  <c r="K727" i="13"/>
  <c r="E734" i="13"/>
  <c r="B735" i="13"/>
  <c r="K726" i="13"/>
  <c r="C733" i="13"/>
  <c r="L728" i="13"/>
  <c r="I726" i="13"/>
  <c r="B730" i="13"/>
  <c r="D730" i="13"/>
  <c r="F726" i="13"/>
  <c r="B727" i="13"/>
  <c r="I733" i="13"/>
  <c r="G730" i="13"/>
  <c r="F735" i="13"/>
  <c r="K733" i="13"/>
  <c r="F731" i="13"/>
  <c r="H735" i="13"/>
  <c r="G732" i="13"/>
  <c r="H732" i="13"/>
  <c r="G731" i="13"/>
  <c r="L725" i="13"/>
  <c r="H727" i="13"/>
  <c r="C728" i="13"/>
  <c r="K731" i="13"/>
  <c r="H729" i="13"/>
  <c r="J733" i="13"/>
  <c r="J729" i="13"/>
  <c r="I735" i="13"/>
  <c r="K730" i="13"/>
  <c r="I734" i="13"/>
  <c r="J735" i="13"/>
  <c r="B729" i="13"/>
  <c r="B732" i="13"/>
  <c r="F732" i="13"/>
  <c r="I730" i="13"/>
  <c r="C734" i="13"/>
  <c r="G728" i="13"/>
  <c r="I728" i="13"/>
  <c r="G727" i="13"/>
  <c r="E729" i="13"/>
  <c r="H731" i="13"/>
  <c r="K732" i="13"/>
  <c r="D733" i="13"/>
  <c r="D727" i="13"/>
  <c r="L729" i="13"/>
  <c r="B733" i="13"/>
  <c r="G733" i="13"/>
  <c r="K725" i="13"/>
  <c r="J728" i="13"/>
  <c r="F729" i="13"/>
  <c r="E726" i="13"/>
  <c r="K735" i="13"/>
  <c r="I729" i="13"/>
  <c r="J730" i="13"/>
  <c r="D728" i="13"/>
  <c r="D734" i="13"/>
  <c r="E731" i="13"/>
  <c r="E728" i="13"/>
  <c r="B726" i="13"/>
  <c r="D735" i="13"/>
  <c r="F727" i="13"/>
  <c r="H726" i="13"/>
  <c r="L734" i="13"/>
  <c r="F728" i="13"/>
  <c r="H730" i="13"/>
  <c r="F734" i="13"/>
  <c r="L732" i="13"/>
  <c r="F730" i="13"/>
  <c r="K729" i="13"/>
  <c r="I732" i="13"/>
  <c r="L733" i="13"/>
  <c r="K734" i="13"/>
  <c r="B728" i="13"/>
  <c r="C732" i="13"/>
  <c r="L727" i="13"/>
  <c r="L731" i="13"/>
  <c r="L730" i="13"/>
  <c r="I725" i="13"/>
  <c r="D731" i="13"/>
  <c r="F725" i="13"/>
  <c r="E733" i="13"/>
  <c r="F733" i="13"/>
  <c r="B734" i="13"/>
  <c r="J731" i="13"/>
  <c r="E730" i="13"/>
  <c r="D726" i="13"/>
  <c r="L735" i="13"/>
  <c r="G726" i="13"/>
  <c r="G725" i="13"/>
  <c r="G734" i="13"/>
  <c r="B702" i="13" a="1"/>
  <c r="B709" i="13" s="1"/>
  <c r="O376" i="12" a="1"/>
  <c r="O382" i="12" s="1"/>
  <c r="O391" i="12" s="1"/>
  <c r="L1629" i="11"/>
  <c r="M1629" i="11" s="1"/>
  <c r="N1629" i="11" s="1"/>
  <c r="J1632" i="11"/>
  <c r="J1633" i="11"/>
  <c r="N1622" i="11"/>
  <c r="N1598" i="11"/>
  <c r="N1600" i="11" s="1"/>
  <c r="M1600" i="11"/>
  <c r="O1597" i="11" s="1"/>
  <c r="N1614" i="11"/>
  <c r="N1616" i="11" s="1"/>
  <c r="M1616" i="11"/>
  <c r="N1645" i="11"/>
  <c r="N1646" i="11" s="1"/>
  <c r="M1646" i="11"/>
  <c r="O1644" i="11" s="1"/>
  <c r="J1649" i="11"/>
  <c r="J1648" i="11"/>
  <c r="J1650" i="11"/>
  <c r="O115" i="11"/>
  <c r="D154" i="11" s="1"/>
  <c r="O136" i="11"/>
  <c r="D175" i="11" s="1"/>
  <c r="N171" i="9"/>
  <c r="N173" i="9" s="1"/>
  <c r="M173" i="9"/>
  <c r="O171" i="9" s="1"/>
  <c r="J206" i="9"/>
  <c r="J205" i="9"/>
  <c r="J207" i="9"/>
  <c r="L179" i="9"/>
  <c r="M179" i="9" s="1"/>
  <c r="I155" i="9"/>
  <c r="K155" i="9" s="1"/>
  <c r="L155" i="9" s="1"/>
  <c r="M155" i="9" s="1"/>
  <c r="D189" i="9"/>
  <c r="I186" i="9"/>
  <c r="K186" i="9" s="1"/>
  <c r="N202" i="9"/>
  <c r="N203" i="9" s="1"/>
  <c r="M203" i="9"/>
  <c r="B54" i="5"/>
  <c r="F54" i="5"/>
  <c r="G54" i="5"/>
  <c r="E54" i="5"/>
  <c r="D54" i="5"/>
  <c r="C54" i="5"/>
  <c r="N967" i="15" l="1"/>
  <c r="N971" i="15"/>
  <c r="N969" i="15"/>
  <c r="H961" i="15"/>
  <c r="H955" i="15"/>
  <c r="H957" i="15"/>
  <c r="N970" i="15"/>
  <c r="H954" i="15" a="1"/>
  <c r="H963" i="15" s="1"/>
  <c r="N972" i="15"/>
  <c r="H959" i="15"/>
  <c r="H964" i="15"/>
  <c r="J893" i="15"/>
  <c r="K890" i="15"/>
  <c r="H893" i="15"/>
  <c r="L891" i="15"/>
  <c r="R885" i="15"/>
  <c r="Q887" i="15"/>
  <c r="N891" i="15"/>
  <c r="H888" i="15"/>
  <c r="N895" i="15"/>
  <c r="K893" i="15"/>
  <c r="H885" i="15"/>
  <c r="L890" i="15"/>
  <c r="L886" i="15"/>
  <c r="M894" i="15"/>
  <c r="P894" i="15"/>
  <c r="R887" i="15"/>
  <c r="J889" i="15"/>
  <c r="J892" i="15"/>
  <c r="K891" i="15"/>
  <c r="H892" i="15"/>
  <c r="H890" i="15"/>
  <c r="Q889" i="15"/>
  <c r="R889" i="15"/>
  <c r="M892" i="15"/>
  <c r="Q888" i="15"/>
  <c r="I891" i="15"/>
  <c r="H891" i="15"/>
  <c r="L892" i="15"/>
  <c r="K888" i="15"/>
  <c r="N893" i="15"/>
  <c r="J890" i="15"/>
  <c r="M893" i="15"/>
  <c r="L895" i="15"/>
  <c r="I889" i="15"/>
  <c r="L887" i="15"/>
  <c r="J894" i="15"/>
  <c r="K889" i="15"/>
  <c r="H894" i="15"/>
  <c r="P895" i="15"/>
  <c r="N889" i="15"/>
  <c r="K892" i="15"/>
  <c r="M895" i="15"/>
  <c r="M887" i="15"/>
  <c r="P889" i="15"/>
  <c r="Q894" i="15"/>
  <c r="R886" i="15"/>
  <c r="I892" i="15"/>
  <c r="Q892" i="15"/>
  <c r="N887" i="15"/>
  <c r="Q890" i="15"/>
  <c r="Q886" i="15"/>
  <c r="M891" i="15"/>
  <c r="J886" i="15"/>
  <c r="I886" i="15"/>
  <c r="P886" i="15"/>
  <c r="Q891" i="15"/>
  <c r="I894" i="15"/>
  <c r="O893" i="15"/>
  <c r="O885" i="15"/>
  <c r="L893" i="15"/>
  <c r="I888" i="15"/>
  <c r="H895" i="15"/>
  <c r="O889" i="15"/>
  <c r="H889" i="15"/>
  <c r="I887" i="15"/>
  <c r="N892" i="15"/>
  <c r="H887" i="15"/>
  <c r="Q895" i="15"/>
  <c r="I895" i="15"/>
  <c r="J895" i="15"/>
  <c r="J887" i="15"/>
  <c r="M888" i="15"/>
  <c r="N890" i="15"/>
  <c r="O892" i="15"/>
  <c r="L889" i="15"/>
  <c r="N894" i="15"/>
  <c r="P885" i="15"/>
  <c r="M890" i="15"/>
  <c r="M886" i="15"/>
  <c r="O887" i="15"/>
  <c r="O888" i="15"/>
  <c r="P888" i="15"/>
  <c r="R890" i="15"/>
  <c r="L894" i="15"/>
  <c r="P893" i="15"/>
  <c r="R894" i="15"/>
  <c r="K895" i="15"/>
  <c r="R891" i="15"/>
  <c r="O894" i="15"/>
  <c r="P892" i="15"/>
  <c r="M889" i="15"/>
  <c r="K887" i="15"/>
  <c r="J885" i="15"/>
  <c r="O895" i="15"/>
  <c r="R888" i="15"/>
  <c r="L888" i="15"/>
  <c r="M885" i="15"/>
  <c r="L885" i="15"/>
  <c r="Q885" i="15"/>
  <c r="H886" i="15"/>
  <c r="Q893" i="15"/>
  <c r="I885" i="15"/>
  <c r="R892" i="15"/>
  <c r="K886" i="15"/>
  <c r="J891" i="15"/>
  <c r="R895" i="15"/>
  <c r="P890" i="15"/>
  <c r="O890" i="15"/>
  <c r="K885" i="15"/>
  <c r="O891" i="15"/>
  <c r="N886" i="15"/>
  <c r="P891" i="15"/>
  <c r="J888" i="15"/>
  <c r="P887" i="15"/>
  <c r="N885" i="15"/>
  <c r="N888" i="15"/>
  <c r="K894" i="15"/>
  <c r="I893" i="15"/>
  <c r="R893" i="15"/>
  <c r="I890" i="15"/>
  <c r="O886" i="15"/>
  <c r="N968" i="15"/>
  <c r="N974" i="15"/>
  <c r="H958" i="15"/>
  <c r="H956" i="15"/>
  <c r="B697" i="13"/>
  <c r="B696" i="13"/>
  <c r="B693" i="13"/>
  <c r="B656" i="13" a="1"/>
  <c r="G658" i="13" s="1"/>
  <c r="B738" i="13" a="1"/>
  <c r="B738" i="13" s="1"/>
  <c r="B706" i="13"/>
  <c r="B705" i="13"/>
  <c r="B703" i="13"/>
  <c r="B708" i="13"/>
  <c r="B704" i="13"/>
  <c r="B702" i="13"/>
  <c r="B707" i="13"/>
  <c r="O376" i="12"/>
  <c r="O385" i="12" s="1"/>
  <c r="G397" i="12" s="1"/>
  <c r="O377" i="12"/>
  <c r="O386" i="12" s="1"/>
  <c r="G398" i="12" s="1"/>
  <c r="O380" i="12"/>
  <c r="O389" i="12" s="1"/>
  <c r="O383" i="12"/>
  <c r="O392" i="12" s="1"/>
  <c r="O378" i="12"/>
  <c r="O387" i="12" s="1"/>
  <c r="O381" i="12"/>
  <c r="O390" i="12" s="1"/>
  <c r="O379" i="12"/>
  <c r="O388" i="12" s="1"/>
  <c r="G402" i="12"/>
  <c r="F403" i="12" s="1"/>
  <c r="H403" i="12" s="1"/>
  <c r="G400" i="12"/>
  <c r="F401" i="12" s="1"/>
  <c r="H401" i="12" s="1"/>
  <c r="G401" i="12"/>
  <c r="G404" i="12"/>
  <c r="G406" i="12" s="1"/>
  <c r="G407" i="12" s="1"/>
  <c r="H407" i="12" s="1"/>
  <c r="G399" i="12"/>
  <c r="F400" i="12" s="1"/>
  <c r="G403" i="12"/>
  <c r="F404" i="12" s="1"/>
  <c r="H404" i="12" s="1"/>
  <c r="O1614" i="11"/>
  <c r="I1648" i="11"/>
  <c r="K1648" i="11" s="1"/>
  <c r="L1648" i="11" s="1"/>
  <c r="M1648" i="11" s="1"/>
  <c r="D1683" i="11"/>
  <c r="I1625" i="11"/>
  <c r="K1625" i="11" s="1"/>
  <c r="L1625" i="11" s="1"/>
  <c r="M1625" i="11" s="1"/>
  <c r="N1625" i="11" s="1"/>
  <c r="D1636" i="11"/>
  <c r="I1633" i="11"/>
  <c r="K1633" i="11"/>
  <c r="I151" i="11"/>
  <c r="K151" i="11" s="1"/>
  <c r="I143" i="11"/>
  <c r="K143" i="11" s="1"/>
  <c r="I172" i="11"/>
  <c r="K172" i="11" s="1"/>
  <c r="L172" i="11" s="1"/>
  <c r="M172" i="11" s="1"/>
  <c r="N172" i="11" s="1"/>
  <c r="I141" i="11"/>
  <c r="K141" i="11" s="1"/>
  <c r="L141" i="11" s="1"/>
  <c r="M141" i="11" s="1"/>
  <c r="L151" i="11"/>
  <c r="M151" i="11" s="1"/>
  <c r="N151" i="11" s="1"/>
  <c r="L143" i="11"/>
  <c r="M143" i="11" s="1"/>
  <c r="N143" i="11" s="1"/>
  <c r="J176" i="11"/>
  <c r="J175" i="11"/>
  <c r="J156" i="11"/>
  <c r="K156" i="11" s="1"/>
  <c r="J154" i="11"/>
  <c r="J155" i="11"/>
  <c r="N179" i="9"/>
  <c r="L186" i="9"/>
  <c r="M186" i="9" s="1"/>
  <c r="N186" i="9" s="1"/>
  <c r="J190" i="9"/>
  <c r="J189" i="9"/>
  <c r="I175" i="9"/>
  <c r="K175" i="9" s="1"/>
  <c r="L175" i="9" s="1"/>
  <c r="M175" i="9" s="1"/>
  <c r="D210" i="9"/>
  <c r="I206" i="9"/>
  <c r="N155" i="9"/>
  <c r="N157" i="9" s="1"/>
  <c r="M157" i="9"/>
  <c r="O154" i="9" s="1"/>
  <c r="K206" i="9"/>
  <c r="O201" i="9"/>
  <c r="D55" i="5"/>
  <c r="C55" i="5"/>
  <c r="G55" i="5"/>
  <c r="F55" i="5"/>
  <c r="E55" i="5"/>
  <c r="B55" i="5"/>
  <c r="H960" i="15" l="1"/>
  <c r="H962" i="15"/>
  <c r="H954" i="15"/>
  <c r="H898" i="15" a="1"/>
  <c r="H656" i="13"/>
  <c r="D663" i="13"/>
  <c r="E656" i="13"/>
  <c r="B748" i="13"/>
  <c r="F663" i="13"/>
  <c r="D656" i="13"/>
  <c r="B662" i="13"/>
  <c r="B661" i="13"/>
  <c r="C659" i="13"/>
  <c r="I663" i="13"/>
  <c r="G660" i="13"/>
  <c r="B739" i="13"/>
  <c r="B656" i="13"/>
  <c r="C663" i="13"/>
  <c r="B741" i="13"/>
  <c r="B743" i="13"/>
  <c r="F662" i="13"/>
  <c r="C660" i="13"/>
  <c r="C656" i="13"/>
  <c r="D659" i="13"/>
  <c r="I660" i="13"/>
  <c r="D658" i="13"/>
  <c r="B658" i="13"/>
  <c r="D662" i="13"/>
  <c r="H660" i="13"/>
  <c r="H658" i="13"/>
  <c r="G657" i="13"/>
  <c r="E658" i="13"/>
  <c r="C661" i="13"/>
  <c r="F656" i="13"/>
  <c r="B740" i="13"/>
  <c r="I659" i="13"/>
  <c r="G659" i="13"/>
  <c r="C662" i="13"/>
  <c r="D660" i="13"/>
  <c r="B660" i="13"/>
  <c r="C658" i="13"/>
  <c r="G662" i="13"/>
  <c r="H663" i="13"/>
  <c r="G663" i="13"/>
  <c r="F660" i="13"/>
  <c r="B663" i="13"/>
  <c r="H662" i="13"/>
  <c r="H659" i="13"/>
  <c r="E660" i="13"/>
  <c r="F661" i="13"/>
  <c r="E662" i="13"/>
  <c r="I657" i="13"/>
  <c r="B745" i="13"/>
  <c r="I662" i="13"/>
  <c r="D661" i="13"/>
  <c r="F659" i="13"/>
  <c r="C657" i="13"/>
  <c r="B657" i="13"/>
  <c r="G661" i="13"/>
  <c r="I658" i="13"/>
  <c r="I656" i="13"/>
  <c r="I661" i="13"/>
  <c r="F657" i="13"/>
  <c r="H657" i="13"/>
  <c r="B659" i="13"/>
  <c r="E663" i="13"/>
  <c r="E659" i="13"/>
  <c r="D657" i="13"/>
  <c r="G656" i="13"/>
  <c r="H661" i="13"/>
  <c r="E657" i="13"/>
  <c r="F658" i="13"/>
  <c r="E661" i="13"/>
  <c r="B747" i="13"/>
  <c r="B746" i="13"/>
  <c r="B744" i="13"/>
  <c r="B742" i="13"/>
  <c r="I404" i="12"/>
  <c r="I401" i="12"/>
  <c r="J401" i="12" s="1"/>
  <c r="K401" i="12" s="1"/>
  <c r="F398" i="12"/>
  <c r="H398" i="12" s="1"/>
  <c r="H397" i="12"/>
  <c r="F405" i="12"/>
  <c r="H405" i="12" s="1"/>
  <c r="F399" i="12"/>
  <c r="H399" i="12" s="1"/>
  <c r="H400" i="12"/>
  <c r="G405" i="12"/>
  <c r="F406" i="12" s="1"/>
  <c r="H406" i="12" s="1"/>
  <c r="I406" i="12" s="1"/>
  <c r="F402" i="12"/>
  <c r="H402" i="12" s="1"/>
  <c r="I403" i="12"/>
  <c r="I407" i="12"/>
  <c r="E429" i="12" s="1"/>
  <c r="J407" i="12"/>
  <c r="K407" i="12" s="1"/>
  <c r="F429" i="12" s="1"/>
  <c r="L1633" i="11"/>
  <c r="M1633" i="11" s="1"/>
  <c r="N1633" i="11" s="1"/>
  <c r="N1648" i="11"/>
  <c r="J1637" i="11"/>
  <c r="J1638" i="11"/>
  <c r="K1638" i="11" s="1"/>
  <c r="J1636" i="11"/>
  <c r="J1684" i="11"/>
  <c r="J1683" i="11"/>
  <c r="K1683" i="11" s="1"/>
  <c r="L1683" i="11" s="1"/>
  <c r="M1683" i="11" s="1"/>
  <c r="I1618" i="11"/>
  <c r="K1618" i="11" s="1"/>
  <c r="L1618" i="11" s="1"/>
  <c r="M1618" i="11" s="1"/>
  <c r="I1649" i="11"/>
  <c r="K1649" i="11" s="1"/>
  <c r="D1653" i="11"/>
  <c r="N141" i="11"/>
  <c r="N144" i="11" s="1"/>
  <c r="M144" i="11"/>
  <c r="O140" i="11" s="1"/>
  <c r="L156" i="11"/>
  <c r="M156" i="11" s="1"/>
  <c r="N156" i="11" s="1"/>
  <c r="I205" i="9"/>
  <c r="K205" i="9" s="1"/>
  <c r="L205" i="9" s="1"/>
  <c r="M205" i="9" s="1"/>
  <c r="D240" i="9"/>
  <c r="L206" i="9"/>
  <c r="M206" i="9" s="1"/>
  <c r="N206" i="9" s="1"/>
  <c r="I190" i="9"/>
  <c r="I182" i="9"/>
  <c r="K182" i="9" s="1"/>
  <c r="D193" i="9"/>
  <c r="K190" i="9"/>
  <c r="J210" i="9"/>
  <c r="J211" i="9"/>
  <c r="M177" i="9"/>
  <c r="N175" i="9"/>
  <c r="N177" i="9" s="1"/>
  <c r="C56" i="5"/>
  <c r="B56" i="5"/>
  <c r="D56" i="5"/>
  <c r="G56" i="5"/>
  <c r="F56" i="5"/>
  <c r="E56" i="5"/>
  <c r="J903" i="15" l="1"/>
  <c r="Q908" i="15"/>
  <c r="N898" i="15"/>
  <c r="R902" i="15"/>
  <c r="M901" i="15"/>
  <c r="N901" i="15"/>
  <c r="Q907" i="15"/>
  <c r="L907" i="15"/>
  <c r="L905" i="15"/>
  <c r="I898" i="15"/>
  <c r="N907" i="15"/>
  <c r="L908" i="15"/>
  <c r="L906" i="15"/>
  <c r="O907" i="15"/>
  <c r="Q904" i="15"/>
  <c r="J900" i="15"/>
  <c r="K903" i="15"/>
  <c r="L899" i="15"/>
  <c r="N903" i="15"/>
  <c r="I901" i="15"/>
  <c r="H906" i="15"/>
  <c r="O905" i="15"/>
  <c r="O899" i="15"/>
  <c r="J904" i="15"/>
  <c r="H908" i="15"/>
  <c r="J907" i="15"/>
  <c r="I908" i="15"/>
  <c r="M898" i="15"/>
  <c r="H899" i="15"/>
  <c r="J901" i="15"/>
  <c r="N899" i="15"/>
  <c r="P902" i="15"/>
  <c r="M902" i="15"/>
  <c r="J906" i="15"/>
  <c r="M906" i="15"/>
  <c r="K901" i="15"/>
  <c r="K906" i="15"/>
  <c r="L904" i="15"/>
  <c r="H898" i="15"/>
  <c r="O901" i="15"/>
  <c r="J905" i="15"/>
  <c r="H900" i="15"/>
  <c r="H904" i="15"/>
  <c r="K898" i="15"/>
  <c r="J902" i="15"/>
  <c r="P905" i="15"/>
  <c r="M908" i="15"/>
  <c r="N908" i="15"/>
  <c r="P903" i="15"/>
  <c r="I903" i="15"/>
  <c r="O898" i="15"/>
  <c r="P904" i="15"/>
  <c r="K904" i="15"/>
  <c r="R906" i="15"/>
  <c r="M907" i="15"/>
  <c r="O903" i="15"/>
  <c r="R898" i="15"/>
  <c r="Q901" i="15"/>
  <c r="L902" i="15"/>
  <c r="H902" i="15"/>
  <c r="I906" i="15"/>
  <c r="K902" i="15"/>
  <c r="N902" i="15"/>
  <c r="J898" i="15"/>
  <c r="R901" i="15"/>
  <c r="N906" i="15"/>
  <c r="R900" i="15"/>
  <c r="Q898" i="15"/>
  <c r="M899" i="15"/>
  <c r="N904" i="15"/>
  <c r="I905" i="15"/>
  <c r="I907" i="15"/>
  <c r="P900" i="15"/>
  <c r="R899" i="15"/>
  <c r="M900" i="15"/>
  <c r="O906" i="15"/>
  <c r="O908" i="15"/>
  <c r="K907" i="15"/>
  <c r="P901" i="15"/>
  <c r="H907" i="15"/>
  <c r="P899" i="15"/>
  <c r="L898" i="15"/>
  <c r="I899" i="15"/>
  <c r="R908" i="15"/>
  <c r="H903" i="15"/>
  <c r="P906" i="15"/>
  <c r="P898" i="15"/>
  <c r="Q900" i="15"/>
  <c r="O904" i="15"/>
  <c r="P908" i="15"/>
  <c r="R905" i="15"/>
  <c r="O902" i="15"/>
  <c r="Q902" i="15"/>
  <c r="J908" i="15"/>
  <c r="I902" i="15"/>
  <c r="L900" i="15"/>
  <c r="L903" i="15"/>
  <c r="Q899" i="15"/>
  <c r="I900" i="15"/>
  <c r="K899" i="15"/>
  <c r="I904" i="15"/>
  <c r="M904" i="15"/>
  <c r="R907" i="15"/>
  <c r="Q905" i="15"/>
  <c r="H901" i="15"/>
  <c r="Q906" i="15"/>
  <c r="R904" i="15"/>
  <c r="Q903" i="15"/>
  <c r="M903" i="15"/>
  <c r="K905" i="15"/>
  <c r="K908" i="15"/>
  <c r="M905" i="15"/>
  <c r="K900" i="15"/>
  <c r="R903" i="15"/>
  <c r="L901" i="15"/>
  <c r="J899" i="15"/>
  <c r="P907" i="15"/>
  <c r="N905" i="15"/>
  <c r="H905" i="15"/>
  <c r="O900" i="15"/>
  <c r="N900" i="15"/>
  <c r="E702" i="13" a="1"/>
  <c r="E703" i="13" s="1"/>
  <c r="H703" i="13" s="1"/>
  <c r="E426" i="12"/>
  <c r="E428" i="12"/>
  <c r="I405" i="12"/>
  <c r="J405" i="12" s="1"/>
  <c r="K405" i="12" s="1"/>
  <c r="E424" i="12"/>
  <c r="E425" i="12"/>
  <c r="J403" i="12"/>
  <c r="K403" i="12" s="1"/>
  <c r="F418" i="12"/>
  <c r="H435" i="12" s="1"/>
  <c r="F420" i="12"/>
  <c r="G436" i="12" s="1"/>
  <c r="I402" i="12"/>
  <c r="J402" i="12" s="1"/>
  <c r="K402" i="12" s="1"/>
  <c r="E420" i="12"/>
  <c r="E418" i="12"/>
  <c r="I400" i="12"/>
  <c r="J400" i="12"/>
  <c r="K400" i="12" s="1"/>
  <c r="I399" i="12"/>
  <c r="J399" i="12" s="1"/>
  <c r="K399" i="12" s="1"/>
  <c r="I397" i="12"/>
  <c r="E410" i="12" s="1"/>
  <c r="I398" i="12"/>
  <c r="J398" i="12" s="1"/>
  <c r="K398" i="12" s="1"/>
  <c r="J406" i="12"/>
  <c r="K406" i="12" s="1"/>
  <c r="E427" i="12"/>
  <c r="H429" i="12" s="1"/>
  <c r="O439" i="12" s="1"/>
  <c r="E422" i="12"/>
  <c r="J404" i="12"/>
  <c r="K404" i="12" s="1"/>
  <c r="N1683" i="11"/>
  <c r="J1653" i="11"/>
  <c r="J1654" i="11"/>
  <c r="L1638" i="11"/>
  <c r="M1638" i="11" s="1"/>
  <c r="N1638" i="11" s="1"/>
  <c r="L1649" i="11"/>
  <c r="M1649" i="11" s="1"/>
  <c r="N1618" i="11"/>
  <c r="N1620" i="11" s="1"/>
  <c r="M1620" i="11"/>
  <c r="O1618" i="11" s="1"/>
  <c r="I146" i="11"/>
  <c r="K146" i="11" s="1"/>
  <c r="I168" i="11"/>
  <c r="K168" i="11" s="1"/>
  <c r="D179" i="11"/>
  <c r="I154" i="11"/>
  <c r="K154" i="11" s="1"/>
  <c r="I176" i="11"/>
  <c r="K176" i="11" s="1"/>
  <c r="L190" i="9"/>
  <c r="M190" i="9" s="1"/>
  <c r="N190" i="9" s="1"/>
  <c r="L182" i="9"/>
  <c r="M182" i="9" s="1"/>
  <c r="N182" i="9" s="1"/>
  <c r="O175" i="9"/>
  <c r="J241" i="9"/>
  <c r="J240" i="9"/>
  <c r="K240" i="9" s="1"/>
  <c r="L240" i="9" s="1"/>
  <c r="M240" i="9" s="1"/>
  <c r="J193" i="9"/>
  <c r="J194" i="9"/>
  <c r="J195" i="9"/>
  <c r="K195" i="9" s="1"/>
  <c r="L195" i="9" s="1"/>
  <c r="M195" i="9" s="1"/>
  <c r="N195" i="9" s="1"/>
  <c r="N205" i="9"/>
  <c r="D57" i="5"/>
  <c r="E57" i="5"/>
  <c r="C57" i="5"/>
  <c r="B57" i="5"/>
  <c r="F57" i="5"/>
  <c r="G57" i="5"/>
  <c r="H911" i="15" l="1" a="1"/>
  <c r="H987" i="15" a="1"/>
  <c r="E708" i="13"/>
  <c r="H708" i="13" s="1"/>
  <c r="E709" i="13"/>
  <c r="H709" i="13" s="1"/>
  <c r="E706" i="13"/>
  <c r="H706" i="13" s="1"/>
  <c r="E705" i="13"/>
  <c r="H705" i="13" s="1"/>
  <c r="E707" i="13"/>
  <c r="H707" i="13" s="1"/>
  <c r="E704" i="13"/>
  <c r="H704" i="13" s="1"/>
  <c r="E702" i="13"/>
  <c r="F421" i="12"/>
  <c r="I436" i="12" s="1"/>
  <c r="F423" i="12"/>
  <c r="F428" i="12"/>
  <c r="J439" i="12" s="1"/>
  <c r="F426" i="12"/>
  <c r="K438" i="12" s="1"/>
  <c r="F417" i="12"/>
  <c r="F416" i="12"/>
  <c r="G434" i="12" s="1"/>
  <c r="F422" i="12"/>
  <c r="K436" i="12" s="1"/>
  <c r="F427" i="12"/>
  <c r="H426" i="12"/>
  <c r="O438" i="12" s="1"/>
  <c r="E411" i="12"/>
  <c r="H411" i="12" s="1"/>
  <c r="O432" i="12" s="1"/>
  <c r="E412" i="12"/>
  <c r="F414" i="12"/>
  <c r="H433" i="12" s="1"/>
  <c r="F419" i="12"/>
  <c r="J397" i="12"/>
  <c r="K397" i="12" s="1"/>
  <c r="F410" i="12" s="1"/>
  <c r="E419" i="12"/>
  <c r="H422" i="12" s="1"/>
  <c r="O436" i="12" s="1"/>
  <c r="E414" i="12"/>
  <c r="H414" i="12" s="1"/>
  <c r="O433" i="12" s="1"/>
  <c r="F413" i="12"/>
  <c r="F433" i="12" s="1"/>
  <c r="F415" i="12"/>
  <c r="E415" i="12"/>
  <c r="E413" i="12"/>
  <c r="F424" i="12"/>
  <c r="J437" i="12" s="1"/>
  <c r="F425" i="12"/>
  <c r="E417" i="12"/>
  <c r="H418" i="12" s="1"/>
  <c r="O435" i="12" s="1"/>
  <c r="E416" i="12"/>
  <c r="F411" i="12"/>
  <c r="E432" i="12" s="1"/>
  <c r="F412" i="12"/>
  <c r="E423" i="12"/>
  <c r="H424" i="12" s="1"/>
  <c r="O437" i="12" s="1"/>
  <c r="E421" i="12"/>
  <c r="N1649" i="11"/>
  <c r="I1623" i="11"/>
  <c r="K1623" i="11" s="1"/>
  <c r="L1623" i="11" s="1"/>
  <c r="M1623" i="11" s="1"/>
  <c r="D1657" i="11"/>
  <c r="I1654" i="11"/>
  <c r="K1654" i="11" s="1"/>
  <c r="J179" i="11"/>
  <c r="J181" i="11"/>
  <c r="J180" i="11"/>
  <c r="J182" i="11"/>
  <c r="L176" i="11"/>
  <c r="M176" i="11" s="1"/>
  <c r="N176" i="11" s="1"/>
  <c r="L168" i="11"/>
  <c r="M168" i="11" s="1"/>
  <c r="L154" i="11"/>
  <c r="M154" i="11" s="1"/>
  <c r="L146" i="11"/>
  <c r="M146" i="11" s="1"/>
  <c r="N240" i="9"/>
  <c r="I180" i="9"/>
  <c r="K180" i="9" s="1"/>
  <c r="L180" i="9" s="1"/>
  <c r="M180" i="9" s="1"/>
  <c r="I211" i="9"/>
  <c r="K211" i="9" s="1"/>
  <c r="L211" i="9" s="1"/>
  <c r="M211" i="9" s="1"/>
  <c r="N211" i="9" s="1"/>
  <c r="D214" i="9"/>
  <c r="C58" i="5"/>
  <c r="B58" i="5"/>
  <c r="E58" i="5"/>
  <c r="G58" i="5"/>
  <c r="F58" i="5"/>
  <c r="D58" i="5"/>
  <c r="L990" i="15" l="1"/>
  <c r="Q994" i="15"/>
  <c r="Q995" i="15"/>
  <c r="P997" i="15"/>
  <c r="L994" i="15"/>
  <c r="R997" i="15"/>
  <c r="Q992" i="15"/>
  <c r="N993" i="15"/>
  <c r="R987" i="15"/>
  <c r="H991" i="15"/>
  <c r="L996" i="15"/>
  <c r="K991" i="15"/>
  <c r="J994" i="15"/>
  <c r="M994" i="15"/>
  <c r="K989" i="15"/>
  <c r="L987" i="15"/>
  <c r="H996" i="15"/>
  <c r="I990" i="15"/>
  <c r="K990" i="15"/>
  <c r="O995" i="15"/>
  <c r="L989" i="15"/>
  <c r="I992" i="15"/>
  <c r="I991" i="15"/>
  <c r="O994" i="15"/>
  <c r="J987" i="15"/>
  <c r="I994" i="15"/>
  <c r="I996" i="15"/>
  <c r="O991" i="15"/>
  <c r="Q988" i="15"/>
  <c r="K993" i="15"/>
  <c r="H997" i="15"/>
  <c r="N990" i="15"/>
  <c r="Q997" i="15"/>
  <c r="R994" i="15"/>
  <c r="M990" i="15"/>
  <c r="P996" i="15"/>
  <c r="I993" i="15"/>
  <c r="Q987" i="15"/>
  <c r="P989" i="15"/>
  <c r="N989" i="15"/>
  <c r="H990" i="15"/>
  <c r="N992" i="15"/>
  <c r="M996" i="15"/>
  <c r="P988" i="15"/>
  <c r="R995" i="15"/>
  <c r="R991" i="15"/>
  <c r="P987" i="15"/>
  <c r="L988" i="15"/>
  <c r="M992" i="15"/>
  <c r="H994" i="15"/>
  <c r="H988" i="15"/>
  <c r="N988" i="15"/>
  <c r="O989" i="15"/>
  <c r="I995" i="15"/>
  <c r="L992" i="15"/>
  <c r="R988" i="15"/>
  <c r="P994" i="15"/>
  <c r="I989" i="15"/>
  <c r="O997" i="15"/>
  <c r="Q996" i="15"/>
  <c r="H993" i="15"/>
  <c r="K996" i="15"/>
  <c r="O996" i="15"/>
  <c r="H989" i="15"/>
  <c r="H987" i="15"/>
  <c r="M997" i="15"/>
  <c r="R992" i="15"/>
  <c r="P990" i="15"/>
  <c r="Q989" i="15"/>
  <c r="J996" i="15"/>
  <c r="M991" i="15"/>
  <c r="K994" i="15"/>
  <c r="R989" i="15"/>
  <c r="N996" i="15"/>
  <c r="Q990" i="15"/>
  <c r="R993" i="15"/>
  <c r="J990" i="15"/>
  <c r="N997" i="15"/>
  <c r="M987" i="15"/>
  <c r="L991" i="15"/>
  <c r="K992" i="15"/>
  <c r="R996" i="15"/>
  <c r="M995" i="15"/>
  <c r="I997" i="15"/>
  <c r="Q993" i="15"/>
  <c r="J997" i="15"/>
  <c r="N994" i="15"/>
  <c r="H995" i="15"/>
  <c r="M993" i="15"/>
  <c r="P991" i="15"/>
  <c r="K988" i="15"/>
  <c r="L993" i="15"/>
  <c r="O993" i="15"/>
  <c r="L995" i="15"/>
  <c r="K987" i="15"/>
  <c r="K997" i="15"/>
  <c r="J988" i="15"/>
  <c r="R990" i="15"/>
  <c r="J991" i="15"/>
  <c r="J992" i="15"/>
  <c r="I988" i="15"/>
  <c r="P995" i="15"/>
  <c r="H992" i="15"/>
  <c r="N991" i="15"/>
  <c r="J989" i="15"/>
  <c r="P993" i="15"/>
  <c r="O992" i="15"/>
  <c r="O990" i="15"/>
  <c r="M989" i="15"/>
  <c r="M988" i="15"/>
  <c r="K995" i="15"/>
  <c r="N995" i="15"/>
  <c r="J995" i="15"/>
  <c r="O988" i="15"/>
  <c r="L997" i="15"/>
  <c r="Q991" i="15"/>
  <c r="O987" i="15"/>
  <c r="I987" i="15"/>
  <c r="N987" i="15"/>
  <c r="J993" i="15"/>
  <c r="P992" i="15"/>
  <c r="K917" i="15"/>
  <c r="L914" i="15"/>
  <c r="O915" i="15"/>
  <c r="M916" i="15"/>
  <c r="R918" i="15"/>
  <c r="Q915" i="15"/>
  <c r="Q918" i="15"/>
  <c r="H912" i="15"/>
  <c r="J916" i="15"/>
  <c r="J913" i="15"/>
  <c r="P912" i="15"/>
  <c r="M917" i="15"/>
  <c r="N917" i="15"/>
  <c r="O914" i="15"/>
  <c r="O917" i="15"/>
  <c r="J911" i="15"/>
  <c r="P911" i="15"/>
  <c r="J915" i="15"/>
  <c r="N916" i="15"/>
  <c r="R913" i="15"/>
  <c r="R916" i="15"/>
  <c r="I912" i="15"/>
  <c r="J917" i="15"/>
  <c r="N915" i="15"/>
  <c r="N914" i="15"/>
  <c r="N911" i="15"/>
  <c r="J914" i="15"/>
  <c r="H911" i="15"/>
  <c r="I917" i="15"/>
  <c r="O918" i="15"/>
  <c r="H915" i="15"/>
  <c r="L917" i="15"/>
  <c r="I918" i="15"/>
  <c r="O912" i="15"/>
  <c r="K915" i="15"/>
  <c r="K912" i="15"/>
  <c r="M914" i="15"/>
  <c r="H914" i="15"/>
  <c r="P918" i="15"/>
  <c r="N913" i="15"/>
  <c r="I913" i="15"/>
  <c r="Q912" i="15"/>
  <c r="R912" i="15"/>
  <c r="I911" i="15"/>
  <c r="R911" i="15"/>
  <c r="K911" i="15"/>
  <c r="I916" i="15"/>
  <c r="M911" i="15"/>
  <c r="M912" i="15"/>
  <c r="Q917" i="15"/>
  <c r="L915" i="15"/>
  <c r="H916" i="15"/>
  <c r="N912" i="15"/>
  <c r="O916" i="15"/>
  <c r="H917" i="15"/>
  <c r="Q911" i="15"/>
  <c r="R915" i="15"/>
  <c r="O913" i="15"/>
  <c r="L913" i="15"/>
  <c r="M918" i="15"/>
  <c r="R917" i="15"/>
  <c r="L918" i="15"/>
  <c r="P917" i="15"/>
  <c r="Q914" i="15"/>
  <c r="P916" i="15"/>
  <c r="L911" i="15"/>
  <c r="K916" i="15"/>
  <c r="P915" i="15"/>
  <c r="M915" i="15"/>
  <c r="L912" i="15"/>
  <c r="R914" i="15"/>
  <c r="O911" i="15"/>
  <c r="Q913" i="15"/>
  <c r="N918" i="15"/>
  <c r="H918" i="15"/>
  <c r="K918" i="15"/>
  <c r="Q916" i="15"/>
  <c r="K913" i="15"/>
  <c r="P913" i="15"/>
  <c r="J912" i="15"/>
  <c r="K914" i="15"/>
  <c r="P914" i="15"/>
  <c r="L916" i="15"/>
  <c r="H913" i="15"/>
  <c r="J918" i="15"/>
  <c r="I915" i="15"/>
  <c r="M913" i="15"/>
  <c r="I914" i="15"/>
  <c r="H702" i="13"/>
  <c r="H738" i="13" a="1"/>
  <c r="B751" i="13" a="1"/>
  <c r="I438" i="12"/>
  <c r="G426" i="12"/>
  <c r="J438" i="12" s="1"/>
  <c r="G422" i="12"/>
  <c r="H436" i="12" s="1"/>
  <c r="E436" i="12"/>
  <c r="F435" i="12"/>
  <c r="G418" i="12"/>
  <c r="G435" i="12" s="1"/>
  <c r="H416" i="12"/>
  <c r="O434" i="12" s="1"/>
  <c r="G429" i="12"/>
  <c r="K439" i="12" s="1"/>
  <c r="H439" i="12"/>
  <c r="G411" i="12"/>
  <c r="D432" i="12" s="1"/>
  <c r="D433" i="12"/>
  <c r="G414" i="12"/>
  <c r="E433" i="12" s="1"/>
  <c r="E434" i="12"/>
  <c r="G416" i="12"/>
  <c r="F434" i="12" s="1"/>
  <c r="G424" i="12"/>
  <c r="I437" i="12" s="1"/>
  <c r="H437" i="12"/>
  <c r="N1623" i="11"/>
  <c r="N1626" i="11" s="1"/>
  <c r="M1626" i="11"/>
  <c r="O1622" i="11" s="1"/>
  <c r="L1654" i="11"/>
  <c r="M1654" i="11" s="1"/>
  <c r="N1654" i="11" s="1"/>
  <c r="J1658" i="11"/>
  <c r="J1657" i="11"/>
  <c r="N154" i="11"/>
  <c r="N168" i="11"/>
  <c r="N169" i="11" s="1"/>
  <c r="M169" i="11"/>
  <c r="N146" i="11"/>
  <c r="N148" i="11" s="1"/>
  <c r="M148" i="11"/>
  <c r="J215" i="9"/>
  <c r="J214" i="9"/>
  <c r="N180" i="9"/>
  <c r="N183" i="9" s="1"/>
  <c r="M183" i="9"/>
  <c r="O179" i="9" s="1"/>
  <c r="E59" i="5"/>
  <c r="B59" i="5"/>
  <c r="F59" i="5"/>
  <c r="G59" i="5"/>
  <c r="D59" i="5"/>
  <c r="C59" i="5"/>
  <c r="H967" i="15" l="1" a="1"/>
  <c r="H921" i="15" a="1"/>
  <c r="H1000" i="15" a="1"/>
  <c r="N1004" i="15" s="1"/>
  <c r="H743" i="13"/>
  <c r="H742" i="13"/>
  <c r="B755" i="13" s="1"/>
  <c r="H745" i="13"/>
  <c r="H748" i="13"/>
  <c r="H739" i="13"/>
  <c r="B752" i="13" s="1"/>
  <c r="H744" i="13"/>
  <c r="B757" i="13" s="1"/>
  <c r="H741" i="13"/>
  <c r="B754" i="13" s="1"/>
  <c r="H747" i="13"/>
  <c r="B760" i="13" s="1"/>
  <c r="H746" i="13"/>
  <c r="B759" i="13" s="1"/>
  <c r="H740" i="13"/>
  <c r="B753" i="13" s="1"/>
  <c r="H738" i="13"/>
  <c r="B751" i="13" s="1"/>
  <c r="B756" i="13"/>
  <c r="B758" i="13"/>
  <c r="B761" i="13"/>
  <c r="D441" i="12" a="1"/>
  <c r="D1661" i="11"/>
  <c r="I1650" i="11"/>
  <c r="K1650" i="11" s="1"/>
  <c r="I1636" i="11"/>
  <c r="K1636" i="11" s="1"/>
  <c r="L1636" i="11" s="1"/>
  <c r="M1636" i="11" s="1"/>
  <c r="I1658" i="11"/>
  <c r="I1628" i="11"/>
  <c r="K1628" i="11" s="1"/>
  <c r="L1628" i="11" s="1"/>
  <c r="M1628" i="11" s="1"/>
  <c r="K1658" i="11"/>
  <c r="L1658" i="11" s="1"/>
  <c r="M1658" i="11" s="1"/>
  <c r="N1658" i="11" s="1"/>
  <c r="O166" i="11"/>
  <c r="O146" i="11"/>
  <c r="D185" i="11" s="1"/>
  <c r="I185" i="9"/>
  <c r="K185" i="9" s="1"/>
  <c r="L185" i="9" s="1"/>
  <c r="M185" i="9" s="1"/>
  <c r="I215" i="9"/>
  <c r="K215" i="9" s="1"/>
  <c r="D218" i="9"/>
  <c r="I207" i="9"/>
  <c r="K207" i="9" s="1"/>
  <c r="I193" i="9"/>
  <c r="K193" i="9" s="1"/>
  <c r="L193" i="9" s="1"/>
  <c r="M193" i="9" s="1"/>
  <c r="F60" i="5"/>
  <c r="E60" i="5"/>
  <c r="C60" i="5"/>
  <c r="D60" i="5"/>
  <c r="B60" i="5"/>
  <c r="G60" i="5"/>
  <c r="Q1010" i="15" l="1"/>
  <c r="M1006" i="15"/>
  <c r="M1009" i="15"/>
  <c r="H1004" i="15"/>
  <c r="N1009" i="15"/>
  <c r="H1001" i="15"/>
  <c r="O1004" i="15"/>
  <c r="L1006" i="15"/>
  <c r="L1007" i="15"/>
  <c r="Q1002" i="15"/>
  <c r="H969" i="15"/>
  <c r="H972" i="15"/>
  <c r="H971" i="15"/>
  <c r="H973" i="15"/>
  <c r="H968" i="15"/>
  <c r="H967" i="15"/>
  <c r="H974" i="15"/>
  <c r="H970" i="15"/>
  <c r="K1009" i="15"/>
  <c r="Q1005" i="15"/>
  <c r="M1004" i="15"/>
  <c r="N1003" i="15"/>
  <c r="H1003" i="15"/>
  <c r="J1001" i="15"/>
  <c r="O1010" i="15"/>
  <c r="I1003" i="15"/>
  <c r="R1009" i="15"/>
  <c r="R1005" i="15"/>
  <c r="P1009" i="15"/>
  <c r="J1005" i="15"/>
  <c r="J1007" i="15"/>
  <c r="J1003" i="15"/>
  <c r="R1010" i="15"/>
  <c r="J1009" i="15"/>
  <c r="K1002" i="15"/>
  <c r="M1000" i="15"/>
  <c r="N1002" i="15"/>
  <c r="M1005" i="15"/>
  <c r="J1002" i="15"/>
  <c r="Q1003" i="15"/>
  <c r="I1007" i="15"/>
  <c r="P1004" i="15"/>
  <c r="M1008" i="15"/>
  <c r="P1001" i="15"/>
  <c r="O1003" i="15"/>
  <c r="L1002" i="15"/>
  <c r="Q1006" i="15"/>
  <c r="M1007" i="15"/>
  <c r="N1010" i="15"/>
  <c r="I1004" i="15"/>
  <c r="N1007" i="15"/>
  <c r="L1001" i="15"/>
  <c r="P1007" i="15"/>
  <c r="J1008" i="15"/>
  <c r="J1004" i="15"/>
  <c r="R1007" i="15"/>
  <c r="R1003" i="15"/>
  <c r="K1001" i="15"/>
  <c r="N1001" i="15"/>
  <c r="Q1004" i="15"/>
  <c r="Q1001" i="15"/>
  <c r="O1006" i="15"/>
  <c r="I1005" i="15"/>
  <c r="J1010" i="15"/>
  <c r="H1010" i="15"/>
  <c r="K1000" i="15"/>
  <c r="R1001" i="15"/>
  <c r="P1005" i="15"/>
  <c r="L1010" i="15"/>
  <c r="N1005" i="15"/>
  <c r="P1006" i="15"/>
  <c r="O1005" i="15"/>
  <c r="Q1009" i="15"/>
  <c r="L1000" i="15"/>
  <c r="I1006" i="15"/>
  <c r="I1001" i="15"/>
  <c r="K1006" i="15"/>
  <c r="L1008" i="15"/>
  <c r="P1002" i="15"/>
  <c r="H1005" i="15"/>
  <c r="H1002" i="15"/>
  <c r="R1000" i="15"/>
  <c r="H1000" i="15"/>
  <c r="Q1008" i="15"/>
  <c r="O1007" i="15"/>
  <c r="H1007" i="15"/>
  <c r="O1001" i="15"/>
  <c r="P1010" i="15"/>
  <c r="P1003" i="15"/>
  <c r="L1004" i="15"/>
  <c r="R1008" i="15"/>
  <c r="M1002" i="15"/>
  <c r="Q1000" i="15"/>
  <c r="P1008" i="15"/>
  <c r="P1000" i="15"/>
  <c r="K1008" i="15"/>
  <c r="K1007" i="15"/>
  <c r="H1009" i="15"/>
  <c r="R1002" i="15"/>
  <c r="K1003" i="15"/>
  <c r="N1008" i="15"/>
  <c r="I1002" i="15"/>
  <c r="L1009" i="15"/>
  <c r="K1004" i="15"/>
  <c r="R1006" i="15"/>
  <c r="K1010" i="15"/>
  <c r="O1002" i="15"/>
  <c r="O1000" i="15"/>
  <c r="R1004" i="15"/>
  <c r="M1001" i="15"/>
  <c r="L1005" i="15"/>
  <c r="N1000" i="15"/>
  <c r="H1008" i="15"/>
  <c r="L1003" i="15"/>
  <c r="J1000" i="15"/>
  <c r="K1005" i="15"/>
  <c r="I1009" i="15"/>
  <c r="Q1007" i="15"/>
  <c r="M1010" i="15"/>
  <c r="M1003" i="15"/>
  <c r="O1008" i="15"/>
  <c r="I1010" i="15"/>
  <c r="J1006" i="15"/>
  <c r="H1006" i="15"/>
  <c r="K923" i="15"/>
  <c r="H924" i="15"/>
  <c r="K921" i="15"/>
  <c r="J921" i="15"/>
  <c r="I921" i="15"/>
  <c r="J924" i="15"/>
  <c r="O927" i="15"/>
  <c r="K927" i="15"/>
  <c r="N921" i="15"/>
  <c r="M927" i="15"/>
  <c r="O923" i="15"/>
  <c r="J928" i="15"/>
  <c r="K922" i="15"/>
  <c r="N926" i="15"/>
  <c r="O924" i="15"/>
  <c r="M926" i="15"/>
  <c r="J922" i="15"/>
  <c r="J927" i="15"/>
  <c r="O921" i="15"/>
  <c r="M925" i="15"/>
  <c r="K928" i="15"/>
  <c r="N924" i="15"/>
  <c r="H923" i="15"/>
  <c r="H926" i="15"/>
  <c r="L921" i="15"/>
  <c r="L922" i="15"/>
  <c r="H925" i="15"/>
  <c r="J926" i="15"/>
  <c r="H922" i="15"/>
  <c r="N925" i="15"/>
  <c r="I927" i="15"/>
  <c r="M922" i="15"/>
  <c r="O925" i="15"/>
  <c r="N923" i="15"/>
  <c r="K924" i="15"/>
  <c r="I922" i="15"/>
  <c r="K925" i="15"/>
  <c r="L928" i="15"/>
  <c r="M924" i="15"/>
  <c r="O926" i="15"/>
  <c r="I925" i="15"/>
  <c r="M928" i="15"/>
  <c r="N922" i="15"/>
  <c r="I928" i="15"/>
  <c r="H927" i="15"/>
  <c r="I924" i="15"/>
  <c r="J923" i="15"/>
  <c r="I926" i="15"/>
  <c r="O922" i="15"/>
  <c r="J925" i="15"/>
  <c r="N927" i="15"/>
  <c r="M923" i="15"/>
  <c r="L923" i="15"/>
  <c r="L927" i="15"/>
  <c r="O928" i="15"/>
  <c r="M921" i="15"/>
  <c r="L925" i="15"/>
  <c r="L926" i="15"/>
  <c r="I923" i="15"/>
  <c r="H928" i="15"/>
  <c r="N928" i="15"/>
  <c r="H921" i="15"/>
  <c r="L924" i="15"/>
  <c r="K926" i="15"/>
  <c r="I1008" i="15"/>
  <c r="I1000" i="15"/>
  <c r="O1009" i="15"/>
  <c r="N1006" i="15"/>
  <c r="B764" i="13" a="1"/>
  <c r="B765" i="13" s="1"/>
  <c r="D446" i="12"/>
  <c r="J444" i="12"/>
  <c r="F443" i="12"/>
  <c r="K441" i="12"/>
  <c r="F445" i="12"/>
  <c r="E442" i="12"/>
  <c r="I443" i="12"/>
  <c r="G444" i="12"/>
  <c r="D445" i="12"/>
  <c r="J442" i="12"/>
  <c r="K448" i="12"/>
  <c r="I448" i="12"/>
  <c r="F442" i="12"/>
  <c r="E441" i="12"/>
  <c r="H447" i="12"/>
  <c r="G442" i="12"/>
  <c r="D444" i="12"/>
  <c r="I446" i="12"/>
  <c r="K447" i="12"/>
  <c r="I441" i="12"/>
  <c r="E448" i="12"/>
  <c r="J447" i="12"/>
  <c r="H445" i="12"/>
  <c r="F447" i="12"/>
  <c r="D443" i="12"/>
  <c r="I444" i="12"/>
  <c r="K446" i="12"/>
  <c r="H448" i="12"/>
  <c r="E447" i="12"/>
  <c r="J445" i="12"/>
  <c r="H443" i="12"/>
  <c r="F446" i="12"/>
  <c r="D448" i="12"/>
  <c r="H444" i="12"/>
  <c r="G441" i="12"/>
  <c r="I447" i="12"/>
  <c r="D447" i="12"/>
  <c r="H442" i="12"/>
  <c r="F448" i="12"/>
  <c r="I445" i="12"/>
  <c r="J448" i="12"/>
  <c r="E444" i="12"/>
  <c r="E443" i="12"/>
  <c r="G448" i="12"/>
  <c r="D442" i="12"/>
  <c r="K445" i="12"/>
  <c r="E446" i="12"/>
  <c r="H441" i="12"/>
  <c r="D441" i="12"/>
  <c r="K444" i="12"/>
  <c r="E445" i="12"/>
  <c r="G447" i="12"/>
  <c r="K443" i="12"/>
  <c r="K442" i="12"/>
  <c r="G445" i="12"/>
  <c r="H446" i="12"/>
  <c r="G443" i="12"/>
  <c r="J441" i="12"/>
  <c r="F441" i="12"/>
  <c r="G446" i="12"/>
  <c r="J446" i="12"/>
  <c r="I442" i="12"/>
  <c r="J443" i="12"/>
  <c r="F444" i="12"/>
  <c r="N1628" i="11"/>
  <c r="N1630" i="11" s="1"/>
  <c r="M1630" i="11"/>
  <c r="O1628" i="11" s="1"/>
  <c r="L1650" i="11"/>
  <c r="M1650" i="11" s="1"/>
  <c r="N1636" i="11"/>
  <c r="J1662" i="11"/>
  <c r="J1664" i="11"/>
  <c r="J1661" i="11"/>
  <c r="J1663" i="11"/>
  <c r="I179" i="11"/>
  <c r="K179" i="11" s="1"/>
  <c r="I150" i="11"/>
  <c r="K150" i="11" s="1"/>
  <c r="I171" i="11"/>
  <c r="K171" i="11" s="1"/>
  <c r="I181" i="11"/>
  <c r="K181" i="11" s="1"/>
  <c r="L181" i="11" s="1"/>
  <c r="M181" i="11" s="1"/>
  <c r="N181" i="11" s="1"/>
  <c r="L150" i="11"/>
  <c r="M150" i="11" s="1"/>
  <c r="J185" i="11"/>
  <c r="J186" i="11"/>
  <c r="L171" i="11"/>
  <c r="M171" i="11" s="1"/>
  <c r="L179" i="11"/>
  <c r="M179" i="11" s="1"/>
  <c r="L207" i="9"/>
  <c r="M207" i="9" s="1"/>
  <c r="J218" i="9"/>
  <c r="J219" i="9"/>
  <c r="J220" i="9"/>
  <c r="J221" i="9"/>
  <c r="N193" i="9"/>
  <c r="L215" i="9"/>
  <c r="M215" i="9" s="1"/>
  <c r="N215" i="9" s="1"/>
  <c r="N185" i="9"/>
  <c r="N187" i="9" s="1"/>
  <c r="M187" i="9"/>
  <c r="F61" i="5"/>
  <c r="E61" i="5"/>
  <c r="D61" i="5"/>
  <c r="B61" i="5"/>
  <c r="G61" i="5"/>
  <c r="C61" i="5"/>
  <c r="H977" i="15" l="1" a="1"/>
  <c r="H977" i="15" s="1"/>
  <c r="H1013" i="15" a="1"/>
  <c r="H978" i="15"/>
  <c r="H931" i="15" a="1"/>
  <c r="H980" i="15"/>
  <c r="B770" i="13"/>
  <c r="B764" i="13"/>
  <c r="B768" i="13"/>
  <c r="B769" i="13"/>
  <c r="B774" i="13"/>
  <c r="B773" i="13"/>
  <c r="B772" i="13"/>
  <c r="B771" i="13"/>
  <c r="B766" i="13"/>
  <c r="B767" i="13"/>
  <c r="E764" i="13" a="1"/>
  <c r="E765" i="13" s="1"/>
  <c r="B780" i="13" s="1"/>
  <c r="O441" i="12" a="1"/>
  <c r="O441" i="12" s="1"/>
  <c r="O450" i="12" s="1"/>
  <c r="N1650" i="11"/>
  <c r="N1651" i="11" s="1"/>
  <c r="M1651" i="11"/>
  <c r="O1648" i="11" s="1"/>
  <c r="I1632" i="11"/>
  <c r="K1632" i="11" s="1"/>
  <c r="L1632" i="11" s="1"/>
  <c r="M1632" i="11" s="1"/>
  <c r="D1667" i="11"/>
  <c r="I1663" i="11"/>
  <c r="K1663" i="11" s="1"/>
  <c r="N171" i="11"/>
  <c r="N173" i="11" s="1"/>
  <c r="M173" i="11"/>
  <c r="N179" i="11"/>
  <c r="N150" i="11"/>
  <c r="N152" i="11" s="1"/>
  <c r="M152" i="11"/>
  <c r="N207" i="9"/>
  <c r="N208" i="9" s="1"/>
  <c r="M208" i="9"/>
  <c r="O205" i="9" s="1"/>
  <c r="O185" i="9"/>
  <c r="C62" i="5"/>
  <c r="B62" i="5"/>
  <c r="F62" i="5"/>
  <c r="G62" i="5"/>
  <c r="D62" i="5"/>
  <c r="E62" i="5"/>
  <c r="N936" i="15" l="1"/>
  <c r="O932" i="15"/>
  <c r="N931" i="15"/>
  <c r="I931" i="15"/>
  <c r="M936" i="15"/>
  <c r="I935" i="15"/>
  <c r="J936" i="15"/>
  <c r="N935" i="15"/>
  <c r="M931" i="15"/>
  <c r="L934" i="15"/>
  <c r="H938" i="15"/>
  <c r="J935" i="15"/>
  <c r="K937" i="15"/>
  <c r="J931" i="15"/>
  <c r="I936" i="15"/>
  <c r="K935" i="15"/>
  <c r="I932" i="15"/>
  <c r="M938" i="15"/>
  <c r="M937" i="15"/>
  <c r="J934" i="15"/>
  <c r="K938" i="15"/>
  <c r="K932" i="15"/>
  <c r="L937" i="15"/>
  <c r="M932" i="15"/>
  <c r="H933" i="15"/>
  <c r="H935" i="15"/>
  <c r="L933" i="15"/>
  <c r="O933" i="15"/>
  <c r="L931" i="15"/>
  <c r="I933" i="15"/>
  <c r="O935" i="15"/>
  <c r="M933" i="15"/>
  <c r="H932" i="15"/>
  <c r="O934" i="15"/>
  <c r="L936" i="15"/>
  <c r="M935" i="15"/>
  <c r="L935" i="15"/>
  <c r="M934" i="15"/>
  <c r="H936" i="15"/>
  <c r="N938" i="15"/>
  <c r="O938" i="15"/>
  <c r="J932" i="15"/>
  <c r="K936" i="15"/>
  <c r="N933" i="15"/>
  <c r="N932" i="15"/>
  <c r="O931" i="15"/>
  <c r="K934" i="15"/>
  <c r="N937" i="15"/>
  <c r="H934" i="15"/>
  <c r="J933" i="15"/>
  <c r="I937" i="15"/>
  <c r="K933" i="15"/>
  <c r="I934" i="15"/>
  <c r="O936" i="15"/>
  <c r="J938" i="15"/>
  <c r="L938" i="15"/>
  <c r="O937" i="15"/>
  <c r="N934" i="15"/>
  <c r="I938" i="15"/>
  <c r="H937" i="15"/>
  <c r="L932" i="15"/>
  <c r="J937" i="15"/>
  <c r="H931" i="15"/>
  <c r="K931" i="15"/>
  <c r="H979" i="15"/>
  <c r="H1023" i="15"/>
  <c r="H1020" i="15"/>
  <c r="H1014" i="15"/>
  <c r="H1017" i="15"/>
  <c r="H1022" i="15"/>
  <c r="H1015" i="15"/>
  <c r="H1013" i="15"/>
  <c r="H1018" i="15"/>
  <c r="H1016" i="15"/>
  <c r="H1019" i="15"/>
  <c r="H1021" i="15"/>
  <c r="H984" i="15"/>
  <c r="H981" i="15"/>
  <c r="H982" i="15"/>
  <c r="H983" i="15"/>
  <c r="F780" i="13"/>
  <c r="H817" i="13"/>
  <c r="E773" i="13"/>
  <c r="B788" i="13" s="1"/>
  <c r="E771" i="13"/>
  <c r="B786" i="13" s="1"/>
  <c r="E767" i="13"/>
  <c r="B782" i="13" s="1"/>
  <c r="E774" i="13"/>
  <c r="B789" i="13" s="1"/>
  <c r="E772" i="13"/>
  <c r="B787" i="13" s="1"/>
  <c r="E764" i="13"/>
  <c r="B779" i="13" s="1"/>
  <c r="E766" i="13"/>
  <c r="B781" i="13" s="1"/>
  <c r="E768" i="13"/>
  <c r="B783" i="13" s="1"/>
  <c r="E769" i="13"/>
  <c r="B784" i="13" s="1"/>
  <c r="E770" i="13"/>
  <c r="B785" i="13" s="1"/>
  <c r="O448" i="12"/>
  <c r="O457" i="12" s="1"/>
  <c r="O446" i="12"/>
  <c r="O455" i="12" s="1"/>
  <c r="O447" i="12"/>
  <c r="O456" i="12" s="1"/>
  <c r="G468" i="12" s="1"/>
  <c r="F469" i="12" s="1"/>
  <c r="O442" i="12"/>
  <c r="O451" i="12" s="1"/>
  <c r="O443" i="12"/>
  <c r="O452" i="12" s="1"/>
  <c r="G464" i="12" s="1"/>
  <c r="F465" i="12" s="1"/>
  <c r="H465" i="12" s="1"/>
  <c r="I465" i="12" s="1"/>
  <c r="J465" i="12" s="1"/>
  <c r="K465" i="12" s="1"/>
  <c r="O444" i="12"/>
  <c r="O453" i="12" s="1"/>
  <c r="O445" i="12"/>
  <c r="O454" i="12" s="1"/>
  <c r="G466" i="12" s="1"/>
  <c r="G462" i="12"/>
  <c r="G469" i="12"/>
  <c r="G471" i="12" s="1"/>
  <c r="G472" i="12" s="1"/>
  <c r="H472" i="12" s="1"/>
  <c r="G467" i="12"/>
  <c r="F468" i="12" s="1"/>
  <c r="G463" i="12"/>
  <c r="G465" i="12"/>
  <c r="F466" i="12" s="1"/>
  <c r="N1632" i="11"/>
  <c r="N1634" i="11" s="1"/>
  <c r="M1634" i="11"/>
  <c r="O1632" i="11" s="1"/>
  <c r="J1667" i="11"/>
  <c r="J1668" i="11"/>
  <c r="D1687" i="11"/>
  <c r="I1684" i="11"/>
  <c r="K1684" i="11" s="1"/>
  <c r="I1653" i="11"/>
  <c r="K1653" i="11" s="1"/>
  <c r="L1653" i="11" s="1"/>
  <c r="M1653" i="11" s="1"/>
  <c r="I1661" i="11"/>
  <c r="K1661" i="11" s="1"/>
  <c r="L1661" i="11" s="1"/>
  <c r="M1661" i="11" s="1"/>
  <c r="L1663" i="11"/>
  <c r="M1663" i="11" s="1"/>
  <c r="N1663" i="11" s="1"/>
  <c r="O171" i="11"/>
  <c r="O150" i="11"/>
  <c r="D189" i="11" s="1"/>
  <c r="I175" i="11"/>
  <c r="K175" i="11" s="1"/>
  <c r="I218" i="9"/>
  <c r="K218" i="9" s="1"/>
  <c r="I210" i="9"/>
  <c r="K210" i="9" s="1"/>
  <c r="L210" i="9" s="1"/>
  <c r="M210" i="9" s="1"/>
  <c r="D244" i="9"/>
  <c r="I241" i="9"/>
  <c r="K241" i="9" s="1"/>
  <c r="L241" i="9" s="1"/>
  <c r="M241" i="9" s="1"/>
  <c r="I189" i="9"/>
  <c r="K189" i="9" s="1"/>
  <c r="L189" i="9" s="1"/>
  <c r="M189" i="9" s="1"/>
  <c r="I220" i="9"/>
  <c r="K220" i="9" s="1"/>
  <c r="D224" i="9"/>
  <c r="F63" i="5"/>
  <c r="G63" i="5"/>
  <c r="G7" i="5" s="1"/>
  <c r="B63" i="5"/>
  <c r="E63" i="5"/>
  <c r="D63" i="5"/>
  <c r="C63" i="5"/>
  <c r="K977" i="15" l="1" a="1"/>
  <c r="H816" i="13"/>
  <c r="F779" i="13"/>
  <c r="H819" i="13"/>
  <c r="F782" i="13"/>
  <c r="H822" i="13"/>
  <c r="F785" i="13"/>
  <c r="F786" i="13"/>
  <c r="H823" i="13"/>
  <c r="F789" i="13"/>
  <c r="H826" i="13"/>
  <c r="F784" i="13"/>
  <c r="H821" i="13"/>
  <c r="H825" i="13"/>
  <c r="F788" i="13"/>
  <c r="H820" i="13"/>
  <c r="F783" i="13"/>
  <c r="F787" i="13"/>
  <c r="H824" i="13"/>
  <c r="F781" i="13"/>
  <c r="H818" i="13"/>
  <c r="H780" i="13"/>
  <c r="J780" i="13"/>
  <c r="H468" i="12"/>
  <c r="H466" i="12"/>
  <c r="I468" i="12"/>
  <c r="F463" i="12"/>
  <c r="H463" i="12" s="1"/>
  <c r="H462" i="12"/>
  <c r="I466" i="12"/>
  <c r="J466" i="12"/>
  <c r="K466" i="12" s="1"/>
  <c r="I472" i="12"/>
  <c r="E494" i="12" s="1"/>
  <c r="F470" i="12"/>
  <c r="F464" i="12"/>
  <c r="H464" i="12" s="1"/>
  <c r="G470" i="12"/>
  <c r="F471" i="12" s="1"/>
  <c r="H471" i="12" s="1"/>
  <c r="F467" i="12"/>
  <c r="H467" i="12" s="1"/>
  <c r="H469" i="12"/>
  <c r="F482" i="12"/>
  <c r="F481" i="12"/>
  <c r="G499" i="12" s="1"/>
  <c r="E481" i="12"/>
  <c r="E482" i="12"/>
  <c r="L1684" i="11"/>
  <c r="M1684" i="11" s="1"/>
  <c r="J1687" i="11"/>
  <c r="J1689" i="11"/>
  <c r="J1688" i="11"/>
  <c r="I1637" i="11"/>
  <c r="K1637" i="11" s="1"/>
  <c r="L1637" i="11" s="1"/>
  <c r="M1637" i="11" s="1"/>
  <c r="D1671" i="11"/>
  <c r="I1668" i="11"/>
  <c r="K1668" i="11" s="1"/>
  <c r="N1661" i="11"/>
  <c r="N1653" i="11"/>
  <c r="N1655" i="11" s="1"/>
  <c r="M1655" i="11"/>
  <c r="I186" i="11"/>
  <c r="K186" i="11" s="1"/>
  <c r="I155" i="11"/>
  <c r="K155" i="11" s="1"/>
  <c r="L186" i="11"/>
  <c r="M186" i="11" s="1"/>
  <c r="N186" i="11" s="1"/>
  <c r="L175" i="11"/>
  <c r="M175" i="11" s="1"/>
  <c r="J190" i="11"/>
  <c r="J189" i="11"/>
  <c r="L155" i="11"/>
  <c r="M155" i="11" s="1"/>
  <c r="M191" i="9"/>
  <c r="N189" i="9"/>
  <c r="N191" i="9" s="1"/>
  <c r="N241" i="9"/>
  <c r="N242" i="9" s="1"/>
  <c r="M242" i="9"/>
  <c r="O240" i="9" s="1"/>
  <c r="J244" i="9"/>
  <c r="J246" i="9"/>
  <c r="J245" i="9"/>
  <c r="J224" i="9"/>
  <c r="J225" i="9"/>
  <c r="M212" i="9"/>
  <c r="O210" i="9" s="1"/>
  <c r="N210" i="9"/>
  <c r="N212" i="9" s="1"/>
  <c r="L220" i="9"/>
  <c r="M220" i="9" s="1"/>
  <c r="N220" i="9" s="1"/>
  <c r="L218" i="9"/>
  <c r="M218" i="9" s="1"/>
  <c r="K979" i="15" l="1"/>
  <c r="N979" i="15" s="1"/>
  <c r="K977" i="15"/>
  <c r="K984" i="15"/>
  <c r="N984" i="15" s="1"/>
  <c r="K980" i="15"/>
  <c r="N980" i="15" s="1"/>
  <c r="K978" i="15"/>
  <c r="N978" i="15" s="1"/>
  <c r="K982" i="15"/>
  <c r="N982" i="15" s="1"/>
  <c r="K981" i="15"/>
  <c r="N981" i="15" s="1"/>
  <c r="K983" i="15"/>
  <c r="N983" i="15" s="1"/>
  <c r="J783" i="13"/>
  <c r="H783" i="13"/>
  <c r="H788" i="13"/>
  <c r="J788" i="13"/>
  <c r="J785" i="13"/>
  <c r="H785" i="13"/>
  <c r="K780" i="13"/>
  <c r="L780" i="13" s="1"/>
  <c r="M780" i="13" s="1"/>
  <c r="C856" i="13" s="1"/>
  <c r="J786" i="13"/>
  <c r="H786" i="13"/>
  <c r="J782" i="13"/>
  <c r="H782" i="13"/>
  <c r="J781" i="13"/>
  <c r="H781" i="13"/>
  <c r="J784" i="13"/>
  <c r="H784" i="13"/>
  <c r="H779" i="13"/>
  <c r="J779" i="13"/>
  <c r="J787" i="13"/>
  <c r="H787" i="13"/>
  <c r="H789" i="13"/>
  <c r="J789" i="13"/>
  <c r="E950" i="13" a="1"/>
  <c r="H470" i="12"/>
  <c r="E489" i="12"/>
  <c r="E490" i="12"/>
  <c r="J472" i="12"/>
  <c r="K472" i="12" s="1"/>
  <c r="F494" i="12" s="1"/>
  <c r="F485" i="12"/>
  <c r="G501" i="12" s="1"/>
  <c r="F483" i="12"/>
  <c r="H500" i="12" s="1"/>
  <c r="E485" i="12"/>
  <c r="E483" i="12"/>
  <c r="I467" i="12"/>
  <c r="J467" i="12" s="1"/>
  <c r="K467" i="12" s="1"/>
  <c r="I462" i="12"/>
  <c r="E475" i="12" s="1"/>
  <c r="I471" i="12"/>
  <c r="J471" i="12"/>
  <c r="K471" i="12" s="1"/>
  <c r="I463" i="12"/>
  <c r="J463" i="12" s="1"/>
  <c r="K463" i="12" s="1"/>
  <c r="H483" i="12"/>
  <c r="O500" i="12" s="1"/>
  <c r="I470" i="12"/>
  <c r="F500" i="12"/>
  <c r="I469" i="12"/>
  <c r="I464" i="12"/>
  <c r="J464" i="12"/>
  <c r="K464" i="12" s="1"/>
  <c r="J468" i="12"/>
  <c r="K468" i="12" s="1"/>
  <c r="L1668" i="11"/>
  <c r="M1668" i="11" s="1"/>
  <c r="N1668" i="11" s="1"/>
  <c r="N1684" i="11"/>
  <c r="N1685" i="11" s="1"/>
  <c r="M1685" i="11"/>
  <c r="J1672" i="11"/>
  <c r="J1671" i="11"/>
  <c r="N1637" i="11"/>
  <c r="N1639" i="11" s="1"/>
  <c r="M1639" i="11"/>
  <c r="O1636" i="11" s="1"/>
  <c r="O1653" i="11"/>
  <c r="N155" i="11"/>
  <c r="N157" i="11" s="1"/>
  <c r="M157" i="11"/>
  <c r="N175" i="11"/>
  <c r="N177" i="11" s="1"/>
  <c r="M177" i="11"/>
  <c r="N218" i="9"/>
  <c r="I214" i="9"/>
  <c r="K214" i="9" s="1"/>
  <c r="L214" i="9" s="1"/>
  <c r="M214" i="9" s="1"/>
  <c r="D249" i="9"/>
  <c r="I245" i="9"/>
  <c r="K245" i="9" s="1"/>
  <c r="I244" i="9"/>
  <c r="K244" i="9" s="1"/>
  <c r="L244" i="9" s="1"/>
  <c r="M244" i="9" s="1"/>
  <c r="D279" i="9"/>
  <c r="O189" i="9"/>
  <c r="N1013" i="15" l="1" a="1"/>
  <c r="N977" i="15"/>
  <c r="K779" i="13"/>
  <c r="L779" i="13" s="1"/>
  <c r="M779" i="13" s="1"/>
  <c r="B855" i="13" s="1"/>
  <c r="K785" i="13"/>
  <c r="L785" i="13" s="1"/>
  <c r="M785" i="13" s="1"/>
  <c r="H861" i="13" s="1"/>
  <c r="K784" i="13"/>
  <c r="L784" i="13" s="1"/>
  <c r="M784" i="13" s="1"/>
  <c r="G860" i="13" s="1"/>
  <c r="K783" i="13"/>
  <c r="L783" i="13" s="1"/>
  <c r="M783" i="13" s="1"/>
  <c r="F859" i="13" s="1"/>
  <c r="K781" i="13"/>
  <c r="L781" i="13" s="1"/>
  <c r="M781" i="13" s="1"/>
  <c r="D857" i="13" s="1"/>
  <c r="K787" i="13"/>
  <c r="L787" i="13" s="1"/>
  <c r="M787" i="13" s="1"/>
  <c r="J863" i="13" s="1"/>
  <c r="K782" i="13"/>
  <c r="L782" i="13" s="1"/>
  <c r="M782" i="13" s="1"/>
  <c r="E858" i="13" s="1"/>
  <c r="K788" i="13"/>
  <c r="L788" i="13" s="1"/>
  <c r="M788" i="13" s="1"/>
  <c r="K864" i="13" s="1"/>
  <c r="K789" i="13"/>
  <c r="L789" i="13" s="1"/>
  <c r="M789" i="13" s="1"/>
  <c r="L865" i="13" s="1"/>
  <c r="E955" i="13"/>
  <c r="E951" i="13"/>
  <c r="E952" i="13"/>
  <c r="E953" i="13"/>
  <c r="E956" i="13"/>
  <c r="E950" i="13"/>
  <c r="E957" i="13"/>
  <c r="E954" i="13"/>
  <c r="K786" i="13"/>
  <c r="L786" i="13" s="1"/>
  <c r="M786" i="13" s="1"/>
  <c r="I862" i="13" s="1"/>
  <c r="E484" i="12"/>
  <c r="E479" i="12"/>
  <c r="E478" i="12"/>
  <c r="E480" i="12"/>
  <c r="H481" i="12" s="1"/>
  <c r="O499" i="12" s="1"/>
  <c r="E491" i="12"/>
  <c r="H491" i="12" s="1"/>
  <c r="O503" i="12" s="1"/>
  <c r="E493" i="12"/>
  <c r="F487" i="12"/>
  <c r="K501" i="12" s="1"/>
  <c r="F492" i="12"/>
  <c r="G483" i="12"/>
  <c r="G500" i="12" s="1"/>
  <c r="E487" i="12"/>
  <c r="E492" i="12"/>
  <c r="J462" i="12"/>
  <c r="K462" i="12" s="1"/>
  <c r="F475" i="12" s="1"/>
  <c r="F490" i="12"/>
  <c r="F489" i="12"/>
  <c r="J502" i="12" s="1"/>
  <c r="F488" i="12"/>
  <c r="F486" i="12"/>
  <c r="I501" i="12" s="1"/>
  <c r="F480" i="12"/>
  <c r="F478" i="12"/>
  <c r="F498" i="12" s="1"/>
  <c r="E488" i="12"/>
  <c r="H489" i="12" s="1"/>
  <c r="O502" i="12" s="1"/>
  <c r="E486" i="12"/>
  <c r="F476" i="12"/>
  <c r="E497" i="12" s="1"/>
  <c r="F477" i="12"/>
  <c r="E476" i="12"/>
  <c r="H476" i="12" s="1"/>
  <c r="O497" i="12" s="1"/>
  <c r="E477" i="12"/>
  <c r="H479" i="12" s="1"/>
  <c r="O498" i="12" s="1"/>
  <c r="J469" i="12"/>
  <c r="K469" i="12" s="1"/>
  <c r="J470" i="12"/>
  <c r="K470" i="12" s="1"/>
  <c r="I1657" i="11"/>
  <c r="K1657" i="11" s="1"/>
  <c r="L1657" i="11" s="1"/>
  <c r="M1657" i="11" s="1"/>
  <c r="I1688" i="11"/>
  <c r="K1688" i="11" s="1"/>
  <c r="L1688" i="11" s="1"/>
  <c r="M1688" i="11" s="1"/>
  <c r="N1688" i="11" s="1"/>
  <c r="D1692" i="11"/>
  <c r="O1683" i="11"/>
  <c r="I1672" i="11"/>
  <c r="K1672" i="11" s="1"/>
  <c r="L1672" i="11" s="1"/>
  <c r="M1672" i="11" s="1"/>
  <c r="N1672" i="11" s="1"/>
  <c r="D1675" i="11"/>
  <c r="I1664" i="11"/>
  <c r="K1664" i="11" s="1"/>
  <c r="O154" i="11"/>
  <c r="D193" i="11" s="1"/>
  <c r="O175" i="11"/>
  <c r="I180" i="11" s="1"/>
  <c r="K180" i="11" s="1"/>
  <c r="M216" i="9"/>
  <c r="N214" i="9"/>
  <c r="N216" i="9" s="1"/>
  <c r="J280" i="9"/>
  <c r="J279" i="9"/>
  <c r="K279" i="9" s="1"/>
  <c r="L279" i="9" s="1"/>
  <c r="M279" i="9" s="1"/>
  <c r="L245" i="9"/>
  <c r="M245" i="9" s="1"/>
  <c r="N244" i="9"/>
  <c r="J250" i="9"/>
  <c r="J249" i="9"/>
  <c r="I194" i="9"/>
  <c r="K194" i="9" s="1"/>
  <c r="L194" i="9" s="1"/>
  <c r="M194" i="9" s="1"/>
  <c r="I225" i="9"/>
  <c r="K225" i="9" s="1"/>
  <c r="L225" i="9" s="1"/>
  <c r="M225" i="9" s="1"/>
  <c r="N225" i="9" s="1"/>
  <c r="D228" i="9"/>
  <c r="N1023" i="15" l="1"/>
  <c r="N1017" i="15"/>
  <c r="N1015" i="15"/>
  <c r="N1019" i="15"/>
  <c r="N1013" i="15"/>
  <c r="N1022" i="15"/>
  <c r="N1016" i="15"/>
  <c r="N1018" i="15"/>
  <c r="N1014" i="15"/>
  <c r="N1021" i="15"/>
  <c r="N1020" i="15"/>
  <c r="B924" i="13" a="1"/>
  <c r="B926" i="13" s="1"/>
  <c r="B868" i="13" a="1"/>
  <c r="H950" i="13" a="1"/>
  <c r="H951" i="13" s="1"/>
  <c r="F493" i="12"/>
  <c r="J504" i="12" s="1"/>
  <c r="F491" i="12"/>
  <c r="K503" i="12" s="1"/>
  <c r="H504" i="12"/>
  <c r="G476" i="12"/>
  <c r="D497" i="12" s="1"/>
  <c r="H494" i="12"/>
  <c r="O504" i="12" s="1"/>
  <c r="G481" i="12"/>
  <c r="F499" i="12" s="1"/>
  <c r="E499" i="12"/>
  <c r="H502" i="12"/>
  <c r="G489" i="12"/>
  <c r="I502" i="12" s="1"/>
  <c r="D498" i="12"/>
  <c r="G491" i="12"/>
  <c r="J503" i="12" s="1"/>
  <c r="I503" i="12"/>
  <c r="H487" i="12"/>
  <c r="O501" i="12" s="1"/>
  <c r="F484" i="12"/>
  <c r="F479" i="12"/>
  <c r="H498" i="12" s="1"/>
  <c r="I1687" i="11"/>
  <c r="K1687" i="11" s="1"/>
  <c r="L1687" i="11" s="1"/>
  <c r="M1687" i="11" s="1"/>
  <c r="D1722" i="11"/>
  <c r="L1664" i="11"/>
  <c r="M1664" i="11"/>
  <c r="N1664" i="11" s="1"/>
  <c r="J1676" i="11"/>
  <c r="J1675" i="11"/>
  <c r="J1677" i="11"/>
  <c r="K1677" i="11" s="1"/>
  <c r="J1692" i="11"/>
  <c r="J1693" i="11"/>
  <c r="M1659" i="11"/>
  <c r="N1657" i="11"/>
  <c r="N1659" i="11" s="1"/>
  <c r="I190" i="11"/>
  <c r="K190" i="11" s="1"/>
  <c r="I182" i="11"/>
  <c r="K182" i="11" s="1"/>
  <c r="J194" i="11"/>
  <c r="J195" i="11"/>
  <c r="K195" i="11" s="1"/>
  <c r="J193" i="11"/>
  <c r="L180" i="11"/>
  <c r="M180" i="11" s="1"/>
  <c r="L190" i="11"/>
  <c r="M190" i="11" s="1"/>
  <c r="N190" i="11" s="1"/>
  <c r="L182" i="11"/>
  <c r="M182" i="11" s="1"/>
  <c r="N182" i="11" s="1"/>
  <c r="N245" i="9"/>
  <c r="N279" i="9"/>
  <c r="N194" i="9"/>
  <c r="N196" i="9" s="1"/>
  <c r="M196" i="9"/>
  <c r="O193" i="9" s="1"/>
  <c r="J229" i="9"/>
  <c r="J228" i="9"/>
  <c r="O214" i="9"/>
  <c r="H1026" i="15" l="1" a="1"/>
  <c r="H1029" i="15" s="1"/>
  <c r="B930" i="13"/>
  <c r="B927" i="13"/>
  <c r="B933" i="13"/>
  <c r="B928" i="13"/>
  <c r="B924" i="13"/>
  <c r="B932" i="13"/>
  <c r="B934" i="13"/>
  <c r="B925" i="13"/>
  <c r="B929" i="13"/>
  <c r="B931" i="13"/>
  <c r="H952" i="13"/>
  <c r="H953" i="13"/>
  <c r="H957" i="13"/>
  <c r="H954" i="13"/>
  <c r="H950" i="13"/>
  <c r="B937" i="13" a="1"/>
  <c r="H956" i="13"/>
  <c r="H955" i="13"/>
  <c r="H876" i="13"/>
  <c r="E878" i="13"/>
  <c r="D873" i="13"/>
  <c r="B870" i="13"/>
  <c r="J875" i="13"/>
  <c r="B876" i="13"/>
  <c r="K874" i="13"/>
  <c r="C874" i="13"/>
  <c r="L878" i="13"/>
  <c r="I871" i="13"/>
  <c r="I870" i="13"/>
  <c r="C872" i="13"/>
  <c r="I877" i="13"/>
  <c r="J876" i="13"/>
  <c r="G878" i="13"/>
  <c r="C870" i="13"/>
  <c r="K876" i="13"/>
  <c r="J877" i="13"/>
  <c r="E870" i="13"/>
  <c r="D878" i="13"/>
  <c r="F873" i="13"/>
  <c r="C868" i="13"/>
  <c r="J873" i="13"/>
  <c r="D872" i="13"/>
  <c r="G875" i="13"/>
  <c r="K877" i="13"/>
  <c r="H873" i="13"/>
  <c r="G877" i="13"/>
  <c r="E876" i="13"/>
  <c r="J872" i="13"/>
  <c r="K869" i="13"/>
  <c r="B872" i="13"/>
  <c r="H874" i="13"/>
  <c r="L877" i="13"/>
  <c r="L869" i="13"/>
  <c r="B878" i="13"/>
  <c r="C878" i="13"/>
  <c r="F869" i="13"/>
  <c r="B869" i="13"/>
  <c r="K875" i="13"/>
  <c r="E868" i="13"/>
  <c r="K873" i="13"/>
  <c r="E872" i="13"/>
  <c r="D871" i="13"/>
  <c r="E875" i="13"/>
  <c r="D870" i="13"/>
  <c r="K878" i="13"/>
  <c r="G873" i="13"/>
  <c r="B868" i="13"/>
  <c r="D868" i="13"/>
  <c r="C876" i="13"/>
  <c r="B877" i="13"/>
  <c r="L872" i="13"/>
  <c r="G868" i="13"/>
  <c r="H875" i="13"/>
  <c r="C875" i="13"/>
  <c r="I872" i="13"/>
  <c r="C869" i="13"/>
  <c r="I873" i="13"/>
  <c r="D876" i="13"/>
  <c r="I875" i="13"/>
  <c r="B875" i="13"/>
  <c r="H870" i="13"/>
  <c r="J869" i="13"/>
  <c r="L875" i="13"/>
  <c r="E877" i="13"/>
  <c r="H868" i="13"/>
  <c r="J874" i="13"/>
  <c r="F871" i="13"/>
  <c r="G871" i="13"/>
  <c r="I876" i="13"/>
  <c r="L873" i="13"/>
  <c r="D869" i="13"/>
  <c r="C873" i="13"/>
  <c r="F875" i="13"/>
  <c r="L876" i="13"/>
  <c r="J868" i="13"/>
  <c r="I868" i="13"/>
  <c r="D874" i="13"/>
  <c r="F868" i="13"/>
  <c r="F877" i="13"/>
  <c r="K868" i="13"/>
  <c r="I878" i="13"/>
  <c r="J878" i="13"/>
  <c r="E869" i="13"/>
  <c r="I869" i="13"/>
  <c r="F876" i="13"/>
  <c r="G876" i="13"/>
  <c r="D875" i="13"/>
  <c r="E873" i="13"/>
  <c r="H872" i="13"/>
  <c r="D877" i="13"/>
  <c r="K871" i="13"/>
  <c r="E871" i="13"/>
  <c r="J871" i="13"/>
  <c r="G874" i="13"/>
  <c r="K872" i="13"/>
  <c r="K870" i="13"/>
  <c r="G869" i="13"/>
  <c r="F874" i="13"/>
  <c r="L871" i="13"/>
  <c r="I874" i="13"/>
  <c r="C871" i="13"/>
  <c r="F870" i="13"/>
  <c r="B871" i="13"/>
  <c r="L874" i="13"/>
  <c r="H869" i="13"/>
  <c r="H871" i="13"/>
  <c r="B873" i="13"/>
  <c r="L868" i="13"/>
  <c r="E874" i="13"/>
  <c r="J870" i="13"/>
  <c r="G872" i="13"/>
  <c r="G870" i="13"/>
  <c r="H878" i="13"/>
  <c r="L870" i="13"/>
  <c r="C877" i="13"/>
  <c r="F872" i="13"/>
  <c r="F878" i="13"/>
  <c r="B874" i="13"/>
  <c r="H877" i="13"/>
  <c r="D506" i="12" a="1"/>
  <c r="G487" i="12"/>
  <c r="H501" i="12" s="1"/>
  <c r="E501" i="12"/>
  <c r="G479" i="12"/>
  <c r="E498" i="12" s="1"/>
  <c r="G494" i="12"/>
  <c r="K504" i="12" s="1"/>
  <c r="O1657" i="11"/>
  <c r="J1723" i="11"/>
  <c r="J1722" i="11"/>
  <c r="K1722" i="11" s="1"/>
  <c r="L1677" i="11"/>
  <c r="M1677" i="11" s="1"/>
  <c r="N1677" i="11" s="1"/>
  <c r="N1687" i="11"/>
  <c r="N180" i="11"/>
  <c r="N183" i="11" s="1"/>
  <c r="M183" i="11"/>
  <c r="L195" i="11"/>
  <c r="M195" i="11" s="1"/>
  <c r="N195" i="11" s="1"/>
  <c r="I221" i="9"/>
  <c r="K221" i="9" s="1"/>
  <c r="D232" i="9"/>
  <c r="I229" i="9"/>
  <c r="K229" i="9" s="1"/>
  <c r="I219" i="9"/>
  <c r="K219" i="9" s="1"/>
  <c r="L219" i="9" s="1"/>
  <c r="M219" i="9" s="1"/>
  <c r="D253" i="9"/>
  <c r="I250" i="9"/>
  <c r="K250" i="9" s="1"/>
  <c r="L250" i="9" s="1"/>
  <c r="M250" i="9" s="1"/>
  <c r="N250" i="9" s="1"/>
  <c r="H1031" i="15" l="1"/>
  <c r="H1030" i="15"/>
  <c r="H1034" i="15"/>
  <c r="H1028" i="15"/>
  <c r="H1036" i="15"/>
  <c r="H1026" i="15"/>
  <c r="H1033" i="15"/>
  <c r="H1035" i="15"/>
  <c r="H1027" i="15"/>
  <c r="H1032" i="15"/>
  <c r="B940" i="13"/>
  <c r="B939" i="13"/>
  <c r="B937" i="13"/>
  <c r="B944" i="13"/>
  <c r="B941" i="13"/>
  <c r="B943" i="13"/>
  <c r="B945" i="13"/>
  <c r="B946" i="13"/>
  <c r="B938" i="13"/>
  <c r="B881" i="13" a="1"/>
  <c r="B942" i="13"/>
  <c r="B947" i="13"/>
  <c r="D506" i="12"/>
  <c r="K513" i="12"/>
  <c r="I507" i="12"/>
  <c r="J512" i="12"/>
  <c r="I512" i="12"/>
  <c r="F508" i="12"/>
  <c r="E506" i="12"/>
  <c r="F512" i="12"/>
  <c r="D511" i="12"/>
  <c r="G513" i="12"/>
  <c r="G510" i="12"/>
  <c r="J509" i="12"/>
  <c r="I508" i="12"/>
  <c r="H509" i="12"/>
  <c r="G509" i="12"/>
  <c r="D509" i="12"/>
  <c r="K508" i="12"/>
  <c r="F509" i="12"/>
  <c r="G511" i="12"/>
  <c r="H507" i="12"/>
  <c r="D508" i="12"/>
  <c r="F510" i="12"/>
  <c r="K507" i="12"/>
  <c r="F506" i="12"/>
  <c r="J506" i="12"/>
  <c r="G508" i="12"/>
  <c r="E508" i="12"/>
  <c r="H506" i="12"/>
  <c r="F507" i="12"/>
  <c r="K506" i="12"/>
  <c r="I513" i="12"/>
  <c r="E507" i="12"/>
  <c r="D513" i="12"/>
  <c r="I510" i="12"/>
  <c r="K512" i="12"/>
  <c r="H513" i="12"/>
  <c r="J511" i="12"/>
  <c r="I511" i="12"/>
  <c r="E513" i="12"/>
  <c r="H511" i="12"/>
  <c r="K510" i="12"/>
  <c r="E511" i="12"/>
  <c r="F513" i="12"/>
  <c r="J507" i="12"/>
  <c r="E509" i="12"/>
  <c r="D507" i="12"/>
  <c r="J513" i="12"/>
  <c r="F511" i="12"/>
  <c r="G506" i="12"/>
  <c r="D512" i="12"/>
  <c r="H512" i="12"/>
  <c r="K511" i="12"/>
  <c r="G512" i="12"/>
  <c r="J510" i="12"/>
  <c r="I509" i="12"/>
  <c r="E512" i="12"/>
  <c r="H510" i="12"/>
  <c r="D510" i="12"/>
  <c r="K509" i="12"/>
  <c r="G507" i="12"/>
  <c r="J508" i="12"/>
  <c r="I506" i="12"/>
  <c r="E510" i="12"/>
  <c r="H508" i="12"/>
  <c r="L1722" i="11"/>
  <c r="M1722" i="11" s="1"/>
  <c r="I1662" i="11"/>
  <c r="K1662" i="11" s="1"/>
  <c r="L1662" i="11" s="1"/>
  <c r="M1662" i="11" s="1"/>
  <c r="I1693" i="11"/>
  <c r="K1693" i="11" s="1"/>
  <c r="L1693" i="11" s="1"/>
  <c r="M1693" i="11" s="1"/>
  <c r="N1693" i="11" s="1"/>
  <c r="D1696" i="11"/>
  <c r="O179" i="11"/>
  <c r="I185" i="11" s="1"/>
  <c r="K185" i="11" s="1"/>
  <c r="J254" i="9"/>
  <c r="J253" i="9"/>
  <c r="N219" i="9"/>
  <c r="L221" i="9"/>
  <c r="M221" i="9" s="1"/>
  <c r="L229" i="9"/>
  <c r="M229" i="9" s="1"/>
  <c r="N229" i="9" s="1"/>
  <c r="J233" i="9"/>
  <c r="J232" i="9"/>
  <c r="J234" i="9"/>
  <c r="K234" i="9" s="1"/>
  <c r="H1039" i="15" l="1" a="1"/>
  <c r="K885" i="13"/>
  <c r="J882" i="13"/>
  <c r="G885" i="13"/>
  <c r="D885" i="13"/>
  <c r="H888" i="13"/>
  <c r="J883" i="13"/>
  <c r="E883" i="13"/>
  <c r="L887" i="13"/>
  <c r="C885" i="13"/>
  <c r="J885" i="13"/>
  <c r="I887" i="13"/>
  <c r="B891" i="13"/>
  <c r="L885" i="13"/>
  <c r="H887" i="13"/>
  <c r="K890" i="13"/>
  <c r="I883" i="13"/>
  <c r="G881" i="13"/>
  <c r="C889" i="13"/>
  <c r="I890" i="13"/>
  <c r="C887" i="13"/>
  <c r="C888" i="13"/>
  <c r="F886" i="13"/>
  <c r="L889" i="13"/>
  <c r="J886" i="13"/>
  <c r="G889" i="13"/>
  <c r="L890" i="13"/>
  <c r="G888" i="13"/>
  <c r="G890" i="13"/>
  <c r="F883" i="13"/>
  <c r="J884" i="13"/>
  <c r="B890" i="13"/>
  <c r="F885" i="13"/>
  <c r="F887" i="13"/>
  <c r="H885" i="13"/>
  <c r="J881" i="13"/>
  <c r="B886" i="13"/>
  <c r="D887" i="13"/>
  <c r="E885" i="13"/>
  <c r="I881" i="13"/>
  <c r="L882" i="13"/>
  <c r="F891" i="13"/>
  <c r="L883" i="13"/>
  <c r="F889" i="13"/>
  <c r="L891" i="13"/>
  <c r="G884" i="13"/>
  <c r="D881" i="13"/>
  <c r="F888" i="13"/>
  <c r="I891" i="13"/>
  <c r="H882" i="13"/>
  <c r="K881" i="13"/>
  <c r="I884" i="13"/>
  <c r="E884" i="13"/>
  <c r="B883" i="13"/>
  <c r="L886" i="13"/>
  <c r="F884" i="13"/>
  <c r="I886" i="13"/>
  <c r="B885" i="13"/>
  <c r="E889" i="13"/>
  <c r="J890" i="13"/>
  <c r="J888" i="13"/>
  <c r="J887" i="13"/>
  <c r="G887" i="13"/>
  <c r="D884" i="13"/>
  <c r="H884" i="13"/>
  <c r="G882" i="13"/>
  <c r="C886" i="13"/>
  <c r="K886" i="13"/>
  <c r="I882" i="13"/>
  <c r="L884" i="13"/>
  <c r="E881" i="13"/>
  <c r="G886" i="13"/>
  <c r="G883" i="13"/>
  <c r="K889" i="13"/>
  <c r="F882" i="13"/>
  <c r="H889" i="13"/>
  <c r="E890" i="13"/>
  <c r="C881" i="13"/>
  <c r="K887" i="13"/>
  <c r="E888" i="13"/>
  <c r="C884" i="13"/>
  <c r="B887" i="13"/>
  <c r="L881" i="13"/>
  <c r="D891" i="13"/>
  <c r="H883" i="13"/>
  <c r="H886" i="13"/>
  <c r="J889" i="13"/>
  <c r="D890" i="13"/>
  <c r="D882" i="13"/>
  <c r="K882" i="13"/>
  <c r="C890" i="13"/>
  <c r="B888" i="13"/>
  <c r="B884" i="13"/>
  <c r="K883" i="13"/>
  <c r="F881" i="13"/>
  <c r="I888" i="13"/>
  <c r="D889" i="13"/>
  <c r="H891" i="13"/>
  <c r="J891" i="13"/>
  <c r="K884" i="13"/>
  <c r="C883" i="13"/>
  <c r="L888" i="13"/>
  <c r="E886" i="13"/>
  <c r="K891" i="13"/>
  <c r="E882" i="13"/>
  <c r="F890" i="13"/>
  <c r="K888" i="13"/>
  <c r="D883" i="13"/>
  <c r="E887" i="13"/>
  <c r="C891" i="13"/>
  <c r="B881" i="13"/>
  <c r="I889" i="13"/>
  <c r="B889" i="13"/>
  <c r="H890" i="13"/>
  <c r="I885" i="13"/>
  <c r="D886" i="13"/>
  <c r="C882" i="13"/>
  <c r="G891" i="13"/>
  <c r="D888" i="13"/>
  <c r="B882" i="13"/>
  <c r="H881" i="13"/>
  <c r="E891" i="13"/>
  <c r="O506" i="12" a="1"/>
  <c r="O507" i="12" s="1"/>
  <c r="O516" i="12" s="1"/>
  <c r="N1722" i="11"/>
  <c r="N1662" i="11"/>
  <c r="N1665" i="11" s="1"/>
  <c r="M1665" i="11"/>
  <c r="O1661" i="11" s="1"/>
  <c r="J1696" i="11"/>
  <c r="J1697" i="11"/>
  <c r="I193" i="11"/>
  <c r="K193" i="11" s="1"/>
  <c r="L193" i="11" s="1"/>
  <c r="M193" i="11" s="1"/>
  <c r="L185" i="11"/>
  <c r="M185" i="11" s="1"/>
  <c r="N221" i="9"/>
  <c r="M222" i="9"/>
  <c r="L234" i="9"/>
  <c r="M234" i="9" s="1"/>
  <c r="N234" i="9" s="1"/>
  <c r="N222" i="9"/>
  <c r="H1041" i="15" l="1"/>
  <c r="H1040" i="15"/>
  <c r="H1049" i="15"/>
  <c r="H1045" i="15"/>
  <c r="H1043" i="15"/>
  <c r="H1042" i="15"/>
  <c r="H1046" i="15"/>
  <c r="H1048" i="15"/>
  <c r="H1039" i="15"/>
  <c r="H1044" i="15"/>
  <c r="H1047" i="15"/>
  <c r="B970" i="13" a="1"/>
  <c r="B894" i="13" a="1"/>
  <c r="O513" i="12"/>
  <c r="O522" i="12" s="1"/>
  <c r="O510" i="12"/>
  <c r="O519" i="12" s="1"/>
  <c r="O506" i="12"/>
  <c r="O515" i="12" s="1"/>
  <c r="O508" i="12"/>
  <c r="O517" i="12" s="1"/>
  <c r="O509" i="12"/>
  <c r="O518" i="12" s="1"/>
  <c r="G530" i="12" s="1"/>
  <c r="F531" i="12" s="1"/>
  <c r="H531" i="12" s="1"/>
  <c r="O511" i="12"/>
  <c r="O520" i="12" s="1"/>
  <c r="O512" i="12"/>
  <c r="O521" i="12" s="1"/>
  <c r="G533" i="12" s="1"/>
  <c r="F534" i="12" s="1"/>
  <c r="H534" i="12" s="1"/>
  <c r="G534" i="12"/>
  <c r="G536" i="12" s="1"/>
  <c r="G537" i="12" s="1"/>
  <c r="H537" i="12" s="1"/>
  <c r="G528" i="12"/>
  <c r="G531" i="12"/>
  <c r="G527" i="12"/>
  <c r="G529" i="12"/>
  <c r="F530" i="12" s="1"/>
  <c r="G532" i="12"/>
  <c r="F533" i="12" s="1"/>
  <c r="I1667" i="11"/>
  <c r="K1667" i="11" s="1"/>
  <c r="I1675" i="11"/>
  <c r="K1675" i="11" s="1"/>
  <c r="L1675" i="11" s="1"/>
  <c r="M1675" i="11" s="1"/>
  <c r="D1700" i="11"/>
  <c r="I1689" i="11"/>
  <c r="K1689" i="11" s="1"/>
  <c r="L1689" i="11" s="1"/>
  <c r="M1689" i="11" s="1"/>
  <c r="I1697" i="11"/>
  <c r="K1697" i="11" s="1"/>
  <c r="L1697" i="11" s="1"/>
  <c r="M1697" i="11" s="1"/>
  <c r="N1697" i="11" s="1"/>
  <c r="N193" i="11"/>
  <c r="M187" i="11"/>
  <c r="N185" i="11"/>
  <c r="N187" i="11" s="1"/>
  <c r="O218" i="9"/>
  <c r="K1047" i="15" l="1"/>
  <c r="H1062" i="15" s="1"/>
  <c r="K1039" i="15" a="1"/>
  <c r="K1042" i="15" s="1"/>
  <c r="H1057" i="15" s="1"/>
  <c r="B895" i="13"/>
  <c r="K895" i="13"/>
  <c r="C898" i="13"/>
  <c r="F900" i="13"/>
  <c r="C899" i="13"/>
  <c r="L897" i="13"/>
  <c r="I899" i="13"/>
  <c r="I895" i="13"/>
  <c r="E899" i="13"/>
  <c r="G896" i="13"/>
  <c r="D900" i="13"/>
  <c r="L901" i="13"/>
  <c r="D898" i="13"/>
  <c r="L894" i="13"/>
  <c r="I896" i="13"/>
  <c r="J899" i="13"/>
  <c r="D899" i="13"/>
  <c r="D897" i="13"/>
  <c r="I897" i="13"/>
  <c r="F898" i="13"/>
  <c r="L896" i="13"/>
  <c r="C901" i="13"/>
  <c r="D895" i="13"/>
  <c r="E898" i="13"/>
  <c r="C895" i="13"/>
  <c r="L899" i="13"/>
  <c r="H897" i="13"/>
  <c r="F895" i="13"/>
  <c r="H900" i="13"/>
  <c r="I898" i="13"/>
  <c r="E901" i="13"/>
  <c r="G897" i="13"/>
  <c r="H895" i="13"/>
  <c r="G900" i="13"/>
  <c r="B898" i="13"/>
  <c r="F896" i="13"/>
  <c r="I900" i="13"/>
  <c r="L895" i="13"/>
  <c r="J898" i="13"/>
  <c r="J894" i="13"/>
  <c r="E895" i="13"/>
  <c r="K896" i="13"/>
  <c r="L898" i="13"/>
  <c r="E896" i="13"/>
  <c r="B899" i="13"/>
  <c r="C900" i="13"/>
  <c r="H896" i="13"/>
  <c r="L900" i="13"/>
  <c r="B901" i="13"/>
  <c r="H899" i="13"/>
  <c r="H898" i="13"/>
  <c r="E894" i="13"/>
  <c r="I894" i="13"/>
  <c r="B897" i="13"/>
  <c r="F897" i="13"/>
  <c r="K894" i="13"/>
  <c r="K897" i="13"/>
  <c r="G894" i="13"/>
  <c r="J901" i="13"/>
  <c r="E900" i="13"/>
  <c r="F901" i="13"/>
  <c r="K898" i="13"/>
  <c r="H901" i="13"/>
  <c r="B894" i="13"/>
  <c r="K900" i="13"/>
  <c r="D901" i="13"/>
  <c r="G899" i="13"/>
  <c r="B896" i="13"/>
  <c r="J897" i="13"/>
  <c r="G895" i="13"/>
  <c r="E897" i="13"/>
  <c r="F899" i="13"/>
  <c r="G901" i="13"/>
  <c r="K899" i="13"/>
  <c r="C896" i="13"/>
  <c r="H894" i="13"/>
  <c r="J895" i="13"/>
  <c r="F894" i="13"/>
  <c r="J900" i="13"/>
  <c r="I901" i="13"/>
  <c r="J896" i="13"/>
  <c r="G898" i="13"/>
  <c r="D894" i="13"/>
  <c r="C897" i="13"/>
  <c r="K901" i="13"/>
  <c r="B900" i="13"/>
  <c r="C894" i="13"/>
  <c r="D896" i="13"/>
  <c r="D970" i="13"/>
  <c r="C972" i="13"/>
  <c r="D971" i="13"/>
  <c r="I976" i="13"/>
  <c r="K971" i="13"/>
  <c r="I974" i="13"/>
  <c r="F975" i="13"/>
  <c r="J974" i="13"/>
  <c r="G978" i="13"/>
  <c r="C975" i="13"/>
  <c r="H972" i="13"/>
  <c r="E979" i="13"/>
  <c r="D977" i="13"/>
  <c r="L970" i="13"/>
  <c r="E973" i="13"/>
  <c r="E972" i="13"/>
  <c r="K976" i="13"/>
  <c r="I972" i="13"/>
  <c r="I975" i="13"/>
  <c r="G974" i="13"/>
  <c r="B970" i="13"/>
  <c r="L974" i="13"/>
  <c r="K974" i="13"/>
  <c r="G980" i="13"/>
  <c r="E971" i="13"/>
  <c r="H970" i="13"/>
  <c r="K975" i="13"/>
  <c r="G976" i="13"/>
  <c r="L975" i="13"/>
  <c r="I978" i="13"/>
  <c r="H979" i="13"/>
  <c r="B980" i="13"/>
  <c r="D975" i="13"/>
  <c r="H974" i="13"/>
  <c r="D974" i="13"/>
  <c r="B979" i="13"/>
  <c r="D972" i="13"/>
  <c r="F977" i="13"/>
  <c r="K972" i="13"/>
  <c r="K970" i="13"/>
  <c r="F980" i="13"/>
  <c r="B972" i="13"/>
  <c r="J980" i="13"/>
  <c r="J970" i="13"/>
  <c r="J972" i="13"/>
  <c r="I979" i="13"/>
  <c r="L973" i="13"/>
  <c r="J979" i="13"/>
  <c r="E980" i="13"/>
  <c r="B973" i="13"/>
  <c r="E977" i="13"/>
  <c r="H973" i="13"/>
  <c r="E970" i="13"/>
  <c r="H980" i="13"/>
  <c r="K980" i="13"/>
  <c r="J973" i="13"/>
  <c r="H975" i="13"/>
  <c r="D976" i="13"/>
  <c r="J976" i="13"/>
  <c r="G979" i="13"/>
  <c r="F972" i="13"/>
  <c r="I973" i="13"/>
  <c r="L980" i="13"/>
  <c r="L978" i="13"/>
  <c r="K979" i="13"/>
  <c r="C977" i="13"/>
  <c r="C978" i="13"/>
  <c r="C974" i="13"/>
  <c r="H971" i="13"/>
  <c r="I971" i="13"/>
  <c r="C976" i="13"/>
  <c r="F976" i="13"/>
  <c r="H976" i="13"/>
  <c r="L972" i="13"/>
  <c r="G970" i="13"/>
  <c r="I977" i="13"/>
  <c r="F979" i="13"/>
  <c r="E976" i="13"/>
  <c r="L976" i="13"/>
  <c r="E978" i="13"/>
  <c r="K977" i="13"/>
  <c r="F970" i="13"/>
  <c r="D978" i="13"/>
  <c r="B976" i="13"/>
  <c r="F974" i="13"/>
  <c r="J971" i="13"/>
  <c r="G977" i="13"/>
  <c r="J975" i="13"/>
  <c r="K978" i="13"/>
  <c r="C973" i="13"/>
  <c r="L977" i="13"/>
  <c r="L971" i="13"/>
  <c r="D973" i="13"/>
  <c r="C971" i="13"/>
  <c r="C979" i="13"/>
  <c r="D979" i="13"/>
  <c r="C970" i="13"/>
  <c r="G973" i="13"/>
  <c r="F973" i="13"/>
  <c r="H977" i="13"/>
  <c r="L979" i="13"/>
  <c r="B971" i="13"/>
  <c r="E974" i="13"/>
  <c r="B974" i="13"/>
  <c r="K973" i="13"/>
  <c r="B977" i="13"/>
  <c r="J977" i="13"/>
  <c r="F978" i="13"/>
  <c r="F971" i="13"/>
  <c r="G972" i="13"/>
  <c r="J978" i="13"/>
  <c r="B975" i="13"/>
  <c r="G971" i="13"/>
  <c r="E975" i="13"/>
  <c r="I970" i="13"/>
  <c r="G975" i="13"/>
  <c r="D980" i="13"/>
  <c r="I980" i="13"/>
  <c r="H978" i="13"/>
  <c r="B978" i="13"/>
  <c r="C980" i="13"/>
  <c r="H533" i="12"/>
  <c r="I533" i="12"/>
  <c r="I531" i="12"/>
  <c r="J531" i="12" s="1"/>
  <c r="K531" i="12" s="1"/>
  <c r="H530" i="12"/>
  <c r="I530" i="12" s="1"/>
  <c r="H527" i="12"/>
  <c r="F528" i="12"/>
  <c r="H528" i="12" s="1"/>
  <c r="G535" i="12"/>
  <c r="F536" i="12" s="1"/>
  <c r="H536" i="12" s="1"/>
  <c r="I536" i="12" s="1"/>
  <c r="F532" i="12"/>
  <c r="H532" i="12" s="1"/>
  <c r="I534" i="12"/>
  <c r="I537" i="12"/>
  <c r="E559" i="12" s="1"/>
  <c r="F535" i="12"/>
  <c r="F529" i="12"/>
  <c r="H529" i="12" s="1"/>
  <c r="I529" i="12" s="1"/>
  <c r="N1675" i="11"/>
  <c r="N1689" i="11"/>
  <c r="N1690" i="11" s="1"/>
  <c r="M1690" i="11"/>
  <c r="O1687" i="11" s="1"/>
  <c r="J1701" i="11"/>
  <c r="J1703" i="11"/>
  <c r="J1700" i="11"/>
  <c r="J1702" i="11"/>
  <c r="L1667" i="11"/>
  <c r="M1667" i="11" s="1"/>
  <c r="O185" i="11"/>
  <c r="I232" i="9"/>
  <c r="K232" i="9" s="1"/>
  <c r="L232" i="9" s="1"/>
  <c r="M232" i="9" s="1"/>
  <c r="D257" i="9"/>
  <c r="I224" i="9"/>
  <c r="K224" i="9" s="1"/>
  <c r="L224" i="9" s="1"/>
  <c r="M224" i="9" s="1"/>
  <c r="I246" i="9"/>
  <c r="K246" i="9" s="1"/>
  <c r="I254" i="9"/>
  <c r="K254" i="9" s="1"/>
  <c r="L254" i="9" s="1"/>
  <c r="M254" i="9" s="1"/>
  <c r="N254" i="9" s="1"/>
  <c r="N1094" i="15" l="1"/>
  <c r="L1057" i="15"/>
  <c r="N1099" i="15"/>
  <c r="L1062" i="15"/>
  <c r="K1045" i="15"/>
  <c r="H1060" i="15" s="1"/>
  <c r="K1043" i="15"/>
  <c r="H1058" i="15" s="1"/>
  <c r="K1046" i="15"/>
  <c r="H1061" i="15" s="1"/>
  <c r="K1039" i="15"/>
  <c r="H1054" i="15" s="1"/>
  <c r="K1044" i="15"/>
  <c r="H1059" i="15" s="1"/>
  <c r="K1041" i="15"/>
  <c r="H1056" i="15" s="1"/>
  <c r="K1048" i="15"/>
  <c r="H1063" i="15" s="1"/>
  <c r="K1040" i="15"/>
  <c r="H1055" i="15" s="1"/>
  <c r="K1049" i="15"/>
  <c r="H1064" i="15" s="1"/>
  <c r="B983" i="13" a="1"/>
  <c r="B987" i="13" s="1"/>
  <c r="B904" i="13" a="1"/>
  <c r="B950" i="13" a="1"/>
  <c r="J537" i="12"/>
  <c r="K537" i="12" s="1"/>
  <c r="F559" i="12" s="1"/>
  <c r="E555" i="12"/>
  <c r="E554" i="12"/>
  <c r="J529" i="12"/>
  <c r="K529" i="12" s="1"/>
  <c r="E543" i="12"/>
  <c r="E545" i="12"/>
  <c r="H546" i="12" s="1"/>
  <c r="O564" i="12" s="1"/>
  <c r="H535" i="12"/>
  <c r="I535" i="12" s="1"/>
  <c r="I527" i="12"/>
  <c r="E540" i="12" s="1"/>
  <c r="E556" i="12"/>
  <c r="E558" i="12"/>
  <c r="I532" i="12"/>
  <c r="J532" i="12" s="1"/>
  <c r="K532" i="12" s="1"/>
  <c r="J536" i="12"/>
  <c r="K536" i="12" s="1"/>
  <c r="E557" i="12"/>
  <c r="H559" i="12" s="1"/>
  <c r="O569" i="12" s="1"/>
  <c r="E552" i="12"/>
  <c r="I528" i="12"/>
  <c r="J528" i="12" s="1"/>
  <c r="K528" i="12" s="1"/>
  <c r="J530" i="12"/>
  <c r="K530" i="12" s="1"/>
  <c r="E547" i="12"/>
  <c r="E546" i="12"/>
  <c r="F548" i="12"/>
  <c r="H565" i="12" s="1"/>
  <c r="F550" i="12"/>
  <c r="G566" i="12" s="1"/>
  <c r="E548" i="12"/>
  <c r="E550" i="12"/>
  <c r="J534" i="12"/>
  <c r="K534" i="12" s="1"/>
  <c r="J533" i="12"/>
  <c r="K533" i="12" s="1"/>
  <c r="M1669" i="11"/>
  <c r="N1667" i="11"/>
  <c r="N1669" i="11" s="1"/>
  <c r="I1692" i="11"/>
  <c r="K1692" i="11" s="1"/>
  <c r="I1700" i="11"/>
  <c r="K1700" i="11" s="1"/>
  <c r="L1700" i="11" s="1"/>
  <c r="M1700" i="11" s="1"/>
  <c r="D1726" i="11"/>
  <c r="I1723" i="11"/>
  <c r="K1723" i="11" s="1"/>
  <c r="I189" i="11"/>
  <c r="K189" i="11" s="1"/>
  <c r="M226" i="9"/>
  <c r="N224" i="9"/>
  <c r="N226" i="9" s="1"/>
  <c r="L246" i="9"/>
  <c r="M246" i="9" s="1"/>
  <c r="J260" i="9"/>
  <c r="J257" i="9"/>
  <c r="J259" i="9"/>
  <c r="J258" i="9"/>
  <c r="N232" i="9"/>
  <c r="N1091" i="15" l="1"/>
  <c r="L1054" i="15"/>
  <c r="N1101" i="15"/>
  <c r="L1064" i="15"/>
  <c r="P1062" i="15"/>
  <c r="N1062" i="15"/>
  <c r="Q1062" i="15" s="1"/>
  <c r="R1062" i="15" s="1"/>
  <c r="S1062" i="15" s="1"/>
  <c r="P1138" i="15" s="1"/>
  <c r="N1100" i="15"/>
  <c r="L1063" i="15"/>
  <c r="N1098" i="15"/>
  <c r="L1061" i="15"/>
  <c r="L1058" i="15"/>
  <c r="N1095" i="15"/>
  <c r="N1092" i="15"/>
  <c r="L1055" i="15"/>
  <c r="L1056" i="15"/>
  <c r="N1093" i="15"/>
  <c r="P1057" i="15"/>
  <c r="N1057" i="15"/>
  <c r="Q1057" i="15" s="1"/>
  <c r="R1057" i="15" s="1"/>
  <c r="S1057" i="15" s="1"/>
  <c r="K1133" i="15" s="1"/>
  <c r="N1097" i="15"/>
  <c r="L1060" i="15"/>
  <c r="N1096" i="15"/>
  <c r="L1059" i="15"/>
  <c r="G986" i="13"/>
  <c r="E986" i="13"/>
  <c r="C983" i="13"/>
  <c r="B988" i="13"/>
  <c r="D988" i="13"/>
  <c r="C988" i="13"/>
  <c r="H987" i="13"/>
  <c r="H984" i="13"/>
  <c r="L985" i="13"/>
  <c r="J984" i="13"/>
  <c r="D910" i="13"/>
  <c r="E911" i="13"/>
  <c r="H910" i="13"/>
  <c r="E909" i="13"/>
  <c r="B906" i="13"/>
  <c r="I906" i="13"/>
  <c r="D907" i="13"/>
  <c r="F906" i="13"/>
  <c r="E905" i="13"/>
  <c r="I904" i="13"/>
  <c r="F908" i="13"/>
  <c r="I911" i="13"/>
  <c r="G911" i="13"/>
  <c r="G907" i="13"/>
  <c r="F904" i="13"/>
  <c r="H905" i="13"/>
  <c r="H911" i="13"/>
  <c r="E908" i="13"/>
  <c r="B907" i="13"/>
  <c r="G908" i="13"/>
  <c r="C910" i="13"/>
  <c r="G909" i="13"/>
  <c r="H906" i="13"/>
  <c r="D904" i="13"/>
  <c r="C909" i="13"/>
  <c r="B910" i="13"/>
  <c r="E910" i="13"/>
  <c r="C907" i="13"/>
  <c r="B909" i="13"/>
  <c r="F909" i="13"/>
  <c r="I910" i="13"/>
  <c r="D908" i="13"/>
  <c r="G905" i="13"/>
  <c r="F911" i="13"/>
  <c r="C908" i="13"/>
  <c r="B908" i="13"/>
  <c r="B911" i="13"/>
  <c r="F910" i="13"/>
  <c r="C905" i="13"/>
  <c r="I905" i="13"/>
  <c r="E904" i="13"/>
  <c r="I907" i="13"/>
  <c r="B904" i="13"/>
  <c r="F907" i="13"/>
  <c r="E906" i="13"/>
  <c r="H909" i="13"/>
  <c r="H908" i="13"/>
  <c r="F905" i="13"/>
  <c r="G910" i="13"/>
  <c r="D911" i="13"/>
  <c r="D905" i="13"/>
  <c r="H907" i="13"/>
  <c r="D909" i="13"/>
  <c r="I908" i="13"/>
  <c r="C904" i="13"/>
  <c r="D906" i="13"/>
  <c r="C911" i="13"/>
  <c r="G904" i="13"/>
  <c r="B905" i="13"/>
  <c r="G906" i="13"/>
  <c r="C906" i="13"/>
  <c r="H904" i="13"/>
  <c r="E907" i="13"/>
  <c r="I909" i="13"/>
  <c r="I988" i="13"/>
  <c r="D991" i="13"/>
  <c r="L988" i="13"/>
  <c r="L992" i="13"/>
  <c r="K983" i="13"/>
  <c r="B992" i="13"/>
  <c r="H990" i="13"/>
  <c r="I991" i="13"/>
  <c r="I993" i="13"/>
  <c r="F993" i="13"/>
  <c r="K986" i="13"/>
  <c r="B985" i="13"/>
  <c r="B990" i="13"/>
  <c r="L993" i="13"/>
  <c r="G993" i="13"/>
  <c r="K988" i="13"/>
  <c r="L990" i="13"/>
  <c r="D985" i="13"/>
  <c r="F984" i="13"/>
  <c r="F989" i="13"/>
  <c r="J983" i="13"/>
  <c r="F991" i="13"/>
  <c r="F990" i="13"/>
  <c r="K993" i="13"/>
  <c r="E993" i="13"/>
  <c r="G984" i="13"/>
  <c r="B986" i="13"/>
  <c r="E988" i="13"/>
  <c r="C989" i="13"/>
  <c r="J992" i="13"/>
  <c r="D987" i="13"/>
  <c r="F986" i="13"/>
  <c r="J985" i="13"/>
  <c r="D993" i="13"/>
  <c r="D992" i="13"/>
  <c r="H986" i="13"/>
  <c r="G988" i="13"/>
  <c r="I992" i="13"/>
  <c r="E987" i="13"/>
  <c r="C993" i="13"/>
  <c r="I984" i="13"/>
  <c r="G990" i="13"/>
  <c r="L991" i="13"/>
  <c r="J993" i="13"/>
  <c r="J990" i="13"/>
  <c r="E983" i="13"/>
  <c r="H993" i="13"/>
  <c r="B991" i="13"/>
  <c r="G992" i="13"/>
  <c r="K984" i="13"/>
  <c r="I986" i="13"/>
  <c r="J987" i="13"/>
  <c r="G991" i="13"/>
  <c r="L986" i="13"/>
  <c r="H988" i="13"/>
  <c r="D989" i="13"/>
  <c r="D983" i="13"/>
  <c r="K992" i="13"/>
  <c r="C985" i="13"/>
  <c r="C990" i="13"/>
  <c r="F988" i="13"/>
  <c r="C992" i="13"/>
  <c r="E991" i="13"/>
  <c r="E990" i="13"/>
  <c r="I983" i="13"/>
  <c r="F985" i="13"/>
  <c r="G985" i="13"/>
  <c r="I989" i="13"/>
  <c r="C987" i="13"/>
  <c r="F992" i="13"/>
  <c r="E989" i="13"/>
  <c r="B993" i="13"/>
  <c r="F987" i="13"/>
  <c r="L989" i="13"/>
  <c r="G987" i="13"/>
  <c r="B989" i="13"/>
  <c r="L983" i="13"/>
  <c r="C984" i="13"/>
  <c r="J988" i="13"/>
  <c r="H989" i="13"/>
  <c r="J991" i="13"/>
  <c r="J989" i="13"/>
  <c r="D990" i="13"/>
  <c r="H992" i="13"/>
  <c r="E992" i="13"/>
  <c r="I990" i="13"/>
  <c r="I987" i="13"/>
  <c r="J986" i="13"/>
  <c r="K989" i="13"/>
  <c r="K990" i="13"/>
  <c r="I985" i="13"/>
  <c r="F983" i="13"/>
  <c r="K987" i="13"/>
  <c r="H991" i="13"/>
  <c r="D984" i="13"/>
  <c r="C991" i="13"/>
  <c r="E984" i="13"/>
  <c r="K991" i="13"/>
  <c r="H983" i="13"/>
  <c r="C986" i="13"/>
  <c r="K985" i="13"/>
  <c r="B950" i="13"/>
  <c r="B957" i="13"/>
  <c r="B953" i="13"/>
  <c r="B954" i="13"/>
  <c r="B952" i="13"/>
  <c r="B951" i="13"/>
  <c r="B955" i="13"/>
  <c r="B956" i="13"/>
  <c r="H985" i="13"/>
  <c r="G983" i="13"/>
  <c r="B983" i="13"/>
  <c r="D986" i="13"/>
  <c r="E985" i="13"/>
  <c r="G989" i="13"/>
  <c r="L984" i="13"/>
  <c r="L987" i="13"/>
  <c r="B984" i="13"/>
  <c r="F558" i="12"/>
  <c r="J569" i="12" s="1"/>
  <c r="F556" i="12"/>
  <c r="K568" i="12" s="1"/>
  <c r="E541" i="12"/>
  <c r="H541" i="12" s="1"/>
  <c r="O562" i="12" s="1"/>
  <c r="E542" i="12"/>
  <c r="J527" i="12"/>
  <c r="K527" i="12" s="1"/>
  <c r="F540" i="12" s="1"/>
  <c r="G541" i="12" s="1"/>
  <c r="D562" i="12" s="1"/>
  <c r="J535" i="12"/>
  <c r="K535" i="12" s="1"/>
  <c r="E549" i="12"/>
  <c r="H552" i="12" s="1"/>
  <c r="O566" i="12" s="1"/>
  <c r="E544" i="12"/>
  <c r="E553" i="12"/>
  <c r="H554" i="12" s="1"/>
  <c r="O567" i="12" s="1"/>
  <c r="E551" i="12"/>
  <c r="F543" i="12"/>
  <c r="F563" i="12" s="1"/>
  <c r="F545" i="12"/>
  <c r="F541" i="12"/>
  <c r="E562" i="12" s="1"/>
  <c r="F542" i="12"/>
  <c r="H556" i="12"/>
  <c r="O568" i="12" s="1"/>
  <c r="F552" i="12"/>
  <c r="K566" i="12" s="1"/>
  <c r="F557" i="12"/>
  <c r="F551" i="12"/>
  <c r="I566" i="12" s="1"/>
  <c r="F553" i="12"/>
  <c r="H548" i="12"/>
  <c r="O565" i="12" s="1"/>
  <c r="F554" i="12"/>
  <c r="J567" i="12" s="1"/>
  <c r="F555" i="12"/>
  <c r="F547" i="12"/>
  <c r="F546" i="12"/>
  <c r="G564" i="12" s="1"/>
  <c r="L1723" i="11"/>
  <c r="M1723" i="11" s="1"/>
  <c r="N1700" i="11"/>
  <c r="J1726" i="11"/>
  <c r="J1728" i="11"/>
  <c r="J1727" i="11"/>
  <c r="L1692" i="11"/>
  <c r="M1692" i="11" s="1"/>
  <c r="O1667" i="11"/>
  <c r="L189" i="11"/>
  <c r="M189" i="11" s="1"/>
  <c r="N246" i="9"/>
  <c r="N247" i="9" s="1"/>
  <c r="M247" i="9"/>
  <c r="O244" i="9" s="1"/>
  <c r="O224" i="9"/>
  <c r="N1063" i="15" l="1"/>
  <c r="P1063" i="15"/>
  <c r="N1056" i="15"/>
  <c r="P1056" i="15"/>
  <c r="N1059" i="15"/>
  <c r="P1059" i="15"/>
  <c r="N1064" i="15"/>
  <c r="P1064" i="15"/>
  <c r="N1058" i="15"/>
  <c r="P1058" i="15"/>
  <c r="Q1058" i="15" s="1"/>
  <c r="R1058" i="15" s="1"/>
  <c r="S1058" i="15" s="1"/>
  <c r="L1134" i="15" s="1"/>
  <c r="N1060" i="15"/>
  <c r="P1060" i="15"/>
  <c r="P1061" i="15"/>
  <c r="N1061" i="15"/>
  <c r="Q1061" i="15" s="1"/>
  <c r="R1061" i="15" s="1"/>
  <c r="S1061" i="15" s="1"/>
  <c r="O1137" i="15" s="1"/>
  <c r="N1054" i="15"/>
  <c r="P1054" i="15"/>
  <c r="P1055" i="15"/>
  <c r="N1055" i="15"/>
  <c r="Q1055" i="15" s="1"/>
  <c r="R1055" i="15" s="1"/>
  <c r="S1055" i="15" s="1"/>
  <c r="I1131" i="15" s="1"/>
  <c r="K1225" i="15" a="1"/>
  <c r="B996" i="13" a="1"/>
  <c r="B1003" i="13" s="1"/>
  <c r="B960" i="13" a="1"/>
  <c r="B967" i="13" s="1"/>
  <c r="B914" i="13" a="1"/>
  <c r="F565" i="12"/>
  <c r="G548" i="12"/>
  <c r="G565" i="12" s="1"/>
  <c r="I568" i="12"/>
  <c r="G556" i="12"/>
  <c r="J568" i="12" s="1"/>
  <c r="D563" i="12"/>
  <c r="F549" i="12"/>
  <c r="F544" i="12"/>
  <c r="H563" i="12" s="1"/>
  <c r="H569" i="12"/>
  <c r="G559" i="12"/>
  <c r="K569" i="12" s="1"/>
  <c r="E564" i="12"/>
  <c r="G546" i="12"/>
  <c r="F564" i="12" s="1"/>
  <c r="H544" i="12"/>
  <c r="O563" i="12" s="1"/>
  <c r="G554" i="12"/>
  <c r="I567" i="12" s="1"/>
  <c r="H567" i="12"/>
  <c r="N1692" i="11"/>
  <c r="N1694" i="11" s="1"/>
  <c r="M1694" i="11"/>
  <c r="O1692" i="11" s="1"/>
  <c r="N1723" i="11"/>
  <c r="N1724" i="11" s="1"/>
  <c r="M1724" i="11"/>
  <c r="O1722" i="11" s="1"/>
  <c r="I1671" i="11"/>
  <c r="K1671" i="11" s="1"/>
  <c r="L1671" i="11" s="1"/>
  <c r="M1671" i="11" s="1"/>
  <c r="D1706" i="11"/>
  <c r="I1702" i="11"/>
  <c r="K1702" i="11" s="1"/>
  <c r="L1702" i="11" s="1"/>
  <c r="M1702" i="11" s="1"/>
  <c r="N1702" i="11" s="1"/>
  <c r="N189" i="11"/>
  <c r="N191" i="11" s="1"/>
  <c r="M191" i="11"/>
  <c r="I228" i="9"/>
  <c r="K228" i="9" s="1"/>
  <c r="I259" i="9"/>
  <c r="K259" i="9" s="1"/>
  <c r="D263" i="9"/>
  <c r="I257" i="9"/>
  <c r="K257" i="9" s="1"/>
  <c r="L257" i="9" s="1"/>
  <c r="M257" i="9" s="1"/>
  <c r="I249" i="9"/>
  <c r="K249" i="9" s="1"/>
  <c r="L249" i="9" s="1"/>
  <c r="M249" i="9" s="1"/>
  <c r="D283" i="9"/>
  <c r="I280" i="9"/>
  <c r="K280" i="9" s="1"/>
  <c r="L280" i="9" s="1"/>
  <c r="M280" i="9" s="1"/>
  <c r="Q1064" i="15" l="1"/>
  <c r="R1064" i="15" s="1"/>
  <c r="S1064" i="15" s="1"/>
  <c r="R1140" i="15" s="1"/>
  <c r="K1230" i="15"/>
  <c r="K1229" i="15"/>
  <c r="K1228" i="15"/>
  <c r="K1227" i="15"/>
  <c r="K1226" i="15"/>
  <c r="K1225" i="15"/>
  <c r="K1232" i="15"/>
  <c r="K1231" i="15"/>
  <c r="Q1060" i="15"/>
  <c r="R1060" i="15" s="1"/>
  <c r="S1060" i="15" s="1"/>
  <c r="N1136" i="15" s="1"/>
  <c r="Q1056" i="15"/>
  <c r="R1056" i="15" s="1"/>
  <c r="S1056" i="15" s="1"/>
  <c r="J1132" i="15" s="1"/>
  <c r="Q1054" i="15"/>
  <c r="R1054" i="15" s="1"/>
  <c r="S1054" i="15" s="1"/>
  <c r="H1130" i="15" s="1"/>
  <c r="Q1059" i="15"/>
  <c r="R1059" i="15" s="1"/>
  <c r="S1059" i="15" s="1"/>
  <c r="M1135" i="15" s="1"/>
  <c r="Q1063" i="15"/>
  <c r="R1063" i="15" s="1"/>
  <c r="S1063" i="15" s="1"/>
  <c r="Q1139" i="15" s="1"/>
  <c r="B997" i="13"/>
  <c r="B999" i="13"/>
  <c r="B965" i="13"/>
  <c r="B963" i="13"/>
  <c r="B1000" i="13"/>
  <c r="B998" i="13"/>
  <c r="B1004" i="13"/>
  <c r="B1006" i="13"/>
  <c r="B1001" i="13"/>
  <c r="B1005" i="13"/>
  <c r="B996" i="13"/>
  <c r="B1002" i="13"/>
  <c r="B962" i="13"/>
  <c r="B960" i="13"/>
  <c r="B966" i="13"/>
  <c r="B964" i="13"/>
  <c r="B961" i="13"/>
  <c r="E920" i="13"/>
  <c r="H921" i="13"/>
  <c r="C921" i="13"/>
  <c r="D915" i="13"/>
  <c r="E919" i="13"/>
  <c r="G916" i="13"/>
  <c r="F921" i="13"/>
  <c r="H915" i="13"/>
  <c r="I914" i="13"/>
  <c r="D919" i="13"/>
  <c r="H914" i="13"/>
  <c r="H918" i="13"/>
  <c r="D914" i="13"/>
  <c r="G917" i="13"/>
  <c r="D918" i="13"/>
  <c r="E914" i="13"/>
  <c r="D917" i="13"/>
  <c r="H916" i="13"/>
  <c r="B920" i="13"/>
  <c r="H919" i="13"/>
  <c r="B914" i="13"/>
  <c r="F914" i="13"/>
  <c r="G914" i="13"/>
  <c r="B917" i="13"/>
  <c r="G915" i="13"/>
  <c r="E918" i="13"/>
  <c r="F915" i="13"/>
  <c r="C920" i="13"/>
  <c r="B916" i="13"/>
  <c r="D920" i="13"/>
  <c r="I915" i="13"/>
  <c r="F917" i="13"/>
  <c r="I920" i="13"/>
  <c r="E915" i="13"/>
  <c r="D921" i="13"/>
  <c r="B918" i="13"/>
  <c r="G921" i="13"/>
  <c r="F919" i="13"/>
  <c r="G918" i="13"/>
  <c r="I919" i="13"/>
  <c r="E917" i="13"/>
  <c r="I921" i="13"/>
  <c r="F918" i="13"/>
  <c r="C914" i="13"/>
  <c r="F916" i="13"/>
  <c r="H917" i="13"/>
  <c r="B919" i="13"/>
  <c r="C919" i="13"/>
  <c r="F920" i="13"/>
  <c r="C916" i="13"/>
  <c r="C917" i="13"/>
  <c r="I916" i="13"/>
  <c r="E916" i="13"/>
  <c r="D916" i="13"/>
  <c r="I917" i="13"/>
  <c r="C918" i="13"/>
  <c r="G919" i="13"/>
  <c r="B921" i="13"/>
  <c r="G920" i="13"/>
  <c r="C915" i="13"/>
  <c r="E921" i="13"/>
  <c r="B915" i="13"/>
  <c r="I918" i="13"/>
  <c r="H920" i="13"/>
  <c r="E566" i="12"/>
  <c r="G552" i="12"/>
  <c r="H566" i="12" s="1"/>
  <c r="G544" i="12"/>
  <c r="E563" i="12" s="1"/>
  <c r="D571" i="12" s="1" a="1"/>
  <c r="J1706" i="11"/>
  <c r="J1707" i="11"/>
  <c r="I1726" i="11"/>
  <c r="K1726" i="11" s="1"/>
  <c r="L1726" i="11" s="1"/>
  <c r="M1726" i="11" s="1"/>
  <c r="D1761" i="11"/>
  <c r="I1696" i="11"/>
  <c r="K1696" i="11" s="1"/>
  <c r="L1696" i="11" s="1"/>
  <c r="M1696" i="11" s="1"/>
  <c r="I1727" i="11"/>
  <c r="K1727" i="11" s="1"/>
  <c r="D1731" i="11"/>
  <c r="N1671" i="11"/>
  <c r="N1673" i="11" s="1"/>
  <c r="M1673" i="11"/>
  <c r="O1671" i="11" s="1"/>
  <c r="O189" i="11"/>
  <c r="N280" i="9"/>
  <c r="N281" i="9" s="1"/>
  <c r="M281" i="9"/>
  <c r="O279" i="9" s="1"/>
  <c r="J283" i="9"/>
  <c r="J285" i="9"/>
  <c r="J284" i="9"/>
  <c r="J263" i="9"/>
  <c r="J264" i="9"/>
  <c r="N249" i="9"/>
  <c r="N251" i="9" s="1"/>
  <c r="M251" i="9"/>
  <c r="O249" i="9" s="1"/>
  <c r="L259" i="9"/>
  <c r="M259" i="9" s="1"/>
  <c r="N259" i="9" s="1"/>
  <c r="N257" i="9"/>
  <c r="L228" i="9"/>
  <c r="M228" i="9" s="1"/>
  <c r="N1225" i="15" l="1" a="1"/>
  <c r="N1225" i="15" s="1"/>
  <c r="H1143" i="15" a="1"/>
  <c r="H1199" i="15" a="1"/>
  <c r="N1230" i="15"/>
  <c r="N1232" i="15"/>
  <c r="E960" i="13" a="1"/>
  <c r="D571" i="12"/>
  <c r="K573" i="12"/>
  <c r="J572" i="12"/>
  <c r="I571" i="12"/>
  <c r="G577" i="12"/>
  <c r="E577" i="12"/>
  <c r="I578" i="12"/>
  <c r="F578" i="12"/>
  <c r="D576" i="12"/>
  <c r="K578" i="12"/>
  <c r="J577" i="12"/>
  <c r="I576" i="12"/>
  <c r="H575" i="12"/>
  <c r="G574" i="12"/>
  <c r="E574" i="12"/>
  <c r="F577" i="12"/>
  <c r="D574" i="12"/>
  <c r="J575" i="12"/>
  <c r="I574" i="12"/>
  <c r="H573" i="12"/>
  <c r="G572" i="12"/>
  <c r="E572" i="12"/>
  <c r="F575" i="12"/>
  <c r="D573" i="12"/>
  <c r="K575" i="12"/>
  <c r="J574" i="12"/>
  <c r="I573" i="12"/>
  <c r="H572" i="12"/>
  <c r="G571" i="12"/>
  <c r="E571" i="12"/>
  <c r="F574" i="12"/>
  <c r="D572" i="12"/>
  <c r="J573" i="12"/>
  <c r="I572" i="12"/>
  <c r="H571" i="12"/>
  <c r="E578" i="12"/>
  <c r="J578" i="12"/>
  <c r="F573" i="12"/>
  <c r="D578" i="12"/>
  <c r="H578" i="12"/>
  <c r="K572" i="12"/>
  <c r="J571" i="12"/>
  <c r="H577" i="12"/>
  <c r="G576" i="12"/>
  <c r="E576" i="12"/>
  <c r="F572" i="12"/>
  <c r="K576" i="12"/>
  <c r="K574" i="12"/>
  <c r="D577" i="12"/>
  <c r="G578" i="12"/>
  <c r="K571" i="12"/>
  <c r="I577" i="12"/>
  <c r="H576" i="12"/>
  <c r="G575" i="12"/>
  <c r="E575" i="12"/>
  <c r="F571" i="12"/>
  <c r="D575" i="12"/>
  <c r="K577" i="12"/>
  <c r="J576" i="12"/>
  <c r="I575" i="12"/>
  <c r="H574" i="12"/>
  <c r="G573" i="12"/>
  <c r="E573" i="12"/>
  <c r="F576" i="12"/>
  <c r="N1726" i="11"/>
  <c r="K1707" i="11"/>
  <c r="L1707" i="11" s="1"/>
  <c r="M1707" i="11" s="1"/>
  <c r="N1707" i="11" s="1"/>
  <c r="L1727" i="11"/>
  <c r="M1727" i="11" s="1"/>
  <c r="J1762" i="11"/>
  <c r="J1761" i="11"/>
  <c r="K1761" i="11" s="1"/>
  <c r="L1761" i="11" s="1"/>
  <c r="M1761" i="11" s="1"/>
  <c r="N1696" i="11"/>
  <c r="N1698" i="11" s="1"/>
  <c r="M1698" i="11"/>
  <c r="O1696" i="11" s="1"/>
  <c r="I1676" i="11"/>
  <c r="K1676" i="11" s="1"/>
  <c r="L1676" i="11" s="1"/>
  <c r="M1676" i="11" s="1"/>
  <c r="I1707" i="11"/>
  <c r="D1710" i="11"/>
  <c r="J1732" i="11"/>
  <c r="J1731" i="11"/>
  <c r="I194" i="11"/>
  <c r="K194" i="11" s="1"/>
  <c r="L194" i="11"/>
  <c r="M194" i="11" s="1"/>
  <c r="M230" i="9"/>
  <c r="N228" i="9"/>
  <c r="N230" i="9" s="1"/>
  <c r="I253" i="9"/>
  <c r="K253" i="9" s="1"/>
  <c r="L253" i="9" s="1"/>
  <c r="M253" i="9" s="1"/>
  <c r="D288" i="9"/>
  <c r="I284" i="9"/>
  <c r="K284" i="9" s="1"/>
  <c r="I283" i="9"/>
  <c r="K283" i="9" s="1"/>
  <c r="L283" i="9" s="1"/>
  <c r="M283" i="9" s="1"/>
  <c r="D318" i="9"/>
  <c r="L1153" i="15" l="1"/>
  <c r="M1149" i="15"/>
  <c r="R1150" i="15"/>
  <c r="L1147" i="15"/>
  <c r="N1143" i="15"/>
  <c r="P1144" i="15"/>
  <c r="O1146" i="15"/>
  <c r="K1145" i="15"/>
  <c r="R1153" i="15"/>
  <c r="I1150" i="15"/>
  <c r="R1145" i="15"/>
  <c r="J1152" i="15"/>
  <c r="L1151" i="15"/>
  <c r="J1144" i="15"/>
  <c r="J1150" i="15"/>
  <c r="Q1149" i="15"/>
  <c r="P1143" i="15"/>
  <c r="Q1145" i="15"/>
  <c r="Q1150" i="15"/>
  <c r="N1145" i="15"/>
  <c r="I1147" i="15"/>
  <c r="J1147" i="15"/>
  <c r="H1152" i="15"/>
  <c r="Q1152" i="15"/>
  <c r="J1151" i="15"/>
  <c r="P1149" i="15"/>
  <c r="M1151" i="15"/>
  <c r="Q1151" i="15"/>
  <c r="O1150" i="15"/>
  <c r="N1148" i="15"/>
  <c r="P1153" i="15"/>
  <c r="P1150" i="15"/>
  <c r="N1151" i="15"/>
  <c r="R1146" i="15"/>
  <c r="H1145" i="15"/>
  <c r="H1147" i="15"/>
  <c r="M1148" i="15"/>
  <c r="K1146" i="15"/>
  <c r="R1143" i="15"/>
  <c r="I1152" i="15"/>
  <c r="R1151" i="15"/>
  <c r="H1144" i="15"/>
  <c r="H1153" i="15"/>
  <c r="M1152" i="15"/>
  <c r="N1150" i="15"/>
  <c r="I1143" i="15"/>
  <c r="Q1146" i="15"/>
  <c r="I1151" i="15"/>
  <c r="J1145" i="15"/>
  <c r="P1151" i="15"/>
  <c r="P1146" i="15"/>
  <c r="P1148" i="15"/>
  <c r="K1144" i="15"/>
  <c r="I1148" i="15"/>
  <c r="N1144" i="15"/>
  <c r="O1148" i="15"/>
  <c r="L1145" i="15"/>
  <c r="M1143" i="15"/>
  <c r="M1144" i="15"/>
  <c r="H1151" i="15"/>
  <c r="N1153" i="15"/>
  <c r="O1151" i="15"/>
  <c r="K1152" i="15"/>
  <c r="R1144" i="15"/>
  <c r="J1149" i="15"/>
  <c r="R1147" i="15"/>
  <c r="L1152" i="15"/>
  <c r="P1145" i="15"/>
  <c r="K1148" i="15"/>
  <c r="H1148" i="15"/>
  <c r="Q1147" i="15"/>
  <c r="L1148" i="15"/>
  <c r="O1147" i="15"/>
  <c r="I1145" i="15"/>
  <c r="N1152" i="15"/>
  <c r="M1147" i="15"/>
  <c r="J1146" i="15"/>
  <c r="R1152" i="15"/>
  <c r="K1143" i="15"/>
  <c r="Q1143" i="15"/>
  <c r="K1151" i="15"/>
  <c r="J1153" i="15"/>
  <c r="Q1148" i="15"/>
  <c r="I1149" i="15"/>
  <c r="O1152" i="15"/>
  <c r="P1147" i="15"/>
  <c r="K1147" i="15"/>
  <c r="N1147" i="15"/>
  <c r="O1145" i="15"/>
  <c r="J1148" i="15"/>
  <c r="M1146" i="15"/>
  <c r="Q1144" i="15"/>
  <c r="O1143" i="15"/>
  <c r="I1146" i="15"/>
  <c r="O1149" i="15"/>
  <c r="O1144" i="15"/>
  <c r="I1153" i="15"/>
  <c r="M1153" i="15"/>
  <c r="H1149" i="15"/>
  <c r="H1146" i="15"/>
  <c r="R1149" i="15"/>
  <c r="O1153" i="15"/>
  <c r="L1143" i="15"/>
  <c r="H1143" i="15"/>
  <c r="H1156" i="15" s="1" a="1"/>
  <c r="L1146" i="15"/>
  <c r="M1145" i="15"/>
  <c r="Q1153" i="15"/>
  <c r="N1149" i="15"/>
  <c r="M1150" i="15"/>
  <c r="L1149" i="15"/>
  <c r="K1149" i="15"/>
  <c r="K1150" i="15"/>
  <c r="K1153" i="15"/>
  <c r="H1150" i="15"/>
  <c r="P1152" i="15"/>
  <c r="N1146" i="15"/>
  <c r="J1143" i="15"/>
  <c r="I1144" i="15"/>
  <c r="L1144" i="15"/>
  <c r="L1150" i="15"/>
  <c r="R1148" i="15"/>
  <c r="N1227" i="15"/>
  <c r="N1231" i="15"/>
  <c r="N1226" i="15"/>
  <c r="H1208" i="15"/>
  <c r="H1199" i="15"/>
  <c r="H1202" i="15"/>
  <c r="H1209" i="15"/>
  <c r="H1203" i="15"/>
  <c r="H1200" i="15"/>
  <c r="H1206" i="15"/>
  <c r="H1201" i="15"/>
  <c r="H1205" i="15"/>
  <c r="H1207" i="15"/>
  <c r="H1204" i="15"/>
  <c r="N1229" i="15"/>
  <c r="N1228" i="15"/>
  <c r="E960" i="13"/>
  <c r="E962" i="13"/>
  <c r="H962" i="13" s="1"/>
  <c r="E961" i="13"/>
  <c r="H961" i="13" s="1"/>
  <c r="E967" i="13"/>
  <c r="H967" i="13" s="1"/>
  <c r="E963" i="13"/>
  <c r="H963" i="13" s="1"/>
  <c r="E965" i="13"/>
  <c r="H965" i="13" s="1"/>
  <c r="E964" i="13"/>
  <c r="H964" i="13" s="1"/>
  <c r="E966" i="13"/>
  <c r="H966" i="13" s="1"/>
  <c r="O571" i="12" a="1"/>
  <c r="O576" i="12" s="1"/>
  <c r="O585" i="12" s="1"/>
  <c r="N1727" i="11"/>
  <c r="N1761" i="11"/>
  <c r="J1711" i="11"/>
  <c r="J1710" i="11"/>
  <c r="I1701" i="11"/>
  <c r="K1701" i="11" s="1"/>
  <c r="L1701" i="11" s="1"/>
  <c r="M1701" i="11" s="1"/>
  <c r="D1735" i="11"/>
  <c r="I1732" i="11"/>
  <c r="K1732" i="11" s="1"/>
  <c r="L1732" i="11" s="1"/>
  <c r="M1732" i="11" s="1"/>
  <c r="N1732" i="11" s="1"/>
  <c r="N1676" i="11"/>
  <c r="N1678" i="11" s="1"/>
  <c r="M1678" i="11"/>
  <c r="O1675" i="11" s="1"/>
  <c r="N194" i="11"/>
  <c r="N196" i="11" s="1"/>
  <c r="M196" i="11"/>
  <c r="L284" i="9"/>
  <c r="M284" i="9" s="1"/>
  <c r="N253" i="9"/>
  <c r="N255" i="9" s="1"/>
  <c r="M255" i="9"/>
  <c r="O253" i="9" s="1"/>
  <c r="J289" i="9"/>
  <c r="J288" i="9"/>
  <c r="J319" i="9"/>
  <c r="J318" i="9"/>
  <c r="K318" i="9" s="1"/>
  <c r="N283" i="9"/>
  <c r="O228" i="9"/>
  <c r="H1212" i="15" l="1" a="1"/>
  <c r="H1215" i="15" s="1"/>
  <c r="H1217" i="15"/>
  <c r="R1165" i="15"/>
  <c r="J1159" i="15"/>
  <c r="R1157" i="15"/>
  <c r="H1156" i="15"/>
  <c r="K1160" i="15"/>
  <c r="K1164" i="15"/>
  <c r="Q1160" i="15"/>
  <c r="R1166" i="15"/>
  <c r="P1159" i="15"/>
  <c r="O1156" i="15"/>
  <c r="Q1166" i="15"/>
  <c r="K1159" i="15"/>
  <c r="N1159" i="15"/>
  <c r="R1161" i="15"/>
  <c r="L1160" i="15"/>
  <c r="M1164" i="15"/>
  <c r="N1162" i="15"/>
  <c r="P1160" i="15"/>
  <c r="H1160" i="15"/>
  <c r="N1156" i="15"/>
  <c r="R1156" i="15"/>
  <c r="M1162" i="15"/>
  <c r="P1158" i="15"/>
  <c r="N1163" i="15"/>
  <c r="H1162" i="15"/>
  <c r="N1160" i="15"/>
  <c r="O1162" i="15"/>
  <c r="Q1161" i="15"/>
  <c r="O1159" i="15"/>
  <c r="M1166" i="15"/>
  <c r="L1159" i="15"/>
  <c r="Q1164" i="15"/>
  <c r="P1157" i="15"/>
  <c r="I1164" i="15"/>
  <c r="L1158" i="15"/>
  <c r="K1163" i="15"/>
  <c r="J1164" i="15"/>
  <c r="R1162" i="15"/>
  <c r="N1165" i="15"/>
  <c r="J1162" i="15"/>
  <c r="I1159" i="15"/>
  <c r="K1158" i="15"/>
  <c r="L1162" i="15"/>
  <c r="P1161" i="15"/>
  <c r="L1166" i="15"/>
  <c r="I1156" i="15"/>
  <c r="H1164" i="15"/>
  <c r="J1165" i="15"/>
  <c r="M1161" i="15"/>
  <c r="R1160" i="15"/>
  <c r="K1165" i="15"/>
  <c r="R1158" i="15"/>
  <c r="L1164" i="15"/>
  <c r="O1165" i="15"/>
  <c r="I1161" i="15"/>
  <c r="N1157" i="15"/>
  <c r="Q1156" i="15"/>
  <c r="P1162" i="15"/>
  <c r="R1164" i="15"/>
  <c r="Q1162" i="15"/>
  <c r="N1161" i="15"/>
  <c r="H1165" i="15"/>
  <c r="N1166" i="15"/>
  <c r="L1161" i="15"/>
  <c r="M1159" i="15"/>
  <c r="O1158" i="15"/>
  <c r="K1162" i="15"/>
  <c r="L1156" i="15"/>
  <c r="N1158" i="15"/>
  <c r="P1164" i="15"/>
  <c r="O1166" i="15"/>
  <c r="I1163" i="15"/>
  <c r="P1163" i="15"/>
  <c r="K1166" i="15"/>
  <c r="M1160" i="15"/>
  <c r="J1158" i="15"/>
  <c r="H1166" i="15"/>
  <c r="L1157" i="15"/>
  <c r="Q1159" i="15"/>
  <c r="P1156" i="15"/>
  <c r="I1165" i="15"/>
  <c r="K1156" i="15"/>
  <c r="K1157" i="15"/>
  <c r="O1163" i="15"/>
  <c r="M1157" i="15"/>
  <c r="R1163" i="15"/>
  <c r="L1165" i="15"/>
  <c r="I1157" i="15"/>
  <c r="L1163" i="15"/>
  <c r="H1159" i="15"/>
  <c r="J1160" i="15"/>
  <c r="I1162" i="15"/>
  <c r="H1158" i="15"/>
  <c r="J1161" i="15"/>
  <c r="Q1163" i="15"/>
  <c r="O1161" i="15"/>
  <c r="H1157" i="15"/>
  <c r="K1161" i="15"/>
  <c r="M1165" i="15"/>
  <c r="M1156" i="15"/>
  <c r="Q1157" i="15"/>
  <c r="O1164" i="15"/>
  <c r="O1160" i="15"/>
  <c r="J1163" i="15"/>
  <c r="H1163" i="15"/>
  <c r="Q1158" i="15"/>
  <c r="P1166" i="15"/>
  <c r="I1160" i="15"/>
  <c r="Q1165" i="15"/>
  <c r="I1158" i="15"/>
  <c r="P1165" i="15"/>
  <c r="O1157" i="15"/>
  <c r="J1166" i="15"/>
  <c r="M1163" i="15"/>
  <c r="M1158" i="15"/>
  <c r="N1164" i="15"/>
  <c r="J1156" i="15"/>
  <c r="H1161" i="15"/>
  <c r="I1166" i="15"/>
  <c r="R1159" i="15"/>
  <c r="J1157" i="15"/>
  <c r="H960" i="13"/>
  <c r="H996" i="13" a="1"/>
  <c r="O573" i="12"/>
  <c r="O582" i="12" s="1"/>
  <c r="O574" i="12"/>
  <c r="O583" i="12" s="1"/>
  <c r="O578" i="12"/>
  <c r="O587" i="12" s="1"/>
  <c r="G599" i="12" s="1"/>
  <c r="G601" i="12" s="1"/>
  <c r="G602" i="12" s="1"/>
  <c r="H602" i="12" s="1"/>
  <c r="O571" i="12"/>
  <c r="O580" i="12" s="1"/>
  <c r="O577" i="12"/>
  <c r="O586" i="12" s="1"/>
  <c r="G598" i="12" s="1"/>
  <c r="F599" i="12" s="1"/>
  <c r="H599" i="12" s="1"/>
  <c r="I599" i="12" s="1"/>
  <c r="J599" i="12" s="1"/>
  <c r="K599" i="12" s="1"/>
  <c r="O572" i="12"/>
  <c r="O581" i="12" s="1"/>
  <c r="O575" i="12"/>
  <c r="O584" i="12" s="1"/>
  <c r="G597" i="12"/>
  <c r="F598" i="12" s="1"/>
  <c r="G594" i="12"/>
  <c r="F595" i="12" s="1"/>
  <c r="G595" i="12"/>
  <c r="F596" i="12" s="1"/>
  <c r="G592" i="12"/>
  <c r="G596" i="12"/>
  <c r="G593" i="12"/>
  <c r="D1714" i="11"/>
  <c r="I1711" i="11"/>
  <c r="I1703" i="11"/>
  <c r="K1703" i="11" s="1"/>
  <c r="N1701" i="11"/>
  <c r="K1711" i="11"/>
  <c r="J1736" i="11"/>
  <c r="J1735" i="11"/>
  <c r="O193" i="11"/>
  <c r="N284" i="9"/>
  <c r="L318" i="9"/>
  <c r="M318" i="9" s="1"/>
  <c r="I233" i="9"/>
  <c r="K233" i="9" s="1"/>
  <c r="L233" i="9" s="1"/>
  <c r="M233" i="9" s="1"/>
  <c r="D267" i="9"/>
  <c r="I264" i="9"/>
  <c r="K264" i="9" s="1"/>
  <c r="I258" i="9"/>
  <c r="K258" i="9" s="1"/>
  <c r="L258" i="9" s="1"/>
  <c r="M258" i="9" s="1"/>
  <c r="D292" i="9"/>
  <c r="I289" i="9"/>
  <c r="K289" i="9" s="1"/>
  <c r="L289" i="9" s="1"/>
  <c r="M289" i="9" s="1"/>
  <c r="N289" i="9" s="1"/>
  <c r="H1169" i="15" l="1" a="1"/>
  <c r="H1245" i="15" a="1"/>
  <c r="H1222" i="15"/>
  <c r="H1221" i="15"/>
  <c r="H1216" i="15"/>
  <c r="H1218" i="15"/>
  <c r="H1212" i="15"/>
  <c r="H1219" i="15"/>
  <c r="H1220" i="15"/>
  <c r="H1213" i="15"/>
  <c r="H1214" i="15"/>
  <c r="H997" i="13"/>
  <c r="H1004" i="13"/>
  <c r="H1002" i="13"/>
  <c r="H996" i="13"/>
  <c r="H1005" i="13"/>
  <c r="H999" i="13"/>
  <c r="H1000" i="13"/>
  <c r="H1003" i="13"/>
  <c r="H1001" i="13"/>
  <c r="H1006" i="13"/>
  <c r="H998" i="13"/>
  <c r="E621" i="12"/>
  <c r="H598" i="12"/>
  <c r="H595" i="12"/>
  <c r="F623" i="12"/>
  <c r="J634" i="12" s="1"/>
  <c r="F621" i="12"/>
  <c r="K633" i="12" s="1"/>
  <c r="I602" i="12"/>
  <c r="E624" i="12" s="1"/>
  <c r="I598" i="12"/>
  <c r="F600" i="12"/>
  <c r="H600" i="12" s="1"/>
  <c r="I600" i="12" s="1"/>
  <c r="F594" i="12"/>
  <c r="H594" i="12" s="1"/>
  <c r="I595" i="12"/>
  <c r="E623" i="12"/>
  <c r="F593" i="12"/>
  <c r="H593" i="12" s="1"/>
  <c r="H592" i="12"/>
  <c r="G600" i="12"/>
  <c r="F601" i="12" s="1"/>
  <c r="H601" i="12" s="1"/>
  <c r="F597" i="12"/>
  <c r="H597" i="12" s="1"/>
  <c r="I597" i="12" s="1"/>
  <c r="H596" i="12"/>
  <c r="L1711" i="11"/>
  <c r="M1711" i="11" s="1"/>
  <c r="N1711" i="11" s="1"/>
  <c r="L1703" i="11"/>
  <c r="M1703" i="11" s="1"/>
  <c r="J1714" i="11"/>
  <c r="J1716" i="11"/>
  <c r="K1716" i="11" s="1"/>
  <c r="L1716" i="11" s="1"/>
  <c r="M1716" i="11" s="1"/>
  <c r="N1716" i="11" s="1"/>
  <c r="J1715" i="11"/>
  <c r="N318" i="9"/>
  <c r="N233" i="9"/>
  <c r="N235" i="9" s="1"/>
  <c r="M235" i="9"/>
  <c r="O232" i="9" s="1"/>
  <c r="J292" i="9"/>
  <c r="J293" i="9"/>
  <c r="L264" i="9"/>
  <c r="M264" i="9" s="1"/>
  <c r="N264" i="9" s="1"/>
  <c r="J267" i="9"/>
  <c r="J268" i="9"/>
  <c r="N258" i="9"/>
  <c r="J1247" i="15" l="1"/>
  <c r="J1253" i="15"/>
  <c r="J1249" i="15"/>
  <c r="R1245" i="15"/>
  <c r="H1255" i="15"/>
  <c r="K1252" i="15"/>
  <c r="H1250" i="15"/>
  <c r="K1250" i="15"/>
  <c r="P1246" i="15"/>
  <c r="Q1253" i="15"/>
  <c r="I1255" i="15"/>
  <c r="O1248" i="15"/>
  <c r="Q1252" i="15"/>
  <c r="R1249" i="15"/>
  <c r="N1255" i="15"/>
  <c r="O1253" i="15"/>
  <c r="I1247" i="15"/>
  <c r="M1254" i="15"/>
  <c r="O1246" i="15"/>
  <c r="N1250" i="15"/>
  <c r="L1246" i="15"/>
  <c r="L1250" i="15"/>
  <c r="L1252" i="15"/>
  <c r="K1249" i="15"/>
  <c r="J1248" i="15"/>
  <c r="H1246" i="15"/>
  <c r="I1253" i="15"/>
  <c r="I1251" i="15"/>
  <c r="J1245" i="15"/>
  <c r="I1254" i="15"/>
  <c r="N1245" i="15"/>
  <c r="R1255" i="15"/>
  <c r="R1248" i="15"/>
  <c r="N1248" i="15"/>
  <c r="J1252" i="15"/>
  <c r="Q1246" i="15"/>
  <c r="P1251" i="15"/>
  <c r="Q1248" i="15"/>
  <c r="M1246" i="15"/>
  <c r="K1248" i="15"/>
  <c r="R1253" i="15"/>
  <c r="M1250" i="15"/>
  <c r="L1247" i="15"/>
  <c r="M1248" i="15"/>
  <c r="M1251" i="15"/>
  <c r="J1251" i="15"/>
  <c r="P1248" i="15"/>
  <c r="L1249" i="15"/>
  <c r="Q1249" i="15"/>
  <c r="Q1245" i="15"/>
  <c r="O1252" i="15"/>
  <c r="J1255" i="15"/>
  <c r="H1251" i="15"/>
  <c r="O1254" i="15"/>
  <c r="H1249" i="15"/>
  <c r="O1250" i="15"/>
  <c r="Q1251" i="15"/>
  <c r="N1253" i="15"/>
  <c r="K1255" i="15"/>
  <c r="H1252" i="15"/>
  <c r="M1253" i="15"/>
  <c r="R1250" i="15"/>
  <c r="R1251" i="15"/>
  <c r="Q1250" i="15"/>
  <c r="M1245" i="15"/>
  <c r="K1251" i="15"/>
  <c r="P1255" i="15"/>
  <c r="I1252" i="15"/>
  <c r="M1247" i="15"/>
  <c r="P1249" i="15"/>
  <c r="N1254" i="15"/>
  <c r="R1254" i="15"/>
  <c r="N1249" i="15"/>
  <c r="N1246" i="15"/>
  <c r="J1250" i="15"/>
  <c r="N1251" i="15"/>
  <c r="L1245" i="15"/>
  <c r="I1246" i="15"/>
  <c r="P1250" i="15"/>
  <c r="P1253" i="15"/>
  <c r="K1247" i="15"/>
  <c r="K1253" i="15"/>
  <c r="I1248" i="15"/>
  <c r="I1250" i="15"/>
  <c r="R1252" i="15"/>
  <c r="P1254" i="15"/>
  <c r="O1245" i="15"/>
  <c r="H1248" i="15"/>
  <c r="H1245" i="15"/>
  <c r="O1247" i="15"/>
  <c r="H1253" i="15"/>
  <c r="N1252" i="15"/>
  <c r="L1253" i="15"/>
  <c r="M1255" i="15"/>
  <c r="J1254" i="15"/>
  <c r="Q1255" i="15"/>
  <c r="L1254" i="15"/>
  <c r="J1246" i="15"/>
  <c r="L1248" i="15"/>
  <c r="Q1254" i="15"/>
  <c r="K1245" i="15"/>
  <c r="M1249" i="15"/>
  <c r="Q1247" i="15"/>
  <c r="N1247" i="15"/>
  <c r="O1249" i="15"/>
  <c r="L1255" i="15"/>
  <c r="R1247" i="15"/>
  <c r="I1249" i="15"/>
  <c r="P1252" i="15"/>
  <c r="P1247" i="15"/>
  <c r="I1245" i="15"/>
  <c r="O1251" i="15"/>
  <c r="K1254" i="15"/>
  <c r="H1254" i="15"/>
  <c r="P1245" i="15"/>
  <c r="K1246" i="15"/>
  <c r="O1255" i="15"/>
  <c r="H1247" i="15"/>
  <c r="R1246" i="15"/>
  <c r="M1252" i="15"/>
  <c r="L1251" i="15"/>
  <c r="P1174" i="15"/>
  <c r="N1171" i="15"/>
  <c r="H1175" i="15"/>
  <c r="J1172" i="15"/>
  <c r="N1174" i="15"/>
  <c r="N1170" i="15"/>
  <c r="Q1175" i="15"/>
  <c r="I1170" i="15"/>
  <c r="M1172" i="15"/>
  <c r="Q1172" i="15"/>
  <c r="L1171" i="15"/>
  <c r="J1175" i="15"/>
  <c r="P1169" i="15"/>
  <c r="N1173" i="15"/>
  <c r="K1171" i="15"/>
  <c r="O1174" i="15"/>
  <c r="M1174" i="15"/>
  <c r="K1174" i="15"/>
  <c r="R1171" i="15"/>
  <c r="K1172" i="15"/>
  <c r="N1172" i="15"/>
  <c r="H1170" i="15"/>
  <c r="J1170" i="15"/>
  <c r="K1169" i="15"/>
  <c r="K1175" i="15"/>
  <c r="J1173" i="15"/>
  <c r="L1173" i="15"/>
  <c r="L1170" i="15"/>
  <c r="L1175" i="15"/>
  <c r="Q1169" i="15"/>
  <c r="M1171" i="15"/>
  <c r="P1176" i="15"/>
  <c r="P1170" i="15"/>
  <c r="H1171" i="15"/>
  <c r="K1170" i="15"/>
  <c r="Q1173" i="15"/>
  <c r="L1174" i="15"/>
  <c r="M1175" i="15"/>
  <c r="R1169" i="15"/>
  <c r="I1173" i="15"/>
  <c r="O1170" i="15"/>
  <c r="L1176" i="15"/>
  <c r="H1172" i="15"/>
  <c r="O1169" i="15"/>
  <c r="O1173" i="15"/>
  <c r="J1174" i="15"/>
  <c r="O1176" i="15"/>
  <c r="N1176" i="15"/>
  <c r="R1175" i="15"/>
  <c r="R1172" i="15"/>
  <c r="L1172" i="15"/>
  <c r="J1176" i="15"/>
  <c r="I1176" i="15"/>
  <c r="O1171" i="15"/>
  <c r="I1171" i="15"/>
  <c r="P1172" i="15"/>
  <c r="M1169" i="15"/>
  <c r="H1174" i="15"/>
  <c r="I1174" i="15"/>
  <c r="N1169" i="15"/>
  <c r="R1176" i="15"/>
  <c r="H1169" i="15"/>
  <c r="I1169" i="15"/>
  <c r="P1171" i="15"/>
  <c r="P1175" i="15"/>
  <c r="Q1174" i="15"/>
  <c r="K1176" i="15"/>
  <c r="K1173" i="15"/>
  <c r="J1171" i="15"/>
  <c r="R1173" i="15"/>
  <c r="Q1170" i="15"/>
  <c r="J1169" i="15"/>
  <c r="I1172" i="15"/>
  <c r="Q1176" i="15"/>
  <c r="O1175" i="15"/>
  <c r="I1175" i="15"/>
  <c r="P1173" i="15"/>
  <c r="O1172" i="15"/>
  <c r="R1174" i="15"/>
  <c r="Q1171" i="15"/>
  <c r="H1176" i="15"/>
  <c r="N1175" i="15"/>
  <c r="R1170" i="15"/>
  <c r="H1173" i="15"/>
  <c r="M1173" i="15"/>
  <c r="M1170" i="15"/>
  <c r="L1169" i="15"/>
  <c r="M1176" i="15"/>
  <c r="B1009" i="13" a="1"/>
  <c r="B1016" i="13" s="1"/>
  <c r="I596" i="12"/>
  <c r="J596" i="12" s="1"/>
  <c r="K596" i="12" s="1"/>
  <c r="J597" i="12"/>
  <c r="K597" i="12" s="1"/>
  <c r="E618" i="12"/>
  <c r="E616" i="12"/>
  <c r="E620" i="12"/>
  <c r="H621" i="12" s="1"/>
  <c r="O633" i="12" s="1"/>
  <c r="E619" i="12"/>
  <c r="I593" i="12"/>
  <c r="J602" i="12"/>
  <c r="K602" i="12" s="1"/>
  <c r="F624" i="12" s="1"/>
  <c r="E611" i="12"/>
  <c r="E612" i="12"/>
  <c r="I594" i="12"/>
  <c r="J594" i="12"/>
  <c r="K594" i="12" s="1"/>
  <c r="J600" i="12"/>
  <c r="K600" i="12" s="1"/>
  <c r="E609" i="12"/>
  <c r="E614" i="12"/>
  <c r="I601" i="12"/>
  <c r="J601" i="12" s="1"/>
  <c r="K601" i="12" s="1"/>
  <c r="J598" i="12"/>
  <c r="K598" i="12" s="1"/>
  <c r="I592" i="12"/>
  <c r="E605" i="12" s="1"/>
  <c r="J595" i="12"/>
  <c r="K595" i="12" s="1"/>
  <c r="N1703" i="11"/>
  <c r="N1704" i="11" s="1"/>
  <c r="M1704" i="11"/>
  <c r="O1700" i="11" s="1"/>
  <c r="I268" i="9"/>
  <c r="K268" i="9" s="1"/>
  <c r="L268" i="9" s="1"/>
  <c r="M268" i="9" s="1"/>
  <c r="N268" i="9" s="1"/>
  <c r="I260" i="9"/>
  <c r="K260" i="9" s="1"/>
  <c r="D271" i="9"/>
  <c r="Q1263" i="15" l="1"/>
  <c r="O1263" i="15"/>
  <c r="L1262" i="15"/>
  <c r="K1261" i="15"/>
  <c r="H1225" i="15" a="1"/>
  <c r="H1179" i="15" a="1"/>
  <c r="R1259" i="15"/>
  <c r="Q1260" i="15"/>
  <c r="J1267" i="15"/>
  <c r="O1258" i="15"/>
  <c r="H1262" i="15"/>
  <c r="P1261" i="15"/>
  <c r="M1259" i="15"/>
  <c r="N1258" i="15"/>
  <c r="L1265" i="15"/>
  <c r="P1260" i="15"/>
  <c r="M1262" i="15"/>
  <c r="M1268" i="15"/>
  <c r="P1267" i="15"/>
  <c r="I1259" i="15"/>
  <c r="J1264" i="15"/>
  <c r="Q1261" i="15"/>
  <c r="I1267" i="15"/>
  <c r="L1263" i="15"/>
  <c r="R1262" i="15"/>
  <c r="K1258" i="15"/>
  <c r="L1266" i="15"/>
  <c r="R1265" i="15"/>
  <c r="L1258" i="15"/>
  <c r="M1260" i="15"/>
  <c r="P1264" i="15"/>
  <c r="J1258" i="15"/>
  <c r="L1259" i="15"/>
  <c r="Q1265" i="15"/>
  <c r="H1268" i="15"/>
  <c r="I1263" i="15"/>
  <c r="I1265" i="15"/>
  <c r="J1268" i="15"/>
  <c r="Q1259" i="15"/>
  <c r="N1263" i="15"/>
  <c r="K1268" i="15"/>
  <c r="J1265" i="15"/>
  <c r="J1262" i="15"/>
  <c r="H1267" i="15"/>
  <c r="L1268" i="15"/>
  <c r="N1259" i="15"/>
  <c r="K1264" i="15"/>
  <c r="N1266" i="15"/>
  <c r="Q1258" i="15"/>
  <c r="M1263" i="15"/>
  <c r="Q1266" i="15"/>
  <c r="J1266" i="15"/>
  <c r="M1265" i="15"/>
  <c r="P1266" i="15"/>
  <c r="K1262" i="15"/>
  <c r="N1265" i="15"/>
  <c r="N1264" i="15"/>
  <c r="H1265" i="15"/>
  <c r="M1261" i="15"/>
  <c r="I1264" i="15"/>
  <c r="H1266" i="15"/>
  <c r="I1261" i="15"/>
  <c r="P1268" i="15"/>
  <c r="O1265" i="15"/>
  <c r="L1260" i="15"/>
  <c r="L1264" i="15"/>
  <c r="K1267" i="15"/>
  <c r="O1262" i="15"/>
  <c r="L1267" i="15"/>
  <c r="H1258" i="15"/>
  <c r="H1258" i="15" a="1"/>
  <c r="O1264" i="15" s="1"/>
  <c r="M1258" i="15"/>
  <c r="Q1264" i="15"/>
  <c r="Q1262" i="15"/>
  <c r="R1266" i="15"/>
  <c r="R1261" i="15"/>
  <c r="J1261" i="15"/>
  <c r="J1260" i="15"/>
  <c r="B1010" i="13"/>
  <c r="B1009" i="13"/>
  <c r="B1011" i="13"/>
  <c r="B1013" i="13"/>
  <c r="B1012" i="13"/>
  <c r="B1019" i="13"/>
  <c r="B1015" i="13"/>
  <c r="B1014" i="13"/>
  <c r="B1018" i="13"/>
  <c r="B1017" i="13"/>
  <c r="J592" i="12"/>
  <c r="K592" i="12" s="1"/>
  <c r="F605" i="12" s="1"/>
  <c r="F622" i="12"/>
  <c r="F617" i="12"/>
  <c r="K631" i="12" s="1"/>
  <c r="E606" i="12"/>
  <c r="E607" i="12"/>
  <c r="F612" i="12"/>
  <c r="F611" i="12"/>
  <c r="G629" i="12" s="1"/>
  <c r="H606" i="12"/>
  <c r="O627" i="12" s="1"/>
  <c r="F620" i="12"/>
  <c r="F619" i="12"/>
  <c r="J632" i="12" s="1"/>
  <c r="H619" i="12"/>
  <c r="O632" i="12" s="1"/>
  <c r="F616" i="12"/>
  <c r="I631" i="12" s="1"/>
  <c r="F618" i="12"/>
  <c r="H617" i="12"/>
  <c r="O631" i="12" s="1"/>
  <c r="F613" i="12"/>
  <c r="H630" i="12" s="1"/>
  <c r="F615" i="12"/>
  <c r="G631" i="12" s="1"/>
  <c r="J593" i="12"/>
  <c r="K593" i="12" s="1"/>
  <c r="F609" i="12"/>
  <c r="H628" i="12" s="1"/>
  <c r="F614" i="12"/>
  <c r="F608" i="12"/>
  <c r="F628" i="12" s="1"/>
  <c r="F610" i="12"/>
  <c r="E608" i="12"/>
  <c r="E610" i="12"/>
  <c r="H611" i="12" s="1"/>
  <c r="O629" i="12" s="1"/>
  <c r="E622" i="12"/>
  <c r="H624" i="12" s="1"/>
  <c r="O634" i="12" s="1"/>
  <c r="E617" i="12"/>
  <c r="E613" i="12"/>
  <c r="H613" i="12" s="1"/>
  <c r="O630" i="12" s="1"/>
  <c r="E615" i="12"/>
  <c r="I1714" i="11"/>
  <c r="K1714" i="11" s="1"/>
  <c r="L1714" i="11" s="1"/>
  <c r="M1714" i="11" s="1"/>
  <c r="D1739" i="11"/>
  <c r="I1728" i="11"/>
  <c r="K1728" i="11" s="1"/>
  <c r="I1706" i="11"/>
  <c r="K1706" i="11" s="1"/>
  <c r="I1736" i="11"/>
  <c r="K1736" i="11" s="1"/>
  <c r="L1736" i="11" s="1"/>
  <c r="M1736" i="11" s="1"/>
  <c r="N1736" i="11" s="1"/>
  <c r="J271" i="9"/>
  <c r="J273" i="9"/>
  <c r="K273" i="9" s="1"/>
  <c r="L273" i="9" s="1"/>
  <c r="M273" i="9" s="1"/>
  <c r="N273" i="9" s="1"/>
  <c r="J272" i="9"/>
  <c r="L260" i="9"/>
  <c r="M260" i="9" s="1"/>
  <c r="P1259" i="15" l="1"/>
  <c r="R1260" i="15"/>
  <c r="K1266" i="15"/>
  <c r="I1262" i="15"/>
  <c r="M1264" i="15"/>
  <c r="P1265" i="15"/>
  <c r="O1267" i="15"/>
  <c r="R1264" i="15"/>
  <c r="H1228" i="15"/>
  <c r="H1226" i="15"/>
  <c r="H1227" i="15"/>
  <c r="H1232" i="15"/>
  <c r="H1229" i="15"/>
  <c r="H1225" i="15"/>
  <c r="H1231" i="15"/>
  <c r="H1230" i="15"/>
  <c r="Q1268" i="15"/>
  <c r="N1184" i="15"/>
  <c r="L1182" i="15"/>
  <c r="L1186" i="15"/>
  <c r="J1184" i="15"/>
  <c r="J1182" i="15"/>
  <c r="L1180" i="15"/>
  <c r="J1185" i="15"/>
  <c r="N1179" i="15"/>
  <c r="K1185" i="15"/>
  <c r="K1183" i="15"/>
  <c r="H1179" i="15"/>
  <c r="I1185" i="15"/>
  <c r="O1182" i="15"/>
  <c r="K1186" i="15"/>
  <c r="J1181" i="15"/>
  <c r="I1186" i="15"/>
  <c r="O1186" i="15"/>
  <c r="L1181" i="15"/>
  <c r="O1183" i="15"/>
  <c r="N1182" i="15"/>
  <c r="O1180" i="15"/>
  <c r="K1179" i="15"/>
  <c r="O1181" i="15"/>
  <c r="O1184" i="15"/>
  <c r="J1179" i="15"/>
  <c r="I1183" i="15"/>
  <c r="N1181" i="15"/>
  <c r="K1180" i="15"/>
  <c r="K1184" i="15"/>
  <c r="I1182" i="15"/>
  <c r="H1180" i="15"/>
  <c r="I1180" i="15"/>
  <c r="L1185" i="15"/>
  <c r="L1183" i="15"/>
  <c r="K1181" i="15"/>
  <c r="I1179" i="15"/>
  <c r="N1183" i="15"/>
  <c r="N1185" i="15"/>
  <c r="M1182" i="15"/>
  <c r="J1180" i="15"/>
  <c r="M1184" i="15"/>
  <c r="M1183" i="15"/>
  <c r="M1181" i="15"/>
  <c r="M1180" i="15"/>
  <c r="M1179" i="15"/>
  <c r="M1186" i="15"/>
  <c r="M1185" i="15"/>
  <c r="N1186" i="15"/>
  <c r="I1184" i="15"/>
  <c r="H1183" i="15"/>
  <c r="N1180" i="15"/>
  <c r="L1179" i="15"/>
  <c r="J1186" i="15"/>
  <c r="O1179" i="15"/>
  <c r="H1182" i="15"/>
  <c r="H1181" i="15"/>
  <c r="K1182" i="15"/>
  <c r="I1181" i="15"/>
  <c r="O1185" i="15"/>
  <c r="L1184" i="15"/>
  <c r="J1183" i="15"/>
  <c r="H1184" i="15"/>
  <c r="H1186" i="15"/>
  <c r="H1185" i="15"/>
  <c r="R1267" i="15"/>
  <c r="N1262" i="15"/>
  <c r="I1268" i="15"/>
  <c r="Q1267" i="15"/>
  <c r="M1267" i="15"/>
  <c r="J1263" i="15"/>
  <c r="H1260" i="15"/>
  <c r="I1260" i="15"/>
  <c r="K1260" i="15"/>
  <c r="O1259" i="15"/>
  <c r="P1258" i="15"/>
  <c r="K1259" i="15"/>
  <c r="H1259" i="15"/>
  <c r="O1260" i="15"/>
  <c r="L1261" i="15"/>
  <c r="O1266" i="15"/>
  <c r="H1264" i="15"/>
  <c r="O1268" i="15"/>
  <c r="R1263" i="15"/>
  <c r="H1263" i="15"/>
  <c r="N1267" i="15"/>
  <c r="K1263" i="15"/>
  <c r="N1260" i="15"/>
  <c r="I1266" i="15"/>
  <c r="R1258" i="15"/>
  <c r="I1258" i="15"/>
  <c r="H1271" i="15" s="1" a="1"/>
  <c r="N1261" i="15"/>
  <c r="J1259" i="15"/>
  <c r="O1261" i="15"/>
  <c r="H1261" i="15"/>
  <c r="M1266" i="15"/>
  <c r="K1265" i="15"/>
  <c r="P1262" i="15"/>
  <c r="N1268" i="15"/>
  <c r="P1263" i="15"/>
  <c r="R1268" i="15"/>
  <c r="B1022" i="13" a="1"/>
  <c r="B1032" i="13" s="1"/>
  <c r="E629" i="12"/>
  <c r="G611" i="12"/>
  <c r="F629" i="12" s="1"/>
  <c r="H632" i="12"/>
  <c r="G619" i="12"/>
  <c r="I632" i="12" s="1"/>
  <c r="F630" i="12"/>
  <c r="G613" i="12"/>
  <c r="G630" i="12" s="1"/>
  <c r="E631" i="12"/>
  <c r="G617" i="12"/>
  <c r="H631" i="12" s="1"/>
  <c r="H609" i="12"/>
  <c r="O628" i="12" s="1"/>
  <c r="I633" i="12"/>
  <c r="G621" i="12"/>
  <c r="J633" i="12" s="1"/>
  <c r="H634" i="12"/>
  <c r="G624" i="12"/>
  <c r="K634" i="12" s="1"/>
  <c r="F607" i="12"/>
  <c r="F606" i="12"/>
  <c r="L1706" i="11"/>
  <c r="M1706" i="11" s="1"/>
  <c r="L1728" i="11"/>
  <c r="M1728" i="11" s="1"/>
  <c r="J1741" i="11"/>
  <c r="J1740" i="11"/>
  <c r="J1739" i="11"/>
  <c r="J1742" i="11"/>
  <c r="N1714" i="11"/>
  <c r="N260" i="9"/>
  <c r="N261" i="9" s="1"/>
  <c r="M261" i="9"/>
  <c r="O257" i="9" s="1"/>
  <c r="H1277" i="15" l="1"/>
  <c r="H1276" i="15"/>
  <c r="H1273" i="15"/>
  <c r="H1279" i="15"/>
  <c r="H1278" i="15"/>
  <c r="H1275" i="15"/>
  <c r="H1280" i="15"/>
  <c r="H1274" i="15"/>
  <c r="H1281" i="15"/>
  <c r="H1271" i="15"/>
  <c r="H1272" i="15"/>
  <c r="H1189" i="15" a="1"/>
  <c r="H1239" i="15"/>
  <c r="H1242" i="15"/>
  <c r="H1237" i="15"/>
  <c r="H1235" i="15" a="1"/>
  <c r="H1241" i="15" s="1"/>
  <c r="H1238" i="15"/>
  <c r="B1026" i="13"/>
  <c r="B1025" i="13"/>
  <c r="B1022" i="13"/>
  <c r="B1027" i="13"/>
  <c r="B1028" i="13"/>
  <c r="B1030" i="13"/>
  <c r="B1029" i="13"/>
  <c r="B1023" i="13"/>
  <c r="E1022" i="13" s="1" a="1"/>
  <c r="E1023" i="13" s="1"/>
  <c r="B1038" i="13" s="1"/>
  <c r="B1024" i="13"/>
  <c r="B1031" i="13"/>
  <c r="E627" i="12"/>
  <c r="D636" i="12" s="1" a="1"/>
  <c r="G606" i="12"/>
  <c r="D627" i="12" s="1"/>
  <c r="D628" i="12"/>
  <c r="G609" i="12"/>
  <c r="E628" i="12" s="1"/>
  <c r="N1728" i="11"/>
  <c r="N1729" i="11" s="1"/>
  <c r="M1729" i="11"/>
  <c r="O1726" i="11" s="1"/>
  <c r="N1706" i="11"/>
  <c r="N1708" i="11" s="1"/>
  <c r="M1708" i="11"/>
  <c r="O1706" i="11" s="1"/>
  <c r="I285" i="9"/>
  <c r="K285" i="9" s="1"/>
  <c r="D296" i="9"/>
  <c r="I293" i="9"/>
  <c r="K293" i="9" s="1"/>
  <c r="L293" i="9" s="1"/>
  <c r="M293" i="9" s="1"/>
  <c r="N293" i="9" s="1"/>
  <c r="I271" i="9"/>
  <c r="K271" i="9" s="1"/>
  <c r="L271" i="9" s="1"/>
  <c r="M271" i="9" s="1"/>
  <c r="I263" i="9"/>
  <c r="K263" i="9" s="1"/>
  <c r="L263" i="9" s="1"/>
  <c r="M263" i="9" s="1"/>
  <c r="O1190" i="15" l="1"/>
  <c r="M1196" i="15"/>
  <c r="N1189" i="15"/>
  <c r="K1189" i="15"/>
  <c r="J1194" i="15"/>
  <c r="M1194" i="15"/>
  <c r="K1196" i="15"/>
  <c r="L1195" i="15"/>
  <c r="K1195" i="15"/>
  <c r="O1195" i="15"/>
  <c r="O1193" i="15"/>
  <c r="J1189" i="15"/>
  <c r="M1193" i="15"/>
  <c r="K1191" i="15"/>
  <c r="H1193" i="15"/>
  <c r="L1193" i="15"/>
  <c r="N1190" i="15"/>
  <c r="L1189" i="15"/>
  <c r="N1193" i="15"/>
  <c r="O1192" i="15"/>
  <c r="O1196" i="15"/>
  <c r="I1196" i="15"/>
  <c r="M1191" i="15"/>
  <c r="J1195" i="15"/>
  <c r="H1189" i="15"/>
  <c r="N1195" i="15"/>
  <c r="I1189" i="15"/>
  <c r="M1195" i="15"/>
  <c r="N1192" i="15"/>
  <c r="J1196" i="15"/>
  <c r="J1193" i="15"/>
  <c r="J1192" i="15"/>
  <c r="N1191" i="15"/>
  <c r="K1192" i="15"/>
  <c r="I1190" i="15"/>
  <c r="O1191" i="15"/>
  <c r="H1192" i="15"/>
  <c r="I1195" i="15"/>
  <c r="L1191" i="15"/>
  <c r="H1191" i="15"/>
  <c r="O1194" i="15"/>
  <c r="L1190" i="15"/>
  <c r="K1193" i="15"/>
  <c r="M1192" i="15"/>
  <c r="L1192" i="15"/>
  <c r="M1190" i="15"/>
  <c r="I1194" i="15"/>
  <c r="K1190" i="15"/>
  <c r="J1190" i="15"/>
  <c r="H1194" i="15"/>
  <c r="L1196" i="15"/>
  <c r="H1190" i="15"/>
  <c r="O1189" i="15"/>
  <c r="I1192" i="15"/>
  <c r="M1189" i="15"/>
  <c r="J1191" i="15"/>
  <c r="K1194" i="15"/>
  <c r="I1191" i="15"/>
  <c r="N1196" i="15"/>
  <c r="I1193" i="15"/>
  <c r="H1195" i="15"/>
  <c r="N1194" i="15"/>
  <c r="L1194" i="15"/>
  <c r="H1196" i="15"/>
  <c r="H1240" i="15"/>
  <c r="H1235" i="15"/>
  <c r="H1236" i="15"/>
  <c r="H1075" i="13"/>
  <c r="F1038" i="13"/>
  <c r="E1029" i="13"/>
  <c r="B1044" i="13" s="1"/>
  <c r="E1024" i="13"/>
  <c r="B1039" i="13" s="1"/>
  <c r="E1025" i="13"/>
  <c r="B1040" i="13" s="1"/>
  <c r="E1032" i="13"/>
  <c r="B1047" i="13" s="1"/>
  <c r="E1027" i="13"/>
  <c r="B1042" i="13" s="1"/>
  <c r="E1028" i="13"/>
  <c r="B1043" i="13" s="1"/>
  <c r="E1022" i="13"/>
  <c r="B1037" i="13" s="1"/>
  <c r="E1030" i="13"/>
  <c r="B1045" i="13" s="1"/>
  <c r="E1031" i="13"/>
  <c r="B1046" i="13" s="1"/>
  <c r="E1026" i="13"/>
  <c r="B1041" i="13" s="1"/>
  <c r="D638" i="12"/>
  <c r="K638" i="12"/>
  <c r="J638" i="12"/>
  <c r="G640" i="12"/>
  <c r="E640" i="12"/>
  <c r="I637" i="12"/>
  <c r="G639" i="12"/>
  <c r="E638" i="12"/>
  <c r="D637" i="12"/>
  <c r="K637" i="12"/>
  <c r="J637" i="12"/>
  <c r="G638" i="12"/>
  <c r="E639" i="12"/>
  <c r="I636" i="12"/>
  <c r="G637" i="12"/>
  <c r="E637" i="12"/>
  <c r="D636" i="12"/>
  <c r="K636" i="12"/>
  <c r="J636" i="12"/>
  <c r="G636" i="12"/>
  <c r="I643" i="12"/>
  <c r="H642" i="12"/>
  <c r="F643" i="12"/>
  <c r="E636" i="12"/>
  <c r="D643" i="12"/>
  <c r="K643" i="12"/>
  <c r="J643" i="12"/>
  <c r="H643" i="12"/>
  <c r="F641" i="12"/>
  <c r="I642" i="12"/>
  <c r="H640" i="12"/>
  <c r="F642" i="12"/>
  <c r="D640" i="12"/>
  <c r="J640" i="12"/>
  <c r="E642" i="12"/>
  <c r="G642" i="12"/>
  <c r="D639" i="12"/>
  <c r="J639" i="12"/>
  <c r="E641" i="12"/>
  <c r="G641" i="12"/>
  <c r="K640" i="12"/>
  <c r="I639" i="12"/>
  <c r="K639" i="12"/>
  <c r="E643" i="12"/>
  <c r="F638" i="12"/>
  <c r="K642" i="12"/>
  <c r="H641" i="12"/>
  <c r="I641" i="12"/>
  <c r="F640" i="12"/>
  <c r="K641" i="12"/>
  <c r="H639" i="12"/>
  <c r="I640" i="12"/>
  <c r="F639" i="12"/>
  <c r="H637" i="12"/>
  <c r="F637" i="12"/>
  <c r="I638" i="12"/>
  <c r="J642" i="12"/>
  <c r="D641" i="12"/>
  <c r="J641" i="12"/>
  <c r="F636" i="12"/>
  <c r="H636" i="12"/>
  <c r="G643" i="12"/>
  <c r="D642" i="12"/>
  <c r="H638" i="12"/>
  <c r="I1710" i="11"/>
  <c r="K1710" i="11" s="1"/>
  <c r="L1710" i="11" s="1"/>
  <c r="M1710" i="11" s="1"/>
  <c r="D1745" i="11"/>
  <c r="I1741" i="11"/>
  <c r="K1741" i="11" s="1"/>
  <c r="L1741" i="11" s="1"/>
  <c r="M1741" i="11" s="1"/>
  <c r="N1741" i="11" s="1"/>
  <c r="I1739" i="11"/>
  <c r="K1739" i="11" s="1"/>
  <c r="L1739" i="11" s="1"/>
  <c r="M1739" i="11" s="1"/>
  <c r="I1731" i="11"/>
  <c r="K1731" i="11" s="1"/>
  <c r="L1731" i="11" s="1"/>
  <c r="M1731" i="11" s="1"/>
  <c r="D1765" i="11"/>
  <c r="I1762" i="11"/>
  <c r="K1762" i="11" s="1"/>
  <c r="L1762" i="11" s="1"/>
  <c r="M1762" i="11" s="1"/>
  <c r="N271" i="9"/>
  <c r="J296" i="9"/>
  <c r="J298" i="9"/>
  <c r="J299" i="9"/>
  <c r="J297" i="9"/>
  <c r="M265" i="9"/>
  <c r="N263" i="9"/>
  <c r="N265" i="9" s="1"/>
  <c r="L285" i="9"/>
  <c r="M285" i="9" s="1"/>
  <c r="K1235" i="15" l="1" a="1"/>
  <c r="F1047" i="13"/>
  <c r="H1084" i="13"/>
  <c r="F1040" i="13"/>
  <c r="H1077" i="13"/>
  <c r="H1078" i="13"/>
  <c r="F1041" i="13"/>
  <c r="F1039" i="13"/>
  <c r="H1076" i="13"/>
  <c r="H1080" i="13"/>
  <c r="F1043" i="13"/>
  <c r="H1083" i="13"/>
  <c r="F1046" i="13"/>
  <c r="H1082" i="13"/>
  <c r="F1045" i="13"/>
  <c r="H1038" i="13"/>
  <c r="J1038" i="13"/>
  <c r="H1079" i="13"/>
  <c r="F1042" i="13"/>
  <c r="H1081" i="13"/>
  <c r="F1044" i="13"/>
  <c r="H1074" i="13"/>
  <c r="F1037" i="13"/>
  <c r="O636" i="12" a="1"/>
  <c r="O637" i="12" s="1"/>
  <c r="O646" i="12" s="1"/>
  <c r="N1762" i="11"/>
  <c r="N1763" i="11" s="1"/>
  <c r="M1763" i="11"/>
  <c r="O1761" i="11" s="1"/>
  <c r="J1767" i="11"/>
  <c r="J1766" i="11"/>
  <c r="J1765" i="11"/>
  <c r="N1739" i="11"/>
  <c r="J1745" i="11"/>
  <c r="J1746" i="11"/>
  <c r="N1731" i="11"/>
  <c r="N1733" i="11" s="1"/>
  <c r="M1733" i="11"/>
  <c r="M1712" i="11"/>
  <c r="O1710" i="11" s="1"/>
  <c r="N1710" i="11"/>
  <c r="N1712" i="11" s="1"/>
  <c r="N285" i="9"/>
  <c r="N286" i="9" s="1"/>
  <c r="M286" i="9"/>
  <c r="O283" i="9" s="1"/>
  <c r="O263" i="9"/>
  <c r="K1236" i="15" l="1"/>
  <c r="N1236" i="15" s="1"/>
  <c r="K1235" i="15"/>
  <c r="K1237" i="15"/>
  <c r="N1237" i="15" s="1"/>
  <c r="K1240" i="15"/>
  <c r="N1240" i="15" s="1"/>
  <c r="K1238" i="15"/>
  <c r="N1238" i="15" s="1"/>
  <c r="K1241" i="15"/>
  <c r="N1241" i="15" s="1"/>
  <c r="K1242" i="15"/>
  <c r="N1242" i="15" s="1"/>
  <c r="K1239" i="15"/>
  <c r="N1239" i="15" s="1"/>
  <c r="J1037" i="13"/>
  <c r="H1037" i="13"/>
  <c r="K1037" i="13" s="1"/>
  <c r="L1037" i="13" s="1"/>
  <c r="M1037" i="13" s="1"/>
  <c r="B1113" i="13" s="1"/>
  <c r="J1045" i="13"/>
  <c r="H1045" i="13"/>
  <c r="J1041" i="13"/>
  <c r="H1041" i="13"/>
  <c r="E1208" i="13" a="1"/>
  <c r="K1038" i="13"/>
  <c r="L1038" i="13" s="1"/>
  <c r="M1038" i="13" s="1"/>
  <c r="C1114" i="13" s="1"/>
  <c r="J1044" i="13"/>
  <c r="H1044" i="13"/>
  <c r="K1044" i="13" s="1"/>
  <c r="L1044" i="13" s="1"/>
  <c r="M1044" i="13" s="1"/>
  <c r="I1120" i="13" s="1"/>
  <c r="J1040" i="13"/>
  <c r="H1040" i="13"/>
  <c r="J1042" i="13"/>
  <c r="H1042" i="13"/>
  <c r="J1043" i="13"/>
  <c r="H1043" i="13"/>
  <c r="J1039" i="13"/>
  <c r="H1039" i="13"/>
  <c r="K1039" i="13" s="1"/>
  <c r="L1039" i="13" s="1"/>
  <c r="M1039" i="13" s="1"/>
  <c r="D1115" i="13" s="1"/>
  <c r="H1046" i="13"/>
  <c r="J1046" i="13"/>
  <c r="J1047" i="13"/>
  <c r="H1047" i="13"/>
  <c r="O638" i="12"/>
  <c r="O647" i="12" s="1"/>
  <c r="O639" i="12"/>
  <c r="O648" i="12" s="1"/>
  <c r="O643" i="12"/>
  <c r="O652" i="12" s="1"/>
  <c r="G664" i="12" s="1"/>
  <c r="G666" i="12" s="1"/>
  <c r="G667" i="12" s="1"/>
  <c r="H667" i="12" s="1"/>
  <c r="O640" i="12"/>
  <c r="O649" i="12" s="1"/>
  <c r="O641" i="12"/>
  <c r="O650" i="12" s="1"/>
  <c r="O642" i="12"/>
  <c r="O651" i="12" s="1"/>
  <c r="O636" i="12"/>
  <c r="O645" i="12" s="1"/>
  <c r="G657" i="12" s="1"/>
  <c r="G658" i="12"/>
  <c r="G659" i="12"/>
  <c r="F660" i="12" s="1"/>
  <c r="G660" i="12"/>
  <c r="F661" i="12" s="1"/>
  <c r="G661" i="12"/>
  <c r="G662" i="12"/>
  <c r="F663" i="12" s="1"/>
  <c r="G663" i="12"/>
  <c r="F664" i="12" s="1"/>
  <c r="I1715" i="11"/>
  <c r="K1715" i="11" s="1"/>
  <c r="L1715" i="11" s="1"/>
  <c r="M1715" i="11" s="1"/>
  <c r="I1746" i="11"/>
  <c r="K1746" i="11" s="1"/>
  <c r="L1746" i="11" s="1"/>
  <c r="M1746" i="11" s="1"/>
  <c r="N1746" i="11" s="1"/>
  <c r="D1749" i="11"/>
  <c r="I1765" i="11"/>
  <c r="K1765" i="11" s="1"/>
  <c r="L1765" i="11" s="1"/>
  <c r="M1765" i="11" s="1"/>
  <c r="D1800" i="11"/>
  <c r="O1731" i="11"/>
  <c r="I288" i="9"/>
  <c r="K288" i="9" s="1"/>
  <c r="L288" i="9" s="1"/>
  <c r="M288" i="9" s="1"/>
  <c r="D322" i="9"/>
  <c r="I319" i="9"/>
  <c r="K319" i="9" s="1"/>
  <c r="I296" i="9"/>
  <c r="K296" i="9" s="1"/>
  <c r="L296" i="9" s="1"/>
  <c r="M296" i="9" s="1"/>
  <c r="I267" i="9"/>
  <c r="K267" i="9" s="1"/>
  <c r="L267" i="9" s="1"/>
  <c r="M267" i="9" s="1"/>
  <c r="I298" i="9"/>
  <c r="K298" i="9" s="1"/>
  <c r="L298" i="9" s="1"/>
  <c r="M298" i="9" s="1"/>
  <c r="N298" i="9" s="1"/>
  <c r="D302" i="9"/>
  <c r="N1271" i="15" l="1" a="1"/>
  <c r="N1235" i="15"/>
  <c r="K1047" i="13"/>
  <c r="L1047" i="13" s="1"/>
  <c r="M1047" i="13" s="1"/>
  <c r="L1123" i="13" s="1"/>
  <c r="K1042" i="13"/>
  <c r="L1042" i="13" s="1"/>
  <c r="M1042" i="13" s="1"/>
  <c r="G1118" i="13" s="1"/>
  <c r="K1041" i="13"/>
  <c r="L1041" i="13" s="1"/>
  <c r="M1041" i="13" s="1"/>
  <c r="F1117" i="13" s="1"/>
  <c r="K1040" i="13"/>
  <c r="L1040" i="13" s="1"/>
  <c r="M1040" i="13" s="1"/>
  <c r="E1116" i="13" s="1"/>
  <c r="E1214" i="13"/>
  <c r="E1210" i="13"/>
  <c r="E1208" i="13"/>
  <c r="E1212" i="13"/>
  <c r="E1209" i="13"/>
  <c r="E1215" i="13"/>
  <c r="E1213" i="13"/>
  <c r="E1211" i="13"/>
  <c r="K1046" i="13"/>
  <c r="L1046" i="13" s="1"/>
  <c r="M1046" i="13" s="1"/>
  <c r="K1122" i="13" s="1"/>
  <c r="B1126" i="13" s="1" a="1"/>
  <c r="K1045" i="13"/>
  <c r="L1045" i="13" s="1"/>
  <c r="M1045" i="13" s="1"/>
  <c r="J1121" i="13" s="1"/>
  <c r="K1043" i="13"/>
  <c r="L1043" i="13" s="1"/>
  <c r="M1043" i="13" s="1"/>
  <c r="H1119" i="13" s="1"/>
  <c r="H664" i="12"/>
  <c r="H660" i="12"/>
  <c r="F665" i="12"/>
  <c r="F659" i="12"/>
  <c r="H659" i="12" s="1"/>
  <c r="G665" i="12"/>
  <c r="F666" i="12" s="1"/>
  <c r="H666" i="12" s="1"/>
  <c r="F662" i="12"/>
  <c r="H662" i="12" s="1"/>
  <c r="H663" i="12"/>
  <c r="H657" i="12"/>
  <c r="F658" i="12"/>
  <c r="H658" i="12" s="1"/>
  <c r="H661" i="12"/>
  <c r="I664" i="12"/>
  <c r="I660" i="12"/>
  <c r="J660" i="12" s="1"/>
  <c r="K660" i="12" s="1"/>
  <c r="I667" i="12"/>
  <c r="E689" i="12" s="1"/>
  <c r="I1735" i="11"/>
  <c r="K1735" i="11" s="1"/>
  <c r="L1735" i="11" s="1"/>
  <c r="M1735" i="11" s="1"/>
  <c r="D1770" i="11"/>
  <c r="I1766" i="11"/>
  <c r="K1766" i="11" s="1"/>
  <c r="J1801" i="11"/>
  <c r="J1800" i="11"/>
  <c r="K1800" i="11" s="1"/>
  <c r="L1800" i="11" s="1"/>
  <c r="M1800" i="11" s="1"/>
  <c r="J1750" i="11"/>
  <c r="J1749" i="11"/>
  <c r="N1715" i="11"/>
  <c r="N1717" i="11" s="1"/>
  <c r="M1717" i="11"/>
  <c r="O1714" i="11" s="1"/>
  <c r="N1765" i="11"/>
  <c r="J302" i="9"/>
  <c r="J303" i="9"/>
  <c r="M269" i="9"/>
  <c r="N267" i="9"/>
  <c r="N269" i="9" s="1"/>
  <c r="L319" i="9"/>
  <c r="M319" i="9" s="1"/>
  <c r="N296" i="9"/>
  <c r="J322" i="9"/>
  <c r="J323" i="9"/>
  <c r="J324" i="9"/>
  <c r="N288" i="9"/>
  <c r="N290" i="9" s="1"/>
  <c r="M290" i="9"/>
  <c r="O288" i="9" s="1"/>
  <c r="N1278" i="15" l="1"/>
  <c r="N1271" i="15"/>
  <c r="N1273" i="15"/>
  <c r="N1274" i="15"/>
  <c r="N1279" i="15"/>
  <c r="N1275" i="15"/>
  <c r="N1277" i="15"/>
  <c r="N1272" i="15"/>
  <c r="N1276" i="15"/>
  <c r="N1281" i="15"/>
  <c r="N1280" i="15"/>
  <c r="B1182" i="13" a="1"/>
  <c r="H1208" i="13" a="1"/>
  <c r="L1136" i="13"/>
  <c r="C1131" i="13"/>
  <c r="C1135" i="13"/>
  <c r="G1128" i="13"/>
  <c r="B1133" i="13"/>
  <c r="G1126" i="13"/>
  <c r="I1128" i="13"/>
  <c r="C1127" i="13"/>
  <c r="D1135" i="13"/>
  <c r="F1126" i="13"/>
  <c r="B1135" i="13"/>
  <c r="E1126" i="13"/>
  <c r="H1133" i="13"/>
  <c r="J1127" i="13"/>
  <c r="L1126" i="13"/>
  <c r="C1132" i="13"/>
  <c r="K1131" i="13"/>
  <c r="E1129" i="13"/>
  <c r="D1127" i="13"/>
  <c r="E1136" i="13"/>
  <c r="C1136" i="13"/>
  <c r="I1136" i="13"/>
  <c r="B1130" i="13"/>
  <c r="D1136" i="13"/>
  <c r="F1130" i="13"/>
  <c r="E1134" i="13"/>
  <c r="I1127" i="13"/>
  <c r="D1132" i="13"/>
  <c r="G1136" i="13"/>
  <c r="H1127" i="13"/>
  <c r="D1126" i="13"/>
  <c r="C1134" i="13"/>
  <c r="G1130" i="13"/>
  <c r="L1133" i="13"/>
  <c r="B1136" i="13"/>
  <c r="B1131" i="13"/>
  <c r="F1135" i="13"/>
  <c r="C1129" i="13"/>
  <c r="G1135" i="13"/>
  <c r="I1129" i="13"/>
  <c r="G1133" i="13"/>
  <c r="K1126" i="13"/>
  <c r="F1131" i="13"/>
  <c r="E1135" i="13"/>
  <c r="H1126" i="13"/>
  <c r="K1135" i="13"/>
  <c r="L1132" i="13"/>
  <c r="K1134" i="13"/>
  <c r="K1132" i="13"/>
  <c r="F1129" i="13"/>
  <c r="K1127" i="13"/>
  <c r="I1126" i="13"/>
  <c r="H1134" i="13"/>
  <c r="J1136" i="13"/>
  <c r="I1134" i="13"/>
  <c r="K1130" i="13"/>
  <c r="B1127" i="13"/>
  <c r="B1126" i="13"/>
  <c r="L1127" i="13"/>
  <c r="D1133" i="13"/>
  <c r="L1135" i="13"/>
  <c r="K1133" i="13"/>
  <c r="K1129" i="13"/>
  <c r="E1128" i="13"/>
  <c r="F1127" i="13"/>
  <c r="E1127" i="13"/>
  <c r="D1130" i="13"/>
  <c r="E1132" i="13"/>
  <c r="J1134" i="13"/>
  <c r="L1128" i="13"/>
  <c r="I1132" i="13"/>
  <c r="C1126" i="13"/>
  <c r="H1130" i="13"/>
  <c r="D1134" i="13"/>
  <c r="L1134" i="13"/>
  <c r="I1133" i="13"/>
  <c r="L1131" i="13"/>
  <c r="G1132" i="13"/>
  <c r="I1131" i="13"/>
  <c r="K1136" i="13"/>
  <c r="G1134" i="13"/>
  <c r="B1129" i="13"/>
  <c r="I1135" i="13"/>
  <c r="B1134" i="13"/>
  <c r="D1128" i="13"/>
  <c r="J1131" i="13"/>
  <c r="F1136" i="13"/>
  <c r="J1129" i="13"/>
  <c r="C1133" i="13"/>
  <c r="J1133" i="13"/>
  <c r="G1131" i="13"/>
  <c r="J1130" i="13"/>
  <c r="E1130" i="13"/>
  <c r="I1130" i="13"/>
  <c r="F1134" i="13"/>
  <c r="J1128" i="13"/>
  <c r="E1131" i="13"/>
  <c r="F1132" i="13"/>
  <c r="E1133" i="13"/>
  <c r="G1127" i="13"/>
  <c r="L1130" i="13"/>
  <c r="H1135" i="13"/>
  <c r="K1128" i="13"/>
  <c r="B1132" i="13"/>
  <c r="J1132" i="13"/>
  <c r="D1129" i="13"/>
  <c r="H1129" i="13"/>
  <c r="C1128" i="13"/>
  <c r="G1129" i="13"/>
  <c r="D1131" i="13"/>
  <c r="H1136" i="13"/>
  <c r="J1135" i="13"/>
  <c r="L1129" i="13"/>
  <c r="H1132" i="13"/>
  <c r="C1130" i="13"/>
  <c r="B1128" i="13"/>
  <c r="H1131" i="13"/>
  <c r="H1128" i="13"/>
  <c r="F1128" i="13"/>
  <c r="F1133" i="13"/>
  <c r="J1126" i="13"/>
  <c r="H665" i="12"/>
  <c r="J667" i="12"/>
  <c r="K667" i="12" s="1"/>
  <c r="F689" i="12" s="1"/>
  <c r="E688" i="12"/>
  <c r="E686" i="12"/>
  <c r="I661" i="12"/>
  <c r="J661" i="12"/>
  <c r="K661" i="12" s="1"/>
  <c r="I657" i="12"/>
  <c r="E670" i="12" s="1"/>
  <c r="J657" i="12"/>
  <c r="K657" i="12" s="1"/>
  <c r="F670" i="12" s="1"/>
  <c r="F677" i="12"/>
  <c r="F676" i="12"/>
  <c r="G694" i="12" s="1"/>
  <c r="I666" i="12"/>
  <c r="I665" i="12"/>
  <c r="J665" i="12"/>
  <c r="K665" i="12" s="1"/>
  <c r="I658" i="12"/>
  <c r="J658" i="12"/>
  <c r="K658" i="12" s="1"/>
  <c r="I663" i="12"/>
  <c r="I662" i="12"/>
  <c r="J662" i="12" s="1"/>
  <c r="K662" i="12" s="1"/>
  <c r="E676" i="12"/>
  <c r="E677" i="12"/>
  <c r="J664" i="12"/>
  <c r="K664" i="12" s="1"/>
  <c r="I659" i="12"/>
  <c r="J659" i="12" s="1"/>
  <c r="K659" i="12" s="1"/>
  <c r="N1800" i="11"/>
  <c r="I1742" i="11"/>
  <c r="K1742" i="11" s="1"/>
  <c r="D1753" i="11"/>
  <c r="I1750" i="11"/>
  <c r="K1750" i="11" s="1"/>
  <c r="L1750" i="11" s="1"/>
  <c r="M1750" i="11" s="1"/>
  <c r="N1750" i="11" s="1"/>
  <c r="L1766" i="11"/>
  <c r="M1766" i="11" s="1"/>
  <c r="J1771" i="11"/>
  <c r="J1770" i="11"/>
  <c r="M1737" i="11"/>
  <c r="N1735" i="11"/>
  <c r="N1737" i="11" s="1"/>
  <c r="N319" i="9"/>
  <c r="N320" i="9" s="1"/>
  <c r="M320" i="9"/>
  <c r="O318" i="9" s="1"/>
  <c r="I292" i="9"/>
  <c r="K292" i="9" s="1"/>
  <c r="I323" i="9"/>
  <c r="K323" i="9" s="1"/>
  <c r="D327" i="9"/>
  <c r="O267" i="9"/>
  <c r="H1288" i="15" l="1"/>
  <c r="H1294" i="15"/>
  <c r="H1284" i="15"/>
  <c r="H1284" i="15" a="1"/>
  <c r="H1285" i="15" s="1"/>
  <c r="B1139" i="13" a="1"/>
  <c r="H1214" i="13"/>
  <c r="H1212" i="13"/>
  <c r="H1211" i="13"/>
  <c r="H1208" i="13"/>
  <c r="H1215" i="13"/>
  <c r="H1209" i="13"/>
  <c r="H1210" i="13"/>
  <c r="H1213" i="13"/>
  <c r="B1182" i="13"/>
  <c r="B1189" i="13"/>
  <c r="B1190" i="13"/>
  <c r="B1183" i="13"/>
  <c r="B1191" i="13"/>
  <c r="B1186" i="13"/>
  <c r="B1184" i="13"/>
  <c r="B1192" i="13"/>
  <c r="B1187" i="13"/>
  <c r="B1185" i="13"/>
  <c r="B1188" i="13"/>
  <c r="F675" i="12"/>
  <c r="F673" i="12"/>
  <c r="F693" i="12" s="1"/>
  <c r="E682" i="12"/>
  <c r="E687" i="12"/>
  <c r="H689" i="12" s="1"/>
  <c r="O699" i="12" s="1"/>
  <c r="E685" i="12"/>
  <c r="H686" i="12" s="1"/>
  <c r="O698" i="12" s="1"/>
  <c r="E684" i="12"/>
  <c r="J663" i="12"/>
  <c r="K663" i="12" s="1"/>
  <c r="G678" i="12"/>
  <c r="G695" i="12" s="1"/>
  <c r="F695" i="12"/>
  <c r="F672" i="12"/>
  <c r="F671" i="12"/>
  <c r="E692" i="12" s="1"/>
  <c r="F688" i="12"/>
  <c r="J699" i="12" s="1"/>
  <c r="F686" i="12"/>
  <c r="K698" i="12" s="1"/>
  <c r="E672" i="12"/>
  <c r="E671" i="12"/>
  <c r="H671" i="12" s="1"/>
  <c r="O692" i="12" s="1"/>
  <c r="F674" i="12"/>
  <c r="H693" i="12" s="1"/>
  <c r="F679" i="12"/>
  <c r="E674" i="12"/>
  <c r="E679" i="12"/>
  <c r="E680" i="12"/>
  <c r="E678" i="12"/>
  <c r="H678" i="12" s="1"/>
  <c r="O695" i="12" s="1"/>
  <c r="F683" i="12"/>
  <c r="F681" i="12"/>
  <c r="I696" i="12" s="1"/>
  <c r="E675" i="12"/>
  <c r="H676" i="12" s="1"/>
  <c r="O694" i="12" s="1"/>
  <c r="E673" i="12"/>
  <c r="F678" i="12"/>
  <c r="H695" i="12" s="1"/>
  <c r="F680" i="12"/>
  <c r="G696" i="12" s="1"/>
  <c r="E683" i="12"/>
  <c r="E681" i="12"/>
  <c r="J666" i="12"/>
  <c r="K666" i="12" s="1"/>
  <c r="N1766" i="11"/>
  <c r="J1755" i="11"/>
  <c r="K1755" i="11" s="1"/>
  <c r="L1755" i="11" s="1"/>
  <c r="M1755" i="11" s="1"/>
  <c r="N1755" i="11" s="1"/>
  <c r="J1753" i="11"/>
  <c r="J1754" i="11"/>
  <c r="L1742" i="11"/>
  <c r="M1742" i="11" s="1"/>
  <c r="N1742" i="11" s="1"/>
  <c r="O1735" i="11"/>
  <c r="L323" i="9"/>
  <c r="M323" i="9" s="1"/>
  <c r="N323" i="9" s="1"/>
  <c r="I272" i="9"/>
  <c r="K272" i="9" s="1"/>
  <c r="L272" i="9" s="1"/>
  <c r="M272" i="9" s="1"/>
  <c r="I303" i="9"/>
  <c r="K303" i="9" s="1"/>
  <c r="L303" i="9" s="1"/>
  <c r="M303" i="9" s="1"/>
  <c r="N303" i="9" s="1"/>
  <c r="D306" i="9"/>
  <c r="I322" i="9"/>
  <c r="K322" i="9" s="1"/>
  <c r="D357" i="9"/>
  <c r="J327" i="9"/>
  <c r="J328" i="9"/>
  <c r="L292" i="9"/>
  <c r="M292" i="9" s="1"/>
  <c r="H1286" i="15" l="1"/>
  <c r="H1293" i="15"/>
  <c r="H1289" i="15"/>
  <c r="H1287" i="15"/>
  <c r="H1297" i="15" s="1" a="1"/>
  <c r="H1291" i="15"/>
  <c r="H1292" i="15"/>
  <c r="H1290" i="15"/>
  <c r="B1195" i="13" a="1"/>
  <c r="L1145" i="13"/>
  <c r="I1144" i="13"/>
  <c r="D1149" i="13"/>
  <c r="B1142" i="13"/>
  <c r="K1145" i="13"/>
  <c r="C1139" i="13"/>
  <c r="H1140" i="13"/>
  <c r="E1141" i="13"/>
  <c r="G1147" i="13"/>
  <c r="F1149" i="13"/>
  <c r="J1144" i="13"/>
  <c r="F1143" i="13"/>
  <c r="I1147" i="13"/>
  <c r="J1146" i="13"/>
  <c r="I1140" i="13"/>
  <c r="D1145" i="13"/>
  <c r="L1143" i="13"/>
  <c r="E1148" i="13"/>
  <c r="D1141" i="13"/>
  <c r="L1144" i="13"/>
  <c r="L1148" i="13"/>
  <c r="F1139" i="13"/>
  <c r="C1140" i="13"/>
  <c r="C1146" i="13"/>
  <c r="I1145" i="13"/>
  <c r="H1143" i="13"/>
  <c r="B1148" i="13"/>
  <c r="D1144" i="13"/>
  <c r="B1144" i="13"/>
  <c r="E1149" i="13"/>
  <c r="F1147" i="13"/>
  <c r="G1145" i="13"/>
  <c r="I1149" i="13"/>
  <c r="D1143" i="13"/>
  <c r="E1147" i="13"/>
  <c r="F1140" i="13"/>
  <c r="C1144" i="13"/>
  <c r="H1147" i="13"/>
  <c r="G1149" i="13"/>
  <c r="B1139" i="13"/>
  <c r="K1144" i="13"/>
  <c r="D1142" i="13"/>
  <c r="H1142" i="13"/>
  <c r="C1145" i="13"/>
  <c r="L1140" i="13"/>
  <c r="K1140" i="13"/>
  <c r="B1143" i="13"/>
  <c r="H1149" i="13"/>
  <c r="J1148" i="13"/>
  <c r="G1142" i="13"/>
  <c r="F1146" i="13"/>
  <c r="G1139" i="13"/>
  <c r="E1143" i="13"/>
  <c r="D1146" i="13"/>
  <c r="F1148" i="13"/>
  <c r="L1146" i="13"/>
  <c r="J1143" i="13"/>
  <c r="B1140" i="13"/>
  <c r="F1141" i="13"/>
  <c r="L1141" i="13"/>
  <c r="G1146" i="13"/>
  <c r="K1139" i="13"/>
  <c r="E1145" i="13"/>
  <c r="C1147" i="13"/>
  <c r="B1141" i="13"/>
  <c r="G1144" i="13"/>
  <c r="I1148" i="13"/>
  <c r="H1141" i="13"/>
  <c r="K1143" i="13"/>
  <c r="H1144" i="13"/>
  <c r="C1141" i="13"/>
  <c r="G1148" i="13"/>
  <c r="D1139" i="13"/>
  <c r="J1139" i="13"/>
  <c r="E1146" i="13"/>
  <c r="H1139" i="13"/>
  <c r="K1142" i="13"/>
  <c r="K1146" i="13"/>
  <c r="L1139" i="13"/>
  <c r="I1141" i="13"/>
  <c r="E1142" i="13"/>
  <c r="H1148" i="13"/>
  <c r="E1139" i="13"/>
  <c r="B1146" i="13"/>
  <c r="D1148" i="13"/>
  <c r="C1142" i="13"/>
  <c r="I1139" i="13"/>
  <c r="C1143" i="13"/>
  <c r="K1148" i="13"/>
  <c r="L1147" i="13"/>
  <c r="J1141" i="13"/>
  <c r="F1145" i="13"/>
  <c r="J1149" i="13"/>
  <c r="F1142" i="13"/>
  <c r="B1145" i="13"/>
  <c r="J1145" i="13"/>
  <c r="F1144" i="13"/>
  <c r="I1142" i="13"/>
  <c r="K1149" i="13"/>
  <c r="D1140" i="13"/>
  <c r="K1147" i="13"/>
  <c r="H1145" i="13"/>
  <c r="C1149" i="13"/>
  <c r="C1148" i="13"/>
  <c r="G1141" i="13"/>
  <c r="E1144" i="13"/>
  <c r="L1142" i="13"/>
  <c r="E1140" i="13"/>
  <c r="I1143" i="13"/>
  <c r="J1147" i="13"/>
  <c r="J1140" i="13"/>
  <c r="J1142" i="13"/>
  <c r="G1143" i="13"/>
  <c r="L1149" i="13"/>
  <c r="G1140" i="13"/>
  <c r="D1147" i="13"/>
  <c r="B1147" i="13"/>
  <c r="K1141" i="13"/>
  <c r="B1149" i="13"/>
  <c r="H1146" i="13"/>
  <c r="I1146" i="13"/>
  <c r="H684" i="12"/>
  <c r="O697" i="12" s="1"/>
  <c r="H697" i="12"/>
  <c r="H682" i="12"/>
  <c r="O696" i="12" s="1"/>
  <c r="E696" i="12"/>
  <c r="G676" i="12"/>
  <c r="F694" i="12" s="1"/>
  <c r="E694" i="12"/>
  <c r="F682" i="12"/>
  <c r="K696" i="12" s="1"/>
  <c r="F687" i="12"/>
  <c r="F685" i="12"/>
  <c r="F684" i="12"/>
  <c r="J697" i="12" s="1"/>
  <c r="H674" i="12"/>
  <c r="O693" i="12" s="1"/>
  <c r="G671" i="12"/>
  <c r="D692" i="12" s="1"/>
  <c r="D693" i="12"/>
  <c r="G674" i="12"/>
  <c r="E693" i="12" s="1"/>
  <c r="I1740" i="11"/>
  <c r="K1740" i="11" s="1"/>
  <c r="L1740" i="11" s="1"/>
  <c r="M1740" i="11" s="1"/>
  <c r="I1771" i="11"/>
  <c r="K1771" i="11" s="1"/>
  <c r="L1771" i="11" s="1"/>
  <c r="M1771" i="11" s="1"/>
  <c r="N1771" i="11" s="1"/>
  <c r="D1774" i="11"/>
  <c r="N292" i="9"/>
  <c r="N294" i="9" s="1"/>
  <c r="M294" i="9"/>
  <c r="O292" i="9" s="1"/>
  <c r="L322" i="9"/>
  <c r="M322" i="9" s="1"/>
  <c r="J358" i="9"/>
  <c r="J357" i="9"/>
  <c r="K357" i="9" s="1"/>
  <c r="L357" i="9" s="1"/>
  <c r="M357" i="9" s="1"/>
  <c r="N272" i="9"/>
  <c r="N274" i="9" s="1"/>
  <c r="M274" i="9"/>
  <c r="J306" i="9"/>
  <c r="J307" i="9"/>
  <c r="H1301" i="15" l="1"/>
  <c r="H1307" i="15"/>
  <c r="H1306" i="15"/>
  <c r="H1303" i="15"/>
  <c r="H1305" i="15"/>
  <c r="H1302" i="15"/>
  <c r="H1299" i="15"/>
  <c r="H1300" i="15"/>
  <c r="H1298" i="15"/>
  <c r="H1304" i="15"/>
  <c r="H1297" i="15"/>
  <c r="B1228" i="13" a="1"/>
  <c r="B1152" i="13" a="1"/>
  <c r="B1198" i="13"/>
  <c r="B1201" i="13"/>
  <c r="B1202" i="13"/>
  <c r="B1200" i="13"/>
  <c r="B1205" i="13"/>
  <c r="B1203" i="13"/>
  <c r="B1195" i="13"/>
  <c r="B1199" i="13"/>
  <c r="B1196" i="13"/>
  <c r="B1204" i="13"/>
  <c r="B1197" i="13"/>
  <c r="H699" i="12"/>
  <c r="G689" i="12"/>
  <c r="K699" i="12" s="1"/>
  <c r="G682" i="12"/>
  <c r="H696" i="12" s="1"/>
  <c r="D701" i="12" s="1" a="1"/>
  <c r="I698" i="12"/>
  <c r="G686" i="12"/>
  <c r="J698" i="12" s="1"/>
  <c r="G684" i="12"/>
  <c r="I697" i="12" s="1"/>
  <c r="J1775" i="11"/>
  <c r="J1774" i="11"/>
  <c r="N1740" i="11"/>
  <c r="N1743" i="11" s="1"/>
  <c r="M1743" i="11"/>
  <c r="O1739" i="11" s="1"/>
  <c r="N322" i="9"/>
  <c r="N357" i="9"/>
  <c r="I297" i="9"/>
  <c r="K297" i="9" s="1"/>
  <c r="L297" i="9" s="1"/>
  <c r="M297" i="9" s="1"/>
  <c r="D331" i="9"/>
  <c r="I328" i="9"/>
  <c r="K328" i="9" s="1"/>
  <c r="L328" i="9" s="1"/>
  <c r="M328" i="9" s="1"/>
  <c r="N328" i="9" s="1"/>
  <c r="O271" i="9"/>
  <c r="K1297" i="15" l="1" a="1"/>
  <c r="K1300" i="15" s="1"/>
  <c r="H1315" i="15" s="1"/>
  <c r="F1154" i="13"/>
  <c r="G1156" i="13"/>
  <c r="J1157" i="13"/>
  <c r="E1158" i="13"/>
  <c r="F1158" i="13"/>
  <c r="E1155" i="13"/>
  <c r="H1155" i="13"/>
  <c r="G1155" i="13"/>
  <c r="D1156" i="13"/>
  <c r="K1158" i="13"/>
  <c r="I1154" i="13"/>
  <c r="G1159" i="13"/>
  <c r="I1153" i="13"/>
  <c r="I1155" i="13"/>
  <c r="K1156" i="13"/>
  <c r="D1157" i="13"/>
  <c r="B1157" i="13"/>
  <c r="C1154" i="13"/>
  <c r="E1154" i="13"/>
  <c r="D1154" i="13"/>
  <c r="F1153" i="13"/>
  <c r="B1156" i="13"/>
  <c r="H1156" i="13"/>
  <c r="C1159" i="13"/>
  <c r="E1159" i="13"/>
  <c r="G1152" i="13"/>
  <c r="K1155" i="13"/>
  <c r="K1157" i="13"/>
  <c r="L1157" i="13"/>
  <c r="C1152" i="13"/>
  <c r="I1158" i="13"/>
  <c r="G1158" i="13"/>
  <c r="J1158" i="13"/>
  <c r="L1152" i="13"/>
  <c r="K1154" i="13"/>
  <c r="L1155" i="13"/>
  <c r="E1156" i="13"/>
  <c r="J1155" i="13"/>
  <c r="J1152" i="13"/>
  <c r="C1153" i="13"/>
  <c r="K1152" i="13"/>
  <c r="J1153" i="13"/>
  <c r="E1152" i="13"/>
  <c r="B1159" i="13"/>
  <c r="G1153" i="13"/>
  <c r="F1159" i="13"/>
  <c r="C1157" i="13"/>
  <c r="B1155" i="13"/>
  <c r="I1159" i="13"/>
  <c r="H1157" i="13"/>
  <c r="D1159" i="13"/>
  <c r="I1156" i="13"/>
  <c r="G1157" i="13"/>
  <c r="B1158" i="13"/>
  <c r="D1152" i="13"/>
  <c r="B1154" i="13"/>
  <c r="L1154" i="13"/>
  <c r="F1155" i="13"/>
  <c r="H1154" i="13"/>
  <c r="F1156" i="13"/>
  <c r="I1157" i="13"/>
  <c r="L1158" i="13"/>
  <c r="J1159" i="13"/>
  <c r="J1154" i="13"/>
  <c r="F1152" i="13"/>
  <c r="D1158" i="13"/>
  <c r="H1152" i="13"/>
  <c r="C1158" i="13"/>
  <c r="H1153" i="13"/>
  <c r="F1157" i="13"/>
  <c r="H1159" i="13"/>
  <c r="L1156" i="13"/>
  <c r="L1159" i="13"/>
  <c r="E1157" i="13"/>
  <c r="K1159" i="13"/>
  <c r="D1153" i="13"/>
  <c r="L1153" i="13"/>
  <c r="G1154" i="13"/>
  <c r="E1153" i="13"/>
  <c r="I1152" i="13"/>
  <c r="D1155" i="13"/>
  <c r="K1153" i="13"/>
  <c r="C1156" i="13"/>
  <c r="H1158" i="13"/>
  <c r="B1153" i="13"/>
  <c r="B1152" i="13"/>
  <c r="C1155" i="13"/>
  <c r="J1156" i="13"/>
  <c r="E1233" i="13"/>
  <c r="E1238" i="13"/>
  <c r="G1232" i="13"/>
  <c r="I1233" i="13"/>
  <c r="L1238" i="13"/>
  <c r="J1237" i="13"/>
  <c r="F1236" i="13"/>
  <c r="F1237" i="13"/>
  <c r="J1236" i="13"/>
  <c r="L1235" i="13"/>
  <c r="C1238" i="13"/>
  <c r="I1232" i="13"/>
  <c r="G1230" i="13"/>
  <c r="I1228" i="13"/>
  <c r="H1231" i="13"/>
  <c r="F1238" i="13"/>
  <c r="H1232" i="13"/>
  <c r="H1237" i="13"/>
  <c r="J1238" i="13"/>
  <c r="L1232" i="13"/>
  <c r="K1237" i="13"/>
  <c r="G1236" i="13"/>
  <c r="D1235" i="13"/>
  <c r="J1235" i="13"/>
  <c r="K1234" i="13"/>
  <c r="G1233" i="13"/>
  <c r="I1235" i="13"/>
  <c r="L1230" i="13"/>
  <c r="B1229" i="13"/>
  <c r="B1237" i="13"/>
  <c r="F1231" i="13"/>
  <c r="G1235" i="13"/>
  <c r="I1234" i="13"/>
  <c r="B1230" i="13"/>
  <c r="L1231" i="13"/>
  <c r="H1229" i="13"/>
  <c r="D1237" i="13"/>
  <c r="C1237" i="13"/>
  <c r="E1230" i="13"/>
  <c r="L1233" i="13"/>
  <c r="I1238" i="13"/>
  <c r="B1228" i="13"/>
  <c r="B1236" i="13"/>
  <c r="H1228" i="13"/>
  <c r="G1238" i="13"/>
  <c r="E1232" i="13"/>
  <c r="I1237" i="13"/>
  <c r="K1231" i="13"/>
  <c r="K1236" i="13"/>
  <c r="B1238" i="13"/>
  <c r="D1232" i="13"/>
  <c r="I1236" i="13"/>
  <c r="E1235" i="13"/>
  <c r="C1234" i="13"/>
  <c r="J1233" i="13"/>
  <c r="J1232" i="13"/>
  <c r="D1231" i="13"/>
  <c r="F1233" i="13"/>
  <c r="F1229" i="13"/>
  <c r="G1234" i="13"/>
  <c r="E1236" i="13"/>
  <c r="I1229" i="13"/>
  <c r="K1235" i="13"/>
  <c r="C1233" i="13"/>
  <c r="K1230" i="13"/>
  <c r="C1229" i="13"/>
  <c r="C1228" i="13"/>
  <c r="J1228" i="13"/>
  <c r="C1235" i="13"/>
  <c r="K1229" i="13"/>
  <c r="L1237" i="13"/>
  <c r="D1233" i="13"/>
  <c r="G1237" i="13"/>
  <c r="H1230" i="13"/>
  <c r="H1233" i="13"/>
  <c r="L1236" i="13"/>
  <c r="C1231" i="13"/>
  <c r="C1236" i="13"/>
  <c r="E1237" i="13"/>
  <c r="G1231" i="13"/>
  <c r="H1235" i="13"/>
  <c r="D1234" i="13"/>
  <c r="K1232" i="13"/>
  <c r="C1232" i="13"/>
  <c r="E1231" i="13"/>
  <c r="J1229" i="13"/>
  <c r="B1231" i="13"/>
  <c r="F1232" i="13"/>
  <c r="L1229" i="13"/>
  <c r="I1231" i="13"/>
  <c r="L1228" i="13"/>
  <c r="E1229" i="13"/>
  <c r="G1228" i="13"/>
  <c r="H1234" i="13"/>
  <c r="B1234" i="13"/>
  <c r="F1234" i="13"/>
  <c r="K1228" i="13"/>
  <c r="B1235" i="13"/>
  <c r="D1236" i="13"/>
  <c r="F1230" i="13"/>
  <c r="F1235" i="13"/>
  <c r="H1236" i="13"/>
  <c r="J1230" i="13"/>
  <c r="E1234" i="13"/>
  <c r="B1233" i="13"/>
  <c r="J1231" i="13"/>
  <c r="I1230" i="13"/>
  <c r="D1230" i="13"/>
  <c r="E1228" i="13"/>
  <c r="G1229" i="13"/>
  <c r="D1229" i="13"/>
  <c r="K1233" i="13"/>
  <c r="F1228" i="13"/>
  <c r="J1234" i="13"/>
  <c r="B1232" i="13"/>
  <c r="L1234" i="13"/>
  <c r="C1230" i="13"/>
  <c r="D1228" i="13"/>
  <c r="K1238" i="13"/>
  <c r="D1238" i="13"/>
  <c r="H1238" i="13"/>
  <c r="D703" i="12"/>
  <c r="H702" i="12"/>
  <c r="F704" i="12"/>
  <c r="K702" i="12"/>
  <c r="J704" i="12"/>
  <c r="I704" i="12"/>
  <c r="F705" i="12"/>
  <c r="E705" i="12"/>
  <c r="D702" i="12"/>
  <c r="G707" i="12"/>
  <c r="F702" i="12"/>
  <c r="K701" i="12"/>
  <c r="J703" i="12"/>
  <c r="I703" i="12"/>
  <c r="F703" i="12"/>
  <c r="E704" i="12"/>
  <c r="D701" i="12"/>
  <c r="G706" i="12"/>
  <c r="K708" i="12"/>
  <c r="G708" i="12"/>
  <c r="J702" i="12"/>
  <c r="I702" i="12"/>
  <c r="F701" i="12"/>
  <c r="E703" i="12"/>
  <c r="D708" i="12"/>
  <c r="H707" i="12"/>
  <c r="G705" i="12"/>
  <c r="K707" i="12"/>
  <c r="F708" i="12"/>
  <c r="J701" i="12"/>
  <c r="I701" i="12"/>
  <c r="E702" i="12"/>
  <c r="D705" i="12"/>
  <c r="G701" i="12"/>
  <c r="J706" i="12"/>
  <c r="G703" i="12"/>
  <c r="D704" i="12"/>
  <c r="F706" i="12"/>
  <c r="J705" i="12"/>
  <c r="F707" i="12"/>
  <c r="H704" i="12"/>
  <c r="I706" i="12"/>
  <c r="K703" i="12"/>
  <c r="G704" i="12"/>
  <c r="H706" i="12"/>
  <c r="K706" i="12"/>
  <c r="I708" i="12"/>
  <c r="E701" i="12"/>
  <c r="H705" i="12"/>
  <c r="K705" i="12"/>
  <c r="I707" i="12"/>
  <c r="E708" i="12"/>
  <c r="K704" i="12"/>
  <c r="E707" i="12"/>
  <c r="H703" i="12"/>
  <c r="E706" i="12"/>
  <c r="D707" i="12"/>
  <c r="H708" i="12"/>
  <c r="D706" i="12"/>
  <c r="G702" i="12"/>
  <c r="J707" i="12"/>
  <c r="H701" i="12"/>
  <c r="I705" i="12"/>
  <c r="J708" i="12"/>
  <c r="I1753" i="11"/>
  <c r="K1753" i="11" s="1"/>
  <c r="L1753" i="11" s="1"/>
  <c r="M1753" i="11" s="1"/>
  <c r="D1778" i="11"/>
  <c r="I1745" i="11"/>
  <c r="K1745" i="11" s="1"/>
  <c r="L1745" i="11" s="1"/>
  <c r="M1745" i="11" s="1"/>
  <c r="I1767" i="11"/>
  <c r="K1767" i="11" s="1"/>
  <c r="L1767" i="11" s="1"/>
  <c r="M1767" i="11" s="1"/>
  <c r="I1775" i="11"/>
  <c r="K1775" i="11"/>
  <c r="L1775" i="11" s="1"/>
  <c r="M1775" i="11" s="1"/>
  <c r="N1775" i="11" s="1"/>
  <c r="N297" i="9"/>
  <c r="J331" i="9"/>
  <c r="J332" i="9"/>
  <c r="I307" i="9"/>
  <c r="K307" i="9" s="1"/>
  <c r="I299" i="9"/>
  <c r="K299" i="9" s="1"/>
  <c r="D310" i="9"/>
  <c r="N1352" i="15" l="1"/>
  <c r="L1315" i="15"/>
  <c r="K1304" i="15"/>
  <c r="H1319" i="15" s="1"/>
  <c r="K1297" i="15"/>
  <c r="H1312" i="15" s="1"/>
  <c r="K1305" i="15"/>
  <c r="H1320" i="15" s="1"/>
  <c r="K1298" i="15"/>
  <c r="H1313" i="15" s="1"/>
  <c r="K1302" i="15"/>
  <c r="H1317" i="15" s="1"/>
  <c r="K1303" i="15"/>
  <c r="H1318" i="15" s="1"/>
  <c r="K1301" i="15"/>
  <c r="H1316" i="15" s="1"/>
  <c r="K1306" i="15"/>
  <c r="H1321" i="15" s="1"/>
  <c r="K1299" i="15"/>
  <c r="H1314" i="15" s="1"/>
  <c r="K1307" i="15"/>
  <c r="H1322" i="15" s="1"/>
  <c r="B1208" i="13" a="1"/>
  <c r="B1162" i="13" a="1"/>
  <c r="B1241" i="13" a="1"/>
  <c r="O701" i="12" a="1"/>
  <c r="O708" i="12" s="1"/>
  <c r="O717" i="12" s="1"/>
  <c r="N1767" i="11"/>
  <c r="N1768" i="11" s="1"/>
  <c r="M1768" i="11"/>
  <c r="O1765" i="11" s="1"/>
  <c r="M1747" i="11"/>
  <c r="O1745" i="11" s="1"/>
  <c r="N1745" i="11"/>
  <c r="N1747" i="11" s="1"/>
  <c r="J1780" i="11"/>
  <c r="J1781" i="11"/>
  <c r="J1779" i="11"/>
  <c r="J1778" i="11"/>
  <c r="N1753" i="11"/>
  <c r="J311" i="9"/>
  <c r="J310" i="9"/>
  <c r="J312" i="9"/>
  <c r="K312" i="9" s="1"/>
  <c r="L299" i="9"/>
  <c r="M299" i="9" s="1"/>
  <c r="L307" i="9"/>
  <c r="M307" i="9" s="1"/>
  <c r="N307" i="9" s="1"/>
  <c r="L1313" i="15" l="1"/>
  <c r="N1350" i="15"/>
  <c r="L1320" i="15"/>
  <c r="N1357" i="15"/>
  <c r="N1349" i="15"/>
  <c r="L1312" i="15"/>
  <c r="N1351" i="15"/>
  <c r="L1314" i="15"/>
  <c r="L1319" i="15"/>
  <c r="N1356" i="15"/>
  <c r="L1321" i="15"/>
  <c r="N1358" i="15"/>
  <c r="P1315" i="15"/>
  <c r="N1315" i="15"/>
  <c r="Q1315" i="15" s="1"/>
  <c r="R1315" i="15" s="1"/>
  <c r="S1315" i="15" s="1"/>
  <c r="K1391" i="15" s="1"/>
  <c r="L1318" i="15"/>
  <c r="N1355" i="15"/>
  <c r="L1317" i="15"/>
  <c r="N1354" i="15"/>
  <c r="N1359" i="15"/>
  <c r="L1322" i="15"/>
  <c r="N1353" i="15"/>
  <c r="L1316" i="15"/>
  <c r="L1251" i="13"/>
  <c r="C1246" i="13"/>
  <c r="K1251" i="13"/>
  <c r="B1246" i="13"/>
  <c r="K1250" i="13"/>
  <c r="B1245" i="13"/>
  <c r="C1249" i="13"/>
  <c r="B1250" i="13"/>
  <c r="B1251" i="13"/>
  <c r="K1241" i="13"/>
  <c r="H1249" i="13"/>
  <c r="I1242" i="13"/>
  <c r="H1242" i="13"/>
  <c r="E1246" i="13"/>
  <c r="F1248" i="13"/>
  <c r="J1250" i="13"/>
  <c r="D1251" i="13"/>
  <c r="F1245" i="13"/>
  <c r="C1251" i="13"/>
  <c r="E1245" i="13"/>
  <c r="C1250" i="13"/>
  <c r="E1244" i="13"/>
  <c r="K1247" i="13"/>
  <c r="K1248" i="13"/>
  <c r="L1249" i="13"/>
  <c r="I1250" i="13"/>
  <c r="B1248" i="13"/>
  <c r="J1251" i="13"/>
  <c r="G1251" i="13"/>
  <c r="J1243" i="13"/>
  <c r="D1241" i="13"/>
  <c r="D1245" i="13"/>
  <c r="H1247" i="13"/>
  <c r="I1241" i="13"/>
  <c r="B1242" i="13"/>
  <c r="E1241" i="13"/>
  <c r="H1241" i="13"/>
  <c r="J1246" i="13"/>
  <c r="D1250" i="13"/>
  <c r="L1242" i="13"/>
  <c r="K1244" i="13"/>
  <c r="L1250" i="13"/>
  <c r="G1250" i="13"/>
  <c r="I1244" i="13"/>
  <c r="F1250" i="13"/>
  <c r="H1244" i="13"/>
  <c r="F1249" i="13"/>
  <c r="H1243" i="13"/>
  <c r="I1246" i="13"/>
  <c r="J1247" i="13"/>
  <c r="J1248" i="13"/>
  <c r="H1248" i="13"/>
  <c r="L1245" i="13"/>
  <c r="E1249" i="13"/>
  <c r="G1249" i="13"/>
  <c r="G1241" i="13"/>
  <c r="I1243" i="13"/>
  <c r="B1249" i="13"/>
  <c r="L1248" i="13"/>
  <c r="L1247" i="13"/>
  <c r="F1244" i="13"/>
  <c r="F1246" i="13"/>
  <c r="E1242" i="13"/>
  <c r="J1244" i="13"/>
  <c r="C1241" i="13"/>
  <c r="G1242" i="13"/>
  <c r="F1242" i="13"/>
  <c r="F1241" i="13"/>
  <c r="D1244" i="13"/>
  <c r="E1250" i="13"/>
  <c r="D1242" i="13"/>
  <c r="K1245" i="13"/>
  <c r="G1247" i="13"/>
  <c r="F1251" i="13"/>
  <c r="C1244" i="13"/>
  <c r="E1247" i="13"/>
  <c r="D1246" i="13"/>
  <c r="B1241" i="13"/>
  <c r="J1245" i="13"/>
  <c r="L1241" i="13"/>
  <c r="C1245" i="13"/>
  <c r="I1245" i="13"/>
  <c r="J1249" i="13"/>
  <c r="L1243" i="13"/>
  <c r="I1249" i="13"/>
  <c r="K1243" i="13"/>
  <c r="I1248" i="13"/>
  <c r="K1242" i="13"/>
  <c r="H1245" i="13"/>
  <c r="H1246" i="13"/>
  <c r="I1247" i="13"/>
  <c r="B1247" i="13"/>
  <c r="B1244" i="13"/>
  <c r="L1246" i="13"/>
  <c r="C1247" i="13"/>
  <c r="H1250" i="13"/>
  <c r="C1248" i="13"/>
  <c r="D1243" i="13"/>
  <c r="C1243" i="13"/>
  <c r="C1242" i="13"/>
  <c r="G1245" i="13"/>
  <c r="L1244" i="13"/>
  <c r="G1244" i="13"/>
  <c r="G1243" i="13"/>
  <c r="E1248" i="13"/>
  <c r="D1248" i="13"/>
  <c r="D1247" i="13"/>
  <c r="E1243" i="13"/>
  <c r="F1243" i="13"/>
  <c r="K1249" i="13"/>
  <c r="G1248" i="13"/>
  <c r="J1241" i="13"/>
  <c r="G1246" i="13"/>
  <c r="B1243" i="13"/>
  <c r="F1247" i="13"/>
  <c r="J1242" i="13"/>
  <c r="K1246" i="13"/>
  <c r="H1251" i="13"/>
  <c r="E1251" i="13"/>
  <c r="I1251" i="13"/>
  <c r="D1249" i="13"/>
  <c r="C1169" i="13"/>
  <c r="G1169" i="13"/>
  <c r="I1167" i="13"/>
  <c r="I1165" i="13"/>
  <c r="E1169" i="13"/>
  <c r="B1168" i="13"/>
  <c r="B1166" i="13"/>
  <c r="G1163" i="13"/>
  <c r="C1168" i="13"/>
  <c r="F1168" i="13"/>
  <c r="G1166" i="13"/>
  <c r="G1164" i="13"/>
  <c r="G1167" i="13"/>
  <c r="E1166" i="13"/>
  <c r="E1164" i="13"/>
  <c r="E1168" i="13"/>
  <c r="I1163" i="13"/>
  <c r="C1163" i="13"/>
  <c r="F1169" i="13"/>
  <c r="C1162" i="13"/>
  <c r="H1169" i="13"/>
  <c r="H1168" i="13"/>
  <c r="C1167" i="13"/>
  <c r="E1167" i="13"/>
  <c r="E1165" i="13"/>
  <c r="E1163" i="13"/>
  <c r="H1165" i="13"/>
  <c r="F1164" i="13"/>
  <c r="F1162" i="13"/>
  <c r="B1167" i="13"/>
  <c r="C1165" i="13"/>
  <c r="B1165" i="13"/>
  <c r="G1162" i="13"/>
  <c r="D1168" i="13"/>
  <c r="E1162" i="13"/>
  <c r="B1169" i="13"/>
  <c r="F1163" i="13"/>
  <c r="I1169" i="13"/>
  <c r="H1163" i="13"/>
  <c r="I1168" i="13"/>
  <c r="H1162" i="13"/>
  <c r="D1162" i="13"/>
  <c r="I1164" i="13"/>
  <c r="H1167" i="13"/>
  <c r="C1166" i="13"/>
  <c r="D1166" i="13"/>
  <c r="B1164" i="13"/>
  <c r="B1162" i="13"/>
  <c r="D1164" i="13"/>
  <c r="I1162" i="13"/>
  <c r="G1165" i="13"/>
  <c r="D1165" i="13"/>
  <c r="I1166" i="13"/>
  <c r="C1164" i="13"/>
  <c r="F1166" i="13"/>
  <c r="F1167" i="13"/>
  <c r="H1166" i="13"/>
  <c r="G1168" i="13"/>
  <c r="H1164" i="13"/>
  <c r="D1163" i="13"/>
  <c r="D1169" i="13"/>
  <c r="D1167" i="13"/>
  <c r="B1163" i="13"/>
  <c r="F1165" i="13"/>
  <c r="B1215" i="13"/>
  <c r="B1211" i="13"/>
  <c r="B1212" i="13"/>
  <c r="B1213" i="13"/>
  <c r="B1210" i="13"/>
  <c r="B1214" i="13"/>
  <c r="B1209" i="13"/>
  <c r="B1208" i="13"/>
  <c r="O703" i="12"/>
  <c r="O712" i="12" s="1"/>
  <c r="O706" i="12"/>
  <c r="O715" i="12" s="1"/>
  <c r="O702" i="12"/>
  <c r="O711" i="12" s="1"/>
  <c r="G723" i="12" s="1"/>
  <c r="O701" i="12"/>
  <c r="O710" i="12" s="1"/>
  <c r="O704" i="12"/>
  <c r="O713" i="12" s="1"/>
  <c r="O705" i="12"/>
  <c r="O714" i="12" s="1"/>
  <c r="O707" i="12"/>
  <c r="O716" i="12" s="1"/>
  <c r="G728" i="12" s="1"/>
  <c r="F729" i="12" s="1"/>
  <c r="G729" i="12"/>
  <c r="G731" i="12" s="1"/>
  <c r="G732" i="12" s="1"/>
  <c r="H732" i="12" s="1"/>
  <c r="G724" i="12"/>
  <c r="F725" i="12" s="1"/>
  <c r="G727" i="12"/>
  <c r="F728" i="12" s="1"/>
  <c r="G722" i="12"/>
  <c r="G726" i="12"/>
  <c r="G725" i="12"/>
  <c r="F726" i="12" s="1"/>
  <c r="H726" i="12" s="1"/>
  <c r="I1770" i="11"/>
  <c r="K1770" i="11" s="1"/>
  <c r="L1770" i="11" s="1"/>
  <c r="M1770" i="11" s="1"/>
  <c r="D1804" i="11"/>
  <c r="I1778" i="11"/>
  <c r="K1778" i="11" s="1"/>
  <c r="I1801" i="11"/>
  <c r="K1801" i="11" s="1"/>
  <c r="L1801" i="11" s="1"/>
  <c r="M1801" i="11" s="1"/>
  <c r="I1749" i="11"/>
  <c r="K1749" i="11" s="1"/>
  <c r="L1749" i="11" s="1"/>
  <c r="M1749" i="11" s="1"/>
  <c r="I1780" i="11"/>
  <c r="K1780" i="11" s="1"/>
  <c r="D1784" i="11"/>
  <c r="N299" i="9"/>
  <c r="N300" i="9" s="1"/>
  <c r="M300" i="9"/>
  <c r="O296" i="9" s="1"/>
  <c r="L312" i="9"/>
  <c r="M312" i="9" s="1"/>
  <c r="N312" i="9" s="1"/>
  <c r="P1316" i="15" l="1"/>
  <c r="N1316" i="15"/>
  <c r="Q1316" i="15" s="1"/>
  <c r="R1316" i="15" s="1"/>
  <c r="S1316" i="15" s="1"/>
  <c r="L1392" i="15" s="1"/>
  <c r="N1312" i="15"/>
  <c r="P1312" i="15"/>
  <c r="K1483" i="15" a="1"/>
  <c r="N1320" i="15"/>
  <c r="P1320" i="15"/>
  <c r="P1314" i="15"/>
  <c r="N1314" i="15"/>
  <c r="Q1314" i="15" s="1"/>
  <c r="R1314" i="15" s="1"/>
  <c r="S1314" i="15" s="1"/>
  <c r="J1390" i="15" s="1"/>
  <c r="P1318" i="15"/>
  <c r="N1318" i="15"/>
  <c r="Q1318" i="15" s="1"/>
  <c r="R1318" i="15" s="1"/>
  <c r="S1318" i="15" s="1"/>
  <c r="N1394" i="15" s="1"/>
  <c r="N1322" i="15"/>
  <c r="P1322" i="15"/>
  <c r="P1321" i="15"/>
  <c r="N1321" i="15"/>
  <c r="Q1321" i="15" s="1"/>
  <c r="R1321" i="15" s="1"/>
  <c r="S1321" i="15" s="1"/>
  <c r="Q1397" i="15" s="1"/>
  <c r="N1317" i="15"/>
  <c r="P1317" i="15"/>
  <c r="P1319" i="15"/>
  <c r="N1319" i="15"/>
  <c r="Q1319" i="15" s="1"/>
  <c r="R1319" i="15" s="1"/>
  <c r="S1319" i="15" s="1"/>
  <c r="O1395" i="15" s="1"/>
  <c r="P1313" i="15"/>
  <c r="N1313" i="15"/>
  <c r="Q1313" i="15" s="1"/>
  <c r="R1313" i="15" s="1"/>
  <c r="S1313" i="15" s="1"/>
  <c r="I1389" i="15" s="1"/>
  <c r="B1254" i="13" a="1"/>
  <c r="B1218" i="13" a="1"/>
  <c r="B1172" i="13" a="1"/>
  <c r="H728" i="12"/>
  <c r="H722" i="12"/>
  <c r="F723" i="12"/>
  <c r="H723" i="12" s="1"/>
  <c r="I723" i="12" s="1"/>
  <c r="I726" i="12"/>
  <c r="J726" i="12" s="1"/>
  <c r="K726" i="12" s="1"/>
  <c r="H725" i="12"/>
  <c r="G730" i="12"/>
  <c r="F731" i="12" s="1"/>
  <c r="H731" i="12" s="1"/>
  <c r="F727" i="12"/>
  <c r="H727" i="12" s="1"/>
  <c r="I732" i="12"/>
  <c r="E754" i="12" s="1"/>
  <c r="I728" i="12"/>
  <c r="J728" i="12" s="1"/>
  <c r="K728" i="12" s="1"/>
  <c r="F730" i="12"/>
  <c r="F724" i="12"/>
  <c r="H724" i="12" s="1"/>
  <c r="H729" i="12"/>
  <c r="N1801" i="11"/>
  <c r="N1802" i="11" s="1"/>
  <c r="M1802" i="11"/>
  <c r="O1800" i="11" s="1"/>
  <c r="M1751" i="11"/>
  <c r="O1749" i="11" s="1"/>
  <c r="N1749" i="11"/>
  <c r="N1751" i="11" s="1"/>
  <c r="L1778" i="11"/>
  <c r="M1778" i="11" s="1"/>
  <c r="J1804" i="11"/>
  <c r="J1805" i="11"/>
  <c r="J1806" i="11"/>
  <c r="J1784" i="11"/>
  <c r="J1785" i="11"/>
  <c r="L1780" i="11"/>
  <c r="M1780" i="11" s="1"/>
  <c r="N1780" i="11" s="1"/>
  <c r="N1770" i="11"/>
  <c r="N1772" i="11" s="1"/>
  <c r="M1772" i="11"/>
  <c r="O1770" i="11" s="1"/>
  <c r="I332" i="9"/>
  <c r="K332" i="9" s="1"/>
  <c r="L332" i="9" s="1"/>
  <c r="M332" i="9" s="1"/>
  <c r="N332" i="9" s="1"/>
  <c r="I310" i="9"/>
  <c r="K310" i="9" s="1"/>
  <c r="L310" i="9" s="1"/>
  <c r="M310" i="9" s="1"/>
  <c r="D335" i="9"/>
  <c r="I302" i="9"/>
  <c r="K302" i="9" s="1"/>
  <c r="L302" i="9" s="1"/>
  <c r="M302" i="9" s="1"/>
  <c r="I324" i="9"/>
  <c r="K324" i="9" s="1"/>
  <c r="Q1322" i="15" l="1"/>
  <c r="R1322" i="15" s="1"/>
  <c r="S1322" i="15" s="1"/>
  <c r="R1398" i="15" s="1"/>
  <c r="Q1312" i="15"/>
  <c r="R1312" i="15" s="1"/>
  <c r="S1312" i="15" s="1"/>
  <c r="H1388" i="15" s="1"/>
  <c r="K1489" i="15"/>
  <c r="K1484" i="15"/>
  <c r="K1483" i="15"/>
  <c r="K1488" i="15"/>
  <c r="K1485" i="15"/>
  <c r="K1486" i="15"/>
  <c r="K1487" i="15"/>
  <c r="K1490" i="15"/>
  <c r="Q1320" i="15"/>
  <c r="R1320" i="15" s="1"/>
  <c r="S1320" i="15" s="1"/>
  <c r="P1396" i="15" s="1"/>
  <c r="Q1317" i="15"/>
  <c r="R1317" i="15" s="1"/>
  <c r="S1317" i="15" s="1"/>
  <c r="M1393" i="15" s="1"/>
  <c r="B1179" i="13"/>
  <c r="F1179" i="13"/>
  <c r="G1177" i="13"/>
  <c r="G1175" i="13"/>
  <c r="C1178" i="13"/>
  <c r="E1173" i="13"/>
  <c r="H1172" i="13"/>
  <c r="D1179" i="13"/>
  <c r="D1177" i="13"/>
  <c r="F1173" i="13"/>
  <c r="I1176" i="13"/>
  <c r="B1178" i="13"/>
  <c r="E1178" i="13"/>
  <c r="E1176" i="13"/>
  <c r="E1174" i="13"/>
  <c r="F1176" i="13"/>
  <c r="H1179" i="13"/>
  <c r="H1177" i="13"/>
  <c r="D1174" i="13"/>
  <c r="B1177" i="13"/>
  <c r="C1175" i="13"/>
  <c r="C1173" i="13"/>
  <c r="G1174" i="13"/>
  <c r="D1176" i="13"/>
  <c r="I1173" i="13"/>
  <c r="C1179" i="13"/>
  <c r="G1172" i="13"/>
  <c r="B1172" i="13"/>
  <c r="I1179" i="13"/>
  <c r="D1175" i="13"/>
  <c r="I1177" i="13"/>
  <c r="D1172" i="13"/>
  <c r="F1175" i="13"/>
  <c r="B1176" i="13"/>
  <c r="C1176" i="13"/>
  <c r="G1173" i="13"/>
  <c r="H1178" i="13"/>
  <c r="I1172" i="13"/>
  <c r="F1178" i="13"/>
  <c r="F1177" i="13"/>
  <c r="I1175" i="13"/>
  <c r="H1173" i="13"/>
  <c r="G1179" i="13"/>
  <c r="E1175" i="13"/>
  <c r="G1178" i="13"/>
  <c r="H1174" i="13"/>
  <c r="C1174" i="13"/>
  <c r="H1175" i="13"/>
  <c r="B1173" i="13"/>
  <c r="H1176" i="13"/>
  <c r="D1173" i="13"/>
  <c r="E1177" i="13"/>
  <c r="E1179" i="13"/>
  <c r="B1175" i="13"/>
  <c r="I1174" i="13"/>
  <c r="E1172" i="13"/>
  <c r="C1177" i="13"/>
  <c r="F1174" i="13"/>
  <c r="G1176" i="13"/>
  <c r="F1172" i="13"/>
  <c r="C1172" i="13"/>
  <c r="B1174" i="13"/>
  <c r="D1178" i="13"/>
  <c r="I1178" i="13"/>
  <c r="B1222" i="13"/>
  <c r="B1218" i="13"/>
  <c r="B1221" i="13"/>
  <c r="B1220" i="13"/>
  <c r="B1225" i="13"/>
  <c r="B1223" i="13"/>
  <c r="B1224" i="13"/>
  <c r="B1219" i="13"/>
  <c r="B1255" i="13"/>
  <c r="B1260" i="13"/>
  <c r="B1262" i="13"/>
  <c r="B1258" i="13"/>
  <c r="B1257" i="13"/>
  <c r="B1259" i="13"/>
  <c r="B1254" i="13"/>
  <c r="B1264" i="13"/>
  <c r="B1263" i="13"/>
  <c r="B1256" i="13"/>
  <c r="B1261" i="13"/>
  <c r="F750" i="12"/>
  <c r="F749" i="12"/>
  <c r="J762" i="12" s="1"/>
  <c r="J732" i="12"/>
  <c r="K732" i="12" s="1"/>
  <c r="F754" i="12" s="1"/>
  <c r="I729" i="12"/>
  <c r="J729" i="12"/>
  <c r="K729" i="12" s="1"/>
  <c r="I731" i="12"/>
  <c r="J731" i="12" s="1"/>
  <c r="K731" i="12" s="1"/>
  <c r="I724" i="12"/>
  <c r="J724" i="12" s="1"/>
  <c r="K724" i="12" s="1"/>
  <c r="I725" i="12"/>
  <c r="J725" i="12" s="1"/>
  <c r="K725" i="12" s="1"/>
  <c r="H730" i="12"/>
  <c r="F743" i="12"/>
  <c r="H760" i="12" s="1"/>
  <c r="F745" i="12"/>
  <c r="G761" i="12" s="1"/>
  <c r="E743" i="12"/>
  <c r="E745" i="12"/>
  <c r="I722" i="12"/>
  <c r="E735" i="12" s="1"/>
  <c r="I727" i="12"/>
  <c r="J727" i="12" s="1"/>
  <c r="K727" i="12" s="1"/>
  <c r="E749" i="12"/>
  <c r="E750" i="12"/>
  <c r="J723" i="12"/>
  <c r="K723" i="12" s="1"/>
  <c r="E736" i="12"/>
  <c r="E737" i="12"/>
  <c r="N1778" i="11"/>
  <c r="I1774" i="11"/>
  <c r="K1774" i="11" s="1"/>
  <c r="L1774" i="11" s="1"/>
  <c r="M1774" i="11" s="1"/>
  <c r="D1809" i="11"/>
  <c r="I1805" i="11"/>
  <c r="K1805" i="11" s="1"/>
  <c r="I1754" i="11"/>
  <c r="K1754" i="11" s="1"/>
  <c r="L1754" i="11" s="1"/>
  <c r="M1754" i="11" s="1"/>
  <c r="I1785" i="11"/>
  <c r="K1785" i="11" s="1"/>
  <c r="D1788" i="11"/>
  <c r="I1804" i="11"/>
  <c r="K1804" i="11" s="1"/>
  <c r="L1804" i="11" s="1"/>
  <c r="M1804" i="11" s="1"/>
  <c r="D1839" i="11"/>
  <c r="M304" i="9"/>
  <c r="N302" i="9"/>
  <c r="N304" i="9" s="1"/>
  <c r="J336" i="9"/>
  <c r="J338" i="9"/>
  <c r="J335" i="9"/>
  <c r="J337" i="9"/>
  <c r="N310" i="9"/>
  <c r="L324" i="9"/>
  <c r="M324" i="9" s="1"/>
  <c r="N1483" i="15" l="1" a="1"/>
  <c r="N1486" i="15" s="1"/>
  <c r="N1484" i="15"/>
  <c r="N1489" i="15"/>
  <c r="N1490" i="15"/>
  <c r="H1401" i="15" a="1"/>
  <c r="H1457" i="15" a="1"/>
  <c r="E1218" i="13" a="1"/>
  <c r="H736" i="12"/>
  <c r="O757" i="12" s="1"/>
  <c r="F737" i="12"/>
  <c r="F736" i="12"/>
  <c r="E757" i="12" s="1"/>
  <c r="E753" i="12"/>
  <c r="E751" i="12"/>
  <c r="H751" i="12" s="1"/>
  <c r="O763" i="12" s="1"/>
  <c r="F742" i="12"/>
  <c r="F741" i="12"/>
  <c r="G759" i="12" s="1"/>
  <c r="F740" i="12"/>
  <c r="F738" i="12"/>
  <c r="F758" i="12" s="1"/>
  <c r="I763" i="12"/>
  <c r="E738" i="12"/>
  <c r="E740" i="12"/>
  <c r="H741" i="12" s="1"/>
  <c r="O759" i="12" s="1"/>
  <c r="F752" i="12"/>
  <c r="F747" i="12"/>
  <c r="K761" i="12" s="1"/>
  <c r="E747" i="12"/>
  <c r="E752" i="12"/>
  <c r="F753" i="12"/>
  <c r="J764" i="12" s="1"/>
  <c r="F751" i="12"/>
  <c r="K763" i="12" s="1"/>
  <c r="F746" i="12"/>
  <c r="I761" i="12" s="1"/>
  <c r="F748" i="12"/>
  <c r="I730" i="12"/>
  <c r="J730" i="12" s="1"/>
  <c r="K730" i="12" s="1"/>
  <c r="E746" i="12"/>
  <c r="E748" i="12"/>
  <c r="H749" i="12" s="1"/>
  <c r="O762" i="12" s="1"/>
  <c r="J722" i="12"/>
  <c r="K722" i="12" s="1"/>
  <c r="F735" i="12" s="1"/>
  <c r="G736" i="12" s="1"/>
  <c r="D757" i="12" s="1"/>
  <c r="E742" i="12"/>
  <c r="H743" i="12" s="1"/>
  <c r="O760" i="12" s="1"/>
  <c r="E741" i="12"/>
  <c r="L1785" i="11"/>
  <c r="M1785" i="11" s="1"/>
  <c r="N1785" i="11" s="1"/>
  <c r="N1754" i="11"/>
  <c r="N1756" i="11" s="1"/>
  <c r="M1756" i="11"/>
  <c r="O1753" i="11" s="1"/>
  <c r="L1805" i="11"/>
  <c r="M1805" i="11" s="1"/>
  <c r="J1809" i="11"/>
  <c r="J1810" i="11"/>
  <c r="N1774" i="11"/>
  <c r="N1776" i="11" s="1"/>
  <c r="M1776" i="11"/>
  <c r="O1774" i="11" s="1"/>
  <c r="J1840" i="11"/>
  <c r="J1839" i="11"/>
  <c r="K1839" i="11" s="1"/>
  <c r="L1839" i="11" s="1"/>
  <c r="M1839" i="11" s="1"/>
  <c r="J1789" i="11"/>
  <c r="J1788" i="11"/>
  <c r="N1804" i="11"/>
  <c r="N324" i="9"/>
  <c r="N325" i="9" s="1"/>
  <c r="M325" i="9"/>
  <c r="O322" i="9" s="1"/>
  <c r="O302" i="9"/>
  <c r="N1483" i="15" l="1"/>
  <c r="N1487" i="15"/>
  <c r="N1488" i="15"/>
  <c r="H1465" i="15"/>
  <c r="H1458" i="15"/>
  <c r="H1462" i="15"/>
  <c r="H1461" i="15"/>
  <c r="H1457" i="15"/>
  <c r="H1463" i="15"/>
  <c r="H1467" i="15"/>
  <c r="H1459" i="15"/>
  <c r="H1464" i="15"/>
  <c r="H1460" i="15"/>
  <c r="H1466" i="15"/>
  <c r="N1485" i="15"/>
  <c r="R1403" i="15"/>
  <c r="H1401" i="15"/>
  <c r="O1401" i="15"/>
  <c r="R1404" i="15"/>
  <c r="Q1405" i="15"/>
  <c r="O1406" i="15"/>
  <c r="K1409" i="15"/>
  <c r="M1410" i="15"/>
  <c r="L1405" i="15"/>
  <c r="M1407" i="15"/>
  <c r="H1405" i="15"/>
  <c r="L1406" i="15"/>
  <c r="I1405" i="15"/>
  <c r="N1401" i="15"/>
  <c r="H1408" i="15"/>
  <c r="Q1410" i="15"/>
  <c r="P1409" i="15"/>
  <c r="M1406" i="15"/>
  <c r="R1401" i="15"/>
  <c r="I1410" i="15"/>
  <c r="O1405" i="15"/>
  <c r="L1401" i="15"/>
  <c r="Q1401" i="15"/>
  <c r="R1410" i="15"/>
  <c r="J1409" i="15"/>
  <c r="I1406" i="15"/>
  <c r="H1403" i="15"/>
  <c r="M1402" i="15"/>
  <c r="N1410" i="15"/>
  <c r="J1410" i="15"/>
  <c r="N1408" i="15"/>
  <c r="M1404" i="15"/>
  <c r="P1411" i="15"/>
  <c r="K1401" i="15"/>
  <c r="J1401" i="15"/>
  <c r="Q1404" i="15"/>
  <c r="H1409" i="15"/>
  <c r="L1403" i="15"/>
  <c r="I1402" i="15"/>
  <c r="R1405" i="15"/>
  <c r="P1401" i="15"/>
  <c r="P1404" i="15"/>
  <c r="N1403" i="15"/>
  <c r="O1403" i="15"/>
  <c r="N1409" i="15"/>
  <c r="M1403" i="15"/>
  <c r="O1404" i="15"/>
  <c r="J1407" i="15"/>
  <c r="Q1403" i="15"/>
  <c r="R1407" i="15"/>
  <c r="L1402" i="15"/>
  <c r="K1406" i="15"/>
  <c r="N1411" i="15"/>
  <c r="H1404" i="15"/>
  <c r="M1408" i="15"/>
  <c r="J1408" i="15"/>
  <c r="Q1411" i="15"/>
  <c r="K1402" i="15"/>
  <c r="L1409" i="15"/>
  <c r="I1401" i="15"/>
  <c r="Q1409" i="15"/>
  <c r="Q1407" i="15"/>
  <c r="I1408" i="15"/>
  <c r="I1407" i="15"/>
  <c r="N1406" i="15"/>
  <c r="I1403" i="15"/>
  <c r="L1408" i="15"/>
  <c r="P1402" i="15"/>
  <c r="P1408" i="15"/>
  <c r="K1404" i="15"/>
  <c r="H1410" i="15"/>
  <c r="N1402" i="15"/>
  <c r="J1404" i="15"/>
  <c r="Q1408" i="15"/>
  <c r="J1405" i="15"/>
  <c r="O1407" i="15"/>
  <c r="P1410" i="15"/>
  <c r="O1410" i="15"/>
  <c r="J1402" i="15"/>
  <c r="R1409" i="15"/>
  <c r="H1406" i="15"/>
  <c r="R1402" i="15"/>
  <c r="L1407" i="15"/>
  <c r="K1407" i="15"/>
  <c r="H1407" i="15"/>
  <c r="H1402" i="15"/>
  <c r="O1402" i="15"/>
  <c r="M1405" i="15"/>
  <c r="I1411" i="15"/>
  <c r="L1410" i="15"/>
  <c r="P1403" i="15"/>
  <c r="M1409" i="15"/>
  <c r="J1406" i="15"/>
  <c r="J1411" i="15"/>
  <c r="I1409" i="15"/>
  <c r="L1404" i="15"/>
  <c r="M1401" i="15"/>
  <c r="N1404" i="15"/>
  <c r="N1405" i="15"/>
  <c r="Q1402" i="15"/>
  <c r="K1408" i="15"/>
  <c r="K1411" i="15"/>
  <c r="P1405" i="15"/>
  <c r="L1411" i="15"/>
  <c r="O1409" i="15"/>
  <c r="N1407" i="15"/>
  <c r="O1411" i="15"/>
  <c r="H1411" i="15"/>
  <c r="K1410" i="15"/>
  <c r="I1404" i="15"/>
  <c r="P1406" i="15"/>
  <c r="P1407" i="15"/>
  <c r="K1405" i="15"/>
  <c r="R1411" i="15"/>
  <c r="K1403" i="15"/>
  <c r="Q1406" i="15"/>
  <c r="O1408" i="15"/>
  <c r="J1403" i="15"/>
  <c r="R1406" i="15"/>
  <c r="M1411" i="15"/>
  <c r="R1408" i="15"/>
  <c r="E1222" i="13"/>
  <c r="H1222" i="13" s="1"/>
  <c r="E1220" i="13"/>
  <c r="H1220" i="13" s="1"/>
  <c r="E1225" i="13"/>
  <c r="H1225" i="13" s="1"/>
  <c r="E1219" i="13"/>
  <c r="H1219" i="13" s="1"/>
  <c r="E1218" i="13"/>
  <c r="E1223" i="13"/>
  <c r="H1223" i="13" s="1"/>
  <c r="E1224" i="13"/>
  <c r="H1224" i="13" s="1"/>
  <c r="E1221" i="13"/>
  <c r="H1221" i="13" s="1"/>
  <c r="F744" i="12"/>
  <c r="F739" i="12"/>
  <c r="H758" i="12" s="1"/>
  <c r="G754" i="12"/>
  <c r="K764" i="12" s="1"/>
  <c r="H764" i="12"/>
  <c r="G749" i="12"/>
  <c r="I762" i="12" s="1"/>
  <c r="H762" i="12"/>
  <c r="F760" i="12"/>
  <c r="G743" i="12"/>
  <c r="G760" i="12" s="1"/>
  <c r="G751" i="12"/>
  <c r="J763" i="12" s="1"/>
  <c r="E744" i="12"/>
  <c r="H747" i="12" s="1"/>
  <c r="O761" i="12" s="1"/>
  <c r="E739" i="12"/>
  <c r="H739" i="12" s="1"/>
  <c r="O758" i="12" s="1"/>
  <c r="H754" i="12"/>
  <c r="O764" i="12" s="1"/>
  <c r="E759" i="12"/>
  <c r="G741" i="12"/>
  <c r="F759" i="12" s="1"/>
  <c r="D758" i="12"/>
  <c r="G739" i="12"/>
  <c r="E758" i="12" s="1"/>
  <c r="N1805" i="11"/>
  <c r="I1779" i="11"/>
  <c r="K1779" i="11" s="1"/>
  <c r="L1779" i="11" s="1"/>
  <c r="M1779" i="11" s="1"/>
  <c r="D1813" i="11"/>
  <c r="I1810" i="11"/>
  <c r="K1810" i="11" s="1"/>
  <c r="I1781" i="11"/>
  <c r="K1781" i="11" s="1"/>
  <c r="I1789" i="11"/>
  <c r="K1789" i="11" s="1"/>
  <c r="L1789" i="11" s="1"/>
  <c r="M1789" i="11" s="1"/>
  <c r="N1789" i="11" s="1"/>
  <c r="D1792" i="11"/>
  <c r="N1839" i="11"/>
  <c r="I327" i="9"/>
  <c r="K327" i="9" s="1"/>
  <c r="L327" i="9" s="1"/>
  <c r="M327" i="9" s="1"/>
  <c r="I358" i="9"/>
  <c r="K358" i="9" s="1"/>
  <c r="L358" i="9" s="1"/>
  <c r="M358" i="9" s="1"/>
  <c r="I335" i="9"/>
  <c r="K335" i="9" s="1"/>
  <c r="L335" i="9" s="1"/>
  <c r="M335" i="9" s="1"/>
  <c r="D361" i="9"/>
  <c r="I306" i="9"/>
  <c r="K306" i="9" s="1"/>
  <c r="L306" i="9" s="1"/>
  <c r="M306" i="9" s="1"/>
  <c r="D341" i="9"/>
  <c r="I337" i="9"/>
  <c r="K337" i="9" s="1"/>
  <c r="H1470" i="15" l="1" a="1"/>
  <c r="H1474" i="15" s="1"/>
  <c r="H1414" i="15" a="1"/>
  <c r="H1218" i="13"/>
  <c r="H1254" i="13" a="1"/>
  <c r="E761" i="12"/>
  <c r="G747" i="12"/>
  <c r="H761" i="12" s="1"/>
  <c r="N1779" i="11"/>
  <c r="J1793" i="11"/>
  <c r="J1792" i="11"/>
  <c r="J1794" i="11"/>
  <c r="K1794" i="11" s="1"/>
  <c r="L1810" i="11"/>
  <c r="M1810" i="11" s="1"/>
  <c r="N1810" i="11" s="1"/>
  <c r="J1813" i="11"/>
  <c r="J1814" i="11"/>
  <c r="L1781" i="11"/>
  <c r="M1781" i="11" s="1"/>
  <c r="L337" i="9"/>
  <c r="M337" i="9" s="1"/>
  <c r="N337" i="9" s="1"/>
  <c r="J341" i="9"/>
  <c r="J342" i="9"/>
  <c r="N335" i="9"/>
  <c r="N358" i="9"/>
  <c r="N359" i="9" s="1"/>
  <c r="M359" i="9"/>
  <c r="M308" i="9"/>
  <c r="N306" i="9"/>
  <c r="N308" i="9" s="1"/>
  <c r="J362" i="9"/>
  <c r="J363" i="9"/>
  <c r="J361" i="9"/>
  <c r="N327" i="9"/>
  <c r="N329" i="9" s="1"/>
  <c r="M329" i="9"/>
  <c r="O327" i="9" s="1"/>
  <c r="H1470" i="15" l="1"/>
  <c r="H1476" i="15"/>
  <c r="H1472" i="15"/>
  <c r="H1475" i="15"/>
  <c r="H1478" i="15"/>
  <c r="H1473" i="15"/>
  <c r="H1477" i="15"/>
  <c r="H1479" i="15"/>
  <c r="H1424" i="15"/>
  <c r="J1417" i="15"/>
  <c r="R1419" i="15"/>
  <c r="J1414" i="15"/>
  <c r="K1414" i="15"/>
  <c r="H1415" i="15"/>
  <c r="I1418" i="15"/>
  <c r="O1422" i="15"/>
  <c r="O1424" i="15"/>
  <c r="P1422" i="15"/>
  <c r="Q1418" i="15"/>
  <c r="I1415" i="15"/>
  <c r="O1421" i="15"/>
  <c r="K1420" i="15"/>
  <c r="P1417" i="15"/>
  <c r="H1423" i="15"/>
  <c r="O1415" i="15"/>
  <c r="O1417" i="15"/>
  <c r="R1422" i="15"/>
  <c r="K1415" i="15"/>
  <c r="I1417" i="15"/>
  <c r="K1421" i="15"/>
  <c r="O1423" i="15"/>
  <c r="N1417" i="15"/>
  <c r="J1415" i="15"/>
  <c r="P1419" i="15"/>
  <c r="J1421" i="15"/>
  <c r="R1423" i="15"/>
  <c r="J1420" i="15"/>
  <c r="Q1415" i="15"/>
  <c r="H1417" i="15"/>
  <c r="K1423" i="15"/>
  <c r="I1421" i="15"/>
  <c r="N1414" i="15"/>
  <c r="J1419" i="15"/>
  <c r="L1415" i="15"/>
  <c r="Q1423" i="15"/>
  <c r="Q1421" i="15"/>
  <c r="I1420" i="15"/>
  <c r="K1422" i="15"/>
  <c r="P1424" i="15"/>
  <c r="N1421" i="15"/>
  <c r="Q1414" i="15"/>
  <c r="K1418" i="15"/>
  <c r="N1420" i="15"/>
  <c r="I1414" i="15"/>
  <c r="P1418" i="15"/>
  <c r="P1420" i="15"/>
  <c r="R1418" i="15"/>
  <c r="M1417" i="15"/>
  <c r="O1419" i="15"/>
  <c r="Q1420" i="15"/>
  <c r="P1415" i="15"/>
  <c r="H1414" i="15"/>
  <c r="H1421" i="15"/>
  <c r="P1421" i="15"/>
  <c r="L1414" i="15"/>
  <c r="N1422" i="15"/>
  <c r="I1424" i="15"/>
  <c r="Q1416" i="15"/>
  <c r="H1418" i="15"/>
  <c r="L1421" i="15"/>
  <c r="I1423" i="15"/>
  <c r="H1422" i="15"/>
  <c r="O1416" i="15"/>
  <c r="M1416" i="15"/>
  <c r="R1416" i="15"/>
  <c r="R1414" i="15"/>
  <c r="L1416" i="15"/>
  <c r="I1419" i="15"/>
  <c r="L1419" i="15"/>
  <c r="M1414" i="15"/>
  <c r="M1424" i="15"/>
  <c r="K1424" i="15"/>
  <c r="Q1424" i="15"/>
  <c r="R1417" i="15"/>
  <c r="I1422" i="15"/>
  <c r="J1418" i="15"/>
  <c r="L1423" i="15"/>
  <c r="L1422" i="15"/>
  <c r="O1414" i="15"/>
  <c r="H1416" i="15"/>
  <c r="M1418" i="15"/>
  <c r="R1420" i="15"/>
  <c r="K1419" i="15"/>
  <c r="J1423" i="15"/>
  <c r="R1424" i="15"/>
  <c r="N1423" i="15"/>
  <c r="N1418" i="15"/>
  <c r="M1422" i="15"/>
  <c r="N1416" i="15"/>
  <c r="N1424" i="15"/>
  <c r="N1419" i="15"/>
  <c r="J1422" i="15"/>
  <c r="J1416" i="15"/>
  <c r="P1423" i="15"/>
  <c r="R1421" i="15"/>
  <c r="M1421" i="15"/>
  <c r="P1414" i="15"/>
  <c r="H1419" i="15"/>
  <c r="O1420" i="15"/>
  <c r="K1417" i="15"/>
  <c r="L1417" i="15"/>
  <c r="J1424" i="15"/>
  <c r="M1415" i="15"/>
  <c r="I1416" i="15"/>
  <c r="M1419" i="15"/>
  <c r="Q1422" i="15"/>
  <c r="M1420" i="15"/>
  <c r="L1420" i="15"/>
  <c r="Q1417" i="15"/>
  <c r="M1423" i="15"/>
  <c r="K1416" i="15"/>
  <c r="N1415" i="15"/>
  <c r="L1418" i="15"/>
  <c r="L1424" i="15"/>
  <c r="H1420" i="15"/>
  <c r="O1418" i="15"/>
  <c r="Q1419" i="15"/>
  <c r="R1415" i="15"/>
  <c r="P1416" i="15"/>
  <c r="H1480" i="15"/>
  <c r="H1471" i="15"/>
  <c r="H1264" i="13"/>
  <c r="H1255" i="13"/>
  <c r="H1260" i="13"/>
  <c r="H1256" i="13"/>
  <c r="H1261" i="13"/>
  <c r="H1259" i="13"/>
  <c r="H1258" i="13"/>
  <c r="H1257" i="13"/>
  <c r="H1254" i="13"/>
  <c r="H1263" i="13"/>
  <c r="H1262" i="13"/>
  <c r="D766" i="12" a="1"/>
  <c r="N1781" i="11"/>
  <c r="M1782" i="11"/>
  <c r="L1794" i="11"/>
  <c r="M1794" i="11" s="1"/>
  <c r="N1794" i="11" s="1"/>
  <c r="N1782" i="11"/>
  <c r="O306" i="9"/>
  <c r="O357" i="9"/>
  <c r="I331" i="9"/>
  <c r="K331" i="9" s="1"/>
  <c r="L331" i="9" s="1"/>
  <c r="M331" i="9" s="1"/>
  <c r="D366" i="9"/>
  <c r="I362" i="9"/>
  <c r="K362" i="9" s="1"/>
  <c r="H1503" i="15" l="1" a="1"/>
  <c r="H1427" i="15" a="1"/>
  <c r="B1267" i="13" a="1"/>
  <c r="D768" i="12"/>
  <c r="J771" i="12"/>
  <c r="I771" i="12"/>
  <c r="H771" i="12"/>
  <c r="E772" i="12"/>
  <c r="K772" i="12"/>
  <c r="F769" i="12"/>
  <c r="F767" i="12"/>
  <c r="D767" i="12"/>
  <c r="J770" i="12"/>
  <c r="I770" i="12"/>
  <c r="H770" i="12"/>
  <c r="E771" i="12"/>
  <c r="K770" i="12"/>
  <c r="G772" i="12"/>
  <c r="G770" i="12"/>
  <c r="D766" i="12"/>
  <c r="J769" i="12"/>
  <c r="I769" i="12"/>
  <c r="H769" i="12"/>
  <c r="E770" i="12"/>
  <c r="K768" i="12"/>
  <c r="G768" i="12"/>
  <c r="G766" i="12"/>
  <c r="D773" i="12"/>
  <c r="K771" i="12"/>
  <c r="J768" i="12"/>
  <c r="I768" i="12"/>
  <c r="H768" i="12"/>
  <c r="E769" i="12"/>
  <c r="K766" i="12"/>
  <c r="F772" i="12"/>
  <c r="D770" i="12"/>
  <c r="I773" i="12"/>
  <c r="G773" i="12"/>
  <c r="F773" i="12"/>
  <c r="D769" i="12"/>
  <c r="I772" i="12"/>
  <c r="E773" i="12"/>
  <c r="G769" i="12"/>
  <c r="J773" i="12"/>
  <c r="E766" i="12"/>
  <c r="K773" i="12"/>
  <c r="K769" i="12"/>
  <c r="I767" i="12"/>
  <c r="E768" i="12"/>
  <c r="F768" i="12"/>
  <c r="K767" i="12"/>
  <c r="I766" i="12"/>
  <c r="E767" i="12"/>
  <c r="G771" i="12"/>
  <c r="H773" i="12"/>
  <c r="G767" i="12"/>
  <c r="H772" i="12"/>
  <c r="D772" i="12"/>
  <c r="H767" i="12"/>
  <c r="D771" i="12"/>
  <c r="J766" i="12"/>
  <c r="H766" i="12"/>
  <c r="F766" i="12"/>
  <c r="J772" i="12"/>
  <c r="F771" i="12"/>
  <c r="J767" i="12"/>
  <c r="F770" i="12"/>
  <c r="O1778" i="11"/>
  <c r="M333" i="9"/>
  <c r="N331" i="9"/>
  <c r="N333" i="9" s="1"/>
  <c r="L362" i="9"/>
  <c r="M362" i="9" s="1"/>
  <c r="N362" i="9" s="1"/>
  <c r="I311" i="9"/>
  <c r="K311" i="9" s="1"/>
  <c r="L311" i="9" s="1"/>
  <c r="M311" i="9" s="1"/>
  <c r="D345" i="9"/>
  <c r="I342" i="9"/>
  <c r="K342" i="9" s="1"/>
  <c r="J366" i="9"/>
  <c r="J367" i="9"/>
  <c r="I361" i="9"/>
  <c r="K361" i="9" s="1"/>
  <c r="D396" i="9"/>
  <c r="H1430" i="15" l="1"/>
  <c r="H1432" i="15"/>
  <c r="I1432" i="15"/>
  <c r="J1429" i="15"/>
  <c r="H1433" i="15"/>
  <c r="J1431" i="15"/>
  <c r="K1427" i="15"/>
  <c r="M1430" i="15"/>
  <c r="O1431" i="15"/>
  <c r="J1434" i="15"/>
  <c r="L1427" i="15"/>
  <c r="R1433" i="15"/>
  <c r="P1427" i="15"/>
  <c r="K1432" i="15"/>
  <c r="K1429" i="15"/>
  <c r="H1428" i="15"/>
  <c r="M1429" i="15"/>
  <c r="Q1433" i="15"/>
  <c r="I1427" i="15"/>
  <c r="I1429" i="15"/>
  <c r="H1434" i="15"/>
  <c r="N1431" i="15"/>
  <c r="L1430" i="15"/>
  <c r="M1428" i="15"/>
  <c r="R1431" i="15"/>
  <c r="P1431" i="15"/>
  <c r="O1430" i="15"/>
  <c r="M1434" i="15"/>
  <c r="L1434" i="15"/>
  <c r="Q1432" i="15"/>
  <c r="K1428" i="15"/>
  <c r="O1428" i="15"/>
  <c r="N1427" i="15"/>
  <c r="J1430" i="15"/>
  <c r="Q1430" i="15"/>
  <c r="M1432" i="15"/>
  <c r="M1427" i="15"/>
  <c r="H1429" i="15"/>
  <c r="Q1434" i="15"/>
  <c r="N1429" i="15"/>
  <c r="O1427" i="15"/>
  <c r="P1429" i="15"/>
  <c r="K1430" i="15"/>
  <c r="M1431" i="15"/>
  <c r="R1430" i="15"/>
  <c r="I1433" i="15"/>
  <c r="J1432" i="15"/>
  <c r="L1428" i="15"/>
  <c r="O1429" i="15"/>
  <c r="R1434" i="15"/>
  <c r="K1433" i="15"/>
  <c r="R1432" i="15"/>
  <c r="J1433" i="15"/>
  <c r="H1431" i="15"/>
  <c r="K1434" i="15"/>
  <c r="L1432" i="15"/>
  <c r="L1431" i="15"/>
  <c r="N1434" i="15"/>
  <c r="Q1428" i="15"/>
  <c r="Q1431" i="15"/>
  <c r="R1429" i="15"/>
  <c r="O1432" i="15"/>
  <c r="O1434" i="15"/>
  <c r="Q1429" i="15"/>
  <c r="M1433" i="15"/>
  <c r="N1430" i="15"/>
  <c r="R1427" i="15"/>
  <c r="J1428" i="15"/>
  <c r="K1431" i="15"/>
  <c r="R1428" i="15"/>
  <c r="I1434" i="15"/>
  <c r="N1428" i="15"/>
  <c r="L1433" i="15"/>
  <c r="J1427" i="15"/>
  <c r="P1434" i="15"/>
  <c r="H1427" i="15"/>
  <c r="L1429" i="15"/>
  <c r="O1433" i="15"/>
  <c r="I1428" i="15"/>
  <c r="I1430" i="15"/>
  <c r="Q1427" i="15"/>
  <c r="N1432" i="15"/>
  <c r="P1433" i="15"/>
  <c r="P1430" i="15"/>
  <c r="N1433" i="15"/>
  <c r="P1428" i="15"/>
  <c r="I1431" i="15"/>
  <c r="P1432" i="15"/>
  <c r="P1507" i="15"/>
  <c r="R1504" i="15"/>
  <c r="N1509" i="15"/>
  <c r="H1507" i="15"/>
  <c r="R1507" i="15"/>
  <c r="K1504" i="15"/>
  <c r="M1505" i="15"/>
  <c r="R1503" i="15"/>
  <c r="N1505" i="15"/>
  <c r="J1506" i="15"/>
  <c r="H1511" i="15"/>
  <c r="P1505" i="15"/>
  <c r="J1508" i="15"/>
  <c r="I1513" i="15"/>
  <c r="K1506" i="15"/>
  <c r="J1513" i="15"/>
  <c r="O1508" i="15"/>
  <c r="O1506" i="15"/>
  <c r="M1508" i="15"/>
  <c r="L1505" i="15"/>
  <c r="H1504" i="15"/>
  <c r="I1504" i="15"/>
  <c r="I1506" i="15"/>
  <c r="J1510" i="15"/>
  <c r="K1513" i="15"/>
  <c r="M1511" i="15"/>
  <c r="Q1511" i="15"/>
  <c r="H1512" i="15"/>
  <c r="Q1512" i="15"/>
  <c r="R1512" i="15"/>
  <c r="M1506" i="15"/>
  <c r="O1511" i="15"/>
  <c r="O1503" i="15"/>
  <c r="I1507" i="15"/>
  <c r="O1512" i="15"/>
  <c r="I1503" i="15"/>
  <c r="K1505" i="15"/>
  <c r="J1509" i="15"/>
  <c r="L1503" i="15"/>
  <c r="M1510" i="15"/>
  <c r="N1511" i="15"/>
  <c r="M1507" i="15"/>
  <c r="H1509" i="15"/>
  <c r="M1503" i="15"/>
  <c r="J1503" i="15"/>
  <c r="K1512" i="15"/>
  <c r="R1510" i="15"/>
  <c r="I1505" i="15"/>
  <c r="R1513" i="15"/>
  <c r="Q1510" i="15"/>
  <c r="P1508" i="15"/>
  <c r="N1506" i="15"/>
  <c r="R1509" i="15"/>
  <c r="L1512" i="15"/>
  <c r="O1509" i="15"/>
  <c r="K1509" i="15"/>
  <c r="K1507" i="15"/>
  <c r="N1507" i="15"/>
  <c r="K1503" i="15"/>
  <c r="O1507" i="15"/>
  <c r="N1512" i="15"/>
  <c r="Q1513" i="15"/>
  <c r="K1511" i="15"/>
  <c r="R1505" i="15"/>
  <c r="Q1504" i="15"/>
  <c r="H1505" i="15"/>
  <c r="Q1506" i="15"/>
  <c r="Q1505" i="15"/>
  <c r="O1510" i="15"/>
  <c r="O1505" i="15"/>
  <c r="R1508" i="15"/>
  <c r="Q1509" i="15"/>
  <c r="H1510" i="15"/>
  <c r="I1511" i="15"/>
  <c r="J1504" i="15"/>
  <c r="P1503" i="15"/>
  <c r="O1513" i="15"/>
  <c r="P1512" i="15"/>
  <c r="I1510" i="15"/>
  <c r="N1510" i="15"/>
  <c r="I1512" i="15"/>
  <c r="J1512" i="15"/>
  <c r="R1506" i="15"/>
  <c r="R1511" i="15"/>
  <c r="J1507" i="15"/>
  <c r="H1508" i="15"/>
  <c r="N1513" i="15"/>
  <c r="M1504" i="15"/>
  <c r="P1509" i="15"/>
  <c r="P1506" i="15"/>
  <c r="L1504" i="15"/>
  <c r="P1510" i="15"/>
  <c r="P1513" i="15"/>
  <c r="J1511" i="15"/>
  <c r="M1513" i="15"/>
  <c r="I1509" i="15"/>
  <c r="L1509" i="15"/>
  <c r="H1503" i="15"/>
  <c r="P1504" i="15"/>
  <c r="M1509" i="15"/>
  <c r="P1511" i="15"/>
  <c r="K1508" i="15"/>
  <c r="M1512" i="15"/>
  <c r="L1511" i="15"/>
  <c r="K1510" i="15"/>
  <c r="L1508" i="15"/>
  <c r="H1506" i="15"/>
  <c r="N1503" i="15"/>
  <c r="J1505" i="15"/>
  <c r="N1508" i="15"/>
  <c r="N1504" i="15"/>
  <c r="Q1508" i="15"/>
  <c r="L1513" i="15"/>
  <c r="L1510" i="15"/>
  <c r="Q1507" i="15"/>
  <c r="O1504" i="15"/>
  <c r="I1508" i="15"/>
  <c r="L1507" i="15"/>
  <c r="Q1503" i="15"/>
  <c r="L1506" i="15"/>
  <c r="H1513" i="15"/>
  <c r="B1277" i="13"/>
  <c r="B1275" i="13"/>
  <c r="B1267" i="13"/>
  <c r="B1269" i="13"/>
  <c r="B1270" i="13"/>
  <c r="B1276" i="13"/>
  <c r="B1274" i="13"/>
  <c r="B1272" i="13"/>
  <c r="B1268" i="13"/>
  <c r="B1273" i="13"/>
  <c r="B1271" i="13"/>
  <c r="O766" i="12" a="1"/>
  <c r="O772" i="12" s="1"/>
  <c r="O781" i="12" s="1"/>
  <c r="I1814" i="11"/>
  <c r="K1814" i="11" s="1"/>
  <c r="I1806" i="11"/>
  <c r="K1806" i="11" s="1"/>
  <c r="D1817" i="11"/>
  <c r="I1792" i="11"/>
  <c r="K1792" i="11" s="1"/>
  <c r="I1784" i="11"/>
  <c r="K1784" i="11" s="1"/>
  <c r="L1784" i="11" s="1"/>
  <c r="M1784" i="11" s="1"/>
  <c r="N311" i="9"/>
  <c r="N313" i="9" s="1"/>
  <c r="M313" i="9"/>
  <c r="O310" i="9" s="1"/>
  <c r="L361" i="9"/>
  <c r="M361" i="9" s="1"/>
  <c r="L342" i="9"/>
  <c r="M342" i="9" s="1"/>
  <c r="N342" i="9" s="1"/>
  <c r="J346" i="9"/>
  <c r="J345" i="9"/>
  <c r="J397" i="9"/>
  <c r="J396" i="9"/>
  <c r="K396" i="9" s="1"/>
  <c r="O331" i="9"/>
  <c r="Q1516" i="15" l="1"/>
  <c r="N1517" i="15"/>
  <c r="M1525" i="15"/>
  <c r="L1516" i="15"/>
  <c r="M1519" i="15"/>
  <c r="I1519" i="15"/>
  <c r="J1524" i="15"/>
  <c r="H1521" i="15"/>
  <c r="P1525" i="15"/>
  <c r="R1525" i="15"/>
  <c r="I1517" i="15"/>
  <c r="I1526" i="15"/>
  <c r="O1526" i="15"/>
  <c r="O1523" i="15"/>
  <c r="N1525" i="15"/>
  <c r="J1521" i="15"/>
  <c r="R1520" i="15"/>
  <c r="O1517" i="15"/>
  <c r="Q1518" i="15"/>
  <c r="O1520" i="15"/>
  <c r="N1519" i="15"/>
  <c r="H1520" i="15"/>
  <c r="H1437" i="15" a="1"/>
  <c r="H1483" i="15" a="1"/>
  <c r="H1516" i="15" a="1"/>
  <c r="Q1521" i="15" s="1"/>
  <c r="J1525" i="15"/>
  <c r="I1524" i="15"/>
  <c r="H1518" i="15"/>
  <c r="O1519" i="15"/>
  <c r="J1519" i="15"/>
  <c r="R1517" i="15"/>
  <c r="K1522" i="15"/>
  <c r="M1523" i="15"/>
  <c r="O1524" i="15"/>
  <c r="J1518" i="15"/>
  <c r="Q1520" i="15"/>
  <c r="H1519" i="15"/>
  <c r="P1517" i="15"/>
  <c r="K1516" i="15"/>
  <c r="P1521" i="15"/>
  <c r="H1522" i="15"/>
  <c r="O1525" i="15"/>
  <c r="H1526" i="15"/>
  <c r="L1526" i="15"/>
  <c r="K1523" i="15"/>
  <c r="L1522" i="15"/>
  <c r="K1520" i="15"/>
  <c r="R1526" i="15"/>
  <c r="N1524" i="15"/>
  <c r="O1516" i="15"/>
  <c r="B1280" i="13" a="1"/>
  <c r="B1284" i="13" s="1"/>
  <c r="O768" i="12"/>
  <c r="O777" i="12" s="1"/>
  <c r="O766" i="12"/>
  <c r="O775" i="12" s="1"/>
  <c r="G787" i="12" s="1"/>
  <c r="O773" i="12"/>
  <c r="O782" i="12" s="1"/>
  <c r="O769" i="12"/>
  <c r="O778" i="12" s="1"/>
  <c r="O770" i="12"/>
  <c r="O779" i="12" s="1"/>
  <c r="O771" i="12"/>
  <c r="O780" i="12" s="1"/>
  <c r="O767" i="12"/>
  <c r="O776" i="12" s="1"/>
  <c r="G793" i="12"/>
  <c r="F794" i="12" s="1"/>
  <c r="H794" i="12" s="1"/>
  <c r="G789" i="12"/>
  <c r="F790" i="12" s="1"/>
  <c r="H790" i="12" s="1"/>
  <c r="G794" i="12"/>
  <c r="G796" i="12" s="1"/>
  <c r="G797" i="12" s="1"/>
  <c r="H797" i="12" s="1"/>
  <c r="G790" i="12"/>
  <c r="F791" i="12" s="1"/>
  <c r="G791" i="12"/>
  <c r="G792" i="12"/>
  <c r="F793" i="12" s="1"/>
  <c r="G788" i="12"/>
  <c r="N1784" i="11"/>
  <c r="N1786" i="11" s="1"/>
  <c r="M1786" i="11"/>
  <c r="O1784" i="11" s="1"/>
  <c r="L1792" i="11"/>
  <c r="M1792" i="11"/>
  <c r="J1818" i="11"/>
  <c r="J1820" i="11"/>
  <c r="J1817" i="11"/>
  <c r="J1819" i="11"/>
  <c r="L1806" i="11"/>
  <c r="M1806" i="11"/>
  <c r="M1814" i="11"/>
  <c r="N1814" i="11" s="1"/>
  <c r="L1814" i="11"/>
  <c r="N361" i="9"/>
  <c r="I346" i="9"/>
  <c r="K346" i="9" s="1"/>
  <c r="D349" i="9"/>
  <c r="I338" i="9"/>
  <c r="K338" i="9" s="1"/>
  <c r="I336" i="9"/>
  <c r="K336" i="9" s="1"/>
  <c r="L336" i="9" s="1"/>
  <c r="M336" i="9" s="1"/>
  <c r="D370" i="9"/>
  <c r="I367" i="9"/>
  <c r="K367" i="9" s="1"/>
  <c r="L396" i="9"/>
  <c r="M396" i="9" s="1"/>
  <c r="H1485" i="15" l="1"/>
  <c r="H1490" i="15"/>
  <c r="H1483" i="15"/>
  <c r="H1488" i="15"/>
  <c r="H1484" i="15"/>
  <c r="H1486" i="15"/>
  <c r="H1489" i="15"/>
  <c r="H1487" i="15"/>
  <c r="M1439" i="15"/>
  <c r="J1441" i="15"/>
  <c r="O1437" i="15"/>
  <c r="I1441" i="15"/>
  <c r="M1438" i="15"/>
  <c r="I1443" i="15"/>
  <c r="H1442" i="15"/>
  <c r="N1437" i="15"/>
  <c r="I1438" i="15"/>
  <c r="L1440" i="15"/>
  <c r="K1443" i="15"/>
  <c r="O1443" i="15"/>
  <c r="K1437" i="15"/>
  <c r="L1437" i="15"/>
  <c r="O1440" i="15"/>
  <c r="K1444" i="15"/>
  <c r="M1444" i="15"/>
  <c r="N1440" i="15"/>
  <c r="H1441" i="15"/>
  <c r="J1439" i="15"/>
  <c r="O1442" i="15"/>
  <c r="H1443" i="15"/>
  <c r="K1439" i="15"/>
  <c r="I1440" i="15"/>
  <c r="M1441" i="15"/>
  <c r="L1439" i="15"/>
  <c r="N1444" i="15"/>
  <c r="M1442" i="15"/>
  <c r="H1437" i="15"/>
  <c r="L1441" i="15"/>
  <c r="J1443" i="15"/>
  <c r="L1442" i="15"/>
  <c r="L1443" i="15"/>
  <c r="H1440" i="15"/>
  <c r="H1444" i="15"/>
  <c r="K1441" i="15"/>
  <c r="O1441" i="15"/>
  <c r="K1442" i="15"/>
  <c r="I1444" i="15"/>
  <c r="J1442" i="15"/>
  <c r="K1440" i="15"/>
  <c r="K1438" i="15"/>
  <c r="O1438" i="15"/>
  <c r="N1442" i="15"/>
  <c r="M1443" i="15"/>
  <c r="H1439" i="15"/>
  <c r="O1439" i="15"/>
  <c r="M1437" i="15"/>
  <c r="M1440" i="15"/>
  <c r="H1438" i="15"/>
  <c r="J1440" i="15"/>
  <c r="I1437" i="15"/>
  <c r="N1438" i="15"/>
  <c r="J1444" i="15"/>
  <c r="L1438" i="15"/>
  <c r="N1443" i="15"/>
  <c r="N1441" i="15"/>
  <c r="I1442" i="15"/>
  <c r="I1439" i="15"/>
  <c r="J1438" i="15"/>
  <c r="L1444" i="15"/>
  <c r="J1437" i="15"/>
  <c r="O1444" i="15"/>
  <c r="N1439" i="15"/>
  <c r="R1524" i="15"/>
  <c r="P1526" i="15"/>
  <c r="N1521" i="15"/>
  <c r="I1518" i="15"/>
  <c r="H1523" i="15"/>
  <c r="J1517" i="15"/>
  <c r="I1522" i="15"/>
  <c r="H1516" i="15"/>
  <c r="H1529" i="15" s="1" a="1"/>
  <c r="P1523" i="15"/>
  <c r="K1518" i="15"/>
  <c r="L1525" i="15"/>
  <c r="L1520" i="15"/>
  <c r="R1521" i="15"/>
  <c r="O1521" i="15"/>
  <c r="I1525" i="15"/>
  <c r="M1521" i="15"/>
  <c r="R1519" i="15"/>
  <c r="R1516" i="15"/>
  <c r="L1524" i="15"/>
  <c r="Q1523" i="15"/>
  <c r="L1521" i="15"/>
  <c r="I1516" i="15"/>
  <c r="M1522" i="15"/>
  <c r="J1516" i="15"/>
  <c r="I1521" i="15"/>
  <c r="Q1526" i="15"/>
  <c r="M1518" i="15"/>
  <c r="I1523" i="15"/>
  <c r="M1517" i="15"/>
  <c r="R1518" i="15"/>
  <c r="M1524" i="15"/>
  <c r="P1519" i="15"/>
  <c r="P1518" i="15"/>
  <c r="P1516" i="15"/>
  <c r="H1517" i="15"/>
  <c r="J1520" i="15"/>
  <c r="J1522" i="15"/>
  <c r="K1521" i="15"/>
  <c r="O1522" i="15"/>
  <c r="J1526" i="15"/>
  <c r="P1520" i="15"/>
  <c r="Q1517" i="15"/>
  <c r="N1522" i="15"/>
  <c r="Q1519" i="15"/>
  <c r="R1523" i="15"/>
  <c r="N1523" i="15"/>
  <c r="I1520" i="15"/>
  <c r="L1518" i="15"/>
  <c r="Q1525" i="15"/>
  <c r="K1525" i="15"/>
  <c r="K1524" i="15"/>
  <c r="N1518" i="15"/>
  <c r="H1524" i="15"/>
  <c r="M1526" i="15"/>
  <c r="M1520" i="15"/>
  <c r="H1525" i="15"/>
  <c r="P1524" i="15"/>
  <c r="Q1522" i="15"/>
  <c r="K1526" i="15"/>
  <c r="P1522" i="15"/>
  <c r="Q1524" i="15"/>
  <c r="L1517" i="15"/>
  <c r="J1523" i="15"/>
  <c r="L1519" i="15"/>
  <c r="N1520" i="15"/>
  <c r="L1523" i="15"/>
  <c r="M1516" i="15"/>
  <c r="N1516" i="15"/>
  <c r="R1522" i="15"/>
  <c r="K1517" i="15"/>
  <c r="O1518" i="15"/>
  <c r="K1519" i="15"/>
  <c r="N1526" i="15"/>
  <c r="B1288" i="13"/>
  <c r="B1280" i="13"/>
  <c r="B1285" i="13"/>
  <c r="B1287" i="13"/>
  <c r="B1289" i="13"/>
  <c r="B1282" i="13"/>
  <c r="B1286" i="13"/>
  <c r="B1290" i="13"/>
  <c r="B1283" i="13"/>
  <c r="B1281" i="13"/>
  <c r="E1280" i="13" a="1"/>
  <c r="I797" i="12"/>
  <c r="E819" i="12" s="1"/>
  <c r="F795" i="12"/>
  <c r="F789" i="12"/>
  <c r="H789" i="12" s="1"/>
  <c r="G795" i="12"/>
  <c r="F796" i="12" s="1"/>
  <c r="H796" i="12" s="1"/>
  <c r="F792" i="12"/>
  <c r="H792" i="12" s="1"/>
  <c r="H793" i="12"/>
  <c r="H791" i="12"/>
  <c r="H787" i="12"/>
  <c r="F788" i="12"/>
  <c r="H788" i="12" s="1"/>
  <c r="I794" i="12"/>
  <c r="I790" i="12"/>
  <c r="J790" i="12" s="1"/>
  <c r="K790" i="12" s="1"/>
  <c r="N1806" i="11"/>
  <c r="N1807" i="11" s="1"/>
  <c r="M1807" i="11"/>
  <c r="O1804" i="11" s="1"/>
  <c r="I1788" i="11"/>
  <c r="K1788" i="11" s="1"/>
  <c r="L1788" i="11" s="1"/>
  <c r="M1788" i="11" s="1"/>
  <c r="D1823" i="11"/>
  <c r="I1819" i="11"/>
  <c r="K1819" i="11" s="1"/>
  <c r="N1792" i="11"/>
  <c r="N396" i="9"/>
  <c r="L367" i="9"/>
  <c r="M367" i="9"/>
  <c r="N367" i="9" s="1"/>
  <c r="J371" i="9"/>
  <c r="J370" i="9"/>
  <c r="L338" i="9"/>
  <c r="M338" i="9" s="1"/>
  <c r="L346" i="9"/>
  <c r="M346" i="9" s="1"/>
  <c r="N346" i="9" s="1"/>
  <c r="N336" i="9"/>
  <c r="J350" i="9"/>
  <c r="J351" i="9"/>
  <c r="K351" i="9" s="1"/>
  <c r="L351" i="9" s="1"/>
  <c r="M351" i="9" s="1"/>
  <c r="N351" i="9" s="1"/>
  <c r="J349" i="9"/>
  <c r="H1447" i="15" l="1" a="1"/>
  <c r="H1493" i="15" a="1"/>
  <c r="H1497" i="15" s="1"/>
  <c r="H1529" i="15"/>
  <c r="H1533" i="15"/>
  <c r="H1537" i="15"/>
  <c r="H1532" i="15"/>
  <c r="H1538" i="15"/>
  <c r="H1530" i="15"/>
  <c r="H1539" i="15"/>
  <c r="H1536" i="15"/>
  <c r="H1535" i="15"/>
  <c r="H1534" i="15"/>
  <c r="H1531" i="15"/>
  <c r="E1290" i="13"/>
  <c r="B1305" i="13" s="1"/>
  <c r="E1284" i="13"/>
  <c r="B1299" i="13" s="1"/>
  <c r="E1280" i="13"/>
  <c r="B1295" i="13" s="1"/>
  <c r="E1288" i="13"/>
  <c r="B1303" i="13" s="1"/>
  <c r="E1282" i="13"/>
  <c r="B1297" i="13" s="1"/>
  <c r="E1283" i="13"/>
  <c r="B1298" i="13" s="1"/>
  <c r="E1289" i="13"/>
  <c r="B1304" i="13" s="1"/>
  <c r="E1286" i="13"/>
  <c r="B1301" i="13" s="1"/>
  <c r="E1281" i="13"/>
  <c r="B1296" i="13" s="1"/>
  <c r="E1287" i="13"/>
  <c r="B1302" i="13" s="1"/>
  <c r="E1285" i="13"/>
  <c r="B1300" i="13" s="1"/>
  <c r="F807" i="12"/>
  <c r="F806" i="12"/>
  <c r="G824" i="12" s="1"/>
  <c r="I793" i="12"/>
  <c r="I792" i="12"/>
  <c r="E818" i="12"/>
  <c r="E816" i="12"/>
  <c r="I789" i="12"/>
  <c r="J789" i="12" s="1"/>
  <c r="K789" i="12" s="1"/>
  <c r="J794" i="12"/>
  <c r="K794" i="12" s="1"/>
  <c r="H795" i="12"/>
  <c r="I787" i="12"/>
  <c r="E800" i="12" s="1"/>
  <c r="I791" i="12"/>
  <c r="J791" i="12" s="1"/>
  <c r="K791" i="12" s="1"/>
  <c r="E807" i="12"/>
  <c r="E806" i="12"/>
  <c r="I796" i="12"/>
  <c r="J796" i="12" s="1"/>
  <c r="K796" i="12" s="1"/>
  <c r="I788" i="12"/>
  <c r="J788" i="12" s="1"/>
  <c r="K788" i="12" s="1"/>
  <c r="J797" i="12"/>
  <c r="K797" i="12" s="1"/>
  <c r="F819" i="12" s="1"/>
  <c r="L1819" i="11"/>
  <c r="M1819" i="11"/>
  <c r="N1819" i="11" s="1"/>
  <c r="J1823" i="11"/>
  <c r="J1824" i="11"/>
  <c r="I1840" i="11"/>
  <c r="K1840" i="11" s="1"/>
  <c r="I1809" i="11"/>
  <c r="K1809" i="11" s="1"/>
  <c r="I1817" i="11"/>
  <c r="K1817" i="11" s="1"/>
  <c r="L1817" i="11" s="1"/>
  <c r="M1817" i="11" s="1"/>
  <c r="D1843" i="11"/>
  <c r="N1788" i="11"/>
  <c r="N1790" i="11" s="1"/>
  <c r="M1790" i="11"/>
  <c r="N338" i="9"/>
  <c r="M339" i="9"/>
  <c r="O335" i="9" s="1"/>
  <c r="N339" i="9"/>
  <c r="H1493" i="15" l="1"/>
  <c r="H1498" i="15"/>
  <c r="H1495" i="15"/>
  <c r="H1494" i="15"/>
  <c r="H1500" i="15"/>
  <c r="H1496" i="15"/>
  <c r="H1499" i="15"/>
  <c r="H1449" i="15"/>
  <c r="H1453" i="15"/>
  <c r="N1450" i="15"/>
  <c r="O1453" i="15"/>
  <c r="M1450" i="15"/>
  <c r="L1452" i="15"/>
  <c r="M1448" i="15"/>
  <c r="O1452" i="15"/>
  <c r="L1451" i="15"/>
  <c r="L1447" i="15"/>
  <c r="I1450" i="15"/>
  <c r="J1449" i="15"/>
  <c r="L1454" i="15"/>
  <c r="N1449" i="15"/>
  <c r="N1452" i="15"/>
  <c r="O1454" i="15"/>
  <c r="L1448" i="15"/>
  <c r="O1450" i="15"/>
  <c r="L1450" i="15"/>
  <c r="K1454" i="15"/>
  <c r="J1452" i="15"/>
  <c r="M1453" i="15"/>
  <c r="L1453" i="15"/>
  <c r="J1450" i="15"/>
  <c r="O1451" i="15"/>
  <c r="H1448" i="15"/>
  <c r="M1451" i="15"/>
  <c r="H1447" i="15"/>
  <c r="I1449" i="15"/>
  <c r="O1448" i="15"/>
  <c r="I1454" i="15"/>
  <c r="I1451" i="15"/>
  <c r="O1449" i="15"/>
  <c r="I1447" i="15"/>
  <c r="H1454" i="15"/>
  <c r="N1447" i="15"/>
  <c r="N1453" i="15"/>
  <c r="N1448" i="15"/>
  <c r="M1454" i="15"/>
  <c r="I1453" i="15"/>
  <c r="N1451" i="15"/>
  <c r="K1447" i="15"/>
  <c r="I1448" i="15"/>
  <c r="H1450" i="15"/>
  <c r="H1452" i="15"/>
  <c r="H1451" i="15"/>
  <c r="J1447" i="15"/>
  <c r="J1454" i="15"/>
  <c r="J1453" i="15"/>
  <c r="M1447" i="15"/>
  <c r="K1453" i="15"/>
  <c r="N1454" i="15"/>
  <c r="J1451" i="15"/>
  <c r="M1449" i="15"/>
  <c r="K1452" i="15"/>
  <c r="K1449" i="15"/>
  <c r="O1447" i="15"/>
  <c r="L1449" i="15"/>
  <c r="K1448" i="15"/>
  <c r="I1452" i="15"/>
  <c r="K1450" i="15"/>
  <c r="J1448" i="15"/>
  <c r="K1451" i="15"/>
  <c r="M1452" i="15"/>
  <c r="H1338" i="13"/>
  <c r="F1301" i="13"/>
  <c r="H1334" i="13"/>
  <c r="F1297" i="13"/>
  <c r="H1341" i="13"/>
  <c r="F1304" i="13"/>
  <c r="H1337" i="13"/>
  <c r="F1300" i="13"/>
  <c r="H1332" i="13"/>
  <c r="F1295" i="13"/>
  <c r="H1339" i="13"/>
  <c r="F1302" i="13"/>
  <c r="H1336" i="13"/>
  <c r="F1299" i="13"/>
  <c r="H1335" i="13"/>
  <c r="F1298" i="13"/>
  <c r="H1340" i="13"/>
  <c r="F1303" i="13"/>
  <c r="H1333" i="13"/>
  <c r="F1296" i="13"/>
  <c r="H1342" i="13"/>
  <c r="F1305" i="13"/>
  <c r="J787" i="12"/>
  <c r="K787" i="12" s="1"/>
  <c r="F800" i="12" s="1"/>
  <c r="F801" i="12"/>
  <c r="E822" i="12" s="1"/>
  <c r="F802" i="12"/>
  <c r="F808" i="12"/>
  <c r="H825" i="12" s="1"/>
  <c r="F810" i="12"/>
  <c r="G826" i="12" s="1"/>
  <c r="F803" i="12"/>
  <c r="F823" i="12" s="1"/>
  <c r="F805" i="12"/>
  <c r="E813" i="12"/>
  <c r="E811" i="12"/>
  <c r="F817" i="12"/>
  <c r="H829" i="12" s="1"/>
  <c r="F812" i="12"/>
  <c r="K826" i="12" s="1"/>
  <c r="E815" i="12"/>
  <c r="H816" i="12" s="1"/>
  <c r="O828" i="12" s="1"/>
  <c r="E814" i="12"/>
  <c r="E812" i="12"/>
  <c r="E817" i="12"/>
  <c r="H819" i="12" s="1"/>
  <c r="O829" i="12" s="1"/>
  <c r="F816" i="12"/>
  <c r="K828" i="12" s="1"/>
  <c r="F818" i="12"/>
  <c r="J829" i="12" s="1"/>
  <c r="J793" i="12"/>
  <c r="K793" i="12" s="1"/>
  <c r="E810" i="12"/>
  <c r="E808" i="12"/>
  <c r="G808" i="12"/>
  <c r="G825" i="12" s="1"/>
  <c r="F825" i="12"/>
  <c r="E802" i="12"/>
  <c r="E801" i="12"/>
  <c r="H801" i="12" s="1"/>
  <c r="O822" i="12" s="1"/>
  <c r="J792" i="12"/>
  <c r="K792" i="12" s="1"/>
  <c r="I795" i="12"/>
  <c r="J795" i="12"/>
  <c r="K795" i="12" s="1"/>
  <c r="H808" i="12"/>
  <c r="O825" i="12" s="1"/>
  <c r="E805" i="12"/>
  <c r="H806" i="12" s="1"/>
  <c r="O824" i="12" s="1"/>
  <c r="E803" i="12"/>
  <c r="J1843" i="11"/>
  <c r="J1844" i="11"/>
  <c r="J1845" i="11"/>
  <c r="L1809" i="11"/>
  <c r="M1809" i="11" s="1"/>
  <c r="L1840" i="11"/>
  <c r="M1840" i="11" s="1"/>
  <c r="O1788" i="11"/>
  <c r="N1817" i="11"/>
  <c r="I341" i="9"/>
  <c r="K341" i="9" s="1"/>
  <c r="L341" i="9" s="1"/>
  <c r="M341" i="9" s="1"/>
  <c r="I371" i="9"/>
  <c r="K371" i="9" s="1"/>
  <c r="L371" i="9" s="1"/>
  <c r="M371" i="9" s="1"/>
  <c r="N371" i="9" s="1"/>
  <c r="I349" i="9"/>
  <c r="K349" i="9" s="1"/>
  <c r="L349" i="9" s="1"/>
  <c r="M349" i="9" s="1"/>
  <c r="D374" i="9"/>
  <c r="I363" i="9"/>
  <c r="K363" i="9" s="1"/>
  <c r="K1493" i="15" l="1" a="1"/>
  <c r="J1298" i="13"/>
  <c r="H1298" i="13"/>
  <c r="J1305" i="13"/>
  <c r="H1305" i="13"/>
  <c r="H1296" i="13"/>
  <c r="J1296" i="13"/>
  <c r="J1302" i="13"/>
  <c r="H1302" i="13"/>
  <c r="K1302" i="13" s="1"/>
  <c r="L1302" i="13" s="1"/>
  <c r="M1302" i="13" s="1"/>
  <c r="I1378" i="13" s="1"/>
  <c r="H1297" i="13"/>
  <c r="J1297" i="13"/>
  <c r="H1299" i="13"/>
  <c r="J1299" i="13"/>
  <c r="J1304" i="13"/>
  <c r="H1304" i="13"/>
  <c r="H1303" i="13"/>
  <c r="J1303" i="13"/>
  <c r="J1295" i="13"/>
  <c r="H1295" i="13"/>
  <c r="J1301" i="13"/>
  <c r="H1301" i="13"/>
  <c r="J1300" i="13"/>
  <c r="H1300" i="13"/>
  <c r="E1466" i="13" a="1"/>
  <c r="G819" i="12"/>
  <c r="K829" i="12" s="1"/>
  <c r="H814" i="12"/>
  <c r="O827" i="12" s="1"/>
  <c r="G801" i="12"/>
  <c r="D822" i="12" s="1"/>
  <c r="E824" i="12"/>
  <c r="G806" i="12"/>
  <c r="F824" i="12" s="1"/>
  <c r="E804" i="12"/>
  <c r="H804" i="12" s="1"/>
  <c r="O823" i="12" s="1"/>
  <c r="E809" i="12"/>
  <c r="H812" i="12" s="1"/>
  <c r="O826" i="12" s="1"/>
  <c r="F813" i="12"/>
  <c r="F811" i="12"/>
  <c r="I826" i="12" s="1"/>
  <c r="F815" i="12"/>
  <c r="F814" i="12"/>
  <c r="J827" i="12" s="1"/>
  <c r="F809" i="12"/>
  <c r="F804" i="12"/>
  <c r="H823" i="12" s="1"/>
  <c r="D823" i="12"/>
  <c r="G804" i="12"/>
  <c r="E823" i="12" s="1"/>
  <c r="N1840" i="11"/>
  <c r="N1841" i="11" s="1"/>
  <c r="M1841" i="11"/>
  <c r="O1839" i="11" s="1"/>
  <c r="N1809" i="11"/>
  <c r="N1811" i="11" s="1"/>
  <c r="M1811" i="11"/>
  <c r="I1793" i="11"/>
  <c r="K1793" i="11" s="1"/>
  <c r="D1827" i="11"/>
  <c r="I1824" i="11"/>
  <c r="K1824" i="11" s="1"/>
  <c r="L1824" i="11" s="1"/>
  <c r="M1824" i="11" s="1"/>
  <c r="N1824" i="11" s="1"/>
  <c r="L363" i="9"/>
  <c r="M363" i="9" s="1"/>
  <c r="N349" i="9"/>
  <c r="J375" i="9"/>
  <c r="J377" i="9"/>
  <c r="J374" i="9"/>
  <c r="J376" i="9"/>
  <c r="N341" i="9"/>
  <c r="N343" i="9" s="1"/>
  <c r="M343" i="9"/>
  <c r="O341" i="9" s="1"/>
  <c r="K1493" i="15" l="1"/>
  <c r="K1498" i="15"/>
  <c r="N1498" i="15" s="1"/>
  <c r="K1494" i="15"/>
  <c r="N1494" i="15" s="1"/>
  <c r="K1500" i="15"/>
  <c r="N1500" i="15" s="1"/>
  <c r="K1495" i="15"/>
  <c r="N1495" i="15" s="1"/>
  <c r="K1497" i="15"/>
  <c r="N1497" i="15" s="1"/>
  <c r="K1499" i="15"/>
  <c r="N1499" i="15" s="1"/>
  <c r="K1496" i="15"/>
  <c r="N1496" i="15" s="1"/>
  <c r="K1300" i="13"/>
  <c r="L1300" i="13" s="1"/>
  <c r="M1300" i="13" s="1"/>
  <c r="G1376" i="13" s="1"/>
  <c r="K1304" i="13"/>
  <c r="L1304" i="13" s="1"/>
  <c r="M1304" i="13" s="1"/>
  <c r="K1380" i="13" s="1"/>
  <c r="K1295" i="13"/>
  <c r="L1295" i="13" s="1"/>
  <c r="M1295" i="13" s="1"/>
  <c r="B1371" i="13" s="1"/>
  <c r="K1298" i="13"/>
  <c r="L1298" i="13" s="1"/>
  <c r="M1298" i="13" s="1"/>
  <c r="E1374" i="13" s="1"/>
  <c r="K1301" i="13"/>
  <c r="L1301" i="13" s="1"/>
  <c r="M1301" i="13" s="1"/>
  <c r="H1377" i="13" s="1"/>
  <c r="K1305" i="13"/>
  <c r="L1305" i="13" s="1"/>
  <c r="M1305" i="13" s="1"/>
  <c r="L1381" i="13" s="1"/>
  <c r="K1303" i="13"/>
  <c r="L1303" i="13" s="1"/>
  <c r="M1303" i="13" s="1"/>
  <c r="J1379" i="13" s="1"/>
  <c r="K1299" i="13"/>
  <c r="L1299" i="13" s="1"/>
  <c r="M1299" i="13" s="1"/>
  <c r="F1375" i="13" s="1"/>
  <c r="E1466" i="13"/>
  <c r="E1472" i="13"/>
  <c r="E1470" i="13"/>
  <c r="E1468" i="13"/>
  <c r="E1471" i="13"/>
  <c r="E1469" i="13"/>
  <c r="E1473" i="13"/>
  <c r="E1467" i="13"/>
  <c r="K1296" i="13"/>
  <c r="L1296" i="13" s="1"/>
  <c r="M1296" i="13" s="1"/>
  <c r="C1372" i="13" s="1"/>
  <c r="K1297" i="13"/>
  <c r="L1297" i="13" s="1"/>
  <c r="M1297" i="13" s="1"/>
  <c r="D1373" i="13" s="1"/>
  <c r="I828" i="12"/>
  <c r="G816" i="12"/>
  <c r="J828" i="12" s="1"/>
  <c r="G814" i="12"/>
  <c r="I827" i="12" s="1"/>
  <c r="H827" i="12"/>
  <c r="E826" i="12"/>
  <c r="D831" i="12" s="1" a="1"/>
  <c r="G812" i="12"/>
  <c r="H826" i="12" s="1"/>
  <c r="O1809" i="11"/>
  <c r="L1793" i="11"/>
  <c r="M1793" i="11" s="1"/>
  <c r="I1843" i="11"/>
  <c r="K1843" i="11" s="1"/>
  <c r="D1878" i="11"/>
  <c r="J1828" i="11"/>
  <c r="J1827" i="11"/>
  <c r="N363" i="9"/>
  <c r="N364" i="9" s="1"/>
  <c r="M364" i="9"/>
  <c r="O361" i="9" s="1"/>
  <c r="I345" i="9"/>
  <c r="K345" i="9" s="1"/>
  <c r="L345" i="9" s="1"/>
  <c r="M345" i="9" s="1"/>
  <c r="D380" i="9"/>
  <c r="I376" i="9"/>
  <c r="K376" i="9" s="1"/>
  <c r="N1493" i="15" l="1"/>
  <c r="N1529" i="15" a="1"/>
  <c r="B1384" i="13" a="1"/>
  <c r="J1394" i="13" s="1"/>
  <c r="H1466" i="13" a="1"/>
  <c r="B1440" i="13" a="1"/>
  <c r="D833" i="12"/>
  <c r="K835" i="12"/>
  <c r="E836" i="12"/>
  <c r="J835" i="12"/>
  <c r="I834" i="12"/>
  <c r="H833" i="12"/>
  <c r="G831" i="12"/>
  <c r="G837" i="12"/>
  <c r="D832" i="12"/>
  <c r="K834" i="12"/>
  <c r="E835" i="12"/>
  <c r="J834" i="12"/>
  <c r="I833" i="12"/>
  <c r="H832" i="12"/>
  <c r="F833" i="12"/>
  <c r="G833" i="12"/>
  <c r="H838" i="12"/>
  <c r="E832" i="12"/>
  <c r="D831" i="12"/>
  <c r="K833" i="12"/>
  <c r="E834" i="12"/>
  <c r="J833" i="12"/>
  <c r="I832" i="12"/>
  <c r="H831" i="12"/>
  <c r="F835" i="12"/>
  <c r="F837" i="12"/>
  <c r="D837" i="12"/>
  <c r="D838" i="12"/>
  <c r="J838" i="12"/>
  <c r="K832" i="12"/>
  <c r="E833" i="12"/>
  <c r="J832" i="12"/>
  <c r="I831" i="12"/>
  <c r="G836" i="12"/>
  <c r="F831" i="12"/>
  <c r="I838" i="12"/>
  <c r="I836" i="12"/>
  <c r="F836" i="12"/>
  <c r="D836" i="12"/>
  <c r="E838" i="12"/>
  <c r="I835" i="12"/>
  <c r="F832" i="12"/>
  <c r="K838" i="12"/>
  <c r="H835" i="12"/>
  <c r="J836" i="12"/>
  <c r="F834" i="12"/>
  <c r="D835" i="12"/>
  <c r="E837" i="12"/>
  <c r="H837" i="12"/>
  <c r="G838" i="12"/>
  <c r="D834" i="12"/>
  <c r="E831" i="12"/>
  <c r="H836" i="12"/>
  <c r="G834" i="12"/>
  <c r="J837" i="12"/>
  <c r="F838" i="12"/>
  <c r="H834" i="12"/>
  <c r="K836" i="12"/>
  <c r="J831" i="12"/>
  <c r="K831" i="12"/>
  <c r="I837" i="12"/>
  <c r="G835" i="12"/>
  <c r="K837" i="12"/>
  <c r="G832" i="12"/>
  <c r="N1793" i="11"/>
  <c r="N1795" i="11" s="1"/>
  <c r="M1795" i="11"/>
  <c r="O1792" i="11" s="1"/>
  <c r="J1879" i="11"/>
  <c r="J1878" i="11"/>
  <c r="K1878" i="11" s="1"/>
  <c r="L1843" i="11"/>
  <c r="M1843" i="11" s="1"/>
  <c r="I1813" i="11"/>
  <c r="K1813" i="11" s="1"/>
  <c r="L1813" i="11" s="1"/>
  <c r="M1813" i="11" s="1"/>
  <c r="I1844" i="11"/>
  <c r="K1844" i="11" s="1"/>
  <c r="L1844" i="11" s="1"/>
  <c r="M1844" i="11" s="1"/>
  <c r="N1844" i="11" s="1"/>
  <c r="D1848" i="11"/>
  <c r="J380" i="9"/>
  <c r="J381" i="9"/>
  <c r="L376" i="9"/>
  <c r="M376" i="9" s="1"/>
  <c r="N376" i="9" s="1"/>
  <c r="D400" i="9"/>
  <c r="I366" i="9"/>
  <c r="K366" i="9" s="1"/>
  <c r="L366" i="9" s="1"/>
  <c r="M366" i="9" s="1"/>
  <c r="I374" i="9"/>
  <c r="K374" i="9" s="1"/>
  <c r="L374" i="9" s="1"/>
  <c r="M374" i="9" s="1"/>
  <c r="I397" i="9"/>
  <c r="K397" i="9" s="1"/>
  <c r="N345" i="9"/>
  <c r="N347" i="9" s="1"/>
  <c r="M347" i="9"/>
  <c r="O345" i="9" s="1"/>
  <c r="N1530" i="15" l="1"/>
  <c r="N1538" i="15"/>
  <c r="N1531" i="15"/>
  <c r="N1532" i="15"/>
  <c r="N1529" i="15"/>
  <c r="N1536" i="15"/>
  <c r="N1534" i="15"/>
  <c r="N1533" i="15"/>
  <c r="N1535" i="15"/>
  <c r="N1537" i="15"/>
  <c r="N1539" i="15"/>
  <c r="I1387" i="13"/>
  <c r="G1388" i="13"/>
  <c r="H1386" i="13"/>
  <c r="E1386" i="13"/>
  <c r="F1385" i="13"/>
  <c r="I1394" i="13"/>
  <c r="C1388" i="13"/>
  <c r="L1391" i="13"/>
  <c r="G1386" i="13"/>
  <c r="C1386" i="13"/>
  <c r="L1393" i="13"/>
  <c r="H1384" i="13"/>
  <c r="G1392" i="13"/>
  <c r="D1391" i="13"/>
  <c r="F1394" i="13"/>
  <c r="E1391" i="13"/>
  <c r="D1392" i="13"/>
  <c r="H1394" i="13"/>
  <c r="I1393" i="13"/>
  <c r="J1385" i="13"/>
  <c r="L1390" i="13"/>
  <c r="E1384" i="13"/>
  <c r="H1391" i="13"/>
  <c r="J1388" i="13"/>
  <c r="G1393" i="13"/>
  <c r="D1386" i="13"/>
  <c r="C1394" i="13"/>
  <c r="K1388" i="13"/>
  <c r="B1387" i="13"/>
  <c r="J1390" i="13"/>
  <c r="I1384" i="13"/>
  <c r="H1388" i="13"/>
  <c r="L1392" i="13"/>
  <c r="L1389" i="13"/>
  <c r="H1393" i="13"/>
  <c r="K1390" i="13"/>
  <c r="F1391" i="13"/>
  <c r="J1386" i="13"/>
  <c r="K1384" i="13"/>
  <c r="K1389" i="13"/>
  <c r="J1387" i="13"/>
  <c r="B1390" i="13"/>
  <c r="H1385" i="13"/>
  <c r="I1385" i="13"/>
  <c r="D1387" i="13"/>
  <c r="D1390" i="13"/>
  <c r="H1389" i="13"/>
  <c r="C1387" i="13"/>
  <c r="J1384" i="13"/>
  <c r="E1389" i="13"/>
  <c r="G1385" i="13"/>
  <c r="L1386" i="13"/>
  <c r="B1388" i="13"/>
  <c r="B1389" i="13"/>
  <c r="G1389" i="13"/>
  <c r="E1385" i="13"/>
  <c r="I1386" i="13"/>
  <c r="K1391" i="13"/>
  <c r="F1384" i="13"/>
  <c r="D1389" i="13"/>
  <c r="C1393" i="13"/>
  <c r="K1393" i="13"/>
  <c r="B1392" i="13"/>
  <c r="C1385" i="13"/>
  <c r="E1392" i="13"/>
  <c r="K1386" i="13"/>
  <c r="J1393" i="13"/>
  <c r="K1387" i="13"/>
  <c r="C1392" i="13"/>
  <c r="C1389" i="13"/>
  <c r="F1387" i="13"/>
  <c r="J1389" i="13"/>
  <c r="B1394" i="13"/>
  <c r="D1385" i="13"/>
  <c r="L1384" i="13"/>
  <c r="J1391" i="13"/>
  <c r="J1392" i="13"/>
  <c r="B1391" i="13"/>
  <c r="C1390" i="13"/>
  <c r="G1390" i="13"/>
  <c r="B1386" i="13"/>
  <c r="H1387" i="13"/>
  <c r="H1392" i="13"/>
  <c r="I1392" i="13"/>
  <c r="F1386" i="13"/>
  <c r="I1388" i="13"/>
  <c r="I1390" i="13"/>
  <c r="K1392" i="13"/>
  <c r="B1384" i="13"/>
  <c r="K1394" i="13"/>
  <c r="G1394" i="13"/>
  <c r="F1389" i="13"/>
  <c r="K1385" i="13"/>
  <c r="C1391" i="13"/>
  <c r="D1394" i="13"/>
  <c r="C1384" i="13"/>
  <c r="G1391" i="13"/>
  <c r="D1384" i="13"/>
  <c r="L1385" i="13"/>
  <c r="B1393" i="13"/>
  <c r="E1388" i="13"/>
  <c r="F1392" i="13"/>
  <c r="G1387" i="13"/>
  <c r="E1394" i="13"/>
  <c r="L1388" i="13"/>
  <c r="E1387" i="13"/>
  <c r="G1384" i="13"/>
  <c r="F1390" i="13"/>
  <c r="D1393" i="13"/>
  <c r="L1394" i="13"/>
  <c r="H1390" i="13"/>
  <c r="I1391" i="13"/>
  <c r="L1387" i="13"/>
  <c r="I1389" i="13"/>
  <c r="F1393" i="13"/>
  <c r="D1388" i="13"/>
  <c r="B1385" i="13"/>
  <c r="F1388" i="13"/>
  <c r="E1393" i="13"/>
  <c r="E1390" i="13"/>
  <c r="B1443" i="13"/>
  <c r="B1449" i="13"/>
  <c r="B1442" i="13"/>
  <c r="B1441" i="13"/>
  <c r="B1448" i="13"/>
  <c r="B1444" i="13"/>
  <c r="B1440" i="13"/>
  <c r="B1453" i="13" s="1" a="1"/>
  <c r="B1450" i="13"/>
  <c r="B1447" i="13"/>
  <c r="B1445" i="13"/>
  <c r="B1446" i="13"/>
  <c r="H1470" i="13"/>
  <c r="H1468" i="13"/>
  <c r="H1473" i="13"/>
  <c r="H1471" i="13"/>
  <c r="H1469" i="13"/>
  <c r="H1467" i="13"/>
  <c r="H1466" i="13"/>
  <c r="H1472" i="13"/>
  <c r="O831" i="12" a="1"/>
  <c r="N1843" i="11"/>
  <c r="L1878" i="11"/>
  <c r="M1878" i="11"/>
  <c r="N1813" i="11"/>
  <c r="N1815" i="11" s="1"/>
  <c r="M1815" i="11"/>
  <c r="O1813" i="11" s="1"/>
  <c r="J1849" i="11"/>
  <c r="J1848" i="11"/>
  <c r="I1828" i="11"/>
  <c r="K1828" i="11" s="1"/>
  <c r="L1828" i="11" s="1"/>
  <c r="M1828" i="11" s="1"/>
  <c r="N1828" i="11" s="1"/>
  <c r="I1820" i="11"/>
  <c r="K1820" i="11" s="1"/>
  <c r="D1831" i="11"/>
  <c r="J402" i="9"/>
  <c r="J401" i="9"/>
  <c r="J400" i="9"/>
  <c r="I350" i="9"/>
  <c r="K350" i="9" s="1"/>
  <c r="L350" i="9" s="1"/>
  <c r="M350" i="9" s="1"/>
  <c r="D384" i="9"/>
  <c r="I381" i="9"/>
  <c r="L397" i="9"/>
  <c r="M397" i="9" s="1"/>
  <c r="K381" i="9"/>
  <c r="L381" i="9" s="1"/>
  <c r="M381" i="9" s="1"/>
  <c r="N381" i="9" s="1"/>
  <c r="N366" i="9"/>
  <c r="N368" i="9" s="1"/>
  <c r="M368" i="9"/>
  <c r="O366" i="9" s="1"/>
  <c r="N374" i="9"/>
  <c r="H1542" i="15" l="1" a="1"/>
  <c r="H1546" i="15" s="1"/>
  <c r="B1397" i="13" a="1"/>
  <c r="G1403" i="13" s="1"/>
  <c r="B1456" i="13"/>
  <c r="B1462" i="13"/>
  <c r="B1463" i="13"/>
  <c r="B1457" i="13"/>
  <c r="B1458" i="13"/>
  <c r="B1461" i="13"/>
  <c r="B1454" i="13"/>
  <c r="B1455" i="13"/>
  <c r="B1460" i="13"/>
  <c r="B1459" i="13"/>
  <c r="B1453" i="13"/>
  <c r="O835" i="12"/>
  <c r="O844" i="12" s="1"/>
  <c r="O832" i="12"/>
  <c r="O841" i="12" s="1"/>
  <c r="O837" i="12"/>
  <c r="O846" i="12" s="1"/>
  <c r="O836" i="12"/>
  <c r="O845" i="12" s="1"/>
  <c r="O834" i="12"/>
  <c r="O843" i="12" s="1"/>
  <c r="O838" i="12"/>
  <c r="O847" i="12" s="1"/>
  <c r="O831" i="12"/>
  <c r="O840" i="12" s="1"/>
  <c r="O833" i="12"/>
  <c r="O842" i="12" s="1"/>
  <c r="J1831" i="11"/>
  <c r="J1833" i="11"/>
  <c r="K1833" i="11" s="1"/>
  <c r="L1833" i="11" s="1"/>
  <c r="M1833" i="11" s="1"/>
  <c r="N1833" i="11" s="1"/>
  <c r="J1832" i="11"/>
  <c r="L1820" i="11"/>
  <c r="M1820" i="11" s="1"/>
  <c r="N1820" i="11" s="1"/>
  <c r="I1818" i="11"/>
  <c r="K1818" i="11" s="1"/>
  <c r="L1818" i="11" s="1"/>
  <c r="M1818" i="11" s="1"/>
  <c r="D1852" i="11"/>
  <c r="I1849" i="11"/>
  <c r="K1849" i="11" s="1"/>
  <c r="L1849" i="11" s="1"/>
  <c r="M1849" i="11" s="1"/>
  <c r="N1849" i="11" s="1"/>
  <c r="N1878" i="11"/>
  <c r="N397" i="9"/>
  <c r="N398" i="9" s="1"/>
  <c r="M398" i="9"/>
  <c r="O396" i="9" s="1"/>
  <c r="I370" i="9"/>
  <c r="K370" i="9" s="1"/>
  <c r="L370" i="9" s="1"/>
  <c r="M370" i="9" s="1"/>
  <c r="I401" i="9"/>
  <c r="K401" i="9" s="1"/>
  <c r="D405" i="9"/>
  <c r="N350" i="9"/>
  <c r="N352" i="9" s="1"/>
  <c r="M352" i="9"/>
  <c r="J385" i="9"/>
  <c r="J384" i="9"/>
  <c r="H1542" i="15" l="1"/>
  <c r="H1548" i="15"/>
  <c r="H1549" i="15"/>
  <c r="H1552" i="15"/>
  <c r="H1547" i="15"/>
  <c r="H1550" i="15"/>
  <c r="H1544" i="15"/>
  <c r="H1545" i="15"/>
  <c r="H1543" i="15"/>
  <c r="H1551" i="15"/>
  <c r="B1397" i="13"/>
  <c r="J1407" i="13"/>
  <c r="G1405" i="13"/>
  <c r="J1399" i="13"/>
  <c r="G1397" i="13"/>
  <c r="C1397" i="13"/>
  <c r="I1403" i="13"/>
  <c r="G1404" i="13"/>
  <c r="G1407" i="13"/>
  <c r="C1401" i="13"/>
  <c r="B1403" i="13"/>
  <c r="J1401" i="13"/>
  <c r="H1405" i="13"/>
  <c r="E1401" i="13"/>
  <c r="K1399" i="13"/>
  <c r="K1398" i="13"/>
  <c r="B1407" i="13"/>
  <c r="H1400" i="13"/>
  <c r="I1406" i="13"/>
  <c r="F1403" i="13"/>
  <c r="E1399" i="13"/>
  <c r="I1400" i="13"/>
  <c r="F1399" i="13"/>
  <c r="I1399" i="13"/>
  <c r="B1399" i="13"/>
  <c r="E1400" i="13"/>
  <c r="J1402" i="13"/>
  <c r="B1402" i="13"/>
  <c r="H1401" i="13"/>
  <c r="L1397" i="13"/>
  <c r="K1397" i="13"/>
  <c r="B1401" i="13"/>
  <c r="L1403" i="13"/>
  <c r="I1401" i="13"/>
  <c r="I1404" i="13"/>
  <c r="B1398" i="13"/>
  <c r="H1398" i="13"/>
  <c r="B1406" i="13"/>
  <c r="I1402" i="13"/>
  <c r="J1398" i="13"/>
  <c r="L1398" i="13"/>
  <c r="D1407" i="13"/>
  <c r="K1404" i="13"/>
  <c r="K1403" i="13"/>
  <c r="C1407" i="13"/>
  <c r="H1407" i="13"/>
  <c r="D1406" i="13"/>
  <c r="C1403" i="13"/>
  <c r="C1405" i="13"/>
  <c r="F1404" i="13"/>
  <c r="D1404" i="13"/>
  <c r="H1399" i="13"/>
  <c r="D1398" i="13"/>
  <c r="G1399" i="13"/>
  <c r="L1406" i="13"/>
  <c r="L1404" i="13"/>
  <c r="E1402" i="13"/>
  <c r="C1400" i="13"/>
  <c r="I1398" i="13"/>
  <c r="L1400" i="13"/>
  <c r="K1405" i="13"/>
  <c r="J1397" i="13"/>
  <c r="K1406" i="13"/>
  <c r="L1405" i="13"/>
  <c r="E1397" i="13"/>
  <c r="F1406" i="13"/>
  <c r="C1399" i="13"/>
  <c r="G1401" i="13"/>
  <c r="D1402" i="13"/>
  <c r="E1398" i="13"/>
  <c r="G1406" i="13"/>
  <c r="E1405" i="13"/>
  <c r="L1401" i="13"/>
  <c r="H1397" i="13"/>
  <c r="B1400" i="13"/>
  <c r="J1400" i="13"/>
  <c r="E1403" i="13"/>
  <c r="B1405" i="13"/>
  <c r="F1405" i="13"/>
  <c r="D1397" i="13"/>
  <c r="D1400" i="13"/>
  <c r="B1404" i="13"/>
  <c r="K1407" i="13"/>
  <c r="F1397" i="13"/>
  <c r="C1404" i="13"/>
  <c r="H1406" i="13"/>
  <c r="E1406" i="13"/>
  <c r="F1407" i="13"/>
  <c r="L1407" i="13"/>
  <c r="C1406" i="13"/>
  <c r="C1402" i="13"/>
  <c r="F1401" i="13"/>
  <c r="K1401" i="13"/>
  <c r="D1403" i="13"/>
  <c r="J1406" i="13"/>
  <c r="D1401" i="13"/>
  <c r="G1400" i="13"/>
  <c r="L1399" i="13"/>
  <c r="F1400" i="13"/>
  <c r="I1397" i="13"/>
  <c r="E1407" i="13"/>
  <c r="L1402" i="13"/>
  <c r="J1404" i="13"/>
  <c r="C1398" i="13"/>
  <c r="J1405" i="13"/>
  <c r="D1405" i="13"/>
  <c r="I1407" i="13"/>
  <c r="H1404" i="13"/>
  <c r="H1402" i="13"/>
  <c r="K1402" i="13"/>
  <c r="H1403" i="13"/>
  <c r="F1398" i="13"/>
  <c r="K1400" i="13"/>
  <c r="F1402" i="13"/>
  <c r="D1399" i="13"/>
  <c r="I1405" i="13"/>
  <c r="G1398" i="13"/>
  <c r="G1402" i="13"/>
  <c r="E1404" i="13"/>
  <c r="J1403" i="13"/>
  <c r="G856" i="12"/>
  <c r="G859" i="12"/>
  <c r="G861" i="12" s="1"/>
  <c r="G862" i="12" s="1"/>
  <c r="H862" i="12" s="1"/>
  <c r="G855" i="12"/>
  <c r="F856" i="12" s="1"/>
  <c r="H856" i="12" s="1"/>
  <c r="G857" i="12"/>
  <c r="F858" i="12" s="1"/>
  <c r="G858" i="12"/>
  <c r="F859" i="12" s="1"/>
  <c r="H859" i="12" s="1"/>
  <c r="G854" i="12"/>
  <c r="F855" i="12" s="1"/>
  <c r="G852" i="12"/>
  <c r="G853" i="12"/>
  <c r="J1852" i="11"/>
  <c r="J1853" i="11"/>
  <c r="N1818" i="11"/>
  <c r="N1821" i="11" s="1"/>
  <c r="M1821" i="11"/>
  <c r="N370" i="9"/>
  <c r="N372" i="9" s="1"/>
  <c r="M372" i="9"/>
  <c r="O370" i="9" s="1"/>
  <c r="O349" i="9"/>
  <c r="J406" i="9"/>
  <c r="J405" i="9"/>
  <c r="I400" i="9"/>
  <c r="K400" i="9" s="1"/>
  <c r="L400" i="9" s="1"/>
  <c r="M400" i="9" s="1"/>
  <c r="D435" i="9"/>
  <c r="L401" i="9"/>
  <c r="M401" i="9" s="1"/>
  <c r="N401" i="9" s="1"/>
  <c r="H1555" i="15" l="1" a="1"/>
  <c r="B1486" i="13" a="1"/>
  <c r="D1495" i="13" s="1"/>
  <c r="B1410" i="13" a="1"/>
  <c r="J1415" i="13" s="1"/>
  <c r="G860" i="12"/>
  <c r="F861" i="12" s="1"/>
  <c r="H861" i="12" s="1"/>
  <c r="F857" i="12"/>
  <c r="H857" i="12" s="1"/>
  <c r="I857" i="12" s="1"/>
  <c r="I859" i="12"/>
  <c r="J859" i="12" s="1"/>
  <c r="K859" i="12" s="1"/>
  <c r="I862" i="12"/>
  <c r="E884" i="12" s="1"/>
  <c r="J862" i="12"/>
  <c r="K862" i="12" s="1"/>
  <c r="F884" i="12" s="1"/>
  <c r="H858" i="12"/>
  <c r="I856" i="12"/>
  <c r="J856" i="12" s="1"/>
  <c r="K856" i="12" s="1"/>
  <c r="F860" i="12"/>
  <c r="F854" i="12"/>
  <c r="H854" i="12" s="1"/>
  <c r="H852" i="12"/>
  <c r="F853" i="12"/>
  <c r="H853" i="12" s="1"/>
  <c r="H855" i="12"/>
  <c r="O1817" i="11"/>
  <c r="I377" i="9"/>
  <c r="K377" i="9" s="1"/>
  <c r="I385" i="9"/>
  <c r="K385" i="9" s="1"/>
  <c r="D388" i="9"/>
  <c r="N400" i="9"/>
  <c r="I375" i="9"/>
  <c r="K375" i="9" s="1"/>
  <c r="L375" i="9" s="1"/>
  <c r="M375" i="9" s="1"/>
  <c r="D409" i="9"/>
  <c r="I406" i="9"/>
  <c r="K406" i="9" s="1"/>
  <c r="L406" i="9" s="1"/>
  <c r="M406" i="9" s="1"/>
  <c r="N406" i="9" s="1"/>
  <c r="J436" i="9"/>
  <c r="J435" i="9"/>
  <c r="K435" i="9" s="1"/>
  <c r="H1562" i="15" l="1"/>
  <c r="H1559" i="15"/>
  <c r="H1558" i="15"/>
  <c r="H1564" i="15"/>
  <c r="H1555" i="15"/>
  <c r="H1556" i="15"/>
  <c r="H1565" i="15"/>
  <c r="H1563" i="15"/>
  <c r="H1561" i="15"/>
  <c r="H1557" i="15"/>
  <c r="H1560" i="15"/>
  <c r="H1495" i="13"/>
  <c r="I1489" i="13"/>
  <c r="I1493" i="13"/>
  <c r="B1491" i="13"/>
  <c r="K1410" i="13"/>
  <c r="E1486" i="13"/>
  <c r="G1489" i="13"/>
  <c r="I1492" i="13"/>
  <c r="J1416" i="13"/>
  <c r="F1489" i="13"/>
  <c r="K1493" i="13"/>
  <c r="H1489" i="13"/>
  <c r="E1491" i="13"/>
  <c r="L1412" i="13"/>
  <c r="K1486" i="13"/>
  <c r="K1495" i="13"/>
  <c r="F1495" i="13"/>
  <c r="G1495" i="13"/>
  <c r="H1486" i="13"/>
  <c r="E1492" i="13"/>
  <c r="F1487" i="13"/>
  <c r="L1493" i="13"/>
  <c r="K1489" i="13"/>
  <c r="H1490" i="13"/>
  <c r="H1417" i="13"/>
  <c r="B1416" i="13"/>
  <c r="C1417" i="13"/>
  <c r="J1491" i="13"/>
  <c r="I1496" i="13"/>
  <c r="K1488" i="13"/>
  <c r="D1493" i="13"/>
  <c r="F1488" i="13"/>
  <c r="I1495" i="13"/>
  <c r="B1496" i="13"/>
  <c r="E1410" i="13"/>
  <c r="H1411" i="13"/>
  <c r="K1414" i="13"/>
  <c r="B1487" i="13"/>
  <c r="B1486" i="13"/>
  <c r="J1490" i="13"/>
  <c r="B1495" i="13"/>
  <c r="J1411" i="13"/>
  <c r="I1410" i="13"/>
  <c r="H1496" i="13"/>
  <c r="D1492" i="13"/>
  <c r="C1491" i="13"/>
  <c r="B1494" i="13"/>
  <c r="K1496" i="13"/>
  <c r="G1411" i="13"/>
  <c r="G1494" i="13"/>
  <c r="B1488" i="13"/>
  <c r="F1491" i="13"/>
  <c r="E1490" i="13"/>
  <c r="J1410" i="13"/>
  <c r="J1492" i="13"/>
  <c r="F1490" i="13"/>
  <c r="C1488" i="13"/>
  <c r="C1496" i="13"/>
  <c r="H1415" i="13"/>
  <c r="F1417" i="13"/>
  <c r="E1411" i="13"/>
  <c r="H1488" i="13"/>
  <c r="L1496" i="13"/>
  <c r="F1494" i="13"/>
  <c r="J1495" i="13"/>
  <c r="H1493" i="13"/>
  <c r="J1494" i="13"/>
  <c r="L1495" i="13"/>
  <c r="L1416" i="13"/>
  <c r="D1410" i="13"/>
  <c r="H1413" i="13"/>
  <c r="L1486" i="13"/>
  <c r="I1491" i="13"/>
  <c r="H1492" i="13"/>
  <c r="K1490" i="13"/>
  <c r="F1493" i="13"/>
  <c r="H1494" i="13"/>
  <c r="E1496" i="13"/>
  <c r="F1410" i="13"/>
  <c r="D1417" i="13"/>
  <c r="E1415" i="13"/>
  <c r="F1496" i="13"/>
  <c r="E1495" i="13"/>
  <c r="D1496" i="13"/>
  <c r="L1492" i="13"/>
  <c r="G1488" i="13"/>
  <c r="E1487" i="13"/>
  <c r="C1492" i="13"/>
  <c r="I1494" i="13"/>
  <c r="J1489" i="13"/>
  <c r="I1487" i="13"/>
  <c r="C1490" i="13"/>
  <c r="D1494" i="13"/>
  <c r="H1491" i="13"/>
  <c r="K1487" i="13"/>
  <c r="K1492" i="13"/>
  <c r="D1491" i="13"/>
  <c r="C1494" i="13"/>
  <c r="J1417" i="13"/>
  <c r="D1414" i="13"/>
  <c r="C1412" i="13"/>
  <c r="L1414" i="13"/>
  <c r="K1412" i="13"/>
  <c r="E1488" i="13"/>
  <c r="D1488" i="13"/>
  <c r="B1492" i="13"/>
  <c r="D1487" i="13"/>
  <c r="F1492" i="13"/>
  <c r="C1489" i="13"/>
  <c r="J1488" i="13"/>
  <c r="G1493" i="13"/>
  <c r="L1488" i="13"/>
  <c r="J1486" i="13"/>
  <c r="B1489" i="13"/>
  <c r="G1490" i="13"/>
  <c r="B1490" i="13"/>
  <c r="J1493" i="13"/>
  <c r="L1490" i="13"/>
  <c r="D1415" i="13"/>
  <c r="H1410" i="13"/>
  <c r="B1417" i="13"/>
  <c r="D1412" i="13"/>
  <c r="E1412" i="13"/>
  <c r="J1413" i="13"/>
  <c r="F1486" i="13"/>
  <c r="G1492" i="13"/>
  <c r="D1489" i="13"/>
  <c r="L1491" i="13"/>
  <c r="G1491" i="13"/>
  <c r="L1494" i="13"/>
  <c r="J1487" i="13"/>
  <c r="C1493" i="13"/>
  <c r="C1487" i="13"/>
  <c r="C1495" i="13"/>
  <c r="J1496" i="13"/>
  <c r="I1488" i="13"/>
  <c r="G1486" i="13"/>
  <c r="K1491" i="13"/>
  <c r="G1487" i="13"/>
  <c r="I1413" i="13"/>
  <c r="F1416" i="13"/>
  <c r="L1410" i="13"/>
  <c r="F1413" i="13"/>
  <c r="F1415" i="13"/>
  <c r="F1414" i="13"/>
  <c r="I1486" i="13"/>
  <c r="I1490" i="13"/>
  <c r="H1487" i="13"/>
  <c r="D1486" i="13"/>
  <c r="D1490" i="13"/>
  <c r="L1489" i="13"/>
  <c r="C1486" i="13"/>
  <c r="L1487" i="13"/>
  <c r="K1494" i="13"/>
  <c r="E1489" i="13"/>
  <c r="E1493" i="13"/>
  <c r="B1493" i="13"/>
  <c r="E1494" i="13"/>
  <c r="G1496" i="13"/>
  <c r="D1416" i="13"/>
  <c r="B1413" i="13"/>
  <c r="C1411" i="13"/>
  <c r="G1410" i="13"/>
  <c r="G1415" i="13"/>
  <c r="J1412" i="13"/>
  <c r="C1415" i="13"/>
  <c r="E1413" i="13"/>
  <c r="G1416" i="13"/>
  <c r="H1416" i="13"/>
  <c r="I1415" i="13"/>
  <c r="D1413" i="13"/>
  <c r="E1417" i="13"/>
  <c r="D1411" i="13"/>
  <c r="H1414" i="13"/>
  <c r="I1417" i="13"/>
  <c r="B1414" i="13"/>
  <c r="H1412" i="13"/>
  <c r="K1416" i="13"/>
  <c r="I1416" i="13"/>
  <c r="J1414" i="13"/>
  <c r="G1413" i="13"/>
  <c r="C1413" i="13"/>
  <c r="B1415" i="13"/>
  <c r="G1417" i="13"/>
  <c r="F1412" i="13"/>
  <c r="E1414" i="13"/>
  <c r="E1416" i="13"/>
  <c r="B1412" i="13"/>
  <c r="F1411" i="13"/>
  <c r="K1413" i="13"/>
  <c r="L1415" i="13"/>
  <c r="K1415" i="13"/>
  <c r="L1411" i="13"/>
  <c r="B1411" i="13"/>
  <c r="G1414" i="13"/>
  <c r="I1411" i="13"/>
  <c r="K1417" i="13"/>
  <c r="C1410" i="13"/>
  <c r="I1414" i="13"/>
  <c r="K1411" i="13"/>
  <c r="B1410" i="13"/>
  <c r="C1416" i="13"/>
  <c r="C1414" i="13"/>
  <c r="L1417" i="13"/>
  <c r="I1412" i="13"/>
  <c r="L1413" i="13"/>
  <c r="G1412" i="13"/>
  <c r="B1499" i="13" a="1"/>
  <c r="F873" i="12"/>
  <c r="H890" i="12" s="1"/>
  <c r="F875" i="12"/>
  <c r="G891" i="12" s="1"/>
  <c r="I861" i="12"/>
  <c r="J861" i="12" s="1"/>
  <c r="K861" i="12" s="1"/>
  <c r="I855" i="12"/>
  <c r="J855" i="12" s="1"/>
  <c r="K855" i="12" s="1"/>
  <c r="I852" i="12"/>
  <c r="E865" i="12" s="1"/>
  <c r="J852" i="12"/>
  <c r="K852" i="12" s="1"/>
  <c r="F865" i="12" s="1"/>
  <c r="F883" i="12"/>
  <c r="J894" i="12" s="1"/>
  <c r="F881" i="12"/>
  <c r="K893" i="12" s="1"/>
  <c r="I854" i="12"/>
  <c r="J854" i="12"/>
  <c r="K854" i="12" s="1"/>
  <c r="E883" i="12"/>
  <c r="E881" i="12"/>
  <c r="E875" i="12"/>
  <c r="E873" i="12"/>
  <c r="I858" i="12"/>
  <c r="I853" i="12"/>
  <c r="J853" i="12" s="1"/>
  <c r="K853" i="12" s="1"/>
  <c r="H860" i="12"/>
  <c r="J857" i="12"/>
  <c r="K857" i="12" s="1"/>
  <c r="E876" i="12"/>
  <c r="E878" i="12"/>
  <c r="I1853" i="11"/>
  <c r="K1853" i="11" s="1"/>
  <c r="L1853" i="11" s="1"/>
  <c r="M1853" i="11" s="1"/>
  <c r="N1853" i="11" s="1"/>
  <c r="I1845" i="11"/>
  <c r="K1845" i="11" s="1"/>
  <c r="D1856" i="11"/>
  <c r="I1823" i="11"/>
  <c r="K1823" i="11" s="1"/>
  <c r="L1823" i="11" s="1"/>
  <c r="M1823" i="11" s="1"/>
  <c r="I1831" i="11"/>
  <c r="K1831" i="11" s="1"/>
  <c r="N375" i="9"/>
  <c r="L435" i="9"/>
  <c r="M435" i="9" s="1"/>
  <c r="J390" i="9"/>
  <c r="K390" i="9" s="1"/>
  <c r="J388" i="9"/>
  <c r="J389" i="9"/>
  <c r="L385" i="9"/>
  <c r="M385" i="9" s="1"/>
  <c r="N385" i="9" s="1"/>
  <c r="J410" i="9"/>
  <c r="J409" i="9"/>
  <c r="L377" i="9"/>
  <c r="M377" i="9" s="1"/>
  <c r="K1555" i="15" l="1" a="1"/>
  <c r="K1563" i="15" s="1"/>
  <c r="H1578" i="15" s="1"/>
  <c r="K1557" i="15"/>
  <c r="H1572" i="15" s="1"/>
  <c r="K1559" i="15"/>
  <c r="H1574" i="15" s="1"/>
  <c r="B1420" i="13" a="1"/>
  <c r="E1426" i="13" s="1"/>
  <c r="B1466" i="13" a="1"/>
  <c r="L1509" i="13"/>
  <c r="C1504" i="13"/>
  <c r="I1509" i="13"/>
  <c r="K1503" i="13"/>
  <c r="J1508" i="13"/>
  <c r="B1501" i="13"/>
  <c r="G1504" i="13"/>
  <c r="F1506" i="13"/>
  <c r="D1506" i="13"/>
  <c r="D1507" i="13"/>
  <c r="C1508" i="13"/>
  <c r="H1509" i="13"/>
  <c r="E1499" i="13"/>
  <c r="D1504" i="13"/>
  <c r="E1509" i="13"/>
  <c r="C1500" i="13"/>
  <c r="D1509" i="13"/>
  <c r="F1503" i="13"/>
  <c r="L1508" i="13"/>
  <c r="C1503" i="13"/>
  <c r="K1507" i="13"/>
  <c r="B1500" i="13"/>
  <c r="H1503" i="13"/>
  <c r="C1505" i="13"/>
  <c r="B1505" i="13"/>
  <c r="L1505" i="13"/>
  <c r="L1506" i="13"/>
  <c r="E1508" i="13"/>
  <c r="I1508" i="13"/>
  <c r="K1500" i="13"/>
  <c r="C1506" i="13"/>
  <c r="B1507" i="13"/>
  <c r="D1501" i="13"/>
  <c r="J1506" i="13"/>
  <c r="L1504" i="13"/>
  <c r="I1500" i="13"/>
  <c r="C1501" i="13"/>
  <c r="F1504" i="13"/>
  <c r="F1505" i="13"/>
  <c r="E1506" i="13"/>
  <c r="G1500" i="13"/>
  <c r="B1506" i="13"/>
  <c r="D1500" i="13"/>
  <c r="L1503" i="13"/>
  <c r="F1507" i="13"/>
  <c r="I1499" i="13"/>
  <c r="L1499" i="13"/>
  <c r="K1499" i="13"/>
  <c r="J1500" i="13"/>
  <c r="J1501" i="13"/>
  <c r="D1503" i="13"/>
  <c r="J1504" i="13"/>
  <c r="H1506" i="13"/>
  <c r="D1502" i="13"/>
  <c r="H1505" i="13"/>
  <c r="J1499" i="13"/>
  <c r="E1505" i="13"/>
  <c r="G1499" i="13"/>
  <c r="L1502" i="13"/>
  <c r="G1506" i="13"/>
  <c r="B1509" i="13"/>
  <c r="K1508" i="13"/>
  <c r="K1509" i="13"/>
  <c r="F1499" i="13"/>
  <c r="F1500" i="13"/>
  <c r="K1501" i="13"/>
  <c r="F1501" i="13"/>
  <c r="K1502" i="13"/>
  <c r="I1506" i="13"/>
  <c r="G1508" i="13"/>
  <c r="I1502" i="13"/>
  <c r="D1508" i="13"/>
  <c r="F1502" i="13"/>
  <c r="K1506" i="13"/>
  <c r="C1499" i="13"/>
  <c r="H1502" i="13"/>
  <c r="J1503" i="13"/>
  <c r="I1503" i="13"/>
  <c r="I1504" i="13"/>
  <c r="I1505" i="13"/>
  <c r="C1507" i="13"/>
  <c r="D1505" i="13"/>
  <c r="E1507" i="13"/>
  <c r="J1502" i="13"/>
  <c r="L1500" i="13"/>
  <c r="E1501" i="13"/>
  <c r="B1503" i="13"/>
  <c r="E1500" i="13"/>
  <c r="J1507" i="13"/>
  <c r="L1501" i="13"/>
  <c r="G1507" i="13"/>
  <c r="I1501" i="13"/>
  <c r="K1505" i="13"/>
  <c r="F1509" i="13"/>
  <c r="H1501" i="13"/>
  <c r="G1502" i="13"/>
  <c r="E1502" i="13"/>
  <c r="E1503" i="13"/>
  <c r="E1504" i="13"/>
  <c r="J1505" i="13"/>
  <c r="G1501" i="13"/>
  <c r="B1504" i="13"/>
  <c r="C1509" i="13"/>
  <c r="F1508" i="13"/>
  <c r="C1502" i="13"/>
  <c r="B1508" i="13"/>
  <c r="B1502" i="13"/>
  <c r="L1507" i="13"/>
  <c r="I1507" i="13"/>
  <c r="G1503" i="13"/>
  <c r="D1499" i="13"/>
  <c r="H1500" i="13"/>
  <c r="H1507" i="13"/>
  <c r="K1504" i="13"/>
  <c r="H1508" i="13"/>
  <c r="B1499" i="13"/>
  <c r="G1509" i="13"/>
  <c r="H1504" i="13"/>
  <c r="J1509" i="13"/>
  <c r="G1505" i="13"/>
  <c r="H1499" i="13"/>
  <c r="B1473" i="13"/>
  <c r="B1468" i="13"/>
  <c r="B1466" i="13"/>
  <c r="B1467" i="13"/>
  <c r="B1470" i="13"/>
  <c r="B1472" i="13"/>
  <c r="B1469" i="13"/>
  <c r="B1471" i="13"/>
  <c r="I1425" i="13"/>
  <c r="F1426" i="13"/>
  <c r="C1423" i="13"/>
  <c r="D1420" i="13"/>
  <c r="G1426" i="13"/>
  <c r="H1424" i="13"/>
  <c r="F1421" i="13"/>
  <c r="I1422" i="13"/>
  <c r="E1425" i="13"/>
  <c r="E1420" i="13"/>
  <c r="D1427" i="13"/>
  <c r="B1423" i="13"/>
  <c r="D1423" i="13"/>
  <c r="E1421" i="13"/>
  <c r="E1424" i="13"/>
  <c r="I1420" i="13"/>
  <c r="D1425" i="13"/>
  <c r="F1423" i="13"/>
  <c r="B1421" i="13"/>
  <c r="E1423" i="13"/>
  <c r="B1420" i="13"/>
  <c r="G1421" i="13"/>
  <c r="B1424" i="13"/>
  <c r="I1426" i="13"/>
  <c r="B1422" i="13"/>
  <c r="G1422" i="13"/>
  <c r="F1420" i="13"/>
  <c r="G1420" i="13"/>
  <c r="H1420" i="13"/>
  <c r="F882" i="12"/>
  <c r="F877" i="12"/>
  <c r="K891" i="12" s="1"/>
  <c r="E879" i="12"/>
  <c r="H879" i="12" s="1"/>
  <c r="O892" i="12" s="1"/>
  <c r="E880" i="12"/>
  <c r="H881" i="12" s="1"/>
  <c r="O893" i="12" s="1"/>
  <c r="F871" i="12"/>
  <c r="G889" i="12" s="1"/>
  <c r="F872" i="12"/>
  <c r="J860" i="12"/>
  <c r="K860" i="12" s="1"/>
  <c r="I860" i="12"/>
  <c r="F866" i="12"/>
  <c r="E887" i="12" s="1"/>
  <c r="F867" i="12"/>
  <c r="F868" i="12"/>
  <c r="F888" i="12" s="1"/>
  <c r="F870" i="12"/>
  <c r="E866" i="12"/>
  <c r="H866" i="12" s="1"/>
  <c r="O887" i="12" s="1"/>
  <c r="E867" i="12"/>
  <c r="E868" i="12"/>
  <c r="E870" i="12"/>
  <c r="G866" i="12"/>
  <c r="D887" i="12" s="1"/>
  <c r="F878" i="12"/>
  <c r="F876" i="12"/>
  <c r="I891" i="12" s="1"/>
  <c r="E872" i="12"/>
  <c r="H873" i="12" s="1"/>
  <c r="O890" i="12" s="1"/>
  <c r="E871" i="12"/>
  <c r="E877" i="12"/>
  <c r="E882" i="12"/>
  <c r="H884" i="12" s="1"/>
  <c r="O894" i="12" s="1"/>
  <c r="J858" i="12"/>
  <c r="K858" i="12" s="1"/>
  <c r="N1823" i="11"/>
  <c r="N1825" i="11" s="1"/>
  <c r="M1825" i="11"/>
  <c r="O1823" i="11" s="1"/>
  <c r="J1859" i="11"/>
  <c r="J1856" i="11"/>
  <c r="J1858" i="11"/>
  <c r="J1857" i="11"/>
  <c r="L1831" i="11"/>
  <c r="M1831" i="11" s="1"/>
  <c r="L1845" i="11"/>
  <c r="M1845" i="11" s="1"/>
  <c r="N435" i="9"/>
  <c r="N377" i="9"/>
  <c r="M378" i="9"/>
  <c r="L390" i="9"/>
  <c r="M390" i="9" s="1"/>
  <c r="N390" i="9" s="1"/>
  <c r="N378" i="9"/>
  <c r="L1578" i="15" l="1"/>
  <c r="N1615" i="15"/>
  <c r="K1555" i="15"/>
  <c r="H1570" i="15" s="1"/>
  <c r="K1561" i="15"/>
  <c r="H1576" i="15" s="1"/>
  <c r="K1556" i="15"/>
  <c r="H1571" i="15" s="1"/>
  <c r="L1572" i="15"/>
  <c r="N1609" i="15"/>
  <c r="K1558" i="15"/>
  <c r="H1573" i="15" s="1"/>
  <c r="K1562" i="15"/>
  <c r="H1577" i="15" s="1"/>
  <c r="K1560" i="15"/>
  <c r="H1575" i="15" s="1"/>
  <c r="K1565" i="15"/>
  <c r="H1580" i="15" s="1"/>
  <c r="L1574" i="15"/>
  <c r="N1611" i="15"/>
  <c r="K1564" i="15"/>
  <c r="H1579" i="15" s="1"/>
  <c r="D1422" i="13"/>
  <c r="F1422" i="13"/>
  <c r="C1424" i="13"/>
  <c r="E1422" i="13"/>
  <c r="C1425" i="13"/>
  <c r="I1423" i="13"/>
  <c r="D1426" i="13"/>
  <c r="E1427" i="13"/>
  <c r="F1425" i="13"/>
  <c r="G1424" i="13"/>
  <c r="C1427" i="13"/>
  <c r="G1423" i="13"/>
  <c r="H1421" i="13"/>
  <c r="I1421" i="13"/>
  <c r="H1425" i="13"/>
  <c r="D1424" i="13"/>
  <c r="C1420" i="13"/>
  <c r="G1427" i="13"/>
  <c r="H1423" i="13"/>
  <c r="H1422" i="13"/>
  <c r="F1424" i="13"/>
  <c r="I1424" i="13"/>
  <c r="H1426" i="13"/>
  <c r="D1421" i="13"/>
  <c r="H1427" i="13"/>
  <c r="B1426" i="13"/>
  <c r="G1425" i="13"/>
  <c r="C1426" i="13"/>
  <c r="C1422" i="13"/>
  <c r="B1425" i="13"/>
  <c r="C1421" i="13"/>
  <c r="B1427" i="13"/>
  <c r="I1427" i="13"/>
  <c r="F1427" i="13"/>
  <c r="B1512" i="13" a="1"/>
  <c r="B1476" i="13" a="1"/>
  <c r="H894" i="12"/>
  <c r="G884" i="12"/>
  <c r="K894" i="12" s="1"/>
  <c r="F890" i="12"/>
  <c r="G873" i="12"/>
  <c r="G890" i="12" s="1"/>
  <c r="E889" i="12"/>
  <c r="G871" i="12"/>
  <c r="F889" i="12" s="1"/>
  <c r="H892" i="12"/>
  <c r="G879" i="12"/>
  <c r="I892" i="12" s="1"/>
  <c r="D888" i="12"/>
  <c r="G869" i="12"/>
  <c r="E888" i="12" s="1"/>
  <c r="F874" i="12"/>
  <c r="F869" i="12"/>
  <c r="H888" i="12" s="1"/>
  <c r="F880" i="12"/>
  <c r="F879" i="12"/>
  <c r="J892" i="12" s="1"/>
  <c r="H871" i="12"/>
  <c r="O889" i="12" s="1"/>
  <c r="E869" i="12"/>
  <c r="H869" i="12" s="1"/>
  <c r="O888" i="12" s="1"/>
  <c r="E874" i="12"/>
  <c r="H877" i="12" s="1"/>
  <c r="O891" i="12" s="1"/>
  <c r="N1845" i="11"/>
  <c r="N1846" i="11" s="1"/>
  <c r="M1846" i="11"/>
  <c r="O1843" i="11" s="1"/>
  <c r="N1831" i="11"/>
  <c r="I1827" i="11"/>
  <c r="K1827" i="11" s="1"/>
  <c r="L1827" i="11" s="1"/>
  <c r="M1827" i="11" s="1"/>
  <c r="D1862" i="11"/>
  <c r="I1858" i="11"/>
  <c r="K1858" i="11" s="1"/>
  <c r="O374" i="9"/>
  <c r="L1573" i="15" l="1"/>
  <c r="N1610" i="15"/>
  <c r="N1616" i="15"/>
  <c r="L1579" i="15"/>
  <c r="P1572" i="15"/>
  <c r="N1572" i="15"/>
  <c r="Q1572" i="15" s="1"/>
  <c r="R1572" i="15" s="1"/>
  <c r="S1572" i="15" s="1"/>
  <c r="J1648" i="15" s="1"/>
  <c r="N1608" i="15"/>
  <c r="L1571" i="15"/>
  <c r="P1574" i="15"/>
  <c r="N1574" i="15"/>
  <c r="Q1574" i="15" s="1"/>
  <c r="R1574" i="15" s="1"/>
  <c r="S1574" i="15" s="1"/>
  <c r="L1650" i="15" s="1"/>
  <c r="L1570" i="15"/>
  <c r="N1607" i="15"/>
  <c r="N1612" i="15"/>
  <c r="L1575" i="15"/>
  <c r="N1613" i="15"/>
  <c r="L1576" i="15"/>
  <c r="N1617" i="15"/>
  <c r="L1580" i="15"/>
  <c r="L1577" i="15"/>
  <c r="N1614" i="15"/>
  <c r="N1578" i="15"/>
  <c r="P1578" i="15"/>
  <c r="B1430" i="13" a="1"/>
  <c r="D1434" i="13" s="1"/>
  <c r="B1482" i="13"/>
  <c r="B1483" i="13"/>
  <c r="B1476" i="13"/>
  <c r="B1477" i="13"/>
  <c r="B1480" i="13"/>
  <c r="B1478" i="13"/>
  <c r="B1481" i="13"/>
  <c r="B1479" i="13"/>
  <c r="B1518" i="13"/>
  <c r="B1521" i="13"/>
  <c r="B1516" i="13"/>
  <c r="B1514" i="13"/>
  <c r="B1513" i="13"/>
  <c r="B1512" i="13"/>
  <c r="B1522" i="13"/>
  <c r="B1515" i="13"/>
  <c r="B1517" i="13"/>
  <c r="B1519" i="13"/>
  <c r="B1520" i="13"/>
  <c r="G881" i="12"/>
  <c r="J893" i="12" s="1"/>
  <c r="I893" i="12"/>
  <c r="G877" i="12"/>
  <c r="H891" i="12" s="1"/>
  <c r="E891" i="12"/>
  <c r="N1827" i="11"/>
  <c r="N1829" i="11" s="1"/>
  <c r="M1829" i="11"/>
  <c r="O1827" i="11" s="1"/>
  <c r="L1858" i="11"/>
  <c r="M1858" i="11" s="1"/>
  <c r="N1858" i="11" s="1"/>
  <c r="D1882" i="11"/>
  <c r="I1879" i="11"/>
  <c r="K1879" i="11" s="1"/>
  <c r="L1879" i="11" s="1"/>
  <c r="M1879" i="11" s="1"/>
  <c r="I1856" i="11"/>
  <c r="K1856" i="11" s="1"/>
  <c r="L1856" i="11" s="1"/>
  <c r="M1856" i="11" s="1"/>
  <c r="I1848" i="11"/>
  <c r="K1848" i="11" s="1"/>
  <c r="J1862" i="11"/>
  <c r="J1863" i="11"/>
  <c r="I402" i="9"/>
  <c r="K402" i="9" s="1"/>
  <c r="L402" i="9" s="1"/>
  <c r="M402" i="9" s="1"/>
  <c r="I380" i="9"/>
  <c r="K380" i="9" s="1"/>
  <c r="L380" i="9" s="1"/>
  <c r="M380" i="9" s="1"/>
  <c r="I388" i="9"/>
  <c r="K388" i="9" s="1"/>
  <c r="L388" i="9" s="1"/>
  <c r="M388" i="9" s="1"/>
  <c r="D413" i="9"/>
  <c r="I410" i="9"/>
  <c r="K410" i="9" s="1"/>
  <c r="L410" i="9" s="1"/>
  <c r="M410" i="9" s="1"/>
  <c r="N410" i="9" s="1"/>
  <c r="N1576" i="15" l="1"/>
  <c r="P1576" i="15"/>
  <c r="Q1578" i="15"/>
  <c r="R1578" i="15" s="1"/>
  <c r="S1578" i="15" s="1"/>
  <c r="P1654" i="15" s="1"/>
  <c r="N1575" i="15"/>
  <c r="Q1575" i="15" s="1"/>
  <c r="R1575" i="15" s="1"/>
  <c r="S1575" i="15" s="1"/>
  <c r="M1651" i="15" s="1"/>
  <c r="P1575" i="15"/>
  <c r="K1741" i="15" a="1"/>
  <c r="N1570" i="15"/>
  <c r="Q1570" i="15" s="1"/>
  <c r="R1570" i="15" s="1"/>
  <c r="S1570" i="15" s="1"/>
  <c r="H1646" i="15" s="1"/>
  <c r="P1570" i="15"/>
  <c r="P1580" i="15"/>
  <c r="N1580" i="15"/>
  <c r="Q1580" i="15" s="1"/>
  <c r="R1580" i="15" s="1"/>
  <c r="S1580" i="15" s="1"/>
  <c r="R1656" i="15" s="1"/>
  <c r="N1571" i="15"/>
  <c r="Q1571" i="15" s="1"/>
  <c r="R1571" i="15" s="1"/>
  <c r="S1571" i="15" s="1"/>
  <c r="I1647" i="15" s="1"/>
  <c r="P1571" i="15"/>
  <c r="N1579" i="15"/>
  <c r="P1579" i="15"/>
  <c r="N1577" i="15"/>
  <c r="Q1577" i="15" s="1"/>
  <c r="R1577" i="15" s="1"/>
  <c r="S1577" i="15" s="1"/>
  <c r="O1653" i="15" s="1"/>
  <c r="P1577" i="15"/>
  <c r="N1573" i="15"/>
  <c r="P1573" i="15"/>
  <c r="B1432" i="13"/>
  <c r="B1433" i="13"/>
  <c r="G1435" i="13"/>
  <c r="D1432" i="13"/>
  <c r="E1436" i="13"/>
  <c r="D1430" i="13"/>
  <c r="I1434" i="13"/>
  <c r="C1436" i="13"/>
  <c r="E1433" i="13"/>
  <c r="G1433" i="13"/>
  <c r="B1430" i="13"/>
  <c r="F1434" i="13"/>
  <c r="F1436" i="13"/>
  <c r="E1430" i="13"/>
  <c r="H1432" i="13"/>
  <c r="B1435" i="13"/>
  <c r="H1435" i="13"/>
  <c r="I1436" i="13"/>
  <c r="G1431" i="13"/>
  <c r="I1437" i="13"/>
  <c r="B1436" i="13"/>
  <c r="G1434" i="13"/>
  <c r="G1430" i="13"/>
  <c r="I1431" i="13"/>
  <c r="G1436" i="13"/>
  <c r="C1435" i="13"/>
  <c r="D1436" i="13"/>
  <c r="D1431" i="13"/>
  <c r="F1431" i="13"/>
  <c r="F1433" i="13"/>
  <c r="F1435" i="13"/>
  <c r="D1437" i="13"/>
  <c r="F1430" i="13"/>
  <c r="F1432" i="13"/>
  <c r="H1433" i="13"/>
  <c r="C1430" i="13"/>
  <c r="H1434" i="13"/>
  <c r="B1437" i="13"/>
  <c r="C1432" i="13"/>
  <c r="E1432" i="13"/>
  <c r="F1437" i="13"/>
  <c r="C1433" i="13"/>
  <c r="C1437" i="13"/>
  <c r="C1434" i="13"/>
  <c r="E1431" i="13"/>
  <c r="D1433" i="13"/>
  <c r="I1433" i="13"/>
  <c r="C1431" i="13"/>
  <c r="E1437" i="13"/>
  <c r="G1432" i="13"/>
  <c r="D1435" i="13"/>
  <c r="E1435" i="13"/>
  <c r="H1437" i="13"/>
  <c r="B1434" i="13"/>
  <c r="H1430" i="13"/>
  <c r="H1431" i="13"/>
  <c r="E1434" i="13"/>
  <c r="G1437" i="13"/>
  <c r="I1432" i="13"/>
  <c r="I1435" i="13"/>
  <c r="B1431" i="13"/>
  <c r="H1436" i="13"/>
  <c r="I1430" i="13"/>
  <c r="E1476" i="13" a="1"/>
  <c r="D896" i="12" a="1"/>
  <c r="D898" i="12" s="1"/>
  <c r="N1879" i="11"/>
  <c r="N1880" i="11" s="1"/>
  <c r="M1880" i="11"/>
  <c r="O1878" i="11" s="1"/>
  <c r="N1856" i="11"/>
  <c r="J1882" i="11"/>
  <c r="J1883" i="11"/>
  <c r="J1884" i="11"/>
  <c r="I1832" i="11"/>
  <c r="K1832" i="11" s="1"/>
  <c r="L1832" i="11" s="1"/>
  <c r="M1832" i="11" s="1"/>
  <c r="D1866" i="11"/>
  <c r="I1863" i="11"/>
  <c r="K1863" i="11" s="1"/>
  <c r="L1863" i="11" s="1"/>
  <c r="M1863" i="11" s="1"/>
  <c r="N1863" i="11" s="1"/>
  <c r="L1848" i="11"/>
  <c r="M1848" i="11" s="1"/>
  <c r="N388" i="9"/>
  <c r="M382" i="9"/>
  <c r="N380" i="9"/>
  <c r="N382" i="9" s="1"/>
  <c r="J413" i="9"/>
  <c r="J414" i="9"/>
  <c r="J416" i="9"/>
  <c r="J415" i="9"/>
  <c r="N402" i="9"/>
  <c r="N403" i="9" s="1"/>
  <c r="M403" i="9"/>
  <c r="O400" i="9" s="1"/>
  <c r="K1743" i="15" l="1"/>
  <c r="K1748" i="15"/>
  <c r="K1742" i="15"/>
  <c r="K1747" i="15"/>
  <c r="K1746" i="15"/>
  <c r="K1741" i="15"/>
  <c r="K1745" i="15"/>
  <c r="K1744" i="15"/>
  <c r="Q1573" i="15"/>
  <c r="R1573" i="15" s="1"/>
  <c r="S1573" i="15" s="1"/>
  <c r="K1649" i="15" s="1"/>
  <c r="H1659" i="15" s="1" a="1"/>
  <c r="Q1579" i="15"/>
  <c r="R1579" i="15" s="1"/>
  <c r="S1579" i="15" s="1"/>
  <c r="Q1655" i="15" s="1"/>
  <c r="Q1576" i="15"/>
  <c r="R1576" i="15" s="1"/>
  <c r="S1576" i="15" s="1"/>
  <c r="N1652" i="15" s="1"/>
  <c r="E1482" i="13"/>
  <c r="H1482" i="13" s="1"/>
  <c r="E1480" i="13"/>
  <c r="H1480" i="13" s="1"/>
  <c r="E1476" i="13"/>
  <c r="E1477" i="13"/>
  <c r="H1477" i="13" s="1"/>
  <c r="E1481" i="13"/>
  <c r="H1481" i="13" s="1"/>
  <c r="E1479" i="13"/>
  <c r="H1479" i="13" s="1"/>
  <c r="E1478" i="13"/>
  <c r="H1478" i="13" s="1"/>
  <c r="E1483" i="13"/>
  <c r="H1483" i="13" s="1"/>
  <c r="E899" i="12"/>
  <c r="E903" i="12"/>
  <c r="I903" i="12"/>
  <c r="E898" i="12"/>
  <c r="H900" i="12"/>
  <c r="G902" i="12"/>
  <c r="D896" i="12"/>
  <c r="G897" i="12"/>
  <c r="G899" i="12"/>
  <c r="K900" i="12"/>
  <c r="F896" i="12"/>
  <c r="H896" i="12"/>
  <c r="J902" i="12"/>
  <c r="F899" i="12"/>
  <c r="J898" i="12"/>
  <c r="I896" i="12"/>
  <c r="F901" i="12"/>
  <c r="H899" i="12"/>
  <c r="H898" i="12"/>
  <c r="J896" i="12"/>
  <c r="K899" i="12"/>
  <c r="G903" i="12"/>
  <c r="F897" i="12"/>
  <c r="F898" i="12"/>
  <c r="F900" i="12"/>
  <c r="D899" i="12"/>
  <c r="E900" i="12"/>
  <c r="K901" i="12"/>
  <c r="G901" i="12"/>
  <c r="H903" i="12"/>
  <c r="J899" i="12"/>
  <c r="J901" i="12"/>
  <c r="G898" i="12"/>
  <c r="I898" i="12"/>
  <c r="I901" i="12"/>
  <c r="E897" i="12"/>
  <c r="I900" i="12"/>
  <c r="D901" i="12"/>
  <c r="D902" i="12"/>
  <c r="G896" i="12"/>
  <c r="D900" i="12"/>
  <c r="H902" i="12"/>
  <c r="F902" i="12"/>
  <c r="H897" i="12"/>
  <c r="K896" i="12"/>
  <c r="I902" i="12"/>
  <c r="E902" i="12"/>
  <c r="I897" i="12"/>
  <c r="J903" i="12"/>
  <c r="G900" i="12"/>
  <c r="E901" i="12"/>
  <c r="K903" i="12"/>
  <c r="E896" i="12"/>
  <c r="H901" i="12"/>
  <c r="J897" i="12"/>
  <c r="J900" i="12"/>
  <c r="K897" i="12"/>
  <c r="K898" i="12"/>
  <c r="I899" i="12"/>
  <c r="D903" i="12"/>
  <c r="F903" i="12"/>
  <c r="K902" i="12"/>
  <c r="D897" i="12"/>
  <c r="O896" i="12" a="1"/>
  <c r="N1848" i="11"/>
  <c r="N1850" i="11" s="1"/>
  <c r="M1850" i="11"/>
  <c r="O1848" i="11" s="1"/>
  <c r="N1832" i="11"/>
  <c r="N1834" i="11" s="1"/>
  <c r="M1834" i="11"/>
  <c r="O1831" i="11" s="1"/>
  <c r="I1882" i="11"/>
  <c r="K1882" i="11" s="1"/>
  <c r="L1882" i="11" s="1"/>
  <c r="M1882" i="11" s="1"/>
  <c r="D1917" i="11"/>
  <c r="J1867" i="11"/>
  <c r="J1866" i="11"/>
  <c r="O380" i="9"/>
  <c r="D439" i="9"/>
  <c r="I436" i="9"/>
  <c r="K436" i="9" s="1"/>
  <c r="L436" i="9" s="1"/>
  <c r="M436" i="9" s="1"/>
  <c r="I405" i="9"/>
  <c r="K405" i="9" s="1"/>
  <c r="I413" i="9"/>
  <c r="K413" i="9" s="1"/>
  <c r="L413" i="9" s="1"/>
  <c r="M413" i="9" s="1"/>
  <c r="L1663" i="15" l="1"/>
  <c r="R1661" i="15"/>
  <c r="L1667" i="15"/>
  <c r="Q1661" i="15"/>
  <c r="N1666" i="15"/>
  <c r="L1660" i="15"/>
  <c r="P1665" i="15"/>
  <c r="L1669" i="15"/>
  <c r="Q1669" i="15"/>
  <c r="Q1662" i="15"/>
  <c r="K1662" i="15"/>
  <c r="J1665" i="15"/>
  <c r="O1663" i="15"/>
  <c r="H1666" i="15"/>
  <c r="I1662" i="15"/>
  <c r="N1661" i="15"/>
  <c r="O1665" i="15"/>
  <c r="Q1664" i="15"/>
  <c r="H1664" i="15"/>
  <c r="K1666" i="15"/>
  <c r="P1664" i="15"/>
  <c r="M1663" i="15"/>
  <c r="H1663" i="15"/>
  <c r="M1666" i="15"/>
  <c r="Q1667" i="15"/>
  <c r="H1659" i="15"/>
  <c r="P1663" i="15"/>
  <c r="Q1668" i="15"/>
  <c r="P1659" i="15"/>
  <c r="P1667" i="15"/>
  <c r="J1668" i="15"/>
  <c r="J1666" i="15"/>
  <c r="O1661" i="15"/>
  <c r="O1664" i="15"/>
  <c r="H1665" i="15"/>
  <c r="M1664" i="15"/>
  <c r="I1669" i="15"/>
  <c r="L1664" i="15"/>
  <c r="K1668" i="15"/>
  <c r="R1662" i="15"/>
  <c r="P1660" i="15"/>
  <c r="K1661" i="15"/>
  <c r="R1659" i="15"/>
  <c r="I1660" i="15"/>
  <c r="I1659" i="15"/>
  <c r="H1668" i="15"/>
  <c r="J1663" i="15"/>
  <c r="M1665" i="15"/>
  <c r="I1665" i="15"/>
  <c r="P1666" i="15"/>
  <c r="N1663" i="15"/>
  <c r="J1660" i="15"/>
  <c r="H1662" i="15"/>
  <c r="P1662" i="15"/>
  <c r="O1662" i="15"/>
  <c r="R1666" i="15"/>
  <c r="L1666" i="15"/>
  <c r="M1667" i="15"/>
  <c r="R1660" i="15"/>
  <c r="J1664" i="15"/>
  <c r="K1665" i="15"/>
  <c r="J1669" i="15"/>
  <c r="L1668" i="15"/>
  <c r="N1667" i="15"/>
  <c r="H1660" i="15"/>
  <c r="I1664" i="15"/>
  <c r="I1668" i="15"/>
  <c r="O1660" i="15"/>
  <c r="J1667" i="15"/>
  <c r="L1665" i="15"/>
  <c r="L1659" i="15"/>
  <c r="Q1666" i="15"/>
  <c r="N1660" i="15"/>
  <c r="M1660" i="15"/>
  <c r="N1669" i="15"/>
  <c r="R1667" i="15"/>
  <c r="M1669" i="15"/>
  <c r="M1659" i="15"/>
  <c r="N1662" i="15"/>
  <c r="P1661" i="15"/>
  <c r="Q1660" i="15"/>
  <c r="R1664" i="15"/>
  <c r="H1669" i="15"/>
  <c r="M1661" i="15"/>
  <c r="J1662" i="15"/>
  <c r="Q1659" i="15"/>
  <c r="O1659" i="15"/>
  <c r="P1668" i="15"/>
  <c r="O1667" i="15"/>
  <c r="I1666" i="15"/>
  <c r="R1665" i="15"/>
  <c r="N1665" i="15"/>
  <c r="R1663" i="15"/>
  <c r="I1661" i="15"/>
  <c r="N1659" i="15"/>
  <c r="O1668" i="15"/>
  <c r="I1667" i="15"/>
  <c r="H1667" i="15"/>
  <c r="K1660" i="15"/>
  <c r="H1661" i="15"/>
  <c r="P1669" i="15"/>
  <c r="N1668" i="15"/>
  <c r="M1668" i="15"/>
  <c r="J1661" i="15"/>
  <c r="K1664" i="15"/>
  <c r="K1659" i="15"/>
  <c r="L1661" i="15"/>
  <c r="K1669" i="15"/>
  <c r="O1669" i="15"/>
  <c r="R1668" i="15"/>
  <c r="L1662" i="15"/>
  <c r="Q1665" i="15"/>
  <c r="R1669" i="15"/>
  <c r="M1662" i="15"/>
  <c r="N1664" i="15"/>
  <c r="Q1663" i="15"/>
  <c r="I1663" i="15"/>
  <c r="O1666" i="15"/>
  <c r="J1659" i="15"/>
  <c r="K1663" i="15"/>
  <c r="K1667" i="15"/>
  <c r="N1741" i="15" a="1"/>
  <c r="N1743" i="15" s="1"/>
  <c r="H1715" i="15" a="1"/>
  <c r="H1512" i="13" a="1"/>
  <c r="H1476" i="13"/>
  <c r="O901" i="12"/>
  <c r="O910" i="12" s="1"/>
  <c r="O900" i="12"/>
  <c r="O909" i="12" s="1"/>
  <c r="O899" i="12"/>
  <c r="O908" i="12" s="1"/>
  <c r="O898" i="12"/>
  <c r="O907" i="12" s="1"/>
  <c r="O897" i="12"/>
  <c r="O906" i="12" s="1"/>
  <c r="O903" i="12"/>
  <c r="O912" i="12" s="1"/>
  <c r="O896" i="12"/>
  <c r="O905" i="12" s="1"/>
  <c r="O902" i="12"/>
  <c r="O911" i="12" s="1"/>
  <c r="D1870" i="11"/>
  <c r="I1859" i="11"/>
  <c r="K1859" i="11" s="1"/>
  <c r="I1867" i="11"/>
  <c r="K1867" i="11" s="1"/>
  <c r="L1867" i="11" s="1"/>
  <c r="M1867" i="11" s="1"/>
  <c r="N1867" i="11" s="1"/>
  <c r="J1918" i="11"/>
  <c r="J1917" i="11"/>
  <c r="K1917" i="11" s="1"/>
  <c r="L1917" i="11" s="1"/>
  <c r="M1917" i="11" s="1"/>
  <c r="I1852" i="11"/>
  <c r="K1852" i="11" s="1"/>
  <c r="L1852" i="11" s="1"/>
  <c r="M1852" i="11" s="1"/>
  <c r="I1883" i="11"/>
  <c r="K1883" i="11" s="1"/>
  <c r="D1887" i="11"/>
  <c r="N1882" i="11"/>
  <c r="N413" i="9"/>
  <c r="L405" i="9"/>
  <c r="M405" i="9" s="1"/>
  <c r="J440" i="9"/>
  <c r="J441" i="9"/>
  <c r="J439" i="9"/>
  <c r="N436" i="9"/>
  <c r="N437" i="9" s="1"/>
  <c r="M437" i="9"/>
  <c r="O435" i="9" s="1"/>
  <c r="I384" i="9"/>
  <c r="K384" i="9" s="1"/>
  <c r="L384" i="9" s="1"/>
  <c r="M384" i="9" s="1"/>
  <c r="D419" i="9"/>
  <c r="I415" i="9"/>
  <c r="K415" i="9" s="1"/>
  <c r="L415" i="9" s="1"/>
  <c r="M415" i="9" s="1"/>
  <c r="N415" i="9" s="1"/>
  <c r="H1717" i="15" l="1"/>
  <c r="H1724" i="15"/>
  <c r="H1722" i="15"/>
  <c r="H1715" i="15"/>
  <c r="H1718" i="15"/>
  <c r="H1720" i="15"/>
  <c r="H1723" i="15"/>
  <c r="H1719" i="15"/>
  <c r="H1716" i="15"/>
  <c r="H1725" i="15"/>
  <c r="H1721" i="15"/>
  <c r="N1748" i="15"/>
  <c r="N1747" i="15"/>
  <c r="N1746" i="15"/>
  <c r="H1672" i="15" a="1"/>
  <c r="N1744" i="15"/>
  <c r="N1741" i="15"/>
  <c r="N1742" i="15"/>
  <c r="N1745" i="15"/>
  <c r="H1518" i="13"/>
  <c r="H1520" i="13"/>
  <c r="H1513" i="13"/>
  <c r="H1522" i="13"/>
  <c r="H1515" i="13"/>
  <c r="H1517" i="13"/>
  <c r="H1514" i="13"/>
  <c r="H1516" i="13"/>
  <c r="H1512" i="13"/>
  <c r="H1521" i="13"/>
  <c r="H1519" i="13"/>
  <c r="G922" i="12"/>
  <c r="F923" i="12" s="1"/>
  <c r="H923" i="12" s="1"/>
  <c r="I923" i="12" s="1"/>
  <c r="J923" i="12" s="1"/>
  <c r="K923" i="12" s="1"/>
  <c r="G917" i="12"/>
  <c r="G918" i="12"/>
  <c r="G923" i="12"/>
  <c r="F924" i="12" s="1"/>
  <c r="G924" i="12"/>
  <c r="G926" i="12" s="1"/>
  <c r="G927" i="12" s="1"/>
  <c r="H927" i="12" s="1"/>
  <c r="G919" i="12"/>
  <c r="F920" i="12" s="1"/>
  <c r="G920" i="12"/>
  <c r="F921" i="12" s="1"/>
  <c r="G921" i="12"/>
  <c r="M1854" i="11"/>
  <c r="N1852" i="11"/>
  <c r="N1854" i="11" s="1"/>
  <c r="N1917" i="11"/>
  <c r="L1859" i="11"/>
  <c r="M1859" i="11" s="1"/>
  <c r="N1859" i="11" s="1"/>
  <c r="L1883" i="11"/>
  <c r="M1883" i="11" s="1"/>
  <c r="J1887" i="11"/>
  <c r="J1888" i="11"/>
  <c r="J1870" i="11"/>
  <c r="J1872" i="11"/>
  <c r="K1872" i="11" s="1"/>
  <c r="J1871" i="11"/>
  <c r="N405" i="9"/>
  <c r="N407" i="9" s="1"/>
  <c r="M407" i="9"/>
  <c r="O405" i="9" s="1"/>
  <c r="N384" i="9"/>
  <c r="N386" i="9" s="1"/>
  <c r="M386" i="9"/>
  <c r="O384" i="9" s="1"/>
  <c r="J419" i="9"/>
  <c r="J420" i="9"/>
  <c r="I439" i="9"/>
  <c r="K439" i="9" s="1"/>
  <c r="L439" i="9" s="1"/>
  <c r="M439" i="9" s="1"/>
  <c r="D474" i="9"/>
  <c r="H1728" i="15" l="1" a="1"/>
  <c r="H1732" i="15" s="1"/>
  <c r="N1680" i="15"/>
  <c r="I1673" i="15"/>
  <c r="O1679" i="15"/>
  <c r="Q1682" i="15"/>
  <c r="H1678" i="15"/>
  <c r="M1678" i="15"/>
  <c r="I1682" i="15"/>
  <c r="Q1680" i="15"/>
  <c r="N1679" i="15"/>
  <c r="H1673" i="15"/>
  <c r="L1678" i="15"/>
  <c r="I1676" i="15"/>
  <c r="N1682" i="15"/>
  <c r="O1675" i="15"/>
  <c r="L1674" i="15"/>
  <c r="K1677" i="15"/>
  <c r="Q1674" i="15"/>
  <c r="N1673" i="15"/>
  <c r="R1672" i="15"/>
  <c r="P1672" i="15"/>
  <c r="P1682" i="15"/>
  <c r="L1676" i="15"/>
  <c r="H1682" i="15"/>
  <c r="P1680" i="15"/>
  <c r="K1680" i="15"/>
  <c r="Q1675" i="15"/>
  <c r="R1676" i="15"/>
  <c r="K1678" i="15"/>
  <c r="O1672" i="15"/>
  <c r="K1675" i="15"/>
  <c r="N1675" i="15"/>
  <c r="K1681" i="15"/>
  <c r="Q1676" i="15"/>
  <c r="M1676" i="15"/>
  <c r="H1676" i="15"/>
  <c r="L1675" i="15"/>
  <c r="M1681" i="15"/>
  <c r="R1681" i="15"/>
  <c r="Q1679" i="15"/>
  <c r="J1680" i="15"/>
  <c r="M1680" i="15"/>
  <c r="O1682" i="15"/>
  <c r="M1677" i="15"/>
  <c r="O1678" i="15"/>
  <c r="L1679" i="15"/>
  <c r="L1680" i="15"/>
  <c r="R1677" i="15"/>
  <c r="M1679" i="15"/>
  <c r="L1672" i="15"/>
  <c r="O1680" i="15"/>
  <c r="Q1681" i="15"/>
  <c r="P1673" i="15"/>
  <c r="I1680" i="15"/>
  <c r="I1677" i="15"/>
  <c r="M1673" i="15"/>
  <c r="M1675" i="15"/>
  <c r="J1677" i="15"/>
  <c r="K1682" i="15"/>
  <c r="Q1673" i="15"/>
  <c r="O1674" i="15"/>
  <c r="L1673" i="15"/>
  <c r="I1678" i="15"/>
  <c r="N1672" i="15"/>
  <c r="O1677" i="15"/>
  <c r="M1674" i="15"/>
  <c r="P1681" i="15"/>
  <c r="P1677" i="15"/>
  <c r="R1679" i="15"/>
  <c r="H1681" i="15"/>
  <c r="P1676" i="15"/>
  <c r="R1680" i="15"/>
  <c r="H1677" i="15"/>
  <c r="H1675" i="15"/>
  <c r="N1676" i="15"/>
  <c r="I1674" i="15"/>
  <c r="R1682" i="15"/>
  <c r="O1673" i="15"/>
  <c r="J1682" i="15"/>
  <c r="J1672" i="15"/>
  <c r="J1674" i="15"/>
  <c r="P1678" i="15"/>
  <c r="J1681" i="15"/>
  <c r="L1681" i="15"/>
  <c r="P1679" i="15"/>
  <c r="J1679" i="15"/>
  <c r="I1679" i="15"/>
  <c r="K1679" i="15"/>
  <c r="H1674" i="15"/>
  <c r="K1676" i="15"/>
  <c r="Q1677" i="15"/>
  <c r="Q1672" i="15"/>
  <c r="L1682" i="15"/>
  <c r="K1673" i="15"/>
  <c r="N1681" i="15"/>
  <c r="I1672" i="15"/>
  <c r="P1674" i="15"/>
  <c r="M1682" i="15"/>
  <c r="I1681" i="15"/>
  <c r="K1674" i="15"/>
  <c r="M1672" i="15"/>
  <c r="H1680" i="15"/>
  <c r="R1678" i="15"/>
  <c r="J1678" i="15"/>
  <c r="N1678" i="15"/>
  <c r="J1676" i="15"/>
  <c r="O1676" i="15"/>
  <c r="R1675" i="15"/>
  <c r="J1673" i="15"/>
  <c r="J1675" i="15"/>
  <c r="H1672" i="15"/>
  <c r="N1674" i="15"/>
  <c r="I1675" i="15"/>
  <c r="R1673" i="15"/>
  <c r="N1677" i="15"/>
  <c r="R1674" i="15"/>
  <c r="H1679" i="15"/>
  <c r="Q1678" i="15"/>
  <c r="K1672" i="15"/>
  <c r="L1677" i="15"/>
  <c r="P1675" i="15"/>
  <c r="O1681" i="15"/>
  <c r="B1525" i="13" a="1"/>
  <c r="H920" i="12"/>
  <c r="F944" i="12"/>
  <c r="J957" i="12" s="1"/>
  <c r="F945" i="12"/>
  <c r="I920" i="12"/>
  <c r="J920" i="12"/>
  <c r="K920" i="12" s="1"/>
  <c r="I927" i="12"/>
  <c r="E949" i="12" s="1"/>
  <c r="J927" i="12"/>
  <c r="K927" i="12" s="1"/>
  <c r="F949" i="12" s="1"/>
  <c r="F918" i="12"/>
  <c r="H918" i="12" s="1"/>
  <c r="H917" i="12"/>
  <c r="H921" i="12"/>
  <c r="E945" i="12"/>
  <c r="G925" i="12"/>
  <c r="F926" i="12" s="1"/>
  <c r="H926" i="12" s="1"/>
  <c r="I926" i="12" s="1"/>
  <c r="F922" i="12"/>
  <c r="H922" i="12" s="1"/>
  <c r="I922" i="12" s="1"/>
  <c r="F925" i="12"/>
  <c r="H925" i="12" s="1"/>
  <c r="F919" i="12"/>
  <c r="H919" i="12" s="1"/>
  <c r="H924" i="12"/>
  <c r="I924" i="12" s="1"/>
  <c r="E944" i="12"/>
  <c r="N1883" i="11"/>
  <c r="L1872" i="11"/>
  <c r="M1872" i="11" s="1"/>
  <c r="N1872" i="11" s="1"/>
  <c r="O1852" i="11"/>
  <c r="I389" i="9"/>
  <c r="K389" i="9" s="1"/>
  <c r="L389" i="9" s="1"/>
  <c r="M389" i="9" s="1"/>
  <c r="D423" i="9"/>
  <c r="I420" i="9"/>
  <c r="K420" i="9" s="1"/>
  <c r="J475" i="9"/>
  <c r="J474" i="9"/>
  <c r="K474" i="9" s="1"/>
  <c r="I409" i="9"/>
  <c r="K409" i="9" s="1"/>
  <c r="L409" i="9" s="1"/>
  <c r="M409" i="9" s="1"/>
  <c r="I440" i="9"/>
  <c r="K440" i="9" s="1"/>
  <c r="D444" i="9"/>
  <c r="N439" i="9"/>
  <c r="H1737" i="15" l="1"/>
  <c r="H1738" i="15"/>
  <c r="H1730" i="15"/>
  <c r="H1685" i="15" a="1"/>
  <c r="H1761" i="15" a="1"/>
  <c r="H1735" i="15"/>
  <c r="H1734" i="15"/>
  <c r="H1728" i="15"/>
  <c r="H1733" i="15"/>
  <c r="H1731" i="15"/>
  <c r="H1729" i="15"/>
  <c r="H1736" i="15"/>
  <c r="B1535" i="13"/>
  <c r="B1531" i="13"/>
  <c r="B1529" i="13"/>
  <c r="B1534" i="13"/>
  <c r="B1527" i="13"/>
  <c r="B1530" i="13"/>
  <c r="B1533" i="13"/>
  <c r="B1532" i="13"/>
  <c r="B1525" i="13"/>
  <c r="B1526" i="13"/>
  <c r="B1528" i="13"/>
  <c r="I917" i="12"/>
  <c r="E930" i="12" s="1"/>
  <c r="I918" i="12"/>
  <c r="F936" i="12"/>
  <c r="G954" i="12" s="1"/>
  <c r="F937" i="12"/>
  <c r="E936" i="12"/>
  <c r="E937" i="12"/>
  <c r="I921" i="12"/>
  <c r="J924" i="12"/>
  <c r="K924" i="12" s="1"/>
  <c r="E946" i="12"/>
  <c r="E948" i="12"/>
  <c r="I919" i="12"/>
  <c r="J919" i="12" s="1"/>
  <c r="K919" i="12" s="1"/>
  <c r="I925" i="12"/>
  <c r="J925" i="12" s="1"/>
  <c r="K925" i="12" s="1"/>
  <c r="J922" i="12"/>
  <c r="K922" i="12" s="1"/>
  <c r="E941" i="12"/>
  <c r="E943" i="12"/>
  <c r="H944" i="12" s="1"/>
  <c r="O957" i="12" s="1"/>
  <c r="J926" i="12"/>
  <c r="K926" i="12" s="1"/>
  <c r="E947" i="12"/>
  <c r="H949" i="12" s="1"/>
  <c r="O959" i="12" s="1"/>
  <c r="E942" i="12"/>
  <c r="H946" i="12"/>
  <c r="O958" i="12" s="1"/>
  <c r="I958" i="12"/>
  <c r="I1857" i="11"/>
  <c r="K1857" i="11" s="1"/>
  <c r="D1891" i="11"/>
  <c r="I1888" i="11"/>
  <c r="K1888" i="11" s="1"/>
  <c r="L1888" i="11" s="1"/>
  <c r="M1888" i="11" s="1"/>
  <c r="N1888" i="11" s="1"/>
  <c r="L420" i="9"/>
  <c r="M420" i="9" s="1"/>
  <c r="N420" i="9" s="1"/>
  <c r="L474" i="9"/>
  <c r="M474" i="9" s="1"/>
  <c r="J424" i="9"/>
  <c r="J423" i="9"/>
  <c r="N389" i="9"/>
  <c r="N391" i="9" s="1"/>
  <c r="M391" i="9"/>
  <c r="O388" i="9" s="1"/>
  <c r="N409" i="9"/>
  <c r="N411" i="9" s="1"/>
  <c r="M411" i="9"/>
  <c r="O409" i="9" s="1"/>
  <c r="J444" i="9"/>
  <c r="J445" i="9"/>
  <c r="L440" i="9"/>
  <c r="M440" i="9" s="1"/>
  <c r="R1686" i="15" l="1"/>
  <c r="L1686" i="15"/>
  <c r="H1687" i="15"/>
  <c r="L1685" i="15"/>
  <c r="J1689" i="15"/>
  <c r="P1690" i="15"/>
  <c r="N1691" i="15"/>
  <c r="H1690" i="15"/>
  <c r="H1689" i="15"/>
  <c r="I1690" i="15"/>
  <c r="J1692" i="15"/>
  <c r="L1691" i="15"/>
  <c r="Q1690" i="15"/>
  <c r="O1691" i="15"/>
  <c r="J1691" i="15"/>
  <c r="R1691" i="15"/>
  <c r="N1685" i="15"/>
  <c r="O1685" i="15"/>
  <c r="M1691" i="15"/>
  <c r="P1687" i="15"/>
  <c r="Q1688" i="15"/>
  <c r="P1692" i="15"/>
  <c r="N1692" i="15"/>
  <c r="P1689" i="15"/>
  <c r="N1687" i="15"/>
  <c r="P1685" i="15"/>
  <c r="O1686" i="15"/>
  <c r="J1688" i="15"/>
  <c r="K1691" i="15"/>
  <c r="J1687" i="15"/>
  <c r="I1689" i="15"/>
  <c r="J1686" i="15"/>
  <c r="R1690" i="15"/>
  <c r="H1686" i="15"/>
  <c r="Q1686" i="15"/>
  <c r="K1690" i="15"/>
  <c r="Q1689" i="15"/>
  <c r="I1691" i="15"/>
  <c r="P1688" i="15"/>
  <c r="R1687" i="15"/>
  <c r="H1688" i="15"/>
  <c r="I1687" i="15"/>
  <c r="H1692" i="15"/>
  <c r="M1692" i="15"/>
  <c r="O1688" i="15"/>
  <c r="N1690" i="15"/>
  <c r="M1685" i="15"/>
  <c r="R1692" i="15"/>
  <c r="Q1687" i="15"/>
  <c r="O1692" i="15"/>
  <c r="I1688" i="15"/>
  <c r="H1691" i="15"/>
  <c r="H1685" i="15"/>
  <c r="R1688" i="15"/>
  <c r="I1685" i="15"/>
  <c r="Q1691" i="15"/>
  <c r="M1688" i="15"/>
  <c r="P1686" i="15"/>
  <c r="Q1685" i="15"/>
  <c r="O1689" i="15"/>
  <c r="M1686" i="15"/>
  <c r="K1688" i="15"/>
  <c r="K1685" i="15"/>
  <c r="K1689" i="15"/>
  <c r="M1690" i="15"/>
  <c r="I1692" i="15"/>
  <c r="N1689" i="15"/>
  <c r="J1685" i="15"/>
  <c r="K1687" i="15"/>
  <c r="O1690" i="15"/>
  <c r="N1686" i="15"/>
  <c r="R1689" i="15"/>
  <c r="L1692" i="15"/>
  <c r="I1686" i="15"/>
  <c r="J1690" i="15"/>
  <c r="L1687" i="15"/>
  <c r="K1686" i="15"/>
  <c r="K1692" i="15"/>
  <c r="N1688" i="15"/>
  <c r="L1689" i="15"/>
  <c r="P1691" i="15"/>
  <c r="O1687" i="15"/>
  <c r="Q1692" i="15"/>
  <c r="M1687" i="15"/>
  <c r="R1685" i="15"/>
  <c r="L1690" i="15"/>
  <c r="L1688" i="15"/>
  <c r="M1689" i="15"/>
  <c r="Q1763" i="15"/>
  <c r="M1768" i="15"/>
  <c r="P1764" i="15"/>
  <c r="I1768" i="15"/>
  <c r="M1764" i="15"/>
  <c r="P1761" i="15"/>
  <c r="K1767" i="15"/>
  <c r="H1761" i="15"/>
  <c r="H1765" i="15"/>
  <c r="P1769" i="15"/>
  <c r="R1765" i="15"/>
  <c r="R1766" i="15"/>
  <c r="L1768" i="15"/>
  <c r="H1766" i="15"/>
  <c r="Q1771" i="15"/>
  <c r="I1769" i="15"/>
  <c r="R1767" i="15"/>
  <c r="Q1770" i="15"/>
  <c r="N1761" i="15"/>
  <c r="M1762" i="15"/>
  <c r="K1771" i="15"/>
  <c r="J1763" i="15"/>
  <c r="K1766" i="15"/>
  <c r="K1770" i="15"/>
  <c r="I1763" i="15"/>
  <c r="I1771" i="15"/>
  <c r="O1763" i="15"/>
  <c r="M1765" i="15"/>
  <c r="I1762" i="15"/>
  <c r="N1767" i="15"/>
  <c r="J1769" i="15"/>
  <c r="Q1765" i="15"/>
  <c r="O1762" i="15"/>
  <c r="P1766" i="15"/>
  <c r="L1761" i="15"/>
  <c r="K1768" i="15"/>
  <c r="K1763" i="15"/>
  <c r="K1769" i="15"/>
  <c r="O1769" i="15"/>
  <c r="J1767" i="15"/>
  <c r="H1763" i="15"/>
  <c r="I1770" i="15"/>
  <c r="O1771" i="15"/>
  <c r="H1770" i="15"/>
  <c r="J1768" i="15"/>
  <c r="L1767" i="15"/>
  <c r="L1763" i="15"/>
  <c r="H1768" i="15"/>
  <c r="I1767" i="15"/>
  <c r="O1766" i="15"/>
  <c r="P1770" i="15"/>
  <c r="M1770" i="15"/>
  <c r="P1771" i="15"/>
  <c r="M1771" i="15"/>
  <c r="L1771" i="15"/>
  <c r="O1770" i="15"/>
  <c r="N1766" i="15"/>
  <c r="P1762" i="15"/>
  <c r="J1765" i="15"/>
  <c r="J1770" i="15"/>
  <c r="R1768" i="15"/>
  <c r="R1771" i="15"/>
  <c r="M1767" i="15"/>
  <c r="H1767" i="15"/>
  <c r="N1765" i="15"/>
  <c r="Q1764" i="15"/>
  <c r="R1764" i="15"/>
  <c r="M1761" i="15"/>
  <c r="J1766" i="15"/>
  <c r="O1761" i="15"/>
  <c r="R1763" i="15"/>
  <c r="N1768" i="15"/>
  <c r="Q1769" i="15"/>
  <c r="I1761" i="15"/>
  <c r="Q1762" i="15"/>
  <c r="K1761" i="15"/>
  <c r="J1762" i="15"/>
  <c r="K1765" i="15"/>
  <c r="H1764" i="15"/>
  <c r="P1767" i="15"/>
  <c r="N1763" i="15"/>
  <c r="J1761" i="15"/>
  <c r="O1764" i="15"/>
  <c r="L1770" i="15"/>
  <c r="L1762" i="15"/>
  <c r="N1769" i="15"/>
  <c r="R1769" i="15"/>
  <c r="Q1766" i="15"/>
  <c r="J1771" i="15"/>
  <c r="M1763" i="15"/>
  <c r="I1766" i="15"/>
  <c r="L1766" i="15"/>
  <c r="L1769" i="15"/>
  <c r="O1765" i="15"/>
  <c r="R1761" i="15"/>
  <c r="P1765" i="15"/>
  <c r="L1765" i="15"/>
  <c r="K1762" i="15"/>
  <c r="P1763" i="15"/>
  <c r="Q1768" i="15"/>
  <c r="R1762" i="15"/>
  <c r="I1764" i="15"/>
  <c r="H1769" i="15"/>
  <c r="N1764" i="15"/>
  <c r="R1770" i="15"/>
  <c r="N1770" i="15"/>
  <c r="O1767" i="15"/>
  <c r="N1771" i="15"/>
  <c r="I1765" i="15"/>
  <c r="L1764" i="15"/>
  <c r="M1766" i="15"/>
  <c r="O1768" i="15"/>
  <c r="Q1761" i="15"/>
  <c r="Q1767" i="15"/>
  <c r="P1768" i="15"/>
  <c r="H1771" i="15"/>
  <c r="M1769" i="15"/>
  <c r="J1764" i="15"/>
  <c r="N1762" i="15"/>
  <c r="H1762" i="15"/>
  <c r="K1764" i="15"/>
  <c r="B1538" i="13" a="1"/>
  <c r="J917" i="12"/>
  <c r="K917" i="12" s="1"/>
  <c r="F930" i="12" s="1"/>
  <c r="F934" i="12"/>
  <c r="H953" i="12" s="1"/>
  <c r="F939" i="12"/>
  <c r="F933" i="12"/>
  <c r="F953" i="12" s="1"/>
  <c r="F935" i="12"/>
  <c r="E938" i="12"/>
  <c r="H938" i="12" s="1"/>
  <c r="O955" i="12" s="1"/>
  <c r="E940" i="12"/>
  <c r="F955" i="12"/>
  <c r="E931" i="12"/>
  <c r="H931" i="12" s="1"/>
  <c r="O952" i="12" s="1"/>
  <c r="E932" i="12"/>
  <c r="F948" i="12"/>
  <c r="J959" i="12" s="1"/>
  <c r="F946" i="12"/>
  <c r="J918" i="12"/>
  <c r="K918" i="12" s="1"/>
  <c r="E934" i="12"/>
  <c r="E939" i="12"/>
  <c r="E935" i="12"/>
  <c r="H936" i="12" s="1"/>
  <c r="O954" i="12" s="1"/>
  <c r="E933" i="12"/>
  <c r="F947" i="12"/>
  <c r="F942" i="12"/>
  <c r="K956" i="12" s="1"/>
  <c r="F943" i="12"/>
  <c r="F941" i="12"/>
  <c r="I956" i="12" s="1"/>
  <c r="J921" i="12"/>
  <c r="K921" i="12" s="1"/>
  <c r="J1892" i="11"/>
  <c r="J1891" i="11"/>
  <c r="L1857" i="11"/>
  <c r="M1857" i="11" s="1"/>
  <c r="N440" i="9"/>
  <c r="N474" i="9"/>
  <c r="I416" i="9"/>
  <c r="K416" i="9" s="1"/>
  <c r="I424" i="9"/>
  <c r="K424" i="9" s="1"/>
  <c r="D427" i="9"/>
  <c r="I414" i="9"/>
  <c r="K414" i="9" s="1"/>
  <c r="L414" i="9" s="1"/>
  <c r="M414" i="9" s="1"/>
  <c r="I445" i="9"/>
  <c r="K445" i="9" s="1"/>
  <c r="D448" i="9"/>
  <c r="H1741" i="15" l="1" a="1"/>
  <c r="H1695" i="15" a="1"/>
  <c r="H1774" i="15" a="1"/>
  <c r="O1781" i="15" s="1"/>
  <c r="B1541" i="13"/>
  <c r="B1540" i="13"/>
  <c r="B1544" i="13"/>
  <c r="B1548" i="13"/>
  <c r="B1545" i="13"/>
  <c r="B1543" i="13"/>
  <c r="B1542" i="13"/>
  <c r="B1539" i="13"/>
  <c r="B1547" i="13"/>
  <c r="B1538" i="13"/>
  <c r="B1546" i="13"/>
  <c r="H942" i="12"/>
  <c r="O956" i="12" s="1"/>
  <c r="F932" i="12"/>
  <c r="F931" i="12"/>
  <c r="G949" i="12"/>
  <c r="K959" i="12" s="1"/>
  <c r="H959" i="12"/>
  <c r="G936" i="12"/>
  <c r="F954" i="12" s="1"/>
  <c r="E954" i="12"/>
  <c r="F938" i="12"/>
  <c r="F940" i="12"/>
  <c r="G956" i="12" s="1"/>
  <c r="G944" i="12"/>
  <c r="I957" i="12" s="1"/>
  <c r="H957" i="12"/>
  <c r="K958" i="12"/>
  <c r="G946" i="12"/>
  <c r="J958" i="12" s="1"/>
  <c r="H934" i="12"/>
  <c r="O953" i="12" s="1"/>
  <c r="E956" i="12"/>
  <c r="N1857" i="11"/>
  <c r="N1860" i="11" s="1"/>
  <c r="M1860" i="11"/>
  <c r="O1856" i="11" s="1"/>
  <c r="L424" i="9"/>
  <c r="M424" i="9" s="1"/>
  <c r="N424" i="9" s="1"/>
  <c r="J427" i="9"/>
  <c r="J429" i="9"/>
  <c r="K429" i="9" s="1"/>
  <c r="J428" i="9"/>
  <c r="J448" i="9"/>
  <c r="J449" i="9"/>
  <c r="L416" i="9"/>
  <c r="M416" i="9" s="1"/>
  <c r="M445" i="9"/>
  <c r="N445" i="9" s="1"/>
  <c r="L445" i="9"/>
  <c r="N414" i="9"/>
  <c r="Q1783" i="15" l="1"/>
  <c r="J1774" i="15"/>
  <c r="L1783" i="15"/>
  <c r="M1784" i="15"/>
  <c r="N1775" i="15"/>
  <c r="N1774" i="15"/>
  <c r="O1777" i="15"/>
  <c r="L1779" i="15"/>
  <c r="P1774" i="15"/>
  <c r="M1780" i="15"/>
  <c r="H1776" i="15"/>
  <c r="R1783" i="15"/>
  <c r="H1784" i="15"/>
  <c r="O1774" i="15"/>
  <c r="H1774" i="15"/>
  <c r="I1784" i="15"/>
  <c r="M1776" i="15"/>
  <c r="N1784" i="15"/>
  <c r="N1782" i="15"/>
  <c r="K1783" i="15"/>
  <c r="O1776" i="15"/>
  <c r="I1779" i="15"/>
  <c r="N1779" i="15"/>
  <c r="K1777" i="15"/>
  <c r="I1775" i="15"/>
  <c r="J1777" i="15"/>
  <c r="O1783" i="15"/>
  <c r="I1783" i="15"/>
  <c r="N1783" i="15"/>
  <c r="J1781" i="15"/>
  <c r="Q1784" i="15"/>
  <c r="N1781" i="15"/>
  <c r="O1784" i="15"/>
  <c r="O1780" i="15"/>
  <c r="L1781" i="15"/>
  <c r="R1784" i="15"/>
  <c r="I1782" i="15"/>
  <c r="O1775" i="15"/>
  <c r="L1778" i="15"/>
  <c r="Q1781" i="15"/>
  <c r="L1780" i="15"/>
  <c r="I1780" i="15"/>
  <c r="Q1774" i="15"/>
  <c r="M1777" i="15"/>
  <c r="O1778" i="15"/>
  <c r="Q1778" i="15"/>
  <c r="P1779" i="15"/>
  <c r="K1775" i="15"/>
  <c r="K1784" i="15"/>
  <c r="L1777" i="15"/>
  <c r="H1781" i="15"/>
  <c r="L1774" i="15"/>
  <c r="P1776" i="15"/>
  <c r="K1782" i="15"/>
  <c r="Q1776" i="15"/>
  <c r="N1778" i="15"/>
  <c r="M1775" i="15"/>
  <c r="K1779" i="15"/>
  <c r="O1779" i="15"/>
  <c r="J1779" i="15"/>
  <c r="P1778" i="15"/>
  <c r="P1781" i="15"/>
  <c r="J1780" i="15"/>
  <c r="H1778" i="15"/>
  <c r="M1778" i="15"/>
  <c r="L1776" i="15"/>
  <c r="P1775" i="15"/>
  <c r="L1782" i="15"/>
  <c r="H1775" i="15"/>
  <c r="R1779" i="15"/>
  <c r="I1777" i="15"/>
  <c r="R1780" i="15"/>
  <c r="N1776" i="15"/>
  <c r="M1783" i="15"/>
  <c r="R1775" i="15"/>
  <c r="R1776" i="15"/>
  <c r="M1781" i="15"/>
  <c r="Q1777" i="15"/>
  <c r="K1781" i="15"/>
  <c r="M1782" i="15"/>
  <c r="H1777" i="15"/>
  <c r="P1777" i="15"/>
  <c r="R1777" i="15"/>
  <c r="H1783" i="15"/>
  <c r="L1775" i="15"/>
  <c r="K1780" i="15"/>
  <c r="Q1779" i="15"/>
  <c r="J1699" i="15"/>
  <c r="O1696" i="15"/>
  <c r="M1701" i="15"/>
  <c r="M1699" i="15"/>
  <c r="M1698" i="15"/>
  <c r="M1697" i="15"/>
  <c r="M1696" i="15"/>
  <c r="M1702" i="15"/>
  <c r="H1699" i="15"/>
  <c r="K1696" i="15"/>
  <c r="I1701" i="15"/>
  <c r="O1698" i="15"/>
  <c r="N1697" i="15"/>
  <c r="L1696" i="15"/>
  <c r="K1695" i="15"/>
  <c r="I1698" i="15"/>
  <c r="N1695" i="15"/>
  <c r="I1700" i="15"/>
  <c r="K1697" i="15"/>
  <c r="I1696" i="15"/>
  <c r="L1702" i="15"/>
  <c r="J1701" i="15"/>
  <c r="O1695" i="15"/>
  <c r="O1697" i="15"/>
  <c r="K1699" i="15"/>
  <c r="J1697" i="15"/>
  <c r="K1702" i="15"/>
  <c r="N1699" i="15"/>
  <c r="K1698" i="15"/>
  <c r="K1701" i="15"/>
  <c r="H1701" i="15"/>
  <c r="I1702" i="15"/>
  <c r="M1700" i="15"/>
  <c r="M1695" i="15"/>
  <c r="J1702" i="15"/>
  <c r="L1701" i="15"/>
  <c r="H1697" i="15"/>
  <c r="I1695" i="15"/>
  <c r="O1700" i="15"/>
  <c r="I1699" i="15"/>
  <c r="H1700" i="15"/>
  <c r="N1702" i="15"/>
  <c r="L1698" i="15"/>
  <c r="N1700" i="15"/>
  <c r="N1696" i="15"/>
  <c r="O1702" i="15"/>
  <c r="L1700" i="15"/>
  <c r="J1698" i="15"/>
  <c r="N1698" i="15"/>
  <c r="O1699" i="15"/>
  <c r="H1695" i="15"/>
  <c r="K1700" i="15"/>
  <c r="J1696" i="15"/>
  <c r="H1702" i="15"/>
  <c r="J1700" i="15"/>
  <c r="H1698" i="15"/>
  <c r="H1696" i="15"/>
  <c r="I1697" i="15"/>
  <c r="O1701" i="15"/>
  <c r="L1699" i="15"/>
  <c r="L1695" i="15"/>
  <c r="N1701" i="15"/>
  <c r="L1697" i="15"/>
  <c r="J1695" i="15"/>
  <c r="N1780" i="15"/>
  <c r="R1782" i="15"/>
  <c r="H1746" i="15"/>
  <c r="H1745" i="15"/>
  <c r="H1744" i="15"/>
  <c r="H1748" i="15"/>
  <c r="H1741" i="15"/>
  <c r="H1743" i="15"/>
  <c r="H1742" i="15"/>
  <c r="H1747" i="15"/>
  <c r="M1779" i="15"/>
  <c r="P1784" i="15"/>
  <c r="P1780" i="15"/>
  <c r="Q1780" i="15"/>
  <c r="J1782" i="15"/>
  <c r="P1783" i="15"/>
  <c r="K1776" i="15"/>
  <c r="K1778" i="15"/>
  <c r="Q1782" i="15"/>
  <c r="J1775" i="15"/>
  <c r="N1777" i="15"/>
  <c r="I1781" i="15"/>
  <c r="L1784" i="15"/>
  <c r="J1778" i="15"/>
  <c r="R1781" i="15"/>
  <c r="H1780" i="15"/>
  <c r="I1776" i="15"/>
  <c r="J1784" i="15"/>
  <c r="K1774" i="15"/>
  <c r="J1776" i="15"/>
  <c r="H1782" i="15"/>
  <c r="P1782" i="15"/>
  <c r="I1774" i="15"/>
  <c r="J1783" i="15"/>
  <c r="H1779" i="15"/>
  <c r="R1774" i="15"/>
  <c r="R1778" i="15"/>
  <c r="Q1775" i="15"/>
  <c r="M1774" i="15"/>
  <c r="I1778" i="15"/>
  <c r="O1782" i="15"/>
  <c r="E1538" i="13" a="1"/>
  <c r="E1544" i="13" s="1"/>
  <c r="B1559" i="13" s="1"/>
  <c r="D953" i="12"/>
  <c r="G934" i="12"/>
  <c r="E953" i="12" s="1"/>
  <c r="H955" i="12"/>
  <c r="G938" i="12"/>
  <c r="G955" i="12" s="1"/>
  <c r="G942" i="12"/>
  <c r="H956" i="12" s="1"/>
  <c r="E952" i="12"/>
  <c r="G931" i="12"/>
  <c r="D952" i="12" s="1"/>
  <c r="I1892" i="11"/>
  <c r="K1892" i="11" s="1"/>
  <c r="L1892" i="11" s="1"/>
  <c r="M1892" i="11" s="1"/>
  <c r="N1892" i="11" s="1"/>
  <c r="D1895" i="11"/>
  <c r="I1884" i="11"/>
  <c r="K1884" i="11" s="1"/>
  <c r="I1870" i="11"/>
  <c r="K1870" i="11" s="1"/>
  <c r="L1870" i="11" s="1"/>
  <c r="M1870" i="11" s="1"/>
  <c r="I1862" i="11"/>
  <c r="K1862" i="11" s="1"/>
  <c r="L1862" i="11" s="1"/>
  <c r="M1862" i="11" s="1"/>
  <c r="N416" i="9"/>
  <c r="M417" i="9"/>
  <c r="L429" i="9"/>
  <c r="M429" i="9" s="1"/>
  <c r="N429" i="9" s="1"/>
  <c r="N417" i="9"/>
  <c r="H1787" i="15" l="1" a="1"/>
  <c r="H1751" i="15" a="1"/>
  <c r="H1758" i="15" s="1"/>
  <c r="H1756" i="15"/>
  <c r="H1705" i="15" a="1"/>
  <c r="H1596" i="13"/>
  <c r="F1559" i="13"/>
  <c r="E1540" i="13"/>
  <c r="B1555" i="13" s="1"/>
  <c r="E1546" i="13"/>
  <c r="B1561" i="13" s="1"/>
  <c r="E1539" i="13"/>
  <c r="B1554" i="13" s="1"/>
  <c r="E1548" i="13"/>
  <c r="B1563" i="13" s="1"/>
  <c r="E1543" i="13"/>
  <c r="B1558" i="13" s="1"/>
  <c r="E1542" i="13"/>
  <c r="B1557" i="13" s="1"/>
  <c r="E1538" i="13"/>
  <c r="B1553" i="13" s="1"/>
  <c r="E1541" i="13"/>
  <c r="B1556" i="13" s="1"/>
  <c r="E1547" i="13"/>
  <c r="B1562" i="13" s="1"/>
  <c r="E1545" i="13"/>
  <c r="B1560" i="13" s="1"/>
  <c r="D961" i="12" a="1"/>
  <c r="N1870" i="11"/>
  <c r="N1862" i="11"/>
  <c r="N1864" i="11" s="1"/>
  <c r="M1864" i="11"/>
  <c r="L1884" i="11"/>
  <c r="M1884" i="11" s="1"/>
  <c r="J1898" i="11"/>
  <c r="J1897" i="11"/>
  <c r="J1896" i="11"/>
  <c r="J1895" i="11"/>
  <c r="O413" i="9"/>
  <c r="H1751" i="15" l="1"/>
  <c r="H1753" i="15"/>
  <c r="H1755" i="15"/>
  <c r="H1757" i="15"/>
  <c r="H1754" i="15"/>
  <c r="H1752" i="15"/>
  <c r="H1710" i="15"/>
  <c r="I1710" i="15"/>
  <c r="M1711" i="15"/>
  <c r="O1705" i="15"/>
  <c r="O1709" i="15"/>
  <c r="N1708" i="15"/>
  <c r="M1707" i="15"/>
  <c r="O1711" i="15"/>
  <c r="K1712" i="15"/>
  <c r="M1705" i="15"/>
  <c r="K1709" i="15"/>
  <c r="L1706" i="15"/>
  <c r="K1705" i="15"/>
  <c r="H1708" i="15"/>
  <c r="N1710" i="15"/>
  <c r="I1712" i="15"/>
  <c r="L1705" i="15"/>
  <c r="L1711" i="15"/>
  <c r="M1709" i="15"/>
  <c r="M1712" i="15"/>
  <c r="O1710" i="15"/>
  <c r="H1711" i="15"/>
  <c r="J1712" i="15"/>
  <c r="I1709" i="15"/>
  <c r="J1707" i="15"/>
  <c r="H1709" i="15"/>
  <c r="L1710" i="15"/>
  <c r="L1708" i="15"/>
  <c r="H1705" i="15"/>
  <c r="O1706" i="15"/>
  <c r="J1708" i="15"/>
  <c r="K1708" i="15"/>
  <c r="M1708" i="15"/>
  <c r="K1707" i="15"/>
  <c r="J1706" i="15"/>
  <c r="I1707" i="15"/>
  <c r="I1708" i="15"/>
  <c r="H1707" i="15"/>
  <c r="L1712" i="15"/>
  <c r="L1707" i="15"/>
  <c r="I1706" i="15"/>
  <c r="I1705" i="15"/>
  <c r="J1705" i="15"/>
  <c r="K1711" i="15"/>
  <c r="N1706" i="15"/>
  <c r="K1710" i="15"/>
  <c r="H1712" i="15"/>
  <c r="J1711" i="15"/>
  <c r="H1706" i="15"/>
  <c r="N1705" i="15"/>
  <c r="N1709" i="15"/>
  <c r="L1709" i="15"/>
  <c r="K1706" i="15"/>
  <c r="M1706" i="15"/>
  <c r="N1707" i="15"/>
  <c r="M1710" i="15"/>
  <c r="I1711" i="15"/>
  <c r="N1711" i="15"/>
  <c r="J1710" i="15"/>
  <c r="O1708" i="15"/>
  <c r="O1707" i="15"/>
  <c r="J1709" i="15"/>
  <c r="N1712" i="15"/>
  <c r="O1712" i="15"/>
  <c r="H1789" i="15"/>
  <c r="H1796" i="15"/>
  <c r="H1795" i="15"/>
  <c r="H1791" i="15"/>
  <c r="H1793" i="15"/>
  <c r="H1787" i="15"/>
  <c r="H1788" i="15"/>
  <c r="H1792" i="15"/>
  <c r="H1797" i="15"/>
  <c r="H1790" i="15"/>
  <c r="H1794" i="15"/>
  <c r="H1594" i="13"/>
  <c r="F1557" i="13"/>
  <c r="F1554" i="13"/>
  <c r="H1591" i="13"/>
  <c r="F1560" i="13"/>
  <c r="H1597" i="13"/>
  <c r="H1598" i="13"/>
  <c r="F1561" i="13"/>
  <c r="H1599" i="13"/>
  <c r="F1562" i="13"/>
  <c r="H1592" i="13"/>
  <c r="F1555" i="13"/>
  <c r="H1595" i="13"/>
  <c r="F1558" i="13"/>
  <c r="J1559" i="13"/>
  <c r="H1559" i="13"/>
  <c r="K1559" i="13" s="1"/>
  <c r="L1559" i="13" s="1"/>
  <c r="M1559" i="13" s="1"/>
  <c r="H1635" i="13" s="1"/>
  <c r="H1600" i="13"/>
  <c r="F1563" i="13"/>
  <c r="H1593" i="13"/>
  <c r="F1556" i="13"/>
  <c r="H1590" i="13"/>
  <c r="F1553" i="13"/>
  <c r="D963" i="12"/>
  <c r="F961" i="12"/>
  <c r="K961" i="12"/>
  <c r="I967" i="12"/>
  <c r="H967" i="12"/>
  <c r="G966" i="12"/>
  <c r="F966" i="12"/>
  <c r="E966" i="12"/>
  <c r="D962" i="12"/>
  <c r="K968" i="12"/>
  <c r="J967" i="12"/>
  <c r="I966" i="12"/>
  <c r="H966" i="12"/>
  <c r="G965" i="12"/>
  <c r="F965" i="12"/>
  <c r="E965" i="12"/>
  <c r="D967" i="12"/>
  <c r="J961" i="12"/>
  <c r="H963" i="12"/>
  <c r="E968" i="12"/>
  <c r="D961" i="12"/>
  <c r="K967" i="12"/>
  <c r="J965" i="12"/>
  <c r="I965" i="12"/>
  <c r="H965" i="12"/>
  <c r="G964" i="12"/>
  <c r="F962" i="12"/>
  <c r="E963" i="12"/>
  <c r="J966" i="12"/>
  <c r="I963" i="12"/>
  <c r="G962" i="12"/>
  <c r="D968" i="12"/>
  <c r="J968" i="12"/>
  <c r="K966" i="12"/>
  <c r="J963" i="12"/>
  <c r="I964" i="12"/>
  <c r="H964" i="12"/>
  <c r="G963" i="12"/>
  <c r="E962" i="12"/>
  <c r="D966" i="12"/>
  <c r="K963" i="12"/>
  <c r="H962" i="12"/>
  <c r="E967" i="12"/>
  <c r="K965" i="12"/>
  <c r="D965" i="12"/>
  <c r="K962" i="12"/>
  <c r="H961" i="12"/>
  <c r="F963" i="12"/>
  <c r="J962" i="12"/>
  <c r="I962" i="12"/>
  <c r="D964" i="12"/>
  <c r="G968" i="12"/>
  <c r="G967" i="12"/>
  <c r="J964" i="12"/>
  <c r="G961" i="12"/>
  <c r="I968" i="12"/>
  <c r="F967" i="12"/>
  <c r="I961" i="12"/>
  <c r="K964" i="12"/>
  <c r="H968" i="12"/>
  <c r="E964" i="12"/>
  <c r="F968" i="12"/>
  <c r="F964" i="12"/>
  <c r="E961" i="12"/>
  <c r="N1884" i="11"/>
  <c r="N1885" i="11" s="1"/>
  <c r="M1885" i="11"/>
  <c r="O1882" i="11" s="1"/>
  <c r="O1862" i="11"/>
  <c r="I419" i="9"/>
  <c r="K419" i="9" s="1"/>
  <c r="L419" i="9" s="1"/>
  <c r="M419" i="9" s="1"/>
  <c r="I427" i="9"/>
  <c r="K427" i="9" s="1"/>
  <c r="L427" i="9" s="1"/>
  <c r="M427" i="9" s="1"/>
  <c r="I441" i="9"/>
  <c r="K441" i="9" s="1"/>
  <c r="D452" i="9"/>
  <c r="I449" i="9"/>
  <c r="K449" i="9" s="1"/>
  <c r="L449" i="9" s="1"/>
  <c r="M449" i="9" s="1"/>
  <c r="N449" i="9" s="1"/>
  <c r="K1751" i="15" l="1" a="1"/>
  <c r="J1553" i="13"/>
  <c r="H1553" i="13"/>
  <c r="K1553" i="13" s="1"/>
  <c r="L1553" i="13" s="1"/>
  <c r="M1553" i="13" s="1"/>
  <c r="B1629" i="13" s="1"/>
  <c r="J1558" i="13"/>
  <c r="H1558" i="13"/>
  <c r="E1724" i="13" a="1"/>
  <c r="J1560" i="13"/>
  <c r="H1560" i="13"/>
  <c r="J1555" i="13"/>
  <c r="H1555" i="13"/>
  <c r="J1554" i="13"/>
  <c r="H1554" i="13"/>
  <c r="J1563" i="13"/>
  <c r="H1563" i="13"/>
  <c r="K1563" i="13" s="1"/>
  <c r="L1563" i="13" s="1"/>
  <c r="M1563" i="13" s="1"/>
  <c r="L1639" i="13" s="1"/>
  <c r="J1562" i="13"/>
  <c r="H1562" i="13"/>
  <c r="H1557" i="13"/>
  <c r="J1557" i="13"/>
  <c r="H1561" i="13"/>
  <c r="J1561" i="13"/>
  <c r="J1556" i="13"/>
  <c r="H1556" i="13"/>
  <c r="K1556" i="13" s="1"/>
  <c r="L1556" i="13" s="1"/>
  <c r="M1556" i="13" s="1"/>
  <c r="E1632" i="13" s="1"/>
  <c r="O961" i="12" a="1"/>
  <c r="I1887" i="11"/>
  <c r="K1887" i="11" s="1"/>
  <c r="L1887" i="11" s="1"/>
  <c r="M1887" i="11" s="1"/>
  <c r="I1895" i="11"/>
  <c r="K1895" i="11" s="1"/>
  <c r="L1895" i="11" s="1"/>
  <c r="M1895" i="11" s="1"/>
  <c r="D1921" i="11"/>
  <c r="I1918" i="11"/>
  <c r="K1918" i="11" s="1"/>
  <c r="I1866" i="11"/>
  <c r="K1866" i="11" s="1"/>
  <c r="L1866" i="11" s="1"/>
  <c r="M1866" i="11" s="1"/>
  <c r="I1897" i="11"/>
  <c r="K1897" i="11" s="1"/>
  <c r="D1901" i="11"/>
  <c r="J453" i="9"/>
  <c r="J452" i="9"/>
  <c r="J455" i="9"/>
  <c r="J454" i="9"/>
  <c r="L441" i="9"/>
  <c r="M441" i="9" s="1"/>
  <c r="N427" i="9"/>
  <c r="N419" i="9"/>
  <c r="N421" i="9" s="1"/>
  <c r="M421" i="9"/>
  <c r="O419" i="9" s="1"/>
  <c r="K1751" i="15" l="1"/>
  <c r="K1758" i="15"/>
  <c r="N1758" i="15" s="1"/>
  <c r="K1757" i="15"/>
  <c r="N1757" i="15" s="1"/>
  <c r="K1756" i="15"/>
  <c r="N1756" i="15" s="1"/>
  <c r="K1755" i="15"/>
  <c r="N1755" i="15" s="1"/>
  <c r="K1753" i="15"/>
  <c r="N1753" i="15" s="1"/>
  <c r="K1754" i="15"/>
  <c r="N1754" i="15" s="1"/>
  <c r="K1752" i="15"/>
  <c r="N1752" i="15" s="1"/>
  <c r="K1558" i="13"/>
  <c r="L1558" i="13" s="1"/>
  <c r="M1558" i="13" s="1"/>
  <c r="G1634" i="13" s="1"/>
  <c r="K1562" i="13"/>
  <c r="L1562" i="13" s="1"/>
  <c r="M1562" i="13" s="1"/>
  <c r="K1638" i="13" s="1"/>
  <c r="K1560" i="13"/>
  <c r="L1560" i="13" s="1"/>
  <c r="M1560" i="13" s="1"/>
  <c r="I1636" i="13" s="1"/>
  <c r="K1554" i="13"/>
  <c r="L1554" i="13" s="1"/>
  <c r="M1554" i="13" s="1"/>
  <c r="C1630" i="13" s="1"/>
  <c r="K1555" i="13"/>
  <c r="L1555" i="13" s="1"/>
  <c r="M1555" i="13" s="1"/>
  <c r="D1631" i="13" s="1"/>
  <c r="K1561" i="13"/>
  <c r="L1561" i="13" s="1"/>
  <c r="M1561" i="13" s="1"/>
  <c r="J1637" i="13" s="1"/>
  <c r="B1642" i="13" a="1"/>
  <c r="E1724" i="13"/>
  <c r="E1731" i="13"/>
  <c r="E1727" i="13"/>
  <c r="E1730" i="13"/>
  <c r="E1729" i="13"/>
  <c r="E1725" i="13"/>
  <c r="E1728" i="13"/>
  <c r="E1726" i="13"/>
  <c r="K1557" i="13"/>
  <c r="L1557" i="13" s="1"/>
  <c r="M1557" i="13" s="1"/>
  <c r="F1633" i="13" s="1"/>
  <c r="B1698" i="13" s="1" a="1"/>
  <c r="O961" i="12"/>
  <c r="O970" i="12" s="1"/>
  <c r="O963" i="12"/>
  <c r="O972" i="12" s="1"/>
  <c r="O962" i="12"/>
  <c r="O971" i="12" s="1"/>
  <c r="O967" i="12"/>
  <c r="O976" i="12" s="1"/>
  <c r="O968" i="12"/>
  <c r="O977" i="12" s="1"/>
  <c r="O965" i="12"/>
  <c r="O974" i="12" s="1"/>
  <c r="O964" i="12"/>
  <c r="O973" i="12" s="1"/>
  <c r="O966" i="12"/>
  <c r="O975" i="12" s="1"/>
  <c r="N1866" i="11"/>
  <c r="N1868" i="11" s="1"/>
  <c r="M1868" i="11"/>
  <c r="O1866" i="11" s="1"/>
  <c r="L1918" i="11"/>
  <c r="M1918" i="11" s="1"/>
  <c r="M1897" i="11"/>
  <c r="N1897" i="11" s="1"/>
  <c r="L1897" i="11"/>
  <c r="N1895" i="11"/>
  <c r="J1901" i="11"/>
  <c r="J1902" i="11"/>
  <c r="J1921" i="11"/>
  <c r="J1922" i="11"/>
  <c r="J1923" i="11"/>
  <c r="N1887" i="11"/>
  <c r="N1889" i="11" s="1"/>
  <c r="M1889" i="11"/>
  <c r="O1887" i="11" s="1"/>
  <c r="N441" i="9"/>
  <c r="N442" i="9" s="1"/>
  <c r="M442" i="9"/>
  <c r="O439" i="9" s="1"/>
  <c r="I423" i="9"/>
  <c r="K423" i="9" s="1"/>
  <c r="L423" i="9" s="1"/>
  <c r="M423" i="9" s="1"/>
  <c r="I454" i="9"/>
  <c r="K454" i="9" s="1"/>
  <c r="L454" i="9" s="1"/>
  <c r="M454" i="9" s="1"/>
  <c r="N454" i="9" s="1"/>
  <c r="D458" i="9"/>
  <c r="N1787" i="15" l="1" a="1"/>
  <c r="N1751" i="15"/>
  <c r="H1724" i="13" a="1"/>
  <c r="H1726" i="13" s="1"/>
  <c r="B1700" i="13"/>
  <c r="B1698" i="13"/>
  <c r="B1705" i="13"/>
  <c r="B1704" i="13"/>
  <c r="B1706" i="13"/>
  <c r="B1703" i="13"/>
  <c r="B1701" i="13"/>
  <c r="B1707" i="13"/>
  <c r="B1699" i="13"/>
  <c r="B1708" i="13"/>
  <c r="B1702" i="13"/>
  <c r="C1651" i="13"/>
  <c r="H1651" i="13"/>
  <c r="K1644" i="13"/>
  <c r="I1648" i="13"/>
  <c r="H1642" i="13"/>
  <c r="C1646" i="13"/>
  <c r="D1649" i="13"/>
  <c r="J1650" i="13"/>
  <c r="D1650" i="13"/>
  <c r="C1650" i="13"/>
  <c r="B1650" i="13"/>
  <c r="E1648" i="13"/>
  <c r="F1644" i="13"/>
  <c r="K1645" i="13"/>
  <c r="I1645" i="13"/>
  <c r="B1652" i="13"/>
  <c r="I1649" i="13"/>
  <c r="H1649" i="13"/>
  <c r="F1643" i="13"/>
  <c r="B1647" i="13"/>
  <c r="F1651" i="13"/>
  <c r="I1644" i="13"/>
  <c r="H1646" i="13"/>
  <c r="I1647" i="13"/>
  <c r="H1647" i="13"/>
  <c r="F1647" i="13"/>
  <c r="E1647" i="13"/>
  <c r="C1642" i="13"/>
  <c r="K1646" i="13"/>
  <c r="L1652" i="13"/>
  <c r="E1651" i="13"/>
  <c r="L1648" i="13"/>
  <c r="J1648" i="13"/>
  <c r="B1643" i="13"/>
  <c r="B1646" i="13"/>
  <c r="H1652" i="13"/>
  <c r="L1647" i="13"/>
  <c r="G1650" i="13"/>
  <c r="E1652" i="13"/>
  <c r="D1643" i="13"/>
  <c r="B1642" i="13"/>
  <c r="B1649" i="13"/>
  <c r="B1645" i="13"/>
  <c r="F1642" i="13"/>
  <c r="L1650" i="13"/>
  <c r="J1645" i="13"/>
  <c r="K1651" i="13"/>
  <c r="C1647" i="13"/>
  <c r="G1649" i="13"/>
  <c r="E1650" i="13"/>
  <c r="G1642" i="13"/>
  <c r="C1652" i="13"/>
  <c r="F1646" i="13"/>
  <c r="J1643" i="13"/>
  <c r="I1652" i="13"/>
  <c r="H1643" i="13"/>
  <c r="E1642" i="13"/>
  <c r="G1647" i="13"/>
  <c r="C1644" i="13"/>
  <c r="G1645" i="13"/>
  <c r="J1647" i="13"/>
  <c r="B1648" i="13"/>
  <c r="D1645" i="13"/>
  <c r="K1642" i="13"/>
  <c r="G1648" i="13"/>
  <c r="C1648" i="13"/>
  <c r="G1643" i="13"/>
  <c r="D1642" i="13"/>
  <c r="J1652" i="13"/>
  <c r="J1646" i="13"/>
  <c r="I1642" i="13"/>
  <c r="J1644" i="13"/>
  <c r="L1646" i="13"/>
  <c r="E1645" i="13"/>
  <c r="D1644" i="13"/>
  <c r="J1651" i="13"/>
  <c r="L1645" i="13"/>
  <c r="G1644" i="13"/>
  <c r="J1649" i="13"/>
  <c r="H1650" i="13"/>
  <c r="G1652" i="13"/>
  <c r="F1652" i="13"/>
  <c r="B1644" i="13"/>
  <c r="F1645" i="13"/>
  <c r="L1642" i="13"/>
  <c r="K1648" i="13"/>
  <c r="L1644" i="13"/>
  <c r="C1643" i="13"/>
  <c r="K1649" i="13"/>
  <c r="I1650" i="13"/>
  <c r="E1643" i="13"/>
  <c r="L1643" i="13"/>
  <c r="L1651" i="13"/>
  <c r="D1647" i="13"/>
  <c r="E1649" i="13"/>
  <c r="F1650" i="13"/>
  <c r="E1646" i="13"/>
  <c r="K1647" i="13"/>
  <c r="F1649" i="13"/>
  <c r="D1652" i="13"/>
  <c r="C1649" i="13"/>
  <c r="C1645" i="13"/>
  <c r="J1642" i="13"/>
  <c r="H1644" i="13"/>
  <c r="L1649" i="13"/>
  <c r="K1652" i="13"/>
  <c r="D1648" i="13"/>
  <c r="H1645" i="13"/>
  <c r="D1646" i="13"/>
  <c r="H1648" i="13"/>
  <c r="K1650" i="13"/>
  <c r="G1646" i="13"/>
  <c r="K1643" i="13"/>
  <c r="I1651" i="13"/>
  <c r="D1651" i="13"/>
  <c r="I1646" i="13"/>
  <c r="F1648" i="13"/>
  <c r="E1644" i="13"/>
  <c r="B1651" i="13"/>
  <c r="G1651" i="13"/>
  <c r="I1643" i="13"/>
  <c r="H1728" i="13"/>
  <c r="H1727" i="13"/>
  <c r="H1730" i="13"/>
  <c r="H1729" i="13"/>
  <c r="H1731" i="13"/>
  <c r="H1724" i="13"/>
  <c r="H1725" i="13"/>
  <c r="G982" i="12"/>
  <c r="G987" i="12"/>
  <c r="F988" i="12" s="1"/>
  <c r="G985" i="12"/>
  <c r="F986" i="12" s="1"/>
  <c r="G986" i="12"/>
  <c r="G989" i="12"/>
  <c r="G991" i="12" s="1"/>
  <c r="G992" i="12" s="1"/>
  <c r="H992" i="12" s="1"/>
  <c r="G988" i="12"/>
  <c r="F989" i="12" s="1"/>
  <c r="H989" i="12" s="1"/>
  <c r="G983" i="12"/>
  <c r="G984" i="12"/>
  <c r="F985" i="12" s="1"/>
  <c r="H985" i="12" s="1"/>
  <c r="N1918" i="11"/>
  <c r="N1919" i="11" s="1"/>
  <c r="M1919" i="11"/>
  <c r="O1917" i="11" s="1"/>
  <c r="I1891" i="11"/>
  <c r="K1891" i="11" s="1"/>
  <c r="L1891" i="11" s="1"/>
  <c r="M1891" i="11" s="1"/>
  <c r="D1926" i="11"/>
  <c r="I1922" i="11"/>
  <c r="K1922" i="11" s="1"/>
  <c r="K1902" i="11"/>
  <c r="L1902" i="11" s="1"/>
  <c r="M1902" i="11" s="1"/>
  <c r="N1902" i="11" s="1"/>
  <c r="I1871" i="11"/>
  <c r="K1871" i="11" s="1"/>
  <c r="L1871" i="11" s="1"/>
  <c r="M1871" i="11" s="1"/>
  <c r="D1905" i="11"/>
  <c r="I1902" i="11"/>
  <c r="M425" i="9"/>
  <c r="N423" i="9"/>
  <c r="N425" i="9" s="1"/>
  <c r="J458" i="9"/>
  <c r="J459" i="9"/>
  <c r="D478" i="9"/>
  <c r="I444" i="9"/>
  <c r="K444" i="9" s="1"/>
  <c r="L444" i="9" s="1"/>
  <c r="M444" i="9" s="1"/>
  <c r="I452" i="9"/>
  <c r="K452" i="9" s="1"/>
  <c r="L452" i="9" s="1"/>
  <c r="M452" i="9" s="1"/>
  <c r="I475" i="9"/>
  <c r="K475" i="9" s="1"/>
  <c r="N1793" i="15" l="1"/>
  <c r="N1796" i="15"/>
  <c r="N1788" i="15"/>
  <c r="N1797" i="15"/>
  <c r="N1794" i="15"/>
  <c r="N1789" i="15"/>
  <c r="N1795" i="15"/>
  <c r="N1791" i="15"/>
  <c r="N1787" i="15"/>
  <c r="N1792" i="15"/>
  <c r="N1790" i="15"/>
  <c r="B1655" i="13" a="1"/>
  <c r="B1711" i="13" a="1"/>
  <c r="I985" i="12"/>
  <c r="H986" i="12"/>
  <c r="H988" i="12"/>
  <c r="I989" i="12"/>
  <c r="G990" i="12"/>
  <c r="F991" i="12" s="1"/>
  <c r="H991" i="12" s="1"/>
  <c r="F987" i="12"/>
  <c r="H987" i="12" s="1"/>
  <c r="I987" i="12" s="1"/>
  <c r="F983" i="12"/>
  <c r="H983" i="12" s="1"/>
  <c r="H982" i="12"/>
  <c r="I992" i="12"/>
  <c r="E1014" i="12" s="1"/>
  <c r="J992" i="12"/>
  <c r="K992" i="12" s="1"/>
  <c r="F1014" i="12" s="1"/>
  <c r="F990" i="12"/>
  <c r="F984" i="12"/>
  <c r="H984" i="12" s="1"/>
  <c r="L1922" i="11"/>
  <c r="M1922" i="11" s="1"/>
  <c r="N1922" i="11" s="1"/>
  <c r="N1891" i="11"/>
  <c r="N1893" i="11" s="1"/>
  <c r="M1893" i="11"/>
  <c r="J1927" i="11"/>
  <c r="J1926" i="11"/>
  <c r="I1921" i="11"/>
  <c r="K1921" i="11" s="1"/>
  <c r="L1921" i="11" s="1"/>
  <c r="M1921" i="11" s="1"/>
  <c r="D1956" i="11"/>
  <c r="N1871" i="11"/>
  <c r="N1873" i="11" s="1"/>
  <c r="M1873" i="11"/>
  <c r="J1906" i="11"/>
  <c r="J1905" i="11"/>
  <c r="J478" i="9"/>
  <c r="J479" i="9"/>
  <c r="J480" i="9"/>
  <c r="N444" i="9"/>
  <c r="N446" i="9" s="1"/>
  <c r="M446" i="9"/>
  <c r="O444" i="9" s="1"/>
  <c r="L475" i="9"/>
  <c r="M475" i="9" s="1"/>
  <c r="N452" i="9"/>
  <c r="O423" i="9"/>
  <c r="H1808" i="15" l="1"/>
  <c r="H1802" i="15"/>
  <c r="H1800" i="15" a="1"/>
  <c r="H1807" i="15" s="1"/>
  <c r="B1717" i="13"/>
  <c r="B1715" i="13"/>
  <c r="B1720" i="13"/>
  <c r="B1719" i="13"/>
  <c r="B1712" i="13"/>
  <c r="B1713" i="13"/>
  <c r="B1716" i="13"/>
  <c r="B1714" i="13"/>
  <c r="B1718" i="13"/>
  <c r="B1711" i="13"/>
  <c r="B1721" i="13"/>
  <c r="F1661" i="13"/>
  <c r="J1659" i="13"/>
  <c r="F1664" i="13"/>
  <c r="C1658" i="13"/>
  <c r="F1662" i="13"/>
  <c r="H1665" i="13"/>
  <c r="D1657" i="13"/>
  <c r="B1660" i="13"/>
  <c r="L1661" i="13"/>
  <c r="F1660" i="13"/>
  <c r="H1658" i="13"/>
  <c r="J1656" i="13"/>
  <c r="J1664" i="13"/>
  <c r="J1660" i="13"/>
  <c r="F1659" i="13"/>
  <c r="F1665" i="13"/>
  <c r="B1659" i="13"/>
  <c r="G1663" i="13"/>
  <c r="F1657" i="13"/>
  <c r="E1661" i="13"/>
  <c r="G1664" i="13"/>
  <c r="E1656" i="13"/>
  <c r="C1659" i="13"/>
  <c r="H1660" i="13"/>
  <c r="I1658" i="13"/>
  <c r="L1656" i="13"/>
  <c r="B1655" i="13"/>
  <c r="J1662" i="13"/>
  <c r="G1656" i="13"/>
  <c r="B1664" i="13"/>
  <c r="B1665" i="13"/>
  <c r="J1663" i="13"/>
  <c r="H1657" i="13"/>
  <c r="K1661" i="13"/>
  <c r="L1655" i="13"/>
  <c r="E1659" i="13"/>
  <c r="E1662" i="13"/>
  <c r="G1665" i="13"/>
  <c r="C1657" i="13"/>
  <c r="G1657" i="13"/>
  <c r="I1655" i="13"/>
  <c r="L1664" i="13"/>
  <c r="B1663" i="13"/>
  <c r="K1657" i="13"/>
  <c r="B1656" i="13"/>
  <c r="E1664" i="13"/>
  <c r="L1662" i="13"/>
  <c r="K1656" i="13"/>
  <c r="B1661" i="13"/>
  <c r="D1655" i="13"/>
  <c r="F1658" i="13"/>
  <c r="C1661" i="13"/>
  <c r="D1664" i="13"/>
  <c r="D1656" i="13"/>
  <c r="J1655" i="13"/>
  <c r="C1665" i="13"/>
  <c r="C1663" i="13"/>
  <c r="G1661" i="13"/>
  <c r="G1662" i="13"/>
  <c r="L1665" i="13"/>
  <c r="C1662" i="13"/>
  <c r="D1665" i="13"/>
  <c r="F1663" i="13"/>
  <c r="D1658" i="13"/>
  <c r="L1663" i="13"/>
  <c r="L1659" i="13"/>
  <c r="H1656" i="13"/>
  <c r="C1664" i="13"/>
  <c r="H1664" i="13"/>
  <c r="I1662" i="13"/>
  <c r="D1660" i="13"/>
  <c r="E1655" i="13"/>
  <c r="J1658" i="13"/>
  <c r="H1655" i="13"/>
  <c r="H1662" i="13"/>
  <c r="L1658" i="13"/>
  <c r="B1662" i="13"/>
  <c r="E1660" i="13"/>
  <c r="E1657" i="13"/>
  <c r="D1663" i="13"/>
  <c r="E1665" i="13"/>
  <c r="H1661" i="13"/>
  <c r="J1657" i="13"/>
  <c r="D1661" i="13"/>
  <c r="H1659" i="13"/>
  <c r="F1656" i="13"/>
  <c r="D1662" i="13"/>
  <c r="K1663" i="13"/>
  <c r="K1659" i="13"/>
  <c r="K1660" i="13"/>
  <c r="G1660" i="13"/>
  <c r="K1658" i="13"/>
  <c r="G1655" i="13"/>
  <c r="L1660" i="13"/>
  <c r="J1661" i="13"/>
  <c r="G1658" i="13"/>
  <c r="I1657" i="13"/>
  <c r="H1663" i="13"/>
  <c r="E1663" i="13"/>
  <c r="I1661" i="13"/>
  <c r="K1662" i="13"/>
  <c r="C1660" i="13"/>
  <c r="K1664" i="13"/>
  <c r="D1659" i="13"/>
  <c r="B1658" i="13"/>
  <c r="C1655" i="13"/>
  <c r="I1656" i="13"/>
  <c r="G1659" i="13"/>
  <c r="I1665" i="13"/>
  <c r="B1657" i="13"/>
  <c r="K1655" i="13"/>
  <c r="J1665" i="13"/>
  <c r="I1664" i="13"/>
  <c r="I1663" i="13"/>
  <c r="E1658" i="13"/>
  <c r="I1659" i="13"/>
  <c r="C1656" i="13"/>
  <c r="L1657" i="13"/>
  <c r="F1655" i="13"/>
  <c r="I1660" i="13"/>
  <c r="K1665" i="13"/>
  <c r="I983" i="12"/>
  <c r="E1002" i="12"/>
  <c r="E1001" i="12"/>
  <c r="E1011" i="12"/>
  <c r="E1013" i="12"/>
  <c r="H990" i="12"/>
  <c r="J989" i="12"/>
  <c r="K989" i="12" s="1"/>
  <c r="J988" i="12"/>
  <c r="K988" i="12" s="1"/>
  <c r="I988" i="12"/>
  <c r="I986" i="12"/>
  <c r="J986" i="12" s="1"/>
  <c r="K986" i="12" s="1"/>
  <c r="J987" i="12"/>
  <c r="K987" i="12" s="1"/>
  <c r="E1008" i="12"/>
  <c r="E1006" i="12"/>
  <c r="I991" i="12"/>
  <c r="J991" i="12" s="1"/>
  <c r="K991" i="12" s="1"/>
  <c r="I984" i="12"/>
  <c r="J984" i="12" s="1"/>
  <c r="K984" i="12" s="1"/>
  <c r="I982" i="12"/>
  <c r="E995" i="12" s="1"/>
  <c r="J982" i="12"/>
  <c r="K982" i="12" s="1"/>
  <c r="F995" i="12" s="1"/>
  <c r="J985" i="12"/>
  <c r="K985" i="12" s="1"/>
  <c r="O1870" i="11"/>
  <c r="O1891" i="11"/>
  <c r="J1957" i="11"/>
  <c r="J1956" i="11"/>
  <c r="K1956" i="11" s="1"/>
  <c r="L1956" i="11" s="1"/>
  <c r="M1956" i="11" s="1"/>
  <c r="N1921" i="11"/>
  <c r="N475" i="9"/>
  <c r="N476" i="9" s="1"/>
  <c r="M476" i="9"/>
  <c r="O474" i="9" s="1"/>
  <c r="I428" i="9"/>
  <c r="K428" i="9" s="1"/>
  <c r="L428" i="9" s="1"/>
  <c r="M428" i="9" s="1"/>
  <c r="D462" i="9"/>
  <c r="I459" i="9"/>
  <c r="K459" i="9" s="1"/>
  <c r="L459" i="9" s="1"/>
  <c r="M459" i="9" s="1"/>
  <c r="N459" i="9" s="1"/>
  <c r="I448" i="9"/>
  <c r="K448" i="9" s="1"/>
  <c r="L448" i="9" s="1"/>
  <c r="M448" i="9" s="1"/>
  <c r="I479" i="9"/>
  <c r="K479" i="9" s="1"/>
  <c r="L479" i="9" s="1"/>
  <c r="M479" i="9" s="1"/>
  <c r="N479" i="9" s="1"/>
  <c r="D483" i="9"/>
  <c r="H1804" i="15" l="1"/>
  <c r="H1809" i="15"/>
  <c r="H1806" i="15"/>
  <c r="H1805" i="15"/>
  <c r="H1803" i="15"/>
  <c r="H1800" i="15"/>
  <c r="H1813" i="15" s="1" a="1"/>
  <c r="H1810" i="15"/>
  <c r="H1801" i="15"/>
  <c r="B1668" i="13" a="1"/>
  <c r="B1744" i="13" a="1"/>
  <c r="F1012" i="12"/>
  <c r="F1007" i="12"/>
  <c r="K1021" i="12" s="1"/>
  <c r="F998" i="12"/>
  <c r="F1018" i="12" s="1"/>
  <c r="F1000" i="12"/>
  <c r="E996" i="12"/>
  <c r="H996" i="12" s="1"/>
  <c r="O1017" i="12" s="1"/>
  <c r="E997" i="12"/>
  <c r="I990" i="12"/>
  <c r="J990" i="12" s="1"/>
  <c r="K990" i="12" s="1"/>
  <c r="F1008" i="12"/>
  <c r="F1006" i="12"/>
  <c r="I1021" i="12" s="1"/>
  <c r="F1003" i="12"/>
  <c r="H1020" i="12" s="1"/>
  <c r="F1005" i="12"/>
  <c r="G1021" i="12" s="1"/>
  <c r="E1003" i="12"/>
  <c r="E1005" i="12"/>
  <c r="H1003" i="12"/>
  <c r="O1020" i="12" s="1"/>
  <c r="E1007" i="12"/>
  <c r="E1012" i="12"/>
  <c r="H1014" i="12" s="1"/>
  <c r="O1024" i="12" s="1"/>
  <c r="F1010" i="12"/>
  <c r="F1009" i="12"/>
  <c r="J1022" i="12" s="1"/>
  <c r="F1013" i="12"/>
  <c r="J1024" i="12" s="1"/>
  <c r="F1011" i="12"/>
  <c r="K1023" i="12" s="1"/>
  <c r="F1002" i="12"/>
  <c r="F1001" i="12"/>
  <c r="G1019" i="12" s="1"/>
  <c r="E1000" i="12"/>
  <c r="H1001" i="12" s="1"/>
  <c r="O1019" i="12" s="1"/>
  <c r="E998" i="12"/>
  <c r="E1010" i="12"/>
  <c r="H1011" i="12" s="1"/>
  <c r="O1023" i="12" s="1"/>
  <c r="E1009" i="12"/>
  <c r="H1009" i="12" s="1"/>
  <c r="O1022" i="12" s="1"/>
  <c r="J983" i="12"/>
  <c r="K983" i="12" s="1"/>
  <c r="I1898" i="11"/>
  <c r="K1898" i="11" s="1"/>
  <c r="I1906" i="11"/>
  <c r="K1906" i="11" s="1"/>
  <c r="L1906" i="11" s="1"/>
  <c r="M1906" i="11" s="1"/>
  <c r="N1906" i="11" s="1"/>
  <c r="D1909" i="11"/>
  <c r="N1956" i="11"/>
  <c r="I1896" i="11"/>
  <c r="K1896" i="11" s="1"/>
  <c r="L1896" i="11" s="1"/>
  <c r="M1896" i="11" s="1"/>
  <c r="D1930" i="11"/>
  <c r="I1927" i="11"/>
  <c r="K1927" i="11" s="1"/>
  <c r="L1927" i="11" s="1"/>
  <c r="M1927" i="11" s="1"/>
  <c r="N1927" i="11" s="1"/>
  <c r="J483" i="9"/>
  <c r="J484" i="9"/>
  <c r="N428" i="9"/>
  <c r="N430" i="9" s="1"/>
  <c r="M430" i="9"/>
  <c r="O427" i="9" s="1"/>
  <c r="N448" i="9"/>
  <c r="N450" i="9" s="1"/>
  <c r="M450" i="9"/>
  <c r="O448" i="9" s="1"/>
  <c r="I478" i="9"/>
  <c r="K478" i="9" s="1"/>
  <c r="D513" i="9"/>
  <c r="J463" i="9"/>
  <c r="J462" i="9"/>
  <c r="H1822" i="15" l="1"/>
  <c r="H1817" i="15"/>
  <c r="H1813" i="15"/>
  <c r="H1821" i="15"/>
  <c r="H1816" i="15"/>
  <c r="H1815" i="15"/>
  <c r="H1819" i="15"/>
  <c r="H1818" i="15"/>
  <c r="H1814" i="15"/>
  <c r="H1823" i="15"/>
  <c r="H1820" i="15"/>
  <c r="L1754" i="13"/>
  <c r="C1749" i="13"/>
  <c r="F1754" i="13"/>
  <c r="J1747" i="13"/>
  <c r="I1751" i="13"/>
  <c r="B1745" i="13"/>
  <c r="H1747" i="13"/>
  <c r="I1749" i="13"/>
  <c r="J1751" i="13"/>
  <c r="D1752" i="13"/>
  <c r="C1748" i="13"/>
  <c r="C1746" i="13"/>
  <c r="G1744" i="13"/>
  <c r="H1752" i="13"/>
  <c r="K1753" i="13"/>
  <c r="L1748" i="13"/>
  <c r="D1754" i="13"/>
  <c r="F1748" i="13"/>
  <c r="H1753" i="13"/>
  <c r="K1746" i="13"/>
  <c r="K1750" i="13"/>
  <c r="D1744" i="13"/>
  <c r="G1746" i="13"/>
  <c r="I1748" i="13"/>
  <c r="I1750" i="13"/>
  <c r="E1750" i="13"/>
  <c r="H1746" i="13"/>
  <c r="H1744" i="13"/>
  <c r="I1754" i="13"/>
  <c r="C1751" i="13"/>
  <c r="B1747" i="13"/>
  <c r="G1753" i="13"/>
  <c r="I1747" i="13"/>
  <c r="I1752" i="13"/>
  <c r="B1746" i="13"/>
  <c r="B1750" i="13"/>
  <c r="E1754" i="13"/>
  <c r="F1745" i="13"/>
  <c r="F1747" i="13"/>
  <c r="H1749" i="13"/>
  <c r="D1748" i="13"/>
  <c r="I1744" i="13"/>
  <c r="J1754" i="13"/>
  <c r="K1752" i="13"/>
  <c r="B1749" i="13"/>
  <c r="B1752" i="13"/>
  <c r="D1746" i="13"/>
  <c r="B1751" i="13"/>
  <c r="F1744" i="13"/>
  <c r="E1748" i="13"/>
  <c r="C1752" i="13"/>
  <c r="B1754" i="13"/>
  <c r="E1745" i="13"/>
  <c r="E1747" i="13"/>
  <c r="K1744" i="13"/>
  <c r="F1753" i="13"/>
  <c r="F1751" i="13"/>
  <c r="E1749" i="13"/>
  <c r="I1745" i="13"/>
  <c r="E1752" i="13"/>
  <c r="L1746" i="13"/>
  <c r="D1745" i="13"/>
  <c r="C1753" i="13"/>
  <c r="F1746" i="13"/>
  <c r="J1746" i="13"/>
  <c r="D1753" i="13"/>
  <c r="D1747" i="13"/>
  <c r="F1750" i="13"/>
  <c r="G1745" i="13"/>
  <c r="C1754" i="13"/>
  <c r="L1750" i="13"/>
  <c r="C1744" i="13"/>
  <c r="I1753" i="13"/>
  <c r="G1749" i="13"/>
  <c r="K1748" i="13"/>
  <c r="J1744" i="13"/>
  <c r="E1753" i="13"/>
  <c r="J1749" i="13"/>
  <c r="L1753" i="13"/>
  <c r="H1751" i="13"/>
  <c r="L1747" i="13"/>
  <c r="G1754" i="13"/>
  <c r="J1752" i="13"/>
  <c r="K1751" i="13"/>
  <c r="D1749" i="13"/>
  <c r="E1744" i="13"/>
  <c r="G1748" i="13"/>
  <c r="K1754" i="13"/>
  <c r="D1751" i="13"/>
  <c r="F1752" i="13"/>
  <c r="E1751" i="13"/>
  <c r="D1750" i="13"/>
  <c r="G1747" i="13"/>
  <c r="B1753" i="13"/>
  <c r="E1746" i="13"/>
  <c r="G1751" i="13"/>
  <c r="K1747" i="13"/>
  <c r="H1745" i="13"/>
  <c r="H1748" i="13"/>
  <c r="C1745" i="13"/>
  <c r="C1747" i="13"/>
  <c r="G1752" i="13"/>
  <c r="J1753" i="13"/>
  <c r="L1744" i="13"/>
  <c r="I1746" i="13"/>
  <c r="C1750" i="13"/>
  <c r="G1750" i="13"/>
  <c r="K1745" i="13"/>
  <c r="L1749" i="13"/>
  <c r="L1752" i="13"/>
  <c r="H1750" i="13"/>
  <c r="J1748" i="13"/>
  <c r="B1748" i="13"/>
  <c r="K1749" i="13"/>
  <c r="L1751" i="13"/>
  <c r="L1745" i="13"/>
  <c r="B1744" i="13"/>
  <c r="J1750" i="13"/>
  <c r="J1745" i="13"/>
  <c r="F1749" i="13"/>
  <c r="H1754" i="13"/>
  <c r="I1675" i="13"/>
  <c r="K1669" i="13"/>
  <c r="G1671" i="13"/>
  <c r="L1672" i="13"/>
  <c r="D1673" i="13"/>
  <c r="K1671" i="13"/>
  <c r="J1670" i="13"/>
  <c r="H1672" i="13"/>
  <c r="K1675" i="13"/>
  <c r="D1670" i="13"/>
  <c r="F1671" i="13"/>
  <c r="L1674" i="13"/>
  <c r="C1669" i="13"/>
  <c r="I1670" i="13"/>
  <c r="C1672" i="13"/>
  <c r="L1671" i="13"/>
  <c r="K1670" i="13"/>
  <c r="G1669" i="13"/>
  <c r="B1671" i="13"/>
  <c r="K1673" i="13"/>
  <c r="E1668" i="13"/>
  <c r="B1670" i="13"/>
  <c r="D1674" i="13"/>
  <c r="F1668" i="13"/>
  <c r="J1669" i="13"/>
  <c r="D1671" i="13"/>
  <c r="L1670" i="13"/>
  <c r="I1669" i="13"/>
  <c r="G1668" i="13"/>
  <c r="D1669" i="13"/>
  <c r="F1672" i="13"/>
  <c r="G1675" i="13"/>
  <c r="F1669" i="13"/>
  <c r="J1672" i="13"/>
  <c r="J1674" i="13"/>
  <c r="C1668" i="13"/>
  <c r="H1669" i="13"/>
  <c r="I1668" i="13"/>
  <c r="C1675" i="13"/>
  <c r="I1672" i="13"/>
  <c r="F1674" i="13"/>
  <c r="K1668" i="13"/>
  <c r="I1671" i="13"/>
  <c r="B1668" i="13"/>
  <c r="G1673" i="13"/>
  <c r="L1668" i="13"/>
  <c r="L1669" i="13"/>
  <c r="I1674" i="13"/>
  <c r="E1670" i="13"/>
  <c r="B1675" i="13"/>
  <c r="B1672" i="13"/>
  <c r="F1675" i="13"/>
  <c r="D1675" i="13"/>
  <c r="C1671" i="13"/>
  <c r="J1675" i="13"/>
  <c r="K1674" i="13"/>
  <c r="E1671" i="13"/>
  <c r="H1674" i="13"/>
  <c r="E1669" i="13"/>
  <c r="I1673" i="13"/>
  <c r="F1673" i="13"/>
  <c r="C1674" i="13"/>
  <c r="H1675" i="13"/>
  <c r="F1670" i="13"/>
  <c r="H1668" i="13"/>
  <c r="L1675" i="13"/>
  <c r="H1673" i="13"/>
  <c r="L1673" i="13"/>
  <c r="J1668" i="13"/>
  <c r="B1674" i="13"/>
  <c r="G1672" i="13"/>
  <c r="C1670" i="13"/>
  <c r="E1675" i="13"/>
  <c r="D1672" i="13"/>
  <c r="E1674" i="13"/>
  <c r="D1668" i="13"/>
  <c r="B1673" i="13"/>
  <c r="H1671" i="13"/>
  <c r="K1672" i="13"/>
  <c r="E1673" i="13"/>
  <c r="H1670" i="13"/>
  <c r="J1671" i="13"/>
  <c r="C1673" i="13"/>
  <c r="G1674" i="13"/>
  <c r="E1672" i="13"/>
  <c r="G1670" i="13"/>
  <c r="J1673" i="13"/>
  <c r="B1669" i="13"/>
  <c r="F1004" i="12"/>
  <c r="F999" i="12"/>
  <c r="H1018" i="12" s="1"/>
  <c r="F1020" i="12"/>
  <c r="G1003" i="12"/>
  <c r="G1020" i="12" s="1"/>
  <c r="F997" i="12"/>
  <c r="F996" i="12"/>
  <c r="E1019" i="12"/>
  <c r="G1001" i="12"/>
  <c r="F1019" i="12" s="1"/>
  <c r="I1023" i="12"/>
  <c r="G1011" i="12"/>
  <c r="J1023" i="12" s="1"/>
  <c r="H1024" i="12"/>
  <c r="G1014" i="12"/>
  <c r="K1024" i="12" s="1"/>
  <c r="E999" i="12"/>
  <c r="H999" i="12" s="1"/>
  <c r="O1018" i="12" s="1"/>
  <c r="E1004" i="12"/>
  <c r="H1007" i="12" s="1"/>
  <c r="O1021" i="12" s="1"/>
  <c r="G1009" i="12"/>
  <c r="I1022" i="12" s="1"/>
  <c r="H1022" i="12"/>
  <c r="N1896" i="11"/>
  <c r="J1910" i="11"/>
  <c r="J1909" i="11"/>
  <c r="J1911" i="11"/>
  <c r="K1911" i="11" s="1"/>
  <c r="L1911" i="11" s="1"/>
  <c r="M1911" i="11" s="1"/>
  <c r="N1911" i="11" s="1"/>
  <c r="L1898" i="11"/>
  <c r="M1898" i="11" s="1"/>
  <c r="J1930" i="11"/>
  <c r="J1931" i="11"/>
  <c r="I455" i="9"/>
  <c r="K455" i="9" s="1"/>
  <c r="L455" i="9" s="1"/>
  <c r="M455" i="9" s="1"/>
  <c r="N455" i="9" s="1"/>
  <c r="D466" i="9"/>
  <c r="I463" i="9"/>
  <c r="K463" i="9" s="1"/>
  <c r="L463" i="9" s="1"/>
  <c r="M463" i="9" s="1"/>
  <c r="N463" i="9" s="1"/>
  <c r="I453" i="9"/>
  <c r="K453" i="9" s="1"/>
  <c r="L453" i="9" s="1"/>
  <c r="M453" i="9" s="1"/>
  <c r="I484" i="9"/>
  <c r="K484" i="9" s="1"/>
  <c r="L484" i="9" s="1"/>
  <c r="M484" i="9" s="1"/>
  <c r="N484" i="9" s="1"/>
  <c r="D487" i="9"/>
  <c r="J514" i="9"/>
  <c r="J513" i="9"/>
  <c r="K513" i="9" s="1"/>
  <c r="L513" i="9" s="1"/>
  <c r="M513" i="9" s="1"/>
  <c r="L478" i="9"/>
  <c r="M478" i="9"/>
  <c r="K1813" i="15" l="1" a="1"/>
  <c r="K1819" i="15" s="1"/>
  <c r="H1834" i="15" s="1"/>
  <c r="B1724" i="13" a="1"/>
  <c r="B1678" i="13" a="1"/>
  <c r="B1757" i="13" a="1"/>
  <c r="E1021" i="12"/>
  <c r="G1007" i="12"/>
  <c r="H1021" i="12" s="1"/>
  <c r="E1017" i="12"/>
  <c r="G996" i="12"/>
  <c r="D1017" i="12" s="1"/>
  <c r="D1018" i="12"/>
  <c r="G999" i="12"/>
  <c r="E1018" i="12" s="1"/>
  <c r="D1026" i="12" s="1" a="1"/>
  <c r="N1898" i="11"/>
  <c r="M1899" i="11"/>
  <c r="O1895" i="11" s="1"/>
  <c r="N1899" i="11"/>
  <c r="N453" i="9"/>
  <c r="N456" i="9" s="1"/>
  <c r="M456" i="9"/>
  <c r="O452" i="9" s="1"/>
  <c r="J488" i="9"/>
  <c r="J487" i="9"/>
  <c r="N478" i="9"/>
  <c r="J468" i="9"/>
  <c r="K468" i="9" s="1"/>
  <c r="J467" i="9"/>
  <c r="J466" i="9"/>
  <c r="N513" i="9"/>
  <c r="L1834" i="15" l="1"/>
  <c r="N1871" i="15"/>
  <c r="K1813" i="15"/>
  <c r="H1828" i="15" s="1"/>
  <c r="K1823" i="15"/>
  <c r="H1838" i="15" s="1"/>
  <c r="K1815" i="15"/>
  <c r="H1830" i="15" s="1"/>
  <c r="K1820" i="15"/>
  <c r="H1835" i="15" s="1"/>
  <c r="K1821" i="15"/>
  <c r="H1836" i="15" s="1"/>
  <c r="K1818" i="15"/>
  <c r="H1833" i="15" s="1"/>
  <c r="K1816" i="15"/>
  <c r="H1831" i="15" s="1"/>
  <c r="K1822" i="15"/>
  <c r="H1837" i="15" s="1"/>
  <c r="K1814" i="15"/>
  <c r="H1829" i="15" s="1"/>
  <c r="K1817" i="15"/>
  <c r="H1832" i="15" s="1"/>
  <c r="J1767" i="13"/>
  <c r="L1761" i="13"/>
  <c r="C1767" i="13"/>
  <c r="F1760" i="13"/>
  <c r="D1765" i="13"/>
  <c r="H1758" i="13"/>
  <c r="I1760" i="13"/>
  <c r="H1762" i="13"/>
  <c r="J1764" i="13"/>
  <c r="G1766" i="13"/>
  <c r="E1764" i="13"/>
  <c r="E1762" i="13"/>
  <c r="I1758" i="13"/>
  <c r="E1765" i="13"/>
  <c r="C1763" i="13"/>
  <c r="K1757" i="13"/>
  <c r="E1766" i="13"/>
  <c r="G1760" i="13"/>
  <c r="F1765" i="13"/>
  <c r="J1758" i="13"/>
  <c r="H1763" i="13"/>
  <c r="E1767" i="13"/>
  <c r="F1758" i="13"/>
  <c r="H1760" i="13"/>
  <c r="G1762" i="13"/>
  <c r="B1763" i="13"/>
  <c r="K1760" i="13"/>
  <c r="K1758" i="13"/>
  <c r="G1765" i="13"/>
  <c r="J1761" i="13"/>
  <c r="C1761" i="13"/>
  <c r="C1766" i="13"/>
  <c r="L1759" i="13"/>
  <c r="C1764" i="13"/>
  <c r="E1758" i="13"/>
  <c r="L1762" i="13"/>
  <c r="I1767" i="13"/>
  <c r="B1761" i="13"/>
  <c r="L1763" i="13"/>
  <c r="L1765" i="13"/>
  <c r="D1757" i="13"/>
  <c r="D1759" i="13"/>
  <c r="G1757" i="13"/>
  <c r="H1767" i="13"/>
  <c r="B1764" i="13"/>
  <c r="B1760" i="13"/>
  <c r="I1764" i="13"/>
  <c r="H1766" i="13"/>
  <c r="E1761" i="13"/>
  <c r="K1765" i="13"/>
  <c r="F1766" i="13"/>
  <c r="C1760" i="13"/>
  <c r="D1763" i="13"/>
  <c r="B1767" i="13"/>
  <c r="D1761" i="13"/>
  <c r="D1766" i="13"/>
  <c r="H1759" i="13"/>
  <c r="F1764" i="13"/>
  <c r="J1757" i="13"/>
  <c r="G1759" i="13"/>
  <c r="H1761" i="13"/>
  <c r="I1763" i="13"/>
  <c r="G1764" i="13"/>
  <c r="F1762" i="13"/>
  <c r="J1760" i="13"/>
  <c r="F1767" i="13"/>
  <c r="E1763" i="13"/>
  <c r="F1761" i="13"/>
  <c r="F1763" i="13"/>
  <c r="C1762" i="13"/>
  <c r="K1766" i="13"/>
  <c r="K1762" i="13"/>
  <c r="L1764" i="13"/>
  <c r="C1758" i="13"/>
  <c r="J1765" i="13"/>
  <c r="G1758" i="13"/>
  <c r="I1759" i="13"/>
  <c r="I1762" i="13"/>
  <c r="L1767" i="13"/>
  <c r="B1766" i="13"/>
  <c r="F1759" i="13"/>
  <c r="I1761" i="13"/>
  <c r="K1763" i="13"/>
  <c r="B1757" i="13"/>
  <c r="D1764" i="13"/>
  <c r="J1766" i="13"/>
  <c r="C1765" i="13"/>
  <c r="H1765" i="13"/>
  <c r="J1759" i="13"/>
  <c r="H1764" i="13"/>
  <c r="L1757" i="13"/>
  <c r="J1762" i="13"/>
  <c r="E1757" i="13"/>
  <c r="E1759" i="13"/>
  <c r="G1761" i="13"/>
  <c r="L1760" i="13"/>
  <c r="L1758" i="13"/>
  <c r="G1767" i="13"/>
  <c r="G1763" i="13"/>
  <c r="I1766" i="13"/>
  <c r="K1764" i="13"/>
  <c r="B1759" i="13"/>
  <c r="J1763" i="13"/>
  <c r="C1757" i="13"/>
  <c r="K1761" i="13"/>
  <c r="B1765" i="13"/>
  <c r="D1767" i="13"/>
  <c r="D1758" i="13"/>
  <c r="E1760" i="13"/>
  <c r="C1759" i="13"/>
  <c r="F1757" i="13"/>
  <c r="I1765" i="13"/>
  <c r="B1762" i="13"/>
  <c r="B1758" i="13"/>
  <c r="K1759" i="13"/>
  <c r="H1757" i="13"/>
  <c r="D1760" i="13"/>
  <c r="L1766" i="13"/>
  <c r="K1767" i="13"/>
  <c r="D1762" i="13"/>
  <c r="I1757" i="13"/>
  <c r="E1683" i="13"/>
  <c r="B1683" i="13"/>
  <c r="G1681" i="13"/>
  <c r="G1678" i="13"/>
  <c r="D1684" i="13"/>
  <c r="H1678" i="13"/>
  <c r="D1682" i="13"/>
  <c r="H1681" i="13"/>
  <c r="F1678" i="13"/>
  <c r="C1685" i="13"/>
  <c r="B1685" i="13"/>
  <c r="I1679" i="13"/>
  <c r="F1682" i="13"/>
  <c r="G1683" i="13"/>
  <c r="D1685" i="13"/>
  <c r="F1681" i="13"/>
  <c r="F1683" i="13"/>
  <c r="B1682" i="13"/>
  <c r="C1684" i="13"/>
  <c r="B1680" i="13"/>
  <c r="I1680" i="13"/>
  <c r="C1679" i="13"/>
  <c r="E1682" i="13"/>
  <c r="I1681" i="13"/>
  <c r="F1680" i="13"/>
  <c r="I1685" i="13"/>
  <c r="G1682" i="13"/>
  <c r="F1685" i="13"/>
  <c r="C1680" i="13"/>
  <c r="B1681" i="13"/>
  <c r="G1684" i="13"/>
  <c r="B1678" i="13"/>
  <c r="H1683" i="13"/>
  <c r="E1678" i="13"/>
  <c r="C1683" i="13"/>
  <c r="G1685" i="13"/>
  <c r="B1684" i="13"/>
  <c r="E1685" i="13"/>
  <c r="I1683" i="13"/>
  <c r="D1678" i="13"/>
  <c r="D1680" i="13"/>
  <c r="E1684" i="13"/>
  <c r="H1682" i="13"/>
  <c r="H1685" i="13"/>
  <c r="I1684" i="13"/>
  <c r="E1681" i="13"/>
  <c r="H1680" i="13"/>
  <c r="D1679" i="13"/>
  <c r="F1684" i="13"/>
  <c r="C1681" i="13"/>
  <c r="D1683" i="13"/>
  <c r="H1684" i="13"/>
  <c r="B1679" i="13"/>
  <c r="E1679" i="13"/>
  <c r="D1681" i="13"/>
  <c r="F1679" i="13"/>
  <c r="E1680" i="13"/>
  <c r="G1679" i="13"/>
  <c r="C1678" i="13"/>
  <c r="I1682" i="13"/>
  <c r="H1679" i="13"/>
  <c r="G1680" i="13"/>
  <c r="C1682" i="13"/>
  <c r="I1678" i="13"/>
  <c r="B1724" i="13"/>
  <c r="B1731" i="13"/>
  <c r="B1725" i="13"/>
  <c r="B1726" i="13"/>
  <c r="B1730" i="13"/>
  <c r="B1727" i="13"/>
  <c r="B1728" i="13"/>
  <c r="B1729" i="13"/>
  <c r="D1028" i="12"/>
  <c r="K1031" i="12"/>
  <c r="J1031" i="12"/>
  <c r="I1032" i="12"/>
  <c r="H1032" i="12"/>
  <c r="G1031" i="12"/>
  <c r="F1031" i="12"/>
  <c r="E1030" i="12"/>
  <c r="G1033" i="12"/>
  <c r="H1029" i="12"/>
  <c r="E1027" i="12"/>
  <c r="D1031" i="12"/>
  <c r="J1026" i="12"/>
  <c r="H1027" i="12"/>
  <c r="E1033" i="12"/>
  <c r="K1033" i="12"/>
  <c r="E1032" i="12"/>
  <c r="D1027" i="12"/>
  <c r="K1030" i="12"/>
  <c r="J1030" i="12"/>
  <c r="I1031" i="12"/>
  <c r="H1031" i="12"/>
  <c r="G1030" i="12"/>
  <c r="F1029" i="12"/>
  <c r="E1029" i="12"/>
  <c r="J1028" i="12"/>
  <c r="D1032" i="12"/>
  <c r="F1030" i="12"/>
  <c r="K1027" i="12"/>
  <c r="J1027" i="12"/>
  <c r="I1028" i="12"/>
  <c r="H1028" i="12"/>
  <c r="G1027" i="12"/>
  <c r="E1026" i="12"/>
  <c r="D1030" i="12"/>
  <c r="J1033" i="12"/>
  <c r="F1026" i="12"/>
  <c r="I1026" i="12"/>
  <c r="H1026" i="12"/>
  <c r="F1033" i="12"/>
  <c r="D1026" i="12"/>
  <c r="K1029" i="12"/>
  <c r="J1029" i="12"/>
  <c r="I1030" i="12"/>
  <c r="H1030" i="12"/>
  <c r="G1029" i="12"/>
  <c r="F1027" i="12"/>
  <c r="E1028" i="12"/>
  <c r="D1033" i="12"/>
  <c r="K1028" i="12"/>
  <c r="I1029" i="12"/>
  <c r="G1028" i="12"/>
  <c r="F1028" i="12"/>
  <c r="K1026" i="12"/>
  <c r="I1027" i="12"/>
  <c r="G1026" i="12"/>
  <c r="D1029" i="12"/>
  <c r="K1032" i="12"/>
  <c r="J1032" i="12"/>
  <c r="I1033" i="12"/>
  <c r="H1033" i="12"/>
  <c r="G1032" i="12"/>
  <c r="F1032" i="12"/>
  <c r="E1031" i="12"/>
  <c r="I1931" i="11"/>
  <c r="K1931" i="11" s="1"/>
  <c r="I1901" i="11"/>
  <c r="K1901" i="11" s="1"/>
  <c r="L1901" i="11" s="1"/>
  <c r="M1901" i="11" s="1"/>
  <c r="I1923" i="11"/>
  <c r="K1923" i="11" s="1"/>
  <c r="I1909" i="11"/>
  <c r="K1909" i="11" s="1"/>
  <c r="D1934" i="11"/>
  <c r="L468" i="9"/>
  <c r="M468" i="9" s="1"/>
  <c r="N468" i="9" s="1"/>
  <c r="I480" i="9"/>
  <c r="K480" i="9" s="1"/>
  <c r="I458" i="9"/>
  <c r="K458" i="9" s="1"/>
  <c r="I466" i="9"/>
  <c r="K466" i="9" s="1"/>
  <c r="L466" i="9" s="1"/>
  <c r="M466" i="9" s="1"/>
  <c r="D491" i="9"/>
  <c r="I488" i="9"/>
  <c r="K488" i="9" s="1"/>
  <c r="L488" i="9" s="1"/>
  <c r="M488" i="9" s="1"/>
  <c r="N488" i="9" s="1"/>
  <c r="N1873" i="15" l="1"/>
  <c r="L1836" i="15"/>
  <c r="N1872" i="15"/>
  <c r="L1835" i="15"/>
  <c r="N1867" i="15"/>
  <c r="L1830" i="15"/>
  <c r="L1832" i="15"/>
  <c r="N1869" i="15"/>
  <c r="N1865" i="15"/>
  <c r="L1828" i="15"/>
  <c r="L1837" i="15"/>
  <c r="N1874" i="15"/>
  <c r="L1833" i="15"/>
  <c r="N1870" i="15"/>
  <c r="L1838" i="15"/>
  <c r="N1875" i="15"/>
  <c r="L1829" i="15"/>
  <c r="N1866" i="15"/>
  <c r="L1831" i="15"/>
  <c r="N1868" i="15"/>
  <c r="N1834" i="15"/>
  <c r="P1834" i="15"/>
  <c r="B1770" i="13" a="1"/>
  <c r="B1734" i="13" a="1"/>
  <c r="B1688" i="13" a="1"/>
  <c r="O1026" i="12" a="1"/>
  <c r="O1031" i="12" s="1"/>
  <c r="O1040" i="12" s="1"/>
  <c r="G1052" i="12" s="1"/>
  <c r="F1053" i="12" s="1"/>
  <c r="J1934" i="11"/>
  <c r="J1936" i="11"/>
  <c r="J1937" i="11"/>
  <c r="J1935" i="11"/>
  <c r="L1909" i="11"/>
  <c r="M1909" i="11" s="1"/>
  <c r="M1903" i="11"/>
  <c r="N1901" i="11"/>
  <c r="N1903" i="11" s="1"/>
  <c r="L1923" i="11"/>
  <c r="M1923" i="11" s="1"/>
  <c r="L1931" i="11"/>
  <c r="M1931" i="11" s="1"/>
  <c r="N1931" i="11" s="1"/>
  <c r="J491" i="9"/>
  <c r="J494" i="9"/>
  <c r="J493" i="9"/>
  <c r="J492" i="9"/>
  <c r="L458" i="9"/>
  <c r="M458" i="9" s="1"/>
  <c r="N466" i="9"/>
  <c r="L480" i="9"/>
  <c r="M480" i="9" s="1"/>
  <c r="P1838" i="15" l="1"/>
  <c r="N1838" i="15"/>
  <c r="Q1838" i="15" s="1"/>
  <c r="R1838" i="15" s="1"/>
  <c r="S1838" i="15" s="1"/>
  <c r="R1914" i="15" s="1"/>
  <c r="Q1834" i="15"/>
  <c r="R1834" i="15" s="1"/>
  <c r="S1834" i="15" s="1"/>
  <c r="N1910" i="15" s="1"/>
  <c r="N1835" i="15"/>
  <c r="Q1835" i="15" s="1"/>
  <c r="R1835" i="15" s="1"/>
  <c r="S1835" i="15" s="1"/>
  <c r="O1911" i="15" s="1"/>
  <c r="P1835" i="15"/>
  <c r="N1831" i="15"/>
  <c r="P1831" i="15"/>
  <c r="P1837" i="15"/>
  <c r="N1837" i="15"/>
  <c r="P1830" i="15"/>
  <c r="N1830" i="15"/>
  <c r="Q1830" i="15" s="1"/>
  <c r="R1830" i="15" s="1"/>
  <c r="S1830" i="15" s="1"/>
  <c r="J1906" i="15" s="1"/>
  <c r="N1833" i="15"/>
  <c r="Q1833" i="15" s="1"/>
  <c r="R1833" i="15" s="1"/>
  <c r="S1833" i="15" s="1"/>
  <c r="M1909" i="15" s="1"/>
  <c r="P1833" i="15"/>
  <c r="P1828" i="15"/>
  <c r="N1828" i="15"/>
  <c r="Q1828" i="15" s="1"/>
  <c r="R1828" i="15" s="1"/>
  <c r="S1828" i="15" s="1"/>
  <c r="H1904" i="15" s="1"/>
  <c r="N1836" i="15"/>
  <c r="P1836" i="15"/>
  <c r="P1832" i="15"/>
  <c r="N1832" i="15"/>
  <c r="Q1832" i="15" s="1"/>
  <c r="R1832" i="15" s="1"/>
  <c r="S1832" i="15" s="1"/>
  <c r="L1908" i="15" s="1"/>
  <c r="N1829" i="15"/>
  <c r="Q1829" i="15" s="1"/>
  <c r="R1829" i="15" s="1"/>
  <c r="S1829" i="15" s="1"/>
  <c r="I1905" i="15" s="1"/>
  <c r="P1829" i="15"/>
  <c r="K1999" i="15" a="1"/>
  <c r="D1691" i="13"/>
  <c r="G1690" i="13"/>
  <c r="C1689" i="13"/>
  <c r="I1693" i="13"/>
  <c r="B1689" i="13"/>
  <c r="I1691" i="13"/>
  <c r="I1695" i="13"/>
  <c r="F1688" i="13"/>
  <c r="D1695" i="13"/>
  <c r="F1692" i="13"/>
  <c r="I1688" i="13"/>
  <c r="D1694" i="13"/>
  <c r="B1691" i="13"/>
  <c r="B1692" i="13"/>
  <c r="G1689" i="13"/>
  <c r="F1690" i="13"/>
  <c r="E1690" i="13"/>
  <c r="H1688" i="13"/>
  <c r="D1690" i="13"/>
  <c r="F1689" i="13"/>
  <c r="B1688" i="13"/>
  <c r="E1692" i="13"/>
  <c r="H1694" i="13"/>
  <c r="H1689" i="13"/>
  <c r="E1693" i="13"/>
  <c r="C1688" i="13"/>
  <c r="C1695" i="13"/>
  <c r="E1695" i="13"/>
  <c r="C1693" i="13"/>
  <c r="G1692" i="13"/>
  <c r="G1693" i="13"/>
  <c r="B1693" i="13"/>
  <c r="I1692" i="13"/>
  <c r="C1692" i="13"/>
  <c r="E1691" i="13"/>
  <c r="H1691" i="13"/>
  <c r="H1690" i="13"/>
  <c r="C1690" i="13"/>
  <c r="D1689" i="13"/>
  <c r="E1688" i="13"/>
  <c r="G1695" i="13"/>
  <c r="I1690" i="13"/>
  <c r="H1692" i="13"/>
  <c r="E1694" i="13"/>
  <c r="C1691" i="13"/>
  <c r="H1695" i="13"/>
  <c r="H1693" i="13"/>
  <c r="G1694" i="13"/>
  <c r="B1694" i="13"/>
  <c r="F1693" i="13"/>
  <c r="D1693" i="13"/>
  <c r="F1691" i="13"/>
  <c r="I1689" i="13"/>
  <c r="D1692" i="13"/>
  <c r="F1695" i="13"/>
  <c r="F1694" i="13"/>
  <c r="D1688" i="13"/>
  <c r="I1694" i="13"/>
  <c r="C1694" i="13"/>
  <c r="E1689" i="13"/>
  <c r="B1690" i="13"/>
  <c r="G1691" i="13"/>
  <c r="G1688" i="13"/>
  <c r="B1695" i="13"/>
  <c r="B1738" i="13"/>
  <c r="B1735" i="13"/>
  <c r="B1737" i="13"/>
  <c r="B1734" i="13"/>
  <c r="B1739" i="13"/>
  <c r="B1741" i="13"/>
  <c r="B1736" i="13"/>
  <c r="B1740" i="13"/>
  <c r="B1770" i="13"/>
  <c r="B1774" i="13"/>
  <c r="B1779" i="13"/>
  <c r="B1771" i="13"/>
  <c r="B1777" i="13"/>
  <c r="B1778" i="13"/>
  <c r="B1775" i="13"/>
  <c r="B1776" i="13"/>
  <c r="B1772" i="13"/>
  <c r="B1780" i="13"/>
  <c r="B1773" i="13"/>
  <c r="O1032" i="12"/>
  <c r="O1041" i="12" s="1"/>
  <c r="G1053" i="12" s="1"/>
  <c r="F1054" i="12" s="1"/>
  <c r="O1033" i="12"/>
  <c r="O1042" i="12" s="1"/>
  <c r="G1054" i="12" s="1"/>
  <c r="G1056" i="12" s="1"/>
  <c r="G1057" i="12" s="1"/>
  <c r="H1057" i="12" s="1"/>
  <c r="O1026" i="12"/>
  <c r="O1035" i="12" s="1"/>
  <c r="G1047" i="12" s="1"/>
  <c r="F1048" i="12" s="1"/>
  <c r="H1048" i="12" s="1"/>
  <c r="I1048" i="12" s="1"/>
  <c r="O1029" i="12"/>
  <c r="O1038" i="12" s="1"/>
  <c r="G1050" i="12" s="1"/>
  <c r="F1051" i="12" s="1"/>
  <c r="O1027" i="12"/>
  <c r="O1036" i="12" s="1"/>
  <c r="G1048" i="12" s="1"/>
  <c r="O1030" i="12"/>
  <c r="O1039" i="12" s="1"/>
  <c r="G1051" i="12" s="1"/>
  <c r="G1055" i="12" s="1"/>
  <c r="F1056" i="12" s="1"/>
  <c r="H1056" i="12" s="1"/>
  <c r="O1028" i="12"/>
  <c r="O1037" i="12" s="1"/>
  <c r="G1049" i="12" s="1"/>
  <c r="F1050" i="12" s="1"/>
  <c r="H1050" i="12" s="1"/>
  <c r="I1057" i="12"/>
  <c r="F1055" i="12"/>
  <c r="F1049" i="12"/>
  <c r="H1049" i="12" s="1"/>
  <c r="H1053" i="12"/>
  <c r="N1909" i="11"/>
  <c r="N1923" i="11"/>
  <c r="N1924" i="11" s="1"/>
  <c r="M1924" i="11"/>
  <c r="O1901" i="11"/>
  <c r="N480" i="9"/>
  <c r="N481" i="9" s="1"/>
  <c r="M481" i="9"/>
  <c r="O478" i="9" s="1"/>
  <c r="N458" i="9"/>
  <c r="N460" i="9" s="1"/>
  <c r="M460" i="9"/>
  <c r="O458" i="9" s="1"/>
  <c r="K2004" i="15" l="1"/>
  <c r="K2003" i="15"/>
  <c r="K2000" i="15"/>
  <c r="K2006" i="15"/>
  <c r="K2001" i="15"/>
  <c r="K1999" i="15"/>
  <c r="K2005" i="15"/>
  <c r="K2002" i="15"/>
  <c r="Q1831" i="15"/>
  <c r="R1831" i="15" s="1"/>
  <c r="S1831" i="15" s="1"/>
  <c r="K1907" i="15" s="1"/>
  <c r="H1973" i="15" s="1" a="1"/>
  <c r="Q1836" i="15"/>
  <c r="R1836" i="15" s="1"/>
  <c r="S1836" i="15" s="1"/>
  <c r="P1912" i="15" s="1"/>
  <c r="H1917" i="15" s="1" a="1"/>
  <c r="Q1837" i="15"/>
  <c r="R1837" i="15" s="1"/>
  <c r="S1837" i="15" s="1"/>
  <c r="Q1913" i="15" s="1"/>
  <c r="E1734" i="13" a="1"/>
  <c r="H1051" i="12"/>
  <c r="I1051" i="12" s="1"/>
  <c r="H1047" i="12"/>
  <c r="I1047" i="12" s="1"/>
  <c r="F1052" i="12"/>
  <c r="H1052" i="12" s="1"/>
  <c r="I1052" i="12" s="1"/>
  <c r="H1054" i="12"/>
  <c r="I1054" i="12" s="1"/>
  <c r="I1053" i="12"/>
  <c r="I1056" i="12"/>
  <c r="I1049" i="12"/>
  <c r="I1050" i="12"/>
  <c r="H1055" i="12"/>
  <c r="O1921" i="11"/>
  <c r="I1905" i="11"/>
  <c r="K1905" i="11" s="1"/>
  <c r="D1940" i="11"/>
  <c r="I1936" i="11"/>
  <c r="K1936" i="11" s="1"/>
  <c r="I462" i="9"/>
  <c r="K462" i="9" s="1"/>
  <c r="L462" i="9" s="1"/>
  <c r="M462" i="9" s="1"/>
  <c r="D497" i="9"/>
  <c r="I493" i="9"/>
  <c r="K493" i="9" s="1"/>
  <c r="I514" i="9"/>
  <c r="K514" i="9" s="1"/>
  <c r="L514" i="9" s="1"/>
  <c r="M514" i="9" s="1"/>
  <c r="I491" i="9"/>
  <c r="K491" i="9" s="1"/>
  <c r="L491" i="9" s="1"/>
  <c r="M491" i="9" s="1"/>
  <c r="I483" i="9"/>
  <c r="K483" i="9" s="1"/>
  <c r="L483" i="9" s="1"/>
  <c r="M483" i="9" s="1"/>
  <c r="D517" i="9"/>
  <c r="K1922" i="15" l="1"/>
  <c r="O1925" i="15"/>
  <c r="N1921" i="15"/>
  <c r="Q1923" i="15"/>
  <c r="P1918" i="15"/>
  <c r="J1925" i="15"/>
  <c r="N1919" i="15"/>
  <c r="O1918" i="15"/>
  <c r="K1917" i="15"/>
  <c r="R1922" i="15"/>
  <c r="J1922" i="15"/>
  <c r="H1922" i="15"/>
  <c r="O1924" i="15"/>
  <c r="H1923" i="15"/>
  <c r="J1918" i="15"/>
  <c r="M1919" i="15"/>
  <c r="R1927" i="15"/>
  <c r="L1924" i="15"/>
  <c r="H1925" i="15"/>
  <c r="R1924" i="15"/>
  <c r="L1921" i="15"/>
  <c r="R1917" i="15"/>
  <c r="Q1922" i="15"/>
  <c r="I1926" i="15"/>
  <c r="I1922" i="15"/>
  <c r="I1925" i="15"/>
  <c r="K1918" i="15"/>
  <c r="P1925" i="15"/>
  <c r="I1923" i="15"/>
  <c r="J1919" i="15"/>
  <c r="O1919" i="15"/>
  <c r="H1920" i="15"/>
  <c r="Q1924" i="15"/>
  <c r="Q1925" i="15"/>
  <c r="R1920" i="15"/>
  <c r="J1921" i="15"/>
  <c r="P1922" i="15"/>
  <c r="R1923" i="15"/>
  <c r="L1927" i="15"/>
  <c r="O1922" i="15"/>
  <c r="I1917" i="15"/>
  <c r="M1924" i="15"/>
  <c r="L1918" i="15"/>
  <c r="Q1920" i="15"/>
  <c r="J1920" i="15"/>
  <c r="N1925" i="15"/>
  <c r="K1927" i="15"/>
  <c r="L1923" i="15"/>
  <c r="N1926" i="15"/>
  <c r="R1925" i="15"/>
  <c r="M1920" i="15"/>
  <c r="L1919" i="15"/>
  <c r="Q1918" i="15"/>
  <c r="O1923" i="15"/>
  <c r="J1917" i="15"/>
  <c r="P1926" i="15"/>
  <c r="R1921" i="15"/>
  <c r="Q1927" i="15"/>
  <c r="P1923" i="15"/>
  <c r="H1918" i="15"/>
  <c r="M1923" i="15"/>
  <c r="M1921" i="15"/>
  <c r="P1919" i="15"/>
  <c r="I1920" i="15"/>
  <c r="K1920" i="15"/>
  <c r="R1926" i="15"/>
  <c r="M1918" i="15"/>
  <c r="O1921" i="15"/>
  <c r="J1927" i="15"/>
  <c r="O1927" i="15"/>
  <c r="H1917" i="15"/>
  <c r="I1924" i="15"/>
  <c r="P1927" i="15"/>
  <c r="M1926" i="15"/>
  <c r="P1924" i="15"/>
  <c r="R1919" i="15"/>
  <c r="I1919" i="15"/>
  <c r="J1923" i="15"/>
  <c r="L1925" i="15"/>
  <c r="I1918" i="15"/>
  <c r="N1924" i="15"/>
  <c r="P1917" i="15"/>
  <c r="N1917" i="15"/>
  <c r="M1917" i="15"/>
  <c r="H1927" i="15"/>
  <c r="Q1919" i="15"/>
  <c r="L1926" i="15"/>
  <c r="R1918" i="15"/>
  <c r="O1920" i="15"/>
  <c r="P1920" i="15"/>
  <c r="J1924" i="15"/>
  <c r="L1917" i="15"/>
  <c r="K1925" i="15"/>
  <c r="I1921" i="15"/>
  <c r="H1921" i="15"/>
  <c r="I1927" i="15"/>
  <c r="J1926" i="15"/>
  <c r="K1923" i="15"/>
  <c r="K1919" i="15"/>
  <c r="Q1926" i="15"/>
  <c r="P1921" i="15"/>
  <c r="Q1917" i="15"/>
  <c r="N1920" i="15"/>
  <c r="M1925" i="15"/>
  <c r="H1919" i="15"/>
  <c r="K1926" i="15"/>
  <c r="N1922" i="15"/>
  <c r="M1927" i="15"/>
  <c r="L1922" i="15"/>
  <c r="Q1921" i="15"/>
  <c r="K1924" i="15"/>
  <c r="K1921" i="15"/>
  <c r="M1922" i="15"/>
  <c r="N1923" i="15"/>
  <c r="H1926" i="15"/>
  <c r="N1927" i="15"/>
  <c r="O1917" i="15"/>
  <c r="N1918" i="15"/>
  <c r="O1926" i="15"/>
  <c r="L1920" i="15"/>
  <c r="H1924" i="15"/>
  <c r="H1974" i="15"/>
  <c r="H1977" i="15"/>
  <c r="H1976" i="15"/>
  <c r="H1975" i="15"/>
  <c r="H1979" i="15"/>
  <c r="H1982" i="15"/>
  <c r="H1981" i="15"/>
  <c r="H1978" i="15"/>
  <c r="H1980" i="15"/>
  <c r="H1983" i="15"/>
  <c r="H1973" i="15"/>
  <c r="N1999" i="15" a="1"/>
  <c r="N2006" i="15" s="1"/>
  <c r="N2001" i="15"/>
  <c r="E1736" i="13"/>
  <c r="H1736" i="13" s="1"/>
  <c r="E1741" i="13"/>
  <c r="H1741" i="13" s="1"/>
  <c r="E1735" i="13"/>
  <c r="H1735" i="13" s="1"/>
  <c r="E1737" i="13"/>
  <c r="H1737" i="13" s="1"/>
  <c r="E1740" i="13"/>
  <c r="H1740" i="13" s="1"/>
  <c r="E1739" i="13"/>
  <c r="H1739" i="13" s="1"/>
  <c r="E1738" i="13"/>
  <c r="H1738" i="13" s="1"/>
  <c r="E1734" i="13"/>
  <c r="I1055" i="12"/>
  <c r="L1936" i="11"/>
  <c r="M1936" i="11" s="1"/>
  <c r="N1936" i="11" s="1"/>
  <c r="J1940" i="11"/>
  <c r="J1941" i="11"/>
  <c r="L1905" i="11"/>
  <c r="M1905" i="11" s="1"/>
  <c r="I1957" i="11"/>
  <c r="K1957" i="11" s="1"/>
  <c r="L1957" i="11" s="1"/>
  <c r="M1957" i="11" s="1"/>
  <c r="I1926" i="11"/>
  <c r="K1926" i="11" s="1"/>
  <c r="L1926" i="11" s="1"/>
  <c r="M1926" i="11" s="1"/>
  <c r="I1934" i="11"/>
  <c r="K1934" i="11" s="1"/>
  <c r="L1934" i="11" s="1"/>
  <c r="M1934" i="11" s="1"/>
  <c r="D1960" i="11"/>
  <c r="N483" i="9"/>
  <c r="N485" i="9" s="1"/>
  <c r="M485" i="9"/>
  <c r="O483" i="9" s="1"/>
  <c r="N491" i="9"/>
  <c r="L493" i="9"/>
  <c r="M493" i="9" s="1"/>
  <c r="N493" i="9" s="1"/>
  <c r="N514" i="9"/>
  <c r="N515" i="9" s="1"/>
  <c r="M515" i="9"/>
  <c r="O513" i="9" s="1"/>
  <c r="J497" i="9"/>
  <c r="J498" i="9"/>
  <c r="J517" i="9"/>
  <c r="J519" i="9"/>
  <c r="J518" i="9"/>
  <c r="N462" i="9"/>
  <c r="N464" i="9" s="1"/>
  <c r="M464" i="9"/>
  <c r="O462" i="9" s="1"/>
  <c r="N1999" i="15" l="1"/>
  <c r="N2002" i="15"/>
  <c r="N2005" i="15"/>
  <c r="H1930" i="15" a="1"/>
  <c r="H1986" i="15" a="1"/>
  <c r="H1989" i="15" s="1"/>
  <c r="N2000" i="15"/>
  <c r="N2004" i="15"/>
  <c r="N2003" i="15"/>
  <c r="H1734" i="13"/>
  <c r="H1770" i="13" a="1"/>
  <c r="N1905" i="11"/>
  <c r="N1907" i="11" s="1"/>
  <c r="M1907" i="11"/>
  <c r="O1905" i="11" s="1"/>
  <c r="J1961" i="11"/>
  <c r="J1962" i="11"/>
  <c r="J1960" i="11"/>
  <c r="N1934" i="11"/>
  <c r="M1928" i="11"/>
  <c r="N1926" i="11"/>
  <c r="N1928" i="11" s="1"/>
  <c r="N1957" i="11"/>
  <c r="N1958" i="11" s="1"/>
  <c r="M1958" i="11"/>
  <c r="O1956" i="11" s="1"/>
  <c r="I517" i="9"/>
  <c r="K517" i="9" s="1"/>
  <c r="L517" i="9" s="1"/>
  <c r="M517" i="9" s="1"/>
  <c r="D552" i="9"/>
  <c r="I487" i="9"/>
  <c r="K487" i="9" s="1"/>
  <c r="I518" i="9"/>
  <c r="K518" i="9" s="1"/>
  <c r="D522" i="9"/>
  <c r="I467" i="9"/>
  <c r="K467" i="9" s="1"/>
  <c r="L467" i="9" s="1"/>
  <c r="M467" i="9" s="1"/>
  <c r="D501" i="9"/>
  <c r="I498" i="9"/>
  <c r="K498" i="9" s="1"/>
  <c r="H1986" i="15" l="1"/>
  <c r="H1988" i="15"/>
  <c r="H1991" i="15"/>
  <c r="H1995" i="15"/>
  <c r="H1994" i="15"/>
  <c r="H1996" i="15"/>
  <c r="H1990" i="15"/>
  <c r="H1992" i="15"/>
  <c r="J1933" i="15"/>
  <c r="K1937" i="15"/>
  <c r="P1931" i="15"/>
  <c r="Q1935" i="15"/>
  <c r="L1939" i="15"/>
  <c r="Q1939" i="15"/>
  <c r="L1936" i="15"/>
  <c r="P1939" i="15"/>
  <c r="L1937" i="15"/>
  <c r="M1934" i="15"/>
  <c r="L1934" i="15"/>
  <c r="J1936" i="15"/>
  <c r="K1936" i="15"/>
  <c r="L1938" i="15"/>
  <c r="N1934" i="15"/>
  <c r="O1940" i="15"/>
  <c r="I1936" i="15"/>
  <c r="L1931" i="15"/>
  <c r="O1934" i="15"/>
  <c r="L1930" i="15"/>
  <c r="H1930" i="15"/>
  <c r="N1935" i="15"/>
  <c r="O1930" i="15"/>
  <c r="M1940" i="15"/>
  <c r="P1938" i="15"/>
  <c r="N1937" i="15"/>
  <c r="K1938" i="15"/>
  <c r="J1937" i="15"/>
  <c r="R1930" i="15"/>
  <c r="J1935" i="15"/>
  <c r="N1938" i="15"/>
  <c r="K1932" i="15"/>
  <c r="I1937" i="15"/>
  <c r="Q1937" i="15"/>
  <c r="O1936" i="15"/>
  <c r="H1932" i="15"/>
  <c r="R1939" i="15"/>
  <c r="N1940" i="15"/>
  <c r="M1937" i="15"/>
  <c r="I1933" i="15"/>
  <c r="H1938" i="15"/>
  <c r="H1933" i="15"/>
  <c r="R1936" i="15"/>
  <c r="O1931" i="15"/>
  <c r="P1940" i="15"/>
  <c r="H1940" i="15"/>
  <c r="Q1938" i="15"/>
  <c r="Q1934" i="15"/>
  <c r="R1932" i="15"/>
  <c r="H1931" i="15"/>
  <c r="K1933" i="15"/>
  <c r="N1939" i="15"/>
  <c r="H1935" i="15"/>
  <c r="I1931" i="15"/>
  <c r="N1930" i="15"/>
  <c r="H1936" i="15"/>
  <c r="J1939" i="15"/>
  <c r="O1938" i="15"/>
  <c r="L1932" i="15"/>
  <c r="Q1936" i="15"/>
  <c r="O1939" i="15"/>
  <c r="N1933" i="15"/>
  <c r="Q1931" i="15"/>
  <c r="R1934" i="15"/>
  <c r="L1935" i="15"/>
  <c r="P1932" i="15"/>
  <c r="R1937" i="15"/>
  <c r="O1935" i="15"/>
  <c r="M1938" i="15"/>
  <c r="M1931" i="15"/>
  <c r="K1931" i="15"/>
  <c r="Q1933" i="15"/>
  <c r="J1938" i="15"/>
  <c r="J1931" i="15"/>
  <c r="R1938" i="15"/>
  <c r="R1931" i="15"/>
  <c r="J1940" i="15"/>
  <c r="Q1932" i="15"/>
  <c r="H1934" i="15"/>
  <c r="O1937" i="15"/>
  <c r="O1932" i="15"/>
  <c r="I1935" i="15"/>
  <c r="H1937" i="15"/>
  <c r="O1933" i="15"/>
  <c r="N1932" i="15"/>
  <c r="J1932" i="15"/>
  <c r="H1939" i="15"/>
  <c r="P1937" i="15"/>
  <c r="I1934" i="15"/>
  <c r="P1933" i="15"/>
  <c r="K1935" i="15"/>
  <c r="M1935" i="15"/>
  <c r="I1939" i="15"/>
  <c r="K1930" i="15"/>
  <c r="R1935" i="15"/>
  <c r="Q1930" i="15"/>
  <c r="P1936" i="15"/>
  <c r="I1930" i="15"/>
  <c r="L1940" i="15"/>
  <c r="M1932" i="15"/>
  <c r="I1932" i="15"/>
  <c r="K1940" i="15"/>
  <c r="J1930" i="15"/>
  <c r="M1939" i="15"/>
  <c r="K1934" i="15"/>
  <c r="N1931" i="15"/>
  <c r="J1934" i="15"/>
  <c r="K1939" i="15"/>
  <c r="P1935" i="15"/>
  <c r="P1930" i="15"/>
  <c r="L1933" i="15"/>
  <c r="I1940" i="15"/>
  <c r="R1940" i="15"/>
  <c r="R1933" i="15"/>
  <c r="M1933" i="15"/>
  <c r="Q1940" i="15"/>
  <c r="N1936" i="15"/>
  <c r="M1936" i="15"/>
  <c r="I1938" i="15"/>
  <c r="P1934" i="15"/>
  <c r="M1930" i="15"/>
  <c r="H1987" i="15"/>
  <c r="H1993" i="15"/>
  <c r="H1778" i="13"/>
  <c r="H1775" i="13"/>
  <c r="H1774" i="13"/>
  <c r="H1777" i="13"/>
  <c r="H1779" i="13"/>
  <c r="H1773" i="13"/>
  <c r="H1776" i="13"/>
  <c r="H1772" i="13"/>
  <c r="H1770" i="13"/>
  <c r="H1780" i="13"/>
  <c r="H1771" i="13"/>
  <c r="I1960" i="11"/>
  <c r="K1960" i="11" s="1"/>
  <c r="L1960" i="11" s="1"/>
  <c r="M1960" i="11" s="1"/>
  <c r="D1995" i="11"/>
  <c r="O1926" i="11"/>
  <c r="I1910" i="11"/>
  <c r="K1910" i="11" s="1"/>
  <c r="L1910" i="11" s="1"/>
  <c r="M1910" i="11" s="1"/>
  <c r="D1944" i="11"/>
  <c r="I1941" i="11"/>
  <c r="K1941" i="11" s="1"/>
  <c r="L1941" i="11" s="1"/>
  <c r="M1941" i="11" s="1"/>
  <c r="N1941" i="11" s="1"/>
  <c r="L498" i="9"/>
  <c r="M498" i="9" s="1"/>
  <c r="N498" i="9" s="1"/>
  <c r="J502" i="9"/>
  <c r="J501" i="9"/>
  <c r="L518" i="9"/>
  <c r="M518" i="9" s="1"/>
  <c r="N467" i="9"/>
  <c r="N469" i="9" s="1"/>
  <c r="M469" i="9"/>
  <c r="O466" i="9" s="1"/>
  <c r="J522" i="9"/>
  <c r="J523" i="9"/>
  <c r="L487" i="9"/>
  <c r="M487" i="9" s="1"/>
  <c r="J553" i="9"/>
  <c r="J552" i="9"/>
  <c r="K552" i="9" s="1"/>
  <c r="L552" i="9" s="1"/>
  <c r="M552" i="9" s="1"/>
  <c r="N517" i="9"/>
  <c r="H1943" i="15" l="1" a="1"/>
  <c r="H2019" i="15" a="1"/>
  <c r="B1783" i="13" a="1"/>
  <c r="J1945" i="11"/>
  <c r="J1944" i="11"/>
  <c r="N1910" i="11"/>
  <c r="N1912" i="11" s="1"/>
  <c r="M1912" i="11"/>
  <c r="O1909" i="11" s="1"/>
  <c r="I1930" i="11"/>
  <c r="K1930" i="11" s="1"/>
  <c r="L1930" i="11" s="1"/>
  <c r="M1930" i="11" s="1"/>
  <c r="D1965" i="11"/>
  <c r="I1961" i="11"/>
  <c r="K1961" i="11" s="1"/>
  <c r="J1996" i="11"/>
  <c r="J1995" i="11"/>
  <c r="K1995" i="11" s="1"/>
  <c r="L1995" i="11" s="1"/>
  <c r="M1995" i="11" s="1"/>
  <c r="N1960" i="11"/>
  <c r="N518" i="9"/>
  <c r="N487" i="9"/>
  <c r="N489" i="9" s="1"/>
  <c r="M489" i="9"/>
  <c r="O487" i="9" s="1"/>
  <c r="N552" i="9"/>
  <c r="I502" i="9"/>
  <c r="K502" i="9" s="1"/>
  <c r="I494" i="9"/>
  <c r="K494" i="9" s="1"/>
  <c r="D505" i="9"/>
  <c r="L2029" i="15" l="1"/>
  <c r="P2027" i="15"/>
  <c r="O2028" i="15"/>
  <c r="N2026" i="15"/>
  <c r="L2021" i="15"/>
  <c r="I2024" i="15"/>
  <c r="J2026" i="15"/>
  <c r="P2028" i="15"/>
  <c r="L2024" i="15"/>
  <c r="M2020" i="15"/>
  <c r="P2019" i="15"/>
  <c r="L2027" i="15"/>
  <c r="I2019" i="15"/>
  <c r="Q2027" i="15"/>
  <c r="J2020" i="15"/>
  <c r="N2028" i="15"/>
  <c r="O2029" i="15"/>
  <c r="Q2022" i="15"/>
  <c r="R2026" i="15"/>
  <c r="I2020" i="15"/>
  <c r="L2020" i="15"/>
  <c r="J2025" i="15"/>
  <c r="H2026" i="15"/>
  <c r="M2029" i="15"/>
  <c r="H2020" i="15"/>
  <c r="H2027" i="15"/>
  <c r="K2026" i="15"/>
  <c r="N2020" i="15"/>
  <c r="K2023" i="15"/>
  <c r="Q2023" i="15"/>
  <c r="M2019" i="15"/>
  <c r="P2020" i="15"/>
  <c r="M2022" i="15"/>
  <c r="H2019" i="15"/>
  <c r="H2022" i="15"/>
  <c r="J2019" i="15"/>
  <c r="O2024" i="15"/>
  <c r="R2029" i="15"/>
  <c r="J2028" i="15"/>
  <c r="N2024" i="15"/>
  <c r="M2026" i="15"/>
  <c r="Q2021" i="15"/>
  <c r="P2029" i="15"/>
  <c r="Q2019" i="15"/>
  <c r="K2025" i="15"/>
  <c r="R2022" i="15"/>
  <c r="J2027" i="15"/>
  <c r="O2020" i="15"/>
  <c r="H2021" i="15"/>
  <c r="H2028" i="15"/>
  <c r="R2021" i="15"/>
  <c r="O2021" i="15"/>
  <c r="N2023" i="15"/>
  <c r="I2028" i="15"/>
  <c r="O2023" i="15"/>
  <c r="N2022" i="15"/>
  <c r="I2026" i="15"/>
  <c r="N2019" i="15"/>
  <c r="N2029" i="15"/>
  <c r="Q2024" i="15"/>
  <c r="P2024" i="15"/>
  <c r="O2027" i="15"/>
  <c r="M2027" i="15"/>
  <c r="K2020" i="15"/>
  <c r="R2020" i="15"/>
  <c r="R2019" i="15"/>
  <c r="M2025" i="15"/>
  <c r="Q2026" i="15"/>
  <c r="O2022" i="15"/>
  <c r="J2022" i="15"/>
  <c r="I2022" i="15"/>
  <c r="I2025" i="15"/>
  <c r="O2025" i="15"/>
  <c r="M2024" i="15"/>
  <c r="I2023" i="15"/>
  <c r="H2023" i="15"/>
  <c r="J2029" i="15"/>
  <c r="P2026" i="15"/>
  <c r="R2024" i="15"/>
  <c r="J2023" i="15"/>
  <c r="O2026" i="15"/>
  <c r="N2025" i="15"/>
  <c r="J2024" i="15"/>
  <c r="L2022" i="15"/>
  <c r="Q2020" i="15"/>
  <c r="Q2028" i="15"/>
  <c r="K2024" i="15"/>
  <c r="I2029" i="15"/>
  <c r="Q2025" i="15"/>
  <c r="L2028" i="15"/>
  <c r="P2023" i="15"/>
  <c r="I2021" i="15"/>
  <c r="K2027" i="15"/>
  <c r="L2025" i="15"/>
  <c r="P2022" i="15"/>
  <c r="K2029" i="15"/>
  <c r="M2028" i="15"/>
  <c r="N2021" i="15"/>
  <c r="J2021" i="15"/>
  <c r="H2025" i="15"/>
  <c r="R2027" i="15"/>
  <c r="I2027" i="15"/>
  <c r="M2021" i="15"/>
  <c r="L2019" i="15"/>
  <c r="L2026" i="15"/>
  <c r="K2022" i="15"/>
  <c r="H2024" i="15"/>
  <c r="P2025" i="15"/>
  <c r="R2023" i="15"/>
  <c r="K2028" i="15"/>
  <c r="N2027" i="15"/>
  <c r="R2025" i="15"/>
  <c r="K2019" i="15"/>
  <c r="Q2029" i="15"/>
  <c r="R2028" i="15"/>
  <c r="P2021" i="15"/>
  <c r="K2021" i="15"/>
  <c r="O2019" i="15"/>
  <c r="H2029" i="15"/>
  <c r="L2023" i="15"/>
  <c r="M2023" i="15"/>
  <c r="Q1950" i="15"/>
  <c r="R1948" i="15"/>
  <c r="K1947" i="15"/>
  <c r="O1944" i="15"/>
  <c r="Q1948" i="15"/>
  <c r="H1946" i="15"/>
  <c r="R1946" i="15"/>
  <c r="I1948" i="15"/>
  <c r="M1949" i="15"/>
  <c r="P1944" i="15"/>
  <c r="N1943" i="15"/>
  <c r="R1947" i="15"/>
  <c r="J1949" i="15"/>
  <c r="N1946" i="15"/>
  <c r="N1948" i="15"/>
  <c r="P1947" i="15"/>
  <c r="Q1947" i="15"/>
  <c r="H1943" i="15"/>
  <c r="M1947" i="15"/>
  <c r="I1944" i="15"/>
  <c r="L1946" i="15"/>
  <c r="O1946" i="15"/>
  <c r="N1947" i="15"/>
  <c r="K1949" i="15"/>
  <c r="I1943" i="15"/>
  <c r="M1950" i="15"/>
  <c r="K1943" i="15"/>
  <c r="N1949" i="15"/>
  <c r="H1944" i="15"/>
  <c r="L1943" i="15"/>
  <c r="R1949" i="15"/>
  <c r="H1945" i="15"/>
  <c r="O1945" i="15"/>
  <c r="I1945" i="15"/>
  <c r="N1945" i="15"/>
  <c r="P1948" i="15"/>
  <c r="N1950" i="15"/>
  <c r="M1946" i="15"/>
  <c r="I1947" i="15"/>
  <c r="K1945" i="15"/>
  <c r="I1949" i="15"/>
  <c r="K1944" i="15"/>
  <c r="N1944" i="15"/>
  <c r="M1943" i="15"/>
  <c r="J1945" i="15"/>
  <c r="Q1945" i="15"/>
  <c r="J1948" i="15"/>
  <c r="J1944" i="15"/>
  <c r="M1944" i="15"/>
  <c r="L1945" i="15"/>
  <c r="H1949" i="15"/>
  <c r="P1946" i="15"/>
  <c r="O1948" i="15"/>
  <c r="L1944" i="15"/>
  <c r="R1945" i="15"/>
  <c r="O1943" i="15"/>
  <c r="L1947" i="15"/>
  <c r="P1943" i="15"/>
  <c r="P1945" i="15"/>
  <c r="O1950" i="15"/>
  <c r="Q1946" i="15"/>
  <c r="H1947" i="15"/>
  <c r="P1950" i="15"/>
  <c r="M1945" i="15"/>
  <c r="P1949" i="15"/>
  <c r="H1950" i="15"/>
  <c r="J1947" i="15"/>
  <c r="L1950" i="15"/>
  <c r="Q1944" i="15"/>
  <c r="K1948" i="15"/>
  <c r="K1946" i="15"/>
  <c r="M1948" i="15"/>
  <c r="I1950" i="15"/>
  <c r="O1949" i="15"/>
  <c r="R1943" i="15"/>
  <c r="O1947" i="15"/>
  <c r="J1943" i="15"/>
  <c r="J1950" i="15"/>
  <c r="H1948" i="15"/>
  <c r="K1950" i="15"/>
  <c r="L1948" i="15"/>
  <c r="R1950" i="15"/>
  <c r="L1949" i="15"/>
  <c r="J1946" i="15"/>
  <c r="Q1949" i="15"/>
  <c r="I1946" i="15"/>
  <c r="Q1943" i="15"/>
  <c r="R1944" i="15"/>
  <c r="B1793" i="13"/>
  <c r="B1786" i="13"/>
  <c r="B1787" i="13"/>
  <c r="B1789" i="13"/>
  <c r="B1790" i="13"/>
  <c r="B1785" i="13"/>
  <c r="B1784" i="13"/>
  <c r="B1791" i="13"/>
  <c r="B1792" i="13"/>
  <c r="B1783" i="13"/>
  <c r="B1788" i="13"/>
  <c r="N1995" i="11"/>
  <c r="M1932" i="11"/>
  <c r="N1930" i="11"/>
  <c r="N1932" i="11" s="1"/>
  <c r="J1966" i="11"/>
  <c r="J1965" i="11"/>
  <c r="I1937" i="11"/>
  <c r="K1937" i="11" s="1"/>
  <c r="I1945" i="11"/>
  <c r="K1945" i="11" s="1"/>
  <c r="D1948" i="11"/>
  <c r="L1961" i="11"/>
  <c r="M1961" i="11" s="1"/>
  <c r="I492" i="9"/>
  <c r="K492" i="9" s="1"/>
  <c r="L492" i="9" s="1"/>
  <c r="M492" i="9" s="1"/>
  <c r="D526" i="9"/>
  <c r="I523" i="9"/>
  <c r="K523" i="9" s="1"/>
  <c r="L523" i="9" s="1"/>
  <c r="M523" i="9" s="1"/>
  <c r="N523" i="9" s="1"/>
  <c r="J507" i="9"/>
  <c r="K507" i="9" s="1"/>
  <c r="L507" i="9" s="1"/>
  <c r="M507" i="9" s="1"/>
  <c r="N507" i="9" s="1"/>
  <c r="J505" i="9"/>
  <c r="J506" i="9"/>
  <c r="L502" i="9"/>
  <c r="M502" i="9"/>
  <c r="N502" i="9" s="1"/>
  <c r="L494" i="9"/>
  <c r="M494" i="9" s="1"/>
  <c r="N494" i="9" s="1"/>
  <c r="P2035" i="15" l="1"/>
  <c r="O2040" i="15"/>
  <c r="I2034" i="15"/>
  <c r="N2033" i="15"/>
  <c r="H1999" i="15" a="1"/>
  <c r="H1953" i="15" a="1"/>
  <c r="P2036" i="15"/>
  <c r="K2039" i="15"/>
  <c r="N2041" i="15"/>
  <c r="L2034" i="15"/>
  <c r="N2032" i="15"/>
  <c r="H2032" i="15" a="1"/>
  <c r="R2038" i="15" s="1"/>
  <c r="P2040" i="15"/>
  <c r="J2041" i="15"/>
  <c r="I2037" i="15"/>
  <c r="K2038" i="15"/>
  <c r="M2041" i="15"/>
  <c r="M2035" i="15"/>
  <c r="B1796" i="13" a="1"/>
  <c r="B1802" i="13" s="1"/>
  <c r="N1961" i="11"/>
  <c r="J1949" i="11"/>
  <c r="J1950" i="11"/>
  <c r="K1950" i="11" s="1"/>
  <c r="J1948" i="11"/>
  <c r="L1945" i="11"/>
  <c r="M1945" i="11" s="1"/>
  <c r="N1945" i="11" s="1"/>
  <c r="O1930" i="11"/>
  <c r="L1937" i="11"/>
  <c r="M1937" i="11" s="1"/>
  <c r="N1937" i="11" s="1"/>
  <c r="J527" i="9"/>
  <c r="J526" i="9"/>
  <c r="N492" i="9"/>
  <c r="N495" i="9" s="1"/>
  <c r="M495" i="9"/>
  <c r="O491" i="9" s="1"/>
  <c r="M2039" i="15" l="1"/>
  <c r="L2039" i="15"/>
  <c r="N2036" i="15"/>
  <c r="Q2036" i="15"/>
  <c r="M2040" i="15"/>
  <c r="M2033" i="15"/>
  <c r="R2032" i="15"/>
  <c r="K2034" i="15"/>
  <c r="P2033" i="15"/>
  <c r="H2035" i="15"/>
  <c r="J2034" i="15"/>
  <c r="J2032" i="15"/>
  <c r="H2038" i="15"/>
  <c r="P2039" i="15"/>
  <c r="H2042" i="15"/>
  <c r="H2034" i="15"/>
  <c r="K2032" i="15"/>
  <c r="P2037" i="15"/>
  <c r="R2035" i="15"/>
  <c r="K2037" i="15"/>
  <c r="Q2035" i="15"/>
  <c r="M2037" i="15"/>
  <c r="J2038" i="15"/>
  <c r="O2033" i="15"/>
  <c r="P2042" i="15"/>
  <c r="H2037" i="15"/>
  <c r="Q2032" i="15"/>
  <c r="P2038" i="15"/>
  <c r="L2038" i="15"/>
  <c r="M2042" i="15"/>
  <c r="I2039" i="15"/>
  <c r="M2036" i="15"/>
  <c r="O2035" i="15"/>
  <c r="I2041" i="15"/>
  <c r="N2040" i="15"/>
  <c r="H2040" i="15"/>
  <c r="N2038" i="15"/>
  <c r="I2040" i="15"/>
  <c r="I2038" i="15"/>
  <c r="R2034" i="15"/>
  <c r="R2041" i="15"/>
  <c r="O2034" i="15"/>
  <c r="P2034" i="15"/>
  <c r="O2032" i="15"/>
  <c r="N2037" i="15"/>
  <c r="L2042" i="15"/>
  <c r="R2033" i="15"/>
  <c r="L2040" i="15"/>
  <c r="J2042" i="15"/>
  <c r="J2035" i="15"/>
  <c r="P2041" i="15"/>
  <c r="H1999" i="15"/>
  <c r="H2006" i="15"/>
  <c r="H2001" i="15"/>
  <c r="H2002" i="15"/>
  <c r="H2005" i="15"/>
  <c r="H2004" i="15"/>
  <c r="H2003" i="15"/>
  <c r="H2000" i="15"/>
  <c r="Q2039" i="15"/>
  <c r="K2040" i="15"/>
  <c r="M2032" i="15"/>
  <c r="J2036" i="15"/>
  <c r="L2041" i="15"/>
  <c r="H2039" i="15"/>
  <c r="L2032" i="15"/>
  <c r="N2042" i="15"/>
  <c r="Q2037" i="15"/>
  <c r="J2033" i="15"/>
  <c r="L2037" i="15"/>
  <c r="L2033" i="15"/>
  <c r="Q2041" i="15"/>
  <c r="K2033" i="15"/>
  <c r="N2034" i="15"/>
  <c r="O2036" i="15"/>
  <c r="M2038" i="15"/>
  <c r="O2042" i="15"/>
  <c r="O2039" i="15"/>
  <c r="K2036" i="15"/>
  <c r="R2040" i="15"/>
  <c r="K2041" i="15"/>
  <c r="K2042" i="15"/>
  <c r="Q2034" i="15"/>
  <c r="K2035" i="15"/>
  <c r="R2037" i="15"/>
  <c r="P2032" i="15"/>
  <c r="I2036" i="15"/>
  <c r="N2039" i="15"/>
  <c r="H2036" i="15"/>
  <c r="Q2040" i="15"/>
  <c r="J2040" i="15"/>
  <c r="I2042" i="15"/>
  <c r="H1954" i="15"/>
  <c r="K1960" i="15"/>
  <c r="J1956" i="15"/>
  <c r="J1960" i="15"/>
  <c r="L1955" i="15"/>
  <c r="J1958" i="15"/>
  <c r="O1958" i="15"/>
  <c r="J1959" i="15"/>
  <c r="I1953" i="15"/>
  <c r="I1960" i="15"/>
  <c r="I1959" i="15"/>
  <c r="I1958" i="15"/>
  <c r="I1957" i="15"/>
  <c r="I1956" i="15"/>
  <c r="N1960" i="15"/>
  <c r="K1956" i="15"/>
  <c r="M1953" i="15"/>
  <c r="M1960" i="15"/>
  <c r="M1959" i="15"/>
  <c r="M1958" i="15"/>
  <c r="M1957" i="15"/>
  <c r="M1956" i="15"/>
  <c r="I1955" i="15"/>
  <c r="K1958" i="15"/>
  <c r="L1958" i="15"/>
  <c r="H1960" i="15"/>
  <c r="N1958" i="15"/>
  <c r="K1957" i="15"/>
  <c r="H1956" i="15"/>
  <c r="N1954" i="15"/>
  <c r="K1953" i="15"/>
  <c r="H1957" i="15"/>
  <c r="N1955" i="15"/>
  <c r="J1957" i="15"/>
  <c r="O1955" i="15"/>
  <c r="L1954" i="15"/>
  <c r="J1953" i="15"/>
  <c r="N1959" i="15"/>
  <c r="O1957" i="15"/>
  <c r="L1960" i="15"/>
  <c r="O1956" i="15"/>
  <c r="K1954" i="15"/>
  <c r="H1953" i="15"/>
  <c r="L1959" i="15"/>
  <c r="N1957" i="15"/>
  <c r="K1955" i="15"/>
  <c r="O1959" i="15"/>
  <c r="M1955" i="15"/>
  <c r="L1956" i="15"/>
  <c r="H1955" i="15"/>
  <c r="O1960" i="15"/>
  <c r="H1959" i="15"/>
  <c r="N1956" i="15"/>
  <c r="O1954" i="15"/>
  <c r="N1953" i="15"/>
  <c r="L1953" i="15"/>
  <c r="L1957" i="15"/>
  <c r="J1954" i="15"/>
  <c r="K1959" i="15"/>
  <c r="J1955" i="15"/>
  <c r="H1958" i="15"/>
  <c r="O1953" i="15"/>
  <c r="I1954" i="15"/>
  <c r="M1954" i="15"/>
  <c r="I2032" i="15"/>
  <c r="N2035" i="15"/>
  <c r="O2038" i="15"/>
  <c r="Q2033" i="15"/>
  <c r="H2032" i="15"/>
  <c r="O2041" i="15"/>
  <c r="H2033" i="15"/>
  <c r="Q2038" i="15"/>
  <c r="O2037" i="15"/>
  <c r="R2036" i="15"/>
  <c r="J2039" i="15"/>
  <c r="L2036" i="15"/>
  <c r="H2041" i="15"/>
  <c r="Q2042" i="15"/>
  <c r="M2034" i="15"/>
  <c r="R2039" i="15"/>
  <c r="J2037" i="15"/>
  <c r="I2033" i="15"/>
  <c r="L2035" i="15"/>
  <c r="R2042" i="15"/>
  <c r="I2035" i="15"/>
  <c r="B1797" i="13"/>
  <c r="B1799" i="13"/>
  <c r="B1796" i="13"/>
  <c r="B1798" i="13"/>
  <c r="B1800" i="13"/>
  <c r="B1803" i="13"/>
  <c r="B1801" i="13"/>
  <c r="B1806" i="13"/>
  <c r="B1804" i="13"/>
  <c r="B1805" i="13"/>
  <c r="E1796" i="13" a="1"/>
  <c r="L1950" i="11"/>
  <c r="M1950" i="11" s="1"/>
  <c r="N1950" i="11" s="1"/>
  <c r="I1935" i="11"/>
  <c r="K1935" i="11" s="1"/>
  <c r="L1935" i="11" s="1"/>
  <c r="M1935" i="11" s="1"/>
  <c r="I1966" i="11"/>
  <c r="K1966" i="11" s="1"/>
  <c r="L1966" i="11" s="1"/>
  <c r="M1966" i="11" s="1"/>
  <c r="N1966" i="11" s="1"/>
  <c r="D1969" i="11"/>
  <c r="I519" i="9"/>
  <c r="K519" i="9" s="1"/>
  <c r="I497" i="9"/>
  <c r="K497" i="9" s="1"/>
  <c r="L497" i="9" s="1"/>
  <c r="M497" i="9" s="1"/>
  <c r="I527" i="9"/>
  <c r="K527" i="9" s="1"/>
  <c r="D530" i="9"/>
  <c r="I505" i="9"/>
  <c r="K505" i="9" s="1"/>
  <c r="H1963" i="15" l="1" a="1"/>
  <c r="H2009" i="15" a="1"/>
  <c r="H2009" i="15" s="1"/>
  <c r="H2045" i="15" a="1"/>
  <c r="E1800" i="13"/>
  <c r="B1815" i="13" s="1"/>
  <c r="E1803" i="13"/>
  <c r="B1818" i="13" s="1"/>
  <c r="E1796" i="13"/>
  <c r="B1811" i="13" s="1"/>
  <c r="F1811" i="13" s="1"/>
  <c r="E1805" i="13"/>
  <c r="B1820" i="13" s="1"/>
  <c r="H1857" i="13" s="1"/>
  <c r="E1798" i="13"/>
  <c r="B1813" i="13" s="1"/>
  <c r="H1850" i="13" s="1"/>
  <c r="E1797" i="13"/>
  <c r="B1812" i="13" s="1"/>
  <c r="F1812" i="13" s="1"/>
  <c r="E1802" i="13"/>
  <c r="B1817" i="13" s="1"/>
  <c r="H1854" i="13" s="1"/>
  <c r="E1799" i="13"/>
  <c r="B1814" i="13" s="1"/>
  <c r="H1851" i="13" s="1"/>
  <c r="E1806" i="13"/>
  <c r="B1821" i="13" s="1"/>
  <c r="H1858" i="13" s="1"/>
  <c r="E1804" i="13"/>
  <c r="B1819" i="13" s="1"/>
  <c r="E1801" i="13"/>
  <c r="B1816" i="13" s="1"/>
  <c r="H1853" i="13" s="1"/>
  <c r="F1820" i="13"/>
  <c r="H1856" i="13"/>
  <c r="F1819" i="13"/>
  <c r="H1855" i="13"/>
  <c r="F1818" i="13"/>
  <c r="H1852" i="13"/>
  <c r="F1815" i="13"/>
  <c r="N1935" i="11"/>
  <c r="N1938" i="11" s="1"/>
  <c r="M1938" i="11"/>
  <c r="O1934" i="11" s="1"/>
  <c r="J1969" i="11"/>
  <c r="J1970" i="11"/>
  <c r="L527" i="9"/>
  <c r="M527" i="9" s="1"/>
  <c r="N527" i="9" s="1"/>
  <c r="N497" i="9"/>
  <c r="N499" i="9" s="1"/>
  <c r="M499" i="9"/>
  <c r="O497" i="9" s="1"/>
  <c r="L505" i="9"/>
  <c r="M505" i="9" s="1"/>
  <c r="J532" i="9"/>
  <c r="J531" i="9"/>
  <c r="J533" i="9"/>
  <c r="J530" i="9"/>
  <c r="L519" i="9"/>
  <c r="M519" i="9" s="1"/>
  <c r="H2016" i="15" l="1"/>
  <c r="H2011" i="15"/>
  <c r="H2047" i="15"/>
  <c r="H2046" i="15"/>
  <c r="H2053" i="15"/>
  <c r="H2051" i="15"/>
  <c r="H2054" i="15"/>
  <c r="H2049" i="15"/>
  <c r="H2052" i="15"/>
  <c r="H2050" i="15"/>
  <c r="H2045" i="15"/>
  <c r="H2048" i="15"/>
  <c r="H2055" i="15"/>
  <c r="H2015" i="15"/>
  <c r="H2013" i="15"/>
  <c r="H2010" i="15"/>
  <c r="H2014" i="15"/>
  <c r="H2012" i="15"/>
  <c r="L1965" i="15"/>
  <c r="K1968" i="15"/>
  <c r="N1966" i="15"/>
  <c r="L1970" i="15"/>
  <c r="L1969" i="15"/>
  <c r="H1966" i="15"/>
  <c r="N1970" i="15"/>
  <c r="K1964" i="15"/>
  <c r="L1964" i="15"/>
  <c r="N1968" i="15"/>
  <c r="N1963" i="15"/>
  <c r="H1963" i="15"/>
  <c r="J1964" i="15"/>
  <c r="L1968" i="15"/>
  <c r="N1969" i="15"/>
  <c r="J1965" i="15"/>
  <c r="M1964" i="15"/>
  <c r="O1963" i="15"/>
  <c r="M1967" i="15"/>
  <c r="K1965" i="15"/>
  <c r="H1967" i="15"/>
  <c r="K1969" i="15"/>
  <c r="M1963" i="15"/>
  <c r="K1966" i="15"/>
  <c r="L1967" i="15"/>
  <c r="H1965" i="15"/>
  <c r="O1964" i="15"/>
  <c r="N1967" i="15"/>
  <c r="H1970" i="15"/>
  <c r="H1969" i="15"/>
  <c r="O1967" i="15"/>
  <c r="L1966" i="15"/>
  <c r="I1965" i="15"/>
  <c r="M1969" i="15"/>
  <c r="L1963" i="15"/>
  <c r="N1965" i="15"/>
  <c r="J1970" i="15"/>
  <c r="I1966" i="15"/>
  <c r="I1969" i="15"/>
  <c r="O1966" i="15"/>
  <c r="J1966" i="15"/>
  <c r="I1964" i="15"/>
  <c r="O1965" i="15"/>
  <c r="O1968" i="15"/>
  <c r="M1970" i="15"/>
  <c r="J1969" i="15"/>
  <c r="J1963" i="15"/>
  <c r="N1964" i="15"/>
  <c r="M1966" i="15"/>
  <c r="O1969" i="15"/>
  <c r="M1968" i="15"/>
  <c r="K1970" i="15"/>
  <c r="I1963" i="15"/>
  <c r="O1970" i="15"/>
  <c r="I1967" i="15"/>
  <c r="J1967" i="15"/>
  <c r="H1964" i="15"/>
  <c r="M1965" i="15"/>
  <c r="H1968" i="15"/>
  <c r="K1963" i="15"/>
  <c r="J1968" i="15"/>
  <c r="I1970" i="15"/>
  <c r="K1967" i="15"/>
  <c r="I1968" i="15"/>
  <c r="H1849" i="13"/>
  <c r="F1816" i="13"/>
  <c r="J1816" i="13" s="1"/>
  <c r="F1813" i="13"/>
  <c r="H1813" i="13" s="1"/>
  <c r="F1821" i="13"/>
  <c r="J1821" i="13" s="1"/>
  <c r="H1848" i="13"/>
  <c r="F1814" i="13"/>
  <c r="H1814" i="13" s="1"/>
  <c r="F1817" i="13"/>
  <c r="H1817" i="13" s="1"/>
  <c r="H1819" i="13"/>
  <c r="J1819" i="13"/>
  <c r="H1815" i="13"/>
  <c r="J1815" i="13"/>
  <c r="J1820" i="13"/>
  <c r="H1820" i="13"/>
  <c r="H1811" i="13"/>
  <c r="J1811" i="13"/>
  <c r="J1818" i="13"/>
  <c r="H1818" i="13"/>
  <c r="J1812" i="13"/>
  <c r="H1812" i="13"/>
  <c r="E1982" i="13" a="1"/>
  <c r="D1973" i="11"/>
  <c r="I1948" i="11"/>
  <c r="K1948" i="11" s="1"/>
  <c r="L1948" i="11" s="1"/>
  <c r="M1948" i="11" s="1"/>
  <c r="I1962" i="11"/>
  <c r="K1962" i="11" s="1"/>
  <c r="I1970" i="11"/>
  <c r="I1940" i="11"/>
  <c r="K1940" i="11" s="1"/>
  <c r="L1940" i="11" s="1"/>
  <c r="M1940" i="11" s="1"/>
  <c r="K1970" i="11"/>
  <c r="L1970" i="11" s="1"/>
  <c r="M1970" i="11" s="1"/>
  <c r="N1970" i="11" s="1"/>
  <c r="N505" i="9"/>
  <c r="N519" i="9"/>
  <c r="N520" i="9" s="1"/>
  <c r="M520" i="9"/>
  <c r="O517" i="9" s="1"/>
  <c r="I501" i="9"/>
  <c r="K501" i="9" s="1"/>
  <c r="L501" i="9" s="1"/>
  <c r="M501" i="9" s="1"/>
  <c r="D536" i="9"/>
  <c r="I532" i="9"/>
  <c r="K532" i="9" s="1"/>
  <c r="K2009" i="15" l="1" a="1"/>
  <c r="J1817" i="13"/>
  <c r="J1813" i="13"/>
  <c r="H1816" i="13"/>
  <c r="K1816" i="13" s="1"/>
  <c r="L1816" i="13" s="1"/>
  <c r="M1816" i="13" s="1"/>
  <c r="G1892" i="13" s="1"/>
  <c r="J1814" i="13"/>
  <c r="K1814" i="13" s="1"/>
  <c r="L1814" i="13" s="1"/>
  <c r="M1814" i="13" s="1"/>
  <c r="E1890" i="13" s="1"/>
  <c r="K1817" i="13"/>
  <c r="L1817" i="13" s="1"/>
  <c r="M1817" i="13" s="1"/>
  <c r="H1893" i="13" s="1"/>
  <c r="H1821" i="13"/>
  <c r="K1821" i="13" s="1"/>
  <c r="L1821" i="13" s="1"/>
  <c r="M1821" i="13" s="1"/>
  <c r="L1897" i="13" s="1"/>
  <c r="K1820" i="13"/>
  <c r="L1820" i="13" s="1"/>
  <c r="M1820" i="13" s="1"/>
  <c r="K1896" i="13" s="1"/>
  <c r="K1812" i="13"/>
  <c r="L1812" i="13" s="1"/>
  <c r="M1812" i="13" s="1"/>
  <c r="C1888" i="13" s="1"/>
  <c r="K1818" i="13"/>
  <c r="L1818" i="13" s="1"/>
  <c r="M1818" i="13" s="1"/>
  <c r="I1894" i="13" s="1"/>
  <c r="K1813" i="13"/>
  <c r="L1813" i="13" s="1"/>
  <c r="M1813" i="13" s="1"/>
  <c r="D1889" i="13" s="1"/>
  <c r="K1815" i="13"/>
  <c r="L1815" i="13" s="1"/>
  <c r="M1815" i="13" s="1"/>
  <c r="F1891" i="13" s="1"/>
  <c r="E1983" i="13"/>
  <c r="E1984" i="13"/>
  <c r="E1988" i="13"/>
  <c r="E1985" i="13"/>
  <c r="E1987" i="13"/>
  <c r="E1982" i="13"/>
  <c r="E1989" i="13"/>
  <c r="E1986" i="13"/>
  <c r="K1811" i="13"/>
  <c r="L1811" i="13" s="1"/>
  <c r="M1811" i="13" s="1"/>
  <c r="B1887" i="13" s="1"/>
  <c r="K1819" i="13"/>
  <c r="L1819" i="13" s="1"/>
  <c r="M1819" i="13" s="1"/>
  <c r="J1895" i="13" s="1"/>
  <c r="N1940" i="11"/>
  <c r="N1942" i="11" s="1"/>
  <c r="M1942" i="11"/>
  <c r="O1940" i="11" s="1"/>
  <c r="L1962" i="11"/>
  <c r="M1962" i="11" s="1"/>
  <c r="N1948" i="11"/>
  <c r="J1975" i="11"/>
  <c r="J1974" i="11"/>
  <c r="J1973" i="11"/>
  <c r="J1976" i="11"/>
  <c r="J536" i="9"/>
  <c r="J537" i="9"/>
  <c r="L532" i="9"/>
  <c r="M532" i="9" s="1"/>
  <c r="N532" i="9" s="1"/>
  <c r="I553" i="9"/>
  <c r="K553" i="9" s="1"/>
  <c r="L553" i="9" s="1"/>
  <c r="M553" i="9" s="1"/>
  <c r="I530" i="9"/>
  <c r="K530" i="9" s="1"/>
  <c r="L530" i="9" s="1"/>
  <c r="M530" i="9" s="1"/>
  <c r="I522" i="9"/>
  <c r="K522" i="9" s="1"/>
  <c r="L522" i="9" s="1"/>
  <c r="M522" i="9" s="1"/>
  <c r="D556" i="9"/>
  <c r="M503" i="9"/>
  <c r="N501" i="9"/>
  <c r="N503" i="9" s="1"/>
  <c r="K2013" i="15" l="1"/>
  <c r="N2013" i="15" s="1"/>
  <c r="K2012" i="15"/>
  <c r="N2012" i="15" s="1"/>
  <c r="K2016" i="15"/>
  <c r="N2016" i="15" s="1"/>
  <c r="K2009" i="15"/>
  <c r="K2014" i="15"/>
  <c r="N2014" i="15" s="1"/>
  <c r="K2011" i="15"/>
  <c r="N2011" i="15" s="1"/>
  <c r="K2015" i="15"/>
  <c r="N2015" i="15" s="1"/>
  <c r="K2010" i="15"/>
  <c r="N2010" i="15" s="1"/>
  <c r="H1982" i="13" a="1"/>
  <c r="H1984" i="13" s="1"/>
  <c r="B1900" i="13" a="1"/>
  <c r="B1956" i="13" a="1"/>
  <c r="N1962" i="11"/>
  <c r="N1963" i="11" s="1"/>
  <c r="M1963" i="11"/>
  <c r="O1960" i="11" s="1"/>
  <c r="I1944" i="11"/>
  <c r="K1944" i="11" s="1"/>
  <c r="L1944" i="11" s="1"/>
  <c r="M1944" i="11" s="1"/>
  <c r="D1979" i="11"/>
  <c r="I1975" i="11"/>
  <c r="K1975" i="11" s="1"/>
  <c r="N530" i="9"/>
  <c r="O501" i="9"/>
  <c r="N553" i="9"/>
  <c r="N554" i="9" s="1"/>
  <c r="M554" i="9"/>
  <c r="O552" i="9" s="1"/>
  <c r="J556" i="9"/>
  <c r="J557" i="9"/>
  <c r="J558" i="9"/>
  <c r="N522" i="9"/>
  <c r="N524" i="9" s="1"/>
  <c r="M524" i="9"/>
  <c r="O522" i="9" s="1"/>
  <c r="N2009" i="15" l="1"/>
  <c r="N2045" i="15" a="1"/>
  <c r="H1989" i="13"/>
  <c r="H1985" i="13"/>
  <c r="H1986" i="13"/>
  <c r="H1983" i="13"/>
  <c r="H1988" i="13"/>
  <c r="H1982" i="13"/>
  <c r="H1987" i="13"/>
  <c r="B1960" i="13"/>
  <c r="B1958" i="13"/>
  <c r="B1964" i="13"/>
  <c r="B1961" i="13"/>
  <c r="B1957" i="13"/>
  <c r="B1965" i="13"/>
  <c r="B1963" i="13"/>
  <c r="B1956" i="13"/>
  <c r="B1962" i="13"/>
  <c r="B1959" i="13"/>
  <c r="B1966" i="13"/>
  <c r="K1909" i="13"/>
  <c r="B1900" i="13"/>
  <c r="C1901" i="13"/>
  <c r="K1908" i="13"/>
  <c r="K1910" i="13"/>
  <c r="I1900" i="13"/>
  <c r="F1901" i="13"/>
  <c r="B1909" i="13"/>
  <c r="H1901" i="13"/>
  <c r="I1908" i="13"/>
  <c r="I1907" i="13"/>
  <c r="I1910" i="13"/>
  <c r="J1905" i="13"/>
  <c r="C1900" i="13"/>
  <c r="K1905" i="13"/>
  <c r="B1908" i="13"/>
  <c r="F1902" i="13"/>
  <c r="D1907" i="13"/>
  <c r="D1904" i="13"/>
  <c r="G1905" i="13"/>
  <c r="D1906" i="13"/>
  <c r="L1906" i="13"/>
  <c r="J1904" i="13"/>
  <c r="B1904" i="13"/>
  <c r="H1907" i="13"/>
  <c r="G1904" i="13"/>
  <c r="H1909" i="13"/>
  <c r="H1904" i="13"/>
  <c r="C1907" i="13"/>
  <c r="I1906" i="13"/>
  <c r="I1904" i="13"/>
  <c r="E1900" i="13"/>
  <c r="G1901" i="13"/>
  <c r="E1903" i="13"/>
  <c r="J1909" i="13"/>
  <c r="D1900" i="13"/>
  <c r="E1902" i="13"/>
  <c r="D1908" i="13"/>
  <c r="J1901" i="13"/>
  <c r="G1910" i="13"/>
  <c r="G1903" i="13"/>
  <c r="C1906" i="13"/>
  <c r="F1905" i="13"/>
  <c r="K1903" i="13"/>
  <c r="B1906" i="13"/>
  <c r="D1909" i="13"/>
  <c r="E1905" i="13"/>
  <c r="G1906" i="13"/>
  <c r="B1910" i="13"/>
  <c r="D1910" i="13"/>
  <c r="F1900" i="13"/>
  <c r="K1907" i="13"/>
  <c r="F1904" i="13"/>
  <c r="C1902" i="13"/>
  <c r="C1908" i="13"/>
  <c r="I1903" i="13"/>
  <c r="J1910" i="13"/>
  <c r="J1903" i="13"/>
  <c r="H1903" i="13"/>
  <c r="L1903" i="13"/>
  <c r="L1910" i="13"/>
  <c r="E1906" i="13"/>
  <c r="F1907" i="13"/>
  <c r="H1900" i="13"/>
  <c r="C1903" i="13"/>
  <c r="L1907" i="13"/>
  <c r="G1902" i="13"/>
  <c r="J1908" i="13"/>
  <c r="D1902" i="13"/>
  <c r="F1909" i="13"/>
  <c r="C1904" i="13"/>
  <c r="B1903" i="13"/>
  <c r="K1904" i="13"/>
  <c r="E1908" i="13"/>
  <c r="L1904" i="13"/>
  <c r="E1904" i="13"/>
  <c r="G1907" i="13"/>
  <c r="I1905" i="13"/>
  <c r="H1906" i="13"/>
  <c r="B1905" i="13"/>
  <c r="H1905" i="13"/>
  <c r="K1906" i="13"/>
  <c r="L1909" i="13"/>
  <c r="D1901" i="13"/>
  <c r="F1910" i="13"/>
  <c r="I1909" i="13"/>
  <c r="I1901" i="13"/>
  <c r="E1909" i="13"/>
  <c r="K1901" i="13"/>
  <c r="C1909" i="13"/>
  <c r="B1902" i="13"/>
  <c r="E1907" i="13"/>
  <c r="C1905" i="13"/>
  <c r="L1905" i="13"/>
  <c r="E1910" i="13"/>
  <c r="G1900" i="13"/>
  <c r="E1901" i="13"/>
  <c r="D1903" i="13"/>
  <c r="G1909" i="13"/>
  <c r="L1908" i="13"/>
  <c r="G1908" i="13"/>
  <c r="J1900" i="13"/>
  <c r="F1908" i="13"/>
  <c r="B1901" i="13"/>
  <c r="B1907" i="13"/>
  <c r="L1900" i="13"/>
  <c r="H1908" i="13"/>
  <c r="H1902" i="13"/>
  <c r="F1903" i="13"/>
  <c r="K1900" i="13"/>
  <c r="F1906" i="13"/>
  <c r="J1907" i="13"/>
  <c r="J1906" i="13"/>
  <c r="L1901" i="13"/>
  <c r="H1910" i="13"/>
  <c r="D1905" i="13"/>
  <c r="I1902" i="13"/>
  <c r="K1902" i="13"/>
  <c r="J1902" i="13"/>
  <c r="C1910" i="13"/>
  <c r="L1902" i="13"/>
  <c r="L1975" i="11"/>
  <c r="M1975" i="11" s="1"/>
  <c r="N1975" i="11" s="1"/>
  <c r="J1979" i="11"/>
  <c r="J1980" i="11"/>
  <c r="I1965" i="11"/>
  <c r="K1965" i="11" s="1"/>
  <c r="L1965" i="11" s="1"/>
  <c r="M1965" i="11" s="1"/>
  <c r="I1996" i="11"/>
  <c r="K1996" i="11" s="1"/>
  <c r="I1973" i="11"/>
  <c r="K1973" i="11" s="1"/>
  <c r="D1999" i="11"/>
  <c r="M1946" i="11"/>
  <c r="N1944" i="11"/>
  <c r="N1946" i="11" s="1"/>
  <c r="I506" i="9"/>
  <c r="K506" i="9" s="1"/>
  <c r="I537" i="9"/>
  <c r="K537" i="9" s="1"/>
  <c r="L537" i="9" s="1"/>
  <c r="M537" i="9" s="1"/>
  <c r="N537" i="9" s="1"/>
  <c r="D540" i="9"/>
  <c r="I556" i="9"/>
  <c r="K556" i="9" s="1"/>
  <c r="L556" i="9" s="1"/>
  <c r="M556" i="9" s="1"/>
  <c r="D591" i="9"/>
  <c r="I526" i="9"/>
  <c r="K526" i="9" s="1"/>
  <c r="L526" i="9" s="1"/>
  <c r="M526" i="9" s="1"/>
  <c r="I557" i="9"/>
  <c r="K557" i="9" s="1"/>
  <c r="L557" i="9" s="1"/>
  <c r="M557" i="9" s="1"/>
  <c r="N557" i="9" s="1"/>
  <c r="D561" i="9"/>
  <c r="N2051" i="15" l="1"/>
  <c r="N2055" i="15"/>
  <c r="N2049" i="15"/>
  <c r="N2053" i="15"/>
  <c r="N2046" i="15"/>
  <c r="N2047" i="15"/>
  <c r="N2048" i="15"/>
  <c r="N2050" i="15"/>
  <c r="N2054" i="15"/>
  <c r="N2052" i="15"/>
  <c r="N2045" i="15"/>
  <c r="B1969" i="13" a="1"/>
  <c r="B1972" i="13" s="1"/>
  <c r="B1913" i="13" a="1"/>
  <c r="L1996" i="11"/>
  <c r="M1996" i="11" s="1"/>
  <c r="O1944" i="11"/>
  <c r="N1965" i="11"/>
  <c r="N1967" i="11" s="1"/>
  <c r="M1967" i="11"/>
  <c r="O1965" i="11" s="1"/>
  <c r="J1999" i="11"/>
  <c r="J2001" i="11"/>
  <c r="J2000" i="11"/>
  <c r="L1973" i="11"/>
  <c r="M1973" i="11" s="1"/>
  <c r="N526" i="9"/>
  <c r="N528" i="9" s="1"/>
  <c r="M528" i="9"/>
  <c r="O526" i="9" s="1"/>
  <c r="J592" i="9"/>
  <c r="J591" i="9"/>
  <c r="K591" i="9" s="1"/>
  <c r="J541" i="9"/>
  <c r="J540" i="9"/>
  <c r="N556" i="9"/>
  <c r="J561" i="9"/>
  <c r="J562" i="9"/>
  <c r="L506" i="9"/>
  <c r="M506" i="9" s="1"/>
  <c r="H2059" i="15" l="1"/>
  <c r="H2061" i="15"/>
  <c r="H2062" i="15"/>
  <c r="H2065" i="15"/>
  <c r="H2068" i="15"/>
  <c r="H2060" i="15"/>
  <c r="H2058" i="15"/>
  <c r="H2058" i="15" a="1"/>
  <c r="H2066" i="15" s="1"/>
  <c r="H2064" i="15"/>
  <c r="B1973" i="13"/>
  <c r="B1975" i="13"/>
  <c r="B1976" i="13"/>
  <c r="B1977" i="13"/>
  <c r="B1970" i="13"/>
  <c r="B1979" i="13"/>
  <c r="B1971" i="13"/>
  <c r="B1969" i="13"/>
  <c r="B1974" i="13"/>
  <c r="B1978" i="13"/>
  <c r="K1918" i="13"/>
  <c r="E1916" i="13"/>
  <c r="E1919" i="13"/>
  <c r="B1923" i="13"/>
  <c r="B1914" i="13"/>
  <c r="D1914" i="13"/>
  <c r="B1916" i="13"/>
  <c r="C1915" i="13"/>
  <c r="I1913" i="13"/>
  <c r="H1915" i="13"/>
  <c r="L1914" i="13"/>
  <c r="F1914" i="13"/>
  <c r="L1918" i="13"/>
  <c r="J1923" i="13"/>
  <c r="E1923" i="13"/>
  <c r="B1913" i="13"/>
  <c r="K1921" i="13"/>
  <c r="J1915" i="13"/>
  <c r="D1915" i="13"/>
  <c r="G1915" i="13"/>
  <c r="G1918" i="13"/>
  <c r="D1916" i="13"/>
  <c r="B1921" i="13"/>
  <c r="J1922" i="13"/>
  <c r="K1923" i="13"/>
  <c r="F1919" i="13"/>
  <c r="J1918" i="13"/>
  <c r="H1922" i="13"/>
  <c r="H1919" i="13"/>
  <c r="C1921" i="13"/>
  <c r="I1922" i="13"/>
  <c r="G1913" i="13"/>
  <c r="I1923" i="13"/>
  <c r="I1917" i="13"/>
  <c r="K1916" i="13"/>
  <c r="H1917" i="13"/>
  <c r="B1918" i="13"/>
  <c r="I1921" i="13"/>
  <c r="E1917" i="13"/>
  <c r="D1917" i="13"/>
  <c r="J1913" i="13"/>
  <c r="F1923" i="13"/>
  <c r="J1916" i="13"/>
  <c r="H1920" i="13"/>
  <c r="C1923" i="13"/>
  <c r="G1920" i="13"/>
  <c r="L1913" i="13"/>
  <c r="J1920" i="13"/>
  <c r="E1913" i="13"/>
  <c r="L1923" i="13"/>
  <c r="E1914" i="13"/>
  <c r="F1917" i="13"/>
  <c r="I1919" i="13"/>
  <c r="C1916" i="13"/>
  <c r="D1913" i="13"/>
  <c r="C1913" i="13"/>
  <c r="J1914" i="13"/>
  <c r="H1914" i="13"/>
  <c r="H1916" i="13"/>
  <c r="L1915" i="13"/>
  <c r="E1922" i="13"/>
  <c r="C1917" i="13"/>
  <c r="F1915" i="13"/>
  <c r="C1922" i="13"/>
  <c r="F1922" i="13"/>
  <c r="E1918" i="13"/>
  <c r="E1920" i="13"/>
  <c r="K1922" i="13"/>
  <c r="K1914" i="13"/>
  <c r="K1920" i="13"/>
  <c r="F1916" i="13"/>
  <c r="B1922" i="13"/>
  <c r="G1919" i="13"/>
  <c r="K1917" i="13"/>
  <c r="I1914" i="13"/>
  <c r="G1922" i="13"/>
  <c r="L1917" i="13"/>
  <c r="D1921" i="13"/>
  <c r="I1916" i="13"/>
  <c r="C1918" i="13"/>
  <c r="G1923" i="13"/>
  <c r="C1919" i="13"/>
  <c r="J1921" i="13"/>
  <c r="C1920" i="13"/>
  <c r="K1919" i="13"/>
  <c r="C1914" i="13"/>
  <c r="G1921" i="13"/>
  <c r="L1920" i="13"/>
  <c r="D1918" i="13"/>
  <c r="L1916" i="13"/>
  <c r="K1915" i="13"/>
  <c r="D1920" i="13"/>
  <c r="L1921" i="13"/>
  <c r="K1913" i="13"/>
  <c r="H1913" i="13"/>
  <c r="F1921" i="13"/>
  <c r="I1918" i="13"/>
  <c r="F1920" i="13"/>
  <c r="H1921" i="13"/>
  <c r="D1922" i="13"/>
  <c r="D1923" i="13"/>
  <c r="G1917" i="13"/>
  <c r="D1919" i="13"/>
  <c r="L1922" i="13"/>
  <c r="B1915" i="13"/>
  <c r="J1917" i="13"/>
  <c r="G1916" i="13"/>
  <c r="H1918" i="13"/>
  <c r="B1917" i="13"/>
  <c r="I1920" i="13"/>
  <c r="E1921" i="13"/>
  <c r="J1919" i="13"/>
  <c r="I1915" i="13"/>
  <c r="G1914" i="13"/>
  <c r="E1915" i="13"/>
  <c r="L1919" i="13"/>
  <c r="F1913" i="13"/>
  <c r="H1923" i="13"/>
  <c r="F1918" i="13"/>
  <c r="B1920" i="13"/>
  <c r="B1919" i="13"/>
  <c r="N1973" i="11"/>
  <c r="N1996" i="11"/>
  <c r="N1997" i="11" s="1"/>
  <c r="M1997" i="11"/>
  <c r="I1969" i="11"/>
  <c r="K1969" i="11" s="1"/>
  <c r="L1969" i="11" s="1"/>
  <c r="M1969" i="11" s="1"/>
  <c r="D2004" i="11"/>
  <c r="I2000" i="11"/>
  <c r="K2000" i="11" s="1"/>
  <c r="I1949" i="11"/>
  <c r="K1949" i="11" s="1"/>
  <c r="L1949" i="11" s="1"/>
  <c r="M1949" i="11" s="1"/>
  <c r="I1980" i="11"/>
  <c r="K1980" i="11" s="1"/>
  <c r="L1980" i="11" s="1"/>
  <c r="M1980" i="11" s="1"/>
  <c r="N1980" i="11" s="1"/>
  <c r="D1983" i="11"/>
  <c r="N506" i="9"/>
  <c r="N508" i="9" s="1"/>
  <c r="M508" i="9"/>
  <c r="O505" i="9" s="1"/>
  <c r="L591" i="9"/>
  <c r="M591" i="9" s="1"/>
  <c r="I531" i="9"/>
  <c r="K531" i="9" s="1"/>
  <c r="L531" i="9" s="1"/>
  <c r="M531" i="9" s="1"/>
  <c r="I562" i="9"/>
  <c r="K562" i="9" s="1"/>
  <c r="D565" i="9"/>
  <c r="H2071" i="15" l="1" a="1"/>
  <c r="H2067" i="15"/>
  <c r="H2063" i="15"/>
  <c r="B2002" i="13" a="1"/>
  <c r="B2007" i="13" s="1"/>
  <c r="B1926" i="13" a="1"/>
  <c r="L2000" i="11"/>
  <c r="M2000" i="11" s="1"/>
  <c r="N2000" i="11" s="1"/>
  <c r="N1949" i="11"/>
  <c r="N1951" i="11" s="1"/>
  <c r="M1951" i="11"/>
  <c r="J2004" i="11"/>
  <c r="J2005" i="11"/>
  <c r="O1995" i="11"/>
  <c r="N1969" i="11"/>
  <c r="N1971" i="11" s="1"/>
  <c r="M1971" i="11"/>
  <c r="O1969" i="11" s="1"/>
  <c r="J1983" i="11"/>
  <c r="J1984" i="11"/>
  <c r="N591" i="9"/>
  <c r="N531" i="9"/>
  <c r="I541" i="9"/>
  <c r="K541" i="9" s="1"/>
  <c r="I533" i="9"/>
  <c r="K533" i="9" s="1"/>
  <c r="D544" i="9"/>
  <c r="M562" i="9"/>
  <c r="N562" i="9" s="1"/>
  <c r="L562" i="9"/>
  <c r="J566" i="9"/>
  <c r="J565" i="9"/>
  <c r="H2075" i="15" l="1"/>
  <c r="H2077" i="15"/>
  <c r="H2080" i="15"/>
  <c r="H2071" i="15"/>
  <c r="H2079" i="15"/>
  <c r="H2074" i="15"/>
  <c r="H2081" i="15"/>
  <c r="H2072" i="15"/>
  <c r="H2073" i="15"/>
  <c r="H2078" i="15"/>
  <c r="H2076" i="15"/>
  <c r="H2003" i="13"/>
  <c r="J2003" i="13"/>
  <c r="F2008" i="13"/>
  <c r="E2005" i="13"/>
  <c r="G2005" i="13"/>
  <c r="C2004" i="13"/>
  <c r="C2010" i="13"/>
  <c r="H2008" i="13"/>
  <c r="K2010" i="13"/>
  <c r="I2009" i="13"/>
  <c r="I2010" i="13"/>
  <c r="I2006" i="13"/>
  <c r="C2012" i="13"/>
  <c r="L2007" i="13"/>
  <c r="K2012" i="13"/>
  <c r="E2011" i="13"/>
  <c r="F2009" i="13"/>
  <c r="G2002" i="13"/>
  <c r="J2005" i="13"/>
  <c r="K2011" i="13"/>
  <c r="E2003" i="13"/>
  <c r="I2007" i="13"/>
  <c r="D2012" i="13"/>
  <c r="C2002" i="13"/>
  <c r="L2009" i="13"/>
  <c r="G2004" i="13"/>
  <c r="C2005" i="13"/>
  <c r="G2007" i="13"/>
  <c r="H2006" i="13"/>
  <c r="K2008" i="13"/>
  <c r="E2007" i="13"/>
  <c r="G2010" i="13"/>
  <c r="K2006" i="13"/>
  <c r="D2006" i="13"/>
  <c r="L2006" i="13"/>
  <c r="G2011" i="13"/>
  <c r="H2012" i="13"/>
  <c r="L2004" i="13"/>
  <c r="E2008" i="13"/>
  <c r="B2003" i="13"/>
  <c r="F2004" i="13"/>
  <c r="F2006" i="13"/>
  <c r="L2010" i="13"/>
  <c r="C2009" i="13"/>
  <c r="F2012" i="13"/>
  <c r="J2010" i="13"/>
  <c r="I2002" i="13"/>
  <c r="E2012" i="13"/>
  <c r="E2010" i="13"/>
  <c r="E2002" i="13"/>
  <c r="C2006" i="13"/>
  <c r="C2007" i="13"/>
  <c r="B2010" i="13"/>
  <c r="L2012" i="13"/>
  <c r="I2004" i="13"/>
  <c r="D2010" i="13"/>
  <c r="L2005" i="13"/>
  <c r="G2003" i="13"/>
  <c r="D2008" i="13"/>
  <c r="I2005" i="13"/>
  <c r="E2009" i="13"/>
  <c r="C2003" i="13"/>
  <c r="C2011" i="13"/>
  <c r="F2010" i="13"/>
  <c r="H2005" i="13"/>
  <c r="G2008" i="13"/>
  <c r="D2009" i="13"/>
  <c r="F2011" i="13"/>
  <c r="D2002" i="13"/>
  <c r="J2004" i="13"/>
  <c r="I2008" i="13"/>
  <c r="K2003" i="13"/>
  <c r="B2002" i="13"/>
  <c r="B2006" i="13"/>
  <c r="E2004" i="13"/>
  <c r="D2007" i="13"/>
  <c r="F2003" i="13"/>
  <c r="L2002" i="13"/>
  <c r="D2005" i="13"/>
  <c r="K2005" i="13"/>
  <c r="J2008" i="13"/>
  <c r="G2009" i="13"/>
  <c r="I2011" i="13"/>
  <c r="G2006" i="13"/>
  <c r="J2002" i="13"/>
  <c r="H2004" i="13"/>
  <c r="I2012" i="13"/>
  <c r="H2009" i="13"/>
  <c r="D2003" i="13"/>
  <c r="J2011" i="13"/>
  <c r="D2004" i="13"/>
  <c r="H2002" i="13"/>
  <c r="G2012" i="13"/>
  <c r="J2007" i="13"/>
  <c r="H2010" i="13"/>
  <c r="B2004" i="13"/>
  <c r="D2011" i="13"/>
  <c r="J2006" i="13"/>
  <c r="F2002" i="13"/>
  <c r="H2011" i="13"/>
  <c r="B2012" i="13"/>
  <c r="B2009" i="13"/>
  <c r="F2005" i="13"/>
  <c r="B2011" i="13"/>
  <c r="H2007" i="13"/>
  <c r="L2011" i="13"/>
  <c r="L2008" i="13"/>
  <c r="I2003" i="13"/>
  <c r="B2008" i="13"/>
  <c r="B2005" i="13"/>
  <c r="F2007" i="13"/>
  <c r="K2002" i="13"/>
  <c r="K2009" i="13"/>
  <c r="J2009" i="13"/>
  <c r="C2008" i="13"/>
  <c r="K2007" i="13"/>
  <c r="K2004" i="13"/>
  <c r="J2012" i="13"/>
  <c r="E2006" i="13"/>
  <c r="L2003" i="13"/>
  <c r="C1933" i="13"/>
  <c r="D1930" i="13"/>
  <c r="B1931" i="13"/>
  <c r="B1932" i="13"/>
  <c r="L1931" i="13"/>
  <c r="L1928" i="13"/>
  <c r="F1929" i="13"/>
  <c r="I1933" i="13"/>
  <c r="J1926" i="13"/>
  <c r="L1927" i="13"/>
  <c r="H1927" i="13"/>
  <c r="G1929" i="13"/>
  <c r="C1930" i="13"/>
  <c r="C1931" i="13"/>
  <c r="L1929" i="13"/>
  <c r="J1927" i="13"/>
  <c r="G1932" i="13"/>
  <c r="C1932" i="13"/>
  <c r="E1933" i="13"/>
  <c r="F1926" i="13"/>
  <c r="B1928" i="13"/>
  <c r="I1927" i="13"/>
  <c r="D1928" i="13"/>
  <c r="C1928" i="13"/>
  <c r="F1933" i="13"/>
  <c r="D1929" i="13"/>
  <c r="I1928" i="13"/>
  <c r="K1929" i="13"/>
  <c r="H1929" i="13"/>
  <c r="K1933" i="13"/>
  <c r="H1926" i="13"/>
  <c r="K1926" i="13"/>
  <c r="D1927" i="13"/>
  <c r="C1927" i="13"/>
  <c r="D1932" i="13"/>
  <c r="G1927" i="13"/>
  <c r="L1926" i="13"/>
  <c r="I1926" i="13"/>
  <c r="K1927" i="13"/>
  <c r="K1931" i="13"/>
  <c r="K1932" i="13"/>
  <c r="B1927" i="13"/>
  <c r="H1928" i="13"/>
  <c r="D1931" i="13"/>
  <c r="E1929" i="13"/>
  <c r="B1929" i="13"/>
  <c r="I1930" i="13"/>
  <c r="H1931" i="13"/>
  <c r="F1932" i="13"/>
  <c r="B1926" i="13"/>
  <c r="D1926" i="13"/>
  <c r="E1932" i="13"/>
  <c r="D1933" i="13"/>
  <c r="I1931" i="13"/>
  <c r="L1933" i="13"/>
  <c r="J1932" i="13"/>
  <c r="K1928" i="13"/>
  <c r="F1931" i="13"/>
  <c r="J1928" i="13"/>
  <c r="C1929" i="13"/>
  <c r="G1926" i="13"/>
  <c r="G1930" i="13"/>
  <c r="B1933" i="13"/>
  <c r="L1930" i="13"/>
  <c r="L1932" i="13"/>
  <c r="G1931" i="13"/>
  <c r="F1927" i="13"/>
  <c r="J1929" i="13"/>
  <c r="I1929" i="13"/>
  <c r="E1926" i="13"/>
  <c r="J1933" i="13"/>
  <c r="J1931" i="13"/>
  <c r="G1933" i="13"/>
  <c r="C1926" i="13"/>
  <c r="I1932" i="13"/>
  <c r="H1932" i="13"/>
  <c r="J1930" i="13"/>
  <c r="E1930" i="13"/>
  <c r="E1928" i="13"/>
  <c r="E1927" i="13"/>
  <c r="F1930" i="13"/>
  <c r="H1933" i="13"/>
  <c r="H1930" i="13"/>
  <c r="B1930" i="13"/>
  <c r="E1931" i="13"/>
  <c r="G1928" i="13"/>
  <c r="F1928" i="13"/>
  <c r="K1930" i="13"/>
  <c r="O1948" i="11"/>
  <c r="I1974" i="11"/>
  <c r="K1974" i="11" s="1"/>
  <c r="L1974" i="11" s="1"/>
  <c r="M1974" i="11" s="1"/>
  <c r="I2005" i="11"/>
  <c r="K2005" i="11" s="1"/>
  <c r="D2008" i="11"/>
  <c r="I1999" i="11"/>
  <c r="K1999" i="11" s="1"/>
  <c r="L1999" i="11" s="1"/>
  <c r="M1999" i="11" s="1"/>
  <c r="D2034" i="11"/>
  <c r="L533" i="9"/>
  <c r="M533" i="9" s="1"/>
  <c r="J544" i="9"/>
  <c r="J545" i="9"/>
  <c r="J546" i="9"/>
  <c r="K546" i="9" s="1"/>
  <c r="L546" i="9" s="1"/>
  <c r="M546" i="9" s="1"/>
  <c r="N546" i="9" s="1"/>
  <c r="L541" i="9"/>
  <c r="M541" i="9" s="1"/>
  <c r="N541" i="9" s="1"/>
  <c r="K2071" i="15" l="1" a="1"/>
  <c r="K2072" i="15" s="1"/>
  <c r="H2087" i="15" s="1"/>
  <c r="B1936" i="13" a="1"/>
  <c r="G1943" i="13" s="1"/>
  <c r="B2015" i="13" a="1"/>
  <c r="B1982" i="13" a="1"/>
  <c r="N1999" i="11"/>
  <c r="L2005" i="11"/>
  <c r="M2005" i="11"/>
  <c r="N2005" i="11" s="1"/>
  <c r="J2035" i="11"/>
  <c r="J2034" i="11"/>
  <c r="K2034" i="11" s="1"/>
  <c r="L2034" i="11" s="1"/>
  <c r="M2034" i="11" s="1"/>
  <c r="J2009" i="11"/>
  <c r="J2008" i="11"/>
  <c r="N1974" i="11"/>
  <c r="I1984" i="11"/>
  <c r="K1984" i="11" s="1"/>
  <c r="L1984" i="11" s="1"/>
  <c r="M1984" i="11" s="1"/>
  <c r="N1984" i="11" s="1"/>
  <c r="D1987" i="11"/>
  <c r="I1976" i="11"/>
  <c r="K1976" i="11" s="1"/>
  <c r="N533" i="9"/>
  <c r="N534" i="9" s="1"/>
  <c r="M534" i="9"/>
  <c r="O530" i="9" s="1"/>
  <c r="N2124" i="15" l="1"/>
  <c r="L2087" i="15"/>
  <c r="K2071" i="15"/>
  <c r="H2086" i="15" s="1"/>
  <c r="K2075" i="15"/>
  <c r="H2090" i="15" s="1"/>
  <c r="K2079" i="15"/>
  <c r="H2094" i="15" s="1"/>
  <c r="K2076" i="15"/>
  <c r="H2091" i="15" s="1"/>
  <c r="K2073" i="15"/>
  <c r="H2088" i="15" s="1"/>
  <c r="K2077" i="15"/>
  <c r="H2092" i="15" s="1"/>
  <c r="K2074" i="15"/>
  <c r="H2089" i="15" s="1"/>
  <c r="K2078" i="15"/>
  <c r="H2093" i="15" s="1"/>
  <c r="K2081" i="15"/>
  <c r="H2096" i="15" s="1"/>
  <c r="K2080" i="15"/>
  <c r="H2095" i="15" s="1"/>
  <c r="G1936" i="13"/>
  <c r="F1942" i="13"/>
  <c r="B1939" i="13"/>
  <c r="C1938" i="13"/>
  <c r="C1940" i="13"/>
  <c r="I1939" i="13"/>
  <c r="H1941" i="13"/>
  <c r="D1940" i="13"/>
  <c r="G1937" i="13"/>
  <c r="F1936" i="13"/>
  <c r="E1940" i="13"/>
  <c r="F1939" i="13"/>
  <c r="C1939" i="13"/>
  <c r="B1943" i="13"/>
  <c r="E1943" i="13"/>
  <c r="B1938" i="13"/>
  <c r="D1941" i="13"/>
  <c r="I1940" i="13"/>
  <c r="I1937" i="13"/>
  <c r="F1943" i="13"/>
  <c r="C1936" i="13"/>
  <c r="H1937" i="13"/>
  <c r="B1942" i="13"/>
  <c r="D1943" i="13"/>
  <c r="I1938" i="13"/>
  <c r="F1937" i="13"/>
  <c r="E1937" i="13"/>
  <c r="B1937" i="13"/>
  <c r="C1937" i="13"/>
  <c r="F1940" i="13"/>
  <c r="B1936" i="13"/>
  <c r="D1938" i="13"/>
  <c r="E1941" i="13"/>
  <c r="F1938" i="13"/>
  <c r="E1942" i="13"/>
  <c r="I1943" i="13"/>
  <c r="C1942" i="13"/>
  <c r="G1940" i="13"/>
  <c r="H1942" i="13"/>
  <c r="H1943" i="13"/>
  <c r="E1938" i="13"/>
  <c r="E1939" i="13"/>
  <c r="D1937" i="13"/>
  <c r="F1941" i="13"/>
  <c r="C1941" i="13"/>
  <c r="I1942" i="13"/>
  <c r="B1940" i="13"/>
  <c r="I1941" i="13"/>
  <c r="D1942" i="13"/>
  <c r="E1936" i="13"/>
  <c r="H1938" i="13"/>
  <c r="D1939" i="13"/>
  <c r="H1936" i="13"/>
  <c r="I1936" i="13"/>
  <c r="B1941" i="13"/>
  <c r="C1943" i="13"/>
  <c r="H1940" i="13"/>
  <c r="G1938" i="13"/>
  <c r="D1936" i="13"/>
  <c r="H1939" i="13"/>
  <c r="G1939" i="13"/>
  <c r="G1941" i="13"/>
  <c r="G1942" i="13"/>
  <c r="B2018" i="13"/>
  <c r="G2020" i="13"/>
  <c r="L2018" i="13"/>
  <c r="J2023" i="13"/>
  <c r="C2017" i="13"/>
  <c r="G2016" i="13"/>
  <c r="K2024" i="13"/>
  <c r="I2020" i="13"/>
  <c r="J2018" i="13"/>
  <c r="D2022" i="13"/>
  <c r="D2017" i="13"/>
  <c r="G2015" i="13"/>
  <c r="L2025" i="13"/>
  <c r="C2025" i="13"/>
  <c r="F2020" i="13"/>
  <c r="B2020" i="13"/>
  <c r="G2024" i="13"/>
  <c r="G2018" i="13"/>
  <c r="L2017" i="13"/>
  <c r="H2016" i="13"/>
  <c r="B2022" i="13"/>
  <c r="C2022" i="13"/>
  <c r="H2025" i="13"/>
  <c r="E2023" i="13"/>
  <c r="I2022" i="13"/>
  <c r="L2016" i="13"/>
  <c r="D2021" i="13"/>
  <c r="C2021" i="13"/>
  <c r="G2025" i="13"/>
  <c r="D2020" i="13"/>
  <c r="D2025" i="13"/>
  <c r="L2019" i="13"/>
  <c r="I2018" i="13"/>
  <c r="D2018" i="13"/>
  <c r="G2023" i="13"/>
  <c r="B2016" i="13"/>
  <c r="D2016" i="13"/>
  <c r="L2023" i="13"/>
  <c r="F2015" i="13"/>
  <c r="B2024" i="13"/>
  <c r="G2017" i="13"/>
  <c r="F2023" i="13"/>
  <c r="E2024" i="13"/>
  <c r="B2017" i="13"/>
  <c r="B2021" i="13"/>
  <c r="C2015" i="13"/>
  <c r="F2019" i="13"/>
  <c r="D2024" i="13"/>
  <c r="F2017" i="13"/>
  <c r="I2017" i="13"/>
  <c r="G2019" i="13"/>
  <c r="I2019" i="13"/>
  <c r="K2025" i="13"/>
  <c r="J2024" i="13"/>
  <c r="H2017" i="13"/>
  <c r="I2016" i="13"/>
  <c r="B2015" i="13"/>
  <c r="L2024" i="13"/>
  <c r="K2018" i="13"/>
  <c r="F2018" i="13"/>
  <c r="L2021" i="13"/>
  <c r="I2021" i="13"/>
  <c r="D2019" i="13"/>
  <c r="F2022" i="13"/>
  <c r="E2018" i="13"/>
  <c r="F2016" i="13"/>
  <c r="I2023" i="13"/>
  <c r="C2020" i="13"/>
  <c r="D2015" i="13"/>
  <c r="J2021" i="13"/>
  <c r="L2022" i="13"/>
  <c r="H2024" i="13"/>
  <c r="C2019" i="13"/>
  <c r="C2024" i="13"/>
  <c r="H2022" i="13"/>
  <c r="F2021" i="13"/>
  <c r="I2024" i="13"/>
  <c r="C2023" i="13"/>
  <c r="F2024" i="13"/>
  <c r="G2022" i="13"/>
  <c r="B2025" i="13"/>
  <c r="E2020" i="13"/>
  <c r="K2019" i="13"/>
  <c r="E2017" i="13"/>
  <c r="C2016" i="13"/>
  <c r="H2018" i="13"/>
  <c r="K2021" i="13"/>
  <c r="H2023" i="13"/>
  <c r="K2023" i="13"/>
  <c r="J2025" i="13"/>
  <c r="E2025" i="13"/>
  <c r="I2015" i="13"/>
  <c r="L2015" i="13"/>
  <c r="H2015" i="13"/>
  <c r="B2023" i="13"/>
  <c r="H2021" i="13"/>
  <c r="K2020" i="13"/>
  <c r="H2020" i="13"/>
  <c r="J2020" i="13"/>
  <c r="B2019" i="13"/>
  <c r="I2025" i="13"/>
  <c r="E2015" i="13"/>
  <c r="K2015" i="13"/>
  <c r="E2016" i="13"/>
  <c r="K2016" i="13"/>
  <c r="C2018" i="13"/>
  <c r="K2017" i="13"/>
  <c r="E2022" i="13"/>
  <c r="F2025" i="13"/>
  <c r="J2022" i="13"/>
  <c r="E2021" i="13"/>
  <c r="J2017" i="13"/>
  <c r="L2020" i="13"/>
  <c r="J2015" i="13"/>
  <c r="E2019" i="13"/>
  <c r="G2021" i="13"/>
  <c r="J2016" i="13"/>
  <c r="H2019" i="13"/>
  <c r="J2019" i="13"/>
  <c r="D2023" i="13"/>
  <c r="K2022" i="13"/>
  <c r="B1989" i="13"/>
  <c r="B1982" i="13"/>
  <c r="B1988" i="13"/>
  <c r="B1986" i="13"/>
  <c r="B1987" i="13"/>
  <c r="B1984" i="13"/>
  <c r="B1983" i="13"/>
  <c r="B1985" i="13"/>
  <c r="N2034" i="11"/>
  <c r="L1976" i="11"/>
  <c r="M1976" i="11"/>
  <c r="J1988" i="11"/>
  <c r="J1987" i="11"/>
  <c r="J1989" i="11"/>
  <c r="K1989" i="11" s="1"/>
  <c r="L1989" i="11" s="1"/>
  <c r="M1989" i="11" s="1"/>
  <c r="N1989" i="11" s="1"/>
  <c r="D569" i="9"/>
  <c r="I544" i="9"/>
  <c r="K544" i="9" s="1"/>
  <c r="L544" i="9" s="1"/>
  <c r="M544" i="9" s="1"/>
  <c r="I566" i="9"/>
  <c r="K566" i="9" s="1"/>
  <c r="I558" i="9"/>
  <c r="K558" i="9" s="1"/>
  <c r="I536" i="9"/>
  <c r="K536" i="9" s="1"/>
  <c r="L536" i="9" s="1"/>
  <c r="M536" i="9" s="1"/>
  <c r="L2092" i="15" l="1"/>
  <c r="N2129" i="15"/>
  <c r="N2125" i="15"/>
  <c r="L2088" i="15"/>
  <c r="N2128" i="15"/>
  <c r="L2091" i="15"/>
  <c r="N2131" i="15"/>
  <c r="L2094" i="15"/>
  <c r="N2127" i="15"/>
  <c r="L2090" i="15"/>
  <c r="N2123" i="15"/>
  <c r="L2086" i="15"/>
  <c r="L2093" i="15"/>
  <c r="N2130" i="15"/>
  <c r="N2087" i="15"/>
  <c r="P2087" i="15"/>
  <c r="N2132" i="15"/>
  <c r="L2095" i="15"/>
  <c r="N2133" i="15"/>
  <c r="L2096" i="15"/>
  <c r="L2089" i="15"/>
  <c r="N2126" i="15"/>
  <c r="B1946" i="13" a="1"/>
  <c r="I1952" i="13" s="1"/>
  <c r="B2028" i="13" a="1"/>
  <c r="B1992" i="13" a="1"/>
  <c r="N1976" i="11"/>
  <c r="N1977" i="11" s="1"/>
  <c r="M1977" i="11"/>
  <c r="O1973" i="11" s="1"/>
  <c r="L558" i="9"/>
  <c r="M558" i="9" s="1"/>
  <c r="N544" i="9"/>
  <c r="M538" i="9"/>
  <c r="N536" i="9"/>
  <c r="N538" i="9" s="1"/>
  <c r="L566" i="9"/>
  <c r="M566" i="9" s="1"/>
  <c r="N566" i="9" s="1"/>
  <c r="J570" i="9"/>
  <c r="J571" i="9"/>
  <c r="J572" i="9"/>
  <c r="J569" i="9"/>
  <c r="N2092" i="15" l="1"/>
  <c r="Q2092" i="15" s="1"/>
  <c r="R2092" i="15" s="1"/>
  <c r="S2092" i="15" s="1"/>
  <c r="N2168" i="15" s="1"/>
  <c r="P2092" i="15"/>
  <c r="N2094" i="15"/>
  <c r="P2094" i="15"/>
  <c r="Q2087" i="15"/>
  <c r="R2087" i="15" s="1"/>
  <c r="S2087" i="15" s="1"/>
  <c r="I2163" i="15" s="1"/>
  <c r="P2091" i="15"/>
  <c r="N2091" i="15"/>
  <c r="Q2091" i="15" s="1"/>
  <c r="R2091" i="15" s="1"/>
  <c r="S2091" i="15" s="1"/>
  <c r="M2167" i="15" s="1"/>
  <c r="N2089" i="15"/>
  <c r="P2089" i="15"/>
  <c r="N2093" i="15"/>
  <c r="P2093" i="15"/>
  <c r="N2096" i="15"/>
  <c r="Q2096" i="15" s="1"/>
  <c r="R2096" i="15" s="1"/>
  <c r="S2096" i="15" s="1"/>
  <c r="R2172" i="15" s="1"/>
  <c r="P2096" i="15"/>
  <c r="P2086" i="15"/>
  <c r="N2086" i="15"/>
  <c r="Q2086" i="15" s="1"/>
  <c r="R2086" i="15" s="1"/>
  <c r="S2086" i="15" s="1"/>
  <c r="H2162" i="15" s="1"/>
  <c r="N2088" i="15"/>
  <c r="P2088" i="15"/>
  <c r="K2257" i="15" a="1"/>
  <c r="N2095" i="15"/>
  <c r="Q2095" i="15" s="1"/>
  <c r="R2095" i="15" s="1"/>
  <c r="S2095" i="15" s="1"/>
  <c r="Q2171" i="15" s="1"/>
  <c r="P2095" i="15"/>
  <c r="P2090" i="15"/>
  <c r="N2090" i="15"/>
  <c r="Q2090" i="15" s="1"/>
  <c r="R2090" i="15" s="1"/>
  <c r="S2090" i="15" s="1"/>
  <c r="L2166" i="15" s="1"/>
  <c r="I1951" i="13"/>
  <c r="E1952" i="13"/>
  <c r="G1949" i="13"/>
  <c r="C1953" i="13"/>
  <c r="H1953" i="13"/>
  <c r="I1953" i="13"/>
  <c r="B1947" i="13"/>
  <c r="H1947" i="13"/>
  <c r="F1948" i="13"/>
  <c r="G1947" i="13"/>
  <c r="D1949" i="13"/>
  <c r="B1950" i="13"/>
  <c r="I1950" i="13"/>
  <c r="H1948" i="13"/>
  <c r="D1948" i="13"/>
  <c r="G1948" i="13"/>
  <c r="D1947" i="13"/>
  <c r="D1951" i="13"/>
  <c r="E1951" i="13"/>
  <c r="H1951" i="13"/>
  <c r="C1947" i="13"/>
  <c r="I1948" i="13"/>
  <c r="G1951" i="13"/>
  <c r="C1952" i="13"/>
  <c r="G1953" i="13"/>
  <c r="C1946" i="13"/>
  <c r="B1951" i="13"/>
  <c r="H1949" i="13"/>
  <c r="E1948" i="13"/>
  <c r="E1946" i="13"/>
  <c r="F1950" i="13"/>
  <c r="F1947" i="13"/>
  <c r="I1947" i="13"/>
  <c r="B1953" i="13"/>
  <c r="D1950" i="13"/>
  <c r="D1946" i="13"/>
  <c r="H1952" i="13"/>
  <c r="G1950" i="13"/>
  <c r="F1953" i="13"/>
  <c r="E1947" i="13"/>
  <c r="I1949" i="13"/>
  <c r="G1946" i="13"/>
  <c r="F1952" i="13"/>
  <c r="E1953" i="13"/>
  <c r="D1952" i="13"/>
  <c r="B1946" i="13"/>
  <c r="C1951" i="13"/>
  <c r="C1949" i="13"/>
  <c r="C1948" i="13"/>
  <c r="B1949" i="13"/>
  <c r="D1953" i="13"/>
  <c r="H1946" i="13"/>
  <c r="C1950" i="13"/>
  <c r="G1952" i="13"/>
  <c r="E1950" i="13"/>
  <c r="F1951" i="13"/>
  <c r="I1946" i="13"/>
  <c r="B1948" i="13"/>
  <c r="B1952" i="13"/>
  <c r="E1949" i="13"/>
  <c r="H1950" i="13"/>
  <c r="F1946" i="13"/>
  <c r="F1949" i="13"/>
  <c r="B2029" i="13"/>
  <c r="B2034" i="13"/>
  <c r="B2028" i="13"/>
  <c r="B2032" i="13"/>
  <c r="B2037" i="13"/>
  <c r="B2030" i="13"/>
  <c r="B2038" i="13"/>
  <c r="B2031" i="13"/>
  <c r="B2036" i="13"/>
  <c r="B2035" i="13"/>
  <c r="B2033" i="13"/>
  <c r="B1995" i="13"/>
  <c r="B1994" i="13"/>
  <c r="B1999" i="13"/>
  <c r="B1997" i="13"/>
  <c r="B1996" i="13"/>
  <c r="B1993" i="13"/>
  <c r="B1998" i="13"/>
  <c r="B1992" i="13"/>
  <c r="D2012" i="11"/>
  <c r="I1979" i="11"/>
  <c r="K1979" i="11" s="1"/>
  <c r="L1979" i="11" s="1"/>
  <c r="M1979" i="11" s="1"/>
  <c r="I2001" i="11"/>
  <c r="K2001" i="11" s="1"/>
  <c r="L2001" i="11" s="1"/>
  <c r="M2001" i="11" s="1"/>
  <c r="I1987" i="11"/>
  <c r="K1987" i="11" s="1"/>
  <c r="I2009" i="11"/>
  <c r="K2009" i="11" s="1"/>
  <c r="L2009" i="11" s="1"/>
  <c r="M2009" i="11" s="1"/>
  <c r="N2009" i="11" s="1"/>
  <c r="N558" i="9"/>
  <c r="N559" i="9" s="1"/>
  <c r="M559" i="9"/>
  <c r="O556" i="9" s="1"/>
  <c r="O536" i="9"/>
  <c r="Q2088" i="15" l="1"/>
  <c r="R2088" i="15" s="1"/>
  <c r="S2088" i="15" s="1"/>
  <c r="J2164" i="15" s="1"/>
  <c r="Q2089" i="15"/>
  <c r="R2089" i="15" s="1"/>
  <c r="S2089" i="15" s="1"/>
  <c r="K2165" i="15" s="1"/>
  <c r="Q2094" i="15"/>
  <c r="R2094" i="15" s="1"/>
  <c r="S2094" i="15" s="1"/>
  <c r="P2170" i="15" s="1"/>
  <c r="H2175" i="15" s="1" a="1"/>
  <c r="K2261" i="15"/>
  <c r="K2259" i="15"/>
  <c r="K2264" i="15"/>
  <c r="K2263" i="15"/>
  <c r="K2257" i="15"/>
  <c r="K2260" i="15"/>
  <c r="K2258" i="15"/>
  <c r="K2262" i="15"/>
  <c r="Q2093" i="15"/>
  <c r="R2093" i="15" s="1"/>
  <c r="S2093" i="15" s="1"/>
  <c r="O2169" i="15" s="1"/>
  <c r="E1992" i="13" a="1"/>
  <c r="E1997" i="13" s="1"/>
  <c r="H1997" i="13" s="1"/>
  <c r="L1987" i="11"/>
  <c r="M1987" i="11" s="1"/>
  <c r="N1979" i="11"/>
  <c r="N1981" i="11" s="1"/>
  <c r="M1981" i="11"/>
  <c r="N2001" i="11"/>
  <c r="N2002" i="11" s="1"/>
  <c r="M2002" i="11"/>
  <c r="O1999" i="11" s="1"/>
  <c r="J2013" i="11"/>
  <c r="J2014" i="11"/>
  <c r="J2015" i="11"/>
  <c r="J2012" i="11"/>
  <c r="I540" i="9"/>
  <c r="K540" i="9" s="1"/>
  <c r="D575" i="9"/>
  <c r="I571" i="9"/>
  <c r="K571" i="9" s="1"/>
  <c r="L571" i="9" s="1"/>
  <c r="M571" i="9" s="1"/>
  <c r="N571" i="9" s="1"/>
  <c r="I561" i="9"/>
  <c r="K561" i="9" s="1"/>
  <c r="L561" i="9" s="1"/>
  <c r="M561" i="9" s="1"/>
  <c r="I569" i="9"/>
  <c r="K569" i="9" s="1"/>
  <c r="L569" i="9" s="1"/>
  <c r="M569" i="9" s="1"/>
  <c r="D595" i="9"/>
  <c r="I592" i="9"/>
  <c r="K592" i="9" s="1"/>
  <c r="O2182" i="15" l="1"/>
  <c r="O2185" i="15"/>
  <c r="H2175" i="15"/>
  <c r="R2181" i="15"/>
  <c r="I2178" i="15"/>
  <c r="R2184" i="15"/>
  <c r="Q2185" i="15"/>
  <c r="M2184" i="15"/>
  <c r="O2179" i="15"/>
  <c r="K2182" i="15"/>
  <c r="L2183" i="15"/>
  <c r="J2175" i="15"/>
  <c r="R2185" i="15"/>
  <c r="K2185" i="15"/>
  <c r="I2185" i="15"/>
  <c r="P2182" i="15"/>
  <c r="L2177" i="15"/>
  <c r="P2180" i="15"/>
  <c r="K2179" i="15"/>
  <c r="P2185" i="15"/>
  <c r="K2183" i="15"/>
  <c r="L2182" i="15"/>
  <c r="N2185" i="15"/>
  <c r="N2177" i="15"/>
  <c r="P2178" i="15"/>
  <c r="L2179" i="15"/>
  <c r="H2180" i="15"/>
  <c r="I2177" i="15"/>
  <c r="J2182" i="15"/>
  <c r="H2177" i="15"/>
  <c r="H2176" i="15"/>
  <c r="I2180" i="15"/>
  <c r="O2178" i="15"/>
  <c r="Q2178" i="15"/>
  <c r="J2185" i="15"/>
  <c r="P2175" i="15"/>
  <c r="K2180" i="15"/>
  <c r="M2181" i="15"/>
  <c r="K2181" i="15"/>
  <c r="R2177" i="15"/>
  <c r="H2182" i="15"/>
  <c r="P2181" i="15"/>
  <c r="L2175" i="15"/>
  <c r="Q2175" i="15"/>
  <c r="M2185" i="15"/>
  <c r="O2183" i="15"/>
  <c r="I2182" i="15"/>
  <c r="P2179" i="15"/>
  <c r="M2183" i="15"/>
  <c r="H2184" i="15"/>
  <c r="R2180" i="15"/>
  <c r="H2183" i="15"/>
  <c r="R2178" i="15"/>
  <c r="I2184" i="15"/>
  <c r="R2175" i="15"/>
  <c r="O2177" i="15"/>
  <c r="Q2182" i="15"/>
  <c r="K2184" i="15"/>
  <c r="Q2183" i="15"/>
  <c r="I2183" i="15"/>
  <c r="O2180" i="15"/>
  <c r="K2176" i="15"/>
  <c r="N2182" i="15"/>
  <c r="M2177" i="15"/>
  <c r="O2184" i="15"/>
  <c r="O2181" i="15"/>
  <c r="H2179" i="15"/>
  <c r="M2182" i="15"/>
  <c r="Q2179" i="15"/>
  <c r="L2180" i="15"/>
  <c r="Q2177" i="15"/>
  <c r="K2177" i="15"/>
  <c r="M2180" i="15"/>
  <c r="M2178" i="15"/>
  <c r="R2176" i="15"/>
  <c r="O2175" i="15"/>
  <c r="N2184" i="15"/>
  <c r="M2175" i="15"/>
  <c r="J2176" i="15"/>
  <c r="P2177" i="15"/>
  <c r="J2181" i="15"/>
  <c r="N2179" i="15"/>
  <c r="K2178" i="15"/>
  <c r="K2175" i="15"/>
  <c r="L2178" i="15"/>
  <c r="L2176" i="15"/>
  <c r="N2178" i="15"/>
  <c r="P2184" i="15"/>
  <c r="J2177" i="15"/>
  <c r="H2181" i="15"/>
  <c r="J2179" i="15"/>
  <c r="I2176" i="15"/>
  <c r="N2180" i="15"/>
  <c r="L2185" i="15"/>
  <c r="I2175" i="15"/>
  <c r="N2183" i="15"/>
  <c r="J2183" i="15"/>
  <c r="R2182" i="15"/>
  <c r="P2183" i="15"/>
  <c r="L2181" i="15"/>
  <c r="M2176" i="15"/>
  <c r="I2179" i="15"/>
  <c r="N2175" i="15"/>
  <c r="N2176" i="15"/>
  <c r="H2178" i="15"/>
  <c r="L2184" i="15"/>
  <c r="J2178" i="15"/>
  <c r="Q2181" i="15"/>
  <c r="J2180" i="15"/>
  <c r="O2176" i="15"/>
  <c r="R2183" i="15"/>
  <c r="J2184" i="15"/>
  <c r="Q2184" i="15"/>
  <c r="P2176" i="15"/>
  <c r="N2181" i="15"/>
  <c r="R2179" i="15"/>
  <c r="M2179" i="15"/>
  <c r="I2181" i="15"/>
  <c r="Q2180" i="15"/>
  <c r="Q2176" i="15"/>
  <c r="H2185" i="15"/>
  <c r="N2257" i="15" a="1"/>
  <c r="N2262" i="15" s="1"/>
  <c r="H2231" i="15" a="1"/>
  <c r="N2260" i="15"/>
  <c r="E1999" i="13"/>
  <c r="H1999" i="13" s="1"/>
  <c r="E1998" i="13"/>
  <c r="H1998" i="13" s="1"/>
  <c r="E1993" i="13"/>
  <c r="H1993" i="13" s="1"/>
  <c r="E1996" i="13"/>
  <c r="H1996" i="13" s="1"/>
  <c r="E1994" i="13"/>
  <c r="H1994" i="13" s="1"/>
  <c r="E1992" i="13"/>
  <c r="H1992" i="13" s="1"/>
  <c r="E1995" i="13"/>
  <c r="H1995" i="13" s="1"/>
  <c r="H2028" i="13" a="1"/>
  <c r="N1987" i="11"/>
  <c r="I2035" i="11"/>
  <c r="K2035" i="11" s="1"/>
  <c r="L2035" i="11" s="1"/>
  <c r="M2035" i="11" s="1"/>
  <c r="D2038" i="11"/>
  <c r="I2004" i="11"/>
  <c r="K2004" i="11" s="1"/>
  <c r="L2004" i="11" s="1"/>
  <c r="M2004" i="11" s="1"/>
  <c r="I2012" i="11"/>
  <c r="K2012" i="11" s="1"/>
  <c r="O1979" i="11"/>
  <c r="L592" i="9"/>
  <c r="M592" i="9" s="1"/>
  <c r="J595" i="9"/>
  <c r="J597" i="9"/>
  <c r="J596" i="9"/>
  <c r="N569" i="9"/>
  <c r="J575" i="9"/>
  <c r="J576" i="9"/>
  <c r="M563" i="9"/>
  <c r="O561" i="9" s="1"/>
  <c r="N561" i="9"/>
  <c r="N563" i="9" s="1"/>
  <c r="L540" i="9"/>
  <c r="M540" i="9" s="1"/>
  <c r="H2240" i="15" l="1"/>
  <c r="H2233" i="15"/>
  <c r="H2239" i="15"/>
  <c r="H2236" i="15"/>
  <c r="H2235" i="15"/>
  <c r="H2241" i="15"/>
  <c r="H2234" i="15"/>
  <c r="H2238" i="15"/>
  <c r="H2232" i="15"/>
  <c r="H2231" i="15"/>
  <c r="H2237" i="15"/>
  <c r="N2261" i="15"/>
  <c r="N2259" i="15"/>
  <c r="N2264" i="15"/>
  <c r="N2263" i="15"/>
  <c r="H2188" i="15" a="1"/>
  <c r="N2258" i="15"/>
  <c r="N2257" i="15"/>
  <c r="H2038" i="13"/>
  <c r="H2029" i="13"/>
  <c r="H2034" i="13"/>
  <c r="H2031" i="13"/>
  <c r="H2028" i="13"/>
  <c r="H2032" i="13"/>
  <c r="H2036" i="13"/>
  <c r="H2037" i="13"/>
  <c r="H2035" i="13"/>
  <c r="H2033" i="13"/>
  <c r="H2030" i="13"/>
  <c r="I1983" i="11"/>
  <c r="K1983" i="11" s="1"/>
  <c r="L1983" i="11" s="1"/>
  <c r="M1983" i="11" s="1"/>
  <c r="D2018" i="11"/>
  <c r="I2014" i="11"/>
  <c r="K2014" i="11" s="1"/>
  <c r="L2012" i="11"/>
  <c r="M2012" i="11" s="1"/>
  <c r="M2006" i="11"/>
  <c r="N2004" i="11"/>
  <c r="N2006" i="11" s="1"/>
  <c r="J2038" i="11"/>
  <c r="J2040" i="11"/>
  <c r="J2039" i="11"/>
  <c r="N2035" i="11"/>
  <c r="N2036" i="11" s="1"/>
  <c r="M2036" i="11"/>
  <c r="O2034" i="11" s="1"/>
  <c r="N540" i="9"/>
  <c r="N542" i="9" s="1"/>
  <c r="M542" i="9"/>
  <c r="O540" i="9" s="1"/>
  <c r="N592" i="9"/>
  <c r="N593" i="9" s="1"/>
  <c r="M593" i="9"/>
  <c r="O591" i="9" s="1"/>
  <c r="I565" i="9"/>
  <c r="K565" i="9" s="1"/>
  <c r="L565" i="9" s="1"/>
  <c r="M565" i="9" s="1"/>
  <c r="D600" i="9"/>
  <c r="I596" i="9"/>
  <c r="K596" i="9" s="1"/>
  <c r="P2198" i="15" l="1"/>
  <c r="P2189" i="15"/>
  <c r="N2190" i="15"/>
  <c r="K2192" i="15"/>
  <c r="N2191" i="15"/>
  <c r="O2194" i="15"/>
  <c r="J2193" i="15"/>
  <c r="I2196" i="15"/>
  <c r="J2194" i="15"/>
  <c r="Q2197" i="15"/>
  <c r="O2189" i="15"/>
  <c r="R2190" i="15"/>
  <c r="M2189" i="15"/>
  <c r="M2194" i="15"/>
  <c r="M2197" i="15"/>
  <c r="O2196" i="15"/>
  <c r="H2193" i="15"/>
  <c r="J2196" i="15"/>
  <c r="R2193" i="15"/>
  <c r="Q2188" i="15"/>
  <c r="J2188" i="15"/>
  <c r="M2195" i="15"/>
  <c r="L2191" i="15"/>
  <c r="N2195" i="15"/>
  <c r="O2191" i="15"/>
  <c r="R2195" i="15"/>
  <c r="K2193" i="15"/>
  <c r="K2195" i="15"/>
  <c r="N2189" i="15"/>
  <c r="N2198" i="15"/>
  <c r="M2191" i="15"/>
  <c r="R2197" i="15"/>
  <c r="J2189" i="15"/>
  <c r="P2192" i="15"/>
  <c r="I2188" i="15"/>
  <c r="Q2192" i="15"/>
  <c r="O2197" i="15"/>
  <c r="L2195" i="15"/>
  <c r="O2192" i="15"/>
  <c r="L2192" i="15"/>
  <c r="K2197" i="15"/>
  <c r="H2195" i="15"/>
  <c r="H2192" i="15"/>
  <c r="Q2191" i="15"/>
  <c r="M2192" i="15"/>
  <c r="P2193" i="15"/>
  <c r="Q2198" i="15"/>
  <c r="Q2193" i="15"/>
  <c r="R2188" i="15"/>
  <c r="O2193" i="15"/>
  <c r="N2192" i="15"/>
  <c r="P2197" i="15"/>
  <c r="H2194" i="15"/>
  <c r="R2194" i="15"/>
  <c r="P2188" i="15"/>
  <c r="P2195" i="15"/>
  <c r="I2190" i="15"/>
  <c r="Q2196" i="15"/>
  <c r="L2193" i="15"/>
  <c r="P2190" i="15"/>
  <c r="K2190" i="15"/>
  <c r="O2190" i="15"/>
  <c r="I2195" i="15"/>
  <c r="K2194" i="15"/>
  <c r="H2191" i="15"/>
  <c r="R2198" i="15"/>
  <c r="M2188" i="15"/>
  <c r="J2191" i="15"/>
  <c r="M2196" i="15"/>
  <c r="H2190" i="15"/>
  <c r="P2196" i="15"/>
  <c r="J2190" i="15"/>
  <c r="L2196" i="15"/>
  <c r="H2198" i="15"/>
  <c r="R2196" i="15"/>
  <c r="J2197" i="15"/>
  <c r="J2198" i="15"/>
  <c r="H2197" i="15"/>
  <c r="Q2189" i="15"/>
  <c r="H2189" i="15"/>
  <c r="J2192" i="15"/>
  <c r="L2190" i="15"/>
  <c r="O2198" i="15"/>
  <c r="I2191" i="15"/>
  <c r="I2198" i="15"/>
  <c r="M2190" i="15"/>
  <c r="H2188" i="15"/>
  <c r="I2193" i="15"/>
  <c r="L2197" i="15"/>
  <c r="Q2195" i="15"/>
  <c r="N2193" i="15"/>
  <c r="R2189" i="15"/>
  <c r="M2193" i="15"/>
  <c r="R2191" i="15"/>
  <c r="P2194" i="15"/>
  <c r="K2196" i="15"/>
  <c r="K2198" i="15"/>
  <c r="J2195" i="15"/>
  <c r="L2194" i="15"/>
  <c r="L2198" i="15"/>
  <c r="R2192" i="15"/>
  <c r="N2194" i="15"/>
  <c r="I2192" i="15"/>
  <c r="H2196" i="15"/>
  <c r="K2189" i="15"/>
  <c r="L2188" i="15"/>
  <c r="K2191" i="15"/>
  <c r="M2198" i="15"/>
  <c r="L2189" i="15"/>
  <c r="I2189" i="15"/>
  <c r="K2188" i="15"/>
  <c r="N2197" i="15"/>
  <c r="Q2194" i="15"/>
  <c r="O2188" i="15"/>
  <c r="I2194" i="15"/>
  <c r="P2191" i="15"/>
  <c r="I2197" i="15"/>
  <c r="Q2190" i="15"/>
  <c r="N2196" i="15"/>
  <c r="N2188" i="15"/>
  <c r="O2195" i="15"/>
  <c r="H2252" i="15"/>
  <c r="H2251" i="15"/>
  <c r="H2254" i="15"/>
  <c r="H2244" i="15" a="1"/>
  <c r="H2247" i="15" s="1"/>
  <c r="B2041" i="13" a="1"/>
  <c r="B2048" i="13" s="1"/>
  <c r="N2012" i="11"/>
  <c r="O2004" i="11"/>
  <c r="L2014" i="11"/>
  <c r="M2014" i="11" s="1"/>
  <c r="N2014" i="11" s="1"/>
  <c r="J2018" i="11"/>
  <c r="J2019" i="11"/>
  <c r="I2038" i="11"/>
  <c r="K2038" i="11" s="1"/>
  <c r="D2073" i="11"/>
  <c r="M1985" i="11"/>
  <c r="N1983" i="11"/>
  <c r="N1985" i="11" s="1"/>
  <c r="L596" i="9"/>
  <c r="M596" i="9" s="1"/>
  <c r="N596" i="9" s="1"/>
  <c r="J600" i="9"/>
  <c r="J601" i="9"/>
  <c r="N565" i="9"/>
  <c r="N567" i="9" s="1"/>
  <c r="M567" i="9"/>
  <c r="O565" i="9" s="1"/>
  <c r="I545" i="9"/>
  <c r="K545" i="9" s="1"/>
  <c r="L545" i="9" s="1"/>
  <c r="M545" i="9" s="1"/>
  <c r="D579" i="9"/>
  <c r="I576" i="9"/>
  <c r="K576" i="9" s="1"/>
  <c r="L576" i="9" s="1"/>
  <c r="M576" i="9" s="1"/>
  <c r="N576" i="9" s="1"/>
  <c r="I595" i="9"/>
  <c r="K595" i="9" s="1"/>
  <c r="L595" i="9" s="1"/>
  <c r="M595" i="9" s="1"/>
  <c r="D630" i="9"/>
  <c r="H2253" i="15" l="1"/>
  <c r="H2245" i="15"/>
  <c r="H2246" i="15"/>
  <c r="H2249" i="15"/>
  <c r="H2201" i="15" a="1"/>
  <c r="H2277" i="15" a="1"/>
  <c r="H2248" i="15"/>
  <c r="H2250" i="15"/>
  <c r="H2244" i="15"/>
  <c r="B2042" i="13"/>
  <c r="B2046" i="13"/>
  <c r="B2044" i="13"/>
  <c r="B2047" i="13"/>
  <c r="B2051" i="13"/>
  <c r="B2049" i="13"/>
  <c r="B2050" i="13"/>
  <c r="B2045" i="13"/>
  <c r="B2041" i="13"/>
  <c r="B2043" i="13"/>
  <c r="O1983" i="11"/>
  <c r="J2074" i="11"/>
  <c r="J2073" i="11"/>
  <c r="K2073" i="11" s="1"/>
  <c r="L2038" i="11"/>
  <c r="M2038" i="11" s="1"/>
  <c r="I2008" i="11"/>
  <c r="K2008" i="11" s="1"/>
  <c r="L2008" i="11" s="1"/>
  <c r="M2008" i="11" s="1"/>
  <c r="D2043" i="11"/>
  <c r="I2039" i="11"/>
  <c r="K2039" i="11" s="1"/>
  <c r="J631" i="9"/>
  <c r="J630" i="9"/>
  <c r="K630" i="9" s="1"/>
  <c r="I570" i="9"/>
  <c r="K570" i="9" s="1"/>
  <c r="L570" i="9" s="1"/>
  <c r="M570" i="9" s="1"/>
  <c r="I601" i="9"/>
  <c r="K601" i="9" s="1"/>
  <c r="L601" i="9" s="1"/>
  <c r="M601" i="9" s="1"/>
  <c r="N601" i="9" s="1"/>
  <c r="D604" i="9"/>
  <c r="N595" i="9"/>
  <c r="J580" i="9"/>
  <c r="J579" i="9"/>
  <c r="N545" i="9"/>
  <c r="N547" i="9" s="1"/>
  <c r="M547" i="9"/>
  <c r="O544" i="9" s="1"/>
  <c r="L2206" i="15" l="1"/>
  <c r="I2202" i="15"/>
  <c r="I2201" i="15"/>
  <c r="J2207" i="15"/>
  <c r="N2204" i="15"/>
  <c r="H2203" i="15"/>
  <c r="J2208" i="15"/>
  <c r="R2202" i="15"/>
  <c r="O2207" i="15"/>
  <c r="Q2203" i="15"/>
  <c r="O2203" i="15"/>
  <c r="H2205" i="15"/>
  <c r="H2201" i="15"/>
  <c r="I2203" i="15"/>
  <c r="Q2206" i="15"/>
  <c r="M2208" i="15"/>
  <c r="H2207" i="15"/>
  <c r="L2203" i="15"/>
  <c r="K2203" i="15"/>
  <c r="L2201" i="15"/>
  <c r="I2207" i="15"/>
  <c r="Q2207" i="15"/>
  <c r="N2201" i="15"/>
  <c r="P2206" i="15"/>
  <c r="R2205" i="15"/>
  <c r="J2202" i="15"/>
  <c r="N2203" i="15"/>
  <c r="I2204" i="15"/>
  <c r="H2204" i="15"/>
  <c r="N2202" i="15"/>
  <c r="P2203" i="15"/>
  <c r="R2208" i="15"/>
  <c r="O2205" i="15"/>
  <c r="J2201" i="15"/>
  <c r="N2205" i="15"/>
  <c r="L2207" i="15"/>
  <c r="J2203" i="15"/>
  <c r="M2206" i="15"/>
  <c r="N2208" i="15"/>
  <c r="Q2201" i="15"/>
  <c r="H2208" i="15"/>
  <c r="M2202" i="15"/>
  <c r="O2202" i="15"/>
  <c r="M2205" i="15"/>
  <c r="R2203" i="15"/>
  <c r="N2206" i="15"/>
  <c r="O2208" i="15"/>
  <c r="O2201" i="15"/>
  <c r="Q2205" i="15"/>
  <c r="K2202" i="15"/>
  <c r="P2204" i="15"/>
  <c r="L2208" i="15"/>
  <c r="Q2208" i="15"/>
  <c r="O2206" i="15"/>
  <c r="P2207" i="15"/>
  <c r="I2205" i="15"/>
  <c r="J2206" i="15"/>
  <c r="Q2202" i="15"/>
  <c r="M2203" i="15"/>
  <c r="P2202" i="15"/>
  <c r="K2205" i="15"/>
  <c r="M2204" i="15"/>
  <c r="P2201" i="15"/>
  <c r="R2204" i="15"/>
  <c r="R2201" i="15"/>
  <c r="O2204" i="15"/>
  <c r="L2205" i="15"/>
  <c r="I2208" i="15"/>
  <c r="J2204" i="15"/>
  <c r="J2205" i="15"/>
  <c r="K2208" i="15"/>
  <c r="H2202" i="15"/>
  <c r="K2201" i="15"/>
  <c r="L2202" i="15"/>
  <c r="P2205" i="15"/>
  <c r="L2204" i="15"/>
  <c r="K2204" i="15"/>
  <c r="M2207" i="15"/>
  <c r="H2206" i="15"/>
  <c r="Q2204" i="15"/>
  <c r="R2207" i="15"/>
  <c r="P2208" i="15"/>
  <c r="K2206" i="15"/>
  <c r="I2206" i="15"/>
  <c r="N2207" i="15"/>
  <c r="R2206" i="15"/>
  <c r="M2201" i="15"/>
  <c r="K2207" i="15"/>
  <c r="L2287" i="15"/>
  <c r="Q2284" i="15"/>
  <c r="N2277" i="15"/>
  <c r="R2287" i="15"/>
  <c r="I2282" i="15"/>
  <c r="I2284" i="15"/>
  <c r="N2283" i="15"/>
  <c r="O2280" i="15"/>
  <c r="J2286" i="15"/>
  <c r="Q2277" i="15"/>
  <c r="R2284" i="15"/>
  <c r="K2277" i="15"/>
  <c r="M2281" i="15"/>
  <c r="J2277" i="15"/>
  <c r="I2281" i="15"/>
  <c r="L2279" i="15"/>
  <c r="L2280" i="15"/>
  <c r="H2279" i="15"/>
  <c r="R2278" i="15"/>
  <c r="J2283" i="15"/>
  <c r="I2286" i="15"/>
  <c r="I2278" i="15"/>
  <c r="Q2283" i="15"/>
  <c r="M2283" i="15"/>
  <c r="R2281" i="15"/>
  <c r="M2282" i="15"/>
  <c r="I2280" i="15"/>
  <c r="J2284" i="15"/>
  <c r="O2285" i="15"/>
  <c r="R2286" i="15"/>
  <c r="N2286" i="15"/>
  <c r="O2281" i="15"/>
  <c r="L2284" i="15"/>
  <c r="K2285" i="15"/>
  <c r="H2280" i="15"/>
  <c r="I2287" i="15"/>
  <c r="H2278" i="15"/>
  <c r="L2281" i="15"/>
  <c r="K2282" i="15"/>
  <c r="K2278" i="15"/>
  <c r="P2279" i="15"/>
  <c r="I2285" i="15"/>
  <c r="K2283" i="15"/>
  <c r="P2283" i="15"/>
  <c r="H2283" i="15"/>
  <c r="R2285" i="15"/>
  <c r="P2280" i="15"/>
  <c r="L2283" i="15"/>
  <c r="R2280" i="15"/>
  <c r="P2282" i="15"/>
  <c r="Q2286" i="15"/>
  <c r="O2284" i="15"/>
  <c r="P2281" i="15"/>
  <c r="Q2287" i="15"/>
  <c r="R2283" i="15"/>
  <c r="O2277" i="15"/>
  <c r="L2278" i="15"/>
  <c r="O2282" i="15"/>
  <c r="J2278" i="15"/>
  <c r="H2277" i="15"/>
  <c r="I2279" i="15"/>
  <c r="N2282" i="15"/>
  <c r="N2285" i="15"/>
  <c r="H2281" i="15"/>
  <c r="Q2278" i="15"/>
  <c r="N2280" i="15"/>
  <c r="J2280" i="15"/>
  <c r="I2283" i="15"/>
  <c r="H2282" i="15"/>
  <c r="J2279" i="15"/>
  <c r="M2279" i="15"/>
  <c r="Q2280" i="15"/>
  <c r="P2284" i="15"/>
  <c r="H2284" i="15"/>
  <c r="Q2282" i="15"/>
  <c r="P2287" i="15"/>
  <c r="N2284" i="15"/>
  <c r="M2285" i="15"/>
  <c r="O2283" i="15"/>
  <c r="K2281" i="15"/>
  <c r="P2278" i="15"/>
  <c r="R2279" i="15"/>
  <c r="M2284" i="15"/>
  <c r="J2281" i="15"/>
  <c r="P2285" i="15"/>
  <c r="M2278" i="15"/>
  <c r="O2279" i="15"/>
  <c r="N2278" i="15"/>
  <c r="R2277" i="15"/>
  <c r="K2287" i="15"/>
  <c r="O2286" i="15"/>
  <c r="H2287" i="15"/>
  <c r="P2286" i="15"/>
  <c r="K2279" i="15"/>
  <c r="L2285" i="15"/>
  <c r="M2280" i="15"/>
  <c r="P2277" i="15"/>
  <c r="R2282" i="15"/>
  <c r="N2279" i="15"/>
  <c r="H2286" i="15"/>
  <c r="J2282" i="15"/>
  <c r="N2281" i="15"/>
  <c r="Q2279" i="15"/>
  <c r="M2286" i="15"/>
  <c r="K2284" i="15"/>
  <c r="M2277" i="15"/>
  <c r="J2285" i="15"/>
  <c r="O2278" i="15"/>
  <c r="M2287" i="15"/>
  <c r="N2287" i="15"/>
  <c r="L2277" i="15"/>
  <c r="L2286" i="15"/>
  <c r="Q2281" i="15"/>
  <c r="L2282" i="15"/>
  <c r="I2277" i="15"/>
  <c r="J2287" i="15"/>
  <c r="H2285" i="15"/>
  <c r="Q2285" i="15"/>
  <c r="K2280" i="15"/>
  <c r="O2287" i="15"/>
  <c r="K2286" i="15"/>
  <c r="B2054" i="13" a="1"/>
  <c r="B2058" i="13" s="1"/>
  <c r="N2038" i="11"/>
  <c r="L2073" i="11"/>
  <c r="M2073" i="11" s="1"/>
  <c r="M2010" i="11"/>
  <c r="N2008" i="11"/>
  <c r="N2010" i="11" s="1"/>
  <c r="J2043" i="11"/>
  <c r="J2044" i="11"/>
  <c r="L2039" i="11"/>
  <c r="M2039" i="11" s="1"/>
  <c r="I1988" i="11"/>
  <c r="K1988" i="11" s="1"/>
  <c r="D2022" i="11"/>
  <c r="I2019" i="11"/>
  <c r="K2019" i="11" s="1"/>
  <c r="L2019" i="11" s="1"/>
  <c r="M2019" i="11" s="1"/>
  <c r="N2019" i="11" s="1"/>
  <c r="I580" i="9"/>
  <c r="I572" i="9"/>
  <c r="K572" i="9" s="1"/>
  <c r="L572" i="9" s="1"/>
  <c r="M572" i="9" s="1"/>
  <c r="N572" i="9" s="1"/>
  <c r="D583" i="9"/>
  <c r="J604" i="9"/>
  <c r="J605" i="9"/>
  <c r="L630" i="9"/>
  <c r="M630" i="9" s="1"/>
  <c r="N570" i="9"/>
  <c r="K580" i="9"/>
  <c r="H2290" i="15" l="1" a="1"/>
  <c r="M2293" i="15" s="1"/>
  <c r="H2211" i="15" a="1"/>
  <c r="H2257" i="15" a="1"/>
  <c r="B2055" i="13"/>
  <c r="B2062" i="13"/>
  <c r="E2062" i="13" s="1"/>
  <c r="B2077" i="13" s="1"/>
  <c r="B2064" i="13"/>
  <c r="B2059" i="13"/>
  <c r="E2054" i="13" s="1" a="1"/>
  <c r="B2056" i="13"/>
  <c r="E2056" i="13" s="1"/>
  <c r="B2071" i="13" s="1"/>
  <c r="B2057" i="13"/>
  <c r="B2060" i="13"/>
  <c r="B2061" i="13"/>
  <c r="E2061" i="13" s="1"/>
  <c r="B2076" i="13" s="1"/>
  <c r="B2054" i="13"/>
  <c r="B2063" i="13"/>
  <c r="E2063" i="13" s="1"/>
  <c r="B2078" i="13" s="1"/>
  <c r="E2064" i="13"/>
  <c r="B2079" i="13" s="1"/>
  <c r="E2055" i="13"/>
  <c r="B2070" i="13" s="1"/>
  <c r="E2058" i="13"/>
  <c r="B2073" i="13" s="1"/>
  <c r="E2057" i="13"/>
  <c r="B2072" i="13" s="1"/>
  <c r="E2060" i="13"/>
  <c r="B2075" i="13" s="1"/>
  <c r="E2054" i="13"/>
  <c r="B2069" i="13" s="1"/>
  <c r="N2039" i="11"/>
  <c r="N2073" i="11"/>
  <c r="L1988" i="11"/>
  <c r="M1988" i="11" s="1"/>
  <c r="O2008" i="11"/>
  <c r="J2023" i="11"/>
  <c r="J2022" i="11"/>
  <c r="N630" i="9"/>
  <c r="L580" i="9"/>
  <c r="M580" i="9" s="1"/>
  <c r="N580" i="9" s="1"/>
  <c r="M573" i="9"/>
  <c r="O569" i="9" s="1"/>
  <c r="J584" i="9"/>
  <c r="J583" i="9"/>
  <c r="J585" i="9"/>
  <c r="K585" i="9" s="1"/>
  <c r="L585" i="9" s="1"/>
  <c r="M585" i="9" s="1"/>
  <c r="N585" i="9" s="1"/>
  <c r="N573" i="9"/>
  <c r="H2261" i="15" l="1"/>
  <c r="H2257" i="15"/>
  <c r="H2258" i="15"/>
  <c r="H2262" i="15"/>
  <c r="H2260" i="15"/>
  <c r="H2259" i="15"/>
  <c r="H2263" i="15"/>
  <c r="H2264" i="15"/>
  <c r="H2290" i="15"/>
  <c r="Q2294" i="15"/>
  <c r="O2294" i="15"/>
  <c r="M2298" i="15"/>
  <c r="M2291" i="15"/>
  <c r="O2296" i="15"/>
  <c r="K2295" i="15"/>
  <c r="P2295" i="15"/>
  <c r="Q2295" i="15"/>
  <c r="Q2298" i="15"/>
  <c r="K2293" i="15"/>
  <c r="L2300" i="15"/>
  <c r="Q2291" i="15"/>
  <c r="H2291" i="15"/>
  <c r="R2296" i="15"/>
  <c r="M2299" i="15"/>
  <c r="O2295" i="15"/>
  <c r="M2294" i="15"/>
  <c r="N2299" i="15"/>
  <c r="R2291" i="15"/>
  <c r="M2297" i="15"/>
  <c r="I2299" i="15"/>
  <c r="P2293" i="15"/>
  <c r="J2297" i="15"/>
  <c r="J2294" i="15"/>
  <c r="I2297" i="15"/>
  <c r="O2293" i="15"/>
  <c r="L2297" i="15"/>
  <c r="P2290" i="15"/>
  <c r="N2294" i="15"/>
  <c r="Q2292" i="15"/>
  <c r="M2295" i="15"/>
  <c r="K2300" i="15"/>
  <c r="J2290" i="15"/>
  <c r="K2294" i="15"/>
  <c r="Q2299" i="15"/>
  <c r="I2290" i="15"/>
  <c r="R2299" i="15"/>
  <c r="O2300" i="15"/>
  <c r="J2300" i="15"/>
  <c r="P2292" i="15"/>
  <c r="N2296" i="15"/>
  <c r="K2298" i="15"/>
  <c r="R2298" i="15"/>
  <c r="J2291" i="15"/>
  <c r="R2300" i="15"/>
  <c r="Q2296" i="15"/>
  <c r="R2293" i="15"/>
  <c r="I2298" i="15"/>
  <c r="N2290" i="15"/>
  <c r="K2290" i="15"/>
  <c r="Q2293" i="15"/>
  <c r="R2297" i="15"/>
  <c r="I2295" i="15"/>
  <c r="H2298" i="15"/>
  <c r="J2299" i="15"/>
  <c r="P2297" i="15"/>
  <c r="I2292" i="15"/>
  <c r="N2298" i="15"/>
  <c r="Q2297" i="15"/>
  <c r="N2293" i="15"/>
  <c r="H2296" i="15"/>
  <c r="L2298" i="15"/>
  <c r="I2293" i="15"/>
  <c r="O2299" i="15"/>
  <c r="P2294" i="15"/>
  <c r="L2292" i="15"/>
  <c r="I2300" i="15"/>
  <c r="H2300" i="15"/>
  <c r="I2291" i="15"/>
  <c r="K2291" i="15"/>
  <c r="H2216" i="15"/>
  <c r="O2217" i="15"/>
  <c r="O2216" i="15"/>
  <c r="L2211" i="15"/>
  <c r="H2214" i="15"/>
  <c r="M2212" i="15"/>
  <c r="L2217" i="15"/>
  <c r="N2214" i="15"/>
  <c r="I2215" i="15"/>
  <c r="M2216" i="15"/>
  <c r="J2215" i="15"/>
  <c r="M2217" i="15"/>
  <c r="H2211" i="15"/>
  <c r="N2218" i="15"/>
  <c r="H2212" i="15"/>
  <c r="M2218" i="15"/>
  <c r="J2213" i="15"/>
  <c r="H2218" i="15"/>
  <c r="I2214" i="15"/>
  <c r="M2211" i="15"/>
  <c r="N2217" i="15"/>
  <c r="N2215" i="15"/>
  <c r="L2212" i="15"/>
  <c r="O2212" i="15"/>
  <c r="K2211" i="15"/>
  <c r="N2212" i="15"/>
  <c r="H2217" i="15"/>
  <c r="M2214" i="15"/>
  <c r="I2211" i="15"/>
  <c r="L2213" i="15"/>
  <c r="K2213" i="15"/>
  <c r="K2217" i="15"/>
  <c r="O2214" i="15"/>
  <c r="H2213" i="15"/>
  <c r="N2211" i="15"/>
  <c r="K2215" i="15"/>
  <c r="K2214" i="15"/>
  <c r="L2214" i="15"/>
  <c r="N2213" i="15"/>
  <c r="K2216" i="15"/>
  <c r="O2215" i="15"/>
  <c r="J2211" i="15"/>
  <c r="K2218" i="15"/>
  <c r="K2212" i="15"/>
  <c r="M2213" i="15"/>
  <c r="J2212" i="15"/>
  <c r="N2216" i="15"/>
  <c r="L2216" i="15"/>
  <c r="J2214" i="15"/>
  <c r="J2217" i="15"/>
  <c r="O2218" i="15"/>
  <c r="I2218" i="15"/>
  <c r="I2212" i="15"/>
  <c r="L2218" i="15"/>
  <c r="J2216" i="15"/>
  <c r="M2215" i="15"/>
  <c r="I2217" i="15"/>
  <c r="L2215" i="15"/>
  <c r="H2215" i="15"/>
  <c r="I2213" i="15"/>
  <c r="I2216" i="15"/>
  <c r="J2218" i="15"/>
  <c r="O2213" i="15"/>
  <c r="O2211" i="15"/>
  <c r="N2297" i="15"/>
  <c r="K2299" i="15"/>
  <c r="L2295" i="15"/>
  <c r="J2296" i="15"/>
  <c r="L2293" i="15"/>
  <c r="P2291" i="15"/>
  <c r="P2299" i="15"/>
  <c r="M2292" i="15"/>
  <c r="Q2290" i="15"/>
  <c r="H2297" i="15"/>
  <c r="H2295" i="15"/>
  <c r="M2296" i="15"/>
  <c r="H2293" i="15"/>
  <c r="N2292" i="15"/>
  <c r="P2298" i="15"/>
  <c r="O2290" i="15"/>
  <c r="P2296" i="15"/>
  <c r="H2299" i="15"/>
  <c r="L2294" i="15"/>
  <c r="H2294" i="15"/>
  <c r="K2292" i="15"/>
  <c r="K2297" i="15"/>
  <c r="L2290" i="15"/>
  <c r="R2295" i="15"/>
  <c r="L2299" i="15"/>
  <c r="N2295" i="15"/>
  <c r="O2298" i="15"/>
  <c r="I2294" i="15"/>
  <c r="M2290" i="15"/>
  <c r="J2293" i="15"/>
  <c r="I2296" i="15"/>
  <c r="L2291" i="15"/>
  <c r="N2300" i="15"/>
  <c r="P2300" i="15"/>
  <c r="R2294" i="15"/>
  <c r="R2290" i="15"/>
  <c r="Q2300" i="15"/>
  <c r="O2292" i="15"/>
  <c r="H2292" i="15"/>
  <c r="R2292" i="15"/>
  <c r="J2295" i="15"/>
  <c r="L2296" i="15"/>
  <c r="K2296" i="15"/>
  <c r="J2298" i="15"/>
  <c r="M2300" i="15"/>
  <c r="N2291" i="15"/>
  <c r="O2297" i="15"/>
  <c r="O2291" i="15"/>
  <c r="J2292" i="15"/>
  <c r="E2059" i="13"/>
  <c r="B2074" i="13" s="1"/>
  <c r="H2112" i="13"/>
  <c r="F2075" i="13"/>
  <c r="H2109" i="13"/>
  <c r="F2072" i="13"/>
  <c r="H2106" i="13"/>
  <c r="F2069" i="13"/>
  <c r="H2108" i="13"/>
  <c r="F2071" i="13"/>
  <c r="H2113" i="13"/>
  <c r="F2076" i="13"/>
  <c r="H2115" i="13"/>
  <c r="F2078" i="13"/>
  <c r="H2107" i="13"/>
  <c r="F2070" i="13"/>
  <c r="H2111" i="13"/>
  <c r="F2074" i="13"/>
  <c r="H2110" i="13"/>
  <c r="F2073" i="13"/>
  <c r="H2114" i="13"/>
  <c r="F2077" i="13"/>
  <c r="H2116" i="13"/>
  <c r="F2079" i="13"/>
  <c r="N1988" i="11"/>
  <c r="N1990" i="11" s="1"/>
  <c r="M1990" i="11"/>
  <c r="O1987" i="11" s="1"/>
  <c r="I2013" i="11"/>
  <c r="K2013" i="11" s="1"/>
  <c r="L2013" i="11" s="1"/>
  <c r="M2013" i="11" s="1"/>
  <c r="D2047" i="11"/>
  <c r="I2044" i="11"/>
  <c r="K2044" i="11" s="1"/>
  <c r="L2044" i="11" s="1"/>
  <c r="M2044" i="11" s="1"/>
  <c r="N2044" i="11" s="1"/>
  <c r="D608" i="9"/>
  <c r="I575" i="9"/>
  <c r="K575" i="9" s="1"/>
  <c r="L575" i="9" s="1"/>
  <c r="M575" i="9" s="1"/>
  <c r="I605" i="9"/>
  <c r="K605" i="9" s="1"/>
  <c r="I583" i="9"/>
  <c r="K583" i="9" s="1"/>
  <c r="L583" i="9" s="1"/>
  <c r="M583" i="9" s="1"/>
  <c r="I597" i="9"/>
  <c r="K597" i="9" s="1"/>
  <c r="L597" i="9" s="1"/>
  <c r="M597" i="9" s="1"/>
  <c r="H2221" i="15" l="1" a="1"/>
  <c r="H2267" i="15" a="1"/>
  <c r="H2267" i="15" s="1"/>
  <c r="H2303" i="15" a="1"/>
  <c r="J2074" i="13"/>
  <c r="H2074" i="13"/>
  <c r="K2074" i="13" s="1"/>
  <c r="L2074" i="13" s="1"/>
  <c r="M2074" i="13" s="1"/>
  <c r="G2150" i="13" s="1"/>
  <c r="H2070" i="13"/>
  <c r="J2070" i="13"/>
  <c r="J2077" i="13"/>
  <c r="H2077" i="13"/>
  <c r="H2072" i="13"/>
  <c r="J2072" i="13"/>
  <c r="J2071" i="13"/>
  <c r="H2071" i="13"/>
  <c r="K2071" i="13" s="1"/>
  <c r="L2071" i="13" s="1"/>
  <c r="M2071" i="13" s="1"/>
  <c r="D2147" i="13" s="1"/>
  <c r="J2079" i="13"/>
  <c r="H2079" i="13"/>
  <c r="E2240" i="13" a="1"/>
  <c r="J2073" i="13"/>
  <c r="H2073" i="13"/>
  <c r="J2076" i="13"/>
  <c r="H2076" i="13"/>
  <c r="J2075" i="13"/>
  <c r="H2075" i="13"/>
  <c r="H2069" i="13"/>
  <c r="J2069" i="13"/>
  <c r="J2078" i="13"/>
  <c r="H2078" i="13"/>
  <c r="N2013" i="11"/>
  <c r="J2047" i="11"/>
  <c r="J2048" i="11"/>
  <c r="I2023" i="11"/>
  <c r="K2023" i="11" s="1"/>
  <c r="L2023" i="11" s="1"/>
  <c r="M2023" i="11" s="1"/>
  <c r="N2023" i="11" s="1"/>
  <c r="I2015" i="11"/>
  <c r="K2015" i="11" s="1"/>
  <c r="D2026" i="11"/>
  <c r="N597" i="9"/>
  <c r="N598" i="9" s="1"/>
  <c r="M598" i="9"/>
  <c r="O595" i="9" s="1"/>
  <c r="M577" i="9"/>
  <c r="N575" i="9"/>
  <c r="N577" i="9" s="1"/>
  <c r="N583" i="9"/>
  <c r="L605" i="9"/>
  <c r="M605" i="9" s="1"/>
  <c r="N605" i="9" s="1"/>
  <c r="J611" i="9"/>
  <c r="J608" i="9"/>
  <c r="J610" i="9"/>
  <c r="J609" i="9"/>
  <c r="H2227" i="15" l="1"/>
  <c r="M2226" i="15"/>
  <c r="O2222" i="15"/>
  <c r="L2223" i="15"/>
  <c r="I2222" i="15"/>
  <c r="M2228" i="15"/>
  <c r="M2227" i="15"/>
  <c r="H2221" i="15"/>
  <c r="K2267" i="15" s="1" a="1"/>
  <c r="O2227" i="15"/>
  <c r="L2226" i="15"/>
  <c r="L2228" i="15"/>
  <c r="L2221" i="15"/>
  <c r="K2221" i="15"/>
  <c r="M2225" i="15"/>
  <c r="L2225" i="15"/>
  <c r="K2226" i="15"/>
  <c r="I2228" i="15"/>
  <c r="H2226" i="15"/>
  <c r="N2225" i="15"/>
  <c r="L2227" i="15"/>
  <c r="H2225" i="15"/>
  <c r="L2222" i="15"/>
  <c r="J2228" i="15"/>
  <c r="J2227" i="15"/>
  <c r="N2223" i="15"/>
  <c r="J2221" i="15"/>
  <c r="O2226" i="15"/>
  <c r="L2224" i="15"/>
  <c r="M2222" i="15"/>
  <c r="N2222" i="15"/>
  <c r="N2228" i="15"/>
  <c r="N2227" i="15"/>
  <c r="K2227" i="15"/>
  <c r="M2224" i="15"/>
  <c r="O2225" i="15"/>
  <c r="H2224" i="15"/>
  <c r="M2221" i="15"/>
  <c r="O2228" i="15"/>
  <c r="O2221" i="15"/>
  <c r="N2226" i="15"/>
  <c r="I2221" i="15"/>
  <c r="H2228" i="15"/>
  <c r="K2225" i="15"/>
  <c r="I2225" i="15"/>
  <c r="O2223" i="15"/>
  <c r="K2228" i="15"/>
  <c r="I2226" i="15"/>
  <c r="O2224" i="15"/>
  <c r="I2223" i="15"/>
  <c r="K2222" i="15"/>
  <c r="H2223" i="15"/>
  <c r="I2227" i="15"/>
  <c r="M2223" i="15"/>
  <c r="K2224" i="15"/>
  <c r="K2223" i="15"/>
  <c r="H2222" i="15"/>
  <c r="J2222" i="15"/>
  <c r="J2226" i="15"/>
  <c r="J2225" i="15"/>
  <c r="J2224" i="15"/>
  <c r="J2223" i="15"/>
  <c r="N2221" i="15"/>
  <c r="N2224" i="15"/>
  <c r="I2224" i="15"/>
  <c r="H2272" i="15"/>
  <c r="H2270" i="15"/>
  <c r="H2268" i="15"/>
  <c r="H2269" i="15"/>
  <c r="H2271" i="15"/>
  <c r="H2273" i="15"/>
  <c r="H2309" i="15"/>
  <c r="H2313" i="15"/>
  <c r="H2307" i="15"/>
  <c r="H2304" i="15"/>
  <c r="H2311" i="15"/>
  <c r="H2305" i="15"/>
  <c r="H2310" i="15"/>
  <c r="H2308" i="15"/>
  <c r="H2312" i="15"/>
  <c r="H2306" i="15"/>
  <c r="H2303" i="15"/>
  <c r="H2274" i="15"/>
  <c r="K2077" i="13"/>
  <c r="L2077" i="13" s="1"/>
  <c r="M2077" i="13" s="1"/>
  <c r="J2153" i="13" s="1"/>
  <c r="K2078" i="13"/>
  <c r="L2078" i="13" s="1"/>
  <c r="M2078" i="13" s="1"/>
  <c r="K2154" i="13" s="1"/>
  <c r="K2073" i="13"/>
  <c r="L2073" i="13" s="1"/>
  <c r="M2073" i="13" s="1"/>
  <c r="F2149" i="13" s="1"/>
  <c r="K2070" i="13"/>
  <c r="L2070" i="13" s="1"/>
  <c r="M2070" i="13" s="1"/>
  <c r="C2146" i="13" s="1"/>
  <c r="K2076" i="13"/>
  <c r="L2076" i="13" s="1"/>
  <c r="M2076" i="13" s="1"/>
  <c r="I2152" i="13" s="1"/>
  <c r="E2243" i="13"/>
  <c r="E2244" i="13"/>
  <c r="E2245" i="13"/>
  <c r="E2247" i="13"/>
  <c r="E2246" i="13"/>
  <c r="E2241" i="13"/>
  <c r="E2240" i="13"/>
  <c r="E2242" i="13"/>
  <c r="K2069" i="13"/>
  <c r="L2069" i="13" s="1"/>
  <c r="M2069" i="13" s="1"/>
  <c r="B2145" i="13" s="1"/>
  <c r="K2075" i="13"/>
  <c r="L2075" i="13" s="1"/>
  <c r="M2075" i="13" s="1"/>
  <c r="H2151" i="13" s="1"/>
  <c r="K2079" i="13"/>
  <c r="L2079" i="13" s="1"/>
  <c r="M2079" i="13" s="1"/>
  <c r="L2155" i="13" s="1"/>
  <c r="K2072" i="13"/>
  <c r="L2072" i="13" s="1"/>
  <c r="M2072" i="13" s="1"/>
  <c r="E2148" i="13" s="1"/>
  <c r="L2015" i="11"/>
  <c r="M2015" i="11" s="1"/>
  <c r="J2026" i="11"/>
  <c r="J2028" i="11"/>
  <c r="K2028" i="11" s="1"/>
  <c r="L2028" i="11" s="1"/>
  <c r="M2028" i="11" s="1"/>
  <c r="N2028" i="11" s="1"/>
  <c r="J2027" i="11"/>
  <c r="O575" i="9"/>
  <c r="I600" i="9"/>
  <c r="K600" i="9" s="1"/>
  <c r="L600" i="9" s="1"/>
  <c r="M600" i="9" s="1"/>
  <c r="I631" i="9"/>
  <c r="K631" i="9" s="1"/>
  <c r="L631" i="9" s="1"/>
  <c r="M631" i="9" s="1"/>
  <c r="D634" i="9"/>
  <c r="I608" i="9"/>
  <c r="K608" i="9" s="1"/>
  <c r="L608" i="9" s="1"/>
  <c r="M608" i="9" s="1"/>
  <c r="K2269" i="15" l="1"/>
  <c r="N2269" i="15" s="1"/>
  <c r="K2273" i="15"/>
  <c r="N2273" i="15" s="1"/>
  <c r="K2271" i="15"/>
  <c r="N2271" i="15" s="1"/>
  <c r="K2270" i="15"/>
  <c r="N2270" i="15" s="1"/>
  <c r="K2268" i="15"/>
  <c r="N2268" i="15" s="1"/>
  <c r="K2272" i="15"/>
  <c r="N2272" i="15" s="1"/>
  <c r="K2267" i="15"/>
  <c r="K2274" i="15"/>
  <c r="N2274" i="15" s="1"/>
  <c r="H2240" i="13" a="1"/>
  <c r="H2244" i="13" s="1"/>
  <c r="B2158" i="13" a="1"/>
  <c r="B2214" i="13" a="1"/>
  <c r="N2015" i="11"/>
  <c r="N2016" i="11" s="1"/>
  <c r="M2016" i="11"/>
  <c r="O2012" i="11" s="1"/>
  <c r="N631" i="9"/>
  <c r="N632" i="9" s="1"/>
  <c r="M632" i="9"/>
  <c r="O630" i="9" s="1"/>
  <c r="N600" i="9"/>
  <c r="N602" i="9" s="1"/>
  <c r="M602" i="9"/>
  <c r="O600" i="9" s="1"/>
  <c r="N608" i="9"/>
  <c r="J635" i="9"/>
  <c r="J636" i="9"/>
  <c r="J634" i="9"/>
  <c r="I579" i="9"/>
  <c r="K579" i="9" s="1"/>
  <c r="L579" i="9" s="1"/>
  <c r="M579" i="9" s="1"/>
  <c r="D614" i="9"/>
  <c r="I610" i="9"/>
  <c r="K610" i="9" s="1"/>
  <c r="N2267" i="15" l="1"/>
  <c r="N2303" i="15" a="1"/>
  <c r="H2246" i="13"/>
  <c r="H2245" i="13"/>
  <c r="H2243" i="13"/>
  <c r="H2242" i="13"/>
  <c r="H2241" i="13"/>
  <c r="H2247" i="13"/>
  <c r="H2240" i="13"/>
  <c r="B2221" i="13"/>
  <c r="B2219" i="13"/>
  <c r="B2214" i="13"/>
  <c r="B2217" i="13"/>
  <c r="B2222" i="13"/>
  <c r="B2220" i="13"/>
  <c r="B2216" i="13"/>
  <c r="B2215" i="13"/>
  <c r="B2224" i="13"/>
  <c r="B2223" i="13"/>
  <c r="B2218" i="13"/>
  <c r="J2167" i="13"/>
  <c r="L2161" i="13"/>
  <c r="K2168" i="13"/>
  <c r="F2161" i="13"/>
  <c r="G2164" i="13"/>
  <c r="D2166" i="13"/>
  <c r="G2162" i="13"/>
  <c r="F2162" i="13"/>
  <c r="C2161" i="13"/>
  <c r="L2163" i="13"/>
  <c r="C2165" i="13"/>
  <c r="D2158" i="13"/>
  <c r="K2161" i="13"/>
  <c r="I2163" i="13"/>
  <c r="I2165" i="13"/>
  <c r="E2166" i="13"/>
  <c r="G2160" i="13"/>
  <c r="H2166" i="13"/>
  <c r="J2159" i="13"/>
  <c r="H2162" i="13"/>
  <c r="E2163" i="13"/>
  <c r="I2160" i="13"/>
  <c r="E2167" i="13"/>
  <c r="F2159" i="13"/>
  <c r="B2162" i="13"/>
  <c r="F2160" i="13"/>
  <c r="J2164" i="13"/>
  <c r="F2158" i="13"/>
  <c r="G2159" i="13"/>
  <c r="K2160" i="13"/>
  <c r="H2168" i="13"/>
  <c r="H2165" i="13"/>
  <c r="L2168" i="13"/>
  <c r="G2165" i="13"/>
  <c r="B2159" i="13"/>
  <c r="I2161" i="13"/>
  <c r="L2167" i="13"/>
  <c r="I2159" i="13"/>
  <c r="L2165" i="13"/>
  <c r="H2158" i="13"/>
  <c r="B2161" i="13"/>
  <c r="J2158" i="13"/>
  <c r="E2162" i="13"/>
  <c r="K2166" i="13"/>
  <c r="J2165" i="13"/>
  <c r="C2159" i="13"/>
  <c r="E2164" i="13"/>
  <c r="F2163" i="13"/>
  <c r="I2164" i="13"/>
  <c r="F2165" i="13"/>
  <c r="E2165" i="13"/>
  <c r="I2168" i="13"/>
  <c r="K2165" i="13"/>
  <c r="L2166" i="13"/>
  <c r="H2164" i="13"/>
  <c r="L2160" i="13"/>
  <c r="K2167" i="13"/>
  <c r="I2162" i="13"/>
  <c r="K2163" i="13"/>
  <c r="H2163" i="13"/>
  <c r="F2164" i="13"/>
  <c r="B2165" i="13"/>
  <c r="L2164" i="13"/>
  <c r="D2164" i="13"/>
  <c r="B2160" i="13"/>
  <c r="D2159" i="13"/>
  <c r="B2167" i="13"/>
  <c r="J2166" i="13"/>
  <c r="E2158" i="13"/>
  <c r="C2158" i="13"/>
  <c r="B2158" i="13"/>
  <c r="D2160" i="13"/>
  <c r="G2158" i="13"/>
  <c r="E2160" i="13"/>
  <c r="C2166" i="13"/>
  <c r="K2164" i="13"/>
  <c r="B2166" i="13"/>
  <c r="B2168" i="13"/>
  <c r="H2167" i="13"/>
  <c r="F2168" i="13"/>
  <c r="E2168" i="13"/>
  <c r="I2158" i="13"/>
  <c r="E2161" i="13"/>
  <c r="C2164" i="13"/>
  <c r="I2167" i="13"/>
  <c r="I2166" i="13"/>
  <c r="G2166" i="13"/>
  <c r="D2165" i="13"/>
  <c r="D2167" i="13"/>
  <c r="J2162" i="13"/>
  <c r="F2167" i="13"/>
  <c r="D2163" i="13"/>
  <c r="C2167" i="13"/>
  <c r="D2161" i="13"/>
  <c r="B2163" i="13"/>
  <c r="J2160" i="13"/>
  <c r="G2163" i="13"/>
  <c r="B2164" i="13"/>
  <c r="L2162" i="13"/>
  <c r="J2161" i="13"/>
  <c r="J2163" i="13"/>
  <c r="J2168" i="13"/>
  <c r="F2166" i="13"/>
  <c r="D2168" i="13"/>
  <c r="D2162" i="13"/>
  <c r="K2159" i="13"/>
  <c r="H2161" i="13"/>
  <c r="C2163" i="13"/>
  <c r="C2160" i="13"/>
  <c r="L2159" i="13"/>
  <c r="G2161" i="13"/>
  <c r="K2162" i="13"/>
  <c r="G2168" i="13"/>
  <c r="G2167" i="13"/>
  <c r="H2160" i="13"/>
  <c r="L2158" i="13"/>
  <c r="K2158" i="13"/>
  <c r="C2162" i="13"/>
  <c r="E2159" i="13"/>
  <c r="C2168" i="13"/>
  <c r="H2159" i="13"/>
  <c r="I2040" i="11"/>
  <c r="K2040" i="11" s="1"/>
  <c r="I2026" i="11"/>
  <c r="K2026" i="11" s="1"/>
  <c r="I2048" i="11"/>
  <c r="K2048" i="11" s="1"/>
  <c r="D2051" i="11"/>
  <c r="I2018" i="11"/>
  <c r="K2018" i="11" s="1"/>
  <c r="L2018" i="11" s="1"/>
  <c r="M2018" i="11" s="1"/>
  <c r="L610" i="9"/>
  <c r="M610" i="9" s="1"/>
  <c r="N610" i="9" s="1"/>
  <c r="N579" i="9"/>
  <c r="N581" i="9" s="1"/>
  <c r="M581" i="9"/>
  <c r="O579" i="9" s="1"/>
  <c r="I634" i="9"/>
  <c r="K634" i="9" s="1"/>
  <c r="L634" i="9" s="1"/>
  <c r="M634" i="9" s="1"/>
  <c r="D669" i="9"/>
  <c r="J614" i="9"/>
  <c r="J615" i="9"/>
  <c r="I604" i="9"/>
  <c r="K604" i="9" s="1"/>
  <c r="L604" i="9" s="1"/>
  <c r="M604" i="9" s="1"/>
  <c r="I635" i="9"/>
  <c r="K635" i="9" s="1"/>
  <c r="D639" i="9"/>
  <c r="N2306" i="15" l="1"/>
  <c r="N2307" i="15"/>
  <c r="N2304" i="15"/>
  <c r="N2311" i="15"/>
  <c r="N2313" i="15"/>
  <c r="N2309" i="15"/>
  <c r="N2303" i="15"/>
  <c r="N2310" i="15"/>
  <c r="N2312" i="15"/>
  <c r="N2308" i="15"/>
  <c r="N2305" i="15"/>
  <c r="B2227" i="13" a="1"/>
  <c r="B2171" i="13" a="1"/>
  <c r="N2018" i="11"/>
  <c r="N2020" i="11" s="1"/>
  <c r="M2020" i="11"/>
  <c r="O2018" i="11" s="1"/>
  <c r="J2052" i="11"/>
  <c r="J2054" i="11"/>
  <c r="J2053" i="11"/>
  <c r="J2051" i="11"/>
  <c r="L2048" i="11"/>
  <c r="M2048" i="11" s="1"/>
  <c r="N2048" i="11" s="1"/>
  <c r="L2026" i="11"/>
  <c r="M2026" i="11" s="1"/>
  <c r="M2040" i="11"/>
  <c r="L2040" i="11"/>
  <c r="L635" i="9"/>
  <c r="M635" i="9" s="1"/>
  <c r="J670" i="9"/>
  <c r="J669" i="9"/>
  <c r="K669" i="9" s="1"/>
  <c r="L669" i="9" s="1"/>
  <c r="M669" i="9" s="1"/>
  <c r="N604" i="9"/>
  <c r="N606" i="9" s="1"/>
  <c r="M606" i="9"/>
  <c r="O604" i="9" s="1"/>
  <c r="J640" i="9"/>
  <c r="J639" i="9"/>
  <c r="N634" i="9"/>
  <c r="I584" i="9"/>
  <c r="K584" i="9" s="1"/>
  <c r="L584" i="9" s="1"/>
  <c r="M584" i="9" s="1"/>
  <c r="D618" i="9"/>
  <c r="I615" i="9"/>
  <c r="K615" i="9" s="1"/>
  <c r="L615" i="9" s="1"/>
  <c r="M615" i="9" s="1"/>
  <c r="N615" i="9" s="1"/>
  <c r="H2316" i="15" l="1" a="1"/>
  <c r="H2316" i="15" s="1"/>
  <c r="H2326" i="15"/>
  <c r="H2324" i="15"/>
  <c r="H2318" i="15"/>
  <c r="H2317" i="15"/>
  <c r="H2320" i="15"/>
  <c r="H2319" i="15"/>
  <c r="K2180" i="13"/>
  <c r="H2179" i="13"/>
  <c r="F2173" i="13"/>
  <c r="H2178" i="13"/>
  <c r="H2172" i="13"/>
  <c r="G2177" i="13"/>
  <c r="H2171" i="13"/>
  <c r="C2172" i="13"/>
  <c r="C2173" i="13"/>
  <c r="F2171" i="13"/>
  <c r="F2177" i="13"/>
  <c r="G2178" i="13"/>
  <c r="G2176" i="13"/>
  <c r="L2172" i="13"/>
  <c r="G2180" i="13"/>
  <c r="F2179" i="13"/>
  <c r="C2180" i="13"/>
  <c r="J2178" i="13"/>
  <c r="I2172" i="13"/>
  <c r="J2177" i="13"/>
  <c r="K2171" i="13"/>
  <c r="I2176" i="13"/>
  <c r="I2180" i="13"/>
  <c r="K2181" i="13"/>
  <c r="B2172" i="13"/>
  <c r="L2180" i="13"/>
  <c r="K2175" i="13"/>
  <c r="K2176" i="13"/>
  <c r="B2175" i="13"/>
  <c r="D2178" i="13"/>
  <c r="C2176" i="13"/>
  <c r="I2178" i="13"/>
  <c r="B2177" i="13"/>
  <c r="D2171" i="13"/>
  <c r="D2176" i="13"/>
  <c r="I2181" i="13"/>
  <c r="D2175" i="13"/>
  <c r="C2178" i="13"/>
  <c r="D2179" i="13"/>
  <c r="I2179" i="13"/>
  <c r="J2175" i="13"/>
  <c r="J2172" i="13"/>
  <c r="I2173" i="13"/>
  <c r="J2171" i="13"/>
  <c r="I2177" i="13"/>
  <c r="K2179" i="13"/>
  <c r="L2177" i="13"/>
  <c r="E2176" i="13"/>
  <c r="L2181" i="13"/>
  <c r="G2175" i="13"/>
  <c r="J2180" i="13"/>
  <c r="G2174" i="13"/>
  <c r="J2176" i="13"/>
  <c r="B2178" i="13"/>
  <c r="H2177" i="13"/>
  <c r="L2173" i="13"/>
  <c r="E2171" i="13"/>
  <c r="D2172" i="13"/>
  <c r="K2178" i="13"/>
  <c r="G2173" i="13"/>
  <c r="E2175" i="13"/>
  <c r="D2177" i="13"/>
  <c r="H2175" i="13"/>
  <c r="C2174" i="13"/>
  <c r="E2173" i="13"/>
  <c r="E2172" i="13"/>
  <c r="E2174" i="13"/>
  <c r="B2179" i="13"/>
  <c r="F2178" i="13"/>
  <c r="F2172" i="13"/>
  <c r="L2171" i="13"/>
  <c r="C2171" i="13"/>
  <c r="E2179" i="13"/>
  <c r="E2181" i="13"/>
  <c r="D2174" i="13"/>
  <c r="H2173" i="13"/>
  <c r="I2171" i="13"/>
  <c r="C2181" i="13"/>
  <c r="L2179" i="13"/>
  <c r="I2175" i="13"/>
  <c r="B2176" i="13"/>
  <c r="E2177" i="13"/>
  <c r="I2174" i="13"/>
  <c r="G2171" i="13"/>
  <c r="H2181" i="13"/>
  <c r="E2180" i="13"/>
  <c r="C2179" i="13"/>
  <c r="F2174" i="13"/>
  <c r="H2174" i="13"/>
  <c r="G2172" i="13"/>
  <c r="G2181" i="13"/>
  <c r="J2179" i="13"/>
  <c r="F2180" i="13"/>
  <c r="L2176" i="13"/>
  <c r="L2175" i="13"/>
  <c r="H2180" i="13"/>
  <c r="L2178" i="13"/>
  <c r="C2175" i="13"/>
  <c r="K2173" i="13"/>
  <c r="D2181" i="13"/>
  <c r="G2179" i="13"/>
  <c r="E2178" i="13"/>
  <c r="D2173" i="13"/>
  <c r="K2172" i="13"/>
  <c r="D2180" i="13"/>
  <c r="C2177" i="13"/>
  <c r="L2174" i="13"/>
  <c r="F2175" i="13"/>
  <c r="J2174" i="13"/>
  <c r="J2181" i="13"/>
  <c r="B2174" i="13"/>
  <c r="B2180" i="13"/>
  <c r="J2173" i="13"/>
  <c r="F2176" i="13"/>
  <c r="K2177" i="13"/>
  <c r="B2171" i="13"/>
  <c r="K2174" i="13"/>
  <c r="B2181" i="13"/>
  <c r="F2181" i="13"/>
  <c r="B2173" i="13"/>
  <c r="H2176" i="13"/>
  <c r="B2230" i="13"/>
  <c r="B2228" i="13"/>
  <c r="B2234" i="13"/>
  <c r="B2237" i="13"/>
  <c r="B2229" i="13"/>
  <c r="B2236" i="13"/>
  <c r="B2232" i="13"/>
  <c r="B2227" i="13"/>
  <c r="B2231" i="13"/>
  <c r="B2233" i="13"/>
  <c r="B2235" i="13"/>
  <c r="N2026" i="11"/>
  <c r="N2040" i="11"/>
  <c r="N2041" i="11" s="1"/>
  <c r="M2041" i="11"/>
  <c r="O2038" i="11" s="1"/>
  <c r="I2022" i="11"/>
  <c r="K2022" i="11" s="1"/>
  <c r="L2022" i="11" s="1"/>
  <c r="M2022" i="11" s="1"/>
  <c r="I2053" i="11"/>
  <c r="K2053" i="11" s="1"/>
  <c r="D2057" i="11"/>
  <c r="N635" i="9"/>
  <c r="J619" i="9"/>
  <c r="J618" i="9"/>
  <c r="N584" i="9"/>
  <c r="N586" i="9" s="1"/>
  <c r="M586" i="9"/>
  <c r="I609" i="9"/>
  <c r="K609" i="9" s="1"/>
  <c r="L609" i="9" s="1"/>
  <c r="M609" i="9" s="1"/>
  <c r="I640" i="9"/>
  <c r="K640" i="9" s="1"/>
  <c r="L640" i="9" s="1"/>
  <c r="M640" i="9" s="1"/>
  <c r="N640" i="9" s="1"/>
  <c r="D643" i="9"/>
  <c r="N669" i="9"/>
  <c r="H2329" i="15" l="1" a="1"/>
  <c r="H2323" i="15"/>
  <c r="H2325" i="15"/>
  <c r="H2322" i="15"/>
  <c r="H2321" i="15"/>
  <c r="B2260" i="13" a="1"/>
  <c r="B2184" i="13" a="1"/>
  <c r="L2053" i="11"/>
  <c r="M2053" i="11"/>
  <c r="N2053" i="11" s="1"/>
  <c r="N2022" i="11"/>
  <c r="N2024" i="11" s="1"/>
  <c r="M2024" i="11"/>
  <c r="I2051" i="11"/>
  <c r="K2051" i="11" s="1"/>
  <c r="D2077" i="11"/>
  <c r="I2074" i="11"/>
  <c r="K2074" i="11" s="1"/>
  <c r="I2043" i="11"/>
  <c r="K2043" i="11" s="1"/>
  <c r="J2057" i="11"/>
  <c r="J2058" i="11"/>
  <c r="O583" i="9"/>
  <c r="J643" i="9"/>
  <c r="J644" i="9"/>
  <c r="N609" i="9"/>
  <c r="H2334" i="15" l="1"/>
  <c r="H2338" i="15"/>
  <c r="H2329" i="15"/>
  <c r="H2330" i="15"/>
  <c r="H2335" i="15"/>
  <c r="H2337" i="15"/>
  <c r="H2333" i="15"/>
  <c r="H2336" i="15"/>
  <c r="H2339" i="15"/>
  <c r="H2332" i="15"/>
  <c r="H2331" i="15"/>
  <c r="B2190" i="13"/>
  <c r="D2184" i="13"/>
  <c r="H2185" i="13"/>
  <c r="E2186" i="13"/>
  <c r="I2187" i="13"/>
  <c r="L2187" i="13"/>
  <c r="H2186" i="13"/>
  <c r="D2188" i="13"/>
  <c r="C2191" i="13"/>
  <c r="J2185" i="13"/>
  <c r="H2187" i="13"/>
  <c r="E2189" i="13"/>
  <c r="F2191" i="13"/>
  <c r="J2184" i="13"/>
  <c r="G2185" i="13"/>
  <c r="K2186" i="13"/>
  <c r="I2186" i="13"/>
  <c r="C2185" i="13"/>
  <c r="G2184" i="13"/>
  <c r="G2189" i="13"/>
  <c r="E2190" i="13"/>
  <c r="B2187" i="13"/>
  <c r="H2188" i="13"/>
  <c r="H2190" i="13"/>
  <c r="E2191" i="13"/>
  <c r="I2184" i="13"/>
  <c r="B2186" i="13"/>
  <c r="E2185" i="13"/>
  <c r="C2190" i="13"/>
  <c r="I2191" i="13"/>
  <c r="G2187" i="13"/>
  <c r="F2185" i="13"/>
  <c r="D2191" i="13"/>
  <c r="C2187" i="13"/>
  <c r="L2188" i="13"/>
  <c r="I2189" i="13"/>
  <c r="B2191" i="13"/>
  <c r="F2184" i="13"/>
  <c r="J2191" i="13"/>
  <c r="J2186" i="13"/>
  <c r="E2188" i="13"/>
  <c r="C2184" i="13"/>
  <c r="H2189" i="13"/>
  <c r="K2190" i="13"/>
  <c r="K2187" i="13"/>
  <c r="G2190" i="13"/>
  <c r="D2185" i="13"/>
  <c r="F2188" i="13"/>
  <c r="K2185" i="13"/>
  <c r="L2186" i="13"/>
  <c r="F2186" i="13"/>
  <c r="K2188" i="13"/>
  <c r="L2191" i="13"/>
  <c r="K2184" i="13"/>
  <c r="L2190" i="13"/>
  <c r="L2185" i="13"/>
  <c r="L2184" i="13"/>
  <c r="D2187" i="13"/>
  <c r="D2189" i="13"/>
  <c r="K2189" i="13"/>
  <c r="F2187" i="13"/>
  <c r="I2185" i="13"/>
  <c r="B2188" i="13"/>
  <c r="I2190" i="13"/>
  <c r="H2191" i="13"/>
  <c r="B2189" i="13"/>
  <c r="J2189" i="13"/>
  <c r="K2191" i="13"/>
  <c r="B2184" i="13"/>
  <c r="L2189" i="13"/>
  <c r="I2188" i="13"/>
  <c r="C2188" i="13"/>
  <c r="D2190" i="13"/>
  <c r="F2190" i="13"/>
  <c r="D2186" i="13"/>
  <c r="B2185" i="13"/>
  <c r="E2187" i="13"/>
  <c r="J2188" i="13"/>
  <c r="G2186" i="13"/>
  <c r="E2184" i="13"/>
  <c r="F2189" i="13"/>
  <c r="G2188" i="13"/>
  <c r="C2186" i="13"/>
  <c r="C2189" i="13"/>
  <c r="J2187" i="13"/>
  <c r="G2191" i="13"/>
  <c r="H2184" i="13"/>
  <c r="J2190" i="13"/>
  <c r="L2268" i="13"/>
  <c r="C2263" i="13"/>
  <c r="H2268" i="13"/>
  <c r="J2262" i="13"/>
  <c r="B2267" i="13"/>
  <c r="K2270" i="13"/>
  <c r="B2263" i="13"/>
  <c r="H2266" i="13"/>
  <c r="J2268" i="13"/>
  <c r="D2267" i="13"/>
  <c r="F2265" i="13"/>
  <c r="B2260" i="13"/>
  <c r="L2261" i="13"/>
  <c r="F2261" i="13"/>
  <c r="D2265" i="13"/>
  <c r="D2268" i="13"/>
  <c r="F2262" i="13"/>
  <c r="K2267" i="13"/>
  <c r="B2262" i="13"/>
  <c r="C2266" i="13"/>
  <c r="K2269" i="13"/>
  <c r="C2262" i="13"/>
  <c r="H2265" i="13"/>
  <c r="E2267" i="13"/>
  <c r="G2265" i="13"/>
  <c r="J2263" i="13"/>
  <c r="F2269" i="13"/>
  <c r="C2269" i="13"/>
  <c r="C2268" i="13"/>
  <c r="I2270" i="13"/>
  <c r="G2267" i="13"/>
  <c r="I2261" i="13"/>
  <c r="C2267" i="13"/>
  <c r="E2261" i="13"/>
  <c r="C2265" i="13"/>
  <c r="K2268" i="13"/>
  <c r="C2261" i="13"/>
  <c r="I2264" i="13"/>
  <c r="J2265" i="13"/>
  <c r="L2263" i="13"/>
  <c r="E2262" i="13"/>
  <c r="I2266" i="13"/>
  <c r="E2266" i="13"/>
  <c r="H2261" i="13"/>
  <c r="F2264" i="13"/>
  <c r="B2266" i="13"/>
  <c r="D2260" i="13"/>
  <c r="I2265" i="13"/>
  <c r="L2270" i="13"/>
  <c r="D2263" i="13"/>
  <c r="L2266" i="13"/>
  <c r="G2270" i="13"/>
  <c r="I2262" i="13"/>
  <c r="H2262" i="13"/>
  <c r="K2260" i="13"/>
  <c r="J2269" i="13"/>
  <c r="K2261" i="13"/>
  <c r="G2261" i="13"/>
  <c r="G2260" i="13"/>
  <c r="E2263" i="13"/>
  <c r="L2260" i="13"/>
  <c r="H2260" i="13"/>
  <c r="L2267" i="13"/>
  <c r="I2263" i="13"/>
  <c r="G2262" i="13"/>
  <c r="G2264" i="13"/>
  <c r="J2267" i="13"/>
  <c r="J2270" i="13"/>
  <c r="L2269" i="13"/>
  <c r="L2265" i="13"/>
  <c r="J2261" i="13"/>
  <c r="C2270" i="13"/>
  <c r="H2269" i="13"/>
  <c r="G2266" i="13"/>
  <c r="F2267" i="13"/>
  <c r="I2269" i="13"/>
  <c r="E2269" i="13"/>
  <c r="B2268" i="13"/>
  <c r="B2264" i="13"/>
  <c r="E2270" i="13"/>
  <c r="K2266" i="13"/>
  <c r="J2264" i="13"/>
  <c r="K2265" i="13"/>
  <c r="F2270" i="13"/>
  <c r="B2270" i="13"/>
  <c r="B2269" i="13"/>
  <c r="B2265" i="13"/>
  <c r="J2260" i="13"/>
  <c r="F2268" i="13"/>
  <c r="F2260" i="13"/>
  <c r="J2266" i="13"/>
  <c r="F2266" i="13"/>
  <c r="C2264" i="13"/>
  <c r="C2260" i="13"/>
  <c r="E2264" i="13"/>
  <c r="I2260" i="13"/>
  <c r="H2263" i="13"/>
  <c r="H2270" i="13"/>
  <c r="E2265" i="13"/>
  <c r="L2264" i="13"/>
  <c r="D2262" i="13"/>
  <c r="G2269" i="13"/>
  <c r="B2261" i="13"/>
  <c r="I2267" i="13"/>
  <c r="E2268" i="13"/>
  <c r="D2269" i="13"/>
  <c r="G2268" i="13"/>
  <c r="L2262" i="13"/>
  <c r="H2267" i="13"/>
  <c r="H2264" i="13"/>
  <c r="D2270" i="13"/>
  <c r="K2263" i="13"/>
  <c r="I2268" i="13"/>
  <c r="D2264" i="13"/>
  <c r="K2264" i="13"/>
  <c r="G2263" i="13"/>
  <c r="K2262" i="13"/>
  <c r="D2261" i="13"/>
  <c r="D2266" i="13"/>
  <c r="E2260" i="13"/>
  <c r="F2263" i="13"/>
  <c r="L2043" i="11"/>
  <c r="M2043" i="11" s="1"/>
  <c r="L2074" i="11"/>
  <c r="M2074" i="11" s="1"/>
  <c r="J2077" i="11"/>
  <c r="J2079" i="11"/>
  <c r="J2078" i="11"/>
  <c r="L2051" i="11"/>
  <c r="M2051" i="11" s="1"/>
  <c r="O2022" i="11"/>
  <c r="I619" i="9"/>
  <c r="K619" i="9" s="1"/>
  <c r="D622" i="9"/>
  <c r="I611" i="9"/>
  <c r="K611" i="9" s="1"/>
  <c r="L611" i="9" s="1"/>
  <c r="M611" i="9" s="1"/>
  <c r="K2329" i="15" l="1" a="1"/>
  <c r="K2336" i="15" s="1"/>
  <c r="B2273" i="13" a="1"/>
  <c r="B2240" i="13" a="1"/>
  <c r="B2194" i="13" a="1"/>
  <c r="N2051" i="11"/>
  <c r="N2074" i="11"/>
  <c r="N2075" i="11" s="1"/>
  <c r="M2075" i="11"/>
  <c r="O2073" i="11" s="1"/>
  <c r="N2043" i="11"/>
  <c r="N2045" i="11" s="1"/>
  <c r="M2045" i="11"/>
  <c r="I2027" i="11"/>
  <c r="K2027" i="11" s="1"/>
  <c r="I2058" i="11"/>
  <c r="K2058" i="11" s="1"/>
  <c r="D2061" i="11"/>
  <c r="L619" i="9"/>
  <c r="M619" i="9" s="1"/>
  <c r="N619" i="9" s="1"/>
  <c r="N611" i="9"/>
  <c r="N612" i="9" s="1"/>
  <c r="M612" i="9"/>
  <c r="O608" i="9" s="1"/>
  <c r="J624" i="9"/>
  <c r="K624" i="9" s="1"/>
  <c r="L624" i="9" s="1"/>
  <c r="M624" i="9" s="1"/>
  <c r="N624" i="9" s="1"/>
  <c r="J623" i="9"/>
  <c r="J622" i="9"/>
  <c r="K2337" i="15" l="1"/>
  <c r="K2330" i="15"/>
  <c r="K2339" i="15"/>
  <c r="K2335" i="15"/>
  <c r="K2333" i="15"/>
  <c r="K2332" i="15"/>
  <c r="K2329" i="15"/>
  <c r="K2334" i="15"/>
  <c r="K2331" i="15"/>
  <c r="K2338" i="15"/>
  <c r="C2195" i="13"/>
  <c r="D2194" i="13"/>
  <c r="G2201" i="13"/>
  <c r="F2199" i="13"/>
  <c r="B2199" i="13"/>
  <c r="D2196" i="13"/>
  <c r="I2194" i="13"/>
  <c r="E2200" i="13"/>
  <c r="H2198" i="13"/>
  <c r="D2199" i="13"/>
  <c r="I2197" i="13"/>
  <c r="C2198" i="13"/>
  <c r="E2196" i="13"/>
  <c r="E2197" i="13"/>
  <c r="G2194" i="13"/>
  <c r="C2197" i="13"/>
  <c r="D2195" i="13"/>
  <c r="G2195" i="13"/>
  <c r="G2200" i="13"/>
  <c r="C2196" i="13"/>
  <c r="B2194" i="13"/>
  <c r="H2200" i="13"/>
  <c r="B2198" i="13"/>
  <c r="C2194" i="13"/>
  <c r="I2200" i="13"/>
  <c r="F2200" i="13"/>
  <c r="H2197" i="13"/>
  <c r="D2197" i="13"/>
  <c r="G2199" i="13"/>
  <c r="F2198" i="13"/>
  <c r="D2200" i="13"/>
  <c r="F2197" i="13"/>
  <c r="H2196" i="13"/>
  <c r="G2197" i="13"/>
  <c r="I2195" i="13"/>
  <c r="B2195" i="13"/>
  <c r="F2196" i="13"/>
  <c r="H2194" i="13"/>
  <c r="I2201" i="13"/>
  <c r="H2201" i="13"/>
  <c r="E2195" i="13"/>
  <c r="E2201" i="13"/>
  <c r="I2198" i="13"/>
  <c r="F2194" i="13"/>
  <c r="C2201" i="13"/>
  <c r="B2201" i="13"/>
  <c r="H2199" i="13"/>
  <c r="E2199" i="13"/>
  <c r="H2195" i="13"/>
  <c r="F2195" i="13"/>
  <c r="G2196" i="13"/>
  <c r="I2196" i="13"/>
  <c r="C2199" i="13"/>
  <c r="B2197" i="13"/>
  <c r="E2198" i="13"/>
  <c r="E2194" i="13"/>
  <c r="C2200" i="13"/>
  <c r="I2199" i="13"/>
  <c r="G2198" i="13"/>
  <c r="D2198" i="13"/>
  <c r="D2201" i="13"/>
  <c r="B2200" i="13"/>
  <c r="F2201" i="13"/>
  <c r="B2196" i="13"/>
  <c r="B2244" i="13"/>
  <c r="B2240" i="13"/>
  <c r="B2246" i="13"/>
  <c r="B2245" i="13"/>
  <c r="B2242" i="13"/>
  <c r="B2241" i="13"/>
  <c r="B2247" i="13"/>
  <c r="B2243" i="13"/>
  <c r="K2278" i="13"/>
  <c r="B2273" i="13"/>
  <c r="J2278" i="13"/>
  <c r="H2283" i="13"/>
  <c r="J2277" i="13"/>
  <c r="D2282" i="13"/>
  <c r="E2283" i="13"/>
  <c r="L2273" i="13"/>
  <c r="I2274" i="13"/>
  <c r="B2283" i="13"/>
  <c r="C2279" i="13"/>
  <c r="I2283" i="13"/>
  <c r="E2282" i="13"/>
  <c r="E2278" i="13"/>
  <c r="B2280" i="13"/>
  <c r="L2275" i="13"/>
  <c r="K2275" i="13"/>
  <c r="I2280" i="13"/>
  <c r="K2274" i="13"/>
  <c r="H2278" i="13"/>
  <c r="I2275" i="13"/>
  <c r="L2281" i="13"/>
  <c r="D2275" i="13"/>
  <c r="D2278" i="13"/>
  <c r="F2280" i="13"/>
  <c r="G2274" i="13"/>
  <c r="D2279" i="13"/>
  <c r="E2275" i="13"/>
  <c r="L2276" i="13"/>
  <c r="L2282" i="13"/>
  <c r="C2277" i="13"/>
  <c r="C2276" i="13"/>
  <c r="J2273" i="13"/>
  <c r="G2279" i="13"/>
  <c r="I2273" i="13"/>
  <c r="G2278" i="13"/>
  <c r="B2275" i="13"/>
  <c r="D2274" i="13"/>
  <c r="J2274" i="13"/>
  <c r="C2273" i="13"/>
  <c r="L2283" i="13"/>
  <c r="C2278" i="13"/>
  <c r="K2283" i="13"/>
  <c r="B2278" i="13"/>
  <c r="K2282" i="13"/>
  <c r="B2277" i="13"/>
  <c r="C2281" i="13"/>
  <c r="B2282" i="13"/>
  <c r="J2282" i="13"/>
  <c r="G2273" i="13"/>
  <c r="E2281" i="13"/>
  <c r="D2277" i="13"/>
  <c r="C2280" i="13"/>
  <c r="B2279" i="13"/>
  <c r="J2276" i="13"/>
  <c r="F2278" i="13"/>
  <c r="I2281" i="13"/>
  <c r="H2277" i="13"/>
  <c r="I2279" i="13"/>
  <c r="I2282" i="13"/>
  <c r="L2274" i="13"/>
  <c r="L2280" i="13"/>
  <c r="C2275" i="13"/>
  <c r="L2279" i="13"/>
  <c r="C2274" i="13"/>
  <c r="F2276" i="13"/>
  <c r="G2277" i="13"/>
  <c r="K2277" i="13"/>
  <c r="H2280" i="13"/>
  <c r="L2278" i="13"/>
  <c r="E2280" i="13"/>
  <c r="D2280" i="13"/>
  <c r="F2274" i="13"/>
  <c r="F2273" i="13"/>
  <c r="D2276" i="13"/>
  <c r="B2276" i="13"/>
  <c r="L2277" i="13"/>
  <c r="E2273" i="13"/>
  <c r="H2279" i="13"/>
  <c r="B2274" i="13"/>
  <c r="J2275" i="13"/>
  <c r="D2281" i="13"/>
  <c r="H2274" i="13"/>
  <c r="J2280" i="13"/>
  <c r="D2283" i="13"/>
  <c r="F2277" i="13"/>
  <c r="C2283" i="13"/>
  <c r="E2277" i="13"/>
  <c r="C2282" i="13"/>
  <c r="E2276" i="13"/>
  <c r="K2279" i="13"/>
  <c r="K2280" i="13"/>
  <c r="H2281" i="13"/>
  <c r="G2283" i="13"/>
  <c r="F2279" i="13"/>
  <c r="G2275" i="13"/>
  <c r="K2276" i="13"/>
  <c r="G2276" i="13"/>
  <c r="F2275" i="13"/>
  <c r="J2281" i="13"/>
  <c r="E2279" i="13"/>
  <c r="J2283" i="13"/>
  <c r="B2281" i="13"/>
  <c r="K2281" i="13"/>
  <c r="F2283" i="13"/>
  <c r="G2282" i="13"/>
  <c r="I2276" i="13"/>
  <c r="F2282" i="13"/>
  <c r="H2276" i="13"/>
  <c r="F2281" i="13"/>
  <c r="H2275" i="13"/>
  <c r="I2278" i="13"/>
  <c r="J2279" i="13"/>
  <c r="G2280" i="13"/>
  <c r="G2281" i="13"/>
  <c r="I2277" i="13"/>
  <c r="H2273" i="13"/>
  <c r="E2274" i="13"/>
  <c r="D2273" i="13"/>
  <c r="H2282" i="13"/>
  <c r="K2273" i="13"/>
  <c r="L2058" i="11"/>
  <c r="M2058" i="11" s="1"/>
  <c r="N2058" i="11" s="1"/>
  <c r="L2027" i="11"/>
  <c r="M2027" i="11" s="1"/>
  <c r="O2043" i="11"/>
  <c r="I2077" i="11"/>
  <c r="K2077" i="11" s="1"/>
  <c r="D2112" i="11"/>
  <c r="J2062" i="11"/>
  <c r="J2061" i="11"/>
  <c r="D647" i="9"/>
  <c r="I622" i="9"/>
  <c r="K622" i="9" s="1"/>
  <c r="L622" i="9" s="1"/>
  <c r="M622" i="9" s="1"/>
  <c r="I644" i="9"/>
  <c r="K644" i="9" s="1"/>
  <c r="L644" i="9" s="1"/>
  <c r="M644" i="9" s="1"/>
  <c r="N644" i="9" s="1"/>
  <c r="I614" i="9"/>
  <c r="K614" i="9" s="1"/>
  <c r="L614" i="9" s="1"/>
  <c r="M614" i="9" s="1"/>
  <c r="I636" i="9"/>
  <c r="K636" i="9" s="1"/>
  <c r="B2204" i="13" l="1" a="1"/>
  <c r="B2286" i="13" a="1"/>
  <c r="B2250" i="13" a="1"/>
  <c r="N2027" i="11"/>
  <c r="N2029" i="11" s="1"/>
  <c r="M2029" i="11"/>
  <c r="O2026" i="11" s="1"/>
  <c r="J2113" i="11"/>
  <c r="J2112" i="11"/>
  <c r="K2112" i="11" s="1"/>
  <c r="L2112" i="11" s="1"/>
  <c r="M2112" i="11" s="1"/>
  <c r="L2077" i="11"/>
  <c r="M2077" i="11" s="1"/>
  <c r="I2047" i="11"/>
  <c r="K2047" i="11" s="1"/>
  <c r="D2082" i="11"/>
  <c r="I2078" i="11"/>
  <c r="K2078" i="11" s="1"/>
  <c r="L2078" i="11" s="1"/>
  <c r="M2078" i="11" s="1"/>
  <c r="N2078" i="11" s="1"/>
  <c r="L636" i="9"/>
  <c r="M636" i="9" s="1"/>
  <c r="N614" i="9"/>
  <c r="N616" i="9" s="1"/>
  <c r="M616" i="9"/>
  <c r="O614" i="9" s="1"/>
  <c r="N622" i="9"/>
  <c r="J647" i="9"/>
  <c r="J648" i="9"/>
  <c r="J649" i="9"/>
  <c r="J650" i="9"/>
  <c r="B2255" i="13" l="1"/>
  <c r="B2252" i="13"/>
  <c r="B2254" i="13"/>
  <c r="B2250" i="13"/>
  <c r="B2256" i="13"/>
  <c r="B2253" i="13"/>
  <c r="B2251" i="13"/>
  <c r="B2257" i="13"/>
  <c r="B2294" i="13"/>
  <c r="B2292" i="13"/>
  <c r="B2293" i="13"/>
  <c r="B2288" i="13"/>
  <c r="B2290" i="13"/>
  <c r="B2295" i="13"/>
  <c r="B2291" i="13"/>
  <c r="B2286" i="13"/>
  <c r="B2296" i="13"/>
  <c r="B2287" i="13"/>
  <c r="B2289" i="13"/>
  <c r="B2204" i="13"/>
  <c r="I2211" i="13"/>
  <c r="E2210" i="13"/>
  <c r="H2206" i="13"/>
  <c r="D2208" i="13"/>
  <c r="D2207" i="13"/>
  <c r="G2205" i="13"/>
  <c r="E2209" i="13"/>
  <c r="H2205" i="13"/>
  <c r="G2206" i="13"/>
  <c r="G2207" i="13"/>
  <c r="C2209" i="13"/>
  <c r="C2206" i="13"/>
  <c r="B2207" i="13"/>
  <c r="H2204" i="13"/>
  <c r="I2205" i="13"/>
  <c r="D2205" i="13"/>
  <c r="E2211" i="13"/>
  <c r="C2204" i="13"/>
  <c r="B2211" i="13"/>
  <c r="I2210" i="13"/>
  <c r="H2210" i="13"/>
  <c r="D2209" i="13"/>
  <c r="I2204" i="13"/>
  <c r="F2206" i="13"/>
  <c r="D2204" i="13"/>
  <c r="I2207" i="13"/>
  <c r="B2208" i="13"/>
  <c r="E2206" i="13"/>
  <c r="E2204" i="13"/>
  <c r="E2205" i="13"/>
  <c r="B2206" i="13"/>
  <c r="H2211" i="13"/>
  <c r="D2211" i="13"/>
  <c r="B2205" i="13"/>
  <c r="H2208" i="13"/>
  <c r="C2210" i="13"/>
  <c r="I2209" i="13"/>
  <c r="I2208" i="13"/>
  <c r="C2211" i="13"/>
  <c r="B2210" i="13"/>
  <c r="H2209" i="13"/>
  <c r="G2209" i="13"/>
  <c r="C2208" i="13"/>
  <c r="D2210" i="13"/>
  <c r="F2204" i="13"/>
  <c r="C2207" i="13"/>
  <c r="F2205" i="13"/>
  <c r="F2207" i="13"/>
  <c r="D2206" i="13"/>
  <c r="C2205" i="13"/>
  <c r="F2210" i="13"/>
  <c r="F2209" i="13"/>
  <c r="F2211" i="13"/>
  <c r="B2209" i="13"/>
  <c r="G2208" i="13"/>
  <c r="F2208" i="13"/>
  <c r="I2206" i="13"/>
  <c r="E2208" i="13"/>
  <c r="G2210" i="13"/>
  <c r="G2211" i="13"/>
  <c r="H2207" i="13"/>
  <c r="E2207" i="13"/>
  <c r="G2204" i="13"/>
  <c r="N2077" i="11"/>
  <c r="N2112" i="11"/>
  <c r="L2047" i="11"/>
  <c r="M2047" i="11" s="1"/>
  <c r="D2065" i="11"/>
  <c r="I2062" i="11"/>
  <c r="K2062" i="11" s="1"/>
  <c r="L2062" i="11" s="1"/>
  <c r="M2062" i="11" s="1"/>
  <c r="N2062" i="11" s="1"/>
  <c r="I2054" i="11"/>
  <c r="K2054" i="11" s="1"/>
  <c r="J2082" i="11"/>
  <c r="J2083" i="11"/>
  <c r="N636" i="9"/>
  <c r="N637" i="9" s="1"/>
  <c r="M637" i="9"/>
  <c r="O634" i="9" s="1"/>
  <c r="I618" i="9"/>
  <c r="K618" i="9" s="1"/>
  <c r="L618" i="9" s="1"/>
  <c r="M618" i="9" s="1"/>
  <c r="I649" i="9"/>
  <c r="K649" i="9" s="1"/>
  <c r="D653" i="9"/>
  <c r="E2250" i="13" l="1" a="1"/>
  <c r="N2047" i="11"/>
  <c r="N2049" i="11" s="1"/>
  <c r="M2049" i="11"/>
  <c r="O2047" i="11" s="1"/>
  <c r="J2066" i="11"/>
  <c r="J2065" i="11"/>
  <c r="J2067" i="11"/>
  <c r="K2067" i="11" s="1"/>
  <c r="L2054" i="11"/>
  <c r="M2054" i="11" s="1"/>
  <c r="N2054" i="11" s="1"/>
  <c r="L649" i="9"/>
  <c r="M649" i="9" s="1"/>
  <c r="N649" i="9" s="1"/>
  <c r="J654" i="9"/>
  <c r="J653" i="9"/>
  <c r="I670" i="9"/>
  <c r="K670" i="9" s="1"/>
  <c r="I639" i="9"/>
  <c r="K639" i="9" s="1"/>
  <c r="L639" i="9" s="1"/>
  <c r="M639" i="9" s="1"/>
  <c r="I647" i="9"/>
  <c r="K647" i="9" s="1"/>
  <c r="D673" i="9"/>
  <c r="M620" i="9"/>
  <c r="N618" i="9"/>
  <c r="N620" i="9" s="1"/>
  <c r="E2253" i="13" l="1"/>
  <c r="H2253" i="13" s="1"/>
  <c r="E2251" i="13"/>
  <c r="H2251" i="13" s="1"/>
  <c r="E2257" i="13"/>
  <c r="H2257" i="13" s="1"/>
  <c r="E2256" i="13"/>
  <c r="H2256" i="13" s="1"/>
  <c r="E2252" i="13"/>
  <c r="H2252" i="13" s="1"/>
  <c r="E2255" i="13"/>
  <c r="H2255" i="13" s="1"/>
  <c r="E2250" i="13"/>
  <c r="E2254" i="13"/>
  <c r="H2254" i="13" s="1"/>
  <c r="L2067" i="11"/>
  <c r="M2067" i="11" s="1"/>
  <c r="N2067" i="11" s="1"/>
  <c r="I2052" i="11"/>
  <c r="K2052" i="11" s="1"/>
  <c r="L2052" i="11" s="1"/>
  <c r="M2052" i="11" s="1"/>
  <c r="I2083" i="11"/>
  <c r="K2083" i="11" s="1"/>
  <c r="L2083" i="11" s="1"/>
  <c r="M2083" i="11" s="1"/>
  <c r="N2083" i="11" s="1"/>
  <c r="D2086" i="11"/>
  <c r="L670" i="9"/>
  <c r="M670" i="9" s="1"/>
  <c r="O618" i="9"/>
  <c r="J673" i="9"/>
  <c r="J674" i="9"/>
  <c r="J675" i="9"/>
  <c r="M641" i="9"/>
  <c r="N639" i="9"/>
  <c r="N641" i="9" s="1"/>
  <c r="L647" i="9"/>
  <c r="M647" i="9" s="1"/>
  <c r="H2250" i="13" l="1"/>
  <c r="H2286" i="13" a="1"/>
  <c r="N2052" i="11"/>
  <c r="N2055" i="11" s="1"/>
  <c r="M2055" i="11"/>
  <c r="J2087" i="11"/>
  <c r="J2086" i="11"/>
  <c r="N647" i="9"/>
  <c r="N670" i="9"/>
  <c r="N671" i="9" s="1"/>
  <c r="M671" i="9"/>
  <c r="O669" i="9" s="1"/>
  <c r="O639" i="9"/>
  <c r="I623" i="9"/>
  <c r="K623" i="9" s="1"/>
  <c r="L623" i="9" s="1"/>
  <c r="M623" i="9" s="1"/>
  <c r="I654" i="9"/>
  <c r="K654" i="9" s="1"/>
  <c r="D657" i="9"/>
  <c r="H2292" i="13" l="1"/>
  <c r="H2289" i="13"/>
  <c r="H2287" i="13"/>
  <c r="H2288" i="13"/>
  <c r="H2296" i="13"/>
  <c r="H2291" i="13"/>
  <c r="H2293" i="13"/>
  <c r="H2294" i="13"/>
  <c r="H2286" i="13"/>
  <c r="H2295" i="13"/>
  <c r="H2290" i="13"/>
  <c r="O2051" i="11"/>
  <c r="N623" i="9"/>
  <c r="N625" i="9" s="1"/>
  <c r="M625" i="9"/>
  <c r="O622" i="9" s="1"/>
  <c r="L654" i="9"/>
  <c r="M654" i="9" s="1"/>
  <c r="N654" i="9" s="1"/>
  <c r="I643" i="9"/>
  <c r="K643" i="9" s="1"/>
  <c r="L643" i="9" s="1"/>
  <c r="M643" i="9" s="1"/>
  <c r="D678" i="9"/>
  <c r="I674" i="9"/>
  <c r="K674" i="9" s="1"/>
  <c r="L674" i="9" s="1"/>
  <c r="M674" i="9" s="1"/>
  <c r="N674" i="9" s="1"/>
  <c r="J658" i="9"/>
  <c r="J657" i="9"/>
  <c r="I673" i="9"/>
  <c r="K673" i="9" s="1"/>
  <c r="L673" i="9" s="1"/>
  <c r="M673" i="9" s="1"/>
  <c r="D708" i="9"/>
  <c r="B2299" i="13" l="1" a="1"/>
  <c r="I2065" i="11"/>
  <c r="K2065" i="11" s="1"/>
  <c r="L2065" i="11" s="1"/>
  <c r="M2065" i="11" s="1"/>
  <c r="I2057" i="11"/>
  <c r="K2057" i="11" s="1"/>
  <c r="I2079" i="11"/>
  <c r="K2079" i="11" s="1"/>
  <c r="I2087" i="11"/>
  <c r="K2087" i="11" s="1"/>
  <c r="D2090" i="11"/>
  <c r="J679" i="9"/>
  <c r="J678" i="9"/>
  <c r="J709" i="9"/>
  <c r="J708" i="9"/>
  <c r="K708" i="9" s="1"/>
  <c r="L708" i="9" s="1"/>
  <c r="M708" i="9" s="1"/>
  <c r="N643" i="9"/>
  <c r="N645" i="9" s="1"/>
  <c r="M645" i="9"/>
  <c r="I658" i="9"/>
  <c r="K658" i="9" s="1"/>
  <c r="I650" i="9"/>
  <c r="K650" i="9" s="1"/>
  <c r="L650" i="9" s="1"/>
  <c r="M650" i="9" s="1"/>
  <c r="N650" i="9" s="1"/>
  <c r="D661" i="9"/>
  <c r="N673" i="9"/>
  <c r="B2306" i="13" l="1"/>
  <c r="B2304" i="13"/>
  <c r="B2309" i="13"/>
  <c r="B2300" i="13"/>
  <c r="B2299" i="13"/>
  <c r="B2312" i="13" s="1" a="1"/>
  <c r="B2307" i="13"/>
  <c r="B2305" i="13"/>
  <c r="B2301" i="13"/>
  <c r="B2303" i="13"/>
  <c r="B2308" i="13"/>
  <c r="B2302" i="13"/>
  <c r="J2090" i="11"/>
  <c r="J2091" i="11"/>
  <c r="J2092" i="11"/>
  <c r="J2093" i="11"/>
  <c r="L2087" i="11"/>
  <c r="M2087" i="11" s="1"/>
  <c r="N2087" i="11" s="1"/>
  <c r="L2079" i="11"/>
  <c r="M2079" i="11"/>
  <c r="L2057" i="11"/>
  <c r="M2057" i="11" s="1"/>
  <c r="N2065" i="11"/>
  <c r="N708" i="9"/>
  <c r="L658" i="9"/>
  <c r="M658" i="9" s="1"/>
  <c r="N658" i="9" s="1"/>
  <c r="J662" i="9"/>
  <c r="J661" i="9"/>
  <c r="J663" i="9"/>
  <c r="K663" i="9" s="1"/>
  <c r="O643" i="9"/>
  <c r="B2322" i="13" l="1"/>
  <c r="B2312" i="13"/>
  <c r="B2321" i="13"/>
  <c r="B2316" i="13"/>
  <c r="B2314" i="13"/>
  <c r="B2320" i="13"/>
  <c r="B2315" i="13"/>
  <c r="B2317" i="13"/>
  <c r="B2319" i="13"/>
  <c r="B2313" i="13"/>
  <c r="B2318" i="13"/>
  <c r="M2059" i="11"/>
  <c r="N2057" i="11"/>
  <c r="N2059" i="11" s="1"/>
  <c r="N2079" i="11"/>
  <c r="N2080" i="11" s="1"/>
  <c r="M2080" i="11"/>
  <c r="O2077" i="11" s="1"/>
  <c r="I648" i="9"/>
  <c r="K648" i="9" s="1"/>
  <c r="L648" i="9" s="1"/>
  <c r="M648" i="9" s="1"/>
  <c r="D682" i="9"/>
  <c r="I679" i="9"/>
  <c r="K679" i="9" s="1"/>
  <c r="L679" i="9" s="1"/>
  <c r="M679" i="9" s="1"/>
  <c r="N679" i="9" s="1"/>
  <c r="L663" i="9"/>
  <c r="M663" i="9"/>
  <c r="N663" i="9" s="1"/>
  <c r="E2312" i="13" l="1" a="1"/>
  <c r="D2116" i="11"/>
  <c r="I2113" i="11"/>
  <c r="K2113" i="11" s="1"/>
  <c r="I2090" i="11"/>
  <c r="K2090" i="11" s="1"/>
  <c r="I2082" i="11"/>
  <c r="K2082" i="11" s="1"/>
  <c r="L2082" i="11" s="1"/>
  <c r="M2082" i="11" s="1"/>
  <c r="O2057" i="11"/>
  <c r="J683" i="9"/>
  <c r="J682" i="9"/>
  <c r="N648" i="9"/>
  <c r="N651" i="9" s="1"/>
  <c r="M651" i="9"/>
  <c r="O647" i="9" s="1"/>
  <c r="E2313" i="13" l="1"/>
  <c r="B2328" i="13" s="1"/>
  <c r="E2318" i="13"/>
  <c r="B2333" i="13" s="1"/>
  <c r="E2314" i="13"/>
  <c r="B2329" i="13" s="1"/>
  <c r="E2312" i="13"/>
  <c r="B2327" i="13" s="1"/>
  <c r="E2320" i="13"/>
  <c r="B2335" i="13" s="1"/>
  <c r="E2319" i="13"/>
  <c r="B2334" i="13" s="1"/>
  <c r="E2316" i="13"/>
  <c r="B2331" i="13" s="1"/>
  <c r="E2321" i="13"/>
  <c r="B2336" i="13" s="1"/>
  <c r="E2315" i="13"/>
  <c r="B2330" i="13" s="1"/>
  <c r="E2322" i="13"/>
  <c r="B2337" i="13" s="1"/>
  <c r="E2317" i="13"/>
  <c r="B2332" i="13" s="1"/>
  <c r="I2061" i="11"/>
  <c r="K2061" i="11" s="1"/>
  <c r="L2061" i="11" s="1"/>
  <c r="M2061" i="11" s="1"/>
  <c r="I2092" i="11"/>
  <c r="K2092" i="11" s="1"/>
  <c r="D2096" i="11"/>
  <c r="L2090" i="11"/>
  <c r="M2090" i="11" s="1"/>
  <c r="M2084" i="11"/>
  <c r="N2082" i="11"/>
  <c r="N2084" i="11" s="1"/>
  <c r="L2113" i="11"/>
  <c r="M2113" i="11" s="1"/>
  <c r="J2118" i="11"/>
  <c r="J2117" i="11"/>
  <c r="J2116" i="11"/>
  <c r="I661" i="9"/>
  <c r="K661" i="9" s="1"/>
  <c r="L661" i="9" s="1"/>
  <c r="M661" i="9" s="1"/>
  <c r="D686" i="9"/>
  <c r="I675" i="9"/>
  <c r="K675" i="9" s="1"/>
  <c r="L675" i="9" s="1"/>
  <c r="M675" i="9" s="1"/>
  <c r="I683" i="9"/>
  <c r="K683" i="9" s="1"/>
  <c r="L683" i="9" s="1"/>
  <c r="M683" i="9" s="1"/>
  <c r="N683" i="9" s="1"/>
  <c r="I653" i="9"/>
  <c r="K653" i="9" s="1"/>
  <c r="L653" i="9" s="1"/>
  <c r="M653" i="9" s="1"/>
  <c r="H2373" i="13" l="1"/>
  <c r="F2336" i="13"/>
  <c r="H2371" i="13"/>
  <c r="F2334" i="13"/>
  <c r="F2335" i="13"/>
  <c r="H2372" i="13"/>
  <c r="F2331" i="13"/>
  <c r="H2368" i="13"/>
  <c r="H2364" i="13"/>
  <c r="F2327" i="13"/>
  <c r="H2369" i="13"/>
  <c r="F2332" i="13"/>
  <c r="H2374" i="13"/>
  <c r="F2337" i="13"/>
  <c r="F2333" i="13"/>
  <c r="H2370" i="13"/>
  <c r="H2366" i="13"/>
  <c r="F2329" i="13"/>
  <c r="H2367" i="13"/>
  <c r="F2330" i="13"/>
  <c r="H2365" i="13"/>
  <c r="F2328" i="13"/>
  <c r="N2113" i="11"/>
  <c r="N2114" i="11" s="1"/>
  <c r="M2114" i="11"/>
  <c r="O2112" i="11" s="1"/>
  <c r="N2090" i="11"/>
  <c r="J2096" i="11"/>
  <c r="J2097" i="11"/>
  <c r="O2082" i="11"/>
  <c r="L2092" i="11"/>
  <c r="M2092" i="11" s="1"/>
  <c r="N2092" i="11" s="1"/>
  <c r="M2063" i="11"/>
  <c r="O2061" i="11" s="1"/>
  <c r="N2061" i="11"/>
  <c r="N2063" i="11" s="1"/>
  <c r="N675" i="9"/>
  <c r="N676" i="9" s="1"/>
  <c r="M676" i="9"/>
  <c r="O673" i="9" s="1"/>
  <c r="J689" i="9"/>
  <c r="J686" i="9"/>
  <c r="J687" i="9"/>
  <c r="J688" i="9"/>
  <c r="N653" i="9"/>
  <c r="N655" i="9" s="1"/>
  <c r="M655" i="9"/>
  <c r="O653" i="9" s="1"/>
  <c r="N661" i="9"/>
  <c r="H2331" i="13" l="1"/>
  <c r="J2331" i="13"/>
  <c r="J2337" i="13"/>
  <c r="H2337" i="13"/>
  <c r="J2335" i="13"/>
  <c r="H2335" i="13"/>
  <c r="J2330" i="13"/>
  <c r="H2330" i="13"/>
  <c r="K2330" i="13" s="1"/>
  <c r="L2330" i="13" s="1"/>
  <c r="M2330" i="13" s="1"/>
  <c r="E2406" i="13" s="1"/>
  <c r="J2332" i="13"/>
  <c r="H2332" i="13"/>
  <c r="K2332" i="13" s="1"/>
  <c r="L2332" i="13" s="1"/>
  <c r="M2332" i="13" s="1"/>
  <c r="G2408" i="13" s="1"/>
  <c r="J2334" i="13"/>
  <c r="H2334" i="13"/>
  <c r="J2333" i="13"/>
  <c r="H2333" i="13"/>
  <c r="J2328" i="13"/>
  <c r="H2328" i="13"/>
  <c r="K2328" i="13" s="1"/>
  <c r="L2328" i="13" s="1"/>
  <c r="M2328" i="13" s="1"/>
  <c r="C2404" i="13" s="1"/>
  <c r="J2329" i="13"/>
  <c r="H2329" i="13"/>
  <c r="K2329" i="13" s="1"/>
  <c r="L2329" i="13" s="1"/>
  <c r="M2329" i="13" s="1"/>
  <c r="D2405" i="13" s="1"/>
  <c r="J2327" i="13"/>
  <c r="H2327" i="13"/>
  <c r="J2336" i="13"/>
  <c r="H2336" i="13"/>
  <c r="E2498" i="13" a="1"/>
  <c r="I2116" i="11"/>
  <c r="K2116" i="11" s="1"/>
  <c r="L2116" i="11" s="1"/>
  <c r="M2116" i="11" s="1"/>
  <c r="D2151" i="11"/>
  <c r="I2066" i="11"/>
  <c r="K2066" i="11" s="1"/>
  <c r="L2066" i="11" s="1"/>
  <c r="M2066" i="11" s="1"/>
  <c r="D2100" i="11"/>
  <c r="I2097" i="11"/>
  <c r="K2097" i="11" s="1"/>
  <c r="I2086" i="11"/>
  <c r="K2086" i="11" s="1"/>
  <c r="L2086" i="11" s="1"/>
  <c r="M2086" i="11" s="1"/>
  <c r="I2117" i="11"/>
  <c r="K2117" i="11" s="1"/>
  <c r="L2117" i="11" s="1"/>
  <c r="M2117" i="11" s="1"/>
  <c r="N2117" i="11" s="1"/>
  <c r="D2121" i="11"/>
  <c r="I657" i="9"/>
  <c r="K657" i="9" s="1"/>
  <c r="L657" i="9" s="1"/>
  <c r="M657" i="9" s="1"/>
  <c r="I688" i="9"/>
  <c r="K688" i="9" s="1"/>
  <c r="D692" i="9"/>
  <c r="I686" i="9"/>
  <c r="K686" i="9" s="1"/>
  <c r="L686" i="9" s="1"/>
  <c r="M686" i="9" s="1"/>
  <c r="I709" i="9"/>
  <c r="K709" i="9" s="1"/>
  <c r="L709" i="9" s="1"/>
  <c r="M709" i="9" s="1"/>
  <c r="D712" i="9"/>
  <c r="I678" i="9"/>
  <c r="K678" i="9" s="1"/>
  <c r="L678" i="9" s="1"/>
  <c r="M678" i="9" s="1"/>
  <c r="K2336" i="13" l="1"/>
  <c r="L2336" i="13" s="1"/>
  <c r="M2336" i="13" s="1"/>
  <c r="K2412" i="13" s="1"/>
  <c r="K2333" i="13"/>
  <c r="L2333" i="13" s="1"/>
  <c r="M2333" i="13" s="1"/>
  <c r="H2409" i="13" s="1"/>
  <c r="K2335" i="13"/>
  <c r="L2335" i="13" s="1"/>
  <c r="M2335" i="13" s="1"/>
  <c r="J2411" i="13" s="1"/>
  <c r="K2327" i="13"/>
  <c r="L2327" i="13" s="1"/>
  <c r="M2327" i="13" s="1"/>
  <c r="B2403" i="13" s="1"/>
  <c r="K2334" i="13"/>
  <c r="L2334" i="13" s="1"/>
  <c r="M2334" i="13" s="1"/>
  <c r="I2410" i="13" s="1"/>
  <c r="K2337" i="13"/>
  <c r="L2337" i="13" s="1"/>
  <c r="M2337" i="13" s="1"/>
  <c r="L2413" i="13" s="1"/>
  <c r="E2504" i="13"/>
  <c r="E2498" i="13"/>
  <c r="E2503" i="13"/>
  <c r="E2501" i="13"/>
  <c r="E2502" i="13"/>
  <c r="E2500" i="13"/>
  <c r="E2505" i="13"/>
  <c r="E2499" i="13"/>
  <c r="K2331" i="13"/>
  <c r="L2331" i="13" s="1"/>
  <c r="M2331" i="13" s="1"/>
  <c r="F2407" i="13" s="1"/>
  <c r="B2472" i="13" s="1" a="1"/>
  <c r="L2097" i="11"/>
  <c r="M2097" i="11" s="1"/>
  <c r="N2097" i="11" s="1"/>
  <c r="N2066" i="11"/>
  <c r="N2068" i="11" s="1"/>
  <c r="M2068" i="11"/>
  <c r="O2065" i="11" s="1"/>
  <c r="J2152" i="11"/>
  <c r="J2151" i="11"/>
  <c r="K2151" i="11" s="1"/>
  <c r="L2151" i="11" s="1"/>
  <c r="M2151" i="11" s="1"/>
  <c r="N2116" i="11"/>
  <c r="N2086" i="11"/>
  <c r="N2088" i="11" s="1"/>
  <c r="M2088" i="11"/>
  <c r="J2101" i="11"/>
  <c r="J2100" i="11"/>
  <c r="J2122" i="11"/>
  <c r="J2121" i="11"/>
  <c r="J712" i="9"/>
  <c r="J714" i="9"/>
  <c r="J713" i="9"/>
  <c r="N686" i="9"/>
  <c r="J692" i="9"/>
  <c r="J693" i="9"/>
  <c r="N709" i="9"/>
  <c r="N710" i="9" s="1"/>
  <c r="M710" i="9"/>
  <c r="L688" i="9"/>
  <c r="M688" i="9" s="1"/>
  <c r="N688" i="9" s="1"/>
  <c r="M680" i="9"/>
  <c r="N678" i="9"/>
  <c r="N680" i="9" s="1"/>
  <c r="N657" i="9"/>
  <c r="N659" i="9" s="1"/>
  <c r="M659" i="9"/>
  <c r="O657" i="9" s="1"/>
  <c r="B2416" i="13" l="1" a="1"/>
  <c r="G2424" i="13" s="1"/>
  <c r="H2498" i="13" a="1"/>
  <c r="B2482" i="13"/>
  <c r="B2475" i="13"/>
  <c r="B2474" i="13"/>
  <c r="B2473" i="13"/>
  <c r="B2480" i="13"/>
  <c r="B2476" i="13"/>
  <c r="B2472" i="13"/>
  <c r="B2485" i="13" s="1" a="1"/>
  <c r="B2478" i="13"/>
  <c r="B2479" i="13"/>
  <c r="B2477" i="13"/>
  <c r="B2481" i="13"/>
  <c r="D2104" i="11"/>
  <c r="I2101" i="11"/>
  <c r="K2101" i="11" s="1"/>
  <c r="I2093" i="11"/>
  <c r="K2093" i="11" s="1"/>
  <c r="L2093" i="11" s="1"/>
  <c r="M2093" i="11" s="1"/>
  <c r="N2093" i="11" s="1"/>
  <c r="O2086" i="11"/>
  <c r="N2151" i="11"/>
  <c r="I662" i="9"/>
  <c r="K662" i="9" s="1"/>
  <c r="L662" i="9" s="1"/>
  <c r="M662" i="9" s="1"/>
  <c r="D696" i="9"/>
  <c r="I693" i="9"/>
  <c r="K693" i="9"/>
  <c r="L693" i="9" s="1"/>
  <c r="M693" i="9" s="1"/>
  <c r="N693" i="9" s="1"/>
  <c r="O678" i="9"/>
  <c r="O708" i="9"/>
  <c r="H2416" i="13" l="1"/>
  <c r="I2419" i="13"/>
  <c r="E2416" i="13"/>
  <c r="E2420" i="13"/>
  <c r="J2419" i="13"/>
  <c r="I2423" i="13"/>
  <c r="L2423" i="13"/>
  <c r="K2416" i="13"/>
  <c r="F2422" i="13"/>
  <c r="K2426" i="13"/>
  <c r="G2416" i="13"/>
  <c r="K2422" i="13"/>
  <c r="C2416" i="13"/>
  <c r="D2420" i="13"/>
  <c r="J2425" i="13"/>
  <c r="I2418" i="13"/>
  <c r="B2426" i="13"/>
  <c r="J2418" i="13"/>
  <c r="F2425" i="13"/>
  <c r="H2421" i="13"/>
  <c r="G2426" i="13"/>
  <c r="J2417" i="13"/>
  <c r="L2425" i="13"/>
  <c r="B2421" i="13"/>
  <c r="B2422" i="13"/>
  <c r="L2418" i="13"/>
  <c r="C2420" i="13"/>
  <c r="L2424" i="13"/>
  <c r="K2425" i="13"/>
  <c r="B2420" i="13"/>
  <c r="C2424" i="13"/>
  <c r="L2416" i="13"/>
  <c r="H2420" i="13"/>
  <c r="J2420" i="13"/>
  <c r="C2417" i="13"/>
  <c r="D2424" i="13"/>
  <c r="H2425" i="13"/>
  <c r="G2420" i="13"/>
  <c r="B2416" i="13"/>
  <c r="I2425" i="13"/>
  <c r="D2422" i="13"/>
  <c r="D2426" i="13"/>
  <c r="F2416" i="13"/>
  <c r="K2418" i="13"/>
  <c r="B2425" i="13"/>
  <c r="J2423" i="13"/>
  <c r="J2426" i="13"/>
  <c r="L2426" i="13"/>
  <c r="J2416" i="13"/>
  <c r="J2422" i="13"/>
  <c r="I2421" i="13"/>
  <c r="D2416" i="13"/>
  <c r="E2422" i="13"/>
  <c r="K2419" i="13"/>
  <c r="I2420" i="13"/>
  <c r="F2421" i="13"/>
  <c r="D2421" i="13"/>
  <c r="K2417" i="13"/>
  <c r="C2423" i="13"/>
  <c r="I2424" i="13"/>
  <c r="K2421" i="13"/>
  <c r="J2424" i="13"/>
  <c r="C2418" i="13"/>
  <c r="E2426" i="13"/>
  <c r="I2426" i="13"/>
  <c r="B2424" i="13"/>
  <c r="B2419" i="13"/>
  <c r="L2422" i="13"/>
  <c r="J2421" i="13"/>
  <c r="D2425" i="13"/>
  <c r="D2417" i="13"/>
  <c r="C2422" i="13"/>
  <c r="D2418" i="13"/>
  <c r="G2418" i="13"/>
  <c r="K2424" i="13"/>
  <c r="G2421" i="13"/>
  <c r="E2421" i="13"/>
  <c r="L2417" i="13"/>
  <c r="I2422" i="13"/>
  <c r="L2420" i="13"/>
  <c r="E2425" i="13"/>
  <c r="E2423" i="13"/>
  <c r="G2422" i="13"/>
  <c r="G2417" i="13"/>
  <c r="F2426" i="13"/>
  <c r="E2417" i="13"/>
  <c r="D2419" i="13"/>
  <c r="F2418" i="13"/>
  <c r="C2421" i="13"/>
  <c r="B2417" i="13"/>
  <c r="F2420" i="13"/>
  <c r="F2423" i="13"/>
  <c r="H2423" i="13"/>
  <c r="E2418" i="13"/>
  <c r="H2417" i="13"/>
  <c r="I2416" i="13"/>
  <c r="E2419" i="13"/>
  <c r="K2423" i="13"/>
  <c r="L2419" i="13"/>
  <c r="I2417" i="13"/>
  <c r="C2425" i="13"/>
  <c r="C2419" i="13"/>
  <c r="F2424" i="13"/>
  <c r="K2420" i="13"/>
  <c r="D2423" i="13"/>
  <c r="G2419" i="13"/>
  <c r="E2424" i="13"/>
  <c r="H2424" i="13"/>
  <c r="H2418" i="13"/>
  <c r="F2419" i="13"/>
  <c r="G2425" i="13"/>
  <c r="H2426" i="13"/>
  <c r="C2426" i="13"/>
  <c r="B2423" i="13"/>
  <c r="H2422" i="13"/>
  <c r="H2419" i="13"/>
  <c r="L2421" i="13"/>
  <c r="G2423" i="13"/>
  <c r="F2417" i="13"/>
  <c r="B2418" i="13"/>
  <c r="B2493" i="13"/>
  <c r="B2489" i="13"/>
  <c r="B2494" i="13"/>
  <c r="B2492" i="13"/>
  <c r="B2488" i="13"/>
  <c r="B2495" i="13"/>
  <c r="B2485" i="13"/>
  <c r="B2486" i="13"/>
  <c r="B2487" i="13"/>
  <c r="B2491" i="13"/>
  <c r="B2490" i="13"/>
  <c r="H2503" i="13"/>
  <c r="H2505" i="13"/>
  <c r="H2501" i="13"/>
  <c r="H2499" i="13"/>
  <c r="H2498" i="13"/>
  <c r="H2502" i="13"/>
  <c r="H2500" i="13"/>
  <c r="H2504" i="13"/>
  <c r="M2101" i="11"/>
  <c r="N2101" i="11" s="1"/>
  <c r="L2101" i="11"/>
  <c r="I2091" i="11"/>
  <c r="K2091" i="11" s="1"/>
  <c r="L2091" i="11" s="1"/>
  <c r="M2091" i="11" s="1"/>
  <c r="D2125" i="11"/>
  <c r="I2122" i="11"/>
  <c r="K2122" i="11" s="1"/>
  <c r="J2106" i="11"/>
  <c r="K2106" i="11" s="1"/>
  <c r="J2105" i="11"/>
  <c r="J2104" i="11"/>
  <c r="I712" i="9"/>
  <c r="K712" i="9" s="1"/>
  <c r="L712" i="9" s="1"/>
  <c r="M712" i="9" s="1"/>
  <c r="D747" i="9"/>
  <c r="I682" i="9"/>
  <c r="K682" i="9" s="1"/>
  <c r="L682" i="9" s="1"/>
  <c r="M682" i="9" s="1"/>
  <c r="I713" i="9"/>
  <c r="K713" i="9" s="1"/>
  <c r="D717" i="9"/>
  <c r="J697" i="9"/>
  <c r="J696" i="9"/>
  <c r="N662" i="9"/>
  <c r="N664" i="9" s="1"/>
  <c r="M664" i="9"/>
  <c r="O661" i="9" s="1"/>
  <c r="B2429" i="13" l="1" a="1"/>
  <c r="D2436" i="13" s="1"/>
  <c r="N2091" i="11"/>
  <c r="N2094" i="11" s="1"/>
  <c r="M2094" i="11"/>
  <c r="L2106" i="11"/>
  <c r="M2106" i="11"/>
  <c r="N2106" i="11" s="1"/>
  <c r="L2122" i="11"/>
  <c r="M2122" i="11" s="1"/>
  <c r="N2122" i="11" s="1"/>
  <c r="J2126" i="11"/>
  <c r="J2125" i="11"/>
  <c r="M684" i="9"/>
  <c r="N682" i="9"/>
  <c r="N684" i="9" s="1"/>
  <c r="J718" i="9"/>
  <c r="J717" i="9"/>
  <c r="L713" i="9"/>
  <c r="M713" i="9" s="1"/>
  <c r="I689" i="9"/>
  <c r="K689" i="9" s="1"/>
  <c r="D700" i="9"/>
  <c r="I697" i="9"/>
  <c r="K697" i="9" s="1"/>
  <c r="J748" i="9"/>
  <c r="J747" i="9"/>
  <c r="K747" i="9" s="1"/>
  <c r="N712" i="9"/>
  <c r="J2430" i="13" l="1"/>
  <c r="D2433" i="13"/>
  <c r="I2435" i="13"/>
  <c r="L2429" i="13"/>
  <c r="J2435" i="13"/>
  <c r="G2429" i="13"/>
  <c r="C2433" i="13"/>
  <c r="D2437" i="13"/>
  <c r="J2437" i="13"/>
  <c r="G2430" i="13"/>
  <c r="B2439" i="13"/>
  <c r="J2431" i="13"/>
  <c r="H2437" i="13"/>
  <c r="B2429" i="13"/>
  <c r="E2439" i="13"/>
  <c r="G2433" i="13"/>
  <c r="B2438" i="13"/>
  <c r="H2435" i="13"/>
  <c r="F2436" i="13"/>
  <c r="K2432" i="13"/>
  <c r="L2438" i="13"/>
  <c r="G2435" i="13"/>
  <c r="I2430" i="13"/>
  <c r="L2436" i="13"/>
  <c r="B2430" i="13"/>
  <c r="I2439" i="13"/>
  <c r="L2431" i="13"/>
  <c r="H2431" i="13"/>
  <c r="B2434" i="13"/>
  <c r="L2433" i="13"/>
  <c r="J2436" i="13"/>
  <c r="B2437" i="13"/>
  <c r="C2429" i="13"/>
  <c r="C2439" i="13"/>
  <c r="D2438" i="13"/>
  <c r="I2429" i="13"/>
  <c r="E2436" i="13"/>
  <c r="D2431" i="13"/>
  <c r="C2431" i="13"/>
  <c r="H2438" i="13"/>
  <c r="G2432" i="13"/>
  <c r="B2436" i="13"/>
  <c r="E2435" i="13"/>
  <c r="L2434" i="13"/>
  <c r="D2435" i="13"/>
  <c r="C2434" i="13"/>
  <c r="H2429" i="13"/>
  <c r="F2431" i="13"/>
  <c r="K2430" i="13"/>
  <c r="J2438" i="13"/>
  <c r="C2435" i="13"/>
  <c r="E2434" i="13"/>
  <c r="K2436" i="13"/>
  <c r="K2431" i="13"/>
  <c r="I2432" i="13"/>
  <c r="I2436" i="13"/>
  <c r="F2435" i="13"/>
  <c r="F2433" i="13"/>
  <c r="D2432" i="13"/>
  <c r="H2433" i="13"/>
  <c r="G2437" i="13"/>
  <c r="C2438" i="13"/>
  <c r="F2438" i="13"/>
  <c r="I2431" i="13"/>
  <c r="L2437" i="13"/>
  <c r="B2432" i="13"/>
  <c r="E2438" i="13"/>
  <c r="K2438" i="13"/>
  <c r="G2431" i="13"/>
  <c r="G2439" i="13"/>
  <c r="F2430" i="13"/>
  <c r="E2429" i="13"/>
  <c r="B2442" i="13" s="1" a="1"/>
  <c r="I2433" i="13"/>
  <c r="J2429" i="13"/>
  <c r="C2430" i="13"/>
  <c r="L2432" i="13"/>
  <c r="C2432" i="13"/>
  <c r="G2434" i="13"/>
  <c r="K2439" i="13"/>
  <c r="B2433" i="13"/>
  <c r="E2430" i="13"/>
  <c r="I2434" i="13"/>
  <c r="H2432" i="13"/>
  <c r="D2434" i="13"/>
  <c r="H2439" i="13"/>
  <c r="H2434" i="13"/>
  <c r="F2439" i="13"/>
  <c r="H2430" i="13"/>
  <c r="L2435" i="13"/>
  <c r="B2431" i="13"/>
  <c r="E2432" i="13"/>
  <c r="K2434" i="13"/>
  <c r="F2437" i="13"/>
  <c r="F2429" i="13"/>
  <c r="J2432" i="13"/>
  <c r="D2439" i="13"/>
  <c r="K2433" i="13"/>
  <c r="F2434" i="13"/>
  <c r="E2437" i="13"/>
  <c r="G2438" i="13"/>
  <c r="D2430" i="13"/>
  <c r="L2439" i="13"/>
  <c r="J2434" i="13"/>
  <c r="E2431" i="13"/>
  <c r="J2439" i="13"/>
  <c r="D2429" i="13"/>
  <c r="B2435" i="13"/>
  <c r="C2436" i="13"/>
  <c r="H2436" i="13"/>
  <c r="J2433" i="13"/>
  <c r="K2435" i="13"/>
  <c r="F2432" i="13"/>
  <c r="K2437" i="13"/>
  <c r="I2438" i="13"/>
  <c r="G2436" i="13"/>
  <c r="E2433" i="13"/>
  <c r="K2429" i="13"/>
  <c r="C2437" i="13"/>
  <c r="I2437" i="13"/>
  <c r="L2430" i="13"/>
  <c r="O2090" i="11"/>
  <c r="N713" i="9"/>
  <c r="L697" i="9"/>
  <c r="M697" i="9" s="1"/>
  <c r="N697" i="9" s="1"/>
  <c r="L747" i="9"/>
  <c r="M747" i="9" s="1"/>
  <c r="J700" i="9"/>
  <c r="J702" i="9"/>
  <c r="K702" i="9" s="1"/>
  <c r="L702" i="9" s="1"/>
  <c r="M702" i="9" s="1"/>
  <c r="N702" i="9" s="1"/>
  <c r="J701" i="9"/>
  <c r="L689" i="9"/>
  <c r="M689" i="9" s="1"/>
  <c r="N689" i="9" s="1"/>
  <c r="O682" i="9"/>
  <c r="B2518" i="13" l="1" a="1"/>
  <c r="G2525" i="13" s="1"/>
  <c r="E2448" i="13"/>
  <c r="H2446" i="13"/>
  <c r="J2448" i="13"/>
  <c r="G2443" i="13"/>
  <c r="B2448" i="13"/>
  <c r="E2449" i="13"/>
  <c r="G2448" i="13"/>
  <c r="K2449" i="13"/>
  <c r="L2449" i="13"/>
  <c r="E2446" i="13"/>
  <c r="B2446" i="13"/>
  <c r="G2444" i="13"/>
  <c r="L2444" i="13"/>
  <c r="F2445" i="13"/>
  <c r="G2446" i="13"/>
  <c r="L2446" i="13"/>
  <c r="C2449" i="13"/>
  <c r="I2444" i="13"/>
  <c r="D2449" i="13"/>
  <c r="G2447" i="13"/>
  <c r="K2448" i="13"/>
  <c r="I2447" i="13"/>
  <c r="D2447" i="13"/>
  <c r="E2442" i="13"/>
  <c r="H2444" i="13"/>
  <c r="I2449" i="13"/>
  <c r="D2444" i="13"/>
  <c r="H2449" i="13"/>
  <c r="J2442" i="13"/>
  <c r="D2446" i="13"/>
  <c r="C2442" i="13"/>
  <c r="I2448" i="13"/>
  <c r="H2447" i="13"/>
  <c r="H2442" i="13"/>
  <c r="H2443" i="13"/>
  <c r="D2442" i="13"/>
  <c r="G2449" i="13"/>
  <c r="L2447" i="13"/>
  <c r="E2443" i="13"/>
  <c r="B2443" i="13"/>
  <c r="F2444" i="13"/>
  <c r="D2443" i="13"/>
  <c r="I2443" i="13"/>
  <c r="I2442" i="13"/>
  <c r="C2446" i="13"/>
  <c r="C2444" i="13"/>
  <c r="J2445" i="13"/>
  <c r="D2445" i="13"/>
  <c r="B2447" i="13"/>
  <c r="J2449" i="13"/>
  <c r="J2443" i="13"/>
  <c r="L2443" i="13"/>
  <c r="C2443" i="13"/>
  <c r="K2442" i="13"/>
  <c r="J2444" i="13"/>
  <c r="F2446" i="13"/>
  <c r="C2448" i="13"/>
  <c r="K2444" i="13"/>
  <c r="G2442" i="13"/>
  <c r="I2445" i="13"/>
  <c r="G2445" i="13"/>
  <c r="L2442" i="13"/>
  <c r="J2446" i="13"/>
  <c r="B2442" i="13"/>
  <c r="K2445" i="13"/>
  <c r="F2447" i="13"/>
  <c r="K2447" i="13"/>
  <c r="J2447" i="13"/>
  <c r="F2442" i="13"/>
  <c r="B2444" i="13"/>
  <c r="F2448" i="13"/>
  <c r="C2447" i="13"/>
  <c r="K2446" i="13"/>
  <c r="H2448" i="13"/>
  <c r="K2443" i="13"/>
  <c r="C2445" i="13"/>
  <c r="E2447" i="13"/>
  <c r="E2445" i="13"/>
  <c r="F2443" i="13"/>
  <c r="E2444" i="13"/>
  <c r="I2446" i="13"/>
  <c r="L2445" i="13"/>
  <c r="H2445" i="13"/>
  <c r="B2445" i="13"/>
  <c r="B2449" i="13"/>
  <c r="L2448" i="13"/>
  <c r="D2448" i="13"/>
  <c r="F2449" i="13"/>
  <c r="D2129" i="11"/>
  <c r="I2096" i="11"/>
  <c r="K2096" i="11" s="1"/>
  <c r="L2096" i="11" s="1"/>
  <c r="M2096" i="11" s="1"/>
  <c r="I2118" i="11"/>
  <c r="K2118" i="11" s="1"/>
  <c r="L2118" i="11" s="1"/>
  <c r="M2118" i="11" s="1"/>
  <c r="I2104" i="11"/>
  <c r="K2104" i="11" s="1"/>
  <c r="L2104" i="11" s="1"/>
  <c r="M2104" i="11" s="1"/>
  <c r="I2126" i="11"/>
  <c r="K2126" i="11" s="1"/>
  <c r="N747" i="9"/>
  <c r="I687" i="9"/>
  <c r="K687" i="9" s="1"/>
  <c r="L687" i="9" s="1"/>
  <c r="M687" i="9" s="1"/>
  <c r="I718" i="9"/>
  <c r="K718" i="9" s="1"/>
  <c r="D721" i="9"/>
  <c r="F2528" i="13" l="1"/>
  <c r="H2520" i="13"/>
  <c r="I2528" i="13"/>
  <c r="F2518" i="13"/>
  <c r="H2521" i="13"/>
  <c r="H2527" i="13"/>
  <c r="K2522" i="13"/>
  <c r="G2524" i="13"/>
  <c r="G2522" i="13"/>
  <c r="L2524" i="13"/>
  <c r="G2526" i="13"/>
  <c r="H2524" i="13"/>
  <c r="E2522" i="13"/>
  <c r="J2520" i="13"/>
  <c r="G2519" i="13"/>
  <c r="B2521" i="13"/>
  <c r="H2525" i="13"/>
  <c r="B2518" i="13"/>
  <c r="I2521" i="13"/>
  <c r="G2523" i="13"/>
  <c r="L2520" i="13"/>
  <c r="F2527" i="13"/>
  <c r="E2523" i="13"/>
  <c r="J2523" i="13"/>
  <c r="G2520" i="13"/>
  <c r="G2527" i="13"/>
  <c r="H2528" i="13"/>
  <c r="L2528" i="13"/>
  <c r="F2524" i="13"/>
  <c r="K2526" i="13"/>
  <c r="E2527" i="13"/>
  <c r="K2525" i="13"/>
  <c r="I2523" i="13"/>
  <c r="I2525" i="13"/>
  <c r="C2523" i="13"/>
  <c r="C2525" i="13"/>
  <c r="H2518" i="13"/>
  <c r="C2528" i="13"/>
  <c r="B2520" i="13"/>
  <c r="J2518" i="13"/>
  <c r="I2526" i="13"/>
  <c r="D2527" i="13"/>
  <c r="D2523" i="13"/>
  <c r="E2526" i="13"/>
  <c r="K2521" i="13"/>
  <c r="H2523" i="13"/>
  <c r="D2522" i="13"/>
  <c r="L2525" i="13"/>
  <c r="C2522" i="13"/>
  <c r="K2518" i="13"/>
  <c r="B2527" i="13"/>
  <c r="B2528" i="13"/>
  <c r="F2525" i="13"/>
  <c r="I2520" i="13"/>
  <c r="C2524" i="13"/>
  <c r="B2525" i="13"/>
  <c r="J2524" i="13"/>
  <c r="H2526" i="13"/>
  <c r="B2523" i="13"/>
  <c r="F2520" i="13"/>
  <c r="K2528" i="13"/>
  <c r="F2522" i="13"/>
  <c r="D2521" i="13"/>
  <c r="B2526" i="13"/>
  <c r="L2519" i="13"/>
  <c r="L2521" i="13"/>
  <c r="L2526" i="13"/>
  <c r="I2522" i="13"/>
  <c r="C2519" i="13"/>
  <c r="K2524" i="13"/>
  <c r="E2528" i="13"/>
  <c r="D2526" i="13"/>
  <c r="E2521" i="13"/>
  <c r="J2526" i="13"/>
  <c r="E2520" i="13"/>
  <c r="J2527" i="13"/>
  <c r="D2528" i="13"/>
  <c r="K2527" i="13"/>
  <c r="J2522" i="13"/>
  <c r="E2519" i="13"/>
  <c r="G2518" i="13"/>
  <c r="D2518" i="13"/>
  <c r="L2527" i="13"/>
  <c r="I2527" i="13"/>
  <c r="F2519" i="13"/>
  <c r="C2518" i="13"/>
  <c r="B2519" i="13"/>
  <c r="J2519" i="13"/>
  <c r="I2524" i="13"/>
  <c r="C2526" i="13"/>
  <c r="K2523" i="13"/>
  <c r="G2528" i="13"/>
  <c r="D2524" i="13"/>
  <c r="F2526" i="13"/>
  <c r="J2521" i="13"/>
  <c r="C2520" i="13"/>
  <c r="B2524" i="13"/>
  <c r="J2525" i="13"/>
  <c r="E2525" i="13"/>
  <c r="E2518" i="13"/>
  <c r="L2523" i="13"/>
  <c r="L2522" i="13"/>
  <c r="G2521" i="13"/>
  <c r="I2519" i="13"/>
  <c r="F2521" i="13"/>
  <c r="D2519" i="13"/>
  <c r="C2521" i="13"/>
  <c r="D2520" i="13"/>
  <c r="E2524" i="13"/>
  <c r="H2519" i="13"/>
  <c r="J2528" i="13"/>
  <c r="H2522" i="13"/>
  <c r="K2520" i="13"/>
  <c r="D2525" i="13"/>
  <c r="B2522" i="13"/>
  <c r="I2518" i="13"/>
  <c r="K2519" i="13"/>
  <c r="L2518" i="13"/>
  <c r="C2527" i="13"/>
  <c r="F2523" i="13"/>
  <c r="B2452" i="13" a="1"/>
  <c r="E2455" i="13" s="1"/>
  <c r="B2498" i="13" a="1"/>
  <c r="B2531" i="13" a="1"/>
  <c r="N2104" i="11"/>
  <c r="L2126" i="11"/>
  <c r="M2126" i="11" s="1"/>
  <c r="N2126" i="11" s="1"/>
  <c r="M2098" i="11"/>
  <c r="N2096" i="11"/>
  <c r="N2098" i="11" s="1"/>
  <c r="N2118" i="11"/>
  <c r="N2119" i="11" s="1"/>
  <c r="M2119" i="11"/>
  <c r="O2116" i="11" s="1"/>
  <c r="J2131" i="11"/>
  <c r="J2130" i="11"/>
  <c r="J2129" i="11"/>
  <c r="J2132" i="11"/>
  <c r="N687" i="9"/>
  <c r="N690" i="9" s="1"/>
  <c r="M690" i="9"/>
  <c r="O686" i="9" s="1"/>
  <c r="J722" i="9"/>
  <c r="J721" i="9"/>
  <c r="L718" i="9"/>
  <c r="M718" i="9" s="1"/>
  <c r="N718" i="9" s="1"/>
  <c r="I2459" i="13" l="1"/>
  <c r="D2454" i="13"/>
  <c r="F2457" i="13"/>
  <c r="E2458" i="13"/>
  <c r="H2459" i="13"/>
  <c r="C2456" i="13"/>
  <c r="C2459" i="13"/>
  <c r="B2453" i="13"/>
  <c r="B2454" i="13"/>
  <c r="I2458" i="13"/>
  <c r="I2457" i="13"/>
  <c r="G2459" i="13"/>
  <c r="F2459" i="13"/>
  <c r="H2455" i="13"/>
  <c r="D2455" i="13"/>
  <c r="D2458" i="13"/>
  <c r="B2457" i="13"/>
  <c r="B2452" i="13"/>
  <c r="F2453" i="13"/>
  <c r="F2455" i="13"/>
  <c r="D2459" i="13"/>
  <c r="B2456" i="13"/>
  <c r="H2453" i="13"/>
  <c r="B2455" i="13"/>
  <c r="I2453" i="13"/>
  <c r="H2457" i="13"/>
  <c r="H2452" i="13"/>
  <c r="I2456" i="13"/>
  <c r="H2456" i="13"/>
  <c r="E2452" i="13"/>
  <c r="G2457" i="13"/>
  <c r="H2458" i="13"/>
  <c r="E2454" i="13"/>
  <c r="I2452" i="13"/>
  <c r="C2453" i="13"/>
  <c r="E2459" i="13"/>
  <c r="B2459" i="13"/>
  <c r="E2456" i="13"/>
  <c r="F2458" i="13"/>
  <c r="C2457" i="13"/>
  <c r="D2452" i="13"/>
  <c r="G2455" i="13"/>
  <c r="B2458" i="13"/>
  <c r="D2453" i="13"/>
  <c r="D2456" i="13"/>
  <c r="C2458" i="13"/>
  <c r="H2454" i="13"/>
  <c r="C2455" i="13"/>
  <c r="F2452" i="13"/>
  <c r="E2453" i="13"/>
  <c r="G2454" i="13"/>
  <c r="F2454" i="13"/>
  <c r="I2454" i="13"/>
  <c r="E2457" i="13"/>
  <c r="I2455" i="13"/>
  <c r="G2452" i="13"/>
  <c r="C2452" i="13"/>
  <c r="G2453" i="13"/>
  <c r="C2454" i="13"/>
  <c r="F2456" i="13"/>
  <c r="G2456" i="13"/>
  <c r="D2457" i="13"/>
  <c r="G2458" i="13"/>
  <c r="K2536" i="13"/>
  <c r="B2531" i="13"/>
  <c r="J2536" i="13"/>
  <c r="H2541" i="13"/>
  <c r="J2533" i="13"/>
  <c r="G2536" i="13"/>
  <c r="E2539" i="13"/>
  <c r="G2531" i="13"/>
  <c r="H2540" i="13"/>
  <c r="C2540" i="13"/>
  <c r="D2539" i="13"/>
  <c r="K2540" i="13"/>
  <c r="L2539" i="13"/>
  <c r="D2532" i="13"/>
  <c r="B2532" i="13"/>
  <c r="E2538" i="13"/>
  <c r="D2538" i="13"/>
  <c r="F2532" i="13"/>
  <c r="G2538" i="13"/>
  <c r="E2541" i="13"/>
  <c r="G2533" i="13"/>
  <c r="L2532" i="13"/>
  <c r="D2531" i="13"/>
  <c r="C2531" i="13"/>
  <c r="E2536" i="13"/>
  <c r="C2535" i="13"/>
  <c r="F2533" i="13"/>
  <c r="L2541" i="13"/>
  <c r="C2536" i="13"/>
  <c r="K2541" i="13"/>
  <c r="B2536" i="13"/>
  <c r="I2540" i="13"/>
  <c r="K2532" i="13"/>
  <c r="H2535" i="13"/>
  <c r="F2538" i="13"/>
  <c r="J2540" i="13"/>
  <c r="K2538" i="13"/>
  <c r="J2538" i="13"/>
  <c r="H2536" i="13"/>
  <c r="B2538" i="13"/>
  <c r="B2535" i="13"/>
  <c r="D2536" i="13"/>
  <c r="L2540" i="13"/>
  <c r="D2541" i="13"/>
  <c r="F2535" i="13"/>
  <c r="C2541" i="13"/>
  <c r="E2535" i="13"/>
  <c r="H2539" i="13"/>
  <c r="L2531" i="13"/>
  <c r="G2534" i="13"/>
  <c r="E2537" i="13"/>
  <c r="C2539" i="13"/>
  <c r="D2537" i="13"/>
  <c r="C2537" i="13"/>
  <c r="B2534" i="13"/>
  <c r="D2535" i="13"/>
  <c r="K2539" i="13"/>
  <c r="F2531" i="13"/>
  <c r="G2540" i="13"/>
  <c r="I2534" i="13"/>
  <c r="F2540" i="13"/>
  <c r="H2534" i="13"/>
  <c r="I2538" i="13"/>
  <c r="F2541" i="13"/>
  <c r="H2533" i="13"/>
  <c r="F2536" i="13"/>
  <c r="I2537" i="13"/>
  <c r="K2535" i="13"/>
  <c r="I2535" i="13"/>
  <c r="K2531" i="13"/>
  <c r="E2533" i="13"/>
  <c r="L2534" i="13"/>
  <c r="J2534" i="13"/>
  <c r="G2532" i="13"/>
  <c r="I2541" i="13"/>
  <c r="J2531" i="13"/>
  <c r="I2531" i="13"/>
  <c r="F2537" i="13"/>
  <c r="H2532" i="13"/>
  <c r="J2541" i="13"/>
  <c r="B2533" i="13"/>
  <c r="L2536" i="13"/>
  <c r="J2539" i="13"/>
  <c r="L2533" i="13"/>
  <c r="I2539" i="13"/>
  <c r="K2533" i="13"/>
  <c r="J2537" i="13"/>
  <c r="E2540" i="13"/>
  <c r="I2532" i="13"/>
  <c r="G2535" i="13"/>
  <c r="L2535" i="13"/>
  <c r="D2534" i="13"/>
  <c r="C2534" i="13"/>
  <c r="B2541" i="13"/>
  <c r="B2540" i="13"/>
  <c r="G2539" i="13"/>
  <c r="B2537" i="13"/>
  <c r="B2539" i="13"/>
  <c r="D2533" i="13"/>
  <c r="L2538" i="13"/>
  <c r="C2533" i="13"/>
  <c r="I2536" i="13"/>
  <c r="F2539" i="13"/>
  <c r="H2531" i="13"/>
  <c r="F2534" i="13"/>
  <c r="E2534" i="13"/>
  <c r="J2532" i="13"/>
  <c r="E2532" i="13"/>
  <c r="H2538" i="13"/>
  <c r="L2537" i="13"/>
  <c r="C2538" i="13"/>
  <c r="C2532" i="13"/>
  <c r="J2535" i="13"/>
  <c r="H2537" i="13"/>
  <c r="G2537" i="13"/>
  <c r="K2534" i="13"/>
  <c r="D2540" i="13"/>
  <c r="E2531" i="13"/>
  <c r="G2541" i="13"/>
  <c r="I2533" i="13"/>
  <c r="K2537" i="13"/>
  <c r="B2503" i="13"/>
  <c r="B2502" i="13"/>
  <c r="B2505" i="13"/>
  <c r="B2504" i="13"/>
  <c r="B2498" i="13"/>
  <c r="B2500" i="13"/>
  <c r="B2501" i="13"/>
  <c r="B2499" i="13"/>
  <c r="D2155" i="11"/>
  <c r="I2121" i="11"/>
  <c r="K2121" i="11" s="1"/>
  <c r="L2121" i="11" s="1"/>
  <c r="M2121" i="11" s="1"/>
  <c r="I2152" i="11"/>
  <c r="K2152" i="11" s="1"/>
  <c r="L2152" i="11" s="1"/>
  <c r="M2152" i="11" s="1"/>
  <c r="I2129" i="11"/>
  <c r="K2129" i="11" s="1"/>
  <c r="L2129" i="11" s="1"/>
  <c r="M2129" i="11" s="1"/>
  <c r="O2096" i="11"/>
  <c r="I692" i="9"/>
  <c r="K692" i="9" s="1"/>
  <c r="L692" i="9" s="1"/>
  <c r="M692" i="9" s="1"/>
  <c r="D725" i="9"/>
  <c r="I722" i="9"/>
  <c r="K722" i="9" s="1"/>
  <c r="L722" i="9" s="1"/>
  <c r="M722" i="9" s="1"/>
  <c r="N722" i="9" s="1"/>
  <c r="I714" i="9"/>
  <c r="K714" i="9" s="1"/>
  <c r="I700" i="9"/>
  <c r="K700" i="9" s="1"/>
  <c r="L700" i="9" s="1"/>
  <c r="M700" i="9" s="1"/>
  <c r="B2462" i="13" l="1" a="1"/>
  <c r="D2462" i="13" s="1"/>
  <c r="B2508" i="13" a="1"/>
  <c r="B2544" i="13" a="1"/>
  <c r="N2129" i="11"/>
  <c r="N2152" i="11"/>
  <c r="N2153" i="11" s="1"/>
  <c r="M2153" i="11"/>
  <c r="O2151" i="11" s="1"/>
  <c r="I2100" i="11"/>
  <c r="K2100" i="11" s="1"/>
  <c r="L2100" i="11" s="1"/>
  <c r="M2100" i="11" s="1"/>
  <c r="D2135" i="11"/>
  <c r="I2131" i="11"/>
  <c r="K2131" i="11" s="1"/>
  <c r="L2131" i="11" s="1"/>
  <c r="M2131" i="11" s="1"/>
  <c r="N2131" i="11" s="1"/>
  <c r="N2121" i="11"/>
  <c r="N2123" i="11" s="1"/>
  <c r="M2123" i="11"/>
  <c r="J2157" i="11"/>
  <c r="J2156" i="11"/>
  <c r="J2155" i="11"/>
  <c r="N700" i="9"/>
  <c r="L714" i="9"/>
  <c r="M714" i="9" s="1"/>
  <c r="J726" i="9"/>
  <c r="J728" i="9"/>
  <c r="J727" i="9"/>
  <c r="J725" i="9"/>
  <c r="M694" i="9"/>
  <c r="N692" i="9"/>
  <c r="N694" i="9" s="1"/>
  <c r="G2466" i="13" l="1"/>
  <c r="H2462" i="13"/>
  <c r="B2467" i="13"/>
  <c r="H2464" i="13"/>
  <c r="I2467" i="13"/>
  <c r="F2467" i="13"/>
  <c r="G2462" i="13"/>
  <c r="F2462" i="13"/>
  <c r="D2464" i="13"/>
  <c r="C2462" i="13"/>
  <c r="C2463" i="13"/>
  <c r="F2464" i="13"/>
  <c r="B2462" i="13"/>
  <c r="G2464" i="13"/>
  <c r="I2468" i="13"/>
  <c r="H2465" i="13"/>
  <c r="I2463" i="13"/>
  <c r="I2464" i="13"/>
  <c r="I2465" i="13"/>
  <c r="F2463" i="13"/>
  <c r="G2465" i="13"/>
  <c r="H2463" i="13"/>
  <c r="E2466" i="13"/>
  <c r="E2467" i="13"/>
  <c r="I2469" i="13"/>
  <c r="F2465" i="13"/>
  <c r="B2464" i="13"/>
  <c r="H2468" i="13"/>
  <c r="C2465" i="13"/>
  <c r="F2469" i="13"/>
  <c r="G2468" i="13"/>
  <c r="E2463" i="13"/>
  <c r="E2464" i="13"/>
  <c r="E2469" i="13"/>
  <c r="E2462" i="13"/>
  <c r="E2465" i="13"/>
  <c r="B2468" i="13"/>
  <c r="D2466" i="13"/>
  <c r="E2468" i="13"/>
  <c r="D2468" i="13"/>
  <c r="G2469" i="13"/>
  <c r="D2467" i="13"/>
  <c r="B2466" i="13"/>
  <c r="G2467" i="13"/>
  <c r="G2463" i="13"/>
  <c r="C2464" i="13"/>
  <c r="B2463" i="13"/>
  <c r="H2467" i="13"/>
  <c r="D2465" i="13"/>
  <c r="B2469" i="13"/>
  <c r="I2466" i="13"/>
  <c r="F2468" i="13"/>
  <c r="C2467" i="13"/>
  <c r="I2462" i="13"/>
  <c r="H2469" i="13"/>
  <c r="H2466" i="13"/>
  <c r="B2465" i="13"/>
  <c r="C2469" i="13"/>
  <c r="F2466" i="13"/>
  <c r="C2468" i="13"/>
  <c r="D2469" i="13"/>
  <c r="C2466" i="13"/>
  <c r="D2463" i="13"/>
  <c r="B2549" i="13"/>
  <c r="B2551" i="13"/>
  <c r="B2548" i="13"/>
  <c r="B2547" i="13"/>
  <c r="B2546" i="13"/>
  <c r="B2545" i="13"/>
  <c r="B2552" i="13"/>
  <c r="B2550" i="13"/>
  <c r="B2554" i="13"/>
  <c r="B2544" i="13"/>
  <c r="B2553" i="13"/>
  <c r="B2511" i="13"/>
  <c r="B2509" i="13"/>
  <c r="B2514" i="13"/>
  <c r="B2508" i="13"/>
  <c r="B2510" i="13"/>
  <c r="B2512" i="13"/>
  <c r="B2515" i="13"/>
  <c r="B2513" i="13"/>
  <c r="N2100" i="11"/>
  <c r="N2102" i="11" s="1"/>
  <c r="M2102" i="11"/>
  <c r="O2100" i="11" s="1"/>
  <c r="I2155" i="11"/>
  <c r="K2155" i="11" s="1"/>
  <c r="D2190" i="11"/>
  <c r="J2135" i="11"/>
  <c r="J2136" i="11"/>
  <c r="O2121" i="11"/>
  <c r="N714" i="9"/>
  <c r="N715" i="9" s="1"/>
  <c r="M715" i="9"/>
  <c r="O712" i="9" s="1"/>
  <c r="O692" i="9"/>
  <c r="E2508" i="13" l="1" a="1"/>
  <c r="E2511" i="13" s="1"/>
  <c r="H2511" i="13" s="1"/>
  <c r="J2191" i="11"/>
  <c r="J2190" i="11"/>
  <c r="K2190" i="11" s="1"/>
  <c r="I2105" i="11"/>
  <c r="K2105" i="11" s="1"/>
  <c r="L2105" i="11" s="1"/>
  <c r="M2105" i="11" s="1"/>
  <c r="I2136" i="11"/>
  <c r="K2136" i="11" s="1"/>
  <c r="L2136" i="11" s="1"/>
  <c r="M2136" i="11" s="1"/>
  <c r="N2136" i="11" s="1"/>
  <c r="D2139" i="11"/>
  <c r="L2155" i="11"/>
  <c r="M2155" i="11" s="1"/>
  <c r="I2125" i="11"/>
  <c r="K2125" i="11" s="1"/>
  <c r="L2125" i="11" s="1"/>
  <c r="M2125" i="11" s="1"/>
  <c r="I2156" i="11"/>
  <c r="K2156" i="11" s="1"/>
  <c r="L2156" i="11" s="1"/>
  <c r="M2156" i="11" s="1"/>
  <c r="N2156" i="11" s="1"/>
  <c r="D2160" i="11"/>
  <c r="I696" i="9"/>
  <c r="K696" i="9" s="1"/>
  <c r="L696" i="9" s="1"/>
  <c r="M696" i="9" s="1"/>
  <c r="I727" i="9"/>
  <c r="K727" i="9" s="1"/>
  <c r="L727" i="9" s="1"/>
  <c r="M727" i="9" s="1"/>
  <c r="N727" i="9" s="1"/>
  <c r="D731" i="9"/>
  <c r="I748" i="9"/>
  <c r="K748" i="9" s="1"/>
  <c r="I725" i="9"/>
  <c r="K725" i="9" s="1"/>
  <c r="D751" i="9"/>
  <c r="I717" i="9"/>
  <c r="K717" i="9" s="1"/>
  <c r="L717" i="9" s="1"/>
  <c r="M717" i="9" s="1"/>
  <c r="E2510" i="13" l="1"/>
  <c r="H2510" i="13" s="1"/>
  <c r="E2513" i="13"/>
  <c r="H2513" i="13" s="1"/>
  <c r="E2508" i="13"/>
  <c r="H2508" i="13" s="1"/>
  <c r="E2512" i="13"/>
  <c r="H2512" i="13" s="1"/>
  <c r="E2509" i="13"/>
  <c r="H2509" i="13" s="1"/>
  <c r="E2514" i="13"/>
  <c r="H2514" i="13" s="1"/>
  <c r="E2515" i="13"/>
  <c r="H2515" i="13" s="1"/>
  <c r="H2544" i="13" a="1"/>
  <c r="N2155" i="11"/>
  <c r="N2105" i="11"/>
  <c r="N2107" i="11" s="1"/>
  <c r="M2107" i="11"/>
  <c r="O2104" i="11" s="1"/>
  <c r="J2161" i="11"/>
  <c r="J2160" i="11"/>
  <c r="L2190" i="11"/>
  <c r="M2190" i="11" s="1"/>
  <c r="J2140" i="11"/>
  <c r="J2139" i="11"/>
  <c r="M2127" i="11"/>
  <c r="N2125" i="11"/>
  <c r="N2127" i="11" s="1"/>
  <c r="M719" i="9"/>
  <c r="N717" i="9"/>
  <c r="N719" i="9" s="1"/>
  <c r="J751" i="9"/>
  <c r="J752" i="9"/>
  <c r="J753" i="9"/>
  <c r="L725" i="9"/>
  <c r="M725" i="9" s="1"/>
  <c r="L748" i="9"/>
  <c r="M748" i="9" s="1"/>
  <c r="J731" i="9"/>
  <c r="J732" i="9"/>
  <c r="M698" i="9"/>
  <c r="N696" i="9"/>
  <c r="N698" i="9" s="1"/>
  <c r="H2550" i="13" l="1"/>
  <c r="H2548" i="13"/>
  <c r="H2549" i="13"/>
  <c r="H2545" i="13"/>
  <c r="H2546" i="13"/>
  <c r="H2547" i="13"/>
  <c r="H2554" i="13"/>
  <c r="H2552" i="13"/>
  <c r="H2544" i="13"/>
  <c r="H2553" i="13"/>
  <c r="H2551" i="13"/>
  <c r="N2190" i="11"/>
  <c r="O2125" i="11"/>
  <c r="I2140" i="11"/>
  <c r="K2140" i="11" s="1"/>
  <c r="L2140" i="11" s="1"/>
  <c r="M2140" i="11" s="1"/>
  <c r="N2140" i="11" s="1"/>
  <c r="I2132" i="11"/>
  <c r="K2132" i="11" s="1"/>
  <c r="L2132" i="11" s="1"/>
  <c r="M2132" i="11" s="1"/>
  <c r="N2132" i="11" s="1"/>
  <c r="D2143" i="11"/>
  <c r="N748" i="9"/>
  <c r="N749" i="9" s="1"/>
  <c r="M749" i="9"/>
  <c r="O747" i="9" s="1"/>
  <c r="N725" i="9"/>
  <c r="O696" i="9"/>
  <c r="O717" i="9"/>
  <c r="B2557" i="13" l="1" a="1"/>
  <c r="J2145" i="11"/>
  <c r="K2145" i="11" s="1"/>
  <c r="L2145" i="11" s="1"/>
  <c r="M2145" i="11" s="1"/>
  <c r="N2145" i="11" s="1"/>
  <c r="J2143" i="11"/>
  <c r="J2144" i="11"/>
  <c r="I2130" i="11"/>
  <c r="K2130" i="11" s="1"/>
  <c r="L2130" i="11" s="1"/>
  <c r="M2130" i="11" s="1"/>
  <c r="I2161" i="11"/>
  <c r="K2161" i="11" s="1"/>
  <c r="L2161" i="11" s="1"/>
  <c r="M2161" i="11" s="1"/>
  <c r="N2161" i="11" s="1"/>
  <c r="D2164" i="11"/>
  <c r="I701" i="9"/>
  <c r="K701" i="9" s="1"/>
  <c r="L701" i="9" s="1"/>
  <c r="M701" i="9" s="1"/>
  <c r="D735" i="9"/>
  <c r="I732" i="9"/>
  <c r="K732" i="9" s="1"/>
  <c r="L732" i="9" s="1"/>
  <c r="M732" i="9" s="1"/>
  <c r="N732" i="9" s="1"/>
  <c r="I751" i="9"/>
  <c r="K751" i="9" s="1"/>
  <c r="L751" i="9" s="1"/>
  <c r="M751" i="9" s="1"/>
  <c r="D786" i="9"/>
  <c r="I721" i="9"/>
  <c r="K721" i="9" s="1"/>
  <c r="L721" i="9" s="1"/>
  <c r="M721" i="9" s="1"/>
  <c r="D756" i="9"/>
  <c r="I752" i="9"/>
  <c r="K752" i="9" s="1"/>
  <c r="B2567" i="13" l="1"/>
  <c r="B2563" i="13"/>
  <c r="B2559" i="13"/>
  <c r="B2561" i="13"/>
  <c r="B2560" i="13"/>
  <c r="B2566" i="13"/>
  <c r="B2562" i="13"/>
  <c r="B2558" i="13"/>
  <c r="B2564" i="13"/>
  <c r="B2557" i="13"/>
  <c r="B2565" i="13"/>
  <c r="N2130" i="11"/>
  <c r="N2133" i="11" s="1"/>
  <c r="M2133" i="11"/>
  <c r="O2129" i="11" s="1"/>
  <c r="J2164" i="11"/>
  <c r="J2165" i="11"/>
  <c r="M723" i="9"/>
  <c r="N721" i="9"/>
  <c r="N723" i="9" s="1"/>
  <c r="N751" i="9"/>
  <c r="J736" i="9"/>
  <c r="J735" i="9"/>
  <c r="L752" i="9"/>
  <c r="M752" i="9" s="1"/>
  <c r="J757" i="9"/>
  <c r="J756" i="9"/>
  <c r="J787" i="9"/>
  <c r="J786" i="9"/>
  <c r="K786" i="9" s="1"/>
  <c r="L786" i="9" s="1"/>
  <c r="M786" i="9" s="1"/>
  <c r="N701" i="9"/>
  <c r="N703" i="9" s="1"/>
  <c r="M703" i="9"/>
  <c r="B2570" i="13" l="1" a="1"/>
  <c r="B2576" i="13" s="1"/>
  <c r="I2157" i="11"/>
  <c r="K2157" i="11" s="1"/>
  <c r="I2143" i="11"/>
  <c r="K2143" i="11" s="1"/>
  <c r="L2143" i="11" s="1"/>
  <c r="M2143" i="11" s="1"/>
  <c r="I2135" i="11"/>
  <c r="K2135" i="11" s="1"/>
  <c r="I2165" i="11"/>
  <c r="K2165" i="11" s="1"/>
  <c r="L2165" i="11" s="1"/>
  <c r="M2165" i="11" s="1"/>
  <c r="N2165" i="11" s="1"/>
  <c r="D2168" i="11"/>
  <c r="N752" i="9"/>
  <c r="O700" i="9"/>
  <c r="N786" i="9"/>
  <c r="O721" i="9"/>
  <c r="B2578" i="13" l="1"/>
  <c r="B2579" i="13"/>
  <c r="B2571" i="13"/>
  <c r="B2570" i="13"/>
  <c r="B2574" i="13"/>
  <c r="E2574" i="13" s="1"/>
  <c r="B2589" i="13" s="1"/>
  <c r="B2577" i="13"/>
  <c r="B2572" i="13"/>
  <c r="B2575" i="13"/>
  <c r="B2580" i="13"/>
  <c r="B2573" i="13"/>
  <c r="E2570" i="13" a="1"/>
  <c r="N2143" i="11"/>
  <c r="J2170" i="11"/>
  <c r="J2168" i="11"/>
  <c r="J2171" i="11"/>
  <c r="J2169" i="11"/>
  <c r="L2135" i="11"/>
  <c r="M2135" i="11" s="1"/>
  <c r="L2157" i="11"/>
  <c r="M2157" i="11" s="1"/>
  <c r="I728" i="9"/>
  <c r="K728" i="9" s="1"/>
  <c r="L728" i="9" s="1"/>
  <c r="M728" i="9" s="1"/>
  <c r="N728" i="9" s="1"/>
  <c r="D739" i="9"/>
  <c r="I736" i="9"/>
  <c r="K736" i="9" s="1"/>
  <c r="I726" i="9"/>
  <c r="K726" i="9" s="1"/>
  <c r="L726" i="9" s="1"/>
  <c r="M726" i="9" s="1"/>
  <c r="I757" i="9"/>
  <c r="K757" i="9" s="1"/>
  <c r="L757" i="9" s="1"/>
  <c r="M757" i="9" s="1"/>
  <c r="N757" i="9" s="1"/>
  <c r="D760" i="9"/>
  <c r="E2575" i="13" l="1"/>
  <c r="B2590" i="13" s="1"/>
  <c r="E2580" i="13"/>
  <c r="B2595" i="13" s="1"/>
  <c r="E2572" i="13"/>
  <c r="B2587" i="13" s="1"/>
  <c r="F2587" i="13" s="1"/>
  <c r="E2578" i="13"/>
  <c r="B2593" i="13" s="1"/>
  <c r="H2630" i="13" s="1"/>
  <c r="E2570" i="13"/>
  <c r="B2585" i="13" s="1"/>
  <c r="H2622" i="13" s="1"/>
  <c r="E2573" i="13"/>
  <c r="B2588" i="13" s="1"/>
  <c r="H2625" i="13" s="1"/>
  <c r="E2577" i="13"/>
  <c r="B2592" i="13" s="1"/>
  <c r="H2629" i="13" s="1"/>
  <c r="E2576" i="13"/>
  <c r="B2591" i="13" s="1"/>
  <c r="F2591" i="13" s="1"/>
  <c r="E2571" i="13"/>
  <c r="B2586" i="13" s="1"/>
  <c r="H2623" i="13" s="1"/>
  <c r="E2579" i="13"/>
  <c r="B2594" i="13" s="1"/>
  <c r="F2594" i="13" s="1"/>
  <c r="H2626" i="13"/>
  <c r="F2589" i="13"/>
  <c r="F2593" i="13"/>
  <c r="H2632" i="13"/>
  <c r="F2595" i="13"/>
  <c r="H2631" i="13"/>
  <c r="H2627" i="13"/>
  <c r="F2590" i="13"/>
  <c r="N2157" i="11"/>
  <c r="N2158" i="11" s="1"/>
  <c r="M2158" i="11"/>
  <c r="O2155" i="11" s="1"/>
  <c r="N2135" i="11"/>
  <c r="N2137" i="11" s="1"/>
  <c r="M2137" i="11"/>
  <c r="O2135" i="11" s="1"/>
  <c r="J760" i="9"/>
  <c r="J761" i="9"/>
  <c r="L736" i="9"/>
  <c r="M736" i="9" s="1"/>
  <c r="N736" i="9" s="1"/>
  <c r="N726" i="9"/>
  <c r="N729" i="9" s="1"/>
  <c r="M729" i="9"/>
  <c r="O725" i="9" s="1"/>
  <c r="J740" i="9"/>
  <c r="J741" i="9"/>
  <c r="K741" i="9" s="1"/>
  <c r="L741" i="9" s="1"/>
  <c r="M741" i="9" s="1"/>
  <c r="N741" i="9" s="1"/>
  <c r="J739" i="9"/>
  <c r="H2624" i="13" l="1"/>
  <c r="F2588" i="13"/>
  <c r="J2588" i="13" s="1"/>
  <c r="F2585" i="13"/>
  <c r="J2585" i="13" s="1"/>
  <c r="F2592" i="13"/>
  <c r="J2592" i="13" s="1"/>
  <c r="H2628" i="13"/>
  <c r="F2586" i="13"/>
  <c r="J2586" i="13" s="1"/>
  <c r="H2590" i="13"/>
  <c r="J2590" i="13"/>
  <c r="J2591" i="13"/>
  <c r="H2591" i="13"/>
  <c r="J2587" i="13"/>
  <c r="H2587" i="13"/>
  <c r="J2594" i="13"/>
  <c r="H2594" i="13"/>
  <c r="H2585" i="13"/>
  <c r="J2593" i="13"/>
  <c r="H2593" i="13"/>
  <c r="H2595" i="13"/>
  <c r="J2595" i="13"/>
  <c r="J2589" i="13"/>
  <c r="H2589" i="13"/>
  <c r="E2756" i="13" a="1"/>
  <c r="I2139" i="11"/>
  <c r="K2139" i="11" s="1"/>
  <c r="I2170" i="11"/>
  <c r="K2170" i="11" s="1"/>
  <c r="D2174" i="11"/>
  <c r="I2191" i="11"/>
  <c r="K2191" i="11" s="1"/>
  <c r="D2194" i="11"/>
  <c r="I2168" i="11"/>
  <c r="K2168" i="11" s="1"/>
  <c r="L2168" i="11" s="1"/>
  <c r="M2168" i="11" s="1"/>
  <c r="I2160" i="11"/>
  <c r="K2160" i="11" s="1"/>
  <c r="L2160" i="11" s="1"/>
  <c r="M2160" i="11" s="1"/>
  <c r="I731" i="9"/>
  <c r="K731" i="9" s="1"/>
  <c r="L731" i="9" s="1"/>
  <c r="M731" i="9" s="1"/>
  <c r="I753" i="9"/>
  <c r="K753" i="9" s="1"/>
  <c r="L753" i="9" s="1"/>
  <c r="M753" i="9" s="1"/>
  <c r="D764" i="9"/>
  <c r="I761" i="9"/>
  <c r="K761" i="9" s="1"/>
  <c r="L761" i="9" s="1"/>
  <c r="M761" i="9" s="1"/>
  <c r="N761" i="9" s="1"/>
  <c r="I739" i="9"/>
  <c r="K739" i="9" s="1"/>
  <c r="L739" i="9" s="1"/>
  <c r="M739" i="9" s="1"/>
  <c r="H2588" i="13" l="1"/>
  <c r="H2592" i="13"/>
  <c r="H2586" i="13"/>
  <c r="K2586" i="13" s="1"/>
  <c r="L2586" i="13" s="1"/>
  <c r="M2586" i="13" s="1"/>
  <c r="C2662" i="13" s="1"/>
  <c r="K2587" i="13"/>
  <c r="L2587" i="13" s="1"/>
  <c r="M2587" i="13" s="1"/>
  <c r="D2663" i="13" s="1"/>
  <c r="K2594" i="13"/>
  <c r="L2594" i="13" s="1"/>
  <c r="M2594" i="13" s="1"/>
  <c r="K2670" i="13" s="1"/>
  <c r="K2588" i="13"/>
  <c r="L2588" i="13" s="1"/>
  <c r="M2588" i="13" s="1"/>
  <c r="E2664" i="13" s="1"/>
  <c r="K2593" i="13"/>
  <c r="L2593" i="13" s="1"/>
  <c r="M2593" i="13" s="1"/>
  <c r="J2669" i="13" s="1"/>
  <c r="K2591" i="13"/>
  <c r="L2591" i="13" s="1"/>
  <c r="M2591" i="13" s="1"/>
  <c r="H2667" i="13" s="1"/>
  <c r="E2761" i="13"/>
  <c r="E2760" i="13"/>
  <c r="E2759" i="13"/>
  <c r="E2757" i="13"/>
  <c r="E2758" i="13"/>
  <c r="E2756" i="13"/>
  <c r="E2763" i="13"/>
  <c r="E2762" i="13"/>
  <c r="K2589" i="13"/>
  <c r="L2589" i="13" s="1"/>
  <c r="M2589" i="13" s="1"/>
  <c r="F2665" i="13" s="1"/>
  <c r="K2585" i="13"/>
  <c r="L2585" i="13" s="1"/>
  <c r="M2585" i="13" s="1"/>
  <c r="B2661" i="13" s="1"/>
  <c r="K2592" i="13"/>
  <c r="L2592" i="13" s="1"/>
  <c r="M2592" i="13" s="1"/>
  <c r="I2668" i="13" s="1"/>
  <c r="K2595" i="13"/>
  <c r="L2595" i="13" s="1"/>
  <c r="M2595" i="13" s="1"/>
  <c r="L2671" i="13" s="1"/>
  <c r="K2590" i="13"/>
  <c r="L2590" i="13" s="1"/>
  <c r="M2590" i="13" s="1"/>
  <c r="G2666" i="13" s="1"/>
  <c r="J2194" i="11"/>
  <c r="J2195" i="11"/>
  <c r="J2196" i="11"/>
  <c r="M2191" i="11"/>
  <c r="L2191" i="11"/>
  <c r="J2174" i="11"/>
  <c r="J2175" i="11"/>
  <c r="N2168" i="11"/>
  <c r="L2170" i="11"/>
  <c r="M2170" i="11" s="1"/>
  <c r="N2170" i="11" s="1"/>
  <c r="N2160" i="11"/>
  <c r="N2162" i="11" s="1"/>
  <c r="M2162" i="11"/>
  <c r="L2139" i="11"/>
  <c r="M2139" i="11" s="1"/>
  <c r="N739" i="9"/>
  <c r="J766" i="9"/>
  <c r="J765" i="9"/>
  <c r="J767" i="9"/>
  <c r="J764" i="9"/>
  <c r="N753" i="9"/>
  <c r="N754" i="9" s="1"/>
  <c r="M754" i="9"/>
  <c r="O751" i="9" s="1"/>
  <c r="M733" i="9"/>
  <c r="N731" i="9"/>
  <c r="N733" i="9" s="1"/>
  <c r="H2756" i="13" l="1" a="1"/>
  <c r="B2674" i="13" a="1"/>
  <c r="B2730" i="13" a="1"/>
  <c r="M2141" i="11"/>
  <c r="N2139" i="11"/>
  <c r="N2141" i="11" s="1"/>
  <c r="O2160" i="11"/>
  <c r="N2191" i="11"/>
  <c r="N2192" i="11" s="1"/>
  <c r="M2192" i="11"/>
  <c r="O2190" i="11" s="1"/>
  <c r="I756" i="9"/>
  <c r="K756" i="9" s="1"/>
  <c r="L756" i="9" s="1"/>
  <c r="M756" i="9" s="1"/>
  <c r="D790" i="9"/>
  <c r="I787" i="9"/>
  <c r="K787" i="9" s="1"/>
  <c r="L787" i="9" s="1"/>
  <c r="M787" i="9" s="1"/>
  <c r="I764" i="9"/>
  <c r="K764" i="9" s="1"/>
  <c r="O731" i="9"/>
  <c r="B2732" i="13" l="1"/>
  <c r="B2730" i="13"/>
  <c r="B2738" i="13"/>
  <c r="B2739" i="13"/>
  <c r="B2735" i="13"/>
  <c r="B2737" i="13"/>
  <c r="B2736" i="13"/>
  <c r="B2733" i="13"/>
  <c r="B2740" i="13"/>
  <c r="B2734" i="13"/>
  <c r="B2731" i="13"/>
  <c r="F2682" i="13"/>
  <c r="H2676" i="13"/>
  <c r="D2681" i="13"/>
  <c r="H2674" i="13"/>
  <c r="G2678" i="13"/>
  <c r="H2682" i="13"/>
  <c r="L2675" i="13"/>
  <c r="G2677" i="13"/>
  <c r="E2678" i="13"/>
  <c r="L2679" i="13"/>
  <c r="J2675" i="13"/>
  <c r="D2683" i="13"/>
  <c r="J2680" i="13"/>
  <c r="D2677" i="13"/>
  <c r="B2684" i="13"/>
  <c r="K2677" i="13"/>
  <c r="D2679" i="13"/>
  <c r="K2684" i="13"/>
  <c r="C2676" i="13"/>
  <c r="H2680" i="13"/>
  <c r="J2678" i="13"/>
  <c r="B2681" i="13"/>
  <c r="G2681" i="13"/>
  <c r="C2678" i="13"/>
  <c r="K2678" i="13"/>
  <c r="I2681" i="13"/>
  <c r="K2675" i="13"/>
  <c r="F2680" i="13"/>
  <c r="E2684" i="13"/>
  <c r="I2677" i="13"/>
  <c r="J2681" i="13"/>
  <c r="B2675" i="13"/>
  <c r="E2676" i="13"/>
  <c r="C2677" i="13"/>
  <c r="D2678" i="13"/>
  <c r="B2674" i="13"/>
  <c r="F2681" i="13"/>
  <c r="C2679" i="13"/>
  <c r="G2675" i="13"/>
  <c r="C2682" i="13"/>
  <c r="G2684" i="13"/>
  <c r="D2675" i="13"/>
  <c r="J2683" i="13"/>
  <c r="K2679" i="13"/>
  <c r="I2676" i="13"/>
  <c r="I2683" i="13"/>
  <c r="E2674" i="13"/>
  <c r="E2682" i="13"/>
  <c r="C2674" i="13"/>
  <c r="L2680" i="13"/>
  <c r="C2675" i="13"/>
  <c r="H2679" i="13"/>
  <c r="G2683" i="13"/>
  <c r="K2676" i="13"/>
  <c r="K2680" i="13"/>
  <c r="D2674" i="13"/>
  <c r="K2674" i="13"/>
  <c r="I2675" i="13"/>
  <c r="G2676" i="13"/>
  <c r="E2683" i="13"/>
  <c r="I2679" i="13"/>
  <c r="F2677" i="13"/>
  <c r="F2684" i="13"/>
  <c r="G2680" i="13"/>
  <c r="H2683" i="13"/>
  <c r="L2674" i="13"/>
  <c r="D2680" i="13"/>
  <c r="F2674" i="13"/>
  <c r="I2678" i="13"/>
  <c r="I2682" i="13"/>
  <c r="B2676" i="13"/>
  <c r="B2680" i="13"/>
  <c r="C2684" i="13"/>
  <c r="L2684" i="13"/>
  <c r="G2674" i="13"/>
  <c r="J2674" i="13"/>
  <c r="H2681" i="13"/>
  <c r="L2677" i="13"/>
  <c r="H2675" i="13"/>
  <c r="D2682" i="13"/>
  <c r="H2678" i="13"/>
  <c r="G2679" i="13"/>
  <c r="K2681" i="13"/>
  <c r="L2682" i="13"/>
  <c r="B2683" i="13"/>
  <c r="I2684" i="13"/>
  <c r="H2684" i="13"/>
  <c r="B2677" i="13"/>
  <c r="F2678" i="13"/>
  <c r="E2681" i="13"/>
  <c r="G2682" i="13"/>
  <c r="B2678" i="13"/>
  <c r="D2684" i="13"/>
  <c r="L2683" i="13"/>
  <c r="I2680" i="13"/>
  <c r="B2679" i="13"/>
  <c r="K2682" i="13"/>
  <c r="H2677" i="13"/>
  <c r="F2679" i="13"/>
  <c r="L2676" i="13"/>
  <c r="B2682" i="13"/>
  <c r="J2676" i="13"/>
  <c r="J2677" i="13"/>
  <c r="E2675" i="13"/>
  <c r="D2676" i="13"/>
  <c r="E2680" i="13"/>
  <c r="F2676" i="13"/>
  <c r="F2675" i="13"/>
  <c r="L2678" i="13"/>
  <c r="I2674" i="13"/>
  <c r="K2683" i="13"/>
  <c r="C2680" i="13"/>
  <c r="C2681" i="13"/>
  <c r="J2684" i="13"/>
  <c r="C2683" i="13"/>
  <c r="E2679" i="13"/>
  <c r="J2679" i="13"/>
  <c r="J2682" i="13"/>
  <c r="E2677" i="13"/>
  <c r="F2683" i="13"/>
  <c r="L2681" i="13"/>
  <c r="H2756" i="13"/>
  <c r="H2758" i="13"/>
  <c r="H2761" i="13"/>
  <c r="H2760" i="13"/>
  <c r="H2763" i="13"/>
  <c r="H2762" i="13"/>
  <c r="H2759" i="13"/>
  <c r="H2757" i="13"/>
  <c r="I2164" i="11"/>
  <c r="K2164" i="11" s="1"/>
  <c r="D2199" i="11"/>
  <c r="I2195" i="11"/>
  <c r="K2195" i="11" s="1"/>
  <c r="I2194" i="11"/>
  <c r="K2194" i="11" s="1"/>
  <c r="L2194" i="11" s="1"/>
  <c r="M2194" i="11" s="1"/>
  <c r="D2229" i="11"/>
  <c r="O2139" i="11"/>
  <c r="N787" i="9"/>
  <c r="N788" i="9" s="1"/>
  <c r="M788" i="9"/>
  <c r="O786" i="9" s="1"/>
  <c r="I735" i="9"/>
  <c r="K735" i="9" s="1"/>
  <c r="L735" i="9" s="1"/>
  <c r="M735" i="9" s="1"/>
  <c r="D770" i="9"/>
  <c r="I766" i="9"/>
  <c r="K766" i="9" s="1"/>
  <c r="L764" i="9"/>
  <c r="M764" i="9" s="1"/>
  <c r="J790" i="9"/>
  <c r="J792" i="9"/>
  <c r="J791" i="9"/>
  <c r="N756" i="9"/>
  <c r="N758" i="9" s="1"/>
  <c r="M758" i="9"/>
  <c r="B2687" i="13" l="1" a="1"/>
  <c r="B2743" i="13" a="1"/>
  <c r="I2144" i="11"/>
  <c r="K2144" i="11" s="1"/>
  <c r="L2144" i="11" s="1"/>
  <c r="M2144" i="11" s="1"/>
  <c r="I2175" i="11"/>
  <c r="K2175" i="11" s="1"/>
  <c r="D2178" i="11"/>
  <c r="J2230" i="11"/>
  <c r="J2229" i="11"/>
  <c r="K2229" i="11" s="1"/>
  <c r="L2229" i="11" s="1"/>
  <c r="M2229" i="11" s="1"/>
  <c r="L2195" i="11"/>
  <c r="M2195" i="11" s="1"/>
  <c r="J2200" i="11"/>
  <c r="J2199" i="11"/>
  <c r="N2194" i="11"/>
  <c r="L2164" i="11"/>
  <c r="M2164" i="11" s="1"/>
  <c r="N764" i="9"/>
  <c r="N735" i="9"/>
  <c r="N737" i="9" s="1"/>
  <c r="M737" i="9"/>
  <c r="O735" i="9" s="1"/>
  <c r="L766" i="9"/>
  <c r="M766" i="9" s="1"/>
  <c r="N766" i="9" s="1"/>
  <c r="J770" i="9"/>
  <c r="J771" i="9"/>
  <c r="I790" i="9"/>
  <c r="K790" i="9" s="1"/>
  <c r="L790" i="9" s="1"/>
  <c r="M790" i="9" s="1"/>
  <c r="D825" i="9"/>
  <c r="O756" i="9"/>
  <c r="B2750" i="13" l="1"/>
  <c r="B2746" i="13"/>
  <c r="B2744" i="13"/>
  <c r="B2748" i="13"/>
  <c r="B2751" i="13"/>
  <c r="B2743" i="13"/>
  <c r="B2753" i="13"/>
  <c r="B2745" i="13"/>
  <c r="B2749" i="13"/>
  <c r="B2747" i="13"/>
  <c r="B2752" i="13"/>
  <c r="D2697" i="13"/>
  <c r="K2690" i="13"/>
  <c r="B2696" i="13"/>
  <c r="K2689" i="13"/>
  <c r="D2693" i="13"/>
  <c r="D2696" i="13"/>
  <c r="C2688" i="13"/>
  <c r="L2690" i="13"/>
  <c r="F2692" i="13"/>
  <c r="I2691" i="13"/>
  <c r="G2688" i="13"/>
  <c r="H2689" i="13"/>
  <c r="I2689" i="13"/>
  <c r="F2691" i="13"/>
  <c r="J2690" i="13"/>
  <c r="C2697" i="13"/>
  <c r="G2695" i="13"/>
  <c r="F2689" i="13"/>
  <c r="F2694" i="13"/>
  <c r="F2688" i="13"/>
  <c r="D2691" i="13"/>
  <c r="B2694" i="13"/>
  <c r="E2697" i="13"/>
  <c r="L2688" i="13"/>
  <c r="D2689" i="13"/>
  <c r="H2688" i="13"/>
  <c r="I2692" i="13"/>
  <c r="H2695" i="13"/>
  <c r="J2697" i="13"/>
  <c r="G2696" i="13"/>
  <c r="L2694" i="13"/>
  <c r="B2693" i="13"/>
  <c r="D2687" i="13"/>
  <c r="B2692" i="13"/>
  <c r="H2696" i="13"/>
  <c r="E2688" i="13"/>
  <c r="B2691" i="13"/>
  <c r="L2693" i="13"/>
  <c r="G2697" i="13"/>
  <c r="J2696" i="13"/>
  <c r="C2693" i="13"/>
  <c r="L2697" i="13"/>
  <c r="J2687" i="13"/>
  <c r="G2689" i="13"/>
  <c r="J2688" i="13"/>
  <c r="I2695" i="13"/>
  <c r="C2690" i="13"/>
  <c r="E2691" i="13"/>
  <c r="E2690" i="13"/>
  <c r="B2689" i="13"/>
  <c r="B2687" i="13"/>
  <c r="D2690" i="13"/>
  <c r="H2694" i="13"/>
  <c r="G2694" i="13"/>
  <c r="F2693" i="13"/>
  <c r="D2694" i="13"/>
  <c r="I2688" i="13"/>
  <c r="H2690" i="13"/>
  <c r="E2689" i="13"/>
  <c r="C2687" i="13"/>
  <c r="J2695" i="13"/>
  <c r="I2696" i="13"/>
  <c r="C2692" i="13"/>
  <c r="J2691" i="13"/>
  <c r="D2688" i="13"/>
  <c r="K2696" i="13"/>
  <c r="C2695" i="13"/>
  <c r="H2687" i="13"/>
  <c r="F2690" i="13"/>
  <c r="K2693" i="13"/>
  <c r="G2693" i="13"/>
  <c r="L2687" i="13"/>
  <c r="C2689" i="13"/>
  <c r="F2687" i="13"/>
  <c r="C2696" i="13"/>
  <c r="J2693" i="13"/>
  <c r="J2694" i="13"/>
  <c r="E2687" i="13"/>
  <c r="L2696" i="13"/>
  <c r="E2696" i="13"/>
  <c r="I2697" i="13"/>
  <c r="I2687" i="13"/>
  <c r="F2697" i="13"/>
  <c r="B2695" i="13"/>
  <c r="I2690" i="13"/>
  <c r="G2691" i="13"/>
  <c r="H2692" i="13"/>
  <c r="C2694" i="13"/>
  <c r="I2694" i="13"/>
  <c r="H2697" i="13"/>
  <c r="K2692" i="13"/>
  <c r="J2689" i="13"/>
  <c r="K2688" i="13"/>
  <c r="K2697" i="13"/>
  <c r="E2692" i="13"/>
  <c r="H2693" i="13"/>
  <c r="E2694" i="13"/>
  <c r="L2691" i="13"/>
  <c r="L2689" i="13"/>
  <c r="K2694" i="13"/>
  <c r="G2690" i="13"/>
  <c r="G2692" i="13"/>
  <c r="C2691" i="13"/>
  <c r="F2696" i="13"/>
  <c r="H2691" i="13"/>
  <c r="J2692" i="13"/>
  <c r="D2692" i="13"/>
  <c r="B2690" i="13"/>
  <c r="B2688" i="13"/>
  <c r="E2693" i="13"/>
  <c r="K2687" i="13"/>
  <c r="G2687" i="13"/>
  <c r="L2695" i="13"/>
  <c r="D2695" i="13"/>
  <c r="F2695" i="13"/>
  <c r="I2693" i="13"/>
  <c r="L2692" i="13"/>
  <c r="K2691" i="13"/>
  <c r="E2695" i="13"/>
  <c r="B2697" i="13"/>
  <c r="K2695" i="13"/>
  <c r="N2164" i="11"/>
  <c r="N2166" i="11" s="1"/>
  <c r="M2166" i="11"/>
  <c r="O2164" i="11" s="1"/>
  <c r="N2195" i="11"/>
  <c r="N2229" i="11"/>
  <c r="J2179" i="11"/>
  <c r="J2178" i="11"/>
  <c r="L2175" i="11"/>
  <c r="M2175" i="11" s="1"/>
  <c r="N2175" i="11" s="1"/>
  <c r="N2144" i="11"/>
  <c r="N2146" i="11" s="1"/>
  <c r="M2146" i="11"/>
  <c r="O2143" i="11" s="1"/>
  <c r="J826" i="9"/>
  <c r="J825" i="9"/>
  <c r="K825" i="9" s="1"/>
  <c r="L825" i="9" s="1"/>
  <c r="M825" i="9" s="1"/>
  <c r="I760" i="9"/>
  <c r="K760" i="9" s="1"/>
  <c r="L760" i="9" s="1"/>
  <c r="M760" i="9" s="1"/>
  <c r="I791" i="9"/>
  <c r="K791" i="9" s="1"/>
  <c r="L791" i="9" s="1"/>
  <c r="M791" i="9" s="1"/>
  <c r="N791" i="9" s="1"/>
  <c r="D795" i="9"/>
  <c r="I740" i="9"/>
  <c r="K740" i="9" s="1"/>
  <c r="L740" i="9" s="1"/>
  <c r="M740" i="9" s="1"/>
  <c r="I771" i="9"/>
  <c r="K771" i="9" s="1"/>
  <c r="D774" i="9"/>
  <c r="N790" i="9"/>
  <c r="B2776" i="13" l="1" a="1"/>
  <c r="B2700" i="13" a="1"/>
  <c r="D2182" i="11"/>
  <c r="I2179" i="11"/>
  <c r="K2179" i="11" s="1"/>
  <c r="I2171" i="11"/>
  <c r="K2171" i="11" s="1"/>
  <c r="I2169" i="11"/>
  <c r="K2169" i="11" s="1"/>
  <c r="L2169" i="11" s="1"/>
  <c r="M2169" i="11" s="1"/>
  <c r="I2200" i="11"/>
  <c r="K2200" i="11" s="1"/>
  <c r="L2200" i="11" s="1"/>
  <c r="M2200" i="11" s="1"/>
  <c r="N2200" i="11" s="1"/>
  <c r="D2203" i="11"/>
  <c r="L771" i="9"/>
  <c r="M771" i="9" s="1"/>
  <c r="N771" i="9" s="1"/>
  <c r="N740" i="9"/>
  <c r="N742" i="9" s="1"/>
  <c r="M742" i="9"/>
  <c r="O739" i="9" s="1"/>
  <c r="J796" i="9"/>
  <c r="J795" i="9"/>
  <c r="N825" i="9"/>
  <c r="N760" i="9"/>
  <c r="N762" i="9" s="1"/>
  <c r="M762" i="9"/>
  <c r="O760" i="9" s="1"/>
  <c r="J775" i="9"/>
  <c r="J774" i="9"/>
  <c r="G2703" i="13" l="1"/>
  <c r="I2702" i="13"/>
  <c r="D2703" i="13"/>
  <c r="K2703" i="13"/>
  <c r="K2702" i="13"/>
  <c r="G2701" i="13"/>
  <c r="D2700" i="13"/>
  <c r="L2700" i="13"/>
  <c r="C2700" i="13"/>
  <c r="H2703" i="13"/>
  <c r="G2705" i="13"/>
  <c r="J2707" i="13"/>
  <c r="L2701" i="13"/>
  <c r="F2702" i="13"/>
  <c r="L2702" i="13"/>
  <c r="J2701" i="13"/>
  <c r="E2700" i="13"/>
  <c r="L2706" i="13"/>
  <c r="B2706" i="13"/>
  <c r="E2705" i="13"/>
  <c r="B2700" i="13"/>
  <c r="I2701" i="13"/>
  <c r="C2707" i="13"/>
  <c r="E2706" i="13"/>
  <c r="G2700" i="13"/>
  <c r="J2700" i="13"/>
  <c r="E2701" i="13"/>
  <c r="H2707" i="13"/>
  <c r="D2706" i="13"/>
  <c r="B2703" i="13"/>
  <c r="D2702" i="13"/>
  <c r="F2707" i="13"/>
  <c r="C2703" i="13"/>
  <c r="F2706" i="13"/>
  <c r="H2705" i="13"/>
  <c r="D2707" i="13"/>
  <c r="K2707" i="13"/>
  <c r="D2701" i="13"/>
  <c r="J2704" i="13"/>
  <c r="C2705" i="13"/>
  <c r="I2704" i="13"/>
  <c r="L2703" i="13"/>
  <c r="H2706" i="13"/>
  <c r="C2704" i="13"/>
  <c r="G2702" i="13"/>
  <c r="G2706" i="13"/>
  <c r="E2707" i="13"/>
  <c r="I2705" i="13"/>
  <c r="C2706" i="13"/>
  <c r="C2702" i="13"/>
  <c r="J2703" i="13"/>
  <c r="B2701" i="13"/>
  <c r="B2702" i="13"/>
  <c r="E2702" i="13"/>
  <c r="J2702" i="13"/>
  <c r="K2704" i="13"/>
  <c r="B2704" i="13"/>
  <c r="K2700" i="13"/>
  <c r="L2704" i="13"/>
  <c r="D2705" i="13"/>
  <c r="F2700" i="13"/>
  <c r="H2702" i="13"/>
  <c r="K2706" i="13"/>
  <c r="C2701" i="13"/>
  <c r="J2705" i="13"/>
  <c r="I2707" i="13"/>
  <c r="F2704" i="13"/>
  <c r="I2700" i="13"/>
  <c r="L2707" i="13"/>
  <c r="K2705" i="13"/>
  <c r="L2705" i="13"/>
  <c r="D2704" i="13"/>
  <c r="E2704" i="13"/>
  <c r="I2706" i="13"/>
  <c r="G2707" i="13"/>
  <c r="H2704" i="13"/>
  <c r="E2703" i="13"/>
  <c r="K2701" i="13"/>
  <c r="B2707" i="13"/>
  <c r="H2701" i="13"/>
  <c r="F2705" i="13"/>
  <c r="B2705" i="13"/>
  <c r="G2704" i="13"/>
  <c r="I2703" i="13"/>
  <c r="J2706" i="13"/>
  <c r="H2700" i="13"/>
  <c r="F2703" i="13"/>
  <c r="F2701" i="13"/>
  <c r="B2782" i="13"/>
  <c r="D2776" i="13"/>
  <c r="D2781" i="13"/>
  <c r="K2786" i="13"/>
  <c r="B2781" i="13"/>
  <c r="D2778" i="13"/>
  <c r="K2780" i="13"/>
  <c r="H2781" i="13"/>
  <c r="C2781" i="13"/>
  <c r="H2779" i="13"/>
  <c r="D2785" i="13"/>
  <c r="B2778" i="13"/>
  <c r="K2783" i="13"/>
  <c r="J2780" i="13"/>
  <c r="J2776" i="13"/>
  <c r="I2779" i="13"/>
  <c r="E2781" i="13"/>
  <c r="E2786" i="13"/>
  <c r="G2780" i="13"/>
  <c r="C2786" i="13"/>
  <c r="L2785" i="13"/>
  <c r="E2777" i="13"/>
  <c r="L2779" i="13"/>
  <c r="C2780" i="13"/>
  <c r="G2778" i="13"/>
  <c r="L2782" i="13"/>
  <c r="B2776" i="13"/>
  <c r="I2781" i="13"/>
  <c r="G2786" i="13"/>
  <c r="D2782" i="13"/>
  <c r="I2785" i="13"/>
  <c r="K2779" i="13"/>
  <c r="K2784" i="13"/>
  <c r="B2779" i="13"/>
  <c r="I2784" i="13"/>
  <c r="I2783" i="13"/>
  <c r="I2786" i="13"/>
  <c r="L2777" i="13"/>
  <c r="G2777" i="13"/>
  <c r="D2777" i="13"/>
  <c r="E2785" i="13"/>
  <c r="C2778" i="13"/>
  <c r="G2784" i="13"/>
  <c r="F2777" i="13"/>
  <c r="B2785" i="13"/>
  <c r="J2782" i="13"/>
  <c r="F2783" i="13"/>
  <c r="F2785" i="13"/>
  <c r="D2780" i="13"/>
  <c r="B2777" i="13"/>
  <c r="K2782" i="13"/>
  <c r="I2780" i="13"/>
  <c r="J2786" i="13"/>
  <c r="D2779" i="13"/>
  <c r="D2784" i="13"/>
  <c r="F2782" i="13"/>
  <c r="K2785" i="13"/>
  <c r="G2781" i="13"/>
  <c r="C2776" i="13"/>
  <c r="K2778" i="13"/>
  <c r="E2780" i="13"/>
  <c r="H2780" i="13"/>
  <c r="I2782" i="13"/>
  <c r="L2783" i="13"/>
  <c r="E2779" i="13"/>
  <c r="D2786" i="13"/>
  <c r="H2778" i="13"/>
  <c r="I2778" i="13"/>
  <c r="K2781" i="13"/>
  <c r="L2786" i="13"/>
  <c r="J2781" i="13"/>
  <c r="H2782" i="13"/>
  <c r="H2786" i="13"/>
  <c r="L2776" i="13"/>
  <c r="J2784" i="13"/>
  <c r="L2780" i="13"/>
  <c r="K2777" i="13"/>
  <c r="C2779" i="13"/>
  <c r="L2781" i="13"/>
  <c r="D2783" i="13"/>
  <c r="F2776" i="13"/>
  <c r="H2784" i="13"/>
  <c r="J2785" i="13"/>
  <c r="H2776" i="13"/>
  <c r="G2779" i="13"/>
  <c r="B2780" i="13"/>
  <c r="H2777" i="13"/>
  <c r="E2776" i="13"/>
  <c r="F2779" i="13"/>
  <c r="K2776" i="13"/>
  <c r="C2777" i="13"/>
  <c r="C2784" i="13"/>
  <c r="E2783" i="13"/>
  <c r="I2776" i="13"/>
  <c r="F2778" i="13"/>
  <c r="J2779" i="13"/>
  <c r="G2782" i="13"/>
  <c r="G2785" i="13"/>
  <c r="B2783" i="13"/>
  <c r="B2784" i="13"/>
  <c r="F2780" i="13"/>
  <c r="J2777" i="13"/>
  <c r="L2778" i="13"/>
  <c r="F2786" i="13"/>
  <c r="I2777" i="13"/>
  <c r="E2778" i="13"/>
  <c r="F2784" i="13"/>
  <c r="J2778" i="13"/>
  <c r="G2776" i="13"/>
  <c r="J2783" i="13"/>
  <c r="L2784" i="13"/>
  <c r="C2783" i="13"/>
  <c r="C2785" i="13"/>
  <c r="H2785" i="13"/>
  <c r="C2782" i="13"/>
  <c r="E2782" i="13"/>
  <c r="H2783" i="13"/>
  <c r="G2783" i="13"/>
  <c r="F2781" i="13"/>
  <c r="E2784" i="13"/>
  <c r="B2786" i="13"/>
  <c r="N2169" i="11"/>
  <c r="L2171" i="11"/>
  <c r="M2171" i="11" s="1"/>
  <c r="L2179" i="11"/>
  <c r="M2179" i="11" s="1"/>
  <c r="N2179" i="11" s="1"/>
  <c r="J2204" i="11"/>
  <c r="J2203" i="11"/>
  <c r="J2184" i="11"/>
  <c r="K2184" i="11" s="1"/>
  <c r="L2184" i="11" s="1"/>
  <c r="M2184" i="11" s="1"/>
  <c r="N2184" i="11" s="1"/>
  <c r="J2183" i="11"/>
  <c r="J2182" i="11"/>
  <c r="I765" i="9"/>
  <c r="K765" i="9" s="1"/>
  <c r="L765" i="9" s="1"/>
  <c r="M765" i="9" s="1"/>
  <c r="I796" i="9"/>
  <c r="K796" i="9" s="1"/>
  <c r="D799" i="9"/>
  <c r="I775" i="9"/>
  <c r="K775" i="9" s="1"/>
  <c r="D778" i="9"/>
  <c r="I767" i="9"/>
  <c r="K767" i="9" s="1"/>
  <c r="B2710" i="13" l="1" a="1"/>
  <c r="B2756" i="13" a="1"/>
  <c r="B2789" i="13" a="1"/>
  <c r="N2171" i="11"/>
  <c r="M2172" i="11"/>
  <c r="O2168" i="11" s="1"/>
  <c r="N2172" i="11"/>
  <c r="J779" i="9"/>
  <c r="J780" i="9"/>
  <c r="K780" i="9" s="1"/>
  <c r="L780" i="9" s="1"/>
  <c r="M780" i="9" s="1"/>
  <c r="N780" i="9" s="1"/>
  <c r="J778" i="9"/>
  <c r="J800" i="9"/>
  <c r="J799" i="9"/>
  <c r="L767" i="9"/>
  <c r="M767" i="9" s="1"/>
  <c r="L775" i="9"/>
  <c r="M775" i="9" s="1"/>
  <c r="N775" i="9" s="1"/>
  <c r="L796" i="9"/>
  <c r="M796" i="9" s="1"/>
  <c r="N796" i="9" s="1"/>
  <c r="N765" i="9"/>
  <c r="J2797" i="13" l="1"/>
  <c r="L2791" i="13"/>
  <c r="I2797" i="13"/>
  <c r="K2791" i="13"/>
  <c r="J2796" i="13"/>
  <c r="L2790" i="13"/>
  <c r="I2793" i="13"/>
  <c r="I2795" i="13"/>
  <c r="K2795" i="13"/>
  <c r="L2793" i="13"/>
  <c r="D2792" i="13"/>
  <c r="H2799" i="13"/>
  <c r="J2791" i="13"/>
  <c r="G2793" i="13"/>
  <c r="E2799" i="13"/>
  <c r="B2797" i="13"/>
  <c r="D2791" i="13"/>
  <c r="L2796" i="13"/>
  <c r="C2791" i="13"/>
  <c r="B2796" i="13"/>
  <c r="D2790" i="13"/>
  <c r="G2792" i="13"/>
  <c r="F2794" i="13"/>
  <c r="E2794" i="13"/>
  <c r="E2792" i="13"/>
  <c r="I2790" i="13"/>
  <c r="E2797" i="13"/>
  <c r="F2789" i="13"/>
  <c r="B2791" i="13"/>
  <c r="L2792" i="13"/>
  <c r="H2795" i="13"/>
  <c r="J2789" i="13"/>
  <c r="G2795" i="13"/>
  <c r="I2789" i="13"/>
  <c r="H2794" i="13"/>
  <c r="G2799" i="13"/>
  <c r="C2790" i="13"/>
  <c r="C2792" i="13"/>
  <c r="E2791" i="13"/>
  <c r="E2789" i="13"/>
  <c r="J2799" i="13"/>
  <c r="B2792" i="13"/>
  <c r="F2796" i="13"/>
  <c r="E2790" i="13"/>
  <c r="H2791" i="13"/>
  <c r="K2794" i="13"/>
  <c r="B2789" i="13"/>
  <c r="J2794" i="13"/>
  <c r="I2799" i="13"/>
  <c r="K2793" i="13"/>
  <c r="E2798" i="13"/>
  <c r="C2789" i="13"/>
  <c r="K2790" i="13"/>
  <c r="H2789" i="13"/>
  <c r="H2798" i="13"/>
  <c r="H2797" i="13"/>
  <c r="L2789" i="13"/>
  <c r="H2793" i="13"/>
  <c r="D2794" i="13"/>
  <c r="K2797" i="13"/>
  <c r="L2799" i="13"/>
  <c r="C2794" i="13"/>
  <c r="K2799" i="13"/>
  <c r="B2794" i="13"/>
  <c r="L2798" i="13"/>
  <c r="C2793" i="13"/>
  <c r="D2797" i="13"/>
  <c r="B2799" i="13"/>
  <c r="K2789" i="13"/>
  <c r="I2798" i="13"/>
  <c r="K2796" i="13"/>
  <c r="B2795" i="13"/>
  <c r="F2799" i="13"/>
  <c r="G2791" i="13"/>
  <c r="J2795" i="13"/>
  <c r="H2790" i="13"/>
  <c r="G2798" i="13"/>
  <c r="E2793" i="13"/>
  <c r="G2789" i="13"/>
  <c r="F2797" i="13"/>
  <c r="J2792" i="13"/>
  <c r="G2796" i="13"/>
  <c r="E2796" i="13"/>
  <c r="H2792" i="13"/>
  <c r="L2795" i="13"/>
  <c r="K2792" i="13"/>
  <c r="B2790" i="13"/>
  <c r="C2795" i="13"/>
  <c r="C2796" i="13"/>
  <c r="F2793" i="13"/>
  <c r="F2790" i="13"/>
  <c r="L2794" i="13"/>
  <c r="C2797" i="13"/>
  <c r="I2794" i="13"/>
  <c r="B2793" i="13"/>
  <c r="I2792" i="13"/>
  <c r="D2798" i="13"/>
  <c r="F2791" i="13"/>
  <c r="F2795" i="13"/>
  <c r="H2796" i="13"/>
  <c r="B2798" i="13"/>
  <c r="G2790" i="13"/>
  <c r="G2797" i="13"/>
  <c r="L2797" i="13"/>
  <c r="J2790" i="13"/>
  <c r="G2794" i="13"/>
  <c r="C2799" i="13"/>
  <c r="E2795" i="13"/>
  <c r="I2796" i="13"/>
  <c r="D2795" i="13"/>
  <c r="J2798" i="13"/>
  <c r="F2798" i="13"/>
  <c r="F2792" i="13"/>
  <c r="D2793" i="13"/>
  <c r="J2793" i="13"/>
  <c r="C2798" i="13"/>
  <c r="D2799" i="13"/>
  <c r="D2796" i="13"/>
  <c r="I2791" i="13"/>
  <c r="K2798" i="13"/>
  <c r="D2789" i="13"/>
  <c r="B2756" i="13"/>
  <c r="B2761" i="13"/>
  <c r="B2757" i="13"/>
  <c r="B2760" i="13"/>
  <c r="B2763" i="13"/>
  <c r="B2762" i="13"/>
  <c r="B2759" i="13"/>
  <c r="B2758" i="13"/>
  <c r="G2714" i="13"/>
  <c r="F2714" i="13"/>
  <c r="H2712" i="13"/>
  <c r="I2710" i="13"/>
  <c r="C2711" i="13"/>
  <c r="I2716" i="13"/>
  <c r="C2710" i="13"/>
  <c r="H2713" i="13"/>
  <c r="G2713" i="13"/>
  <c r="F2713" i="13"/>
  <c r="D2711" i="13"/>
  <c r="B2717" i="13"/>
  <c r="D2716" i="13"/>
  <c r="I2713" i="13"/>
  <c r="D2717" i="13"/>
  <c r="I2717" i="13"/>
  <c r="G2712" i="13"/>
  <c r="F2712" i="13"/>
  <c r="B2710" i="13"/>
  <c r="C2715" i="13"/>
  <c r="E2714" i="13"/>
  <c r="H2710" i="13"/>
  <c r="I2711" i="13"/>
  <c r="D2712" i="13"/>
  <c r="G2711" i="13"/>
  <c r="F2711" i="13"/>
  <c r="E2717" i="13"/>
  <c r="D2713" i="13"/>
  <c r="I2712" i="13"/>
  <c r="I2715" i="13"/>
  <c r="B2715" i="13"/>
  <c r="H2717" i="13"/>
  <c r="G2710" i="13"/>
  <c r="F2710" i="13"/>
  <c r="C2716" i="13"/>
  <c r="H2711" i="13"/>
  <c r="B2711" i="13"/>
  <c r="C2713" i="13"/>
  <c r="B2716" i="13"/>
  <c r="B2712" i="13"/>
  <c r="G2717" i="13"/>
  <c r="F2717" i="13"/>
  <c r="H2716" i="13"/>
  <c r="I2714" i="13"/>
  <c r="E2716" i="13"/>
  <c r="C2717" i="13"/>
  <c r="D2710" i="13"/>
  <c r="E2710" i="13"/>
  <c r="D2715" i="13"/>
  <c r="H2715" i="13"/>
  <c r="B2714" i="13"/>
  <c r="E2712" i="13"/>
  <c r="E2713" i="13"/>
  <c r="E2715" i="13"/>
  <c r="C2712" i="13"/>
  <c r="D2714" i="13"/>
  <c r="G2716" i="13"/>
  <c r="H2714" i="13"/>
  <c r="G2715" i="13"/>
  <c r="B2713" i="13"/>
  <c r="F2716" i="13"/>
  <c r="C2714" i="13"/>
  <c r="F2715" i="13"/>
  <c r="E2711" i="13"/>
  <c r="I2204" i="11"/>
  <c r="K2204" i="11" s="1"/>
  <c r="I2182" i="11"/>
  <c r="K2182" i="11" s="1"/>
  <c r="L2182" i="11" s="1"/>
  <c r="M2182" i="11" s="1"/>
  <c r="D2207" i="11"/>
  <c r="I2196" i="11"/>
  <c r="K2196" i="11" s="1"/>
  <c r="L2196" i="11" s="1"/>
  <c r="M2196" i="11" s="1"/>
  <c r="I2174" i="11"/>
  <c r="K2174" i="11" s="1"/>
  <c r="L2174" i="11" s="1"/>
  <c r="M2174" i="11" s="1"/>
  <c r="N767" i="9"/>
  <c r="M768" i="9"/>
  <c r="N768" i="9"/>
  <c r="B2720" i="13" l="1" a="1"/>
  <c r="B2766" i="13" a="1"/>
  <c r="B2802" i="13" a="1"/>
  <c r="N2174" i="11"/>
  <c r="N2176" i="11" s="1"/>
  <c r="M2176" i="11"/>
  <c r="O2174" i="11" s="1"/>
  <c r="N2182" i="11"/>
  <c r="N2196" i="11"/>
  <c r="N2197" i="11" s="1"/>
  <c r="M2197" i="11"/>
  <c r="O2194" i="11" s="1"/>
  <c r="J2209" i="11"/>
  <c r="J2210" i="11"/>
  <c r="J2208" i="11"/>
  <c r="J2207" i="11"/>
  <c r="M2204" i="11"/>
  <c r="N2204" i="11" s="1"/>
  <c r="L2204" i="11"/>
  <c r="O764" i="9"/>
  <c r="B2808" i="13" l="1"/>
  <c r="B2811" i="13"/>
  <c r="B2807" i="13"/>
  <c r="B2810" i="13"/>
  <c r="B2803" i="13"/>
  <c r="B2802" i="13"/>
  <c r="B2805" i="13"/>
  <c r="B2804" i="13"/>
  <c r="B2806" i="13"/>
  <c r="B2809" i="13"/>
  <c r="B2812" i="13"/>
  <c r="B2772" i="13"/>
  <c r="B2768" i="13"/>
  <c r="B2770" i="13"/>
  <c r="B2769" i="13"/>
  <c r="B2771" i="13"/>
  <c r="B2766" i="13"/>
  <c r="B2773" i="13"/>
  <c r="B2767" i="13"/>
  <c r="F2722" i="13"/>
  <c r="E2722" i="13"/>
  <c r="C2721" i="13"/>
  <c r="I2725" i="13"/>
  <c r="C2720" i="13"/>
  <c r="G2721" i="13"/>
  <c r="B2723" i="13"/>
  <c r="B2721" i="13"/>
  <c r="F2721" i="13"/>
  <c r="E2721" i="13"/>
  <c r="D2727" i="13"/>
  <c r="C2724" i="13"/>
  <c r="B2727" i="13"/>
  <c r="I2726" i="13"/>
  <c r="D2720" i="13"/>
  <c r="H2725" i="13"/>
  <c r="E2727" i="13"/>
  <c r="I2727" i="13"/>
  <c r="H2724" i="13"/>
  <c r="G2723" i="13"/>
  <c r="D2721" i="13"/>
  <c r="H2722" i="13"/>
  <c r="F2726" i="13"/>
  <c r="E2726" i="13"/>
  <c r="G2726" i="13"/>
  <c r="D2723" i="13"/>
  <c r="C2727" i="13"/>
  <c r="H2721" i="13"/>
  <c r="D2726" i="13"/>
  <c r="B2724" i="13"/>
  <c r="F2725" i="13"/>
  <c r="E2725" i="13"/>
  <c r="C2725" i="13"/>
  <c r="B2722" i="13"/>
  <c r="G2725" i="13"/>
  <c r="B2720" i="13"/>
  <c r="C2723" i="13"/>
  <c r="I2722" i="13"/>
  <c r="F2724" i="13"/>
  <c r="E2724" i="13"/>
  <c r="I2723" i="13"/>
  <c r="H2720" i="13"/>
  <c r="H2723" i="13"/>
  <c r="G2727" i="13"/>
  <c r="I2720" i="13"/>
  <c r="E2723" i="13"/>
  <c r="I2721" i="13"/>
  <c r="C2726" i="13"/>
  <c r="F2720" i="13"/>
  <c r="E2720" i="13"/>
  <c r="B2726" i="13"/>
  <c r="D2722" i="13"/>
  <c r="D2725" i="13"/>
  <c r="D2724" i="13"/>
  <c r="I2724" i="13"/>
  <c r="B2725" i="13"/>
  <c r="C2722" i="13"/>
  <c r="F2723" i="13"/>
  <c r="G2722" i="13"/>
  <c r="H2727" i="13"/>
  <c r="G2724" i="13"/>
  <c r="H2726" i="13"/>
  <c r="F2727" i="13"/>
  <c r="G2720" i="13"/>
  <c r="I2230" i="11"/>
  <c r="K2230" i="11" s="1"/>
  <c r="L2230" i="11" s="1"/>
  <c r="M2230" i="11" s="1"/>
  <c r="I2207" i="11"/>
  <c r="K2207" i="11" s="1"/>
  <c r="L2207" i="11" s="1"/>
  <c r="M2207" i="11" s="1"/>
  <c r="I2199" i="11"/>
  <c r="K2199" i="11" s="1"/>
  <c r="L2199" i="11" s="1"/>
  <c r="M2199" i="11" s="1"/>
  <c r="D2233" i="11"/>
  <c r="I2178" i="11"/>
  <c r="K2178" i="11" s="1"/>
  <c r="L2178" i="11" s="1"/>
  <c r="M2178" i="11" s="1"/>
  <c r="D2213" i="11"/>
  <c r="I2209" i="11"/>
  <c r="K2209" i="11" s="1"/>
  <c r="L2209" i="11" s="1"/>
  <c r="M2209" i="11" s="1"/>
  <c r="N2209" i="11" s="1"/>
  <c r="D803" i="9"/>
  <c r="I800" i="9"/>
  <c r="K800" i="9" s="1"/>
  <c r="L800" i="9" s="1"/>
  <c r="M800" i="9" s="1"/>
  <c r="N800" i="9" s="1"/>
  <c r="I778" i="9"/>
  <c r="K778" i="9" s="1"/>
  <c r="L778" i="9" s="1"/>
  <c r="M778" i="9" s="1"/>
  <c r="I792" i="9"/>
  <c r="K792" i="9" s="1"/>
  <c r="L792" i="9" s="1"/>
  <c r="M792" i="9" s="1"/>
  <c r="I770" i="9"/>
  <c r="K770" i="9" s="1"/>
  <c r="L770" i="9" s="1"/>
  <c r="M770" i="9" s="1"/>
  <c r="E2766" i="13" l="1" a="1"/>
  <c r="N2199" i="11"/>
  <c r="N2201" i="11" s="1"/>
  <c r="M2201" i="11"/>
  <c r="O2199" i="11" s="1"/>
  <c r="J2213" i="11"/>
  <c r="J2214" i="11"/>
  <c r="N2207" i="11"/>
  <c r="N2178" i="11"/>
  <c r="N2180" i="11" s="1"/>
  <c r="M2180" i="11"/>
  <c r="O2178" i="11" s="1"/>
  <c r="J2233" i="11"/>
  <c r="J2234" i="11"/>
  <c r="J2235" i="11"/>
  <c r="N2230" i="11"/>
  <c r="N2231" i="11" s="1"/>
  <c r="M2231" i="11"/>
  <c r="O2229" i="11" s="1"/>
  <c r="N770" i="9"/>
  <c r="N772" i="9" s="1"/>
  <c r="M772" i="9"/>
  <c r="O770" i="9" s="1"/>
  <c r="N778" i="9"/>
  <c r="N792" i="9"/>
  <c r="N793" i="9" s="1"/>
  <c r="M793" i="9"/>
  <c r="O790" i="9" s="1"/>
  <c r="J803" i="9"/>
  <c r="J806" i="9"/>
  <c r="J805" i="9"/>
  <c r="J804" i="9"/>
  <c r="E2772" i="13" l="1"/>
  <c r="H2772" i="13" s="1"/>
  <c r="E2771" i="13"/>
  <c r="H2771" i="13" s="1"/>
  <c r="E2766" i="13"/>
  <c r="E2773" i="13"/>
  <c r="H2773" i="13" s="1"/>
  <c r="E2770" i="13"/>
  <c r="H2770" i="13" s="1"/>
  <c r="E2768" i="13"/>
  <c r="H2768" i="13" s="1"/>
  <c r="E2767" i="13"/>
  <c r="H2767" i="13" s="1"/>
  <c r="E2769" i="13"/>
  <c r="H2769" i="13" s="1"/>
  <c r="I2233" i="11"/>
  <c r="K2233" i="11" s="1"/>
  <c r="L2233" i="11" s="1"/>
  <c r="M2233" i="11" s="1"/>
  <c r="D2268" i="11"/>
  <c r="I2183" i="11"/>
  <c r="K2183" i="11" s="1"/>
  <c r="L2183" i="11" s="1"/>
  <c r="M2183" i="11" s="1"/>
  <c r="I2214" i="11"/>
  <c r="K2214" i="11" s="1"/>
  <c r="L2214" i="11" s="1"/>
  <c r="M2214" i="11" s="1"/>
  <c r="N2214" i="11" s="1"/>
  <c r="D2217" i="11"/>
  <c r="I2203" i="11"/>
  <c r="K2203" i="11" s="1"/>
  <c r="L2203" i="11" s="1"/>
  <c r="M2203" i="11" s="1"/>
  <c r="I2234" i="11"/>
  <c r="K2234" i="11" s="1"/>
  <c r="D2238" i="11"/>
  <c r="I774" i="9"/>
  <c r="K774" i="9" s="1"/>
  <c r="L774" i="9" s="1"/>
  <c r="M774" i="9" s="1"/>
  <c r="D809" i="9"/>
  <c r="I805" i="9"/>
  <c r="K805" i="9" s="1"/>
  <c r="L805" i="9" s="1"/>
  <c r="M805" i="9" s="1"/>
  <c r="N805" i="9" s="1"/>
  <c r="I826" i="9"/>
  <c r="K826" i="9" s="1"/>
  <c r="I803" i="9"/>
  <c r="K803" i="9" s="1"/>
  <c r="L803" i="9" s="1"/>
  <c r="M803" i="9" s="1"/>
  <c r="D829" i="9"/>
  <c r="I795" i="9"/>
  <c r="K795" i="9" s="1"/>
  <c r="L795" i="9" s="1"/>
  <c r="M795" i="9" s="1"/>
  <c r="H2766" i="13" l="1"/>
  <c r="H2802" i="13" a="1"/>
  <c r="N2203" i="11"/>
  <c r="N2205" i="11" s="1"/>
  <c r="M2205" i="11"/>
  <c r="O2203" i="11" s="1"/>
  <c r="J2218" i="11"/>
  <c r="J2217" i="11"/>
  <c r="L2234" i="11"/>
  <c r="M2234" i="11" s="1"/>
  <c r="J2269" i="11"/>
  <c r="J2268" i="11"/>
  <c r="K2268" i="11" s="1"/>
  <c r="N2233" i="11"/>
  <c r="N2183" i="11"/>
  <c r="N2185" i="11" s="1"/>
  <c r="M2185" i="11"/>
  <c r="O2182" i="11" s="1"/>
  <c r="J2239" i="11"/>
  <c r="J2238" i="11"/>
  <c r="J831" i="9"/>
  <c r="J830" i="9"/>
  <c r="J829" i="9"/>
  <c r="M776" i="9"/>
  <c r="O774" i="9" s="1"/>
  <c r="N774" i="9"/>
  <c r="N776" i="9" s="1"/>
  <c r="N803" i="9"/>
  <c r="L826" i="9"/>
  <c r="M826" i="9" s="1"/>
  <c r="J809" i="9"/>
  <c r="J810" i="9"/>
  <c r="N795" i="9"/>
  <c r="N797" i="9" s="1"/>
  <c r="M797" i="9"/>
  <c r="O795" i="9" s="1"/>
  <c r="H2805" i="13" l="1"/>
  <c r="H2809" i="13"/>
  <c r="H2803" i="13"/>
  <c r="H2811" i="13"/>
  <c r="H2806" i="13"/>
  <c r="H2804" i="13"/>
  <c r="H2808" i="13"/>
  <c r="H2812" i="13"/>
  <c r="H2807" i="13"/>
  <c r="H2810" i="13"/>
  <c r="H2802" i="13"/>
  <c r="N2234" i="11"/>
  <c r="L2268" i="11"/>
  <c r="M2268" i="11" s="1"/>
  <c r="K2218" i="11"/>
  <c r="I2210" i="11"/>
  <c r="K2210" i="11" s="1"/>
  <c r="D2221" i="11"/>
  <c r="I2218" i="11"/>
  <c r="I2208" i="11"/>
  <c r="K2208" i="11" s="1"/>
  <c r="D2242" i="11"/>
  <c r="I2239" i="11"/>
  <c r="K2239" i="11" s="1"/>
  <c r="N826" i="9"/>
  <c r="N827" i="9" s="1"/>
  <c r="M827" i="9"/>
  <c r="O825" i="9" s="1"/>
  <c r="I779" i="9"/>
  <c r="K779" i="9" s="1"/>
  <c r="L779" i="9" s="1"/>
  <c r="M779" i="9" s="1"/>
  <c r="I810" i="9"/>
  <c r="K810" i="9" s="1"/>
  <c r="L810" i="9" s="1"/>
  <c r="M810" i="9" s="1"/>
  <c r="N810" i="9" s="1"/>
  <c r="D813" i="9"/>
  <c r="I799" i="9"/>
  <c r="K799" i="9" s="1"/>
  <c r="L799" i="9" s="1"/>
  <c r="M799" i="9" s="1"/>
  <c r="D834" i="9"/>
  <c r="I830" i="9"/>
  <c r="K830" i="9" s="1"/>
  <c r="B2815" i="13" l="1" a="1"/>
  <c r="N2268" i="11"/>
  <c r="L2210" i="11"/>
  <c r="M2210" i="11" s="1"/>
  <c r="N2210" i="11" s="1"/>
  <c r="J2243" i="11"/>
  <c r="J2242" i="11"/>
  <c r="L2239" i="11"/>
  <c r="M2239" i="11" s="1"/>
  <c r="N2239" i="11" s="1"/>
  <c r="L2208" i="11"/>
  <c r="M2208" i="11" s="1"/>
  <c r="J2223" i="11"/>
  <c r="K2223" i="11" s="1"/>
  <c r="J2222" i="11"/>
  <c r="J2221" i="11"/>
  <c r="L2218" i="11"/>
  <c r="M2218" i="11"/>
  <c r="N2218" i="11" s="1"/>
  <c r="L830" i="9"/>
  <c r="M830" i="9" s="1"/>
  <c r="N830" i="9" s="1"/>
  <c r="N779" i="9"/>
  <c r="N781" i="9" s="1"/>
  <c r="M781" i="9"/>
  <c r="O778" i="9" s="1"/>
  <c r="J814" i="9"/>
  <c r="J813" i="9"/>
  <c r="J835" i="9"/>
  <c r="J834" i="9"/>
  <c r="I829" i="9"/>
  <c r="K829" i="9" s="1"/>
  <c r="L829" i="9" s="1"/>
  <c r="M829" i="9" s="1"/>
  <c r="D864" i="9"/>
  <c r="N799" i="9"/>
  <c r="N801" i="9" s="1"/>
  <c r="M801" i="9"/>
  <c r="O799" i="9" s="1"/>
  <c r="B2824" i="13" l="1"/>
  <c r="B2819" i="13"/>
  <c r="B2816" i="13"/>
  <c r="B2822" i="13"/>
  <c r="B2821" i="13"/>
  <c r="B2818" i="13"/>
  <c r="B2825" i="13"/>
  <c r="B2815" i="13"/>
  <c r="B2828" i="13" s="1" a="1"/>
  <c r="B2817" i="13"/>
  <c r="B2823" i="13"/>
  <c r="B2820" i="13"/>
  <c r="N2208" i="11"/>
  <c r="N2211" i="11" s="1"/>
  <c r="M2211" i="11"/>
  <c r="O2207" i="11" s="1"/>
  <c r="L2223" i="11"/>
  <c r="M2223" i="11" s="1"/>
  <c r="N2223" i="11" s="1"/>
  <c r="J865" i="9"/>
  <c r="J864" i="9"/>
  <c r="K864" i="9" s="1"/>
  <c r="L864" i="9" s="1"/>
  <c r="M864" i="9" s="1"/>
  <c r="I804" i="9"/>
  <c r="K804" i="9" s="1"/>
  <c r="D838" i="9"/>
  <c r="I835" i="9"/>
  <c r="K835" i="9" s="1"/>
  <c r="L835" i="9" s="1"/>
  <c r="M835" i="9" s="1"/>
  <c r="N835" i="9" s="1"/>
  <c r="K814" i="9"/>
  <c r="L814" i="9" s="1"/>
  <c r="M814" i="9" s="1"/>
  <c r="N814" i="9" s="1"/>
  <c r="N829" i="9"/>
  <c r="I806" i="9"/>
  <c r="K806" i="9" s="1"/>
  <c r="D817" i="9"/>
  <c r="I814" i="9"/>
  <c r="B2837" i="13" l="1"/>
  <c r="B2831" i="13"/>
  <c r="B2833" i="13"/>
  <c r="B2838" i="13"/>
  <c r="B2832" i="13"/>
  <c r="B2835" i="13"/>
  <c r="B2828" i="13"/>
  <c r="E2828" i="13" s="1" a="1"/>
  <c r="B2829" i="13"/>
  <c r="B2834" i="13"/>
  <c r="B2830" i="13"/>
  <c r="B2836" i="13"/>
  <c r="I2221" i="11"/>
  <c r="K2221" i="11" s="1"/>
  <c r="L2221" i="11" s="1"/>
  <c r="M2221" i="11" s="1"/>
  <c r="I2213" i="11"/>
  <c r="K2213" i="11" s="1"/>
  <c r="L2213" i="11" s="1"/>
  <c r="M2213" i="11" s="1"/>
  <c r="I2243" i="11"/>
  <c r="K2243" i="11" s="1"/>
  <c r="I2235" i="11"/>
  <c r="K2235" i="11" s="1"/>
  <c r="L2235" i="11" s="1"/>
  <c r="M2235" i="11" s="1"/>
  <c r="D2246" i="11"/>
  <c r="N864" i="9"/>
  <c r="L806" i="9"/>
  <c r="M806" i="9" s="1"/>
  <c r="N806" i="9" s="1"/>
  <c r="J839" i="9"/>
  <c r="J838" i="9"/>
  <c r="L804" i="9"/>
  <c r="M804" i="9" s="1"/>
  <c r="J817" i="9"/>
  <c r="J819" i="9"/>
  <c r="K819" i="9" s="1"/>
  <c r="J818" i="9"/>
  <c r="E2834" i="13" l="1"/>
  <c r="B2849" i="13" s="1"/>
  <c r="E2838" i="13"/>
  <c r="B2853" i="13" s="1"/>
  <c r="E2831" i="13"/>
  <c r="B2846" i="13" s="1"/>
  <c r="E2837" i="13"/>
  <c r="B2852" i="13" s="1"/>
  <c r="E2829" i="13"/>
  <c r="B2844" i="13" s="1"/>
  <c r="E2830" i="13"/>
  <c r="B2845" i="13" s="1"/>
  <c r="E2828" i="13"/>
  <c r="B2843" i="13" s="1"/>
  <c r="E2833" i="13"/>
  <c r="B2848" i="13" s="1"/>
  <c r="E2835" i="13"/>
  <c r="B2850" i="13" s="1"/>
  <c r="E2836" i="13"/>
  <c r="B2851" i="13" s="1"/>
  <c r="E2832" i="13"/>
  <c r="B2847" i="13" s="1"/>
  <c r="J2246" i="11"/>
  <c r="J2247" i="11"/>
  <c r="J2248" i="11"/>
  <c r="J2249" i="11"/>
  <c r="N2235" i="11"/>
  <c r="N2236" i="11" s="1"/>
  <c r="M2236" i="11"/>
  <c r="O2233" i="11" s="1"/>
  <c r="L2243" i="11"/>
  <c r="M2243" i="11" s="1"/>
  <c r="N2243" i="11" s="1"/>
  <c r="N2213" i="11"/>
  <c r="N2215" i="11" s="1"/>
  <c r="M2215" i="11"/>
  <c r="O2213" i="11" s="1"/>
  <c r="N2221" i="11"/>
  <c r="N804" i="9"/>
  <c r="N807" i="9" s="1"/>
  <c r="M807" i="9"/>
  <c r="O803" i="9" s="1"/>
  <c r="L819" i="9"/>
  <c r="M819" i="9" s="1"/>
  <c r="N819" i="9" s="1"/>
  <c r="H2882" i="13" l="1"/>
  <c r="F2845" i="13"/>
  <c r="H2881" i="13"/>
  <c r="F2844" i="13"/>
  <c r="H2889" i="13"/>
  <c r="F2852" i="13"/>
  <c r="H2884" i="13"/>
  <c r="F2847" i="13"/>
  <c r="H2883" i="13"/>
  <c r="F2846" i="13"/>
  <c r="H2885" i="13"/>
  <c r="F2848" i="13"/>
  <c r="H2888" i="13"/>
  <c r="F2851" i="13"/>
  <c r="H2890" i="13"/>
  <c r="F2853" i="13"/>
  <c r="H2880" i="13"/>
  <c r="F2843" i="13"/>
  <c r="H2887" i="13"/>
  <c r="F2850" i="13"/>
  <c r="F2849" i="13"/>
  <c r="H2886" i="13"/>
  <c r="I2217" i="11"/>
  <c r="K2217" i="11" s="1"/>
  <c r="L2217" i="11" s="1"/>
  <c r="M2217" i="11" s="1"/>
  <c r="I2248" i="11"/>
  <c r="K2248" i="11" s="1"/>
  <c r="L2248" i="11" s="1"/>
  <c r="M2248" i="11" s="1"/>
  <c r="N2248" i="11" s="1"/>
  <c r="D2252" i="11"/>
  <c r="I2246" i="11"/>
  <c r="K2246" i="11" s="1"/>
  <c r="L2246" i="11" s="1"/>
  <c r="M2246" i="11" s="1"/>
  <c r="I2238" i="11"/>
  <c r="K2238" i="11" s="1"/>
  <c r="L2238" i="11" s="1"/>
  <c r="M2238" i="11" s="1"/>
  <c r="D2272" i="11"/>
  <c r="I2269" i="11"/>
  <c r="K2269" i="11" s="1"/>
  <c r="L2269" i="11" s="1"/>
  <c r="M2269" i="11" s="1"/>
  <c r="I839" i="9"/>
  <c r="K839" i="9" s="1"/>
  <c r="L839" i="9" s="1"/>
  <c r="M839" i="9" s="1"/>
  <c r="N839" i="9" s="1"/>
  <c r="I831" i="9"/>
  <c r="K831" i="9" s="1"/>
  <c r="I809" i="9"/>
  <c r="K809" i="9" s="1"/>
  <c r="D842" i="9"/>
  <c r="I817" i="9"/>
  <c r="K817" i="9" s="1"/>
  <c r="L817" i="9" s="1"/>
  <c r="M817" i="9" s="1"/>
  <c r="J2850" i="13" l="1"/>
  <c r="H2850" i="13"/>
  <c r="K2850" i="13" s="1"/>
  <c r="L2850" i="13" s="1"/>
  <c r="M2850" i="13" s="1"/>
  <c r="I2926" i="13" s="1"/>
  <c r="J2848" i="13"/>
  <c r="H2848" i="13"/>
  <c r="J2844" i="13"/>
  <c r="H2844" i="13"/>
  <c r="H2853" i="13"/>
  <c r="J2853" i="13"/>
  <c r="J2852" i="13"/>
  <c r="H2852" i="13"/>
  <c r="K2852" i="13" s="1"/>
  <c r="L2852" i="13" s="1"/>
  <c r="M2852" i="13" s="1"/>
  <c r="K2928" i="13" s="1"/>
  <c r="J2847" i="13"/>
  <c r="H2847" i="13"/>
  <c r="J2851" i="13"/>
  <c r="H2851" i="13"/>
  <c r="J2849" i="13"/>
  <c r="H2849" i="13"/>
  <c r="K2849" i="13" s="1"/>
  <c r="L2849" i="13" s="1"/>
  <c r="M2849" i="13" s="1"/>
  <c r="H2925" i="13" s="1"/>
  <c r="H2843" i="13"/>
  <c r="J2843" i="13"/>
  <c r="J2846" i="13"/>
  <c r="H2846" i="13"/>
  <c r="J2845" i="13"/>
  <c r="H2845" i="13"/>
  <c r="E3014" i="13" a="1"/>
  <c r="N2246" i="11"/>
  <c r="N2269" i="11"/>
  <c r="N2270" i="11" s="1"/>
  <c r="M2270" i="11"/>
  <c r="O2268" i="11" s="1"/>
  <c r="J2272" i="11"/>
  <c r="J2274" i="11"/>
  <c r="J2273" i="11"/>
  <c r="J2252" i="11"/>
  <c r="J2253" i="11"/>
  <c r="N2217" i="11"/>
  <c r="N2219" i="11" s="1"/>
  <c r="M2219" i="11"/>
  <c r="M2240" i="11"/>
  <c r="N2238" i="11"/>
  <c r="N2240" i="11" s="1"/>
  <c r="L809" i="9"/>
  <c r="M809" i="9" s="1"/>
  <c r="N817" i="9"/>
  <c r="J842" i="9"/>
  <c r="J843" i="9"/>
  <c r="J844" i="9"/>
  <c r="J845" i="9"/>
  <c r="L831" i="9"/>
  <c r="M831" i="9" s="1"/>
  <c r="K2845" i="13" l="1"/>
  <c r="L2845" i="13" s="1"/>
  <c r="M2845" i="13" s="1"/>
  <c r="D2921" i="13" s="1"/>
  <c r="K2851" i="13"/>
  <c r="L2851" i="13" s="1"/>
  <c r="M2851" i="13" s="1"/>
  <c r="J2927" i="13" s="1"/>
  <c r="K2844" i="13"/>
  <c r="L2844" i="13" s="1"/>
  <c r="M2844" i="13" s="1"/>
  <c r="C2920" i="13" s="1"/>
  <c r="K2846" i="13"/>
  <c r="L2846" i="13" s="1"/>
  <c r="M2846" i="13" s="1"/>
  <c r="E2922" i="13" s="1"/>
  <c r="K2847" i="13"/>
  <c r="L2847" i="13" s="1"/>
  <c r="M2847" i="13" s="1"/>
  <c r="F2923" i="13" s="1"/>
  <c r="K2853" i="13"/>
  <c r="L2853" i="13" s="1"/>
  <c r="M2853" i="13" s="1"/>
  <c r="L2929" i="13" s="1"/>
  <c r="K2848" i="13"/>
  <c r="L2848" i="13" s="1"/>
  <c r="M2848" i="13" s="1"/>
  <c r="G2924" i="13" s="1"/>
  <c r="E3017" i="13"/>
  <c r="E3014" i="13"/>
  <c r="E3015" i="13"/>
  <c r="E3018" i="13"/>
  <c r="E3019" i="13"/>
  <c r="E3020" i="13"/>
  <c r="E3016" i="13"/>
  <c r="E3021" i="13"/>
  <c r="K2843" i="13"/>
  <c r="L2843" i="13" s="1"/>
  <c r="M2843" i="13" s="1"/>
  <c r="B2919" i="13" s="1"/>
  <c r="B2932" i="13" s="1" a="1"/>
  <c r="O2238" i="11"/>
  <c r="I2272" i="11"/>
  <c r="K2272" i="11" s="1"/>
  <c r="L2272" i="11" s="1"/>
  <c r="M2272" i="11" s="1"/>
  <c r="D2307" i="11"/>
  <c r="O2217" i="11"/>
  <c r="N831" i="9"/>
  <c r="N832" i="9" s="1"/>
  <c r="M832" i="9"/>
  <c r="O829" i="9" s="1"/>
  <c r="M811" i="9"/>
  <c r="N809" i="9"/>
  <c r="N811" i="9" s="1"/>
  <c r="B2938" i="13" l="1"/>
  <c r="G2938" i="13"/>
  <c r="E2942" i="13"/>
  <c r="B2935" i="13"/>
  <c r="G2936" i="13"/>
  <c r="I2932" i="13"/>
  <c r="D2935" i="13"/>
  <c r="G2942" i="13"/>
  <c r="H2933" i="13"/>
  <c r="I2934" i="13"/>
  <c r="C2935" i="13"/>
  <c r="I2938" i="13"/>
  <c r="B2936" i="13"/>
  <c r="K2934" i="13"/>
  <c r="E2939" i="13"/>
  <c r="E2932" i="13"/>
  <c r="G2932" i="13"/>
  <c r="I2939" i="13"/>
  <c r="C2939" i="13"/>
  <c r="D2937" i="13"/>
  <c r="F2941" i="13"/>
  <c r="H2934" i="13"/>
  <c r="J2938" i="13"/>
  <c r="L2940" i="13"/>
  <c r="J2937" i="13"/>
  <c r="E2937" i="13"/>
  <c r="I2936" i="13"/>
  <c r="F2939" i="13"/>
  <c r="C2934" i="13"/>
  <c r="H2938" i="13"/>
  <c r="B2933" i="13"/>
  <c r="G2933" i="13"/>
  <c r="L2942" i="13"/>
  <c r="J2932" i="13"/>
  <c r="B2940" i="13"/>
  <c r="F2937" i="13"/>
  <c r="K2937" i="13"/>
  <c r="H2937" i="13"/>
  <c r="H2942" i="13"/>
  <c r="D2941" i="13"/>
  <c r="J2939" i="13"/>
  <c r="J2941" i="13"/>
  <c r="D2940" i="13"/>
  <c r="E2933" i="13"/>
  <c r="C2938" i="13"/>
  <c r="B2942" i="13"/>
  <c r="G2939" i="13"/>
  <c r="F2934" i="13"/>
  <c r="I2933" i="13"/>
  <c r="K2941" i="13"/>
  <c r="E2934" i="13"/>
  <c r="E2938" i="13"/>
  <c r="C2942" i="13"/>
  <c r="D2932" i="13"/>
  <c r="L2935" i="13"/>
  <c r="K2933" i="13"/>
  <c r="E2936" i="13"/>
  <c r="C2941" i="13"/>
  <c r="F2932" i="13"/>
  <c r="D2942" i="13"/>
  <c r="L2936" i="13"/>
  <c r="C2932" i="13"/>
  <c r="K2938" i="13"/>
  <c r="F2933" i="13"/>
  <c r="G2935" i="13"/>
  <c r="B2934" i="13"/>
  <c r="H2932" i="13"/>
  <c r="F2936" i="13"/>
  <c r="H2940" i="13"/>
  <c r="L2939" i="13"/>
  <c r="J2936" i="13"/>
  <c r="E2935" i="13"/>
  <c r="L2933" i="13"/>
  <c r="L2934" i="13"/>
  <c r="F2938" i="13"/>
  <c r="J2940" i="13"/>
  <c r="I2940" i="13"/>
  <c r="C2933" i="13"/>
  <c r="H2935" i="13"/>
  <c r="L2937" i="13"/>
  <c r="K2935" i="13"/>
  <c r="G2941" i="13"/>
  <c r="J2934" i="13"/>
  <c r="H2939" i="13"/>
  <c r="E2941" i="13"/>
  <c r="I2937" i="13"/>
  <c r="H2941" i="13"/>
  <c r="I2942" i="13"/>
  <c r="L2938" i="13"/>
  <c r="H2936" i="13"/>
  <c r="K2939" i="13"/>
  <c r="F2940" i="13"/>
  <c r="F2935" i="13"/>
  <c r="K2932" i="13"/>
  <c r="E2940" i="13"/>
  <c r="I2941" i="13"/>
  <c r="C2936" i="13"/>
  <c r="K2936" i="13"/>
  <c r="I2935" i="13"/>
  <c r="L2941" i="13"/>
  <c r="B2937" i="13"/>
  <c r="D2936" i="13"/>
  <c r="G2937" i="13"/>
  <c r="J2942" i="13"/>
  <c r="L2932" i="13"/>
  <c r="C2937" i="13"/>
  <c r="D2939" i="13"/>
  <c r="B2939" i="13"/>
  <c r="B2932" i="13"/>
  <c r="C2940" i="13"/>
  <c r="J2935" i="13"/>
  <c r="D2933" i="13"/>
  <c r="G2934" i="13"/>
  <c r="F2942" i="13"/>
  <c r="J2933" i="13"/>
  <c r="B2941" i="13"/>
  <c r="D2934" i="13"/>
  <c r="K2940" i="13"/>
  <c r="K2942" i="13"/>
  <c r="G2940" i="13"/>
  <c r="D2938" i="13"/>
  <c r="H3014" i="13" a="1"/>
  <c r="B2988" i="13" a="1"/>
  <c r="I2222" i="11"/>
  <c r="K2222" i="11" s="1"/>
  <c r="I2253" i="11"/>
  <c r="K2253" i="11" s="1"/>
  <c r="D2256" i="11"/>
  <c r="J2308" i="11"/>
  <c r="J2307" i="11"/>
  <c r="K2307" i="11" s="1"/>
  <c r="I2242" i="11"/>
  <c r="K2242" i="11" s="1"/>
  <c r="I2273" i="11"/>
  <c r="K2273" i="11" s="1"/>
  <c r="D2277" i="11"/>
  <c r="N2272" i="11"/>
  <c r="O809" i="9"/>
  <c r="I865" i="9"/>
  <c r="K865" i="9" s="1"/>
  <c r="I834" i="9"/>
  <c r="K834" i="9" s="1"/>
  <c r="L834" i="9" s="1"/>
  <c r="M834" i="9" s="1"/>
  <c r="D868" i="9"/>
  <c r="I842" i="9"/>
  <c r="K842" i="9" s="1"/>
  <c r="L842" i="9" s="1"/>
  <c r="M842" i="9" s="1"/>
  <c r="B2945" i="13" l="1" a="1"/>
  <c r="B2989" i="13"/>
  <c r="B2988" i="13"/>
  <c r="B2997" i="13"/>
  <c r="B2994" i="13"/>
  <c r="B2993" i="13"/>
  <c r="B2996" i="13"/>
  <c r="B2992" i="13"/>
  <c r="B2995" i="13"/>
  <c r="B2998" i="13"/>
  <c r="B2990" i="13"/>
  <c r="B2991" i="13"/>
  <c r="H3017" i="13"/>
  <c r="H3016" i="13"/>
  <c r="H3015" i="13"/>
  <c r="H3019" i="13"/>
  <c r="H3014" i="13"/>
  <c r="H3020" i="13"/>
  <c r="H3018" i="13"/>
  <c r="H3021" i="13"/>
  <c r="L2242" i="11"/>
  <c r="M2242" i="11" s="1"/>
  <c r="J2257" i="11"/>
  <c r="J2256" i="11"/>
  <c r="L2273" i="11"/>
  <c r="M2273" i="11" s="1"/>
  <c r="L2253" i="11"/>
  <c r="M2253" i="11" s="1"/>
  <c r="N2253" i="11" s="1"/>
  <c r="L2307" i="11"/>
  <c r="M2307" i="11" s="1"/>
  <c r="J2278" i="11"/>
  <c r="J2277" i="11"/>
  <c r="L2222" i="11"/>
  <c r="M2222" i="11" s="1"/>
  <c r="N834" i="9"/>
  <c r="N836" i="9" s="1"/>
  <c r="M836" i="9"/>
  <c r="O834" i="9" s="1"/>
  <c r="L865" i="9"/>
  <c r="M865" i="9" s="1"/>
  <c r="N842" i="9"/>
  <c r="J870" i="9"/>
  <c r="J869" i="9"/>
  <c r="J868" i="9"/>
  <c r="I813" i="9"/>
  <c r="K813" i="9" s="1"/>
  <c r="L813" i="9" s="1"/>
  <c r="M813" i="9" s="1"/>
  <c r="D848" i="9"/>
  <c r="I844" i="9"/>
  <c r="K844" i="9" s="1"/>
  <c r="B3001" i="13" l="1" a="1"/>
  <c r="G2955" i="13"/>
  <c r="B2949" i="13"/>
  <c r="I2953" i="13"/>
  <c r="L2947" i="13"/>
  <c r="I2951" i="13"/>
  <c r="K2947" i="13"/>
  <c r="K2954" i="13"/>
  <c r="I2947" i="13"/>
  <c r="F2949" i="13"/>
  <c r="I2952" i="13"/>
  <c r="C2947" i="13"/>
  <c r="G2946" i="13"/>
  <c r="K2949" i="13"/>
  <c r="F2953" i="13"/>
  <c r="L2951" i="13"/>
  <c r="B2955" i="13"/>
  <c r="K2946" i="13"/>
  <c r="D2952" i="13"/>
  <c r="C2951" i="13"/>
  <c r="E2952" i="13"/>
  <c r="C2948" i="13"/>
  <c r="G2947" i="13"/>
  <c r="K2951" i="13"/>
  <c r="I2946" i="13"/>
  <c r="H2949" i="13"/>
  <c r="C2950" i="13"/>
  <c r="E2947" i="13"/>
  <c r="E2953" i="13"/>
  <c r="F2946" i="13"/>
  <c r="J2952" i="13"/>
  <c r="F2948" i="13"/>
  <c r="D2950" i="13"/>
  <c r="J2946" i="13"/>
  <c r="C2955" i="13"/>
  <c r="B2951" i="13"/>
  <c r="H2946" i="13"/>
  <c r="I2950" i="13"/>
  <c r="C2954" i="13"/>
  <c r="E2950" i="13"/>
  <c r="L2945" i="13"/>
  <c r="L2949" i="13"/>
  <c r="G2948" i="13"/>
  <c r="L2950" i="13"/>
  <c r="C2946" i="13"/>
  <c r="E2955" i="13"/>
  <c r="H2947" i="13"/>
  <c r="E2948" i="13"/>
  <c r="J2950" i="13"/>
  <c r="J2947" i="13"/>
  <c r="D2955" i="13"/>
  <c r="L2946" i="13"/>
  <c r="E2949" i="13"/>
  <c r="E2945" i="13"/>
  <c r="G2950" i="13"/>
  <c r="F2945" i="13"/>
  <c r="I2954" i="13"/>
  <c r="D2953" i="13"/>
  <c r="L2952" i="13"/>
  <c r="J2955" i="13"/>
  <c r="G2954" i="13"/>
  <c r="B2945" i="13"/>
  <c r="F2950" i="13"/>
  <c r="J2954" i="13"/>
  <c r="E2951" i="13"/>
  <c r="G2949" i="13"/>
  <c r="D2951" i="13"/>
  <c r="F2952" i="13"/>
  <c r="H2950" i="13"/>
  <c r="B2954" i="13"/>
  <c r="J2953" i="13"/>
  <c r="G2953" i="13"/>
  <c r="L2955" i="13"/>
  <c r="L2954" i="13"/>
  <c r="K2955" i="13"/>
  <c r="B2947" i="13"/>
  <c r="D2954" i="13"/>
  <c r="F2954" i="13"/>
  <c r="J2949" i="13"/>
  <c r="K2953" i="13"/>
  <c r="G2952" i="13"/>
  <c r="C2952" i="13"/>
  <c r="E2946" i="13"/>
  <c r="B2946" i="13"/>
  <c r="K2950" i="13"/>
  <c r="L2953" i="13"/>
  <c r="K2952" i="13"/>
  <c r="H2952" i="13"/>
  <c r="L2948" i="13"/>
  <c r="K2945" i="13"/>
  <c r="D2947" i="13"/>
  <c r="G2951" i="13"/>
  <c r="F2947" i="13"/>
  <c r="C2953" i="13"/>
  <c r="I2955" i="13"/>
  <c r="B2950" i="13"/>
  <c r="B2952" i="13"/>
  <c r="F2955" i="13"/>
  <c r="H2948" i="13"/>
  <c r="I2948" i="13"/>
  <c r="H2951" i="13"/>
  <c r="I2945" i="13"/>
  <c r="H2945" i="13"/>
  <c r="B2948" i="13"/>
  <c r="E2954" i="13"/>
  <c r="D2949" i="13"/>
  <c r="G2945" i="13"/>
  <c r="C2949" i="13"/>
  <c r="D2946" i="13"/>
  <c r="D2945" i="13"/>
  <c r="C2945" i="13"/>
  <c r="J2951" i="13"/>
  <c r="B2953" i="13"/>
  <c r="H2955" i="13"/>
  <c r="F2951" i="13"/>
  <c r="H2953" i="13"/>
  <c r="D2948" i="13"/>
  <c r="J2948" i="13"/>
  <c r="J2945" i="13"/>
  <c r="H2954" i="13"/>
  <c r="K2948" i="13"/>
  <c r="I2949" i="13"/>
  <c r="N2307" i="11"/>
  <c r="N2273" i="11"/>
  <c r="N2222" i="11"/>
  <c r="N2224" i="11" s="1"/>
  <c r="M2224" i="11"/>
  <c r="O2221" i="11" s="1"/>
  <c r="M2244" i="11"/>
  <c r="N2242" i="11"/>
  <c r="N2244" i="11" s="1"/>
  <c r="N865" i="9"/>
  <c r="N866" i="9" s="1"/>
  <c r="M866" i="9"/>
  <c r="O864" i="9" s="1"/>
  <c r="L844" i="9"/>
  <c r="M844" i="9" s="1"/>
  <c r="N844" i="9" s="1"/>
  <c r="N813" i="9"/>
  <c r="N815" i="9" s="1"/>
  <c r="M815" i="9"/>
  <c r="O813" i="9" s="1"/>
  <c r="I838" i="9"/>
  <c r="K838" i="9" s="1"/>
  <c r="L838" i="9" s="1"/>
  <c r="M838" i="9" s="1"/>
  <c r="I869" i="9"/>
  <c r="D873" i="9"/>
  <c r="J849" i="9"/>
  <c r="J848" i="9"/>
  <c r="K869" i="9"/>
  <c r="B3034" i="13" l="1" a="1"/>
  <c r="J3040" i="13" s="1"/>
  <c r="B2958" i="13" a="1"/>
  <c r="B3002" i="13"/>
  <c r="B3001" i="13"/>
  <c r="B3011" i="13"/>
  <c r="B3009" i="13"/>
  <c r="B3010" i="13"/>
  <c r="B3004" i="13"/>
  <c r="B3007" i="13"/>
  <c r="B3008" i="13"/>
  <c r="B3005" i="13"/>
  <c r="B3006" i="13"/>
  <c r="B3003" i="13"/>
  <c r="O2242" i="11"/>
  <c r="I2257" i="11"/>
  <c r="K2257" i="11" s="1"/>
  <c r="I2249" i="11"/>
  <c r="K2249" i="11" s="1"/>
  <c r="D2260" i="11"/>
  <c r="L869" i="9"/>
  <c r="M869" i="9" s="1"/>
  <c r="N869" i="9" s="1"/>
  <c r="N838" i="9"/>
  <c r="N840" i="9" s="1"/>
  <c r="M840" i="9"/>
  <c r="O838" i="9" s="1"/>
  <c r="I818" i="9"/>
  <c r="K818" i="9" s="1"/>
  <c r="L818" i="9" s="1"/>
  <c r="M818" i="9" s="1"/>
  <c r="I849" i="9"/>
  <c r="K849" i="9" s="1"/>
  <c r="D852" i="9"/>
  <c r="J874" i="9"/>
  <c r="J873" i="9"/>
  <c r="I868" i="9"/>
  <c r="K868" i="9" s="1"/>
  <c r="L868" i="9" s="1"/>
  <c r="M868" i="9" s="1"/>
  <c r="D903" i="9"/>
  <c r="I3035" i="13" l="1"/>
  <c r="G3040" i="13"/>
  <c r="L3037" i="13"/>
  <c r="B3042" i="13"/>
  <c r="B3043" i="13"/>
  <c r="I3042" i="13"/>
  <c r="K3043" i="13"/>
  <c r="H3034" i="13"/>
  <c r="H3037" i="13"/>
  <c r="J3035" i="13"/>
  <c r="E3036" i="13"/>
  <c r="B3035" i="13"/>
  <c r="J3039" i="13"/>
  <c r="E3041" i="13"/>
  <c r="C3038" i="13"/>
  <c r="G3044" i="13"/>
  <c r="H3039" i="13"/>
  <c r="H3035" i="13"/>
  <c r="C3034" i="13"/>
  <c r="D3039" i="13"/>
  <c r="L3036" i="13"/>
  <c r="G3037" i="13"/>
  <c r="F3040" i="13"/>
  <c r="K3041" i="13"/>
  <c r="L3043" i="13"/>
  <c r="F3034" i="13"/>
  <c r="D3034" i="13"/>
  <c r="F3043" i="13"/>
  <c r="L3041" i="13"/>
  <c r="G3036" i="13"/>
  <c r="C3041" i="13"/>
  <c r="C3042" i="13"/>
  <c r="K3037" i="13"/>
  <c r="H3043" i="13"/>
  <c r="H3038" i="13"/>
  <c r="F3036" i="13"/>
  <c r="B3036" i="13"/>
  <c r="B3040" i="13"/>
  <c r="K3036" i="13"/>
  <c r="L3039" i="13"/>
  <c r="I3038" i="13"/>
  <c r="D3038" i="13"/>
  <c r="K3042" i="13"/>
  <c r="E3038" i="13"/>
  <c r="I3036" i="13"/>
  <c r="G3041" i="13"/>
  <c r="J3043" i="13"/>
  <c r="I3043" i="13"/>
  <c r="I3034" i="13"/>
  <c r="F3044" i="13"/>
  <c r="D3042" i="13"/>
  <c r="H3036" i="13"/>
  <c r="C3044" i="13"/>
  <c r="I3041" i="13"/>
  <c r="D3036" i="13"/>
  <c r="D3044" i="13"/>
  <c r="G3034" i="13"/>
  <c r="C3039" i="13"/>
  <c r="J3038" i="13"/>
  <c r="G3042" i="13"/>
  <c r="I3040" i="13"/>
  <c r="F3041" i="13"/>
  <c r="F3035" i="13"/>
  <c r="F3042" i="13"/>
  <c r="J3044" i="13"/>
  <c r="E3043" i="13"/>
  <c r="E3044" i="13"/>
  <c r="K3034" i="13"/>
  <c r="D3041" i="13"/>
  <c r="B3044" i="13"/>
  <c r="B3034" i="13"/>
  <c r="B3047" i="13" s="1" a="1"/>
  <c r="E3040" i="13"/>
  <c r="C3043" i="13"/>
  <c r="K3040" i="13"/>
  <c r="I3039" i="13"/>
  <c r="C3036" i="13"/>
  <c r="L3044" i="13"/>
  <c r="E3039" i="13"/>
  <c r="B3037" i="13"/>
  <c r="F3037" i="13"/>
  <c r="C3040" i="13"/>
  <c r="J3041" i="13"/>
  <c r="G3035" i="13"/>
  <c r="K3044" i="13"/>
  <c r="D3043" i="13"/>
  <c r="L3035" i="13"/>
  <c r="F3039" i="13"/>
  <c r="H3042" i="13"/>
  <c r="G3038" i="13"/>
  <c r="C3035" i="13"/>
  <c r="D3035" i="13"/>
  <c r="H3040" i="13"/>
  <c r="C3037" i="13"/>
  <c r="D3040" i="13"/>
  <c r="B3038" i="13"/>
  <c r="H3044" i="13"/>
  <c r="B3039" i="13"/>
  <c r="J3036" i="13"/>
  <c r="F3038" i="13"/>
  <c r="L3040" i="13"/>
  <c r="E3037" i="13"/>
  <c r="J3042" i="13"/>
  <c r="K3038" i="13"/>
  <c r="K3035" i="13"/>
  <c r="L3034" i="13"/>
  <c r="K3039" i="13"/>
  <c r="B3041" i="13"/>
  <c r="E3042" i="13"/>
  <c r="L3042" i="13"/>
  <c r="H3041" i="13"/>
  <c r="E3034" i="13"/>
  <c r="J3037" i="13"/>
  <c r="E3035" i="13"/>
  <c r="L3038" i="13"/>
  <c r="J3034" i="13"/>
  <c r="D3037" i="13"/>
  <c r="G3039" i="13"/>
  <c r="G3043" i="13"/>
  <c r="I3044" i="13"/>
  <c r="I3037" i="13"/>
  <c r="F2965" i="13"/>
  <c r="E2960" i="13"/>
  <c r="I2965" i="13"/>
  <c r="D2961" i="13"/>
  <c r="B2963" i="13"/>
  <c r="C2964" i="13"/>
  <c r="G2958" i="13"/>
  <c r="B2958" i="13"/>
  <c r="D2965" i="13"/>
  <c r="C2963" i="13"/>
  <c r="L2958" i="13"/>
  <c r="I2958" i="13"/>
  <c r="K2965" i="13"/>
  <c r="C2965" i="13"/>
  <c r="C2960" i="13"/>
  <c r="F2959" i="13"/>
  <c r="H2962" i="13"/>
  <c r="C2958" i="13"/>
  <c r="B2964" i="13"/>
  <c r="B2960" i="13"/>
  <c r="B2962" i="13"/>
  <c r="K2961" i="13"/>
  <c r="G2959" i="13"/>
  <c r="F2962" i="13"/>
  <c r="G2962" i="13"/>
  <c r="H2965" i="13"/>
  <c r="J2958" i="13"/>
  <c r="H2961" i="13"/>
  <c r="E2961" i="13"/>
  <c r="F2964" i="13"/>
  <c r="I2960" i="13"/>
  <c r="E2964" i="13"/>
  <c r="L2965" i="13"/>
  <c r="I2963" i="13"/>
  <c r="J2960" i="13"/>
  <c r="L2963" i="13"/>
  <c r="J2962" i="13"/>
  <c r="K2959" i="13"/>
  <c r="E2963" i="13"/>
  <c r="L2964" i="13"/>
  <c r="J2965" i="13"/>
  <c r="K2962" i="13"/>
  <c r="D2963" i="13"/>
  <c r="L2961" i="13"/>
  <c r="B2959" i="13"/>
  <c r="L2959" i="13"/>
  <c r="I2962" i="13"/>
  <c r="G2963" i="13"/>
  <c r="H2960" i="13"/>
  <c r="B2961" i="13"/>
  <c r="H2958" i="13"/>
  <c r="G2964" i="13"/>
  <c r="E2965" i="13"/>
  <c r="E2958" i="13"/>
  <c r="L2962" i="13"/>
  <c r="F2960" i="13"/>
  <c r="D2958" i="13"/>
  <c r="J2959" i="13"/>
  <c r="K2963" i="13"/>
  <c r="H2959" i="13"/>
  <c r="H2964" i="13"/>
  <c r="K2964" i="13"/>
  <c r="L2960" i="13"/>
  <c r="F2961" i="13"/>
  <c r="C2959" i="13"/>
  <c r="J2961" i="13"/>
  <c r="G2961" i="13"/>
  <c r="K2960" i="13"/>
  <c r="I2959" i="13"/>
  <c r="J2964" i="13"/>
  <c r="D2960" i="13"/>
  <c r="C2962" i="13"/>
  <c r="H2963" i="13"/>
  <c r="G2960" i="13"/>
  <c r="I2964" i="13"/>
  <c r="F2958" i="13"/>
  <c r="I2961" i="13"/>
  <c r="F2963" i="13"/>
  <c r="J2963" i="13"/>
  <c r="D2959" i="13"/>
  <c r="E2962" i="13"/>
  <c r="K2958" i="13"/>
  <c r="D2964" i="13"/>
  <c r="E2959" i="13"/>
  <c r="C2961" i="13"/>
  <c r="B2965" i="13"/>
  <c r="D2962" i="13"/>
  <c r="G2965" i="13"/>
  <c r="J2260" i="11"/>
  <c r="J2262" i="11"/>
  <c r="K2262" i="11" s="1"/>
  <c r="L2262" i="11" s="1"/>
  <c r="M2262" i="11" s="1"/>
  <c r="N2262" i="11" s="1"/>
  <c r="J2261" i="11"/>
  <c r="L2249" i="11"/>
  <c r="M2249" i="11" s="1"/>
  <c r="N2249" i="11" s="1"/>
  <c r="L2257" i="11"/>
  <c r="M2257" i="11" s="1"/>
  <c r="N2257" i="11" s="1"/>
  <c r="I2247" i="11"/>
  <c r="K2247" i="11" s="1"/>
  <c r="L2247" i="11" s="1"/>
  <c r="M2247" i="11" s="1"/>
  <c r="D2281" i="11"/>
  <c r="I2278" i="11"/>
  <c r="K2278" i="11" s="1"/>
  <c r="L2278" i="11" s="1"/>
  <c r="M2278" i="11" s="1"/>
  <c r="N2278" i="11" s="1"/>
  <c r="L849" i="9"/>
  <c r="M849" i="9" s="1"/>
  <c r="N849" i="9" s="1"/>
  <c r="J853" i="9"/>
  <c r="J852" i="9"/>
  <c r="J904" i="9"/>
  <c r="J903" i="9"/>
  <c r="K903" i="9" s="1"/>
  <c r="L903" i="9" s="1"/>
  <c r="M903" i="9" s="1"/>
  <c r="N818" i="9"/>
  <c r="N820" i="9" s="1"/>
  <c r="M820" i="9"/>
  <c r="O817" i="9" s="1"/>
  <c r="N868" i="9"/>
  <c r="I843" i="9"/>
  <c r="K843" i="9" s="1"/>
  <c r="L843" i="9" s="1"/>
  <c r="M843" i="9" s="1"/>
  <c r="I874" i="9"/>
  <c r="K874" i="9" s="1"/>
  <c r="L874" i="9" s="1"/>
  <c r="M874" i="9" s="1"/>
  <c r="N874" i="9" s="1"/>
  <c r="D877" i="9"/>
  <c r="B3014" i="13" l="1" a="1"/>
  <c r="B3021" i="13" s="1"/>
  <c r="B2968" i="13" a="1"/>
  <c r="K3052" i="13"/>
  <c r="B3047" i="13"/>
  <c r="J3052" i="13"/>
  <c r="G3057" i="13"/>
  <c r="I3051" i="13"/>
  <c r="D3056" i="13"/>
  <c r="E3057" i="13"/>
  <c r="L3047" i="13"/>
  <c r="I3049" i="13"/>
  <c r="G3047" i="13"/>
  <c r="G3054" i="13"/>
  <c r="K3051" i="13"/>
  <c r="K3047" i="13"/>
  <c r="B3054" i="13"/>
  <c r="D3055" i="13"/>
  <c r="L3057" i="13"/>
  <c r="C3052" i="13"/>
  <c r="K3057" i="13"/>
  <c r="B3052" i="13"/>
  <c r="J3056" i="13"/>
  <c r="L3050" i="13"/>
  <c r="C3055" i="13"/>
  <c r="C3056" i="13"/>
  <c r="J3057" i="13"/>
  <c r="H3048" i="13"/>
  <c r="H3056" i="13"/>
  <c r="G3052" i="13"/>
  <c r="B3050" i="13"/>
  <c r="C3054" i="13"/>
  <c r="I3048" i="13"/>
  <c r="C3050" i="13"/>
  <c r="G3056" i="13"/>
  <c r="I3050" i="13"/>
  <c r="F3056" i="13"/>
  <c r="H3050" i="13"/>
  <c r="E3055" i="13"/>
  <c r="G3049" i="13"/>
  <c r="I3052" i="13"/>
  <c r="J3053" i="13"/>
  <c r="G3055" i="13"/>
  <c r="K3056" i="13"/>
  <c r="L3052" i="13"/>
  <c r="K3048" i="13"/>
  <c r="B3057" i="13"/>
  <c r="E3053" i="13"/>
  <c r="L3056" i="13"/>
  <c r="J3055" i="13"/>
  <c r="L3049" i="13"/>
  <c r="I3055" i="13"/>
  <c r="K3049" i="13"/>
  <c r="H3054" i="13"/>
  <c r="J3048" i="13"/>
  <c r="H3051" i="13"/>
  <c r="H3052" i="13"/>
  <c r="F3054" i="13"/>
  <c r="J3054" i="13"/>
  <c r="B3051" i="13"/>
  <c r="C3047" i="13"/>
  <c r="F3055" i="13"/>
  <c r="E3048" i="13"/>
  <c r="L3055" i="13"/>
  <c r="F3051" i="13"/>
  <c r="E3051" i="13"/>
  <c r="D3050" i="13"/>
  <c r="K3054" i="13"/>
  <c r="F3047" i="13"/>
  <c r="J3050" i="13"/>
  <c r="H3049" i="13"/>
  <c r="C3053" i="13"/>
  <c r="D3047" i="13"/>
  <c r="G3053" i="13"/>
  <c r="K3050" i="13"/>
  <c r="G3050" i="13"/>
  <c r="D3049" i="13"/>
  <c r="C3049" i="13"/>
  <c r="B3048" i="13"/>
  <c r="G3051" i="13"/>
  <c r="B3053" i="13"/>
  <c r="H3057" i="13"/>
  <c r="E3052" i="13"/>
  <c r="L3054" i="13"/>
  <c r="F3050" i="13"/>
  <c r="F3053" i="13"/>
  <c r="G3048" i="13"/>
  <c r="F3048" i="13"/>
  <c r="E3047" i="13"/>
  <c r="E3050" i="13"/>
  <c r="C3051" i="13"/>
  <c r="H3055" i="13"/>
  <c r="H3047" i="13"/>
  <c r="K3053" i="13"/>
  <c r="L3048" i="13"/>
  <c r="D3054" i="13"/>
  <c r="L3051" i="13"/>
  <c r="K3055" i="13"/>
  <c r="H3053" i="13"/>
  <c r="C3048" i="13"/>
  <c r="J3049" i="13"/>
  <c r="J3047" i="13"/>
  <c r="I3047" i="13"/>
  <c r="F3057" i="13"/>
  <c r="B3049" i="13"/>
  <c r="F3049" i="13"/>
  <c r="I3053" i="13"/>
  <c r="D3052" i="13"/>
  <c r="D3057" i="13"/>
  <c r="C3057" i="13"/>
  <c r="B3056" i="13"/>
  <c r="L3053" i="13"/>
  <c r="I3056" i="13"/>
  <c r="I3054" i="13"/>
  <c r="D3048" i="13"/>
  <c r="I3057" i="13"/>
  <c r="B3055" i="13"/>
  <c r="D3053" i="13"/>
  <c r="D3051" i="13"/>
  <c r="E3054" i="13"/>
  <c r="E3049" i="13"/>
  <c r="J3051" i="13"/>
  <c r="F3052" i="13"/>
  <c r="E3056" i="13"/>
  <c r="N2247" i="11"/>
  <c r="N2250" i="11" s="1"/>
  <c r="M2250" i="11"/>
  <c r="O2246" i="11" s="1"/>
  <c r="J2282" i="11"/>
  <c r="J2281" i="11"/>
  <c r="J878" i="9"/>
  <c r="J877" i="9"/>
  <c r="I853" i="9"/>
  <c r="K853" i="9" s="1"/>
  <c r="L853" i="9" s="1"/>
  <c r="M853" i="9" s="1"/>
  <c r="N853" i="9" s="1"/>
  <c r="I845" i="9"/>
  <c r="K845" i="9" s="1"/>
  <c r="D856" i="9"/>
  <c r="N843" i="9"/>
  <c r="N903" i="9"/>
  <c r="B3018" i="13" l="1"/>
  <c r="B3019" i="13"/>
  <c r="B3016" i="13"/>
  <c r="B3017" i="13"/>
  <c r="B3014" i="13"/>
  <c r="B3020" i="13"/>
  <c r="B3015" i="13"/>
  <c r="B3060" i="13" a="1"/>
  <c r="B3024" i="13" a="1"/>
  <c r="B2973" i="13"/>
  <c r="G2972" i="13"/>
  <c r="E2975" i="13"/>
  <c r="F2973" i="13"/>
  <c r="G2968" i="13"/>
  <c r="I2970" i="13"/>
  <c r="F2970" i="13"/>
  <c r="H2975" i="13"/>
  <c r="I2973" i="13"/>
  <c r="B2972" i="13"/>
  <c r="I2975" i="13"/>
  <c r="D2974" i="13"/>
  <c r="H2971" i="13"/>
  <c r="C2975" i="13"/>
  <c r="E2969" i="13"/>
  <c r="H2969" i="13"/>
  <c r="D2972" i="13"/>
  <c r="B2969" i="13"/>
  <c r="F2972" i="13"/>
  <c r="H2970" i="13"/>
  <c r="D2975" i="13"/>
  <c r="I2969" i="13"/>
  <c r="D2968" i="13"/>
  <c r="C2968" i="13"/>
  <c r="C2972" i="13"/>
  <c r="B2975" i="13"/>
  <c r="I2974" i="13"/>
  <c r="D2970" i="13"/>
  <c r="F2968" i="13"/>
  <c r="G2971" i="13"/>
  <c r="E2974" i="13"/>
  <c r="G2970" i="13"/>
  <c r="H2972" i="13"/>
  <c r="B2974" i="13"/>
  <c r="H2973" i="13"/>
  <c r="C2969" i="13"/>
  <c r="F2975" i="13"/>
  <c r="C2970" i="13"/>
  <c r="E2972" i="13"/>
  <c r="F2969" i="13"/>
  <c r="B2971" i="13"/>
  <c r="H2974" i="13"/>
  <c r="C2973" i="13"/>
  <c r="E2970" i="13"/>
  <c r="D2973" i="13"/>
  <c r="G2974" i="13"/>
  <c r="F2974" i="13"/>
  <c r="D2969" i="13"/>
  <c r="B2970" i="13"/>
  <c r="G2973" i="13"/>
  <c r="I2971" i="13"/>
  <c r="H2968" i="13"/>
  <c r="F2971" i="13"/>
  <c r="D2971" i="13"/>
  <c r="C2971" i="13"/>
  <c r="G2975" i="13"/>
  <c r="B2968" i="13"/>
  <c r="E2971" i="13"/>
  <c r="G2969" i="13"/>
  <c r="E2973" i="13"/>
  <c r="E2968" i="13"/>
  <c r="C2974" i="13"/>
  <c r="I2972" i="13"/>
  <c r="I2968" i="13"/>
  <c r="I2274" i="11"/>
  <c r="K2274" i="11" s="1"/>
  <c r="I2252" i="11"/>
  <c r="K2252" i="11" s="1"/>
  <c r="L2252" i="11" s="1"/>
  <c r="M2252" i="11" s="1"/>
  <c r="D2285" i="11"/>
  <c r="I2260" i="11"/>
  <c r="K2260" i="11" s="1"/>
  <c r="I2282" i="11"/>
  <c r="K2282" i="11"/>
  <c r="L2282" i="11" s="1"/>
  <c r="M2282" i="11" s="1"/>
  <c r="N2282" i="11" s="1"/>
  <c r="J856" i="9"/>
  <c r="J858" i="9"/>
  <c r="K858" i="9" s="1"/>
  <c r="J857" i="9"/>
  <c r="L845" i="9"/>
  <c r="M845" i="9" s="1"/>
  <c r="B2978" i="13" l="1" a="1"/>
  <c r="B3025" i="13"/>
  <c r="B3027" i="13"/>
  <c r="B3029" i="13"/>
  <c r="B3026" i="13"/>
  <c r="B3024" i="13"/>
  <c r="B3028" i="13"/>
  <c r="B3031" i="13"/>
  <c r="B3030" i="13"/>
  <c r="B3067" i="13"/>
  <c r="B3066" i="13"/>
  <c r="B3062" i="13"/>
  <c r="B3065" i="13"/>
  <c r="B3060" i="13"/>
  <c r="B3069" i="13"/>
  <c r="B3068" i="13"/>
  <c r="B3061" i="13"/>
  <c r="B3064" i="13"/>
  <c r="B3063" i="13"/>
  <c r="B3070" i="13"/>
  <c r="N2252" i="11"/>
  <c r="N2254" i="11" s="1"/>
  <c r="M2254" i="11"/>
  <c r="M2260" i="11"/>
  <c r="L2260" i="11"/>
  <c r="J2288" i="11"/>
  <c r="J2285" i="11"/>
  <c r="J2286" i="11"/>
  <c r="J2287" i="11"/>
  <c r="L2274" i="11"/>
  <c r="M2274" i="11" s="1"/>
  <c r="N845" i="9"/>
  <c r="N846" i="9" s="1"/>
  <c r="M846" i="9"/>
  <c r="O842" i="9" s="1"/>
  <c r="L858" i="9"/>
  <c r="M858" i="9" s="1"/>
  <c r="N858" i="9" s="1"/>
  <c r="I2980" i="13" l="1"/>
  <c r="I2981" i="13"/>
  <c r="H2985" i="13"/>
  <c r="H2981" i="13"/>
  <c r="H2980" i="13"/>
  <c r="E2980" i="13"/>
  <c r="F2985" i="13"/>
  <c r="I2978" i="13"/>
  <c r="G2984" i="13"/>
  <c r="G2980" i="13"/>
  <c r="H2978" i="13"/>
  <c r="D2983" i="13"/>
  <c r="B2982" i="13"/>
  <c r="H2984" i="13"/>
  <c r="F2983" i="13"/>
  <c r="F2979" i="13"/>
  <c r="F2980" i="13"/>
  <c r="G2979" i="13"/>
  <c r="D2978" i="13"/>
  <c r="G2983" i="13"/>
  <c r="E2982" i="13"/>
  <c r="E2978" i="13"/>
  <c r="G2978" i="13"/>
  <c r="C2983" i="13"/>
  <c r="C2985" i="13"/>
  <c r="I2985" i="13"/>
  <c r="F2982" i="13"/>
  <c r="D2981" i="13"/>
  <c r="B2981" i="13"/>
  <c r="E2985" i="13"/>
  <c r="E2979" i="13"/>
  <c r="C2981" i="13"/>
  <c r="I2984" i="13"/>
  <c r="E2981" i="13"/>
  <c r="C2980" i="13"/>
  <c r="D2979" i="13"/>
  <c r="E2983" i="13"/>
  <c r="G2985" i="13"/>
  <c r="D2980" i="13"/>
  <c r="B2980" i="13"/>
  <c r="B2978" i="13"/>
  <c r="C2982" i="13"/>
  <c r="H2979" i="13"/>
  <c r="C2984" i="13"/>
  <c r="B2983" i="13"/>
  <c r="I2982" i="13"/>
  <c r="E2984" i="13"/>
  <c r="G2982" i="13"/>
  <c r="I2983" i="13"/>
  <c r="G2981" i="13"/>
  <c r="F2981" i="13"/>
  <c r="F2984" i="13"/>
  <c r="D2985" i="13"/>
  <c r="B2985" i="13"/>
  <c r="F2978" i="13"/>
  <c r="H2983" i="13"/>
  <c r="C2978" i="13"/>
  <c r="B2979" i="13"/>
  <c r="I2979" i="13"/>
  <c r="B2984" i="13"/>
  <c r="D2984" i="13"/>
  <c r="D2982" i="13"/>
  <c r="H2982" i="13"/>
  <c r="C2979" i="13"/>
  <c r="N2274" i="11"/>
  <c r="N2275" i="11" s="1"/>
  <c r="M2275" i="11"/>
  <c r="O2272" i="11" s="1"/>
  <c r="N2260" i="11"/>
  <c r="O2252" i="11"/>
  <c r="I848" i="9"/>
  <c r="K848" i="9" s="1"/>
  <c r="L848" i="9" s="1"/>
  <c r="M848" i="9" s="1"/>
  <c r="I856" i="9"/>
  <c r="K856" i="9" s="1"/>
  <c r="L856" i="9" s="1"/>
  <c r="M856" i="9" s="1"/>
  <c r="I870" i="9"/>
  <c r="K870" i="9" s="1"/>
  <c r="L870" i="9" s="1"/>
  <c r="M870" i="9" s="1"/>
  <c r="D881" i="9"/>
  <c r="I878" i="9"/>
  <c r="K878" i="9" s="1"/>
  <c r="E3024" i="13" l="1" a="1"/>
  <c r="I2277" i="11"/>
  <c r="K2277" i="11" s="1"/>
  <c r="L2277" i="11" s="1"/>
  <c r="M2277" i="11" s="1"/>
  <c r="I2308" i="11"/>
  <c r="K2308" i="11" s="1"/>
  <c r="I2285" i="11"/>
  <c r="K2285" i="11" s="1"/>
  <c r="L2285" i="11" s="1"/>
  <c r="M2285" i="11" s="1"/>
  <c r="D2311" i="11"/>
  <c r="I2256" i="11"/>
  <c r="K2256" i="11" s="1"/>
  <c r="D2291" i="11"/>
  <c r="I2287" i="11"/>
  <c r="K2287" i="11" s="1"/>
  <c r="L878" i="9"/>
  <c r="M878" i="9" s="1"/>
  <c r="N878" i="9" s="1"/>
  <c r="J882" i="9"/>
  <c r="J881" i="9"/>
  <c r="J883" i="9"/>
  <c r="J884" i="9"/>
  <c r="N870" i="9"/>
  <c r="N871" i="9" s="1"/>
  <c r="M871" i="9"/>
  <c r="O868" i="9" s="1"/>
  <c r="N856" i="9"/>
  <c r="N848" i="9"/>
  <c r="N850" i="9" s="1"/>
  <c r="M850" i="9"/>
  <c r="E3027" i="13" l="1"/>
  <c r="H3027" i="13" s="1"/>
  <c r="E3030" i="13"/>
  <c r="H3030" i="13" s="1"/>
  <c r="E3025" i="13"/>
  <c r="H3025" i="13" s="1"/>
  <c r="E3026" i="13"/>
  <c r="H3026" i="13" s="1"/>
  <c r="E3029" i="13"/>
  <c r="H3029" i="13" s="1"/>
  <c r="E3028" i="13"/>
  <c r="H3028" i="13" s="1"/>
  <c r="E3031" i="13"/>
  <c r="H3031" i="13" s="1"/>
  <c r="E3024" i="13"/>
  <c r="N2285" i="11"/>
  <c r="J2291" i="11"/>
  <c r="J2292" i="11"/>
  <c r="L2256" i="11"/>
  <c r="M2256" i="11" s="1"/>
  <c r="J2312" i="11"/>
  <c r="J2313" i="11"/>
  <c r="J2311" i="11"/>
  <c r="L2308" i="11"/>
  <c r="M2308" i="11" s="1"/>
  <c r="L2287" i="11"/>
  <c r="M2287" i="11" s="1"/>
  <c r="N2287" i="11" s="1"/>
  <c r="M2279" i="11"/>
  <c r="O2277" i="11" s="1"/>
  <c r="N2277" i="11"/>
  <c r="N2279" i="11" s="1"/>
  <c r="D907" i="9"/>
  <c r="I873" i="9"/>
  <c r="K873" i="9" s="1"/>
  <c r="L873" i="9" s="1"/>
  <c r="M873" i="9" s="1"/>
  <c r="I904" i="9"/>
  <c r="K904" i="9" s="1"/>
  <c r="L904" i="9" s="1"/>
  <c r="M904" i="9" s="1"/>
  <c r="I881" i="9"/>
  <c r="K881" i="9" s="1"/>
  <c r="O848" i="9"/>
  <c r="H3024" i="13" l="1"/>
  <c r="H3060" i="13" a="1"/>
  <c r="N2308" i="11"/>
  <c r="N2309" i="11" s="1"/>
  <c r="M2309" i="11"/>
  <c r="O2307" i="11" s="1"/>
  <c r="M2258" i="11"/>
  <c r="N2256" i="11"/>
  <c r="N2258" i="11" s="1"/>
  <c r="I2281" i="11"/>
  <c r="K2281" i="11" s="1"/>
  <c r="L2281" i="11" s="1"/>
  <c r="M2281" i="11" s="1"/>
  <c r="D2316" i="11"/>
  <c r="I2312" i="11"/>
  <c r="K2312" i="11" s="1"/>
  <c r="I852" i="9"/>
  <c r="K852" i="9" s="1"/>
  <c r="L852" i="9" s="1"/>
  <c r="M852" i="9" s="1"/>
  <c r="D887" i="9"/>
  <c r="I883" i="9"/>
  <c r="K883" i="9" s="1"/>
  <c r="L881" i="9"/>
  <c r="M881" i="9" s="1"/>
  <c r="N873" i="9"/>
  <c r="N875" i="9" s="1"/>
  <c r="M875" i="9"/>
  <c r="O873" i="9" s="1"/>
  <c r="N904" i="9"/>
  <c r="N905" i="9" s="1"/>
  <c r="M905" i="9"/>
  <c r="J908" i="9"/>
  <c r="J909" i="9"/>
  <c r="J907" i="9"/>
  <c r="H3064" i="13" l="1"/>
  <c r="H3061" i="13"/>
  <c r="H3062" i="13"/>
  <c r="H3070" i="13"/>
  <c r="H3065" i="13"/>
  <c r="H3068" i="13"/>
  <c r="H3063" i="13"/>
  <c r="H3060" i="13"/>
  <c r="B3073" i="13" s="1" a="1"/>
  <c r="H3066" i="13"/>
  <c r="H3069" i="13"/>
  <c r="H3067" i="13"/>
  <c r="L2312" i="11"/>
  <c r="M2312" i="11" s="1"/>
  <c r="N2312" i="11" s="1"/>
  <c r="N2281" i="11"/>
  <c r="N2283" i="11" s="1"/>
  <c r="M2283" i="11"/>
  <c r="O2281" i="11" s="1"/>
  <c r="O2256" i="11"/>
  <c r="J2316" i="11"/>
  <c r="J2317" i="11"/>
  <c r="I2311" i="11"/>
  <c r="K2311" i="11" s="1"/>
  <c r="L2311" i="11" s="1"/>
  <c r="M2311" i="11" s="1"/>
  <c r="D2346" i="11"/>
  <c r="N881" i="9"/>
  <c r="I877" i="9"/>
  <c r="K877" i="9" s="1"/>
  <c r="L877" i="9" s="1"/>
  <c r="M877" i="9" s="1"/>
  <c r="I908" i="9"/>
  <c r="K908" i="9" s="1"/>
  <c r="D912" i="9"/>
  <c r="L883" i="9"/>
  <c r="M883" i="9" s="1"/>
  <c r="N883" i="9" s="1"/>
  <c r="J888" i="9"/>
  <c r="J887" i="9"/>
  <c r="O903" i="9"/>
  <c r="M854" i="9"/>
  <c r="N852" i="9"/>
  <c r="N854" i="9" s="1"/>
  <c r="B3079" i="13" l="1"/>
  <c r="B3081" i="13"/>
  <c r="B3083" i="13"/>
  <c r="B3077" i="13"/>
  <c r="B3075" i="13"/>
  <c r="B3076" i="13"/>
  <c r="B3080" i="13"/>
  <c r="B3082" i="13"/>
  <c r="B3073" i="13"/>
  <c r="B3074" i="13"/>
  <c r="B3078" i="13"/>
  <c r="I2286" i="11"/>
  <c r="K2286" i="11" s="1"/>
  <c r="L2286" i="11" s="1"/>
  <c r="M2286" i="11" s="1"/>
  <c r="D2320" i="11"/>
  <c r="I2317" i="11"/>
  <c r="K2317" i="11" s="1"/>
  <c r="L2317" i="11" s="1"/>
  <c r="M2317" i="11" s="1"/>
  <c r="N2317" i="11" s="1"/>
  <c r="N2311" i="11"/>
  <c r="I2261" i="11"/>
  <c r="K2261" i="11" s="1"/>
  <c r="L2261" i="11" s="1"/>
  <c r="M2261" i="11" s="1"/>
  <c r="I2292" i="11"/>
  <c r="K2292" i="11" s="1"/>
  <c r="D2295" i="11"/>
  <c r="J2347" i="11"/>
  <c r="J2346" i="11"/>
  <c r="K2346" i="11" s="1"/>
  <c r="L2346" i="11" s="1"/>
  <c r="M2346" i="11" s="1"/>
  <c r="M879" i="9"/>
  <c r="N877" i="9"/>
  <c r="N879" i="9" s="1"/>
  <c r="J912" i="9"/>
  <c r="J913" i="9"/>
  <c r="I907" i="9"/>
  <c r="K907" i="9" s="1"/>
  <c r="L907" i="9" s="1"/>
  <c r="M907" i="9" s="1"/>
  <c r="D942" i="9"/>
  <c r="O852" i="9"/>
  <c r="L908" i="9"/>
  <c r="M908" i="9" s="1"/>
  <c r="N908" i="9" s="1"/>
  <c r="B3086" i="13" l="1" a="1"/>
  <c r="B3092" i="13" s="1"/>
  <c r="J2295" i="11"/>
  <c r="J2296" i="11"/>
  <c r="L2292" i="11"/>
  <c r="M2292" i="11" s="1"/>
  <c r="N2292" i="11" s="1"/>
  <c r="N2261" i="11"/>
  <c r="N2263" i="11" s="1"/>
  <c r="M2263" i="11"/>
  <c r="O2260" i="11" s="1"/>
  <c r="J2321" i="11"/>
  <c r="J2320" i="11"/>
  <c r="N2346" i="11"/>
  <c r="N2286" i="11"/>
  <c r="N907" i="9"/>
  <c r="J943" i="9"/>
  <c r="J942" i="9"/>
  <c r="K942" i="9" s="1"/>
  <c r="L942" i="9" s="1"/>
  <c r="M942" i="9" s="1"/>
  <c r="I857" i="9"/>
  <c r="K857" i="9" s="1"/>
  <c r="L857" i="9" s="1"/>
  <c r="M857" i="9" s="1"/>
  <c r="I888" i="9"/>
  <c r="K888" i="9" s="1"/>
  <c r="D891" i="9"/>
  <c r="O877" i="9"/>
  <c r="B3095" i="13" l="1"/>
  <c r="B3094" i="13"/>
  <c r="B3090" i="13"/>
  <c r="B3087" i="13"/>
  <c r="B3089" i="13"/>
  <c r="B3086" i="13"/>
  <c r="E3086" i="13" s="1" a="1"/>
  <c r="E3092" i="13" s="1"/>
  <c r="B3107" i="13" s="1"/>
  <c r="B3093" i="13"/>
  <c r="B3088" i="13"/>
  <c r="B3091" i="13"/>
  <c r="B3096" i="13"/>
  <c r="I2288" i="11"/>
  <c r="K2288" i="11" s="1"/>
  <c r="D2299" i="11"/>
  <c r="I2296" i="11"/>
  <c r="K2296" i="11" s="1"/>
  <c r="J892" i="9"/>
  <c r="J891" i="9"/>
  <c r="L888" i="9"/>
  <c r="M888" i="9" s="1"/>
  <c r="N888" i="9" s="1"/>
  <c r="N857" i="9"/>
  <c r="N859" i="9" s="1"/>
  <c r="M859" i="9"/>
  <c r="N942" i="9"/>
  <c r="I882" i="9"/>
  <c r="K882" i="9" s="1"/>
  <c r="L882" i="9" s="1"/>
  <c r="M882" i="9" s="1"/>
  <c r="I913" i="9"/>
  <c r="K913" i="9" s="1"/>
  <c r="D916" i="9"/>
  <c r="E3091" i="13" l="1"/>
  <c r="B3106" i="13" s="1"/>
  <c r="E3086" i="13"/>
  <c r="B3101" i="13" s="1"/>
  <c r="F3101" i="13" s="1"/>
  <c r="E3094" i="13"/>
  <c r="B3109" i="13" s="1"/>
  <c r="F3109" i="13" s="1"/>
  <c r="E3096" i="13"/>
  <c r="B3111" i="13" s="1"/>
  <c r="H3148" i="13" s="1"/>
  <c r="E3087" i="13"/>
  <c r="B3102" i="13" s="1"/>
  <c r="H3139" i="13" s="1"/>
  <c r="E3089" i="13"/>
  <c r="B3104" i="13" s="1"/>
  <c r="F3104" i="13" s="1"/>
  <c r="E3095" i="13"/>
  <c r="B3110" i="13" s="1"/>
  <c r="H3147" i="13" s="1"/>
  <c r="E3093" i="13"/>
  <c r="B3108" i="13" s="1"/>
  <c r="F3108" i="13" s="1"/>
  <c r="E3088" i="13"/>
  <c r="B3103" i="13" s="1"/>
  <c r="E3090" i="13"/>
  <c r="B3105" i="13" s="1"/>
  <c r="H3142" i="13" s="1"/>
  <c r="H3144" i="13"/>
  <c r="F3107" i="13"/>
  <c r="F3106" i="13"/>
  <c r="H3143" i="13"/>
  <c r="F3102" i="13"/>
  <c r="H3140" i="13"/>
  <c r="F3103" i="13"/>
  <c r="H3138" i="13"/>
  <c r="F3105" i="13"/>
  <c r="H3146" i="13"/>
  <c r="L2296" i="11"/>
  <c r="M2296" i="11" s="1"/>
  <c r="N2296" i="11" s="1"/>
  <c r="J2301" i="11"/>
  <c r="K2301" i="11" s="1"/>
  <c r="L2301" i="11" s="1"/>
  <c r="M2301" i="11" s="1"/>
  <c r="N2301" i="11" s="1"/>
  <c r="J2300" i="11"/>
  <c r="J2299" i="11"/>
  <c r="L2288" i="11"/>
  <c r="M2288" i="11" s="1"/>
  <c r="J917" i="9"/>
  <c r="J916" i="9"/>
  <c r="L913" i="9"/>
  <c r="M913" i="9" s="1"/>
  <c r="N913" i="9" s="1"/>
  <c r="N882" i="9"/>
  <c r="O856" i="9"/>
  <c r="F3111" i="13" l="1"/>
  <c r="H3145" i="13"/>
  <c r="H3141" i="13"/>
  <c r="F3110" i="13"/>
  <c r="J3110" i="13" s="1"/>
  <c r="H3110" i="13"/>
  <c r="J3102" i="13"/>
  <c r="H3102" i="13"/>
  <c r="K3102" i="13" s="1"/>
  <c r="L3102" i="13" s="1"/>
  <c r="M3102" i="13" s="1"/>
  <c r="C3178" i="13" s="1"/>
  <c r="J3109" i="13"/>
  <c r="H3109" i="13"/>
  <c r="J3111" i="13"/>
  <c r="H3111" i="13"/>
  <c r="E3272" i="13" a="1"/>
  <c r="J3106" i="13"/>
  <c r="H3106" i="13"/>
  <c r="J3103" i="13"/>
  <c r="H3103" i="13"/>
  <c r="J3101" i="13"/>
  <c r="H3101" i="13"/>
  <c r="K3101" i="13" s="1"/>
  <c r="L3101" i="13" s="1"/>
  <c r="M3101" i="13" s="1"/>
  <c r="B3177" i="13" s="1"/>
  <c r="J3104" i="13"/>
  <c r="H3104" i="13"/>
  <c r="H3107" i="13"/>
  <c r="J3107" i="13"/>
  <c r="J3105" i="13"/>
  <c r="H3105" i="13"/>
  <c r="H3108" i="13"/>
  <c r="J3108" i="13"/>
  <c r="N2288" i="11"/>
  <c r="N2289" i="11" s="1"/>
  <c r="M2289" i="11"/>
  <c r="O2285" i="11" s="1"/>
  <c r="D895" i="9"/>
  <c r="I892" i="9"/>
  <c r="K892" i="9" s="1"/>
  <c r="L892" i="9" s="1"/>
  <c r="M892" i="9" s="1"/>
  <c r="N892" i="9" s="1"/>
  <c r="I884" i="9"/>
  <c r="K884" i="9" s="1"/>
  <c r="K3111" i="13" l="1"/>
  <c r="L3111" i="13" s="1"/>
  <c r="M3111" i="13" s="1"/>
  <c r="L3187" i="13" s="1"/>
  <c r="K3110" i="13"/>
  <c r="L3110" i="13" s="1"/>
  <c r="M3110" i="13" s="1"/>
  <c r="K3186" i="13" s="1"/>
  <c r="K3106" i="13"/>
  <c r="L3106" i="13" s="1"/>
  <c r="M3106" i="13" s="1"/>
  <c r="G3182" i="13" s="1"/>
  <c r="K3105" i="13"/>
  <c r="L3105" i="13" s="1"/>
  <c r="M3105" i="13" s="1"/>
  <c r="F3181" i="13" s="1"/>
  <c r="K3103" i="13"/>
  <c r="L3103" i="13" s="1"/>
  <c r="M3103" i="13" s="1"/>
  <c r="D3179" i="13" s="1"/>
  <c r="K3109" i="13"/>
  <c r="L3109" i="13" s="1"/>
  <c r="M3109" i="13" s="1"/>
  <c r="J3185" i="13" s="1"/>
  <c r="K3108" i="13"/>
  <c r="L3108" i="13" s="1"/>
  <c r="M3108" i="13" s="1"/>
  <c r="I3184" i="13" s="1"/>
  <c r="K3107" i="13"/>
  <c r="L3107" i="13" s="1"/>
  <c r="M3107" i="13" s="1"/>
  <c r="H3183" i="13" s="1"/>
  <c r="K3104" i="13"/>
  <c r="L3104" i="13" s="1"/>
  <c r="M3104" i="13" s="1"/>
  <c r="E3180" i="13" s="1"/>
  <c r="E3274" i="13"/>
  <c r="E3275" i="13"/>
  <c r="E3273" i="13"/>
  <c r="E3272" i="13"/>
  <c r="E3278" i="13"/>
  <c r="E3276" i="13"/>
  <c r="E3277" i="13"/>
  <c r="E3279" i="13"/>
  <c r="I2313" i="11"/>
  <c r="K2313" i="11" s="1"/>
  <c r="I2291" i="11"/>
  <c r="K2291" i="11" s="1"/>
  <c r="L2291" i="11" s="1"/>
  <c r="M2291" i="11" s="1"/>
  <c r="I2321" i="11"/>
  <c r="K2321" i="11" s="1"/>
  <c r="D2324" i="11"/>
  <c r="I2299" i="11"/>
  <c r="K2299" i="11" s="1"/>
  <c r="L2299" i="11" s="1"/>
  <c r="M2299" i="11" s="1"/>
  <c r="L884" i="9"/>
  <c r="M884" i="9" s="1"/>
  <c r="J896" i="9"/>
  <c r="J897" i="9"/>
  <c r="K897" i="9" s="1"/>
  <c r="J895" i="9"/>
  <c r="B3190" i="13" l="1" a="1"/>
  <c r="J3191" i="13" s="1"/>
  <c r="B3246" i="13" a="1"/>
  <c r="B3256" i="13" s="1"/>
  <c r="H3272" i="13" a="1"/>
  <c r="N2299" i="11"/>
  <c r="J2324" i="11"/>
  <c r="J2327" i="11"/>
  <c r="J2326" i="11"/>
  <c r="J2325" i="11"/>
  <c r="N2291" i="11"/>
  <c r="N2293" i="11" s="1"/>
  <c r="M2293" i="11"/>
  <c r="O2291" i="11" s="1"/>
  <c r="L2321" i="11"/>
  <c r="M2321" i="11" s="1"/>
  <c r="N2321" i="11" s="1"/>
  <c r="L2313" i="11"/>
  <c r="M2313" i="11" s="1"/>
  <c r="N884" i="9"/>
  <c r="N885" i="9" s="1"/>
  <c r="M885" i="9"/>
  <c r="O881" i="9" s="1"/>
  <c r="L897" i="9"/>
  <c r="M897" i="9" s="1"/>
  <c r="N897" i="9" s="1"/>
  <c r="G3200" i="13" l="1"/>
  <c r="F3196" i="13"/>
  <c r="H3197" i="13"/>
  <c r="F3193" i="13"/>
  <c r="I3191" i="13"/>
  <c r="G3196" i="13"/>
  <c r="B3196" i="13"/>
  <c r="I3197" i="13"/>
  <c r="F3198" i="13"/>
  <c r="J3194" i="13"/>
  <c r="K3190" i="13"/>
  <c r="E3199" i="13"/>
  <c r="L3194" i="13"/>
  <c r="L3191" i="13"/>
  <c r="C3198" i="13"/>
  <c r="H3193" i="13"/>
  <c r="H3200" i="13"/>
  <c r="K3192" i="13"/>
  <c r="D3195" i="13"/>
  <c r="G3199" i="13"/>
  <c r="E3192" i="13"/>
  <c r="J3192" i="13"/>
  <c r="D3196" i="13"/>
  <c r="B3197" i="13"/>
  <c r="K3197" i="13"/>
  <c r="F3192" i="13"/>
  <c r="J3193" i="13"/>
  <c r="H3191" i="13"/>
  <c r="B3198" i="13"/>
  <c r="E3196" i="13"/>
  <c r="J3195" i="13"/>
  <c r="F3190" i="13"/>
  <c r="L3197" i="13"/>
  <c r="C3199" i="13"/>
  <c r="C3197" i="13"/>
  <c r="F3194" i="13"/>
  <c r="B3190" i="13"/>
  <c r="H3195" i="13"/>
  <c r="H3198" i="13"/>
  <c r="G3192" i="13"/>
  <c r="B3195" i="13"/>
  <c r="K3199" i="13"/>
  <c r="C3193" i="13"/>
  <c r="K3196" i="13"/>
  <c r="D3190" i="13"/>
  <c r="E3191" i="13"/>
  <c r="H3196" i="13"/>
  <c r="K3193" i="13"/>
  <c r="G3198" i="13"/>
  <c r="F3199" i="13"/>
  <c r="L3200" i="13"/>
  <c r="F3191" i="13"/>
  <c r="E3190" i="13"/>
  <c r="D3199" i="13"/>
  <c r="J3196" i="13"/>
  <c r="F3197" i="13"/>
  <c r="I3192" i="13"/>
  <c r="H3190" i="13"/>
  <c r="K3200" i="13"/>
  <c r="I3195" i="13"/>
  <c r="G3191" i="13"/>
  <c r="K3195" i="13"/>
  <c r="D3192" i="13"/>
  <c r="B3191" i="13"/>
  <c r="B3200" i="13"/>
  <c r="E3197" i="13"/>
  <c r="G3190" i="13"/>
  <c r="E3200" i="13"/>
  <c r="I3199" i="13"/>
  <c r="B3193" i="13"/>
  <c r="B3199" i="13"/>
  <c r="D3193" i="13"/>
  <c r="K3191" i="13"/>
  <c r="G3193" i="13"/>
  <c r="J3200" i="13"/>
  <c r="C3196" i="13"/>
  <c r="B3192" i="13"/>
  <c r="D3191" i="13"/>
  <c r="E3195" i="13"/>
  <c r="H3194" i="13"/>
  <c r="J3190" i="13"/>
  <c r="J3199" i="13"/>
  <c r="D3194" i="13"/>
  <c r="L3195" i="13"/>
  <c r="E3193" i="13"/>
  <c r="L3199" i="13"/>
  <c r="K3194" i="13"/>
  <c r="L3198" i="13"/>
  <c r="E3194" i="13"/>
  <c r="C3192" i="13"/>
  <c r="L3190" i="13"/>
  <c r="C3191" i="13"/>
  <c r="K3198" i="13"/>
  <c r="C3195" i="13"/>
  <c r="G3195" i="13"/>
  <c r="I3194" i="13"/>
  <c r="D3198" i="13"/>
  <c r="C3194" i="13"/>
  <c r="H3192" i="13"/>
  <c r="D3197" i="13"/>
  <c r="I3190" i="13"/>
  <c r="G3194" i="13"/>
  <c r="E3198" i="13"/>
  <c r="F3195" i="13"/>
  <c r="C3190" i="13"/>
  <c r="L3193" i="13"/>
  <c r="I3193" i="13"/>
  <c r="H3199" i="13"/>
  <c r="I3200" i="13"/>
  <c r="G3197" i="13"/>
  <c r="C3200" i="13"/>
  <c r="I3198" i="13"/>
  <c r="J3198" i="13"/>
  <c r="B3194" i="13"/>
  <c r="I3196" i="13"/>
  <c r="D3200" i="13"/>
  <c r="F3200" i="13"/>
  <c r="L3192" i="13"/>
  <c r="J3197" i="13"/>
  <c r="L3196" i="13"/>
  <c r="B3251" i="13"/>
  <c r="B3250" i="13"/>
  <c r="B3255" i="13"/>
  <c r="B3249" i="13"/>
  <c r="B3247" i="13"/>
  <c r="B3248" i="13"/>
  <c r="B3252" i="13"/>
  <c r="B3246" i="13"/>
  <c r="B3253" i="13"/>
  <c r="B3254" i="13"/>
  <c r="B3259" i="13" a="1"/>
  <c r="H3275" i="13"/>
  <c r="H3277" i="13"/>
  <c r="H3276" i="13"/>
  <c r="H3278" i="13"/>
  <c r="H3273" i="13"/>
  <c r="H3272" i="13"/>
  <c r="H3279" i="13"/>
  <c r="H3274" i="13"/>
  <c r="N2313" i="11"/>
  <c r="N2314" i="11" s="1"/>
  <c r="M2314" i="11"/>
  <c r="O2311" i="11" s="1"/>
  <c r="I2295" i="11"/>
  <c r="K2295" i="11" s="1"/>
  <c r="L2295" i="11" s="1"/>
  <c r="M2295" i="11" s="1"/>
  <c r="I2326" i="11"/>
  <c r="K2326" i="11" s="1"/>
  <c r="D2330" i="11"/>
  <c r="I895" i="9"/>
  <c r="K895" i="9" s="1"/>
  <c r="I917" i="9"/>
  <c r="K917" i="9" s="1"/>
  <c r="L917" i="9" s="1"/>
  <c r="M917" i="9" s="1"/>
  <c r="N917" i="9" s="1"/>
  <c r="D920" i="9"/>
  <c r="I909" i="9"/>
  <c r="K909" i="9" s="1"/>
  <c r="I887" i="9"/>
  <c r="K887" i="9" s="1"/>
  <c r="B3203" i="13" l="1" a="1"/>
  <c r="L3207" i="13" s="1"/>
  <c r="B3264" i="13"/>
  <c r="B3269" i="13"/>
  <c r="B3266" i="13"/>
  <c r="B3261" i="13"/>
  <c r="B3259" i="13"/>
  <c r="B3263" i="13"/>
  <c r="B3265" i="13"/>
  <c r="B3268" i="13"/>
  <c r="B3262" i="13"/>
  <c r="B3260" i="13"/>
  <c r="B3267" i="13"/>
  <c r="L2326" i="11"/>
  <c r="M2326" i="11" s="1"/>
  <c r="N2326" i="11" s="1"/>
  <c r="J2330" i="11"/>
  <c r="J2331" i="11"/>
  <c r="I2316" i="11"/>
  <c r="K2316" i="11" s="1"/>
  <c r="I2347" i="11"/>
  <c r="K2347" i="11" s="1"/>
  <c r="L2347" i="11" s="1"/>
  <c r="M2347" i="11" s="1"/>
  <c r="D2350" i="11"/>
  <c r="I2324" i="11"/>
  <c r="K2324" i="11" s="1"/>
  <c r="N2295" i="11"/>
  <c r="N2297" i="11" s="1"/>
  <c r="M2297" i="11"/>
  <c r="L887" i="9"/>
  <c r="M887" i="9" s="1"/>
  <c r="L909" i="9"/>
  <c r="M909" i="9" s="1"/>
  <c r="J921" i="9"/>
  <c r="J920" i="9"/>
  <c r="J923" i="9"/>
  <c r="J922" i="9"/>
  <c r="L895" i="9"/>
  <c r="M895" i="9" s="1"/>
  <c r="G3205" i="13" l="1"/>
  <c r="C3210" i="13"/>
  <c r="B3211" i="13"/>
  <c r="I3209" i="13"/>
  <c r="H3208" i="13"/>
  <c r="J3204" i="13"/>
  <c r="C3207" i="13"/>
  <c r="E3213" i="13"/>
  <c r="I3211" i="13"/>
  <c r="D3210" i="13"/>
  <c r="C3213" i="13"/>
  <c r="J3210" i="13"/>
  <c r="H3205" i="13"/>
  <c r="B3212" i="13"/>
  <c r="F3203" i="13"/>
  <c r="I3207" i="13"/>
  <c r="L3208" i="13"/>
  <c r="G3203" i="13"/>
  <c r="F3210" i="13"/>
  <c r="B3213" i="13"/>
  <c r="D3212" i="13"/>
  <c r="L3210" i="13"/>
  <c r="J3211" i="13"/>
  <c r="G3212" i="13"/>
  <c r="D3208" i="13"/>
  <c r="G3211" i="13"/>
  <c r="F3206" i="13"/>
  <c r="C3205" i="13"/>
  <c r="H3206" i="13"/>
  <c r="H3211" i="13"/>
  <c r="B3209" i="13"/>
  <c r="J3207" i="13"/>
  <c r="D3209" i="13"/>
  <c r="J3208" i="13"/>
  <c r="G3209" i="13"/>
  <c r="I3210" i="13"/>
  <c r="G3206" i="13"/>
  <c r="J3209" i="13"/>
  <c r="J3213" i="13"/>
  <c r="E3207" i="13"/>
  <c r="E3211" i="13"/>
  <c r="I3212" i="13"/>
  <c r="I3203" i="13"/>
  <c r="D3207" i="13"/>
  <c r="L3206" i="13"/>
  <c r="C3204" i="13"/>
  <c r="B3210" i="13"/>
  <c r="C3212" i="13"/>
  <c r="I3213" i="13"/>
  <c r="G3213" i="13"/>
  <c r="L3212" i="13"/>
  <c r="K3204" i="13"/>
  <c r="I3206" i="13"/>
  <c r="B3205" i="13"/>
  <c r="H3210" i="13"/>
  <c r="L3205" i="13"/>
  <c r="C3208" i="13"/>
  <c r="C3206" i="13"/>
  <c r="E3212" i="13"/>
  <c r="K3206" i="13"/>
  <c r="I3204" i="13"/>
  <c r="E3209" i="13"/>
  <c r="K3212" i="13"/>
  <c r="K3213" i="13"/>
  <c r="J3212" i="13"/>
  <c r="H3213" i="13"/>
  <c r="K3208" i="13"/>
  <c r="K3209" i="13"/>
  <c r="E3204" i="13"/>
  <c r="D3213" i="13"/>
  <c r="B3208" i="13"/>
  <c r="E3203" i="13"/>
  <c r="B3207" i="13"/>
  <c r="J3205" i="13"/>
  <c r="L3211" i="13"/>
  <c r="B3204" i="13"/>
  <c r="E3206" i="13"/>
  <c r="E3205" i="13"/>
  <c r="F3213" i="13"/>
  <c r="D3205" i="13"/>
  <c r="B3206" i="13"/>
  <c r="E3208" i="13"/>
  <c r="L3203" i="13"/>
  <c r="K3211" i="13"/>
  <c r="C3203" i="13"/>
  <c r="H3203" i="13"/>
  <c r="G3208" i="13"/>
  <c r="F3212" i="13"/>
  <c r="F3211" i="13"/>
  <c r="J3203" i="13"/>
  <c r="L3213" i="13"/>
  <c r="D3206" i="13"/>
  <c r="H3204" i="13"/>
  <c r="G3210" i="13"/>
  <c r="K3207" i="13"/>
  <c r="H3209" i="13"/>
  <c r="F3208" i="13"/>
  <c r="D3211" i="13"/>
  <c r="C3209" i="13"/>
  <c r="G3204" i="13"/>
  <c r="G3207" i="13"/>
  <c r="H3212" i="13"/>
  <c r="L3209" i="13"/>
  <c r="B3203" i="13"/>
  <c r="B3292" i="13" s="1" a="1"/>
  <c r="F3209" i="13"/>
  <c r="K3210" i="13"/>
  <c r="F3204" i="13"/>
  <c r="K3203" i="13"/>
  <c r="D3203" i="13"/>
  <c r="H3207" i="13"/>
  <c r="F3207" i="13"/>
  <c r="D3204" i="13"/>
  <c r="I3208" i="13"/>
  <c r="L3204" i="13"/>
  <c r="K3205" i="13"/>
  <c r="J3206" i="13"/>
  <c r="E3210" i="13"/>
  <c r="I3205" i="13"/>
  <c r="C3211" i="13"/>
  <c r="F3205" i="13"/>
  <c r="L2316" i="11"/>
  <c r="M2316" i="11" s="1"/>
  <c r="O2295" i="11"/>
  <c r="L2324" i="11"/>
  <c r="M2324" i="11" s="1"/>
  <c r="N2347" i="11"/>
  <c r="N2348" i="11" s="1"/>
  <c r="M2348" i="11"/>
  <c r="O2346" i="11" s="1"/>
  <c r="J2350" i="11"/>
  <c r="J2351" i="11"/>
  <c r="J2352" i="11"/>
  <c r="N909" i="9"/>
  <c r="N910" i="9" s="1"/>
  <c r="M910" i="9"/>
  <c r="O907" i="9" s="1"/>
  <c r="N895" i="9"/>
  <c r="M889" i="9"/>
  <c r="N887" i="9"/>
  <c r="N889" i="9" s="1"/>
  <c r="B3216" i="13" l="1" a="1"/>
  <c r="J3223" i="13" s="1"/>
  <c r="F3216" i="13"/>
  <c r="D3218" i="13"/>
  <c r="H3221" i="13"/>
  <c r="F3222" i="13"/>
  <c r="F3302" i="13"/>
  <c r="H3296" i="13"/>
  <c r="H3301" i="13"/>
  <c r="J3295" i="13"/>
  <c r="E3300" i="13"/>
  <c r="G3292" i="13"/>
  <c r="D3296" i="13"/>
  <c r="L3299" i="13"/>
  <c r="E3292" i="13"/>
  <c r="H3302" i="13"/>
  <c r="H3300" i="13"/>
  <c r="H3297" i="13"/>
  <c r="B3292" i="13"/>
  <c r="I3295" i="13"/>
  <c r="J3292" i="13"/>
  <c r="K3296" i="13"/>
  <c r="L3300" i="13"/>
  <c r="C3295" i="13"/>
  <c r="C3300" i="13"/>
  <c r="E3294" i="13"/>
  <c r="E3298" i="13"/>
  <c r="B3302" i="13"/>
  <c r="D3294" i="13"/>
  <c r="C3298" i="13"/>
  <c r="E3301" i="13"/>
  <c r="H3299" i="13"/>
  <c r="J3296" i="13"/>
  <c r="J3293" i="13"/>
  <c r="F3300" i="13"/>
  <c r="E3299" i="13"/>
  <c r="F3301" i="13"/>
  <c r="J3298" i="13"/>
  <c r="L3292" i="13"/>
  <c r="L3297" i="13"/>
  <c r="C3292" i="13"/>
  <c r="F3295" i="13"/>
  <c r="C3299" i="13"/>
  <c r="K3302" i="13"/>
  <c r="D3295" i="13"/>
  <c r="I3296" i="13"/>
  <c r="J3294" i="13"/>
  <c r="F3298" i="13"/>
  <c r="G3298" i="13"/>
  <c r="K3301" i="13"/>
  <c r="I3292" i="13"/>
  <c r="L3294" i="13"/>
  <c r="B3298" i="13"/>
  <c r="D3292" i="13"/>
  <c r="D3297" i="13"/>
  <c r="C3302" i="13"/>
  <c r="G3294" i="13"/>
  <c r="D3298" i="13"/>
  <c r="L3301" i="13"/>
  <c r="C3294" i="13"/>
  <c r="K3294" i="13"/>
  <c r="C3293" i="13"/>
  <c r="J3301" i="13"/>
  <c r="B3296" i="13"/>
  <c r="K3299" i="13"/>
  <c r="G3301" i="13"/>
  <c r="L3298" i="13"/>
  <c r="E3302" i="13"/>
  <c r="D3301" i="13"/>
  <c r="C3297" i="13"/>
  <c r="D3293" i="13"/>
  <c r="J3302" i="13"/>
  <c r="B3294" i="13"/>
  <c r="K3298" i="13"/>
  <c r="I3301" i="13"/>
  <c r="K3300" i="13"/>
  <c r="D3299" i="13"/>
  <c r="E3295" i="13"/>
  <c r="I3302" i="13"/>
  <c r="H3298" i="13"/>
  <c r="D3302" i="13"/>
  <c r="L3296" i="13"/>
  <c r="B3293" i="13"/>
  <c r="L3302" i="13"/>
  <c r="B3299" i="13"/>
  <c r="K3293" i="13"/>
  <c r="D3300" i="13"/>
  <c r="F3299" i="13"/>
  <c r="F3297" i="13"/>
  <c r="E3293" i="13"/>
  <c r="I3299" i="13"/>
  <c r="H3294" i="13"/>
  <c r="L3295" i="13"/>
  <c r="G3295" i="13"/>
  <c r="G3299" i="13"/>
  <c r="I3298" i="13"/>
  <c r="E3296" i="13"/>
  <c r="F3292" i="13"/>
  <c r="K3297" i="13"/>
  <c r="H3292" i="13"/>
  <c r="L3293" i="13"/>
  <c r="I3300" i="13"/>
  <c r="E3297" i="13"/>
  <c r="G3296" i="13"/>
  <c r="F3293" i="13"/>
  <c r="B3301" i="13"/>
  <c r="G3293" i="13"/>
  <c r="J3299" i="13"/>
  <c r="I3297" i="13"/>
  <c r="K3295" i="13"/>
  <c r="H3295" i="13"/>
  <c r="F3294" i="13"/>
  <c r="H3293" i="13"/>
  <c r="C3301" i="13"/>
  <c r="B3297" i="13"/>
  <c r="J3297" i="13"/>
  <c r="G3302" i="13"/>
  <c r="I3294" i="13"/>
  <c r="I3293" i="13"/>
  <c r="K3292" i="13"/>
  <c r="B3300" i="13"/>
  <c r="C3296" i="13"/>
  <c r="F3296" i="13"/>
  <c r="G3300" i="13"/>
  <c r="G3297" i="13"/>
  <c r="B3295" i="13"/>
  <c r="J3300" i="13"/>
  <c r="N2324" i="11"/>
  <c r="N2316" i="11"/>
  <c r="N2318" i="11" s="1"/>
  <c r="M2318" i="11"/>
  <c r="O2316" i="11" s="1"/>
  <c r="I2350" i="11"/>
  <c r="K2350" i="11" s="1"/>
  <c r="L2350" i="11" s="1"/>
  <c r="M2350" i="11" s="1"/>
  <c r="D2385" i="11"/>
  <c r="I2300" i="11"/>
  <c r="K2300" i="11" s="1"/>
  <c r="L2300" i="11" s="1"/>
  <c r="M2300" i="11" s="1"/>
  <c r="I2331" i="11"/>
  <c r="K2331" i="11" s="1"/>
  <c r="L2331" i="11" s="1"/>
  <c r="M2331" i="11" s="1"/>
  <c r="N2331" i="11" s="1"/>
  <c r="D2334" i="11"/>
  <c r="O887" i="9"/>
  <c r="I943" i="9"/>
  <c r="K943" i="9" s="1"/>
  <c r="L943" i="9" s="1"/>
  <c r="M943" i="9" s="1"/>
  <c r="I920" i="9"/>
  <c r="K920" i="9" s="1"/>
  <c r="L920" i="9" s="1"/>
  <c r="M920" i="9" s="1"/>
  <c r="I912" i="9"/>
  <c r="K912" i="9" s="1"/>
  <c r="L912" i="9" s="1"/>
  <c r="M912" i="9" s="1"/>
  <c r="D946" i="9"/>
  <c r="J3217" i="13" l="1"/>
  <c r="B3216" i="13"/>
  <c r="J3222" i="13"/>
  <c r="J3220" i="13"/>
  <c r="B3217" i="13"/>
  <c r="C3216" i="13"/>
  <c r="H3223" i="13"/>
  <c r="C3217" i="13"/>
  <c r="I3217" i="13"/>
  <c r="G3216" i="13"/>
  <c r="C3221" i="13"/>
  <c r="I3220" i="13"/>
  <c r="J3219" i="13"/>
  <c r="H3222" i="13"/>
  <c r="F3217" i="13"/>
  <c r="I3218" i="13"/>
  <c r="K3220" i="13"/>
  <c r="B3220" i="13"/>
  <c r="D3221" i="13"/>
  <c r="E3216" i="13"/>
  <c r="K3223" i="13"/>
  <c r="D3223" i="13"/>
  <c r="J3218" i="13"/>
  <c r="I3221" i="13"/>
  <c r="H3216" i="13"/>
  <c r="K3222" i="13"/>
  <c r="J3216" i="13"/>
  <c r="L3216" i="13"/>
  <c r="E3220" i="13"/>
  <c r="F3219" i="13"/>
  <c r="K3216" i="13"/>
  <c r="I3216" i="13"/>
  <c r="F3221" i="13"/>
  <c r="D3217" i="13"/>
  <c r="J3221" i="13"/>
  <c r="G3218" i="13"/>
  <c r="I3222" i="13"/>
  <c r="G3220" i="13"/>
  <c r="D3220" i="13"/>
  <c r="E3218" i="13"/>
  <c r="E3221" i="13"/>
  <c r="F3220" i="13"/>
  <c r="H3218" i="13"/>
  <c r="B3218" i="13"/>
  <c r="G3221" i="13"/>
  <c r="G3223" i="13"/>
  <c r="G3219" i="13"/>
  <c r="C3222" i="13"/>
  <c r="B3223" i="13"/>
  <c r="B3221" i="13"/>
  <c r="D3216" i="13"/>
  <c r="D3222" i="13"/>
  <c r="F3218" i="13"/>
  <c r="H3217" i="13"/>
  <c r="C3219" i="13"/>
  <c r="K3218" i="13"/>
  <c r="B3222" i="13"/>
  <c r="I3219" i="13"/>
  <c r="B3219" i="13"/>
  <c r="L3219" i="13"/>
  <c r="H3219" i="13"/>
  <c r="E3222" i="13"/>
  <c r="C3223" i="13"/>
  <c r="I3223" i="13"/>
  <c r="L3222" i="13"/>
  <c r="E3217" i="13"/>
  <c r="G3222" i="13"/>
  <c r="L3221" i="13"/>
  <c r="C3220" i="13"/>
  <c r="E3219" i="13"/>
  <c r="C3218" i="13"/>
  <c r="G3217" i="13"/>
  <c r="L3217" i="13"/>
  <c r="L3220" i="13"/>
  <c r="L3218" i="13"/>
  <c r="E3223" i="13"/>
  <c r="K3221" i="13"/>
  <c r="L3223" i="13"/>
  <c r="D3219" i="13"/>
  <c r="K3219" i="13"/>
  <c r="K3217" i="13"/>
  <c r="H3220" i="13"/>
  <c r="F3223" i="13"/>
  <c r="B3305" i="13" a="1"/>
  <c r="G3315" i="13" s="1"/>
  <c r="I3307" i="13"/>
  <c r="C3306" i="13"/>
  <c r="B3309" i="13"/>
  <c r="D3306" i="13"/>
  <c r="F3309" i="13"/>
  <c r="E3308" i="13"/>
  <c r="C3305" i="13"/>
  <c r="K3308" i="13"/>
  <c r="I3306" i="13"/>
  <c r="F3306" i="13"/>
  <c r="F3311" i="13"/>
  <c r="N2350" i="11"/>
  <c r="N2300" i="11"/>
  <c r="N2302" i="11" s="1"/>
  <c r="M2302" i="11"/>
  <c r="J2386" i="11"/>
  <c r="J2385" i="11"/>
  <c r="K2385" i="11" s="1"/>
  <c r="I2320" i="11"/>
  <c r="K2320" i="11" s="1"/>
  <c r="D2355" i="11"/>
  <c r="I2351" i="11"/>
  <c r="K2351" i="11" s="1"/>
  <c r="L2351" i="11" s="1"/>
  <c r="M2351" i="11" s="1"/>
  <c r="N2351" i="11" s="1"/>
  <c r="J2335" i="11"/>
  <c r="J2334" i="11"/>
  <c r="J946" i="9"/>
  <c r="J948" i="9"/>
  <c r="J947" i="9"/>
  <c r="N912" i="9"/>
  <c r="N914" i="9" s="1"/>
  <c r="M914" i="9"/>
  <c r="N943" i="9"/>
  <c r="N944" i="9" s="1"/>
  <c r="M944" i="9"/>
  <c r="O942" i="9" s="1"/>
  <c r="N920" i="9"/>
  <c r="I891" i="9"/>
  <c r="K891" i="9" s="1"/>
  <c r="L891" i="9" s="1"/>
  <c r="M891" i="9" s="1"/>
  <c r="D926" i="9"/>
  <c r="I922" i="9"/>
  <c r="K922" i="9" s="1"/>
  <c r="L922" i="9" s="1"/>
  <c r="M922" i="9" s="1"/>
  <c r="N922" i="9" s="1"/>
  <c r="B3272" i="13" l="1" a="1"/>
  <c r="B3226" i="13" a="1"/>
  <c r="C3227" i="13" s="1"/>
  <c r="J3313" i="13"/>
  <c r="I3314" i="13"/>
  <c r="G3309" i="13"/>
  <c r="L3313" i="13"/>
  <c r="L3312" i="13"/>
  <c r="E3310" i="13"/>
  <c r="G3306" i="13"/>
  <c r="D3311" i="13"/>
  <c r="F3315" i="13"/>
  <c r="C3310" i="13"/>
  <c r="G3305" i="13"/>
  <c r="K3315" i="13"/>
  <c r="L3311" i="13"/>
  <c r="H3315" i="13"/>
  <c r="F3314" i="13"/>
  <c r="F3308" i="13"/>
  <c r="J3310" i="13"/>
  <c r="L3315" i="13"/>
  <c r="D3309" i="13"/>
  <c r="K3311" i="13"/>
  <c r="I3308" i="13"/>
  <c r="C3314" i="13"/>
  <c r="B3305" i="13"/>
  <c r="E3315" i="13"/>
  <c r="G3311" i="13"/>
  <c r="J3308" i="13"/>
  <c r="D3314" i="13"/>
  <c r="K3307" i="13"/>
  <c r="C3312" i="13"/>
  <c r="D3305" i="13"/>
  <c r="K3313" i="13"/>
  <c r="B3311" i="13"/>
  <c r="C3308" i="13"/>
  <c r="K3310" i="13"/>
  <c r="K3305" i="13"/>
  <c r="D3308" i="13"/>
  <c r="J3305" i="13"/>
  <c r="H3313" i="13"/>
  <c r="D3310" i="13"/>
  <c r="F3312" i="13"/>
  <c r="J3312" i="13"/>
  <c r="H3309" i="13"/>
  <c r="J3311" i="13"/>
  <c r="B3310" i="13"/>
  <c r="H3306" i="13"/>
  <c r="J3307" i="13"/>
  <c r="H3308" i="13"/>
  <c r="B3312" i="13"/>
  <c r="B3308" i="13"/>
  <c r="I3312" i="13"/>
  <c r="E3313" i="13"/>
  <c r="E3306" i="13"/>
  <c r="J3309" i="13"/>
  <c r="F3305" i="13"/>
  <c r="C3313" i="13"/>
  <c r="L3308" i="13"/>
  <c r="E3305" i="13"/>
  <c r="G3308" i="13"/>
  <c r="B3306" i="13"/>
  <c r="H3305" i="13"/>
  <c r="E3311" i="13"/>
  <c r="L3305" i="13"/>
  <c r="F3310" i="13"/>
  <c r="L3307" i="13"/>
  <c r="I3311" i="13"/>
  <c r="E3307" i="13"/>
  <c r="E3309" i="13"/>
  <c r="I3309" i="13"/>
  <c r="L3314" i="13"/>
  <c r="D3312" i="13"/>
  <c r="G3313" i="13"/>
  <c r="L3309" i="13"/>
  <c r="H3311" i="13"/>
  <c r="I3310" i="13"/>
  <c r="F3313" i="13"/>
  <c r="K3309" i="13"/>
  <c r="G3310" i="13"/>
  <c r="B3313" i="13"/>
  <c r="K3314" i="13"/>
  <c r="D3315" i="13"/>
  <c r="L3310" i="13"/>
  <c r="J3306" i="13"/>
  <c r="J3315" i="13"/>
  <c r="J3314" i="13"/>
  <c r="H3307" i="13"/>
  <c r="G3307" i="13"/>
  <c r="C3307" i="13"/>
  <c r="H3310" i="13"/>
  <c r="E3312" i="13"/>
  <c r="B3314" i="13"/>
  <c r="G3314" i="13"/>
  <c r="H3312" i="13"/>
  <c r="F3307" i="13"/>
  <c r="K3306" i="13"/>
  <c r="G3312" i="13"/>
  <c r="I3315" i="13"/>
  <c r="D3313" i="13"/>
  <c r="L3306" i="13"/>
  <c r="E3314" i="13"/>
  <c r="I3305" i="13"/>
  <c r="I3313" i="13"/>
  <c r="K3312" i="13"/>
  <c r="C3311" i="13"/>
  <c r="C3315" i="13"/>
  <c r="C3309" i="13"/>
  <c r="B3315" i="13"/>
  <c r="H3314" i="13"/>
  <c r="D3307" i="13"/>
  <c r="B3307" i="13"/>
  <c r="I3226" i="13"/>
  <c r="E3227" i="13"/>
  <c r="B3273" i="13"/>
  <c r="B3279" i="13"/>
  <c r="B3276" i="13"/>
  <c r="B3274" i="13"/>
  <c r="B3278" i="13"/>
  <c r="B3277" i="13"/>
  <c r="B3275" i="13"/>
  <c r="B3272" i="13"/>
  <c r="L2320" i="11"/>
  <c r="M2320" i="11" s="1"/>
  <c r="L2385" i="11"/>
  <c r="M2385" i="11" s="1"/>
  <c r="O2299" i="11"/>
  <c r="J2356" i="11"/>
  <c r="J2355" i="11"/>
  <c r="J926" i="9"/>
  <c r="J927" i="9"/>
  <c r="I946" i="9"/>
  <c r="K946" i="9" s="1"/>
  <c r="L946" i="9" s="1"/>
  <c r="M946" i="9" s="1"/>
  <c r="D981" i="9"/>
  <c r="N891" i="9"/>
  <c r="N893" i="9" s="1"/>
  <c r="M893" i="9"/>
  <c r="O891" i="9" s="1"/>
  <c r="O912" i="9"/>
  <c r="I3231" i="13" l="1"/>
  <c r="C3228" i="13"/>
  <c r="D3229" i="13"/>
  <c r="B3230" i="13"/>
  <c r="I3232" i="13"/>
  <c r="F3226" i="13"/>
  <c r="H3228" i="13"/>
  <c r="E3231" i="13"/>
  <c r="D3230" i="13"/>
  <c r="F3230" i="13"/>
  <c r="B3232" i="13"/>
  <c r="C3226" i="13"/>
  <c r="D3226" i="13"/>
  <c r="I3229" i="13"/>
  <c r="E3232" i="13"/>
  <c r="E3233" i="13"/>
  <c r="G3230" i="13"/>
  <c r="E3229" i="13"/>
  <c r="F3228" i="13"/>
  <c r="I3230" i="13"/>
  <c r="C3229" i="13"/>
  <c r="F3233" i="13"/>
  <c r="G3233" i="13"/>
  <c r="D3231" i="13"/>
  <c r="F3232" i="13"/>
  <c r="H3229" i="13"/>
  <c r="D3228" i="13"/>
  <c r="F3227" i="13"/>
  <c r="H3233" i="13"/>
  <c r="E3226" i="13"/>
  <c r="C3231" i="13"/>
  <c r="H3226" i="13"/>
  <c r="F3231" i="13"/>
  <c r="G3226" i="13"/>
  <c r="F3229" i="13"/>
  <c r="G3228" i="13"/>
  <c r="C3230" i="13"/>
  <c r="C3233" i="13"/>
  <c r="H3231" i="13"/>
  <c r="H3227" i="13"/>
  <c r="I3228" i="13"/>
  <c r="H3230" i="13"/>
  <c r="I3227" i="13"/>
  <c r="G3229" i="13"/>
  <c r="I3233" i="13"/>
  <c r="B3227" i="13"/>
  <c r="D3232" i="13"/>
  <c r="B3233" i="13"/>
  <c r="B3229" i="13"/>
  <c r="E3228" i="13"/>
  <c r="B3226" i="13"/>
  <c r="B3228" i="13"/>
  <c r="C3232" i="13"/>
  <c r="G3227" i="13"/>
  <c r="G3232" i="13"/>
  <c r="G3231" i="13"/>
  <c r="H3232" i="13"/>
  <c r="B3231" i="13"/>
  <c r="D3233" i="13"/>
  <c r="D3227" i="13"/>
  <c r="E3230" i="13"/>
  <c r="B3318" i="13" a="1"/>
  <c r="B3318" i="13" s="1"/>
  <c r="B3282" i="13" a="1"/>
  <c r="B3286" i="13" s="1"/>
  <c r="N2385" i="11"/>
  <c r="N2320" i="11"/>
  <c r="N2322" i="11" s="1"/>
  <c r="M2322" i="11"/>
  <c r="O2320" i="11" s="1"/>
  <c r="I2335" i="11"/>
  <c r="K2335" i="11" s="1"/>
  <c r="D2338" i="11"/>
  <c r="I2327" i="11"/>
  <c r="K2327" i="11" s="1"/>
  <c r="I896" i="9"/>
  <c r="K896" i="9" s="1"/>
  <c r="L896" i="9" s="1"/>
  <c r="M896" i="9" s="1"/>
  <c r="D930" i="9"/>
  <c r="I927" i="9"/>
  <c r="K927" i="9" s="1"/>
  <c r="J982" i="9"/>
  <c r="J981" i="9"/>
  <c r="K981" i="9" s="1"/>
  <c r="N946" i="9"/>
  <c r="I916" i="9"/>
  <c r="K916" i="9" s="1"/>
  <c r="L916" i="9" s="1"/>
  <c r="M916" i="9" s="1"/>
  <c r="D951" i="9"/>
  <c r="I947" i="9"/>
  <c r="K947" i="9" s="1"/>
  <c r="B3236" i="13" l="1" a="1"/>
  <c r="G3242" i="13" s="1"/>
  <c r="B3320" i="13"/>
  <c r="B3319" i="13"/>
  <c r="B3323" i="13"/>
  <c r="B3328" i="13"/>
  <c r="B3321" i="13"/>
  <c r="B3326" i="13"/>
  <c r="B3322" i="13"/>
  <c r="B3324" i="13"/>
  <c r="B3327" i="13"/>
  <c r="B3325" i="13"/>
  <c r="B3288" i="13"/>
  <c r="B3284" i="13"/>
  <c r="B3282" i="13"/>
  <c r="B3287" i="13"/>
  <c r="B3289" i="13"/>
  <c r="B3283" i="13"/>
  <c r="B3285" i="13"/>
  <c r="J2339" i="11"/>
  <c r="J2340" i="11"/>
  <c r="K2340" i="11" s="1"/>
  <c r="J2338" i="11"/>
  <c r="L2335" i="11"/>
  <c r="M2335" i="11" s="1"/>
  <c r="N2335" i="11" s="1"/>
  <c r="L2327" i="11"/>
  <c r="M2327" i="11" s="1"/>
  <c r="N2327" i="11" s="1"/>
  <c r="I2325" i="11"/>
  <c r="K2325" i="11" s="1"/>
  <c r="L2325" i="11" s="1"/>
  <c r="M2325" i="11" s="1"/>
  <c r="D2359" i="11"/>
  <c r="I2356" i="11"/>
  <c r="K2356" i="11" s="1"/>
  <c r="L2356" i="11" s="1"/>
  <c r="M2356" i="11" s="1"/>
  <c r="N2356" i="11" s="1"/>
  <c r="L927" i="9"/>
  <c r="M927" i="9" s="1"/>
  <c r="N927" i="9" s="1"/>
  <c r="L981" i="9"/>
  <c r="M981" i="9" s="1"/>
  <c r="L947" i="9"/>
  <c r="M947" i="9" s="1"/>
  <c r="J951" i="9"/>
  <c r="J952" i="9"/>
  <c r="J931" i="9"/>
  <c r="J930" i="9"/>
  <c r="N896" i="9"/>
  <c r="N898" i="9" s="1"/>
  <c r="M898" i="9"/>
  <c r="O895" i="9" s="1"/>
  <c r="N916" i="9"/>
  <c r="N918" i="9" s="1"/>
  <c r="M918" i="9"/>
  <c r="O916" i="9" s="1"/>
  <c r="C3239" i="13" l="1"/>
  <c r="D3240" i="13"/>
  <c r="B3237" i="13"/>
  <c r="B3239" i="13"/>
  <c r="C3243" i="13"/>
  <c r="C3241" i="13"/>
  <c r="F3239" i="13"/>
  <c r="H3243" i="13"/>
  <c r="G3241" i="13"/>
  <c r="C3240" i="13"/>
  <c r="I3243" i="13"/>
  <c r="F3241" i="13"/>
  <c r="D3238" i="13"/>
  <c r="I3238" i="13"/>
  <c r="G3243" i="13"/>
  <c r="H3241" i="13"/>
  <c r="H3236" i="13"/>
  <c r="D3241" i="13"/>
  <c r="I3237" i="13"/>
  <c r="B3242" i="13"/>
  <c r="D3239" i="13"/>
  <c r="D3237" i="13"/>
  <c r="I3236" i="13"/>
  <c r="B3240" i="13"/>
  <c r="F3242" i="13"/>
  <c r="C3236" i="13"/>
  <c r="H3238" i="13"/>
  <c r="G3239" i="13"/>
  <c r="H3240" i="13"/>
  <c r="I3241" i="13"/>
  <c r="B3243" i="13"/>
  <c r="E3238" i="13"/>
  <c r="I3239" i="13"/>
  <c r="D3243" i="13"/>
  <c r="D3242" i="13"/>
  <c r="E3237" i="13"/>
  <c r="G3240" i="13"/>
  <c r="G3237" i="13"/>
  <c r="E3240" i="13"/>
  <c r="E3241" i="13"/>
  <c r="E3242" i="13"/>
  <c r="E3243" i="13"/>
  <c r="F3236" i="13"/>
  <c r="F3243" i="13"/>
  <c r="I3240" i="13"/>
  <c r="F3237" i="13"/>
  <c r="H3237" i="13"/>
  <c r="E3236" i="13"/>
  <c r="H3239" i="13"/>
  <c r="H3242" i="13"/>
  <c r="C3238" i="13"/>
  <c r="F3238" i="13"/>
  <c r="I3242" i="13"/>
  <c r="E3239" i="13"/>
  <c r="B3241" i="13"/>
  <c r="C3242" i="13"/>
  <c r="C3237" i="13"/>
  <c r="G3238" i="13"/>
  <c r="B3236" i="13"/>
  <c r="F3240" i="13"/>
  <c r="D3236" i="13"/>
  <c r="G3236" i="13"/>
  <c r="B3238" i="13"/>
  <c r="E3282" i="13" a="1"/>
  <c r="N2325" i="11"/>
  <c r="N2328" i="11" s="1"/>
  <c r="M2328" i="11"/>
  <c r="O2324" i="11" s="1"/>
  <c r="L2340" i="11"/>
  <c r="M2340" i="11" s="1"/>
  <c r="N2340" i="11" s="1"/>
  <c r="J2360" i="11"/>
  <c r="J2359" i="11"/>
  <c r="N947" i="9"/>
  <c r="N981" i="9"/>
  <c r="I921" i="9"/>
  <c r="K921" i="9" s="1"/>
  <c r="L921" i="9" s="1"/>
  <c r="M921" i="9" s="1"/>
  <c r="D955" i="9"/>
  <c r="I952" i="9"/>
  <c r="K952" i="9" s="1"/>
  <c r="L952" i="9" s="1"/>
  <c r="M952" i="9" s="1"/>
  <c r="N952" i="9" s="1"/>
  <c r="I931" i="9"/>
  <c r="K931" i="9" s="1"/>
  <c r="I923" i="9"/>
  <c r="K923" i="9" s="1"/>
  <c r="D934" i="9"/>
  <c r="E3285" i="13" l="1"/>
  <c r="H3285" i="13" s="1"/>
  <c r="E3284" i="13"/>
  <c r="H3284" i="13" s="1"/>
  <c r="E3283" i="13"/>
  <c r="H3283" i="13" s="1"/>
  <c r="E3289" i="13"/>
  <c r="H3289" i="13" s="1"/>
  <c r="E3288" i="13"/>
  <c r="H3288" i="13" s="1"/>
  <c r="E3287" i="13"/>
  <c r="H3287" i="13" s="1"/>
  <c r="E3282" i="13"/>
  <c r="E3286" i="13"/>
  <c r="H3286" i="13" s="1"/>
  <c r="D2363" i="11"/>
  <c r="I2338" i="11"/>
  <c r="K2338" i="11" s="1"/>
  <c r="L2338" i="11" s="1"/>
  <c r="M2338" i="11" s="1"/>
  <c r="I2330" i="11"/>
  <c r="K2330" i="11" s="1"/>
  <c r="L2330" i="11" s="1"/>
  <c r="M2330" i="11" s="1"/>
  <c r="I2352" i="11"/>
  <c r="K2352" i="11" s="1"/>
  <c r="L2352" i="11" s="1"/>
  <c r="M2352" i="11" s="1"/>
  <c r="I2360" i="11"/>
  <c r="K2360" i="11" s="1"/>
  <c r="L2360" i="11" s="1"/>
  <c r="M2360" i="11" s="1"/>
  <c r="N2360" i="11" s="1"/>
  <c r="L931" i="9"/>
  <c r="M931" i="9" s="1"/>
  <c r="N931" i="9" s="1"/>
  <c r="J956" i="9"/>
  <c r="J955" i="9"/>
  <c r="J935" i="9"/>
  <c r="J934" i="9"/>
  <c r="J936" i="9"/>
  <c r="K936" i="9" s="1"/>
  <c r="L936" i="9" s="1"/>
  <c r="M936" i="9" s="1"/>
  <c r="N936" i="9" s="1"/>
  <c r="N921" i="9"/>
  <c r="L923" i="9"/>
  <c r="M923" i="9" s="1"/>
  <c r="H3282" i="13" l="1"/>
  <c r="H3318" i="13" a="1"/>
  <c r="N2352" i="11"/>
  <c r="N2353" i="11" s="1"/>
  <c r="M2353" i="11"/>
  <c r="O2350" i="11" s="1"/>
  <c r="N2338" i="11"/>
  <c r="N2330" i="11"/>
  <c r="N2332" i="11" s="1"/>
  <c r="M2332" i="11"/>
  <c r="O2330" i="11" s="1"/>
  <c r="J2365" i="11"/>
  <c r="J2364" i="11"/>
  <c r="J2366" i="11"/>
  <c r="J2363" i="11"/>
  <c r="N923" i="9"/>
  <c r="M924" i="9"/>
  <c r="O920" i="9" s="1"/>
  <c r="N924" i="9"/>
  <c r="H3324" i="13" l="1"/>
  <c r="H3327" i="13"/>
  <c r="H3323" i="13"/>
  <c r="H3328" i="13"/>
  <c r="H3325" i="13"/>
  <c r="H3320" i="13"/>
  <c r="H3319" i="13"/>
  <c r="H3318" i="13"/>
  <c r="B3331" i="13" s="1" a="1"/>
  <c r="H3321" i="13"/>
  <c r="H3326" i="13"/>
  <c r="H3322" i="13"/>
  <c r="D2389" i="11"/>
  <c r="I2386" i="11"/>
  <c r="K2386" i="11" s="1"/>
  <c r="I2363" i="11"/>
  <c r="K2363" i="11" s="1"/>
  <c r="I2355" i="11"/>
  <c r="K2355" i="11" s="1"/>
  <c r="L2355" i="11" s="1"/>
  <c r="M2355" i="11" s="1"/>
  <c r="I2334" i="11"/>
  <c r="K2334" i="11" s="1"/>
  <c r="L2334" i="11" s="1"/>
  <c r="M2334" i="11" s="1"/>
  <c r="I2365" i="11"/>
  <c r="K2365" i="11" s="1"/>
  <c r="D2369" i="11"/>
  <c r="I926" i="9"/>
  <c r="K926" i="9" s="1"/>
  <c r="L926" i="9" s="1"/>
  <c r="M926" i="9" s="1"/>
  <c r="I948" i="9"/>
  <c r="K948" i="9" s="1"/>
  <c r="L948" i="9" s="1"/>
  <c r="M948" i="9" s="1"/>
  <c r="I934" i="9"/>
  <c r="K934" i="9" s="1"/>
  <c r="L934" i="9" s="1"/>
  <c r="M934" i="9" s="1"/>
  <c r="I956" i="9"/>
  <c r="K956" i="9" s="1"/>
  <c r="L956" i="9" s="1"/>
  <c r="M956" i="9" s="1"/>
  <c r="N956" i="9" s="1"/>
  <c r="D959" i="9"/>
  <c r="B3333" i="13" l="1"/>
  <c r="B3334" i="13"/>
  <c r="B3339" i="13"/>
  <c r="B3340" i="13"/>
  <c r="B3331" i="13"/>
  <c r="B3344" i="13" s="1" a="1"/>
  <c r="B3332" i="13"/>
  <c r="B3338" i="13"/>
  <c r="B3337" i="13"/>
  <c r="B3336" i="13"/>
  <c r="B3335" i="13"/>
  <c r="B3341" i="13"/>
  <c r="N2334" i="11"/>
  <c r="N2336" i="11" s="1"/>
  <c r="M2336" i="11"/>
  <c r="O2334" i="11" s="1"/>
  <c r="L2365" i="11"/>
  <c r="M2365" i="11"/>
  <c r="N2365" i="11" s="1"/>
  <c r="J2369" i="11"/>
  <c r="J2370" i="11"/>
  <c r="L2386" i="11"/>
  <c r="M2386" i="11" s="1"/>
  <c r="N2355" i="11"/>
  <c r="N2357" i="11" s="1"/>
  <c r="M2357" i="11"/>
  <c r="O2355" i="11" s="1"/>
  <c r="L2363" i="11"/>
  <c r="M2363" i="11" s="1"/>
  <c r="J2389" i="11"/>
  <c r="J2390" i="11"/>
  <c r="J2391" i="11"/>
  <c r="N934" i="9"/>
  <c r="N948" i="9"/>
  <c r="N949" i="9" s="1"/>
  <c r="M949" i="9"/>
  <c r="O946" i="9" s="1"/>
  <c r="J960" i="9"/>
  <c r="J962" i="9"/>
  <c r="J959" i="9"/>
  <c r="J961" i="9"/>
  <c r="M928" i="9"/>
  <c r="N926" i="9"/>
  <c r="N928" i="9" s="1"/>
  <c r="B3350" i="13" l="1"/>
  <c r="B3345" i="13"/>
  <c r="B3349" i="13"/>
  <c r="B3344" i="13"/>
  <c r="B3347" i="13"/>
  <c r="B3354" i="13"/>
  <c r="B3352" i="13"/>
  <c r="B3351" i="13"/>
  <c r="B3353" i="13"/>
  <c r="B3348" i="13"/>
  <c r="B3346" i="13"/>
  <c r="N2386" i="11"/>
  <c r="N2387" i="11" s="1"/>
  <c r="M2387" i="11"/>
  <c r="O2385" i="11" s="1"/>
  <c r="N2363" i="11"/>
  <c r="K2370" i="11"/>
  <c r="L2370" i="11" s="1"/>
  <c r="M2370" i="11" s="1"/>
  <c r="N2370" i="11" s="1"/>
  <c r="I2359" i="11"/>
  <c r="K2359" i="11" s="1"/>
  <c r="L2359" i="11" s="1"/>
  <c r="M2359" i="11" s="1"/>
  <c r="I2390" i="11"/>
  <c r="K2390" i="11" s="1"/>
  <c r="D2394" i="11"/>
  <c r="I2339" i="11"/>
  <c r="K2339" i="11" s="1"/>
  <c r="L2339" i="11" s="1"/>
  <c r="M2339" i="11" s="1"/>
  <c r="D2373" i="11"/>
  <c r="I2370" i="11"/>
  <c r="O926" i="9"/>
  <c r="D985" i="9"/>
  <c r="I951" i="9"/>
  <c r="K951" i="9" s="1"/>
  <c r="I982" i="9"/>
  <c r="K982" i="9" s="1"/>
  <c r="L982" i="9" s="1"/>
  <c r="M982" i="9" s="1"/>
  <c r="I959" i="9"/>
  <c r="K959" i="9" s="1"/>
  <c r="E3344" i="13" l="1" a="1"/>
  <c r="E3354" i="13" s="1"/>
  <c r="B3369" i="13" s="1"/>
  <c r="L2390" i="11"/>
  <c r="M2390" i="11" s="1"/>
  <c r="N2390" i="11" s="1"/>
  <c r="J2374" i="11"/>
  <c r="J2373" i="11"/>
  <c r="N2359" i="11"/>
  <c r="N2361" i="11" s="1"/>
  <c r="M2361" i="11"/>
  <c r="O2359" i="11" s="1"/>
  <c r="I2389" i="11"/>
  <c r="K2389" i="11" s="1"/>
  <c r="D2424" i="11"/>
  <c r="N2339" i="11"/>
  <c r="N2341" i="11" s="1"/>
  <c r="M2341" i="11"/>
  <c r="J2394" i="11"/>
  <c r="J2395" i="11"/>
  <c r="N982" i="9"/>
  <c r="N983" i="9" s="1"/>
  <c r="M983" i="9"/>
  <c r="O981" i="9" s="1"/>
  <c r="J985" i="9"/>
  <c r="J986" i="9"/>
  <c r="J987" i="9"/>
  <c r="L959" i="9"/>
  <c r="M959" i="9" s="1"/>
  <c r="L951" i="9"/>
  <c r="M951" i="9" s="1"/>
  <c r="I930" i="9"/>
  <c r="K930" i="9" s="1"/>
  <c r="L930" i="9" s="1"/>
  <c r="M930" i="9" s="1"/>
  <c r="D965" i="9"/>
  <c r="I961" i="9"/>
  <c r="K961" i="9" s="1"/>
  <c r="E3347" i="13" l="1"/>
  <c r="B3362" i="13" s="1"/>
  <c r="E3346" i="13"/>
  <c r="B3361" i="13" s="1"/>
  <c r="E3345" i="13"/>
  <c r="B3360" i="13" s="1"/>
  <c r="F3360" i="13" s="1"/>
  <c r="E3344" i="13"/>
  <c r="B3359" i="13" s="1"/>
  <c r="H3396" i="13" s="1"/>
  <c r="F3369" i="13"/>
  <c r="H3406" i="13"/>
  <c r="H3398" i="13"/>
  <c r="F3361" i="13"/>
  <c r="E3350" i="13"/>
  <c r="B3365" i="13" s="1"/>
  <c r="E3352" i="13"/>
  <c r="B3367" i="13" s="1"/>
  <c r="E3348" i="13"/>
  <c r="B3363" i="13" s="1"/>
  <c r="E3349" i="13"/>
  <c r="B3364" i="13" s="1"/>
  <c r="E3353" i="13"/>
  <c r="B3368" i="13" s="1"/>
  <c r="E3351" i="13"/>
  <c r="B3366" i="13" s="1"/>
  <c r="H3399" i="13"/>
  <c r="F3362" i="13"/>
  <c r="O2338" i="11"/>
  <c r="J2425" i="11"/>
  <c r="J2424" i="11"/>
  <c r="K2424" i="11" s="1"/>
  <c r="L2424" i="11" s="1"/>
  <c r="M2424" i="11" s="1"/>
  <c r="I2364" i="11"/>
  <c r="K2364" i="11" s="1"/>
  <c r="D2398" i="11"/>
  <c r="I2395" i="11"/>
  <c r="K2395" i="11" s="1"/>
  <c r="L2389" i="11"/>
  <c r="M2389" i="11" s="1"/>
  <c r="N951" i="9"/>
  <c r="N953" i="9" s="1"/>
  <c r="M953" i="9"/>
  <c r="O951" i="9" s="1"/>
  <c r="N959" i="9"/>
  <c r="J965" i="9"/>
  <c r="J966" i="9"/>
  <c r="L961" i="9"/>
  <c r="M961" i="9" s="1"/>
  <c r="N961" i="9" s="1"/>
  <c r="I985" i="9"/>
  <c r="K985" i="9" s="1"/>
  <c r="L985" i="9" s="1"/>
  <c r="M985" i="9" s="1"/>
  <c r="D1020" i="9"/>
  <c r="M932" i="9"/>
  <c r="N930" i="9"/>
  <c r="N932" i="9" s="1"/>
  <c r="H3397" i="13" l="1"/>
  <c r="F3359" i="13"/>
  <c r="J3359" i="13" s="1"/>
  <c r="H3401" i="13"/>
  <c r="F3364" i="13"/>
  <c r="H3362" i="13"/>
  <c r="J3362" i="13"/>
  <c r="F3366" i="13"/>
  <c r="H3403" i="13"/>
  <c r="H3402" i="13"/>
  <c r="F3365" i="13"/>
  <c r="H3404" i="13"/>
  <c r="F3367" i="13"/>
  <c r="H3360" i="13"/>
  <c r="J3360" i="13"/>
  <c r="H3405" i="13"/>
  <c r="F3368" i="13"/>
  <c r="J3361" i="13"/>
  <c r="H3361" i="13"/>
  <c r="H3400" i="13"/>
  <c r="F3363" i="13"/>
  <c r="J3369" i="13"/>
  <c r="H3369" i="13"/>
  <c r="N2389" i="11"/>
  <c r="N2424" i="11"/>
  <c r="L2395" i="11"/>
  <c r="M2395" i="11" s="1"/>
  <c r="N2395" i="11" s="1"/>
  <c r="J2399" i="11"/>
  <c r="J2398" i="11"/>
  <c r="L2364" i="11"/>
  <c r="M2364" i="11" s="1"/>
  <c r="I2366" i="11"/>
  <c r="K2366" i="11" s="1"/>
  <c r="D2377" i="11"/>
  <c r="I2374" i="11"/>
  <c r="K2374" i="11" s="1"/>
  <c r="O930" i="9"/>
  <c r="J1021" i="9"/>
  <c r="J1020" i="9"/>
  <c r="K1020" i="9" s="1"/>
  <c r="N985" i="9"/>
  <c r="I955" i="9"/>
  <c r="K955" i="9" s="1"/>
  <c r="L955" i="9" s="1"/>
  <c r="M955" i="9" s="1"/>
  <c r="D990" i="9"/>
  <c r="I986" i="9"/>
  <c r="K986" i="9" s="1"/>
  <c r="L986" i="9" s="1"/>
  <c r="M986" i="9" s="1"/>
  <c r="N986" i="9" s="1"/>
  <c r="K3361" i="13" l="1"/>
  <c r="L3361" i="13" s="1"/>
  <c r="M3361" i="13" s="1"/>
  <c r="D3437" i="13" s="1"/>
  <c r="H3359" i="13"/>
  <c r="K3359" i="13" s="1"/>
  <c r="L3359" i="13" s="1"/>
  <c r="M3359" i="13" s="1"/>
  <c r="B3435" i="13" s="1"/>
  <c r="K3360" i="13"/>
  <c r="L3360" i="13" s="1"/>
  <c r="M3360" i="13" s="1"/>
  <c r="C3436" i="13" s="1"/>
  <c r="E3530" i="13" a="1"/>
  <c r="E3537" i="13" s="1"/>
  <c r="J3367" i="13"/>
  <c r="H3367" i="13"/>
  <c r="J3365" i="13"/>
  <c r="H3365" i="13"/>
  <c r="K3369" i="13"/>
  <c r="L3369" i="13" s="1"/>
  <c r="M3369" i="13" s="1"/>
  <c r="L3445" i="13" s="1"/>
  <c r="K3362" i="13"/>
  <c r="L3362" i="13" s="1"/>
  <c r="M3362" i="13" s="1"/>
  <c r="E3438" i="13" s="1"/>
  <c r="J3364" i="13"/>
  <c r="H3364" i="13"/>
  <c r="J3363" i="13"/>
  <c r="H3363" i="13"/>
  <c r="J3366" i="13"/>
  <c r="H3366" i="13"/>
  <c r="J3368" i="13"/>
  <c r="H3368" i="13"/>
  <c r="N2364" i="11"/>
  <c r="L2374" i="11"/>
  <c r="M2374" i="11" s="1"/>
  <c r="N2374" i="11" s="1"/>
  <c r="J2378" i="11"/>
  <c r="J2377" i="11"/>
  <c r="J2379" i="11"/>
  <c r="K2379" i="11" s="1"/>
  <c r="L2366" i="11"/>
  <c r="M2366" i="11" s="1"/>
  <c r="N955" i="9"/>
  <c r="N957" i="9" s="1"/>
  <c r="M957" i="9"/>
  <c r="O955" i="9" s="1"/>
  <c r="I935" i="9"/>
  <c r="K935" i="9" s="1"/>
  <c r="L935" i="9" s="1"/>
  <c r="M935" i="9" s="1"/>
  <c r="D969" i="9"/>
  <c r="I966" i="9"/>
  <c r="K966" i="9" s="1"/>
  <c r="L966" i="9" s="1"/>
  <c r="M966" i="9" s="1"/>
  <c r="N966" i="9" s="1"/>
  <c r="L1020" i="9"/>
  <c r="M1020" i="9" s="1"/>
  <c r="J990" i="9"/>
  <c r="J991" i="9"/>
  <c r="E3536" i="13" l="1"/>
  <c r="E3531" i="13"/>
  <c r="E3530" i="13"/>
  <c r="K3363" i="13"/>
  <c r="L3363" i="13" s="1"/>
  <c r="M3363" i="13" s="1"/>
  <c r="F3439" i="13" s="1"/>
  <c r="K3367" i="13"/>
  <c r="L3367" i="13" s="1"/>
  <c r="M3367" i="13" s="1"/>
  <c r="J3443" i="13" s="1"/>
  <c r="E3534" i="13"/>
  <c r="E3535" i="13"/>
  <c r="E3533" i="13"/>
  <c r="E3532" i="13"/>
  <c r="H3530" i="13" s="1" a="1"/>
  <c r="K3368" i="13"/>
  <c r="L3368" i="13" s="1"/>
  <c r="M3368" i="13" s="1"/>
  <c r="K3444" i="13" s="1"/>
  <c r="K3366" i="13"/>
  <c r="L3366" i="13" s="1"/>
  <c r="M3366" i="13" s="1"/>
  <c r="I3442" i="13" s="1"/>
  <c r="K3365" i="13"/>
  <c r="L3365" i="13" s="1"/>
  <c r="M3365" i="13" s="1"/>
  <c r="H3441" i="13" s="1"/>
  <c r="K3364" i="13"/>
  <c r="L3364" i="13" s="1"/>
  <c r="M3364" i="13" s="1"/>
  <c r="G3440" i="13" s="1"/>
  <c r="B3448" i="13" s="1" a="1"/>
  <c r="N2366" i="11"/>
  <c r="M2367" i="11"/>
  <c r="L2379" i="11"/>
  <c r="M2379" i="11" s="1"/>
  <c r="N2379" i="11" s="1"/>
  <c r="N2367" i="11"/>
  <c r="N1020" i="9"/>
  <c r="J970" i="9"/>
  <c r="J969" i="9"/>
  <c r="N935" i="9"/>
  <c r="N937" i="9" s="1"/>
  <c r="M937" i="9"/>
  <c r="O934" i="9" s="1"/>
  <c r="I960" i="9"/>
  <c r="K960" i="9" s="1"/>
  <c r="L960" i="9" s="1"/>
  <c r="M960" i="9" s="1"/>
  <c r="D994" i="9"/>
  <c r="I991" i="9"/>
  <c r="K991" i="9" s="1"/>
  <c r="L991" i="9" s="1"/>
  <c r="M991" i="9" s="1"/>
  <c r="N991" i="9" s="1"/>
  <c r="L3454" i="13" l="1"/>
  <c r="C3449" i="13"/>
  <c r="F3453" i="13"/>
  <c r="K3458" i="13"/>
  <c r="B3451" i="13"/>
  <c r="I3454" i="13"/>
  <c r="D3458" i="13"/>
  <c r="I3457" i="13"/>
  <c r="J3458" i="13"/>
  <c r="G3448" i="13"/>
  <c r="G3449" i="13"/>
  <c r="C3451" i="13"/>
  <c r="K3451" i="13"/>
  <c r="H3451" i="13"/>
  <c r="L3448" i="13"/>
  <c r="B3457" i="13"/>
  <c r="E3456" i="13"/>
  <c r="C3457" i="13"/>
  <c r="D3454" i="13"/>
  <c r="G3458" i="13"/>
  <c r="I3452" i="13"/>
  <c r="L3457" i="13"/>
  <c r="C3450" i="13"/>
  <c r="J3453" i="13"/>
  <c r="L3456" i="13"/>
  <c r="G3456" i="13"/>
  <c r="F3457" i="13"/>
  <c r="F3458" i="13"/>
  <c r="F3448" i="13"/>
  <c r="I3449" i="13"/>
  <c r="I3450" i="13"/>
  <c r="H3456" i="13"/>
  <c r="B3454" i="13"/>
  <c r="E3458" i="13"/>
  <c r="G3450" i="13"/>
  <c r="B3455" i="13"/>
  <c r="I3458" i="13"/>
  <c r="K3450" i="13"/>
  <c r="C3453" i="13"/>
  <c r="H3453" i="13"/>
  <c r="D3456" i="13"/>
  <c r="C3458" i="13"/>
  <c r="E3451" i="13"/>
  <c r="G3453" i="13"/>
  <c r="J3457" i="13"/>
  <c r="L3451" i="13"/>
  <c r="K3456" i="13"/>
  <c r="D3449" i="13"/>
  <c r="K3452" i="13"/>
  <c r="G3455" i="13"/>
  <c r="D3455" i="13"/>
  <c r="C3456" i="13"/>
  <c r="E3457" i="13"/>
  <c r="L3458" i="13"/>
  <c r="H3448" i="13"/>
  <c r="F3449" i="13"/>
  <c r="G3451" i="13"/>
  <c r="J3448" i="13"/>
  <c r="H3458" i="13"/>
  <c r="D3451" i="13"/>
  <c r="L3455" i="13"/>
  <c r="D3448" i="13"/>
  <c r="J3451" i="13"/>
  <c r="F3454" i="13"/>
  <c r="K3453" i="13"/>
  <c r="J3454" i="13"/>
  <c r="B3456" i="13"/>
  <c r="G3457" i="13"/>
  <c r="C3448" i="13"/>
  <c r="F3455" i="13"/>
  <c r="L3452" i="13"/>
  <c r="K3457" i="13"/>
  <c r="E3450" i="13"/>
  <c r="H3455" i="13"/>
  <c r="F3456" i="13"/>
  <c r="H3450" i="13"/>
  <c r="K3454" i="13"/>
  <c r="B3449" i="13"/>
  <c r="B3453" i="13"/>
  <c r="I3456" i="13"/>
  <c r="K3448" i="13"/>
  <c r="F3450" i="13"/>
  <c r="B3450" i="13"/>
  <c r="L3450" i="13"/>
  <c r="D3452" i="13"/>
  <c r="I3453" i="13"/>
  <c r="G3454" i="13"/>
  <c r="H3452" i="13"/>
  <c r="D3450" i="13"/>
  <c r="I3455" i="13"/>
  <c r="K3449" i="13"/>
  <c r="C3454" i="13"/>
  <c r="E3448" i="13"/>
  <c r="C3452" i="13"/>
  <c r="J3455" i="13"/>
  <c r="B3448" i="13"/>
  <c r="E3449" i="13"/>
  <c r="I3448" i="13"/>
  <c r="H3449" i="13"/>
  <c r="J3450" i="13"/>
  <c r="F3452" i="13"/>
  <c r="D3453" i="13"/>
  <c r="J3456" i="13"/>
  <c r="E3454" i="13"/>
  <c r="J3452" i="13"/>
  <c r="B3452" i="13"/>
  <c r="G3452" i="13"/>
  <c r="H3454" i="13"/>
  <c r="D3457" i="13"/>
  <c r="J3449" i="13"/>
  <c r="L3453" i="13"/>
  <c r="H3457" i="13"/>
  <c r="L3449" i="13"/>
  <c r="I3451" i="13"/>
  <c r="F3451" i="13"/>
  <c r="E3452" i="13"/>
  <c r="E3453" i="13"/>
  <c r="C3455" i="13"/>
  <c r="K3455" i="13"/>
  <c r="B3458" i="13"/>
  <c r="E3455" i="13"/>
  <c r="H3530" i="13"/>
  <c r="H3536" i="13"/>
  <c r="H3537" i="13"/>
  <c r="H3532" i="13"/>
  <c r="H3534" i="13"/>
  <c r="H3533" i="13"/>
  <c r="H3535" i="13"/>
  <c r="H3531" i="13"/>
  <c r="B3504" i="13" a="1"/>
  <c r="O2363" i="11"/>
  <c r="I970" i="9"/>
  <c r="K970" i="9" s="1"/>
  <c r="I962" i="9"/>
  <c r="K962" i="9" s="1"/>
  <c r="D973" i="9"/>
  <c r="J995" i="9"/>
  <c r="J994" i="9"/>
  <c r="N960" i="9"/>
  <c r="B3461" i="13" l="1" a="1"/>
  <c r="B3509" i="13"/>
  <c r="B3513" i="13"/>
  <c r="B3506" i="13"/>
  <c r="B3512" i="13"/>
  <c r="B3507" i="13"/>
  <c r="B3504" i="13"/>
  <c r="B3508" i="13"/>
  <c r="B3514" i="13"/>
  <c r="B3510" i="13"/>
  <c r="B3511" i="13"/>
  <c r="B3505" i="13"/>
  <c r="I2391" i="11"/>
  <c r="K2391" i="11" s="1"/>
  <c r="L2391" i="11" s="1"/>
  <c r="M2391" i="11" s="1"/>
  <c r="I2377" i="11"/>
  <c r="K2377" i="11" s="1"/>
  <c r="L2377" i="11" s="1"/>
  <c r="M2377" i="11" s="1"/>
  <c r="D2402" i="11"/>
  <c r="I2369" i="11"/>
  <c r="K2369" i="11" s="1"/>
  <c r="L2369" i="11" s="1"/>
  <c r="M2369" i="11" s="1"/>
  <c r="I2399" i="11"/>
  <c r="K2399" i="11" s="1"/>
  <c r="J973" i="9"/>
  <c r="J975" i="9"/>
  <c r="K975" i="9" s="1"/>
  <c r="L975" i="9" s="1"/>
  <c r="M975" i="9" s="1"/>
  <c r="N975" i="9" s="1"/>
  <c r="J974" i="9"/>
  <c r="L962" i="9"/>
  <c r="M962" i="9" s="1"/>
  <c r="L970" i="9"/>
  <c r="M970" i="9" s="1"/>
  <c r="N970" i="9" s="1"/>
  <c r="B3517" i="13" l="1" a="1"/>
  <c r="B3518" i="13" s="1"/>
  <c r="H3471" i="13"/>
  <c r="F3470" i="13"/>
  <c r="C3464" i="13"/>
  <c r="G3469" i="13"/>
  <c r="E3463" i="13"/>
  <c r="J3466" i="13"/>
  <c r="K3468" i="13"/>
  <c r="J3471" i="13"/>
  <c r="G3463" i="13"/>
  <c r="C3463" i="13"/>
  <c r="B3461" i="13"/>
  <c r="D3470" i="13"/>
  <c r="C3467" i="13"/>
  <c r="B3465" i="13"/>
  <c r="E3469" i="13"/>
  <c r="B3466" i="13"/>
  <c r="L3461" i="13"/>
  <c r="B3467" i="13"/>
  <c r="G3465" i="13"/>
  <c r="K3470" i="13"/>
  <c r="H3469" i="13"/>
  <c r="F3463" i="13"/>
  <c r="H3468" i="13"/>
  <c r="H3462" i="13"/>
  <c r="K3465" i="13"/>
  <c r="H3467" i="13"/>
  <c r="I3470" i="13"/>
  <c r="F3462" i="13"/>
  <c r="H3461" i="13"/>
  <c r="G3470" i="13"/>
  <c r="E3468" i="13"/>
  <c r="F3465" i="13"/>
  <c r="D3463" i="13"/>
  <c r="B3463" i="13"/>
  <c r="K3467" i="13"/>
  <c r="L3466" i="13"/>
  <c r="C3461" i="13"/>
  <c r="K3463" i="13"/>
  <c r="I3465" i="13"/>
  <c r="F3468" i="13"/>
  <c r="G3471" i="13"/>
  <c r="C3469" i="13"/>
  <c r="K3466" i="13"/>
  <c r="C3465" i="13"/>
  <c r="E3462" i="13"/>
  <c r="L3465" i="13"/>
  <c r="K3462" i="13"/>
  <c r="I3468" i="13"/>
  <c r="D3466" i="13"/>
  <c r="E3471" i="13"/>
  <c r="L3462" i="13"/>
  <c r="H3464" i="13"/>
  <c r="J3469" i="13"/>
  <c r="E3467" i="13"/>
  <c r="H3463" i="13"/>
  <c r="F3471" i="13"/>
  <c r="L3467" i="13"/>
  <c r="B3462" i="13"/>
  <c r="C3468" i="13"/>
  <c r="C3462" i="13"/>
  <c r="G3464" i="13"/>
  <c r="C3470" i="13"/>
  <c r="J3468" i="13"/>
  <c r="I3462" i="13"/>
  <c r="J3467" i="13"/>
  <c r="K3461" i="13"/>
  <c r="L3464" i="13"/>
  <c r="H3466" i="13"/>
  <c r="I3469" i="13"/>
  <c r="G3461" i="13"/>
  <c r="J3470" i="13"/>
  <c r="G3468" i="13"/>
  <c r="I3466" i="13"/>
  <c r="L3463" i="13"/>
  <c r="J3461" i="13"/>
  <c r="D3469" i="13"/>
  <c r="F3469" i="13"/>
  <c r="D3461" i="13"/>
  <c r="F3467" i="13"/>
  <c r="D3465" i="13"/>
  <c r="I3471" i="13"/>
  <c r="I3467" i="13"/>
  <c r="E3466" i="13"/>
  <c r="B3470" i="13"/>
  <c r="I3463" i="13"/>
  <c r="F3466" i="13"/>
  <c r="J3465" i="13"/>
  <c r="J3463" i="13"/>
  <c r="L3469" i="13"/>
  <c r="F3461" i="13"/>
  <c r="D3467" i="13"/>
  <c r="H3465" i="13"/>
  <c r="C3471" i="13"/>
  <c r="J3464" i="13"/>
  <c r="B3469" i="13"/>
  <c r="L3470" i="13"/>
  <c r="J3462" i="13"/>
  <c r="E3465" i="13"/>
  <c r="C3466" i="13"/>
  <c r="D3464" i="13"/>
  <c r="D3462" i="13"/>
  <c r="H3470" i="13"/>
  <c r="D3468" i="13"/>
  <c r="B3471" i="13"/>
  <c r="G3467" i="13"/>
  <c r="D3471" i="13"/>
  <c r="K3464" i="13"/>
  <c r="E3470" i="13"/>
  <c r="B3464" i="13"/>
  <c r="B3468" i="13"/>
  <c r="K3469" i="13"/>
  <c r="I3461" i="13"/>
  <c r="F3464" i="13"/>
  <c r="I3464" i="13"/>
  <c r="G3462" i="13"/>
  <c r="K3471" i="13"/>
  <c r="L3468" i="13"/>
  <c r="G3466" i="13"/>
  <c r="E3464" i="13"/>
  <c r="E3461" i="13"/>
  <c r="L3471" i="13"/>
  <c r="L2399" i="11"/>
  <c r="M2399" i="11" s="1"/>
  <c r="N2399" i="11" s="1"/>
  <c r="M2371" i="11"/>
  <c r="N2369" i="11"/>
  <c r="N2371" i="11" s="1"/>
  <c r="J2402" i="11"/>
  <c r="J2403" i="11"/>
  <c r="J2404" i="11"/>
  <c r="J2405" i="11"/>
  <c r="N2377" i="11"/>
  <c r="N2391" i="11"/>
  <c r="N2392" i="11" s="1"/>
  <c r="M2392" i="11"/>
  <c r="N962" i="9"/>
  <c r="N963" i="9" s="1"/>
  <c r="M963" i="9"/>
  <c r="O959" i="9" s="1"/>
  <c r="B3520" i="13" l="1"/>
  <c r="B3517" i="13"/>
  <c r="B3523" i="13"/>
  <c r="B3519" i="13"/>
  <c r="B3527" i="13"/>
  <c r="B3522" i="13"/>
  <c r="B3526" i="13"/>
  <c r="B3521" i="13"/>
  <c r="B3524" i="13"/>
  <c r="B3525" i="13"/>
  <c r="B3474" i="13" a="1"/>
  <c r="B3550" i="13" a="1"/>
  <c r="O2369" i="11"/>
  <c r="O2389" i="11"/>
  <c r="D998" i="9"/>
  <c r="I987" i="9"/>
  <c r="K987" i="9" s="1"/>
  <c r="L987" i="9" s="1"/>
  <c r="M987" i="9" s="1"/>
  <c r="I965" i="9"/>
  <c r="K965" i="9" s="1"/>
  <c r="L965" i="9" s="1"/>
  <c r="M965" i="9" s="1"/>
  <c r="I995" i="9"/>
  <c r="K995" i="9" s="1"/>
  <c r="L995" i="9" s="1"/>
  <c r="M995" i="9" s="1"/>
  <c r="N995" i="9" s="1"/>
  <c r="I973" i="9"/>
  <c r="K973" i="9" s="1"/>
  <c r="L973" i="9" s="1"/>
  <c r="M973" i="9" s="1"/>
  <c r="F3560" i="13" l="1"/>
  <c r="H3554" i="13"/>
  <c r="C3560" i="13"/>
  <c r="E3554" i="13"/>
  <c r="E3559" i="13"/>
  <c r="G3553" i="13"/>
  <c r="E3557" i="13"/>
  <c r="G3559" i="13"/>
  <c r="C3550" i="13"/>
  <c r="L3559" i="13"/>
  <c r="B3558" i="13"/>
  <c r="K3555" i="13"/>
  <c r="K3559" i="13"/>
  <c r="B3559" i="13"/>
  <c r="J3558" i="13"/>
  <c r="B3550" i="13"/>
  <c r="B3563" i="13" s="1" a="1"/>
  <c r="I3556" i="13"/>
  <c r="D3550" i="13"/>
  <c r="L3554" i="13"/>
  <c r="I3552" i="13"/>
  <c r="L3560" i="13"/>
  <c r="G3554" i="13"/>
  <c r="K3560" i="13"/>
  <c r="B3555" i="13"/>
  <c r="F3558" i="13"/>
  <c r="J3559" i="13"/>
  <c r="J3551" i="13"/>
  <c r="I3559" i="13"/>
  <c r="K3553" i="13"/>
  <c r="F3559" i="13"/>
  <c r="H3553" i="13"/>
  <c r="H3558" i="13"/>
  <c r="J3552" i="13"/>
  <c r="C3556" i="13"/>
  <c r="E3558" i="13"/>
  <c r="E3560" i="13"/>
  <c r="G3558" i="13"/>
  <c r="H3556" i="13"/>
  <c r="D3553" i="13"/>
  <c r="H3557" i="13"/>
  <c r="E3556" i="13"/>
  <c r="D3556" i="13"/>
  <c r="G3557" i="13"/>
  <c r="D3557" i="13"/>
  <c r="H3550" i="13"/>
  <c r="J3554" i="13"/>
  <c r="K3551" i="13"/>
  <c r="C3559" i="13"/>
  <c r="L3550" i="13"/>
  <c r="I3555" i="13"/>
  <c r="I3553" i="13"/>
  <c r="F3550" i="13"/>
  <c r="I3557" i="13"/>
  <c r="J3560" i="13"/>
  <c r="G3552" i="13"/>
  <c r="F3554" i="13"/>
  <c r="B3560" i="13"/>
  <c r="D3551" i="13"/>
  <c r="G3550" i="13"/>
  <c r="L3558" i="13"/>
  <c r="C3553" i="13"/>
  <c r="I3558" i="13"/>
  <c r="K3552" i="13"/>
  <c r="K3557" i="13"/>
  <c r="B3552" i="13"/>
  <c r="K3554" i="13"/>
  <c r="B3557" i="13"/>
  <c r="K3558" i="13"/>
  <c r="K3556" i="13"/>
  <c r="C3555" i="13"/>
  <c r="K3550" i="13"/>
  <c r="I3554" i="13"/>
  <c r="B3554" i="13"/>
  <c r="F3553" i="13"/>
  <c r="I3551" i="13"/>
  <c r="F3551" i="13"/>
  <c r="H3552" i="13"/>
  <c r="H3555" i="13"/>
  <c r="J3557" i="13"/>
  <c r="D3560" i="13"/>
  <c r="J3556" i="13"/>
  <c r="I3550" i="13"/>
  <c r="G3551" i="13"/>
  <c r="D3552" i="13"/>
  <c r="L3556" i="13"/>
  <c r="B3556" i="13"/>
  <c r="J3555" i="13"/>
  <c r="E3550" i="13"/>
  <c r="J3550" i="13"/>
  <c r="D3555" i="13"/>
  <c r="E3555" i="13"/>
  <c r="D3554" i="13"/>
  <c r="H3560" i="13"/>
  <c r="C3558" i="13"/>
  <c r="L3551" i="13"/>
  <c r="D3558" i="13"/>
  <c r="F3552" i="13"/>
  <c r="L3557" i="13"/>
  <c r="C3552" i="13"/>
  <c r="C3557" i="13"/>
  <c r="E3551" i="13"/>
  <c r="J3553" i="13"/>
  <c r="L3555" i="13"/>
  <c r="F3557" i="13"/>
  <c r="F3555" i="13"/>
  <c r="E3553" i="13"/>
  <c r="G3560" i="13"/>
  <c r="E3552" i="13"/>
  <c r="H3551" i="13"/>
  <c r="C3551" i="13"/>
  <c r="F3556" i="13"/>
  <c r="L3553" i="13"/>
  <c r="D3559" i="13"/>
  <c r="G3556" i="13"/>
  <c r="I3560" i="13"/>
  <c r="C3554" i="13"/>
  <c r="G3555" i="13"/>
  <c r="H3559" i="13"/>
  <c r="B3553" i="13"/>
  <c r="B3551" i="13"/>
  <c r="L3552" i="13"/>
  <c r="G3481" i="13"/>
  <c r="I3475" i="13"/>
  <c r="E3477" i="13"/>
  <c r="B3478" i="13"/>
  <c r="I3478" i="13"/>
  <c r="F3478" i="13"/>
  <c r="D3478" i="13"/>
  <c r="I3481" i="13"/>
  <c r="K3475" i="13"/>
  <c r="J3476" i="13"/>
  <c r="B3477" i="13"/>
  <c r="E3481" i="13"/>
  <c r="L3481" i="13"/>
  <c r="C3477" i="13"/>
  <c r="K3476" i="13"/>
  <c r="K3480" i="13"/>
  <c r="F3476" i="13"/>
  <c r="G3479" i="13"/>
  <c r="D3479" i="13"/>
  <c r="I3477" i="13"/>
  <c r="B3479" i="13"/>
  <c r="J3480" i="13"/>
  <c r="L3474" i="13"/>
  <c r="G3476" i="13"/>
  <c r="D3477" i="13"/>
  <c r="H3477" i="13"/>
  <c r="F3477" i="13"/>
  <c r="L3476" i="13"/>
  <c r="L3479" i="13"/>
  <c r="C3474" i="13"/>
  <c r="D3481" i="13"/>
  <c r="F3475" i="13"/>
  <c r="I3474" i="13"/>
  <c r="B3474" i="13"/>
  <c r="G3474" i="13"/>
  <c r="B3476" i="13"/>
  <c r="G3480" i="13"/>
  <c r="F3474" i="13"/>
  <c r="I3479" i="13"/>
  <c r="I3476" i="13"/>
  <c r="K3478" i="13"/>
  <c r="B3475" i="13"/>
  <c r="B3480" i="13"/>
  <c r="D3474" i="13"/>
  <c r="H3475" i="13"/>
  <c r="E3476" i="13"/>
  <c r="H3476" i="13"/>
  <c r="C3476" i="13"/>
  <c r="L3475" i="13"/>
  <c r="L3477" i="13"/>
  <c r="B3481" i="13"/>
  <c r="H3479" i="13"/>
  <c r="H3474" i="13"/>
  <c r="H3480" i="13"/>
  <c r="E3474" i="13"/>
  <c r="F3480" i="13"/>
  <c r="G3477" i="13"/>
  <c r="C3480" i="13"/>
  <c r="K3477" i="13"/>
  <c r="J3481" i="13"/>
  <c r="H3481" i="13"/>
  <c r="J3478" i="13"/>
  <c r="J3475" i="13"/>
  <c r="L3478" i="13"/>
  <c r="I3480" i="13"/>
  <c r="E3480" i="13"/>
  <c r="F3479" i="13"/>
  <c r="D3480" i="13"/>
  <c r="C3478" i="13"/>
  <c r="D3475" i="13"/>
  <c r="G3478" i="13"/>
  <c r="E3479" i="13"/>
  <c r="F3481" i="13"/>
  <c r="J3474" i="13"/>
  <c r="G3475" i="13"/>
  <c r="E3475" i="13"/>
  <c r="C3475" i="13"/>
  <c r="K3474" i="13"/>
  <c r="D3476" i="13"/>
  <c r="C3479" i="13"/>
  <c r="J3477" i="13"/>
  <c r="K3481" i="13"/>
  <c r="H3478" i="13"/>
  <c r="J3479" i="13"/>
  <c r="C3481" i="13"/>
  <c r="E3478" i="13"/>
  <c r="L3480" i="13"/>
  <c r="K3479" i="13"/>
  <c r="I2425" i="11"/>
  <c r="K2425" i="11" s="1"/>
  <c r="L2425" i="11" s="1"/>
  <c r="M2425" i="11" s="1"/>
  <c r="I2394" i="11"/>
  <c r="K2394" i="11" s="1"/>
  <c r="L2394" i="11" s="1"/>
  <c r="M2394" i="11" s="1"/>
  <c r="I2402" i="11"/>
  <c r="K2402" i="11" s="1"/>
  <c r="D2428" i="11"/>
  <c r="I2373" i="11"/>
  <c r="K2373" i="11" s="1"/>
  <c r="L2373" i="11" s="1"/>
  <c r="M2373" i="11" s="1"/>
  <c r="D2408" i="11"/>
  <c r="I2404" i="11"/>
  <c r="K2404" i="11" s="1"/>
  <c r="N973" i="9"/>
  <c r="M967" i="9"/>
  <c r="N965" i="9"/>
  <c r="N967" i="9" s="1"/>
  <c r="N987" i="9"/>
  <c r="N988" i="9" s="1"/>
  <c r="M988" i="9"/>
  <c r="O985" i="9" s="1"/>
  <c r="J999" i="9"/>
  <c r="J1001" i="9"/>
  <c r="J998" i="9"/>
  <c r="J1000" i="9"/>
  <c r="L3573" i="13" l="1"/>
  <c r="C3568" i="13"/>
  <c r="I3573" i="13"/>
  <c r="K3567" i="13"/>
  <c r="K3572" i="13"/>
  <c r="B3567" i="13"/>
  <c r="D3571" i="13"/>
  <c r="B3565" i="13"/>
  <c r="B3566" i="13"/>
  <c r="F3565" i="13"/>
  <c r="E3563" i="13"/>
  <c r="J3572" i="13"/>
  <c r="B3572" i="13"/>
  <c r="K3573" i="13"/>
  <c r="G3565" i="13"/>
  <c r="E3572" i="13"/>
  <c r="J3570" i="13"/>
  <c r="D3564" i="13"/>
  <c r="E3569" i="13"/>
  <c r="K3568" i="13"/>
  <c r="J3567" i="13"/>
  <c r="F3572" i="13"/>
  <c r="C3566" i="13"/>
  <c r="D3567" i="13"/>
  <c r="K3566" i="13"/>
  <c r="C3565" i="13"/>
  <c r="C3563" i="13"/>
  <c r="I3564" i="13"/>
  <c r="L3567" i="13"/>
  <c r="D3573" i="13"/>
  <c r="F3567" i="13"/>
  <c r="L3572" i="13"/>
  <c r="C3567" i="13"/>
  <c r="C3572" i="13"/>
  <c r="E3566" i="13"/>
  <c r="C3573" i="13"/>
  <c r="K3563" i="13"/>
  <c r="J3564" i="13"/>
  <c r="L3563" i="13"/>
  <c r="I3572" i="13"/>
  <c r="D3570" i="13"/>
  <c r="B3569" i="13"/>
  <c r="G3570" i="13"/>
  <c r="H3571" i="13"/>
  <c r="L3564" i="13"/>
  <c r="H3570" i="13"/>
  <c r="J3569" i="13"/>
  <c r="H3572" i="13"/>
  <c r="D3563" i="13"/>
  <c r="G3564" i="13"/>
  <c r="B3568" i="13"/>
  <c r="J3568" i="13"/>
  <c r="G3563" i="13"/>
  <c r="H3573" i="13"/>
  <c r="G3572" i="13"/>
  <c r="I3566" i="13"/>
  <c r="D3572" i="13"/>
  <c r="F3566" i="13"/>
  <c r="F3571" i="13"/>
  <c r="H3565" i="13"/>
  <c r="L3571" i="13"/>
  <c r="B3573" i="13"/>
  <c r="I3563" i="13"/>
  <c r="E3573" i="13"/>
  <c r="L3570" i="13"/>
  <c r="H3567" i="13"/>
  <c r="J3566" i="13"/>
  <c r="D3568" i="13"/>
  <c r="L3568" i="13"/>
  <c r="D3565" i="13"/>
  <c r="E3570" i="13"/>
  <c r="D3569" i="13"/>
  <c r="F3563" i="13"/>
  <c r="F3568" i="13"/>
  <c r="G3569" i="13"/>
  <c r="C3570" i="13"/>
  <c r="K3569" i="13"/>
  <c r="F3569" i="13"/>
  <c r="H3569" i="13"/>
  <c r="G3568" i="13"/>
  <c r="G3573" i="13"/>
  <c r="E3567" i="13"/>
  <c r="E3568" i="13"/>
  <c r="I3568" i="13"/>
  <c r="H3566" i="13"/>
  <c r="H3564" i="13"/>
  <c r="K3565" i="13"/>
  <c r="F3570" i="13"/>
  <c r="B3563" i="13"/>
  <c r="H3563" i="13"/>
  <c r="J3571" i="13"/>
  <c r="L3565" i="13"/>
  <c r="G3571" i="13"/>
  <c r="I3565" i="13"/>
  <c r="I3570" i="13"/>
  <c r="K3564" i="13"/>
  <c r="K3570" i="13"/>
  <c r="K3571" i="13"/>
  <c r="J3573" i="13"/>
  <c r="E3571" i="13"/>
  <c r="C3569" i="13"/>
  <c r="E3565" i="13"/>
  <c r="E3564" i="13"/>
  <c r="J3565" i="13"/>
  <c r="G3566" i="13"/>
  <c r="B3571" i="13"/>
  <c r="L3569" i="13"/>
  <c r="C3564" i="13"/>
  <c r="I3569" i="13"/>
  <c r="I3571" i="13"/>
  <c r="I3567" i="13"/>
  <c r="C3571" i="13"/>
  <c r="B3564" i="13"/>
  <c r="B3570" i="13"/>
  <c r="D3566" i="13"/>
  <c r="F3573" i="13"/>
  <c r="J3563" i="13"/>
  <c r="G3567" i="13"/>
  <c r="F3564" i="13"/>
  <c r="H3568" i="13"/>
  <c r="L3566" i="13"/>
  <c r="B3530" i="13" a="1"/>
  <c r="B3484" i="13" a="1"/>
  <c r="N2373" i="11"/>
  <c r="N2375" i="11" s="1"/>
  <c r="M2375" i="11"/>
  <c r="O2373" i="11" s="1"/>
  <c r="J2408" i="11"/>
  <c r="J2409" i="11"/>
  <c r="J2428" i="11"/>
  <c r="J2430" i="11"/>
  <c r="J2429" i="11"/>
  <c r="M2402" i="11"/>
  <c r="L2402" i="11"/>
  <c r="N2394" i="11"/>
  <c r="N2396" i="11" s="1"/>
  <c r="M2396" i="11"/>
  <c r="O2394" i="11" s="1"/>
  <c r="M2404" i="11"/>
  <c r="N2404" i="11" s="1"/>
  <c r="L2404" i="11"/>
  <c r="N2425" i="11"/>
  <c r="N2426" i="11" s="1"/>
  <c r="M2426" i="11"/>
  <c r="O2424" i="11" s="1"/>
  <c r="I2428" i="11" s="1"/>
  <c r="O965" i="9"/>
  <c r="I998" i="9"/>
  <c r="K998" i="9" s="1"/>
  <c r="L998" i="9" s="1"/>
  <c r="M998" i="9" s="1"/>
  <c r="D1024" i="9"/>
  <c r="I1021" i="9"/>
  <c r="K1021" i="9" s="1"/>
  <c r="L1021" i="9" s="1"/>
  <c r="M1021" i="9" s="1"/>
  <c r="I990" i="9"/>
  <c r="K990" i="9" s="1"/>
  <c r="L990" i="9" s="1"/>
  <c r="M990" i="9" s="1"/>
  <c r="C3484" i="13" l="1"/>
  <c r="I3490" i="13"/>
  <c r="B3490" i="13"/>
  <c r="I3484" i="13"/>
  <c r="H3486" i="13"/>
  <c r="D3490" i="13"/>
  <c r="I3487" i="13"/>
  <c r="I3485" i="13"/>
  <c r="C3485" i="13"/>
  <c r="G3486" i="13"/>
  <c r="H3485" i="13"/>
  <c r="F3488" i="13"/>
  <c r="C3491" i="13"/>
  <c r="B3491" i="13"/>
  <c r="H3489" i="13"/>
  <c r="E3488" i="13"/>
  <c r="G3490" i="13"/>
  <c r="E3484" i="13"/>
  <c r="E3487" i="13"/>
  <c r="G3485" i="13"/>
  <c r="G3487" i="13"/>
  <c r="D3491" i="13"/>
  <c r="D3486" i="13"/>
  <c r="C3487" i="13"/>
  <c r="F3489" i="13"/>
  <c r="D3487" i="13"/>
  <c r="C3490" i="13"/>
  <c r="I3489" i="13"/>
  <c r="G3488" i="13"/>
  <c r="I3486" i="13"/>
  <c r="D3489" i="13"/>
  <c r="E3491" i="13"/>
  <c r="B3485" i="13"/>
  <c r="H3491" i="13"/>
  <c r="C3488" i="13"/>
  <c r="G3489" i="13"/>
  <c r="D3485" i="13"/>
  <c r="G3484" i="13"/>
  <c r="F3484" i="13"/>
  <c r="C3486" i="13"/>
  <c r="B3484" i="13"/>
  <c r="G3491" i="13"/>
  <c r="H3484" i="13"/>
  <c r="D3484" i="13"/>
  <c r="B3489" i="13"/>
  <c r="E3490" i="13"/>
  <c r="C3489" i="13"/>
  <c r="H3488" i="13"/>
  <c r="F3487" i="13"/>
  <c r="F3485" i="13"/>
  <c r="H3487" i="13"/>
  <c r="I3488" i="13"/>
  <c r="I3491" i="13"/>
  <c r="E3489" i="13"/>
  <c r="E3486" i="13"/>
  <c r="B3486" i="13"/>
  <c r="B3487" i="13"/>
  <c r="F3486" i="13"/>
  <c r="F3490" i="13"/>
  <c r="E3485" i="13"/>
  <c r="B3488" i="13"/>
  <c r="D3488" i="13"/>
  <c r="H3490" i="13"/>
  <c r="F3491" i="13"/>
  <c r="B3534" i="13"/>
  <c r="B3537" i="13"/>
  <c r="B3530" i="13"/>
  <c r="B3533" i="13"/>
  <c r="B3532" i="13"/>
  <c r="B3536" i="13"/>
  <c r="B3531" i="13"/>
  <c r="B3535" i="13"/>
  <c r="B3576" i="13" a="1"/>
  <c r="K2428" i="11"/>
  <c r="L2428" i="11" s="1"/>
  <c r="M2428" i="11" s="1"/>
  <c r="I2398" i="11"/>
  <c r="K2398" i="11" s="1"/>
  <c r="L2398" i="11" s="1"/>
  <c r="M2398" i="11" s="1"/>
  <c r="I2429" i="11"/>
  <c r="K2429" i="11" s="1"/>
  <c r="L2429" i="11" s="1"/>
  <c r="M2429" i="11" s="1"/>
  <c r="N2429" i="11" s="1"/>
  <c r="D2433" i="11"/>
  <c r="N2402" i="11"/>
  <c r="K2409" i="11"/>
  <c r="L2409" i="11" s="1"/>
  <c r="M2409" i="11" s="1"/>
  <c r="N2409" i="11" s="1"/>
  <c r="I2378" i="11"/>
  <c r="K2378" i="11" s="1"/>
  <c r="L2378" i="11" s="1"/>
  <c r="M2378" i="11" s="1"/>
  <c r="I2409" i="11"/>
  <c r="D2412" i="11"/>
  <c r="M992" i="9"/>
  <c r="N990" i="9"/>
  <c r="N992" i="9" s="1"/>
  <c r="N998" i="9"/>
  <c r="N1021" i="9"/>
  <c r="N1022" i="9" s="1"/>
  <c r="M1022" i="9"/>
  <c r="O1020" i="9" s="1"/>
  <c r="J1024" i="9"/>
  <c r="J1025" i="9"/>
  <c r="J1026" i="9"/>
  <c r="I969" i="9"/>
  <c r="K969" i="9" s="1"/>
  <c r="L969" i="9" s="1"/>
  <c r="M969" i="9" s="1"/>
  <c r="I1000" i="9"/>
  <c r="K1000" i="9" s="1"/>
  <c r="D1004" i="9"/>
  <c r="B3540" i="13" l="1" a="1"/>
  <c r="B3579" i="13"/>
  <c r="B3576" i="13"/>
  <c r="B3585" i="13"/>
  <c r="B3581" i="13"/>
  <c r="B3583" i="13"/>
  <c r="B3582" i="13"/>
  <c r="B3580" i="13"/>
  <c r="B3586" i="13"/>
  <c r="B3578" i="13"/>
  <c r="B3577" i="13"/>
  <c r="B3584" i="13"/>
  <c r="B3494" i="13" a="1"/>
  <c r="N2378" i="11"/>
  <c r="N2380" i="11" s="1"/>
  <c r="M2380" i="11"/>
  <c r="O2377" i="11" s="1"/>
  <c r="N2398" i="11"/>
  <c r="N2400" i="11" s="1"/>
  <c r="M2400" i="11"/>
  <c r="J2434" i="11"/>
  <c r="J2433" i="11"/>
  <c r="J2413" i="11"/>
  <c r="J2412" i="11"/>
  <c r="N2428" i="11"/>
  <c r="J1004" i="9"/>
  <c r="J1005" i="9"/>
  <c r="I1024" i="9"/>
  <c r="K1024" i="9" s="1"/>
  <c r="L1024" i="9" s="1"/>
  <c r="M1024" i="9" s="1"/>
  <c r="D1059" i="9"/>
  <c r="M971" i="9"/>
  <c r="O969" i="9" s="1"/>
  <c r="N969" i="9"/>
  <c r="N971" i="9" s="1"/>
  <c r="L1000" i="9"/>
  <c r="M1000" i="9" s="1"/>
  <c r="N1000" i="9" s="1"/>
  <c r="O990" i="9"/>
  <c r="B3501" i="13" l="1"/>
  <c r="I3500" i="13"/>
  <c r="H3500" i="13"/>
  <c r="I3497" i="13"/>
  <c r="G3501" i="13"/>
  <c r="H3495" i="13"/>
  <c r="D3499" i="13"/>
  <c r="I3496" i="13"/>
  <c r="B3500" i="13"/>
  <c r="H3499" i="13"/>
  <c r="G3499" i="13"/>
  <c r="F3496" i="13"/>
  <c r="D3500" i="13"/>
  <c r="E3500" i="13"/>
  <c r="H3496" i="13"/>
  <c r="G3494" i="13"/>
  <c r="G3497" i="13"/>
  <c r="G3496" i="13"/>
  <c r="B3495" i="13"/>
  <c r="C3501" i="13"/>
  <c r="G3500" i="13"/>
  <c r="H3501" i="13"/>
  <c r="I3501" i="13"/>
  <c r="F3494" i="13"/>
  <c r="F3501" i="13"/>
  <c r="E3495" i="13"/>
  <c r="B3499" i="13"/>
  <c r="G3498" i="13"/>
  <c r="F3498" i="13"/>
  <c r="H3494" i="13"/>
  <c r="H3498" i="13"/>
  <c r="C3498" i="13"/>
  <c r="E3494" i="13"/>
  <c r="D3501" i="13"/>
  <c r="B3498" i="13"/>
  <c r="F3497" i="13"/>
  <c r="E3497" i="13"/>
  <c r="F3500" i="13"/>
  <c r="C3497" i="13"/>
  <c r="F3495" i="13"/>
  <c r="E3501" i="13"/>
  <c r="E3498" i="13"/>
  <c r="B3497" i="13"/>
  <c r="E3496" i="13"/>
  <c r="D3496" i="13"/>
  <c r="C3499" i="13"/>
  <c r="G3495" i="13"/>
  <c r="I3499" i="13"/>
  <c r="I3498" i="13"/>
  <c r="C3496" i="13"/>
  <c r="B3496" i="13"/>
  <c r="D3495" i="13"/>
  <c r="C3495" i="13"/>
  <c r="D3494" i="13"/>
  <c r="D3497" i="13"/>
  <c r="C3500" i="13"/>
  <c r="C3494" i="13"/>
  <c r="I3495" i="13"/>
  <c r="I3494" i="13"/>
  <c r="H3497" i="13"/>
  <c r="B3494" i="13"/>
  <c r="E3499" i="13"/>
  <c r="D3498" i="13"/>
  <c r="F3499" i="13"/>
  <c r="B3544" i="13"/>
  <c r="B3540" i="13"/>
  <c r="B3542" i="13"/>
  <c r="B3546" i="13"/>
  <c r="B3545" i="13"/>
  <c r="B3547" i="13"/>
  <c r="B3541" i="13"/>
  <c r="B3543" i="13"/>
  <c r="O2398" i="11"/>
  <c r="I2405" i="11"/>
  <c r="K2405" i="11" s="1"/>
  <c r="D2416" i="11"/>
  <c r="I2413" i="11"/>
  <c r="K2413" i="11" s="1"/>
  <c r="I974" i="9"/>
  <c r="K974" i="9" s="1"/>
  <c r="D1008" i="9"/>
  <c r="I1005" i="9"/>
  <c r="J1060" i="9"/>
  <c r="J1059" i="9"/>
  <c r="K1059" i="9" s="1"/>
  <c r="L1059" i="9" s="1"/>
  <c r="M1059" i="9" s="1"/>
  <c r="I994" i="9"/>
  <c r="K994" i="9" s="1"/>
  <c r="L994" i="9" s="1"/>
  <c r="M994" i="9" s="1"/>
  <c r="D1029" i="9"/>
  <c r="I1025" i="9"/>
  <c r="K1025" i="9" s="1"/>
  <c r="L1025" i="9" s="1"/>
  <c r="M1025" i="9" s="1"/>
  <c r="N1025" i="9" s="1"/>
  <c r="N1024" i="9"/>
  <c r="K1005" i="9"/>
  <c r="E3540" i="13" l="1" a="1"/>
  <c r="L2413" i="11"/>
  <c r="M2413" i="11" s="1"/>
  <c r="N2413" i="11" s="1"/>
  <c r="J2417" i="11"/>
  <c r="J2418" i="11"/>
  <c r="K2418" i="11" s="1"/>
  <c r="L2418" i="11" s="1"/>
  <c r="M2418" i="11" s="1"/>
  <c r="N2418" i="11" s="1"/>
  <c r="J2416" i="11"/>
  <c r="L2405" i="11"/>
  <c r="M2405" i="11" s="1"/>
  <c r="N2405" i="11" s="1"/>
  <c r="I2403" i="11"/>
  <c r="K2403" i="11" s="1"/>
  <c r="I2434" i="11"/>
  <c r="K2434" i="11" s="1"/>
  <c r="L2434" i="11" s="1"/>
  <c r="M2434" i="11" s="1"/>
  <c r="N2434" i="11" s="1"/>
  <c r="D2437" i="11"/>
  <c r="J1029" i="9"/>
  <c r="J1030" i="9"/>
  <c r="N994" i="9"/>
  <c r="N996" i="9" s="1"/>
  <c r="M996" i="9"/>
  <c r="O994" i="9" s="1"/>
  <c r="L1005" i="9"/>
  <c r="M1005" i="9" s="1"/>
  <c r="N1005" i="9" s="1"/>
  <c r="N1059" i="9"/>
  <c r="J1009" i="9"/>
  <c r="J1008" i="9"/>
  <c r="L974" i="9"/>
  <c r="M974" i="9" s="1"/>
  <c r="E3547" i="13" l="1"/>
  <c r="H3547" i="13" s="1"/>
  <c r="E3546" i="13"/>
  <c r="H3546" i="13" s="1"/>
  <c r="E3541" i="13"/>
  <c r="H3541" i="13" s="1"/>
  <c r="E3540" i="13"/>
  <c r="E3545" i="13"/>
  <c r="H3545" i="13" s="1"/>
  <c r="E3543" i="13"/>
  <c r="H3543" i="13" s="1"/>
  <c r="E3544" i="13"/>
  <c r="H3544" i="13" s="1"/>
  <c r="E3542" i="13"/>
  <c r="H3542" i="13" s="1"/>
  <c r="L2403" i="11"/>
  <c r="M2403" i="11" s="1"/>
  <c r="J2437" i="11"/>
  <c r="J2438" i="11"/>
  <c r="N974" i="9"/>
  <c r="N976" i="9" s="1"/>
  <c r="M976" i="9"/>
  <c r="O973" i="9" s="1"/>
  <c r="I999" i="9"/>
  <c r="K999" i="9" s="1"/>
  <c r="L999" i="9" s="1"/>
  <c r="M999" i="9" s="1"/>
  <c r="D1033" i="9"/>
  <c r="I1030" i="9"/>
  <c r="K1030" i="9" s="1"/>
  <c r="L1030" i="9" s="1"/>
  <c r="M1030" i="9" s="1"/>
  <c r="N1030" i="9" s="1"/>
  <c r="H3540" i="13" l="1"/>
  <c r="H3576" i="13" a="1"/>
  <c r="N2403" i="11"/>
  <c r="N2406" i="11" s="1"/>
  <c r="M2406" i="11"/>
  <c r="O2402" i="11" s="1"/>
  <c r="J1033" i="9"/>
  <c r="J1034" i="9"/>
  <c r="I1001" i="9"/>
  <c r="K1001" i="9" s="1"/>
  <c r="D1012" i="9"/>
  <c r="I1009" i="9"/>
  <c r="K1009" i="9" s="1"/>
  <c r="L1009" i="9" s="1"/>
  <c r="M1009" i="9" s="1"/>
  <c r="N1009" i="9" s="1"/>
  <c r="N999" i="9"/>
  <c r="H3579" i="13" l="1"/>
  <c r="H3581" i="13"/>
  <c r="H3576" i="13"/>
  <c r="H3580" i="13"/>
  <c r="H3582" i="13"/>
  <c r="H3584" i="13"/>
  <c r="H3586" i="13"/>
  <c r="H3585" i="13"/>
  <c r="H3583" i="13"/>
  <c r="H3577" i="13"/>
  <c r="H3578" i="13"/>
  <c r="I2416" i="11"/>
  <c r="K2416" i="11" s="1"/>
  <c r="L2416" i="11" s="1"/>
  <c r="M2416" i="11" s="1"/>
  <c r="I2438" i="11"/>
  <c r="K2438" i="11" s="1"/>
  <c r="L2438" i="11" s="1"/>
  <c r="M2438" i="11" s="1"/>
  <c r="N2438" i="11" s="1"/>
  <c r="D2441" i="11"/>
  <c r="I2408" i="11"/>
  <c r="K2408" i="11" s="1"/>
  <c r="L2408" i="11" s="1"/>
  <c r="M2408" i="11" s="1"/>
  <c r="I2430" i="11"/>
  <c r="K2430" i="11" s="1"/>
  <c r="L1001" i="9"/>
  <c r="M1001" i="9" s="1"/>
  <c r="J1013" i="9"/>
  <c r="J1012" i="9"/>
  <c r="J1014" i="9"/>
  <c r="K1014" i="9" s="1"/>
  <c r="L1014" i="9" s="1"/>
  <c r="M1014" i="9" s="1"/>
  <c r="N1014" i="9" s="1"/>
  <c r="B3589" i="13" l="1" a="1"/>
  <c r="L2430" i="11"/>
  <c r="M2430" i="11" s="1"/>
  <c r="M2410" i="11"/>
  <c r="N2408" i="11"/>
  <c r="N2410" i="11" s="1"/>
  <c r="J2443" i="11"/>
  <c r="J2441" i="11"/>
  <c r="J2444" i="11"/>
  <c r="J2442" i="11"/>
  <c r="N2416" i="11"/>
  <c r="N1001" i="9"/>
  <c r="N1002" i="9" s="1"/>
  <c r="M1002" i="9"/>
  <c r="O998" i="9" s="1"/>
  <c r="B3599" i="13" l="1"/>
  <c r="B3589" i="13"/>
  <c r="B3597" i="13"/>
  <c r="B3591" i="13"/>
  <c r="B3598" i="13"/>
  <c r="B3592" i="13"/>
  <c r="B3590" i="13"/>
  <c r="B3594" i="13"/>
  <c r="B3596" i="13"/>
  <c r="B3593" i="13"/>
  <c r="B3595" i="13"/>
  <c r="N2430" i="11"/>
  <c r="N2431" i="11" s="1"/>
  <c r="M2431" i="11"/>
  <c r="O2428" i="11" s="1"/>
  <c r="O2408" i="11"/>
  <c r="I1026" i="9"/>
  <c r="K1026" i="9" s="1"/>
  <c r="I1012" i="9"/>
  <c r="K1012" i="9" s="1"/>
  <c r="L1012" i="9" s="1"/>
  <c r="M1012" i="9" s="1"/>
  <c r="D1037" i="9"/>
  <c r="I1034" i="9"/>
  <c r="K1034" i="9" s="1"/>
  <c r="L1034" i="9" s="1"/>
  <c r="M1034" i="9" s="1"/>
  <c r="N1034" i="9" s="1"/>
  <c r="I1004" i="9"/>
  <c r="K1004" i="9" s="1"/>
  <c r="L1004" i="9" s="1"/>
  <c r="M1004" i="9" s="1"/>
  <c r="B3602" i="13" l="1" a="1"/>
  <c r="B3608" i="13" s="1"/>
  <c r="I2441" i="11"/>
  <c r="K2441" i="11" s="1"/>
  <c r="L2441" i="11" s="1"/>
  <c r="M2441" i="11" s="1"/>
  <c r="I2433" i="11"/>
  <c r="K2433" i="11" s="1"/>
  <c r="L2433" i="11" s="1"/>
  <c r="M2433" i="11" s="1"/>
  <c r="I2412" i="11"/>
  <c r="K2412" i="11" s="1"/>
  <c r="L2412" i="11" s="1"/>
  <c r="M2412" i="11" s="1"/>
  <c r="I2443" i="11"/>
  <c r="K2443" i="11" s="1"/>
  <c r="D2447" i="11"/>
  <c r="N1004" i="9"/>
  <c r="N1006" i="9" s="1"/>
  <c r="M1006" i="9"/>
  <c r="O1004" i="9" s="1"/>
  <c r="J1038" i="9"/>
  <c r="J1040" i="9"/>
  <c r="J1039" i="9"/>
  <c r="J1037" i="9"/>
  <c r="N1012" i="9"/>
  <c r="L1026" i="9"/>
  <c r="M1026" i="9" s="1"/>
  <c r="B3612" i="13" l="1"/>
  <c r="B3605" i="13"/>
  <c r="B3610" i="13"/>
  <c r="E3610" i="13" s="1"/>
  <c r="B3625" i="13" s="1"/>
  <c r="B3611" i="13"/>
  <c r="B3604" i="13"/>
  <c r="B3602" i="13"/>
  <c r="E3602" i="13" s="1" a="1"/>
  <c r="B3603" i="13"/>
  <c r="E3603" i="13" s="1"/>
  <c r="B3618" i="13" s="1"/>
  <c r="B3606" i="13"/>
  <c r="E3606" i="13" s="1"/>
  <c r="B3621" i="13" s="1"/>
  <c r="B3607" i="13"/>
  <c r="B3609" i="13"/>
  <c r="E3609" i="13" s="1"/>
  <c r="B3624" i="13" s="1"/>
  <c r="E3612" i="13"/>
  <c r="B3627" i="13" s="1"/>
  <c r="E3611" i="13"/>
  <c r="B3626" i="13" s="1"/>
  <c r="E3604" i="13"/>
  <c r="B3619" i="13" s="1"/>
  <c r="E3607" i="13"/>
  <c r="B3622" i="13" s="1"/>
  <c r="E3608" i="13"/>
  <c r="B3623" i="13" s="1"/>
  <c r="E3605" i="13"/>
  <c r="B3620" i="13" s="1"/>
  <c r="L2443" i="11"/>
  <c r="M2443" i="11" s="1"/>
  <c r="N2443" i="11" s="1"/>
  <c r="J2447" i="11"/>
  <c r="J2448" i="11"/>
  <c r="N2412" i="11"/>
  <c r="N2414" i="11" s="1"/>
  <c r="M2414" i="11"/>
  <c r="O2412" i="11" s="1"/>
  <c r="N2433" i="11"/>
  <c r="N2435" i="11" s="1"/>
  <c r="M2435" i="11"/>
  <c r="O2433" i="11" s="1"/>
  <c r="I2437" i="11" s="1"/>
  <c r="K2437" i="11" s="1"/>
  <c r="L2437" i="11" s="1"/>
  <c r="M2437" i="11" s="1"/>
  <c r="N2441" i="11"/>
  <c r="N1026" i="9"/>
  <c r="N1027" i="9" s="1"/>
  <c r="M1027" i="9"/>
  <c r="O1024" i="9" s="1"/>
  <c r="I1008" i="9"/>
  <c r="K1008" i="9" s="1"/>
  <c r="L1008" i="9" s="1"/>
  <c r="M1008" i="9" s="1"/>
  <c r="I1039" i="9"/>
  <c r="K1039" i="9" s="1"/>
  <c r="L1039" i="9" s="1"/>
  <c r="M1039" i="9" s="1"/>
  <c r="N1039" i="9" s="1"/>
  <c r="D1043" i="9"/>
  <c r="E3602" i="13" l="1"/>
  <c r="B3617" i="13" s="1"/>
  <c r="H3661" i="13"/>
  <c r="F3624" i="13"/>
  <c r="H3659" i="13"/>
  <c r="F3622" i="13"/>
  <c r="H3656" i="13"/>
  <c r="F3619" i="13"/>
  <c r="H3662" i="13"/>
  <c r="F3625" i="13"/>
  <c r="H3663" i="13"/>
  <c r="F3626" i="13"/>
  <c r="H3657" i="13"/>
  <c r="F3620" i="13"/>
  <c r="H3655" i="13"/>
  <c r="F3618" i="13"/>
  <c r="H3654" i="13"/>
  <c r="F3617" i="13"/>
  <c r="H3660" i="13"/>
  <c r="F3623" i="13"/>
  <c r="H3658" i="13"/>
  <c r="F3621" i="13"/>
  <c r="H3664" i="13"/>
  <c r="F3627" i="13"/>
  <c r="I2417" i="11"/>
  <c r="K2417" i="11" s="1"/>
  <c r="L2417" i="11" s="1"/>
  <c r="M2417" i="11" s="1"/>
  <c r="D2451" i="11"/>
  <c r="I2448" i="11"/>
  <c r="K2448" i="11"/>
  <c r="N2437" i="11"/>
  <c r="N2439" i="11" s="1"/>
  <c r="M2439" i="11"/>
  <c r="O2437" i="11" s="1"/>
  <c r="I2442" i="11" s="1"/>
  <c r="K2442" i="11" s="1"/>
  <c r="J1043" i="9"/>
  <c r="J1044" i="9"/>
  <c r="I1060" i="9"/>
  <c r="K1060" i="9" s="1"/>
  <c r="I1029" i="9"/>
  <c r="K1029" i="9" s="1"/>
  <c r="L1029" i="9" s="1"/>
  <c r="M1029" i="9" s="1"/>
  <c r="I1037" i="9"/>
  <c r="K1037" i="9" s="1"/>
  <c r="L1037" i="9" s="1"/>
  <c r="M1037" i="9" s="1"/>
  <c r="D1063" i="9"/>
  <c r="M1010" i="9"/>
  <c r="N1008" i="9"/>
  <c r="N1010" i="9" s="1"/>
  <c r="J3625" i="13" l="1"/>
  <c r="H3625" i="13"/>
  <c r="E3788" i="13" a="1"/>
  <c r="J3618" i="13"/>
  <c r="H3618" i="13"/>
  <c r="J3619" i="13"/>
  <c r="H3619" i="13"/>
  <c r="K3619" i="13" s="1"/>
  <c r="L3619" i="13" s="1"/>
  <c r="M3619" i="13" s="1"/>
  <c r="D3695" i="13" s="1"/>
  <c r="J3627" i="13"/>
  <c r="H3627" i="13"/>
  <c r="J3621" i="13"/>
  <c r="H3621" i="13"/>
  <c r="K3621" i="13" s="1"/>
  <c r="L3621" i="13" s="1"/>
  <c r="M3621" i="13" s="1"/>
  <c r="F3697" i="13" s="1"/>
  <c r="H3622" i="13"/>
  <c r="J3622" i="13"/>
  <c r="J3617" i="13"/>
  <c r="H3617" i="13"/>
  <c r="K3617" i="13" s="1"/>
  <c r="L3617" i="13" s="1"/>
  <c r="M3617" i="13" s="1"/>
  <c r="B3693" i="13" s="1"/>
  <c r="J3620" i="13"/>
  <c r="H3620" i="13"/>
  <c r="J3623" i="13"/>
  <c r="H3623" i="13"/>
  <c r="K3623" i="13" s="1"/>
  <c r="L3623" i="13" s="1"/>
  <c r="M3623" i="13" s="1"/>
  <c r="H3699" i="13" s="1"/>
  <c r="J3626" i="13"/>
  <c r="H3626" i="13"/>
  <c r="J3624" i="13"/>
  <c r="H3624" i="13"/>
  <c r="K3624" i="13" s="1"/>
  <c r="L3624" i="13" s="1"/>
  <c r="M3624" i="13" s="1"/>
  <c r="I3700" i="13" s="1"/>
  <c r="L2442" i="11"/>
  <c r="M2442" i="11" s="1"/>
  <c r="L2448" i="11"/>
  <c r="M2448" i="11" s="1"/>
  <c r="N2448" i="11" s="1"/>
  <c r="J2451" i="11"/>
  <c r="J2452" i="11"/>
  <c r="N2417" i="11"/>
  <c r="N2419" i="11" s="1"/>
  <c r="M2419" i="11"/>
  <c r="J1063" i="9"/>
  <c r="J1064" i="9"/>
  <c r="J1065" i="9"/>
  <c r="M1060" i="9"/>
  <c r="L1060" i="9"/>
  <c r="N1029" i="9"/>
  <c r="N1031" i="9" s="1"/>
  <c r="M1031" i="9"/>
  <c r="O1029" i="9" s="1"/>
  <c r="N1037" i="9"/>
  <c r="O1008" i="9"/>
  <c r="K3626" i="13" l="1"/>
  <c r="L3626" i="13" s="1"/>
  <c r="M3626" i="13" s="1"/>
  <c r="K3702" i="13" s="1"/>
  <c r="K3618" i="13"/>
  <c r="L3618" i="13" s="1"/>
  <c r="M3618" i="13" s="1"/>
  <c r="C3694" i="13" s="1"/>
  <c r="K3622" i="13"/>
  <c r="L3622" i="13" s="1"/>
  <c r="M3622" i="13" s="1"/>
  <c r="G3698" i="13" s="1"/>
  <c r="E3795" i="13"/>
  <c r="E3793" i="13"/>
  <c r="E3791" i="13"/>
  <c r="E3794" i="13"/>
  <c r="E3789" i="13"/>
  <c r="E3792" i="13"/>
  <c r="E3790" i="13"/>
  <c r="E3788" i="13"/>
  <c r="K3620" i="13"/>
  <c r="L3620" i="13" s="1"/>
  <c r="M3620" i="13" s="1"/>
  <c r="E3696" i="13" s="1"/>
  <c r="K3627" i="13"/>
  <c r="L3627" i="13" s="1"/>
  <c r="M3627" i="13" s="1"/>
  <c r="L3703" i="13" s="1"/>
  <c r="K3625" i="13"/>
  <c r="L3625" i="13" s="1"/>
  <c r="M3625" i="13" s="1"/>
  <c r="J3701" i="13" s="1"/>
  <c r="B3762" i="13" a="1"/>
  <c r="N2442" i="11"/>
  <c r="O2416" i="11"/>
  <c r="N1060" i="9"/>
  <c r="N1061" i="9" s="1"/>
  <c r="M1061" i="9"/>
  <c r="O1059" i="9" s="1"/>
  <c r="I1033" i="9"/>
  <c r="K1033" i="9" s="1"/>
  <c r="L1033" i="9" s="1"/>
  <c r="M1033" i="9" s="1"/>
  <c r="I1064" i="9"/>
  <c r="D1068" i="9"/>
  <c r="K1064" i="9"/>
  <c r="L1064" i="9" s="1"/>
  <c r="M1064" i="9" s="1"/>
  <c r="N1064" i="9" s="1"/>
  <c r="I1013" i="9"/>
  <c r="K1013" i="9" s="1"/>
  <c r="L1013" i="9" s="1"/>
  <c r="M1013" i="9" s="1"/>
  <c r="I1044" i="9"/>
  <c r="K1044" i="9" s="1"/>
  <c r="D1047" i="9"/>
  <c r="B3706" i="13" l="1" a="1"/>
  <c r="E3713" i="13" s="1"/>
  <c r="H3788" i="13" a="1"/>
  <c r="H3794" i="13" s="1"/>
  <c r="H3791" i="13"/>
  <c r="H3788" i="13"/>
  <c r="H3789" i="13"/>
  <c r="H3795" i="13"/>
  <c r="H3793" i="13"/>
  <c r="H3790" i="13"/>
  <c r="B3769" i="13"/>
  <c r="B3770" i="13"/>
  <c r="B3766" i="13"/>
  <c r="B3764" i="13"/>
  <c r="B3772" i="13"/>
  <c r="B3767" i="13"/>
  <c r="B3768" i="13"/>
  <c r="B3765" i="13"/>
  <c r="B3763" i="13"/>
  <c r="B3762" i="13"/>
  <c r="B3771" i="13"/>
  <c r="I2452" i="11"/>
  <c r="K2452" i="11" s="1"/>
  <c r="L2452" i="11" s="1"/>
  <c r="M2452" i="11" s="1"/>
  <c r="N2452" i="11" s="1"/>
  <c r="D2455" i="11"/>
  <c r="I2444" i="11"/>
  <c r="K2444" i="11" s="1"/>
  <c r="L2444" i="11" s="1"/>
  <c r="M2444" i="11" s="1"/>
  <c r="N1013" i="9"/>
  <c r="N1015" i="9" s="1"/>
  <c r="M1015" i="9"/>
  <c r="O1012" i="9" s="1"/>
  <c r="J1068" i="9"/>
  <c r="J1069" i="9"/>
  <c r="J1048" i="9"/>
  <c r="J1047" i="9"/>
  <c r="I1063" i="9"/>
  <c r="K1063" i="9" s="1"/>
  <c r="D1098" i="9"/>
  <c r="M1035" i="9"/>
  <c r="N1033" i="9"/>
  <c r="N1035" i="9" s="1"/>
  <c r="L1044" i="9"/>
  <c r="M1044" i="9" s="1"/>
  <c r="N1044" i="9" s="1"/>
  <c r="I3706" i="13" l="1"/>
  <c r="G3712" i="13"/>
  <c r="B3712" i="13"/>
  <c r="K3708" i="13"/>
  <c r="D3709" i="13"/>
  <c r="G3708" i="13"/>
  <c r="E3709" i="13"/>
  <c r="L3706" i="13"/>
  <c r="D3716" i="13"/>
  <c r="B3716" i="13"/>
  <c r="L3716" i="13"/>
  <c r="I3716" i="13"/>
  <c r="D3711" i="13"/>
  <c r="H3716" i="13"/>
  <c r="E3711" i="13"/>
  <c r="J3707" i="13"/>
  <c r="C3715" i="13"/>
  <c r="K3714" i="13"/>
  <c r="F3716" i="13"/>
  <c r="H3713" i="13"/>
  <c r="J3711" i="13"/>
  <c r="D3708" i="13"/>
  <c r="E3706" i="13"/>
  <c r="C3708" i="13"/>
  <c r="G3709" i="13"/>
  <c r="J3709" i="13"/>
  <c r="I3715" i="13"/>
  <c r="G3707" i="13"/>
  <c r="B3710" i="13"/>
  <c r="E3707" i="13"/>
  <c r="I3712" i="13"/>
  <c r="I3711" i="13"/>
  <c r="F3708" i="13"/>
  <c r="J3715" i="13"/>
  <c r="B3713" i="13"/>
  <c r="G3714" i="13"/>
  <c r="K3715" i="13"/>
  <c r="F3711" i="13"/>
  <c r="J3713" i="13"/>
  <c r="D3706" i="13"/>
  <c r="B3708" i="13"/>
  <c r="F3709" i="13"/>
  <c r="B3707" i="13"/>
  <c r="K3712" i="13"/>
  <c r="I3714" i="13"/>
  <c r="L3714" i="13"/>
  <c r="L3710" i="13"/>
  <c r="H3714" i="13"/>
  <c r="B3714" i="13"/>
  <c r="G3711" i="13"/>
  <c r="J3716" i="13"/>
  <c r="H3706" i="13"/>
  <c r="K3706" i="13"/>
  <c r="E3710" i="13"/>
  <c r="H3712" i="13"/>
  <c r="J3708" i="13"/>
  <c r="H3710" i="13"/>
  <c r="C3714" i="13"/>
  <c r="D3710" i="13"/>
  <c r="K3710" i="13"/>
  <c r="E3712" i="13"/>
  <c r="C3712" i="13"/>
  <c r="K3713" i="13"/>
  <c r="L3712" i="13"/>
  <c r="K3709" i="13"/>
  <c r="C3706" i="13"/>
  <c r="D3714" i="13"/>
  <c r="L3707" i="13"/>
  <c r="G3706" i="13"/>
  <c r="L3709" i="13"/>
  <c r="F3715" i="13"/>
  <c r="I3710" i="13"/>
  <c r="J3710" i="13"/>
  <c r="I3709" i="13"/>
  <c r="I3708" i="13"/>
  <c r="B3706" i="13"/>
  <c r="F3712" i="13"/>
  <c r="E3714" i="13"/>
  <c r="G3710" i="13"/>
  <c r="J3712" i="13"/>
  <c r="L3713" i="13"/>
  <c r="K3716" i="13"/>
  <c r="D3707" i="13"/>
  <c r="F3714" i="13"/>
  <c r="H3709" i="13"/>
  <c r="L3708" i="13"/>
  <c r="B3715" i="13"/>
  <c r="H3715" i="13"/>
  <c r="E3716" i="13"/>
  <c r="J3714" i="13"/>
  <c r="C3710" i="13"/>
  <c r="G3716" i="13"/>
  <c r="L3715" i="13"/>
  <c r="B3709" i="13"/>
  <c r="K3711" i="13"/>
  <c r="H3707" i="13"/>
  <c r="E3708" i="13"/>
  <c r="G3713" i="13"/>
  <c r="C3713" i="13"/>
  <c r="L3711" i="13"/>
  <c r="I3713" i="13"/>
  <c r="D3715" i="13"/>
  <c r="G3715" i="13"/>
  <c r="D3712" i="13"/>
  <c r="F3707" i="13"/>
  <c r="F3706" i="13"/>
  <c r="C3709" i="13"/>
  <c r="I3707" i="13"/>
  <c r="F3713" i="13"/>
  <c r="D3713" i="13"/>
  <c r="J3706" i="13"/>
  <c r="F3710" i="13"/>
  <c r="K3707" i="13"/>
  <c r="C3711" i="13"/>
  <c r="H3708" i="13"/>
  <c r="E3715" i="13"/>
  <c r="B3711" i="13"/>
  <c r="C3707" i="13"/>
  <c r="C3716" i="13"/>
  <c r="H3711" i="13"/>
  <c r="H3792" i="13"/>
  <c r="B3775" i="13" a="1"/>
  <c r="N2444" i="11"/>
  <c r="N2445" i="11" s="1"/>
  <c r="M2445" i="11"/>
  <c r="O2441" i="11" s="1"/>
  <c r="J2457" i="11"/>
  <c r="K2457" i="11" s="1"/>
  <c r="J2456" i="11"/>
  <c r="J2455" i="11"/>
  <c r="L1063" i="9"/>
  <c r="M1063" i="9" s="1"/>
  <c r="O1033" i="9"/>
  <c r="J1099" i="9"/>
  <c r="J1098" i="9"/>
  <c r="K1098" i="9" s="1"/>
  <c r="L1098" i="9" s="1"/>
  <c r="M1098" i="9" s="1"/>
  <c r="D1051" i="9"/>
  <c r="I1048" i="9"/>
  <c r="K1048" i="9" s="1"/>
  <c r="I1040" i="9"/>
  <c r="K1040" i="9" s="1"/>
  <c r="B3719" i="13" l="1" a="1"/>
  <c r="E3720" i="13" s="1"/>
  <c r="B3784" i="13"/>
  <c r="B3778" i="13"/>
  <c r="B3783" i="13"/>
  <c r="B3782" i="13"/>
  <c r="B3781" i="13"/>
  <c r="B3775" i="13"/>
  <c r="B3785" i="13"/>
  <c r="B3780" i="13"/>
  <c r="B3779" i="13"/>
  <c r="B3777" i="13"/>
  <c r="B3776" i="13"/>
  <c r="L2457" i="11"/>
  <c r="M2457" i="11" s="1"/>
  <c r="N2457" i="11" s="1"/>
  <c r="I2447" i="11"/>
  <c r="K2447" i="11" s="1"/>
  <c r="L2447" i="11" s="1"/>
  <c r="M2447" i="11" s="1"/>
  <c r="I2455" i="11"/>
  <c r="K2455" i="11" s="1"/>
  <c r="L1048" i="9"/>
  <c r="M1048" i="9" s="1"/>
  <c r="N1048" i="9" s="1"/>
  <c r="N1063" i="9"/>
  <c r="N1098" i="9"/>
  <c r="I1038" i="9"/>
  <c r="K1038" i="9" s="1"/>
  <c r="D1072" i="9"/>
  <c r="I1069" i="9"/>
  <c r="K1069" i="9" s="1"/>
  <c r="J1052" i="9"/>
  <c r="J1053" i="9"/>
  <c r="K1053" i="9" s="1"/>
  <c r="L1053" i="9" s="1"/>
  <c r="M1053" i="9" s="1"/>
  <c r="N1053" i="9" s="1"/>
  <c r="J1051" i="9"/>
  <c r="L1040" i="9"/>
  <c r="M1040" i="9" s="1"/>
  <c r="N1040" i="9" s="1"/>
  <c r="K3724" i="13" l="1"/>
  <c r="B3720" i="13"/>
  <c r="D3719" i="13"/>
  <c r="D3721" i="13"/>
  <c r="J3721" i="13"/>
  <c r="K3719" i="13"/>
  <c r="C3720" i="13"/>
  <c r="L3724" i="13"/>
  <c r="L3728" i="13"/>
  <c r="B3729" i="13"/>
  <c r="J3723" i="13"/>
  <c r="E3726" i="13"/>
  <c r="G3723" i="13"/>
  <c r="H3725" i="13"/>
  <c r="I3723" i="13"/>
  <c r="E3725" i="13"/>
  <c r="I3728" i="13"/>
  <c r="B3728" i="13"/>
  <c r="I3724" i="13"/>
  <c r="F3727" i="13"/>
  <c r="E3723" i="13"/>
  <c r="C3727" i="13"/>
  <c r="K3728" i="13"/>
  <c r="J3724" i="13"/>
  <c r="L3726" i="13"/>
  <c r="D3720" i="13"/>
  <c r="F3719" i="13"/>
  <c r="D3728" i="13"/>
  <c r="L3721" i="13"/>
  <c r="I3720" i="13"/>
  <c r="J3727" i="13"/>
  <c r="H3720" i="13"/>
  <c r="L3720" i="13"/>
  <c r="C3729" i="13"/>
  <c r="F3726" i="13"/>
  <c r="L3719" i="13"/>
  <c r="H3721" i="13"/>
  <c r="I3725" i="13"/>
  <c r="J3729" i="13"/>
  <c r="D3724" i="13"/>
  <c r="F3725" i="13"/>
  <c r="B3723" i="13"/>
  <c r="C3724" i="13"/>
  <c r="H3724" i="13"/>
  <c r="G3721" i="13"/>
  <c r="L3722" i="13"/>
  <c r="J3719" i="13"/>
  <c r="G3728" i="13"/>
  <c r="C3726" i="13"/>
  <c r="D3722" i="13"/>
  <c r="I3722" i="13"/>
  <c r="B3719" i="13"/>
  <c r="K3723" i="13"/>
  <c r="B3727" i="13"/>
  <c r="I3729" i="13"/>
  <c r="C3725" i="13"/>
  <c r="I3721" i="13"/>
  <c r="H3728" i="13"/>
  <c r="J3720" i="13"/>
  <c r="G3726" i="13"/>
  <c r="H3726" i="13"/>
  <c r="B3725" i="13"/>
  <c r="B3724" i="13"/>
  <c r="G3727" i="13"/>
  <c r="D3725" i="13"/>
  <c r="H3723" i="13"/>
  <c r="G3729" i="13"/>
  <c r="L3729" i="13"/>
  <c r="B3721" i="13"/>
  <c r="L3727" i="13"/>
  <c r="E3728" i="13"/>
  <c r="G3722" i="13"/>
  <c r="E3727" i="13"/>
  <c r="C3721" i="13"/>
  <c r="K3721" i="13"/>
  <c r="J3722" i="13"/>
  <c r="H3722" i="13"/>
  <c r="C3723" i="13"/>
  <c r="B3722" i="13"/>
  <c r="J3726" i="13"/>
  <c r="L3725" i="13"/>
  <c r="D3727" i="13"/>
  <c r="C3728" i="13"/>
  <c r="G3719" i="13"/>
  <c r="K3725" i="13"/>
  <c r="K3726" i="13"/>
  <c r="I3726" i="13"/>
  <c r="D3729" i="13"/>
  <c r="J3728" i="13"/>
  <c r="D3726" i="13"/>
  <c r="G3724" i="13"/>
  <c r="H3719" i="13"/>
  <c r="I3719" i="13"/>
  <c r="H3727" i="13"/>
  <c r="I3727" i="13"/>
  <c r="E3724" i="13"/>
  <c r="G3725" i="13"/>
  <c r="K3722" i="13"/>
  <c r="F3721" i="13"/>
  <c r="E3721" i="13"/>
  <c r="F3728" i="13"/>
  <c r="C3722" i="13"/>
  <c r="D3723" i="13"/>
  <c r="E3729" i="13"/>
  <c r="G3720" i="13"/>
  <c r="C3719" i="13"/>
  <c r="K3720" i="13"/>
  <c r="F3729" i="13"/>
  <c r="K3729" i="13"/>
  <c r="J3725" i="13"/>
  <c r="H3729" i="13"/>
  <c r="F3724" i="13"/>
  <c r="F3722" i="13"/>
  <c r="F3720" i="13"/>
  <c r="B3726" i="13"/>
  <c r="L3723" i="13"/>
  <c r="F3723" i="13"/>
  <c r="E3719" i="13"/>
  <c r="E3722" i="13"/>
  <c r="K3727" i="13"/>
  <c r="L2455" i="11"/>
  <c r="M2455" i="11" s="1"/>
  <c r="N2447" i="11"/>
  <c r="N2449" i="11" s="1"/>
  <c r="M2449" i="11"/>
  <c r="O2447" i="11" s="1"/>
  <c r="I2451" i="11" s="1"/>
  <c r="K2451" i="11" s="1"/>
  <c r="L2451" i="11" s="1"/>
  <c r="M2451" i="11" s="1"/>
  <c r="J1073" i="9"/>
  <c r="J1072" i="9"/>
  <c r="L1038" i="9"/>
  <c r="M1038" i="9" s="1"/>
  <c r="L1069" i="9"/>
  <c r="M1069" i="9" s="1"/>
  <c r="N1069" i="9" s="1"/>
  <c r="B3808" i="13" l="1" a="1"/>
  <c r="L3816" i="13" s="1"/>
  <c r="B3732" i="13" a="1"/>
  <c r="B3738" i="13" s="1"/>
  <c r="N2455" i="11"/>
  <c r="M2453" i="11"/>
  <c r="O2451" i="11" s="1"/>
  <c r="I2456" i="11" s="1"/>
  <c r="K2456" i="11" s="1"/>
  <c r="N2451" i="11"/>
  <c r="N2453" i="11" s="1"/>
  <c r="N1038" i="9"/>
  <c r="N1041" i="9" s="1"/>
  <c r="M1041" i="9"/>
  <c r="O1037" i="9" s="1"/>
  <c r="K3733" i="13" l="1"/>
  <c r="F3732" i="13"/>
  <c r="J3733" i="13"/>
  <c r="G3732" i="13"/>
  <c r="C3732" i="13"/>
  <c r="K3738" i="13"/>
  <c r="F3816" i="13"/>
  <c r="B3816" i="13"/>
  <c r="D3818" i="13"/>
  <c r="I3811" i="13"/>
  <c r="L3808" i="13"/>
  <c r="J3808" i="13"/>
  <c r="D3816" i="13"/>
  <c r="J3814" i="13"/>
  <c r="G3735" i="13"/>
  <c r="C3738" i="13"/>
  <c r="H3817" i="13"/>
  <c r="G3811" i="13"/>
  <c r="D3812" i="13"/>
  <c r="I3813" i="13"/>
  <c r="K3817" i="13"/>
  <c r="C3810" i="13"/>
  <c r="C3817" i="13"/>
  <c r="B3808" i="13"/>
  <c r="H3732" i="13"/>
  <c r="D3736" i="13"/>
  <c r="F3737" i="13"/>
  <c r="B3739" i="13"/>
  <c r="E3732" i="13"/>
  <c r="H3809" i="13"/>
  <c r="E3808" i="13"/>
  <c r="J3817" i="13"/>
  <c r="E3817" i="13"/>
  <c r="G3808" i="13"/>
  <c r="B3818" i="13"/>
  <c r="I3810" i="13"/>
  <c r="D3808" i="13"/>
  <c r="G3816" i="13"/>
  <c r="H3814" i="13"/>
  <c r="H3813" i="13"/>
  <c r="L3818" i="13"/>
  <c r="C3812" i="13"/>
  <c r="G3812" i="13"/>
  <c r="K3816" i="13"/>
  <c r="I3734" i="13"/>
  <c r="I3735" i="13"/>
  <c r="C3735" i="13"/>
  <c r="G3737" i="13"/>
  <c r="J3732" i="13"/>
  <c r="J3818" i="13"/>
  <c r="F3811" i="13"/>
  <c r="E3816" i="13"/>
  <c r="K3811" i="13"/>
  <c r="F3817" i="13"/>
  <c r="H3812" i="13"/>
  <c r="I3808" i="13"/>
  <c r="B3814" i="13"/>
  <c r="F3809" i="13"/>
  <c r="J3812" i="13"/>
  <c r="C3808" i="13"/>
  <c r="J3815" i="13"/>
  <c r="L3813" i="13"/>
  <c r="K3813" i="13"/>
  <c r="I3814" i="13"/>
  <c r="I3737" i="13"/>
  <c r="I3733" i="13"/>
  <c r="K3735" i="13"/>
  <c r="F3738" i="13"/>
  <c r="J3736" i="13"/>
  <c r="K3814" i="13"/>
  <c r="B3815" i="13"/>
  <c r="D3814" i="13"/>
  <c r="I3817" i="13"/>
  <c r="E3815" i="13"/>
  <c r="F3818" i="13"/>
  <c r="G3817" i="13"/>
  <c r="L3814" i="13"/>
  <c r="C3816" i="13"/>
  <c r="E3809" i="13"/>
  <c r="H3811" i="13"/>
  <c r="J3813" i="13"/>
  <c r="L3811" i="13"/>
  <c r="F3808" i="13"/>
  <c r="J3810" i="13"/>
  <c r="L3738" i="13"/>
  <c r="G3809" i="13"/>
  <c r="I3815" i="13"/>
  <c r="I3816" i="13"/>
  <c r="H3818" i="13"/>
  <c r="B3809" i="13"/>
  <c r="B3812" i="13"/>
  <c r="D3811" i="13"/>
  <c r="F3735" i="13"/>
  <c r="G3814" i="13"/>
  <c r="H3810" i="13"/>
  <c r="K3812" i="13"/>
  <c r="D3817" i="13"/>
  <c r="D3809" i="13"/>
  <c r="J3811" i="13"/>
  <c r="L3809" i="13"/>
  <c r="K3736" i="13"/>
  <c r="F3734" i="13"/>
  <c r="C3734" i="13"/>
  <c r="J3735" i="13"/>
  <c r="L3735" i="13"/>
  <c r="K3809" i="13"/>
  <c r="L3812" i="13"/>
  <c r="E3812" i="13"/>
  <c r="C3818" i="13"/>
  <c r="F3813" i="13"/>
  <c r="I3812" i="13"/>
  <c r="H3815" i="13"/>
  <c r="J3809" i="13"/>
  <c r="B3811" i="13"/>
  <c r="C3815" i="13"/>
  <c r="E3818" i="13"/>
  <c r="B3810" i="13"/>
  <c r="I3818" i="13"/>
  <c r="F3815" i="13"/>
  <c r="H3816" i="13"/>
  <c r="L3736" i="13"/>
  <c r="J3738" i="13"/>
  <c r="E3736" i="13"/>
  <c r="H3735" i="13"/>
  <c r="L3734" i="13"/>
  <c r="D3735" i="13"/>
  <c r="E3813" i="13"/>
  <c r="E3814" i="13"/>
  <c r="C3809" i="13"/>
  <c r="K3818" i="13"/>
  <c r="D3810" i="13"/>
  <c r="L3815" i="13"/>
  <c r="F3812" i="13"/>
  <c r="J3816" i="13"/>
  <c r="B3813" i="13"/>
  <c r="I3809" i="13"/>
  <c r="D3813" i="13"/>
  <c r="K3815" i="13"/>
  <c r="G3813" i="13"/>
  <c r="D3815" i="13"/>
  <c r="C3811" i="13"/>
  <c r="H3737" i="13"/>
  <c r="C3733" i="13"/>
  <c r="K3737" i="13"/>
  <c r="B3735" i="13"/>
  <c r="E3737" i="13"/>
  <c r="G3818" i="13"/>
  <c r="E3811" i="13"/>
  <c r="B3817" i="13"/>
  <c r="L3817" i="13"/>
  <c r="E3810" i="13"/>
  <c r="K3808" i="13"/>
  <c r="G3810" i="13"/>
  <c r="K3810" i="13"/>
  <c r="H3808" i="13"/>
  <c r="L3810" i="13"/>
  <c r="G3815" i="13"/>
  <c r="C3814" i="13"/>
  <c r="F3810" i="13"/>
  <c r="F3814" i="13"/>
  <c r="C3813" i="13"/>
  <c r="E3739" i="13"/>
  <c r="G3738" i="13"/>
  <c r="C3736" i="13"/>
  <c r="I3736" i="13"/>
  <c r="I3738" i="13"/>
  <c r="D3739" i="13"/>
  <c r="F3736" i="13"/>
  <c r="G3733" i="13"/>
  <c r="D3734" i="13"/>
  <c r="D3738" i="13"/>
  <c r="E3734" i="13"/>
  <c r="H3739" i="13"/>
  <c r="K3732" i="13"/>
  <c r="F3739" i="13"/>
  <c r="K3734" i="13"/>
  <c r="J3737" i="13"/>
  <c r="C3737" i="13"/>
  <c r="B3732" i="13"/>
  <c r="B3733" i="13"/>
  <c r="L3733" i="13"/>
  <c r="G3734" i="13"/>
  <c r="D3733" i="13"/>
  <c r="H3733" i="13"/>
  <c r="D3732" i="13"/>
  <c r="G3739" i="13"/>
  <c r="H3736" i="13"/>
  <c r="I3732" i="13"/>
  <c r="E3735" i="13"/>
  <c r="H3738" i="13"/>
  <c r="L3737" i="13"/>
  <c r="H3734" i="13"/>
  <c r="J3734" i="13"/>
  <c r="C3739" i="13"/>
  <c r="F3733" i="13"/>
  <c r="D3737" i="13"/>
  <c r="B3734" i="13"/>
  <c r="B3736" i="13"/>
  <c r="L3732" i="13"/>
  <c r="B3737" i="13"/>
  <c r="G3736" i="13"/>
  <c r="I3739" i="13"/>
  <c r="L3739" i="13"/>
  <c r="E3733" i="13"/>
  <c r="E3738" i="13"/>
  <c r="K3739" i="13"/>
  <c r="J3739" i="13"/>
  <c r="B3821" i="13" a="1"/>
  <c r="L2456" i="11"/>
  <c r="M2456" i="11" s="1"/>
  <c r="I1051" i="9"/>
  <c r="K1051" i="9" s="1"/>
  <c r="L1051" i="9" s="1"/>
  <c r="M1051" i="9" s="1"/>
  <c r="D1076" i="9"/>
  <c r="I1065" i="9"/>
  <c r="K1065" i="9" s="1"/>
  <c r="L1065" i="9" s="1"/>
  <c r="M1065" i="9" s="1"/>
  <c r="I1073" i="9"/>
  <c r="K1073" i="9" s="1"/>
  <c r="L1073" i="9" s="1"/>
  <c r="M1073" i="9" s="1"/>
  <c r="N1073" i="9" s="1"/>
  <c r="I1043" i="9"/>
  <c r="K1043" i="9" s="1"/>
  <c r="L1043" i="9" s="1"/>
  <c r="M1043" i="9" s="1"/>
  <c r="B3788" i="13" l="1" a="1"/>
  <c r="B3790" i="13" s="1"/>
  <c r="B3742" i="13" a="1"/>
  <c r="E3747" i="13" s="1"/>
  <c r="J3829" i="13"/>
  <c r="L3823" i="13"/>
  <c r="I3829" i="13"/>
  <c r="K3823" i="13"/>
  <c r="I3828" i="13"/>
  <c r="K3822" i="13"/>
  <c r="C3825" i="13"/>
  <c r="F3826" i="13"/>
  <c r="I3827" i="13"/>
  <c r="C3827" i="13"/>
  <c r="B3827" i="13"/>
  <c r="B3822" i="13"/>
  <c r="L3822" i="13"/>
  <c r="J3831" i="13"/>
  <c r="F3823" i="13"/>
  <c r="B3829" i="13"/>
  <c r="D3823" i="13"/>
  <c r="L3828" i="13"/>
  <c r="C3823" i="13"/>
  <c r="L3827" i="13"/>
  <c r="C3822" i="13"/>
  <c r="B3824" i="13"/>
  <c r="L3824" i="13"/>
  <c r="D3826" i="13"/>
  <c r="K3825" i="13"/>
  <c r="I3825" i="13"/>
  <c r="G3829" i="13"/>
  <c r="I3830" i="13"/>
  <c r="H3826" i="13"/>
  <c r="K3827" i="13"/>
  <c r="E3828" i="13"/>
  <c r="G3822" i="13"/>
  <c r="D3828" i="13"/>
  <c r="F3822" i="13"/>
  <c r="D3827" i="13"/>
  <c r="F3821" i="13"/>
  <c r="J3822" i="13"/>
  <c r="I3823" i="13"/>
  <c r="K3824" i="13"/>
  <c r="G3824" i="13"/>
  <c r="F3824" i="13"/>
  <c r="L3826" i="13"/>
  <c r="B3828" i="13"/>
  <c r="D3821" i="13"/>
  <c r="H3822" i="13"/>
  <c r="H3827" i="13"/>
  <c r="J3821" i="13"/>
  <c r="G3827" i="13"/>
  <c r="I3821" i="13"/>
  <c r="G3826" i="13"/>
  <c r="L3830" i="13"/>
  <c r="H3821" i="13"/>
  <c r="E3822" i="13"/>
  <c r="G3823" i="13"/>
  <c r="E3823" i="13"/>
  <c r="B3823" i="13"/>
  <c r="D3824" i="13"/>
  <c r="G3825" i="13"/>
  <c r="F3831" i="13"/>
  <c r="D3825" i="13"/>
  <c r="D3831" i="13"/>
  <c r="F3825" i="13"/>
  <c r="C3831" i="13"/>
  <c r="E3825" i="13"/>
  <c r="C3830" i="13"/>
  <c r="E3824" i="13"/>
  <c r="F3827" i="13"/>
  <c r="C3829" i="13"/>
  <c r="D3830" i="13"/>
  <c r="L3829" i="13"/>
  <c r="H3829" i="13"/>
  <c r="E3827" i="13"/>
  <c r="C3828" i="13"/>
  <c r="E3821" i="13"/>
  <c r="J3823" i="13"/>
  <c r="G3830" i="13"/>
  <c r="I3824" i="13"/>
  <c r="F3830" i="13"/>
  <c r="H3824" i="13"/>
  <c r="F3829" i="13"/>
  <c r="H3823" i="13"/>
  <c r="E3826" i="13"/>
  <c r="J3827" i="13"/>
  <c r="K3828" i="13"/>
  <c r="G3828" i="13"/>
  <c r="F3828" i="13"/>
  <c r="J3824" i="13"/>
  <c r="H3825" i="13"/>
  <c r="L3825" i="13"/>
  <c r="J3828" i="13"/>
  <c r="K3826" i="13"/>
  <c r="J3825" i="13"/>
  <c r="D3822" i="13"/>
  <c r="I3822" i="13"/>
  <c r="B3821" i="13"/>
  <c r="K3829" i="13"/>
  <c r="L3821" i="13"/>
  <c r="H3830" i="13"/>
  <c r="C3826" i="13"/>
  <c r="B3825" i="13"/>
  <c r="E3831" i="13"/>
  <c r="I3826" i="13"/>
  <c r="K3831" i="13"/>
  <c r="H3828" i="13"/>
  <c r="B3831" i="13"/>
  <c r="D3829" i="13"/>
  <c r="J3826" i="13"/>
  <c r="I3831" i="13"/>
  <c r="K3821" i="13"/>
  <c r="E3829" i="13"/>
  <c r="B3826" i="13"/>
  <c r="E3830" i="13"/>
  <c r="B3830" i="13"/>
  <c r="C3824" i="13"/>
  <c r="H3831" i="13"/>
  <c r="C3821" i="13"/>
  <c r="G3821" i="13"/>
  <c r="L3831" i="13"/>
  <c r="K3830" i="13"/>
  <c r="G3831" i="13"/>
  <c r="J3830" i="13"/>
  <c r="N2456" i="11"/>
  <c r="N2458" i="11" s="1"/>
  <c r="M2458" i="11"/>
  <c r="O2455" i="11" s="1"/>
  <c r="N1043" i="9"/>
  <c r="N1045" i="9" s="1"/>
  <c r="M1045" i="9"/>
  <c r="O1043" i="9" s="1"/>
  <c r="N1065" i="9"/>
  <c r="N1066" i="9" s="1"/>
  <c r="M1066" i="9"/>
  <c r="O1063" i="9" s="1"/>
  <c r="J1076" i="9"/>
  <c r="J1077" i="9"/>
  <c r="J1078" i="9"/>
  <c r="J1079" i="9"/>
  <c r="N1051" i="9"/>
  <c r="D3744" i="13" l="1"/>
  <c r="B3795" i="13"/>
  <c r="G3747" i="13"/>
  <c r="G3744" i="13"/>
  <c r="B3791" i="13"/>
  <c r="I3749" i="13"/>
  <c r="H3744" i="13"/>
  <c r="H3742" i="13"/>
  <c r="B3794" i="13"/>
  <c r="F3745" i="13"/>
  <c r="G3745" i="13"/>
  <c r="B3792" i="13"/>
  <c r="I3748" i="13"/>
  <c r="C3745" i="13"/>
  <c r="E3742" i="13"/>
  <c r="C3743" i="13"/>
  <c r="E3744" i="13"/>
  <c r="C3744" i="13"/>
  <c r="B3746" i="13"/>
  <c r="B3793" i="13"/>
  <c r="F3742" i="13"/>
  <c r="H3743" i="13"/>
  <c r="D3749" i="13"/>
  <c r="E3745" i="13"/>
  <c r="E3743" i="13"/>
  <c r="G3748" i="13"/>
  <c r="B3748" i="13"/>
  <c r="B3788" i="13"/>
  <c r="E3746" i="13"/>
  <c r="H3748" i="13"/>
  <c r="D3742" i="13"/>
  <c r="H3747" i="13"/>
  <c r="B3742" i="13"/>
  <c r="G3742" i="13"/>
  <c r="I3747" i="13"/>
  <c r="B3743" i="13"/>
  <c r="D3747" i="13"/>
  <c r="E3749" i="13"/>
  <c r="I3744" i="13"/>
  <c r="G3746" i="13"/>
  <c r="I3742" i="13"/>
  <c r="F3747" i="13"/>
  <c r="B3789" i="13"/>
  <c r="I3746" i="13"/>
  <c r="B3749" i="13"/>
  <c r="C3749" i="13"/>
  <c r="H3746" i="13"/>
  <c r="F3746" i="13"/>
  <c r="C3747" i="13"/>
  <c r="C3742" i="13"/>
  <c r="H3749" i="13"/>
  <c r="C3748" i="13"/>
  <c r="F3743" i="13"/>
  <c r="D3745" i="13"/>
  <c r="C3746" i="13"/>
  <c r="B3744" i="13"/>
  <c r="D3748" i="13"/>
  <c r="B3747" i="13"/>
  <c r="E3748" i="13"/>
  <c r="F3749" i="13"/>
  <c r="D3743" i="13"/>
  <c r="F3744" i="13"/>
  <c r="H3745" i="13"/>
  <c r="G3743" i="13"/>
  <c r="I3745" i="13"/>
  <c r="F3748" i="13"/>
  <c r="G3749" i="13"/>
  <c r="I3743" i="13"/>
  <c r="B3745" i="13"/>
  <c r="D3746" i="13"/>
  <c r="B3834" i="13" a="1"/>
  <c r="B3798" i="13" a="1"/>
  <c r="I1047" i="9"/>
  <c r="K1047" i="9" s="1"/>
  <c r="L1047" i="9" s="1"/>
  <c r="M1047" i="9" s="1"/>
  <c r="I1078" i="9"/>
  <c r="K1078" i="9" s="1"/>
  <c r="L1078" i="9" s="1"/>
  <c r="M1078" i="9" s="1"/>
  <c r="N1078" i="9" s="1"/>
  <c r="D1082" i="9"/>
  <c r="I1068" i="9"/>
  <c r="K1068" i="9" s="1"/>
  <c r="L1068" i="9" s="1"/>
  <c r="M1068" i="9" s="1"/>
  <c r="D1102" i="9"/>
  <c r="I1099" i="9"/>
  <c r="K1099" i="9" s="1"/>
  <c r="L1099" i="9" s="1"/>
  <c r="M1099" i="9" s="1"/>
  <c r="I1076" i="9"/>
  <c r="K1076" i="9" s="1"/>
  <c r="L1076" i="9" s="1"/>
  <c r="M1076" i="9" s="1"/>
  <c r="B3752" i="13" l="1" a="1"/>
  <c r="D3758" i="13" s="1"/>
  <c r="B3839" i="13"/>
  <c r="B3841" i="13"/>
  <c r="B3835" i="13"/>
  <c r="B3834" i="13"/>
  <c r="B3842" i="13"/>
  <c r="B3836" i="13"/>
  <c r="B3838" i="13"/>
  <c r="B3843" i="13"/>
  <c r="B3840" i="13"/>
  <c r="B3837" i="13"/>
  <c r="B3844" i="13"/>
  <c r="B3803" i="13"/>
  <c r="B3800" i="13"/>
  <c r="B3798" i="13"/>
  <c r="B3801" i="13"/>
  <c r="B3799" i="13"/>
  <c r="B3805" i="13"/>
  <c r="B3802" i="13"/>
  <c r="B3804" i="13"/>
  <c r="N1076" i="9"/>
  <c r="N1099" i="9"/>
  <c r="N1100" i="9" s="1"/>
  <c r="M1100" i="9"/>
  <c r="O1098" i="9" s="1"/>
  <c r="J1102" i="9"/>
  <c r="J1103" i="9"/>
  <c r="J1104" i="9"/>
  <c r="M1049" i="9"/>
  <c r="N1047" i="9"/>
  <c r="N1049" i="9" s="1"/>
  <c r="N1068" i="9"/>
  <c r="N1070" i="9" s="1"/>
  <c r="M1070" i="9"/>
  <c r="O1068" i="9" s="1"/>
  <c r="J1082" i="9"/>
  <c r="J1083" i="9"/>
  <c r="B3757" i="13" l="1"/>
  <c r="E3755" i="13"/>
  <c r="G3753" i="13"/>
  <c r="F3758" i="13"/>
  <c r="D3753" i="13"/>
  <c r="G3758" i="13"/>
  <c r="B3752" i="13"/>
  <c r="B3754" i="13"/>
  <c r="C3754" i="13"/>
  <c r="G3757" i="13"/>
  <c r="H3759" i="13"/>
  <c r="I3753" i="13"/>
  <c r="I3759" i="13"/>
  <c r="I3757" i="13"/>
  <c r="G3759" i="13"/>
  <c r="D3755" i="13"/>
  <c r="B3758" i="13"/>
  <c r="I3752" i="13"/>
  <c r="D3756" i="13"/>
  <c r="G3754" i="13"/>
  <c r="G3756" i="13"/>
  <c r="G3752" i="13"/>
  <c r="C3753" i="13"/>
  <c r="C3757" i="13"/>
  <c r="F3756" i="13"/>
  <c r="D3752" i="13"/>
  <c r="H3753" i="13"/>
  <c r="F3755" i="13"/>
  <c r="C3755" i="13"/>
  <c r="H3755" i="13"/>
  <c r="C3758" i="13"/>
  <c r="I3754" i="13"/>
  <c r="I3758" i="13"/>
  <c r="H3758" i="13"/>
  <c r="E3759" i="13"/>
  <c r="B3753" i="13"/>
  <c r="H3757" i="13"/>
  <c r="F3754" i="13"/>
  <c r="F3757" i="13"/>
  <c r="E3754" i="13"/>
  <c r="B3755" i="13"/>
  <c r="D3754" i="13"/>
  <c r="H3756" i="13"/>
  <c r="I3755" i="13"/>
  <c r="D3759" i="13"/>
  <c r="I3756" i="13"/>
  <c r="H3754" i="13"/>
  <c r="C3752" i="13"/>
  <c r="E3757" i="13"/>
  <c r="F3753" i="13"/>
  <c r="H3752" i="13"/>
  <c r="E3753" i="13"/>
  <c r="E3752" i="13"/>
  <c r="C3756" i="13"/>
  <c r="E3758" i="13"/>
  <c r="F3752" i="13"/>
  <c r="B3759" i="13"/>
  <c r="E3756" i="13"/>
  <c r="D3757" i="13"/>
  <c r="C3759" i="13"/>
  <c r="F3759" i="13"/>
  <c r="B3756" i="13"/>
  <c r="G3755" i="13"/>
  <c r="I1072" i="9"/>
  <c r="K1072" i="9" s="1"/>
  <c r="I1103" i="9"/>
  <c r="D1107" i="9"/>
  <c r="O1047" i="9"/>
  <c r="K1103" i="9"/>
  <c r="L1103" i="9" s="1"/>
  <c r="M1103" i="9" s="1"/>
  <c r="N1103" i="9" s="1"/>
  <c r="I1102" i="9"/>
  <c r="K1102" i="9" s="1"/>
  <c r="D1137" i="9"/>
  <c r="E3798" i="13" l="1" a="1"/>
  <c r="E3798" i="13" s="1"/>
  <c r="J1138" i="9"/>
  <c r="J1137" i="9"/>
  <c r="K1137" i="9" s="1"/>
  <c r="L1137" i="9" s="1"/>
  <c r="M1137" i="9" s="1"/>
  <c r="J1107" i="9"/>
  <c r="J1108" i="9"/>
  <c r="M1102" i="9"/>
  <c r="L1102" i="9"/>
  <c r="I1052" i="9"/>
  <c r="K1052" i="9" s="1"/>
  <c r="L1052" i="9" s="1"/>
  <c r="M1052" i="9" s="1"/>
  <c r="D1086" i="9"/>
  <c r="I1083" i="9"/>
  <c r="K1083" i="9" s="1"/>
  <c r="L1072" i="9"/>
  <c r="M1072" i="9" s="1"/>
  <c r="E3803" i="13" l="1"/>
  <c r="H3803" i="13" s="1"/>
  <c r="E3800" i="13"/>
  <c r="H3800" i="13" s="1"/>
  <c r="E3802" i="13"/>
  <c r="H3802" i="13" s="1"/>
  <c r="E3805" i="13"/>
  <c r="H3805" i="13" s="1"/>
  <c r="E3804" i="13"/>
  <c r="H3804" i="13" s="1"/>
  <c r="E3799" i="13"/>
  <c r="H3799" i="13" s="1"/>
  <c r="E3801" i="13"/>
  <c r="H3801" i="13" s="1"/>
  <c r="H3834" i="13" a="1"/>
  <c r="H3798" i="13"/>
  <c r="N1072" i="9"/>
  <c r="N1074" i="9" s="1"/>
  <c r="M1074" i="9"/>
  <c r="O1072" i="9" s="1"/>
  <c r="L1083" i="9"/>
  <c r="M1083" i="9" s="1"/>
  <c r="N1083" i="9" s="1"/>
  <c r="J1087" i="9"/>
  <c r="J1086" i="9"/>
  <c r="N1102" i="9"/>
  <c r="N1137" i="9"/>
  <c r="N1052" i="9"/>
  <c r="N1054" i="9" s="1"/>
  <c r="M1054" i="9"/>
  <c r="O1051" i="9" s="1"/>
  <c r="H3840" i="13" l="1"/>
  <c r="H3841" i="13"/>
  <c r="H3839" i="13"/>
  <c r="H3837" i="13"/>
  <c r="H3844" i="13"/>
  <c r="H3838" i="13"/>
  <c r="H3835" i="13"/>
  <c r="H3836" i="13"/>
  <c r="H3843" i="13"/>
  <c r="H3842" i="13"/>
  <c r="H3834" i="13"/>
  <c r="I1077" i="9"/>
  <c r="K1077" i="9" s="1"/>
  <c r="L1077" i="9" s="1"/>
  <c r="M1077" i="9" s="1"/>
  <c r="D1111" i="9"/>
  <c r="I1108" i="9"/>
  <c r="K1108" i="9" s="1"/>
  <c r="D1090" i="9"/>
  <c r="I1087" i="9"/>
  <c r="I1079" i="9"/>
  <c r="K1079" i="9" s="1"/>
  <c r="L1079" i="9" s="1"/>
  <c r="M1079" i="9" s="1"/>
  <c r="N1079" i="9" s="1"/>
  <c r="K1087" i="9"/>
  <c r="L1087" i="9" s="1"/>
  <c r="M1087" i="9" s="1"/>
  <c r="N1087" i="9" s="1"/>
  <c r="B3847" i="13" l="1" a="1"/>
  <c r="B3849" i="13" s="1"/>
  <c r="B3852" i="13"/>
  <c r="B3850" i="13"/>
  <c r="B3851" i="13"/>
  <c r="B3848" i="13"/>
  <c r="B3853" i="13"/>
  <c r="J1092" i="9"/>
  <c r="K1092" i="9" s="1"/>
  <c r="L1092" i="9" s="1"/>
  <c r="M1092" i="9" s="1"/>
  <c r="N1092" i="9" s="1"/>
  <c r="J1091" i="9"/>
  <c r="J1090" i="9"/>
  <c r="J1112" i="9"/>
  <c r="J1111" i="9"/>
  <c r="N1077" i="9"/>
  <c r="N1080" i="9" s="1"/>
  <c r="M1080" i="9"/>
  <c r="O1076" i="9" s="1"/>
  <c r="L1108" i="9"/>
  <c r="M1108" i="9" s="1"/>
  <c r="N1108" i="9" s="1"/>
  <c r="B3856" i="13" l="1"/>
  <c r="B3857" i="13"/>
  <c r="B3854" i="13"/>
  <c r="B3855" i="13"/>
  <c r="B3847" i="13"/>
  <c r="B3860" i="13" s="1" a="1"/>
  <c r="B3861" i="13" s="1"/>
  <c r="I1104" i="9"/>
  <c r="K1104" i="9" s="1"/>
  <c r="I1090" i="9"/>
  <c r="K1090" i="9" s="1"/>
  <c r="L1090" i="9" s="1"/>
  <c r="M1090" i="9" s="1"/>
  <c r="D1115" i="9"/>
  <c r="I1112" i="9"/>
  <c r="K1112" i="9" s="1"/>
  <c r="L1112" i="9" s="1"/>
  <c r="M1112" i="9" s="1"/>
  <c r="N1112" i="9" s="1"/>
  <c r="I1082" i="9"/>
  <c r="K1082" i="9" s="1"/>
  <c r="L1082" i="9" s="1"/>
  <c r="M1082" i="9" s="1"/>
  <c r="B3864" i="13" l="1"/>
  <c r="B3869" i="13"/>
  <c r="B3868" i="13"/>
  <c r="B3866" i="13"/>
  <c r="B3860" i="13"/>
  <c r="E3860" i="13" s="1" a="1"/>
  <c r="B3862" i="13"/>
  <c r="B3870" i="13"/>
  <c r="B3865" i="13"/>
  <c r="B3863" i="13"/>
  <c r="B3867" i="13"/>
  <c r="N1082" i="9"/>
  <c r="N1084" i="9" s="1"/>
  <c r="M1084" i="9"/>
  <c r="O1082" i="9" s="1"/>
  <c r="J1115" i="9"/>
  <c r="J1118" i="9"/>
  <c r="J1117" i="9"/>
  <c r="J1116" i="9"/>
  <c r="L1104" i="9"/>
  <c r="M1104" i="9" s="1"/>
  <c r="N1090" i="9"/>
  <c r="E3870" i="13" l="1"/>
  <c r="B3885" i="13" s="1"/>
  <c r="E3867" i="13"/>
  <c r="B3882" i="13" s="1"/>
  <c r="E3865" i="13"/>
  <c r="B3880" i="13" s="1"/>
  <c r="H3917" i="13" s="1"/>
  <c r="E3860" i="13"/>
  <c r="B3875" i="13" s="1"/>
  <c r="E3864" i="13"/>
  <c r="B3879" i="13" s="1"/>
  <c r="F3879" i="13" s="1"/>
  <c r="E3866" i="13"/>
  <c r="B3881" i="13" s="1"/>
  <c r="H3918" i="13" s="1"/>
  <c r="E3863" i="13"/>
  <c r="B3878" i="13" s="1"/>
  <c r="H3915" i="13" s="1"/>
  <c r="E3862" i="13"/>
  <c r="B3877" i="13" s="1"/>
  <c r="H3914" i="13" s="1"/>
  <c r="E3869" i="13"/>
  <c r="B3884" i="13" s="1"/>
  <c r="H3921" i="13" s="1"/>
  <c r="E3868" i="13"/>
  <c r="B3883" i="13" s="1"/>
  <c r="F3883" i="13" s="1"/>
  <c r="E3861" i="13"/>
  <c r="B3876" i="13" s="1"/>
  <c r="F3876" i="13" s="1"/>
  <c r="H3912" i="13"/>
  <c r="F3875" i="13"/>
  <c r="H3919" i="13"/>
  <c r="F3882" i="13"/>
  <c r="H3916" i="13"/>
  <c r="H3922" i="13"/>
  <c r="F3885" i="13"/>
  <c r="F3880" i="13"/>
  <c r="H3920" i="13"/>
  <c r="H3913" i="13"/>
  <c r="N1104" i="9"/>
  <c r="N1105" i="9" s="1"/>
  <c r="M1105" i="9"/>
  <c r="O1102" i="9" s="1"/>
  <c r="I1086" i="9"/>
  <c r="K1086" i="9" s="1"/>
  <c r="L1086" i="9" s="1"/>
  <c r="M1086" i="9" s="1"/>
  <c r="I1117" i="9"/>
  <c r="K1117" i="9" s="1"/>
  <c r="L1117" i="9" s="1"/>
  <c r="M1117" i="9" s="1"/>
  <c r="N1117" i="9" s="1"/>
  <c r="D1121" i="9"/>
  <c r="F3878" i="13" l="1"/>
  <c r="F3877" i="13"/>
  <c r="J3877" i="13" s="1"/>
  <c r="F3884" i="13"/>
  <c r="J3884" i="13" s="1"/>
  <c r="F3881" i="13"/>
  <c r="J3881" i="13" s="1"/>
  <c r="J3876" i="13"/>
  <c r="H3876" i="13"/>
  <c r="J3879" i="13"/>
  <c r="H3879" i="13"/>
  <c r="J3885" i="13"/>
  <c r="H3885" i="13"/>
  <c r="J3882" i="13"/>
  <c r="H3882" i="13"/>
  <c r="J3883" i="13"/>
  <c r="H3883" i="13"/>
  <c r="H3877" i="13"/>
  <c r="J3878" i="13"/>
  <c r="H3878" i="13"/>
  <c r="H3875" i="13"/>
  <c r="J3875" i="13"/>
  <c r="H3880" i="13"/>
  <c r="J3880" i="13"/>
  <c r="E4046" i="13" a="1"/>
  <c r="J1121" i="9"/>
  <c r="J1122" i="9"/>
  <c r="I1115" i="9"/>
  <c r="K1115" i="9" s="1"/>
  <c r="I1107" i="9"/>
  <c r="K1107" i="9" s="1"/>
  <c r="L1107" i="9" s="1"/>
  <c r="M1107" i="9" s="1"/>
  <c r="D1141" i="9"/>
  <c r="I1138" i="9"/>
  <c r="K1138" i="9" s="1"/>
  <c r="L1138" i="9" s="1"/>
  <c r="M1138" i="9" s="1"/>
  <c r="N1086" i="9"/>
  <c r="N1088" i="9" s="1"/>
  <c r="M1088" i="9"/>
  <c r="O1086" i="9" s="1"/>
  <c r="K3876" i="13" l="1"/>
  <c r="L3876" i="13" s="1"/>
  <c r="M3876" i="13" s="1"/>
  <c r="C3952" i="13" s="1"/>
  <c r="H3881" i="13"/>
  <c r="H3884" i="13"/>
  <c r="K3884" i="13" s="1"/>
  <c r="L3884" i="13" s="1"/>
  <c r="M3884" i="13" s="1"/>
  <c r="K3960" i="13" s="1"/>
  <c r="K3878" i="13"/>
  <c r="L3878" i="13" s="1"/>
  <c r="M3878" i="13" s="1"/>
  <c r="E3954" i="13" s="1"/>
  <c r="K3885" i="13"/>
  <c r="L3885" i="13" s="1"/>
  <c r="M3885" i="13" s="1"/>
  <c r="L3961" i="13" s="1"/>
  <c r="K3877" i="13"/>
  <c r="L3877" i="13" s="1"/>
  <c r="M3877" i="13" s="1"/>
  <c r="D3953" i="13" s="1"/>
  <c r="K3879" i="13"/>
  <c r="L3879" i="13" s="1"/>
  <c r="M3879" i="13" s="1"/>
  <c r="F3955" i="13" s="1"/>
  <c r="E4052" i="13"/>
  <c r="E4048" i="13"/>
  <c r="E4049" i="13"/>
  <c r="E4050" i="13"/>
  <c r="E4047" i="13"/>
  <c r="E4046" i="13"/>
  <c r="H4046" i="13" s="1" a="1"/>
  <c r="E4053" i="13"/>
  <c r="E4051" i="13"/>
  <c r="K3880" i="13"/>
  <c r="L3880" i="13" s="1"/>
  <c r="M3880" i="13" s="1"/>
  <c r="G3956" i="13" s="1"/>
  <c r="K3883" i="13"/>
  <c r="L3883" i="13" s="1"/>
  <c r="M3883" i="13" s="1"/>
  <c r="J3959" i="13" s="1"/>
  <c r="K3875" i="13"/>
  <c r="L3875" i="13" s="1"/>
  <c r="M3875" i="13" s="1"/>
  <c r="B3951" i="13" s="1"/>
  <c r="K3882" i="13"/>
  <c r="L3882" i="13" s="1"/>
  <c r="M3882" i="13" s="1"/>
  <c r="I3958" i="13" s="1"/>
  <c r="K3881" i="13"/>
  <c r="L3881" i="13" s="1"/>
  <c r="M3881" i="13" s="1"/>
  <c r="H3957" i="13" s="1"/>
  <c r="M1109" i="9"/>
  <c r="N1107" i="9"/>
  <c r="N1109" i="9" s="1"/>
  <c r="J1142" i="9"/>
  <c r="J1143" i="9"/>
  <c r="J1141" i="9"/>
  <c r="I1091" i="9"/>
  <c r="K1091" i="9" s="1"/>
  <c r="L1091" i="9" s="1"/>
  <c r="M1091" i="9" s="1"/>
  <c r="D1125" i="9"/>
  <c r="I1122" i="9"/>
  <c r="K1122" i="9"/>
  <c r="N1138" i="9"/>
  <c r="N1139" i="9" s="1"/>
  <c r="M1139" i="9"/>
  <c r="O1137" i="9" s="1"/>
  <c r="L1115" i="9"/>
  <c r="M1115" i="9" s="1"/>
  <c r="H4051" i="13" l="1"/>
  <c r="H4047" i="13"/>
  <c r="H4050" i="13"/>
  <c r="H4052" i="13"/>
  <c r="H4049" i="13"/>
  <c r="H4046" i="13"/>
  <c r="H4053" i="13"/>
  <c r="H4048" i="13"/>
  <c r="B3964" i="13" a="1"/>
  <c r="B4020" i="13" a="1"/>
  <c r="N1115" i="9"/>
  <c r="I1141" i="9"/>
  <c r="K1141" i="9" s="1"/>
  <c r="L1141" i="9" s="1"/>
  <c r="M1141" i="9" s="1"/>
  <c r="D1176" i="9"/>
  <c r="L1122" i="9"/>
  <c r="M1122" i="9" s="1"/>
  <c r="N1122" i="9" s="1"/>
  <c r="J1126" i="9"/>
  <c r="J1125" i="9"/>
  <c r="N1091" i="9"/>
  <c r="N1093" i="9" s="1"/>
  <c r="M1093" i="9"/>
  <c r="O1090" i="9" s="1"/>
  <c r="O1107" i="9"/>
  <c r="F3974" i="13" l="1"/>
  <c r="H3968" i="13"/>
  <c r="B3974" i="13"/>
  <c r="F3967" i="13"/>
  <c r="E3972" i="13"/>
  <c r="H3965" i="13"/>
  <c r="H3969" i="13"/>
  <c r="G3973" i="13"/>
  <c r="I3974" i="13"/>
  <c r="C3964" i="13"/>
  <c r="C3965" i="13"/>
  <c r="B3965" i="13"/>
  <c r="I3966" i="13"/>
  <c r="G3968" i="13"/>
  <c r="J3967" i="13"/>
  <c r="G3964" i="13"/>
  <c r="G3971" i="13"/>
  <c r="B3964" i="13"/>
  <c r="K3972" i="13"/>
  <c r="F3969" i="13"/>
  <c r="F3964" i="13"/>
  <c r="F3968" i="13"/>
  <c r="J3970" i="13"/>
  <c r="J3974" i="13"/>
  <c r="B3972" i="13"/>
  <c r="K3966" i="13"/>
  <c r="C3969" i="13"/>
  <c r="G3974" i="13"/>
  <c r="I3973" i="13"/>
  <c r="K3967" i="13"/>
  <c r="D3973" i="13"/>
  <c r="H3966" i="13"/>
  <c r="F3971" i="13"/>
  <c r="J3964" i="13"/>
  <c r="J3968" i="13"/>
  <c r="C3972" i="13"/>
  <c r="F3973" i="13"/>
  <c r="E3974" i="13"/>
  <c r="D3974" i="13"/>
  <c r="G3972" i="13"/>
  <c r="C3974" i="13"/>
  <c r="L3965" i="13"/>
  <c r="D3965" i="13"/>
  <c r="I3965" i="13"/>
  <c r="I3970" i="13"/>
  <c r="L3968" i="13"/>
  <c r="D3966" i="13"/>
  <c r="E3968" i="13"/>
  <c r="E3970" i="13"/>
  <c r="D3970" i="13"/>
  <c r="B3966" i="13"/>
  <c r="G3967" i="13"/>
  <c r="L3964" i="13"/>
  <c r="K3969" i="13"/>
  <c r="C3968" i="13"/>
  <c r="F3965" i="13"/>
  <c r="B3968" i="13"/>
  <c r="K3968" i="13"/>
  <c r="I3964" i="13"/>
  <c r="H3972" i="13"/>
  <c r="L3972" i="13"/>
  <c r="C3967" i="13"/>
  <c r="F3972" i="13"/>
  <c r="J3965" i="13"/>
  <c r="H3970" i="13"/>
  <c r="H3974" i="13"/>
  <c r="L3967" i="13"/>
  <c r="L3970" i="13"/>
  <c r="L3971" i="13"/>
  <c r="B3973" i="13"/>
  <c r="J3972" i="13"/>
  <c r="I3969" i="13"/>
  <c r="E3971" i="13"/>
  <c r="H3973" i="13"/>
  <c r="I3972" i="13"/>
  <c r="D3972" i="13"/>
  <c r="F3966" i="13"/>
  <c r="H3971" i="13"/>
  <c r="K3964" i="13"/>
  <c r="J3969" i="13"/>
  <c r="J3973" i="13"/>
  <c r="B3967" i="13"/>
  <c r="G3969" i="13"/>
  <c r="K3970" i="13"/>
  <c r="J3971" i="13"/>
  <c r="I3971" i="13"/>
  <c r="L3966" i="13"/>
  <c r="I3968" i="13"/>
  <c r="B3971" i="13"/>
  <c r="C3970" i="13"/>
  <c r="K3965" i="13"/>
  <c r="B3970" i="13"/>
  <c r="D3964" i="13"/>
  <c r="B3969" i="13"/>
  <c r="L3973" i="13"/>
  <c r="E3967" i="13"/>
  <c r="D3971" i="13"/>
  <c r="H3964" i="13"/>
  <c r="G3965" i="13"/>
  <c r="J3966" i="13"/>
  <c r="I3967" i="13"/>
  <c r="H3967" i="13"/>
  <c r="K3971" i="13"/>
  <c r="K3973" i="13"/>
  <c r="E3973" i="13"/>
  <c r="L3969" i="13"/>
  <c r="E3969" i="13"/>
  <c r="K3974" i="13"/>
  <c r="D3968" i="13"/>
  <c r="C3973" i="13"/>
  <c r="G3966" i="13"/>
  <c r="F3970" i="13"/>
  <c r="L3974" i="13"/>
  <c r="E3964" i="13"/>
  <c r="E3965" i="13"/>
  <c r="E3966" i="13"/>
  <c r="C3966" i="13"/>
  <c r="D3969" i="13"/>
  <c r="C3971" i="13"/>
  <c r="G3970" i="13"/>
  <c r="D3967" i="13"/>
  <c r="B4022" i="13"/>
  <c r="B4024" i="13"/>
  <c r="B4025" i="13"/>
  <c r="B4026" i="13"/>
  <c r="B4020" i="13"/>
  <c r="B4028" i="13"/>
  <c r="B4021" i="13"/>
  <c r="B4023" i="13"/>
  <c r="B4027" i="13"/>
  <c r="B4029" i="13"/>
  <c r="B4030" i="13"/>
  <c r="N1141" i="9"/>
  <c r="J1177" i="9"/>
  <c r="J1176" i="9"/>
  <c r="K1176" i="9" s="1"/>
  <c r="L1176" i="9" s="1"/>
  <c r="M1176" i="9" s="1"/>
  <c r="K1126" i="9"/>
  <c r="L1126" i="9" s="1"/>
  <c r="M1126" i="9" s="1"/>
  <c r="N1126" i="9" s="1"/>
  <c r="I1111" i="9"/>
  <c r="K1111" i="9" s="1"/>
  <c r="L1111" i="9" s="1"/>
  <c r="M1111" i="9" s="1"/>
  <c r="D1146" i="9"/>
  <c r="I1142" i="9"/>
  <c r="K1142" i="9" s="1"/>
  <c r="I1118" i="9"/>
  <c r="K1118" i="9" s="1"/>
  <c r="L1118" i="9" s="1"/>
  <c r="M1118" i="9" s="1"/>
  <c r="N1118" i="9" s="1"/>
  <c r="D1129" i="9"/>
  <c r="I1126" i="9"/>
  <c r="B4033" i="13" l="1" a="1"/>
  <c r="B3977" i="13" a="1"/>
  <c r="M1113" i="9"/>
  <c r="N1111" i="9"/>
  <c r="N1113" i="9" s="1"/>
  <c r="J1147" i="9"/>
  <c r="J1146" i="9"/>
  <c r="N1176" i="9"/>
  <c r="J1131" i="9"/>
  <c r="K1131" i="9" s="1"/>
  <c r="L1131" i="9" s="1"/>
  <c r="M1131" i="9" s="1"/>
  <c r="N1131" i="9" s="1"/>
  <c r="J1129" i="9"/>
  <c r="J1130" i="9"/>
  <c r="L1142" i="9"/>
  <c r="M1142" i="9" s="1"/>
  <c r="L3983" i="13" l="1"/>
  <c r="K3982" i="13"/>
  <c r="B3977" i="13"/>
  <c r="L3980" i="13"/>
  <c r="E3984" i="13"/>
  <c r="G3977" i="13"/>
  <c r="G3981" i="13"/>
  <c r="H3983" i="13"/>
  <c r="E3983" i="13"/>
  <c r="L3982" i="13"/>
  <c r="J3982" i="13"/>
  <c r="I3982" i="13"/>
  <c r="J3983" i="13"/>
  <c r="B3986" i="13"/>
  <c r="K3977" i="13"/>
  <c r="D3983" i="13"/>
  <c r="C3982" i="13"/>
  <c r="E3987" i="13"/>
  <c r="C3980" i="13"/>
  <c r="F3983" i="13"/>
  <c r="L3987" i="13"/>
  <c r="H3980" i="13"/>
  <c r="B3982" i="13"/>
  <c r="L3981" i="13"/>
  <c r="H3981" i="13"/>
  <c r="E3981" i="13"/>
  <c r="D3981" i="13"/>
  <c r="I3979" i="13"/>
  <c r="D3982" i="13"/>
  <c r="J3984" i="13"/>
  <c r="D3980" i="13"/>
  <c r="H3978" i="13"/>
  <c r="K3987" i="13"/>
  <c r="F3981" i="13"/>
  <c r="F3986" i="13"/>
  <c r="E3979" i="13"/>
  <c r="G3982" i="13"/>
  <c r="L3986" i="13"/>
  <c r="J3979" i="13"/>
  <c r="J3980" i="13"/>
  <c r="G3980" i="13"/>
  <c r="E3980" i="13"/>
  <c r="K3979" i="13"/>
  <c r="J3986" i="13"/>
  <c r="B3981" i="13"/>
  <c r="H3987" i="13"/>
  <c r="B3987" i="13"/>
  <c r="I3980" i="13"/>
  <c r="G3985" i="13"/>
  <c r="F3978" i="13"/>
  <c r="I3981" i="13"/>
  <c r="L3985" i="13"/>
  <c r="L3978" i="13"/>
  <c r="G3979" i="13"/>
  <c r="F3979" i="13"/>
  <c r="K3978" i="13"/>
  <c r="J3978" i="13"/>
  <c r="I3978" i="13"/>
  <c r="B3983" i="13"/>
  <c r="H3985" i="13"/>
  <c r="C3977" i="13"/>
  <c r="K3986" i="13"/>
  <c r="D3986" i="13"/>
  <c r="L3979" i="13"/>
  <c r="F3984" i="13"/>
  <c r="H3977" i="13"/>
  <c r="K3980" i="13"/>
  <c r="B3985" i="13"/>
  <c r="C3978" i="13"/>
  <c r="B3978" i="13"/>
  <c r="L3977" i="13"/>
  <c r="I3977" i="13"/>
  <c r="F3977" i="13"/>
  <c r="D3977" i="13"/>
  <c r="H3979" i="13"/>
  <c r="K3981" i="13"/>
  <c r="F3985" i="13"/>
  <c r="G3984" i="13"/>
  <c r="G3978" i="13"/>
  <c r="H3982" i="13"/>
  <c r="E3986" i="13"/>
  <c r="C3979" i="13"/>
  <c r="C3983" i="13"/>
  <c r="H3986" i="13"/>
  <c r="G3986" i="13"/>
  <c r="K3985" i="13"/>
  <c r="J3985" i="13"/>
  <c r="I3985" i="13"/>
  <c r="F3980" i="13"/>
  <c r="F3982" i="13"/>
  <c r="C3985" i="13"/>
  <c r="I3984" i="13"/>
  <c r="I3983" i="13"/>
  <c r="J3977" i="13"/>
  <c r="J3981" i="13"/>
  <c r="D3985" i="13"/>
  <c r="E3978" i="13"/>
  <c r="E3982" i="13"/>
  <c r="L3984" i="13"/>
  <c r="K3984" i="13"/>
  <c r="H3984" i="13"/>
  <c r="D3984" i="13"/>
  <c r="B3984" i="13"/>
  <c r="I3987" i="13"/>
  <c r="B3979" i="13"/>
  <c r="C3981" i="13"/>
  <c r="D3979" i="13"/>
  <c r="F3987" i="13"/>
  <c r="G3983" i="13"/>
  <c r="C3987" i="13"/>
  <c r="E3977" i="13"/>
  <c r="D3987" i="13"/>
  <c r="K3983" i="13"/>
  <c r="B3980" i="13"/>
  <c r="I3986" i="13"/>
  <c r="G3987" i="13"/>
  <c r="C3984" i="13"/>
  <c r="D3978" i="13"/>
  <c r="E3985" i="13"/>
  <c r="C3986" i="13"/>
  <c r="J3987" i="13"/>
  <c r="B4040" i="13"/>
  <c r="B4034" i="13"/>
  <c r="B4043" i="13"/>
  <c r="B4041" i="13"/>
  <c r="B4035" i="13"/>
  <c r="B4042" i="13"/>
  <c r="B4039" i="13"/>
  <c r="B4033" i="13"/>
  <c r="B4038" i="13"/>
  <c r="B4036" i="13"/>
  <c r="B4037" i="13"/>
  <c r="N1142" i="9"/>
  <c r="O1111" i="9"/>
  <c r="B4066" i="13" l="1" a="1"/>
  <c r="B3990" i="13" a="1"/>
  <c r="I1116" i="9"/>
  <c r="K1116" i="9" s="1"/>
  <c r="L1116" i="9" s="1"/>
  <c r="M1116" i="9" s="1"/>
  <c r="D1150" i="9"/>
  <c r="I1147" i="9"/>
  <c r="K1147" i="9" s="1"/>
  <c r="L1147" i="9" s="1"/>
  <c r="M1147" i="9" s="1"/>
  <c r="N1147" i="9" s="1"/>
  <c r="G4073" i="13" l="1"/>
  <c r="I4067" i="13"/>
  <c r="D4073" i="13"/>
  <c r="F4067" i="13"/>
  <c r="F4072" i="13"/>
  <c r="H4066" i="13"/>
  <c r="H4068" i="13"/>
  <c r="F4069" i="13"/>
  <c r="E4069" i="13"/>
  <c r="B4069" i="13"/>
  <c r="D4075" i="13"/>
  <c r="G4070" i="13"/>
  <c r="B4066" i="13"/>
  <c r="K4071" i="13"/>
  <c r="L4069" i="13"/>
  <c r="J4072" i="13"/>
  <c r="L4066" i="13"/>
  <c r="G4072" i="13"/>
  <c r="I4066" i="13"/>
  <c r="I4071" i="13"/>
  <c r="I4076" i="13"/>
  <c r="G4067" i="13"/>
  <c r="D4068" i="13"/>
  <c r="L4067" i="13"/>
  <c r="J4067" i="13"/>
  <c r="B4073" i="13"/>
  <c r="G4068" i="13"/>
  <c r="G4076" i="13"/>
  <c r="G4066" i="13"/>
  <c r="C4075" i="13"/>
  <c r="B4072" i="13"/>
  <c r="D4066" i="13"/>
  <c r="J4071" i="13"/>
  <c r="J4076" i="13"/>
  <c r="L4070" i="13"/>
  <c r="H4075" i="13"/>
  <c r="E4066" i="13"/>
  <c r="K4066" i="13"/>
  <c r="J4066" i="13"/>
  <c r="F4066" i="13"/>
  <c r="D4071" i="13"/>
  <c r="C4066" i="13"/>
  <c r="C4074" i="13"/>
  <c r="G4071" i="13"/>
  <c r="I4069" i="13"/>
  <c r="L4074" i="13"/>
  <c r="C4069" i="13"/>
  <c r="I4074" i="13"/>
  <c r="K4068" i="13"/>
  <c r="K4073" i="13"/>
  <c r="B4068" i="13"/>
  <c r="K4070" i="13"/>
  <c r="D4072" i="13"/>
  <c r="L4071" i="13"/>
  <c r="H4071" i="13"/>
  <c r="D4069" i="13"/>
  <c r="B4075" i="13"/>
  <c r="C4070" i="13"/>
  <c r="K4072" i="13"/>
  <c r="C4071" i="13"/>
  <c r="D4074" i="13"/>
  <c r="F4068" i="13"/>
  <c r="L4073" i="13"/>
  <c r="C4068" i="13"/>
  <c r="C4073" i="13"/>
  <c r="E4067" i="13"/>
  <c r="J4069" i="13"/>
  <c r="J4070" i="13"/>
  <c r="I4070" i="13"/>
  <c r="F4070" i="13"/>
  <c r="C4067" i="13"/>
  <c r="I4072" i="13"/>
  <c r="E4068" i="13"/>
  <c r="D4067" i="13"/>
  <c r="K4075" i="13"/>
  <c r="K4076" i="13"/>
  <c r="H4074" i="13"/>
  <c r="K4074" i="13"/>
  <c r="G4075" i="13"/>
  <c r="H4072" i="13"/>
  <c r="J4073" i="13"/>
  <c r="G4069" i="13"/>
  <c r="L4075" i="13"/>
  <c r="B4070" i="13"/>
  <c r="E4075" i="13"/>
  <c r="L4072" i="13"/>
  <c r="B4074" i="13"/>
  <c r="C4076" i="13"/>
  <c r="D4070" i="13"/>
  <c r="H4073" i="13"/>
  <c r="I4073" i="13"/>
  <c r="E4072" i="13"/>
  <c r="F4075" i="13"/>
  <c r="F4071" i="13"/>
  <c r="K4069" i="13"/>
  <c r="G4074" i="13"/>
  <c r="F4076" i="13"/>
  <c r="B4071" i="13"/>
  <c r="J4068" i="13"/>
  <c r="J4074" i="13"/>
  <c r="L4068" i="13"/>
  <c r="K4067" i="13"/>
  <c r="E4071" i="13"/>
  <c r="H4069" i="13"/>
  <c r="E4073" i="13"/>
  <c r="J4075" i="13"/>
  <c r="L4076" i="13"/>
  <c r="H4067" i="13"/>
  <c r="H4070" i="13"/>
  <c r="B4076" i="13"/>
  <c r="C4072" i="13"/>
  <c r="E4074" i="13"/>
  <c r="H4076" i="13"/>
  <c r="E4076" i="13"/>
  <c r="I4075" i="13"/>
  <c r="E4070" i="13"/>
  <c r="F4074" i="13"/>
  <c r="F4073" i="13"/>
  <c r="B4067" i="13"/>
  <c r="I4068" i="13"/>
  <c r="D4076" i="13"/>
  <c r="H3994" i="13"/>
  <c r="F3996" i="13"/>
  <c r="J3997" i="13"/>
  <c r="C3990" i="13"/>
  <c r="B3991" i="13"/>
  <c r="J3991" i="13"/>
  <c r="L3995" i="13"/>
  <c r="K3990" i="13"/>
  <c r="G3993" i="13"/>
  <c r="C3997" i="13"/>
  <c r="B3995" i="13"/>
  <c r="K3993" i="13"/>
  <c r="H3995" i="13"/>
  <c r="K3996" i="13"/>
  <c r="I3997" i="13"/>
  <c r="B3990" i="13"/>
  <c r="J3990" i="13"/>
  <c r="E3994" i="13"/>
  <c r="L3996" i="13"/>
  <c r="C3992" i="13"/>
  <c r="E3993" i="13"/>
  <c r="D3991" i="13"/>
  <c r="C3993" i="13"/>
  <c r="J3994" i="13"/>
  <c r="K3995" i="13"/>
  <c r="I3996" i="13"/>
  <c r="F3997" i="13"/>
  <c r="H3997" i="13"/>
  <c r="J3992" i="13"/>
  <c r="D3995" i="13"/>
  <c r="G3990" i="13"/>
  <c r="E3996" i="13"/>
  <c r="I3994" i="13"/>
  <c r="F3992" i="13"/>
  <c r="L3993" i="13"/>
  <c r="L3994" i="13"/>
  <c r="J3995" i="13"/>
  <c r="G3996" i="13"/>
  <c r="C3996" i="13"/>
  <c r="B3996" i="13"/>
  <c r="D3990" i="13"/>
  <c r="F3991" i="13"/>
  <c r="B3992" i="13"/>
  <c r="K3992" i="13"/>
  <c r="H3993" i="13"/>
  <c r="G3991" i="13"/>
  <c r="C3994" i="13"/>
  <c r="H3996" i="13"/>
  <c r="K3997" i="13"/>
  <c r="I3995" i="13"/>
  <c r="E3995" i="13"/>
  <c r="D3997" i="13"/>
  <c r="H3990" i="13"/>
  <c r="C3991" i="13"/>
  <c r="L3991" i="13"/>
  <c r="I3992" i="13"/>
  <c r="E3997" i="13"/>
  <c r="G3992" i="13"/>
  <c r="C3995" i="13"/>
  <c r="F3993" i="13"/>
  <c r="H3991" i="13"/>
  <c r="G3997" i="13"/>
  <c r="K3994" i="13"/>
  <c r="F3995" i="13"/>
  <c r="D3996" i="13"/>
  <c r="G3995" i="13"/>
  <c r="E3992" i="13"/>
  <c r="F3990" i="13"/>
  <c r="L3992" i="13"/>
  <c r="B3997" i="13"/>
  <c r="H3992" i="13"/>
  <c r="J3996" i="13"/>
  <c r="J3993" i="13"/>
  <c r="I3993" i="13"/>
  <c r="K3991" i="13"/>
  <c r="I3991" i="13"/>
  <c r="L3990" i="13"/>
  <c r="G3994" i="13"/>
  <c r="I3990" i="13"/>
  <c r="D3992" i="13"/>
  <c r="D3993" i="13"/>
  <c r="D3994" i="13"/>
  <c r="B3994" i="13"/>
  <c r="E3991" i="13"/>
  <c r="E3990" i="13"/>
  <c r="B3993" i="13"/>
  <c r="F3994" i="13"/>
  <c r="L3997" i="13"/>
  <c r="J1151" i="9"/>
  <c r="J1150" i="9"/>
  <c r="N1116" i="9"/>
  <c r="N1119" i="9" s="1"/>
  <c r="M1119" i="9"/>
  <c r="O1115" i="9" s="1"/>
  <c r="B4079" i="13" l="1" a="1"/>
  <c r="B4000" i="13" a="1"/>
  <c r="B4046" i="13" a="1"/>
  <c r="I1121" i="9"/>
  <c r="K1121" i="9" s="1"/>
  <c r="L1121" i="9" s="1"/>
  <c r="M1121" i="9" s="1"/>
  <c r="D1154" i="9"/>
  <c r="I1151" i="9"/>
  <c r="K1151" i="9" s="1"/>
  <c r="L1151" i="9" s="1"/>
  <c r="M1151" i="9" s="1"/>
  <c r="N1151" i="9" s="1"/>
  <c r="I1129" i="9"/>
  <c r="K1129" i="9" s="1"/>
  <c r="L1129" i="9" s="1"/>
  <c r="M1129" i="9" s="1"/>
  <c r="I1143" i="9"/>
  <c r="K1143" i="9" s="1"/>
  <c r="D4089" i="13" l="1"/>
  <c r="F4083" i="13"/>
  <c r="L4088" i="13"/>
  <c r="C4083" i="13"/>
  <c r="C4088" i="13"/>
  <c r="E4082" i="13"/>
  <c r="I4085" i="13"/>
  <c r="C4086" i="13"/>
  <c r="D4087" i="13"/>
  <c r="E4088" i="13"/>
  <c r="B4088" i="13"/>
  <c r="J4081" i="13"/>
  <c r="D4086" i="13"/>
  <c r="C4085" i="13"/>
  <c r="B4085" i="13"/>
  <c r="G4088" i="13"/>
  <c r="I4082" i="13"/>
  <c r="D4088" i="13"/>
  <c r="F4082" i="13"/>
  <c r="F4087" i="13"/>
  <c r="H4081" i="13"/>
  <c r="F4084" i="13"/>
  <c r="J4084" i="13"/>
  <c r="K4085" i="13"/>
  <c r="L4086" i="13"/>
  <c r="H4086" i="13"/>
  <c r="I4079" i="13"/>
  <c r="H4083" i="13"/>
  <c r="H4082" i="13"/>
  <c r="C4079" i="13"/>
  <c r="H4085" i="13"/>
  <c r="J4079" i="13"/>
  <c r="E4085" i="13"/>
  <c r="G4079" i="13"/>
  <c r="G4084" i="13"/>
  <c r="C4089" i="13"/>
  <c r="K4079" i="13"/>
  <c r="E4079" i="13"/>
  <c r="H4080" i="13"/>
  <c r="G4081" i="13"/>
  <c r="J4089" i="13"/>
  <c r="F4081" i="13"/>
  <c r="L4082" i="13"/>
  <c r="E4081" i="13"/>
  <c r="G4082" i="13"/>
  <c r="K4084" i="13"/>
  <c r="B4079" i="13"/>
  <c r="H4084" i="13"/>
  <c r="H4089" i="13"/>
  <c r="J4083" i="13"/>
  <c r="L4087" i="13"/>
  <c r="I4088" i="13"/>
  <c r="K4089" i="13"/>
  <c r="D4079" i="13"/>
  <c r="E4080" i="13"/>
  <c r="C4087" i="13"/>
  <c r="H4079" i="13"/>
  <c r="J4080" i="13"/>
  <c r="F4086" i="13"/>
  <c r="B4089" i="13"/>
  <c r="J4087" i="13"/>
  <c r="L4081" i="13"/>
  <c r="G4087" i="13"/>
  <c r="I4081" i="13"/>
  <c r="I4086" i="13"/>
  <c r="K4080" i="13"/>
  <c r="E4083" i="13"/>
  <c r="G4083" i="13"/>
  <c r="I4084" i="13"/>
  <c r="G4085" i="13"/>
  <c r="F4085" i="13"/>
  <c r="E4089" i="13"/>
  <c r="C4081" i="13"/>
  <c r="F4080" i="13"/>
  <c r="I4087" i="13"/>
  <c r="B4087" i="13"/>
  <c r="D4081" i="13"/>
  <c r="J4086" i="13"/>
  <c r="L4080" i="13"/>
  <c r="L4085" i="13"/>
  <c r="C4080" i="13"/>
  <c r="C4082" i="13"/>
  <c r="B4082" i="13"/>
  <c r="D4083" i="13"/>
  <c r="D4084" i="13"/>
  <c r="B4084" i="13"/>
  <c r="G4086" i="13"/>
  <c r="F4088" i="13"/>
  <c r="H4087" i="13"/>
  <c r="L4084" i="13"/>
  <c r="E4086" i="13"/>
  <c r="G4080" i="13"/>
  <c r="B4086" i="13"/>
  <c r="D4080" i="13"/>
  <c r="D4085" i="13"/>
  <c r="F4079" i="13"/>
  <c r="B4081" i="13"/>
  <c r="I4080" i="13"/>
  <c r="K4081" i="13"/>
  <c r="K4082" i="13"/>
  <c r="J4082" i="13"/>
  <c r="L4083" i="13"/>
  <c r="J4085" i="13"/>
  <c r="B4080" i="13"/>
  <c r="I4083" i="13"/>
  <c r="L4089" i="13"/>
  <c r="C4084" i="13"/>
  <c r="I4089" i="13"/>
  <c r="K4083" i="13"/>
  <c r="K4088" i="13"/>
  <c r="B4083" i="13"/>
  <c r="K4086" i="13"/>
  <c r="E4087" i="13"/>
  <c r="H4088" i="13"/>
  <c r="G4089" i="13"/>
  <c r="F4089" i="13"/>
  <c r="E4084" i="13"/>
  <c r="J4088" i="13"/>
  <c r="K4087" i="13"/>
  <c r="L4079" i="13"/>
  <c r="D4082" i="13"/>
  <c r="B4053" i="13"/>
  <c r="B4049" i="13"/>
  <c r="B4048" i="13"/>
  <c r="B4051" i="13"/>
  <c r="B4047" i="13"/>
  <c r="B4052" i="13"/>
  <c r="B4050" i="13"/>
  <c r="B4046" i="13"/>
  <c r="C4006" i="13"/>
  <c r="H4006" i="13"/>
  <c r="H4004" i="13"/>
  <c r="I4001" i="13"/>
  <c r="G4007" i="13"/>
  <c r="G4006" i="13"/>
  <c r="E4006" i="13"/>
  <c r="H4002" i="13"/>
  <c r="C4005" i="13"/>
  <c r="G4005" i="13"/>
  <c r="F4003" i="13"/>
  <c r="G4000" i="13"/>
  <c r="E4005" i="13"/>
  <c r="I4004" i="13"/>
  <c r="B4004" i="13"/>
  <c r="H4007" i="13"/>
  <c r="B4001" i="13"/>
  <c r="I4005" i="13"/>
  <c r="I4002" i="13"/>
  <c r="D4005" i="13"/>
  <c r="E4004" i="13"/>
  <c r="B4005" i="13"/>
  <c r="D4006" i="13"/>
  <c r="E4007" i="13"/>
  <c r="G4004" i="13"/>
  <c r="B4003" i="13"/>
  <c r="F4002" i="13"/>
  <c r="I4003" i="13"/>
  <c r="I4000" i="13"/>
  <c r="C4004" i="13"/>
  <c r="F4004" i="13"/>
  <c r="B4002" i="13"/>
  <c r="I4006" i="13"/>
  <c r="G4003" i="13"/>
  <c r="G4002" i="13"/>
  <c r="E4002" i="13"/>
  <c r="H4001" i="13"/>
  <c r="C4003" i="13"/>
  <c r="E4003" i="13"/>
  <c r="H4000" i="13"/>
  <c r="F4005" i="13"/>
  <c r="E4001" i="13"/>
  <c r="F4000" i="13"/>
  <c r="B4000" i="13"/>
  <c r="B4007" i="13"/>
  <c r="C4002" i="13"/>
  <c r="D4002" i="13"/>
  <c r="D4007" i="13"/>
  <c r="D4004" i="13"/>
  <c r="F4007" i="13"/>
  <c r="F4006" i="13"/>
  <c r="H4005" i="13"/>
  <c r="F4001" i="13"/>
  <c r="C4000" i="13"/>
  <c r="C4007" i="13"/>
  <c r="I4007" i="13"/>
  <c r="B4006" i="13"/>
  <c r="D4003" i="13"/>
  <c r="E4000" i="13"/>
  <c r="D4001" i="13"/>
  <c r="D4000" i="13"/>
  <c r="H4003" i="13"/>
  <c r="C4001" i="13"/>
  <c r="G4001" i="13"/>
  <c r="N1129" i="9"/>
  <c r="J1157" i="9"/>
  <c r="J1154" i="9"/>
  <c r="J1155" i="9"/>
  <c r="J1156" i="9"/>
  <c r="L1143" i="9"/>
  <c r="M1143" i="9" s="1"/>
  <c r="N1121" i="9"/>
  <c r="N1123" i="9" s="1"/>
  <c r="M1123" i="9"/>
  <c r="O1121" i="9" s="1"/>
  <c r="B4092" i="13" l="1" a="1"/>
  <c r="B4010" i="13" a="1"/>
  <c r="B4056" i="13" a="1"/>
  <c r="N1143" i="9"/>
  <c r="N1144" i="9" s="1"/>
  <c r="M1144" i="9"/>
  <c r="O1141" i="9" s="1"/>
  <c r="I1125" i="9"/>
  <c r="K1125" i="9" s="1"/>
  <c r="L1125" i="9" s="1"/>
  <c r="M1125" i="9" s="1"/>
  <c r="D1160" i="9"/>
  <c r="I1156" i="9"/>
  <c r="K1156" i="9" s="1"/>
  <c r="L1156" i="9" s="1"/>
  <c r="M1156" i="9" s="1"/>
  <c r="N1156" i="9" s="1"/>
  <c r="B4098" i="13" l="1"/>
  <c r="B4097" i="13"/>
  <c r="B4095" i="13"/>
  <c r="B4096" i="13"/>
  <c r="B4102" i="13"/>
  <c r="B4092" i="13"/>
  <c r="B4094" i="13"/>
  <c r="B4100" i="13"/>
  <c r="B4099" i="13"/>
  <c r="B4101" i="13"/>
  <c r="B4093" i="13"/>
  <c r="B4059" i="13"/>
  <c r="B4060" i="13"/>
  <c r="B4056" i="13"/>
  <c r="B4063" i="13"/>
  <c r="B4062" i="13"/>
  <c r="B4061" i="13"/>
  <c r="B4058" i="13"/>
  <c r="B4057" i="13"/>
  <c r="B4010" i="13"/>
  <c r="C4017" i="13"/>
  <c r="D4014" i="13"/>
  <c r="G4012" i="13"/>
  <c r="H4014" i="13"/>
  <c r="I4016" i="13"/>
  <c r="B4017" i="13"/>
  <c r="H4017" i="13"/>
  <c r="H4015" i="13"/>
  <c r="I4012" i="13"/>
  <c r="E4011" i="13"/>
  <c r="F4013" i="13"/>
  <c r="F4012" i="13"/>
  <c r="E4017" i="13"/>
  <c r="D4013" i="13"/>
  <c r="C4012" i="13"/>
  <c r="B4016" i="13"/>
  <c r="G4016" i="13"/>
  <c r="F4014" i="13"/>
  <c r="G4011" i="13"/>
  <c r="C4010" i="13"/>
  <c r="D4011" i="13"/>
  <c r="G4010" i="13"/>
  <c r="I4011" i="13"/>
  <c r="B4013" i="13"/>
  <c r="B4012" i="13"/>
  <c r="B4015" i="13"/>
  <c r="F4015" i="13"/>
  <c r="C4013" i="13"/>
  <c r="E4010" i="13"/>
  <c r="G4017" i="13"/>
  <c r="D4017" i="13"/>
  <c r="E4016" i="13"/>
  <c r="D4016" i="13"/>
  <c r="B4014" i="13"/>
  <c r="E4014" i="13"/>
  <c r="H4011" i="13"/>
  <c r="I4017" i="13"/>
  <c r="I4015" i="13"/>
  <c r="I4014" i="13"/>
  <c r="G4014" i="13"/>
  <c r="C4011" i="13"/>
  <c r="H4010" i="13"/>
  <c r="B4011" i="13"/>
  <c r="I4010" i="13"/>
  <c r="G4015" i="13"/>
  <c r="I4013" i="13"/>
  <c r="F4017" i="13"/>
  <c r="H4016" i="13"/>
  <c r="E4013" i="13"/>
  <c r="C4014" i="13"/>
  <c r="E4015" i="13"/>
  <c r="D4012" i="13"/>
  <c r="H4013" i="13"/>
  <c r="F4010" i="13"/>
  <c r="F4016" i="13"/>
  <c r="G4013" i="13"/>
  <c r="H4012" i="13"/>
  <c r="E4012" i="13"/>
  <c r="C4016" i="13"/>
  <c r="D4015" i="13"/>
  <c r="F4011" i="13"/>
  <c r="D4010" i="13"/>
  <c r="C4015" i="13"/>
  <c r="N1125" i="9"/>
  <c r="N1127" i="9" s="1"/>
  <c r="M1127" i="9"/>
  <c r="O1125" i="9" s="1"/>
  <c r="I1154" i="9"/>
  <c r="K1154" i="9" s="1"/>
  <c r="I1146" i="9"/>
  <c r="K1146" i="9" s="1"/>
  <c r="L1146" i="9" s="1"/>
  <c r="M1146" i="9" s="1"/>
  <c r="I1177" i="9"/>
  <c r="K1177" i="9" s="1"/>
  <c r="D1180" i="9"/>
  <c r="J1160" i="9"/>
  <c r="J1161" i="9"/>
  <c r="E4056" i="13" l="1" a="1"/>
  <c r="L1177" i="9"/>
  <c r="M1177" i="9" s="1"/>
  <c r="L1154" i="9"/>
  <c r="M1154" i="9" s="1"/>
  <c r="J1180" i="9"/>
  <c r="J1181" i="9"/>
  <c r="J1182" i="9"/>
  <c r="I1130" i="9"/>
  <c r="K1130" i="9" s="1"/>
  <c r="L1130" i="9" s="1"/>
  <c r="M1130" i="9" s="1"/>
  <c r="I1161" i="9"/>
  <c r="K1161" i="9" s="1"/>
  <c r="L1161" i="9" s="1"/>
  <c r="M1161" i="9" s="1"/>
  <c r="N1161" i="9" s="1"/>
  <c r="D1164" i="9"/>
  <c r="N1146" i="9"/>
  <c r="N1148" i="9" s="1"/>
  <c r="M1148" i="9"/>
  <c r="O1146" i="9" s="1"/>
  <c r="E4062" i="13" l="1"/>
  <c r="H4062" i="13" s="1"/>
  <c r="E4061" i="13"/>
  <c r="H4061" i="13" s="1"/>
  <c r="E4060" i="13"/>
  <c r="H4060" i="13" s="1"/>
  <c r="E4057" i="13"/>
  <c r="H4057" i="13" s="1"/>
  <c r="E4058" i="13"/>
  <c r="H4058" i="13" s="1"/>
  <c r="E4059" i="13"/>
  <c r="H4059" i="13" s="1"/>
  <c r="E4063" i="13"/>
  <c r="H4063" i="13" s="1"/>
  <c r="E4056" i="13"/>
  <c r="N1154" i="9"/>
  <c r="N1177" i="9"/>
  <c r="N1178" i="9" s="1"/>
  <c r="M1178" i="9"/>
  <c r="O1176" i="9" s="1"/>
  <c r="N1130" i="9"/>
  <c r="N1132" i="9" s="1"/>
  <c r="M1132" i="9"/>
  <c r="O1129" i="9" s="1"/>
  <c r="I1150" i="9"/>
  <c r="K1150" i="9" s="1"/>
  <c r="L1150" i="9" s="1"/>
  <c r="M1150" i="9" s="1"/>
  <c r="D1185" i="9"/>
  <c r="I1181" i="9"/>
  <c r="K1181" i="9"/>
  <c r="L1181" i="9" s="1"/>
  <c r="M1181" i="9" s="1"/>
  <c r="N1181" i="9" s="1"/>
  <c r="J1165" i="9"/>
  <c r="J1164" i="9"/>
  <c r="H4056" i="13" l="1"/>
  <c r="H4092" i="13" a="1"/>
  <c r="J1185" i="9"/>
  <c r="J1186" i="9"/>
  <c r="I1157" i="9"/>
  <c r="K1157" i="9" s="1"/>
  <c r="L1157" i="9" s="1"/>
  <c r="M1157" i="9" s="1"/>
  <c r="N1157" i="9" s="1"/>
  <c r="D1168" i="9"/>
  <c r="I1165" i="9"/>
  <c r="K1165" i="9" s="1"/>
  <c r="N1150" i="9"/>
  <c r="N1152" i="9" s="1"/>
  <c r="M1152" i="9"/>
  <c r="I1180" i="9"/>
  <c r="K1180" i="9" s="1"/>
  <c r="L1180" i="9" s="1"/>
  <c r="M1180" i="9" s="1"/>
  <c r="D1215" i="9"/>
  <c r="H4101" i="13" l="1"/>
  <c r="H4094" i="13"/>
  <c r="H4093" i="13"/>
  <c r="H4092" i="13"/>
  <c r="H4100" i="13"/>
  <c r="H4098" i="13"/>
  <c r="H4099" i="13"/>
  <c r="H4097" i="13"/>
  <c r="H4095" i="13"/>
  <c r="H4096" i="13"/>
  <c r="H4102" i="13"/>
  <c r="L1165" i="9"/>
  <c r="M1165" i="9" s="1"/>
  <c r="N1165" i="9" s="1"/>
  <c r="N1180" i="9"/>
  <c r="J1169" i="9"/>
  <c r="J1168" i="9"/>
  <c r="J1170" i="9"/>
  <c r="K1170" i="9" s="1"/>
  <c r="L1170" i="9" s="1"/>
  <c r="M1170" i="9" s="1"/>
  <c r="N1170" i="9" s="1"/>
  <c r="J1216" i="9"/>
  <c r="J1215" i="9"/>
  <c r="K1215" i="9" s="1"/>
  <c r="O1150" i="9"/>
  <c r="B4105" i="13" l="1" a="1"/>
  <c r="I1155" i="9"/>
  <c r="K1155" i="9" s="1"/>
  <c r="L1155" i="9" s="1"/>
  <c r="M1155" i="9" s="1"/>
  <c r="D1189" i="9"/>
  <c r="I1186" i="9"/>
  <c r="K1186" i="9" s="1"/>
  <c r="L1186" i="9" s="1"/>
  <c r="M1186" i="9" s="1"/>
  <c r="N1186" i="9" s="1"/>
  <c r="L1215" i="9"/>
  <c r="M1215" i="9"/>
  <c r="B4108" i="13" l="1"/>
  <c r="B4109" i="13"/>
  <c r="B4115" i="13"/>
  <c r="B4113" i="13"/>
  <c r="B4106" i="13"/>
  <c r="B4105" i="13"/>
  <c r="B4118" i="13" s="1" a="1"/>
  <c r="B4114" i="13"/>
  <c r="B4107" i="13"/>
  <c r="B4112" i="13"/>
  <c r="B4110" i="13"/>
  <c r="B4111" i="13"/>
  <c r="N1215" i="9"/>
  <c r="J1190" i="9"/>
  <c r="J1189" i="9"/>
  <c r="N1155" i="9"/>
  <c r="N1158" i="9" s="1"/>
  <c r="M1158" i="9"/>
  <c r="B4120" i="13" l="1"/>
  <c r="B4126" i="13"/>
  <c r="B4119" i="13"/>
  <c r="B4127" i="13"/>
  <c r="B4121" i="13"/>
  <c r="B4128" i="13"/>
  <c r="B4118" i="13"/>
  <c r="E4118" i="13" s="1" a="1"/>
  <c r="B4124" i="13"/>
  <c r="B4123" i="13"/>
  <c r="B4125" i="13"/>
  <c r="B4122" i="13"/>
  <c r="O1154" i="9"/>
  <c r="E4126" i="13" l="1"/>
  <c r="B4141" i="13" s="1"/>
  <c r="E4123" i="13"/>
  <c r="B4138" i="13" s="1"/>
  <c r="E4118" i="13"/>
  <c r="B4133" i="13" s="1"/>
  <c r="E4121" i="13"/>
  <c r="B4136" i="13" s="1"/>
  <c r="E4120" i="13"/>
  <c r="B4135" i="13" s="1"/>
  <c r="E4125" i="13"/>
  <c r="B4140" i="13" s="1"/>
  <c r="E4122" i="13"/>
  <c r="B4137" i="13" s="1"/>
  <c r="E4127" i="13"/>
  <c r="B4142" i="13" s="1"/>
  <c r="E4128" i="13"/>
  <c r="B4143" i="13" s="1"/>
  <c r="E4119" i="13"/>
  <c r="B4134" i="13" s="1"/>
  <c r="E4124" i="13"/>
  <c r="B4139" i="13" s="1"/>
  <c r="I1160" i="9"/>
  <c r="K1160" i="9" s="1"/>
  <c r="L1160" i="9" s="1"/>
  <c r="M1160" i="9" s="1"/>
  <c r="D1193" i="9"/>
  <c r="I1190" i="9"/>
  <c r="K1190" i="9" s="1"/>
  <c r="I1182" i="9"/>
  <c r="K1182" i="9" s="1"/>
  <c r="I1168" i="9"/>
  <c r="K1168" i="9" s="1"/>
  <c r="L1168" i="9" s="1"/>
  <c r="M1168" i="9" s="1"/>
  <c r="H4174" i="13" l="1"/>
  <c r="F4137" i="13"/>
  <c r="H4172" i="13"/>
  <c r="F4135" i="13"/>
  <c r="H4176" i="13"/>
  <c r="F4139" i="13"/>
  <c r="H4170" i="13"/>
  <c r="F4133" i="13"/>
  <c r="F4134" i="13"/>
  <c r="H4171" i="13"/>
  <c r="F4138" i="13"/>
  <c r="H4175" i="13"/>
  <c r="H4179" i="13"/>
  <c r="F4142" i="13"/>
  <c r="H4177" i="13"/>
  <c r="F4140" i="13"/>
  <c r="H4173" i="13"/>
  <c r="F4136" i="13"/>
  <c r="H4180" i="13"/>
  <c r="F4143" i="13"/>
  <c r="H4178" i="13"/>
  <c r="F4141" i="13"/>
  <c r="N1168" i="9"/>
  <c r="L1190" i="9"/>
  <c r="M1190" i="9" s="1"/>
  <c r="N1190" i="9" s="1"/>
  <c r="L1182" i="9"/>
  <c r="M1182" i="9" s="1"/>
  <c r="J1194" i="9"/>
  <c r="J1196" i="9"/>
  <c r="J1195" i="9"/>
  <c r="J1193" i="9"/>
  <c r="M1162" i="9"/>
  <c r="O1160" i="9" s="1"/>
  <c r="N1160" i="9"/>
  <c r="N1162" i="9" s="1"/>
  <c r="H4142" i="13" l="1"/>
  <c r="J4142" i="13"/>
  <c r="H4140" i="13"/>
  <c r="J4140" i="13"/>
  <c r="J4133" i="13"/>
  <c r="H4133" i="13"/>
  <c r="E4304" i="13" a="1"/>
  <c r="H4139" i="13"/>
  <c r="J4139" i="13"/>
  <c r="J4143" i="13"/>
  <c r="H4143" i="13"/>
  <c r="J4135" i="13"/>
  <c r="H4135" i="13"/>
  <c r="J4138" i="13"/>
  <c r="H4138" i="13"/>
  <c r="J4141" i="13"/>
  <c r="H4141" i="13"/>
  <c r="J4136" i="13"/>
  <c r="H4136" i="13"/>
  <c r="H4137" i="13"/>
  <c r="J4137" i="13"/>
  <c r="J4134" i="13"/>
  <c r="H4134" i="13"/>
  <c r="K4134" i="13" s="1"/>
  <c r="L4134" i="13" s="1"/>
  <c r="M4134" i="13" s="1"/>
  <c r="C4210" i="13" s="1"/>
  <c r="N1182" i="9"/>
  <c r="N1183" i="9" s="1"/>
  <c r="M1183" i="9"/>
  <c r="O1180" i="9" s="1"/>
  <c r="I1164" i="9"/>
  <c r="K1164" i="9" s="1"/>
  <c r="L1164" i="9" s="1"/>
  <c r="M1164" i="9" s="1"/>
  <c r="I1195" i="9"/>
  <c r="K1195" i="9" s="1"/>
  <c r="D1199" i="9"/>
  <c r="K4138" i="13" l="1"/>
  <c r="L4138" i="13" s="1"/>
  <c r="M4138" i="13" s="1"/>
  <c r="G4214" i="13" s="1"/>
  <c r="K4135" i="13"/>
  <c r="L4135" i="13" s="1"/>
  <c r="M4135" i="13" s="1"/>
  <c r="D4211" i="13" s="1"/>
  <c r="K4136" i="13"/>
  <c r="L4136" i="13" s="1"/>
  <c r="M4136" i="13" s="1"/>
  <c r="E4212" i="13" s="1"/>
  <c r="K4143" i="13"/>
  <c r="L4143" i="13" s="1"/>
  <c r="M4143" i="13" s="1"/>
  <c r="L4219" i="13" s="1"/>
  <c r="K4133" i="13"/>
  <c r="L4133" i="13" s="1"/>
  <c r="M4133" i="13" s="1"/>
  <c r="B4209" i="13" s="1"/>
  <c r="K4141" i="13"/>
  <c r="L4141" i="13" s="1"/>
  <c r="M4141" i="13" s="1"/>
  <c r="J4217" i="13" s="1"/>
  <c r="K4137" i="13"/>
  <c r="L4137" i="13" s="1"/>
  <c r="M4137" i="13" s="1"/>
  <c r="F4213" i="13" s="1"/>
  <c r="B4222" i="13" s="1" a="1"/>
  <c r="E4304" i="13"/>
  <c r="E4308" i="13"/>
  <c r="E4305" i="13"/>
  <c r="E4307" i="13"/>
  <c r="E4309" i="13"/>
  <c r="E4310" i="13"/>
  <c r="E4306" i="13"/>
  <c r="E4311" i="13"/>
  <c r="K4140" i="13"/>
  <c r="L4140" i="13" s="1"/>
  <c r="M4140" i="13" s="1"/>
  <c r="I4216" i="13" s="1"/>
  <c r="K4139" i="13"/>
  <c r="L4139" i="13" s="1"/>
  <c r="M4139" i="13" s="1"/>
  <c r="H4215" i="13" s="1"/>
  <c r="K4142" i="13"/>
  <c r="L4142" i="13" s="1"/>
  <c r="M4142" i="13" s="1"/>
  <c r="K4218" i="13" s="1"/>
  <c r="M1166" i="9"/>
  <c r="N1164" i="9"/>
  <c r="N1166" i="9" s="1"/>
  <c r="J1199" i="9"/>
  <c r="J1200" i="9"/>
  <c r="I1185" i="9"/>
  <c r="K1185" i="9" s="1"/>
  <c r="I1193" i="9"/>
  <c r="K1193" i="9" s="1"/>
  <c r="I1216" i="9"/>
  <c r="K1216" i="9" s="1"/>
  <c r="D1219" i="9"/>
  <c r="L1195" i="9"/>
  <c r="M1195" i="9" s="1"/>
  <c r="N1195" i="9" s="1"/>
  <c r="B4278" i="13" l="1" a="1"/>
  <c r="B4283" i="13" s="1"/>
  <c r="H4304" i="13" a="1"/>
  <c r="C4228" i="13"/>
  <c r="B4230" i="13"/>
  <c r="D4224" i="13"/>
  <c r="I4228" i="13"/>
  <c r="F4232" i="13"/>
  <c r="J4224" i="13"/>
  <c r="F4228" i="13"/>
  <c r="B4232" i="13"/>
  <c r="G4224" i="13"/>
  <c r="G4222" i="13"/>
  <c r="D4229" i="13"/>
  <c r="J4232" i="13"/>
  <c r="B4225" i="13"/>
  <c r="E4224" i="13"/>
  <c r="L4231" i="13"/>
  <c r="D4232" i="13"/>
  <c r="E4231" i="13"/>
  <c r="F4223" i="13"/>
  <c r="F4227" i="13"/>
  <c r="E4229" i="13"/>
  <c r="G4223" i="13"/>
  <c r="I4227" i="13"/>
  <c r="F4231" i="13"/>
  <c r="L4223" i="13"/>
  <c r="G4227" i="13"/>
  <c r="C4231" i="13"/>
  <c r="I4223" i="13"/>
  <c r="K4232" i="13"/>
  <c r="E4227" i="13"/>
  <c r="K4230" i="13"/>
  <c r="C4232" i="13"/>
  <c r="L4227" i="13"/>
  <c r="F4224" i="13"/>
  <c r="L4232" i="13"/>
  <c r="E4230" i="13"/>
  <c r="K4223" i="13"/>
  <c r="H4224" i="13"/>
  <c r="G4232" i="13"/>
  <c r="I4226" i="13"/>
  <c r="H4228" i="13"/>
  <c r="J4222" i="13"/>
  <c r="J4226" i="13"/>
  <c r="G4230" i="13"/>
  <c r="C4223" i="13"/>
  <c r="G4226" i="13"/>
  <c r="C4230" i="13"/>
  <c r="K4222" i="13"/>
  <c r="B4229" i="13"/>
  <c r="F4225" i="13"/>
  <c r="L4228" i="13"/>
  <c r="D4230" i="13"/>
  <c r="C4226" i="13"/>
  <c r="B4228" i="13"/>
  <c r="B4231" i="13"/>
  <c r="F4226" i="13"/>
  <c r="K4226" i="13"/>
  <c r="J4231" i="13"/>
  <c r="L4225" i="13"/>
  <c r="K4227" i="13"/>
  <c r="B4222" i="13"/>
  <c r="J4225" i="13"/>
  <c r="G4229" i="13"/>
  <c r="E4222" i="13"/>
  <c r="G4225" i="13"/>
  <c r="C4229" i="13"/>
  <c r="I4231" i="13"/>
  <c r="H4223" i="13"/>
  <c r="J4223" i="13"/>
  <c r="L4226" i="13"/>
  <c r="E4228" i="13"/>
  <c r="B4226" i="13"/>
  <c r="C4227" i="13"/>
  <c r="H4232" i="13"/>
  <c r="K4224" i="13"/>
  <c r="G4228" i="13"/>
  <c r="E4232" i="13"/>
  <c r="I4224" i="13"/>
  <c r="D4228" i="13"/>
  <c r="J4229" i="13"/>
  <c r="I4230" i="13"/>
  <c r="C4222" i="13"/>
  <c r="C4225" i="13"/>
  <c r="E4226" i="13"/>
  <c r="L4229" i="13"/>
  <c r="H4231" i="13"/>
  <c r="B4224" i="13"/>
  <c r="H4227" i="13"/>
  <c r="D4227" i="13"/>
  <c r="J4227" i="13"/>
  <c r="L4230" i="13"/>
  <c r="I4222" i="13"/>
  <c r="H4229" i="13"/>
  <c r="G4231" i="13"/>
  <c r="I4225" i="13"/>
  <c r="H4230" i="13"/>
  <c r="D4223" i="13"/>
  <c r="H4226" i="13"/>
  <c r="F4230" i="13"/>
  <c r="B4223" i="13"/>
  <c r="D4226" i="13"/>
  <c r="K4225" i="13"/>
  <c r="E4223" i="13"/>
  <c r="B4227" i="13"/>
  <c r="I4232" i="13"/>
  <c r="L4222" i="13"/>
  <c r="K4229" i="13"/>
  <c r="K4228" i="13"/>
  <c r="J4230" i="13"/>
  <c r="L4224" i="13"/>
  <c r="I4229" i="13"/>
  <c r="F4222" i="13"/>
  <c r="H4225" i="13"/>
  <c r="F4229" i="13"/>
  <c r="D4222" i="13"/>
  <c r="E4225" i="13"/>
  <c r="C4224" i="13"/>
  <c r="D4231" i="13"/>
  <c r="D4225" i="13"/>
  <c r="J4228" i="13"/>
  <c r="K4231" i="13"/>
  <c r="H4222" i="13"/>
  <c r="L1193" i="9"/>
  <c r="M1193" i="9" s="1"/>
  <c r="J1221" i="9"/>
  <c r="J1220" i="9"/>
  <c r="J1219" i="9"/>
  <c r="L1185" i="9"/>
  <c r="M1185" i="9" s="1"/>
  <c r="L1216" i="9"/>
  <c r="M1216" i="9" s="1"/>
  <c r="O1164" i="9"/>
  <c r="B4287" i="13" l="1"/>
  <c r="B4282" i="13"/>
  <c r="B4286" i="13"/>
  <c r="B4278" i="13"/>
  <c r="B4281" i="13"/>
  <c r="B4285" i="13"/>
  <c r="B4288" i="13"/>
  <c r="B4284" i="13"/>
  <c r="B4280" i="13"/>
  <c r="B4279" i="13"/>
  <c r="B4235" i="13" a="1"/>
  <c r="H4304" i="13"/>
  <c r="H4309" i="13"/>
  <c r="H4308" i="13"/>
  <c r="H4307" i="13"/>
  <c r="H4305" i="13"/>
  <c r="H4306" i="13"/>
  <c r="H4310" i="13"/>
  <c r="H4311" i="13"/>
  <c r="B4291" i="13" a="1"/>
  <c r="N1216" i="9"/>
  <c r="N1217" i="9" s="1"/>
  <c r="M1217" i="9"/>
  <c r="O1215" i="9" s="1"/>
  <c r="M1187" i="9"/>
  <c r="N1185" i="9"/>
  <c r="N1187" i="9" s="1"/>
  <c r="N1193" i="9"/>
  <c r="I1169" i="9"/>
  <c r="K1169" i="9" s="1"/>
  <c r="L1169" i="9" s="1"/>
  <c r="M1169" i="9" s="1"/>
  <c r="D1203" i="9"/>
  <c r="I1200" i="9"/>
  <c r="K1200" i="9" s="1"/>
  <c r="B4297" i="13" l="1"/>
  <c r="B4294" i="13"/>
  <c r="B4292" i="13"/>
  <c r="B4298" i="13"/>
  <c r="B4300" i="13"/>
  <c r="B4295" i="13"/>
  <c r="B4293" i="13"/>
  <c r="B4301" i="13"/>
  <c r="B4296" i="13"/>
  <c r="B4291" i="13"/>
  <c r="B4299" i="13"/>
  <c r="F4243" i="13"/>
  <c r="H4242" i="13"/>
  <c r="H4236" i="13"/>
  <c r="G4241" i="13"/>
  <c r="H4235" i="13"/>
  <c r="E4238" i="13"/>
  <c r="C4241" i="13"/>
  <c r="F4244" i="13"/>
  <c r="C4236" i="13"/>
  <c r="K4238" i="13"/>
  <c r="G4237" i="13"/>
  <c r="B4243" i="13"/>
  <c r="L4244" i="13"/>
  <c r="B4242" i="13"/>
  <c r="J4235" i="13"/>
  <c r="L4241" i="13"/>
  <c r="L4240" i="13"/>
  <c r="C4235" i="13"/>
  <c r="L4239" i="13"/>
  <c r="H4244" i="13"/>
  <c r="F4236" i="13"/>
  <c r="C4239" i="13"/>
  <c r="C4242" i="13"/>
  <c r="D4245" i="13"/>
  <c r="K4236" i="13"/>
  <c r="B4245" i="13"/>
  <c r="L4238" i="13"/>
  <c r="G4240" i="13"/>
  <c r="L4237" i="13"/>
  <c r="H4239" i="13"/>
  <c r="C4245" i="13"/>
  <c r="J4237" i="13"/>
  <c r="D4236" i="13"/>
  <c r="I4243" i="13"/>
  <c r="K4242" i="13"/>
  <c r="I4241" i="13"/>
  <c r="J4241" i="13"/>
  <c r="I4240" i="13"/>
  <c r="F4237" i="13"/>
  <c r="C4240" i="13"/>
  <c r="D4235" i="13"/>
  <c r="J4242" i="13"/>
  <c r="D4241" i="13"/>
  <c r="D4240" i="13"/>
  <c r="I4245" i="13"/>
  <c r="D4239" i="13"/>
  <c r="H4243" i="13"/>
  <c r="F4235" i="13"/>
  <c r="D4238" i="13"/>
  <c r="B4241" i="13"/>
  <c r="B4244" i="13"/>
  <c r="L4235" i="13"/>
  <c r="I4238" i="13"/>
  <c r="L4236" i="13"/>
  <c r="H4238" i="13"/>
  <c r="B4236" i="13"/>
  <c r="I4235" i="13"/>
  <c r="H4245" i="13"/>
  <c r="J4238" i="13"/>
  <c r="L4243" i="13"/>
  <c r="G4244" i="13"/>
  <c r="B4239" i="13"/>
  <c r="F4240" i="13"/>
  <c r="H4237" i="13"/>
  <c r="I4242" i="13"/>
  <c r="J4245" i="13"/>
  <c r="D4243" i="13"/>
  <c r="K4240" i="13"/>
  <c r="J4243" i="13"/>
  <c r="L4245" i="13"/>
  <c r="G4239" i="13"/>
  <c r="J4244" i="13"/>
  <c r="G4238" i="13"/>
  <c r="F4242" i="13"/>
  <c r="G4245" i="13"/>
  <c r="D4237" i="13"/>
  <c r="B4240" i="13"/>
  <c r="L4242" i="13"/>
  <c r="K4245" i="13"/>
  <c r="I4244" i="13"/>
  <c r="B4235" i="13"/>
  <c r="I4236" i="13"/>
  <c r="K4243" i="13"/>
  <c r="H4241" i="13"/>
  <c r="E4241" i="13"/>
  <c r="K4241" i="13"/>
  <c r="G4242" i="13"/>
  <c r="G4235" i="13"/>
  <c r="K4244" i="13"/>
  <c r="E4244" i="13"/>
  <c r="B4238" i="13"/>
  <c r="C4243" i="13"/>
  <c r="B4237" i="13"/>
  <c r="E4240" i="13"/>
  <c r="E4243" i="13"/>
  <c r="E4235" i="13"/>
  <c r="C4238" i="13"/>
  <c r="J4240" i="13"/>
  <c r="F4241" i="13"/>
  <c r="G4236" i="13"/>
  <c r="H4240" i="13"/>
  <c r="F4238" i="13"/>
  <c r="I4239" i="13"/>
  <c r="C4244" i="13"/>
  <c r="G4243" i="13"/>
  <c r="E4237" i="13"/>
  <c r="E4242" i="13"/>
  <c r="E4236" i="13"/>
  <c r="E4239" i="13"/>
  <c r="D4242" i="13"/>
  <c r="F4245" i="13"/>
  <c r="C4237" i="13"/>
  <c r="J4239" i="13"/>
  <c r="F4239" i="13"/>
  <c r="E4245" i="13"/>
  <c r="J4236" i="13"/>
  <c r="D4244" i="13"/>
  <c r="I4237" i="13"/>
  <c r="K4235" i="13"/>
  <c r="K4237" i="13"/>
  <c r="K4239" i="13"/>
  <c r="L1200" i="9"/>
  <c r="M1200" i="9" s="1"/>
  <c r="N1200" i="9" s="1"/>
  <c r="O1185" i="9"/>
  <c r="J1204" i="9"/>
  <c r="J1203" i="9"/>
  <c r="I1219" i="9"/>
  <c r="K1219" i="9" s="1"/>
  <c r="L1219" i="9" s="1"/>
  <c r="M1219" i="9" s="1"/>
  <c r="D1254" i="9"/>
  <c r="N1169" i="9"/>
  <c r="N1171" i="9" s="1"/>
  <c r="M1171" i="9"/>
  <c r="O1168" i="9" s="1"/>
  <c r="B4324" i="13" l="1" a="1"/>
  <c r="B4248" i="13" a="1"/>
  <c r="N1219" i="9"/>
  <c r="I1196" i="9"/>
  <c r="K1196" i="9" s="1"/>
  <c r="D1207" i="9"/>
  <c r="I1204" i="9"/>
  <c r="K1204" i="9" s="1"/>
  <c r="I1189" i="9"/>
  <c r="K1189" i="9" s="1"/>
  <c r="L1189" i="9" s="1"/>
  <c r="M1189" i="9" s="1"/>
  <c r="I1220" i="9"/>
  <c r="K1220" i="9" s="1"/>
  <c r="D1224" i="9"/>
  <c r="J1254" i="9"/>
  <c r="K1254" i="9" s="1"/>
  <c r="J1255" i="9"/>
  <c r="K4251" i="13" l="1"/>
  <c r="I4253" i="13"/>
  <c r="B4255" i="13"/>
  <c r="F4248" i="13"/>
  <c r="D4255" i="13"/>
  <c r="L4253" i="13"/>
  <c r="J4253" i="13"/>
  <c r="L4249" i="13"/>
  <c r="H4253" i="13"/>
  <c r="L4254" i="13"/>
  <c r="H4254" i="13"/>
  <c r="D4251" i="13"/>
  <c r="G4253" i="13"/>
  <c r="C4251" i="13"/>
  <c r="K4252" i="13"/>
  <c r="D4254" i="13"/>
  <c r="F4255" i="13"/>
  <c r="C4254" i="13"/>
  <c r="L4252" i="13"/>
  <c r="I4252" i="13"/>
  <c r="J4255" i="13"/>
  <c r="C4249" i="13"/>
  <c r="J4252" i="13"/>
  <c r="E4252" i="13"/>
  <c r="I4249" i="13"/>
  <c r="F4250" i="13"/>
  <c r="B4252" i="13"/>
  <c r="F4253" i="13"/>
  <c r="E4254" i="13"/>
  <c r="B4253" i="13"/>
  <c r="J4251" i="13"/>
  <c r="G4251" i="13"/>
  <c r="F4251" i="13"/>
  <c r="I4255" i="13"/>
  <c r="H4250" i="13"/>
  <c r="C4250" i="13"/>
  <c r="G4255" i="13"/>
  <c r="G4252" i="13"/>
  <c r="C4253" i="13"/>
  <c r="L4251" i="13"/>
  <c r="I4250" i="13"/>
  <c r="G4250" i="13"/>
  <c r="H4255" i="13"/>
  <c r="E4248" i="13"/>
  <c r="J4254" i="13"/>
  <c r="L4248" i="13"/>
  <c r="E4250" i="13"/>
  <c r="I4251" i="13"/>
  <c r="C4252" i="13"/>
  <c r="J4250" i="13"/>
  <c r="H4249" i="13"/>
  <c r="E4249" i="13"/>
  <c r="B4251" i="13"/>
  <c r="E4251" i="13"/>
  <c r="I4254" i="13"/>
  <c r="B4254" i="13"/>
  <c r="D4248" i="13"/>
  <c r="G4249" i="13"/>
  <c r="K4250" i="13"/>
  <c r="L4250" i="13"/>
  <c r="J4249" i="13"/>
  <c r="G4248" i="13"/>
  <c r="C4248" i="13"/>
  <c r="K4253" i="13"/>
  <c r="B4249" i="13"/>
  <c r="F4252" i="13"/>
  <c r="E4253" i="13"/>
  <c r="E4255" i="13"/>
  <c r="I4248" i="13"/>
  <c r="B4250" i="13"/>
  <c r="K4249" i="13"/>
  <c r="H4248" i="13"/>
  <c r="L4255" i="13"/>
  <c r="F4254" i="13"/>
  <c r="H4251" i="13"/>
  <c r="D4253" i="13"/>
  <c r="D4250" i="13"/>
  <c r="H4252" i="13"/>
  <c r="G4254" i="13"/>
  <c r="K4255" i="13"/>
  <c r="D4249" i="13"/>
  <c r="J4248" i="13"/>
  <c r="C4255" i="13"/>
  <c r="K4254" i="13"/>
  <c r="D4252" i="13"/>
  <c r="F4249" i="13"/>
  <c r="K4248" i="13"/>
  <c r="B4248" i="13"/>
  <c r="J4330" i="13"/>
  <c r="L4324" i="13"/>
  <c r="F4330" i="13"/>
  <c r="H4324" i="13"/>
  <c r="C4328" i="13"/>
  <c r="I4331" i="13"/>
  <c r="E4334" i="13"/>
  <c r="B4324" i="13"/>
  <c r="C4325" i="13"/>
  <c r="B4325" i="13"/>
  <c r="I4324" i="13"/>
  <c r="K4333" i="13"/>
  <c r="F4333" i="13"/>
  <c r="F4327" i="13"/>
  <c r="C4332" i="13"/>
  <c r="H4328" i="13"/>
  <c r="B4333" i="13"/>
  <c r="J4328" i="13"/>
  <c r="H4331" i="13"/>
  <c r="D4331" i="13"/>
  <c r="H4325" i="13"/>
  <c r="F4324" i="13"/>
  <c r="B4330" i="13"/>
  <c r="D4324" i="13"/>
  <c r="I4329" i="13"/>
  <c r="L4334" i="13"/>
  <c r="D4327" i="13"/>
  <c r="I4330" i="13"/>
  <c r="C4333" i="13"/>
  <c r="D4334" i="13"/>
  <c r="C4334" i="13"/>
  <c r="J4333" i="13"/>
  <c r="G4334" i="13"/>
  <c r="E4331" i="13"/>
  <c r="K4330" i="13"/>
  <c r="J4324" i="13"/>
  <c r="G4329" i="13"/>
  <c r="D4328" i="13"/>
  <c r="F4329" i="13"/>
  <c r="E4329" i="13"/>
  <c r="J4334" i="13"/>
  <c r="L4328" i="13"/>
  <c r="L4333" i="13"/>
  <c r="D4326" i="13"/>
  <c r="J4329" i="13"/>
  <c r="J4331" i="13"/>
  <c r="K4332" i="13"/>
  <c r="J4332" i="13"/>
  <c r="F4332" i="13"/>
  <c r="L4331" i="13"/>
  <c r="I4328" i="13"/>
  <c r="E4328" i="13"/>
  <c r="K4334" i="13"/>
  <c r="L4326" i="13"/>
  <c r="F4334" i="13"/>
  <c r="B4334" i="13"/>
  <c r="D4325" i="13"/>
  <c r="G4330" i="13"/>
  <c r="F4331" i="13"/>
  <c r="C4326" i="13"/>
  <c r="E4332" i="13"/>
  <c r="I4333" i="13"/>
  <c r="K4327" i="13"/>
  <c r="E4333" i="13"/>
  <c r="G4327" i="13"/>
  <c r="B4332" i="13"/>
  <c r="E4324" i="13"/>
  <c r="J4327" i="13"/>
  <c r="D4329" i="13"/>
  <c r="E4330" i="13"/>
  <c r="D4330" i="13"/>
  <c r="K4329" i="13"/>
  <c r="I4326" i="13"/>
  <c r="G4333" i="13"/>
  <c r="D4333" i="13"/>
  <c r="H4329" i="13"/>
  <c r="L4332" i="13"/>
  <c r="C4327" i="13"/>
  <c r="H4332" i="13"/>
  <c r="J4326" i="13"/>
  <c r="B4331" i="13"/>
  <c r="H4334" i="13"/>
  <c r="K4326" i="13"/>
  <c r="L4327" i="13"/>
  <c r="B4329" i="13"/>
  <c r="K4328" i="13"/>
  <c r="G4328" i="13"/>
  <c r="C4324" i="13"/>
  <c r="L4330" i="13"/>
  <c r="B4328" i="13"/>
  <c r="B4327" i="13"/>
  <c r="D4332" i="13"/>
  <c r="F4326" i="13"/>
  <c r="K4331" i="13"/>
  <c r="B4326" i="13"/>
  <c r="C4330" i="13"/>
  <c r="H4333" i="13"/>
  <c r="K4325" i="13"/>
  <c r="H4326" i="13"/>
  <c r="I4327" i="13"/>
  <c r="H4327" i="13"/>
  <c r="E4327" i="13"/>
  <c r="H4330" i="13"/>
  <c r="F4328" i="13"/>
  <c r="G4332" i="13"/>
  <c r="G4324" i="13"/>
  <c r="G4331" i="13"/>
  <c r="I4325" i="13"/>
  <c r="C4331" i="13"/>
  <c r="E4325" i="13"/>
  <c r="C4329" i="13"/>
  <c r="I4332" i="13"/>
  <c r="K4324" i="13"/>
  <c r="F4325" i="13"/>
  <c r="G4326" i="13"/>
  <c r="E4326" i="13"/>
  <c r="L4325" i="13"/>
  <c r="G4325" i="13"/>
  <c r="J4325" i="13"/>
  <c r="L4329" i="13"/>
  <c r="I4334" i="13"/>
  <c r="L1204" i="9"/>
  <c r="M1204" i="9" s="1"/>
  <c r="N1204" i="9" s="1"/>
  <c r="N1189" i="9"/>
  <c r="N1191" i="9" s="1"/>
  <c r="M1191" i="9"/>
  <c r="O1189" i="9" s="1"/>
  <c r="J1207" i="9"/>
  <c r="J1209" i="9"/>
  <c r="K1209" i="9" s="1"/>
  <c r="J1208" i="9"/>
  <c r="L1196" i="9"/>
  <c r="M1196" i="9" s="1"/>
  <c r="N1196" i="9" s="1"/>
  <c r="L1220" i="9"/>
  <c r="M1220" i="9" s="1"/>
  <c r="L1254" i="9"/>
  <c r="M1254" i="9" s="1"/>
  <c r="J1225" i="9"/>
  <c r="J1224" i="9"/>
  <c r="B4337" i="13" l="1" a="1"/>
  <c r="B4304" i="13" a="1"/>
  <c r="B4258" i="13" a="1"/>
  <c r="N1220" i="9"/>
  <c r="N1254" i="9"/>
  <c r="L1209" i="9"/>
  <c r="M1209" i="9" s="1"/>
  <c r="N1209" i="9" s="1"/>
  <c r="I1194" i="9"/>
  <c r="K1194" i="9" s="1"/>
  <c r="L1194" i="9" s="1"/>
  <c r="M1194" i="9" s="1"/>
  <c r="D1228" i="9"/>
  <c r="I1225" i="9"/>
  <c r="K1225" i="9" s="1"/>
  <c r="L1225" i="9" s="1"/>
  <c r="M1225" i="9" s="1"/>
  <c r="N1225" i="9" s="1"/>
  <c r="C4258" i="13" l="1"/>
  <c r="G4265" i="13"/>
  <c r="B4263" i="13"/>
  <c r="H4259" i="13"/>
  <c r="E4265" i="13"/>
  <c r="D4263" i="13"/>
  <c r="F4265" i="13"/>
  <c r="I4258" i="13"/>
  <c r="G4262" i="13"/>
  <c r="D4262" i="13"/>
  <c r="F4258" i="13"/>
  <c r="D4264" i="13"/>
  <c r="H4260" i="13"/>
  <c r="G4263" i="13"/>
  <c r="D4265" i="13"/>
  <c r="C4262" i="13"/>
  <c r="I4265" i="13"/>
  <c r="H4262" i="13"/>
  <c r="E4259" i="13"/>
  <c r="G4260" i="13"/>
  <c r="B4262" i="13"/>
  <c r="C4265" i="13"/>
  <c r="I4264" i="13"/>
  <c r="F4264" i="13"/>
  <c r="G4261" i="13"/>
  <c r="E4258" i="13"/>
  <c r="I4263" i="13"/>
  <c r="B4264" i="13"/>
  <c r="F4262" i="13"/>
  <c r="C4263" i="13"/>
  <c r="C4264" i="13"/>
  <c r="H4263" i="13"/>
  <c r="E4263" i="13"/>
  <c r="B4260" i="13"/>
  <c r="H4265" i="13"/>
  <c r="E4262" i="13"/>
  <c r="I4260" i="13"/>
  <c r="F4259" i="13"/>
  <c r="C4260" i="13"/>
  <c r="D4259" i="13"/>
  <c r="H4258" i="13"/>
  <c r="I4262" i="13"/>
  <c r="G4259" i="13"/>
  <c r="H4261" i="13"/>
  <c r="F4260" i="13"/>
  <c r="B4265" i="13"/>
  <c r="C4259" i="13"/>
  <c r="B4258" i="13"/>
  <c r="G4264" i="13"/>
  <c r="E4261" i="13"/>
  <c r="D4258" i="13"/>
  <c r="G4258" i="13"/>
  <c r="D4260" i="13"/>
  <c r="I4261" i="13"/>
  <c r="H4264" i="13"/>
  <c r="F4261" i="13"/>
  <c r="C4261" i="13"/>
  <c r="F4263" i="13"/>
  <c r="B4259" i="13"/>
  <c r="E4260" i="13"/>
  <c r="B4261" i="13"/>
  <c r="I4259" i="13"/>
  <c r="E4264" i="13"/>
  <c r="D4261" i="13"/>
  <c r="B4304" i="13"/>
  <c r="B4306" i="13"/>
  <c r="B4310" i="13"/>
  <c r="B4311" i="13"/>
  <c r="B4307" i="13"/>
  <c r="B4309" i="13"/>
  <c r="B4305" i="13"/>
  <c r="B4308" i="13"/>
  <c r="K4342" i="13"/>
  <c r="B4337" i="13"/>
  <c r="G4342" i="13"/>
  <c r="I4347" i="13"/>
  <c r="K4339" i="13"/>
  <c r="I4342" i="13"/>
  <c r="D4345" i="13"/>
  <c r="G4337" i="13"/>
  <c r="F4346" i="13"/>
  <c r="E4345" i="13"/>
  <c r="G4343" i="13"/>
  <c r="C4343" i="13"/>
  <c r="D4338" i="13"/>
  <c r="L4342" i="13"/>
  <c r="G4344" i="13"/>
  <c r="G4346" i="13"/>
  <c r="I4340" i="13"/>
  <c r="C4346" i="13"/>
  <c r="E4340" i="13"/>
  <c r="J4344" i="13"/>
  <c r="G4347" i="13"/>
  <c r="J4339" i="13"/>
  <c r="E4342" i="13"/>
  <c r="B4344" i="13"/>
  <c r="L4341" i="13"/>
  <c r="H4340" i="13"/>
  <c r="B4339" i="13"/>
  <c r="H4338" i="13"/>
  <c r="I4339" i="13"/>
  <c r="L4345" i="13"/>
  <c r="J4345" i="13"/>
  <c r="F4345" i="13"/>
  <c r="H4339" i="13"/>
  <c r="J4343" i="13"/>
  <c r="L4347" i="13"/>
  <c r="C4342" i="13"/>
  <c r="H4347" i="13"/>
  <c r="J4341" i="13"/>
  <c r="I4346" i="13"/>
  <c r="L4338" i="13"/>
  <c r="I4341" i="13"/>
  <c r="D4344" i="13"/>
  <c r="B4347" i="13"/>
  <c r="L4344" i="13"/>
  <c r="K4343" i="13"/>
  <c r="B4342" i="13"/>
  <c r="H4341" i="13"/>
  <c r="J4347" i="13"/>
  <c r="E4338" i="13"/>
  <c r="C4341" i="13"/>
  <c r="D4347" i="13"/>
  <c r="F4341" i="13"/>
  <c r="K4346" i="13"/>
  <c r="B4341" i="13"/>
  <c r="I4345" i="13"/>
  <c r="L4337" i="13"/>
  <c r="J4340" i="13"/>
  <c r="E4343" i="13"/>
  <c r="G4345" i="13"/>
  <c r="F4343" i="13"/>
  <c r="D4342" i="13"/>
  <c r="G4340" i="13"/>
  <c r="C4340" i="13"/>
  <c r="C4344" i="13"/>
  <c r="H4342" i="13"/>
  <c r="L4339" i="13"/>
  <c r="H4346" i="13"/>
  <c r="E4344" i="13"/>
  <c r="G4338" i="13"/>
  <c r="L4343" i="13"/>
  <c r="C4338" i="13"/>
  <c r="K4341" i="13"/>
  <c r="H4344" i="13"/>
  <c r="C4347" i="13"/>
  <c r="F4339" i="13"/>
  <c r="E4339" i="13"/>
  <c r="D4337" i="13"/>
  <c r="J4346" i="13"/>
  <c r="E4346" i="13"/>
  <c r="B4340" i="13"/>
  <c r="G4339" i="13"/>
  <c r="K4345" i="13"/>
  <c r="H4343" i="13"/>
  <c r="J4337" i="13"/>
  <c r="D4343" i="13"/>
  <c r="F4337" i="13"/>
  <c r="K4340" i="13"/>
  <c r="I4343" i="13"/>
  <c r="D4346" i="13"/>
  <c r="F4338" i="13"/>
  <c r="I4337" i="13"/>
  <c r="L4346" i="13"/>
  <c r="C4345" i="13"/>
  <c r="K4344" i="13"/>
  <c r="B4346" i="13"/>
  <c r="E4347" i="13"/>
  <c r="D4341" i="13"/>
  <c r="J4342" i="13"/>
  <c r="D4340" i="13"/>
  <c r="F4347" i="13"/>
  <c r="J4338" i="13"/>
  <c r="C4339" i="13"/>
  <c r="G4341" i="13"/>
  <c r="H4345" i="13"/>
  <c r="I4338" i="13"/>
  <c r="B4343" i="13"/>
  <c r="K4337" i="13"/>
  <c r="H4337" i="13"/>
  <c r="B4338" i="13"/>
  <c r="D4339" i="13"/>
  <c r="B4345" i="13"/>
  <c r="E4341" i="13"/>
  <c r="E4337" i="13"/>
  <c r="F4340" i="13"/>
  <c r="K4347" i="13"/>
  <c r="I4344" i="13"/>
  <c r="F4342" i="13"/>
  <c r="C4337" i="13"/>
  <c r="K4338" i="13"/>
  <c r="L4340" i="13"/>
  <c r="F4344" i="13"/>
  <c r="J1228" i="9"/>
  <c r="J1229" i="9"/>
  <c r="N1194" i="9"/>
  <c r="N1197" i="9" s="1"/>
  <c r="M1197" i="9"/>
  <c r="O1193" i="9" s="1"/>
  <c r="B4268" i="13" l="1" a="1"/>
  <c r="B4350" i="13" a="1"/>
  <c r="B4314" i="13" a="1"/>
  <c r="D1232" i="9"/>
  <c r="I1229" i="9"/>
  <c r="I1221" i="9"/>
  <c r="K1221" i="9" s="1"/>
  <c r="I1199" i="9"/>
  <c r="K1199" i="9" s="1"/>
  <c r="L1199" i="9" s="1"/>
  <c r="M1199" i="9" s="1"/>
  <c r="I1207" i="9"/>
  <c r="K1207" i="9" s="1"/>
  <c r="L1207" i="9" s="1"/>
  <c r="M1207" i="9" s="1"/>
  <c r="K1229" i="9"/>
  <c r="B4315" i="13" l="1"/>
  <c r="B4321" i="13"/>
  <c r="B4317" i="13"/>
  <c r="B4314" i="13"/>
  <c r="B4320" i="13"/>
  <c r="B4319" i="13"/>
  <c r="B4316" i="13"/>
  <c r="B4318" i="13"/>
  <c r="B4353" i="13"/>
  <c r="B4356" i="13"/>
  <c r="B4359" i="13"/>
  <c r="B4351" i="13"/>
  <c r="B4355" i="13"/>
  <c r="B4354" i="13"/>
  <c r="B4360" i="13"/>
  <c r="B4358" i="13"/>
  <c r="B4350" i="13"/>
  <c r="B4352" i="13"/>
  <c r="B4357" i="13"/>
  <c r="B4271" i="13"/>
  <c r="E4271" i="13"/>
  <c r="H4269" i="13"/>
  <c r="E4275" i="13"/>
  <c r="G4270" i="13"/>
  <c r="H4272" i="13"/>
  <c r="F4268" i="13"/>
  <c r="C4273" i="13"/>
  <c r="B4270" i="13"/>
  <c r="G4268" i="13"/>
  <c r="G4269" i="13"/>
  <c r="C4270" i="13"/>
  <c r="B4268" i="13"/>
  <c r="F4275" i="13"/>
  <c r="H4270" i="13"/>
  <c r="E4273" i="13"/>
  <c r="E4268" i="13"/>
  <c r="B4275" i="13"/>
  <c r="I4275" i="13"/>
  <c r="E4274" i="13"/>
  <c r="E4269" i="13"/>
  <c r="H4271" i="13"/>
  <c r="C4275" i="13"/>
  <c r="D4274" i="13"/>
  <c r="D4269" i="13"/>
  <c r="C4271" i="13"/>
  <c r="E4270" i="13"/>
  <c r="D4268" i="13"/>
  <c r="B4269" i="13"/>
  <c r="C4269" i="13"/>
  <c r="G4275" i="13"/>
  <c r="E4272" i="13"/>
  <c r="I4274" i="13"/>
  <c r="G4274" i="13"/>
  <c r="F4271" i="13"/>
  <c r="I4272" i="13"/>
  <c r="B4273" i="13"/>
  <c r="G4273" i="13"/>
  <c r="C4272" i="13"/>
  <c r="F4269" i="13"/>
  <c r="H4273" i="13"/>
  <c r="H4268" i="13"/>
  <c r="I4268" i="13"/>
  <c r="F4273" i="13"/>
  <c r="D4270" i="13"/>
  <c r="C4274" i="13"/>
  <c r="D4271" i="13"/>
  <c r="I4269" i="13"/>
  <c r="G4272" i="13"/>
  <c r="B4274" i="13"/>
  <c r="H4274" i="13"/>
  <c r="D4273" i="13"/>
  <c r="D4275" i="13"/>
  <c r="I4271" i="13"/>
  <c r="B4272" i="13"/>
  <c r="F4272" i="13"/>
  <c r="I4270" i="13"/>
  <c r="C4268" i="13"/>
  <c r="D4272" i="13"/>
  <c r="H4275" i="13"/>
  <c r="G4271" i="13"/>
  <c r="F4270" i="13"/>
  <c r="I4273" i="13"/>
  <c r="F4274" i="13"/>
  <c r="N1199" i="9"/>
  <c r="N1201" i="9" s="1"/>
  <c r="M1201" i="9"/>
  <c r="O1199" i="9" s="1"/>
  <c r="L1229" i="9"/>
  <c r="M1229" i="9" s="1"/>
  <c r="N1229" i="9" s="1"/>
  <c r="N1207" i="9"/>
  <c r="L1221" i="9"/>
  <c r="M1221" i="9" s="1"/>
  <c r="J1232" i="9"/>
  <c r="J1233" i="9"/>
  <c r="J1234" i="9"/>
  <c r="J1235" i="9"/>
  <c r="E4314" i="13" l="1" a="1"/>
  <c r="N1221" i="9"/>
  <c r="N1222" i="9" s="1"/>
  <c r="M1222" i="9"/>
  <c r="O1219" i="9" s="1"/>
  <c r="I1203" i="9"/>
  <c r="K1203" i="9" s="1"/>
  <c r="L1203" i="9" s="1"/>
  <c r="M1203" i="9" s="1"/>
  <c r="D1238" i="9"/>
  <c r="I1234" i="9"/>
  <c r="K1234" i="9"/>
  <c r="E4320" i="13" l="1"/>
  <c r="H4320" i="13" s="1"/>
  <c r="E4316" i="13"/>
  <c r="H4316" i="13" s="1"/>
  <c r="E4318" i="13"/>
  <c r="H4318" i="13" s="1"/>
  <c r="E4317" i="13"/>
  <c r="H4317" i="13" s="1"/>
  <c r="E4321" i="13"/>
  <c r="H4321" i="13" s="1"/>
  <c r="E4319" i="13"/>
  <c r="H4319" i="13" s="1"/>
  <c r="E4315" i="13"/>
  <c r="H4315" i="13" s="1"/>
  <c r="E4314" i="13"/>
  <c r="N1203" i="9"/>
  <c r="N1205" i="9" s="1"/>
  <c r="M1205" i="9"/>
  <c r="O1203" i="9" s="1"/>
  <c r="L1234" i="9"/>
  <c r="M1234" i="9" s="1"/>
  <c r="N1234" i="9" s="1"/>
  <c r="I1224" i="9"/>
  <c r="K1224" i="9" s="1"/>
  <c r="I1232" i="9"/>
  <c r="K1232" i="9" s="1"/>
  <c r="L1232" i="9" s="1"/>
  <c r="M1232" i="9" s="1"/>
  <c r="I1255" i="9"/>
  <c r="K1255" i="9" s="1"/>
  <c r="L1255" i="9" s="1"/>
  <c r="M1255" i="9" s="1"/>
  <c r="D1258" i="9"/>
  <c r="J1239" i="9"/>
  <c r="J1238" i="9"/>
  <c r="H4314" i="13" l="1"/>
  <c r="H4350" i="13" a="1"/>
  <c r="J1259" i="9"/>
  <c r="J1260" i="9"/>
  <c r="J1258" i="9"/>
  <c r="N1255" i="9"/>
  <c r="N1256" i="9" s="1"/>
  <c r="M1256" i="9"/>
  <c r="L1224" i="9"/>
  <c r="M1224" i="9" s="1"/>
  <c r="I1208" i="9"/>
  <c r="K1208" i="9" s="1"/>
  <c r="L1208" i="9" s="1"/>
  <c r="M1208" i="9" s="1"/>
  <c r="I1239" i="9"/>
  <c r="K1239" i="9" s="1"/>
  <c r="L1239" i="9" s="1"/>
  <c r="M1239" i="9" s="1"/>
  <c r="N1239" i="9" s="1"/>
  <c r="D1242" i="9"/>
  <c r="N1232" i="9"/>
  <c r="H4358" i="13" l="1"/>
  <c r="H4359" i="13"/>
  <c r="H4352" i="13"/>
  <c r="H4357" i="13"/>
  <c r="H4360" i="13"/>
  <c r="H4354" i="13"/>
  <c r="H4356" i="13"/>
  <c r="H4355" i="13"/>
  <c r="H4353" i="13"/>
  <c r="H4350" i="13"/>
  <c r="H4351" i="13"/>
  <c r="N1224" i="9"/>
  <c r="N1226" i="9" s="1"/>
  <c r="M1226" i="9"/>
  <c r="O1224" i="9" s="1"/>
  <c r="J1243" i="9"/>
  <c r="J1242" i="9"/>
  <c r="N1208" i="9"/>
  <c r="N1210" i="9" s="1"/>
  <c r="M1210" i="9"/>
  <c r="O1254" i="9"/>
  <c r="B4363" i="13" l="1" a="1"/>
  <c r="B4370" i="13" s="1"/>
  <c r="B4365" i="13"/>
  <c r="B4369" i="13"/>
  <c r="B4367" i="13"/>
  <c r="B4372" i="13"/>
  <c r="B4373" i="13"/>
  <c r="B4363" i="13"/>
  <c r="I1258" i="9"/>
  <c r="K1258" i="9" s="1"/>
  <c r="L1258" i="9" s="1"/>
  <c r="M1258" i="9" s="1"/>
  <c r="D1293" i="9"/>
  <c r="I1228" i="9"/>
  <c r="K1228" i="9" s="1"/>
  <c r="L1228" i="9" s="1"/>
  <c r="M1228" i="9" s="1"/>
  <c r="D1263" i="9"/>
  <c r="I1259" i="9"/>
  <c r="K1259" i="9" s="1"/>
  <c r="O1207" i="9"/>
  <c r="B4371" i="13" l="1"/>
  <c r="B4364" i="13"/>
  <c r="B4366" i="13"/>
  <c r="B4368" i="13"/>
  <c r="B4376" i="13" s="1" a="1"/>
  <c r="B4379" i="13" s="1"/>
  <c r="N1228" i="9"/>
  <c r="N1230" i="9" s="1"/>
  <c r="M1230" i="9"/>
  <c r="O1228" i="9" s="1"/>
  <c r="D1246" i="9"/>
  <c r="I1235" i="9"/>
  <c r="K1235" i="9" s="1"/>
  <c r="L1235" i="9" s="1"/>
  <c r="M1235" i="9" s="1"/>
  <c r="N1235" i="9" s="1"/>
  <c r="I1243" i="9"/>
  <c r="K1243" i="9" s="1"/>
  <c r="L1259" i="9"/>
  <c r="M1259" i="9" s="1"/>
  <c r="J1263" i="9"/>
  <c r="J1264" i="9"/>
  <c r="J1294" i="9"/>
  <c r="J1293" i="9"/>
  <c r="K1293" i="9" s="1"/>
  <c r="L1293" i="9" s="1"/>
  <c r="M1293" i="9" s="1"/>
  <c r="N1258" i="9"/>
  <c r="B4381" i="13" l="1"/>
  <c r="B4376" i="13"/>
  <c r="B4382" i="13"/>
  <c r="B4378" i="13"/>
  <c r="B4380" i="13"/>
  <c r="B4385" i="13"/>
  <c r="B4384" i="13"/>
  <c r="B4383" i="13"/>
  <c r="E4376" i="13" s="1" a="1"/>
  <c r="B4377" i="13"/>
  <c r="B4386" i="13"/>
  <c r="N1259" i="9"/>
  <c r="N1293" i="9"/>
  <c r="L1243" i="9"/>
  <c r="M1243" i="9" s="1"/>
  <c r="N1243" i="9" s="1"/>
  <c r="J1247" i="9"/>
  <c r="J1246" i="9"/>
  <c r="J1248" i="9"/>
  <c r="K1248" i="9" s="1"/>
  <c r="I1233" i="9"/>
  <c r="K1233" i="9" s="1"/>
  <c r="L1233" i="9" s="1"/>
  <c r="M1233" i="9" s="1"/>
  <c r="I1264" i="9"/>
  <c r="K1264" i="9" s="1"/>
  <c r="L1264" i="9" s="1"/>
  <c r="M1264" i="9" s="1"/>
  <c r="N1264" i="9" s="1"/>
  <c r="D1267" i="9"/>
  <c r="E4378" i="13" l="1"/>
  <c r="B4393" i="13" s="1"/>
  <c r="E4377" i="13"/>
  <c r="B4392" i="13" s="1"/>
  <c r="E4386" i="13"/>
  <c r="B4401" i="13" s="1"/>
  <c r="E4382" i="13"/>
  <c r="B4397" i="13" s="1"/>
  <c r="E4376" i="13"/>
  <c r="B4391" i="13" s="1"/>
  <c r="E4385" i="13"/>
  <c r="B4400" i="13" s="1"/>
  <c r="E4384" i="13"/>
  <c r="B4399" i="13" s="1"/>
  <c r="E4380" i="13"/>
  <c r="B4395" i="13" s="1"/>
  <c r="E4381" i="13"/>
  <c r="B4396" i="13" s="1"/>
  <c r="E4379" i="13"/>
  <c r="B4394" i="13" s="1"/>
  <c r="E4383" i="13"/>
  <c r="B4398" i="13" s="1"/>
  <c r="L1248" i="9"/>
  <c r="M1248" i="9" s="1"/>
  <c r="N1248" i="9" s="1"/>
  <c r="N1233" i="9"/>
  <c r="N1236" i="9" s="1"/>
  <c r="M1236" i="9"/>
  <c r="O1232" i="9" s="1"/>
  <c r="J1268" i="9"/>
  <c r="J1267" i="9"/>
  <c r="H4436" i="13" l="1"/>
  <c r="F4399" i="13"/>
  <c r="F4391" i="13"/>
  <c r="H4428" i="13"/>
  <c r="H4437" i="13"/>
  <c r="F4400" i="13"/>
  <c r="H4434" i="13"/>
  <c r="F4397" i="13"/>
  <c r="H4435" i="13"/>
  <c r="F4398" i="13"/>
  <c r="H4438" i="13"/>
  <c r="F4401" i="13"/>
  <c r="H4432" i="13"/>
  <c r="F4395" i="13"/>
  <c r="H4431" i="13"/>
  <c r="F4394" i="13"/>
  <c r="H4429" i="13"/>
  <c r="F4392" i="13"/>
  <c r="H4433" i="13"/>
  <c r="F4396" i="13"/>
  <c r="H4430" i="13"/>
  <c r="F4393" i="13"/>
  <c r="I1260" i="9"/>
  <c r="K1260" i="9" s="1"/>
  <c r="I1238" i="9"/>
  <c r="K1238" i="9" s="1"/>
  <c r="I1268" i="9"/>
  <c r="K1268" i="9" s="1"/>
  <c r="D1271" i="9"/>
  <c r="I1246" i="9"/>
  <c r="K1246" i="9" s="1"/>
  <c r="L1246" i="9" s="1"/>
  <c r="M1246" i="9" s="1"/>
  <c r="J4397" i="13" l="1"/>
  <c r="H4397" i="13"/>
  <c r="K4397" i="13" s="1"/>
  <c r="L4397" i="13" s="1"/>
  <c r="M4397" i="13" s="1"/>
  <c r="H4473" i="13" s="1"/>
  <c r="J4393" i="13"/>
  <c r="H4393" i="13"/>
  <c r="J4400" i="13"/>
  <c r="H4400" i="13"/>
  <c r="J4394" i="13"/>
  <c r="H4394" i="13"/>
  <c r="K4394" i="13" s="1"/>
  <c r="L4394" i="13" s="1"/>
  <c r="M4394" i="13" s="1"/>
  <c r="E4470" i="13" s="1"/>
  <c r="H4396" i="13"/>
  <c r="J4396" i="13"/>
  <c r="E4562" i="13" a="1"/>
  <c r="J4391" i="13"/>
  <c r="H4391" i="13"/>
  <c r="H4395" i="13"/>
  <c r="J4395" i="13"/>
  <c r="H4401" i="13"/>
  <c r="J4401" i="13"/>
  <c r="H4392" i="13"/>
  <c r="J4392" i="13"/>
  <c r="J4398" i="13"/>
  <c r="H4398" i="13"/>
  <c r="J4399" i="13"/>
  <c r="H4399" i="13"/>
  <c r="K4399" i="13" s="1"/>
  <c r="L4399" i="13" s="1"/>
  <c r="M4399" i="13" s="1"/>
  <c r="J4475" i="13" s="1"/>
  <c r="J1271" i="9"/>
  <c r="J1272" i="9"/>
  <c r="J1273" i="9"/>
  <c r="J1274" i="9"/>
  <c r="L1238" i="9"/>
  <c r="M1238" i="9" s="1"/>
  <c r="N1246" i="9"/>
  <c r="L1268" i="9"/>
  <c r="M1268" i="9" s="1"/>
  <c r="N1268" i="9" s="1"/>
  <c r="L1260" i="9"/>
  <c r="M1260" i="9" s="1"/>
  <c r="K4400" i="13" l="1"/>
  <c r="L4400" i="13" s="1"/>
  <c r="M4400" i="13" s="1"/>
  <c r="K4476" i="13" s="1"/>
  <c r="K4398" i="13"/>
  <c r="L4398" i="13" s="1"/>
  <c r="M4398" i="13" s="1"/>
  <c r="I4474" i="13" s="1"/>
  <c r="K4391" i="13"/>
  <c r="L4391" i="13" s="1"/>
  <c r="M4391" i="13" s="1"/>
  <c r="B4467" i="13" s="1"/>
  <c r="K4393" i="13"/>
  <c r="L4393" i="13" s="1"/>
  <c r="M4393" i="13" s="1"/>
  <c r="D4469" i="13" s="1"/>
  <c r="K4395" i="13"/>
  <c r="L4395" i="13" s="1"/>
  <c r="M4395" i="13" s="1"/>
  <c r="F4471" i="13" s="1"/>
  <c r="E4569" i="13"/>
  <c r="E4567" i="13"/>
  <c r="E4568" i="13"/>
  <c r="E4563" i="13"/>
  <c r="E4564" i="13"/>
  <c r="E4566" i="13"/>
  <c r="E4565" i="13"/>
  <c r="E4562" i="13"/>
  <c r="H4562" i="13" s="1" a="1"/>
  <c r="K4392" i="13"/>
  <c r="L4392" i="13" s="1"/>
  <c r="M4392" i="13" s="1"/>
  <c r="C4468" i="13" s="1"/>
  <c r="K4401" i="13"/>
  <c r="L4401" i="13" s="1"/>
  <c r="M4401" i="13" s="1"/>
  <c r="L4477" i="13" s="1"/>
  <c r="K4396" i="13"/>
  <c r="L4396" i="13" s="1"/>
  <c r="M4396" i="13" s="1"/>
  <c r="G4472" i="13" s="1"/>
  <c r="N1260" i="9"/>
  <c r="N1261" i="9" s="1"/>
  <c r="M1261" i="9"/>
  <c r="O1258" i="9" s="1"/>
  <c r="N1238" i="9"/>
  <c r="N1240" i="9" s="1"/>
  <c r="M1240" i="9"/>
  <c r="O1238" i="9" s="1"/>
  <c r="B4480" i="13" l="1" a="1"/>
  <c r="D4489" i="13" s="1"/>
  <c r="B4536" i="13" a="1"/>
  <c r="B4540" i="13" s="1"/>
  <c r="H4563" i="13"/>
  <c r="H4564" i="13"/>
  <c r="H4567" i="13"/>
  <c r="H4562" i="13"/>
  <c r="H4568" i="13"/>
  <c r="H4566" i="13"/>
  <c r="H4569" i="13"/>
  <c r="H4565" i="13"/>
  <c r="D1297" i="9"/>
  <c r="I1263" i="9"/>
  <c r="K1263" i="9" s="1"/>
  <c r="L1263" i="9" s="1"/>
  <c r="M1263" i="9" s="1"/>
  <c r="I1271" i="9"/>
  <c r="K1271" i="9" s="1"/>
  <c r="L1271" i="9" s="1"/>
  <c r="M1271" i="9" s="1"/>
  <c r="I1294" i="9"/>
  <c r="K1294" i="9" s="1"/>
  <c r="L1294" i="9" s="1"/>
  <c r="M1294" i="9" s="1"/>
  <c r="I1242" i="9"/>
  <c r="K1242" i="9" s="1"/>
  <c r="L1242" i="9" s="1"/>
  <c r="M1242" i="9" s="1"/>
  <c r="D1277" i="9"/>
  <c r="I1273" i="9"/>
  <c r="K1273" i="9" s="1"/>
  <c r="D4488" i="13" l="1"/>
  <c r="K4488" i="13"/>
  <c r="H4485" i="13"/>
  <c r="C4482" i="13"/>
  <c r="L4488" i="13"/>
  <c r="F4489" i="13"/>
  <c r="K4480" i="13"/>
  <c r="L4481" i="13"/>
  <c r="E4482" i="13"/>
  <c r="G4484" i="13"/>
  <c r="L4482" i="13"/>
  <c r="H4482" i="13"/>
  <c r="C4484" i="13"/>
  <c r="D4482" i="13"/>
  <c r="G4483" i="13"/>
  <c r="B4486" i="13"/>
  <c r="K4483" i="13"/>
  <c r="G4481" i="13"/>
  <c r="J4483" i="13"/>
  <c r="F4488" i="13"/>
  <c r="E4490" i="13"/>
  <c r="D4483" i="13"/>
  <c r="D4480" i="13"/>
  <c r="I4490" i="13"/>
  <c r="I4485" i="13"/>
  <c r="E4487" i="13"/>
  <c r="E4485" i="13"/>
  <c r="J4480" i="13"/>
  <c r="B4489" i="13"/>
  <c r="D4481" i="13"/>
  <c r="H4481" i="13"/>
  <c r="G4487" i="13"/>
  <c r="C4488" i="13"/>
  <c r="E4481" i="13"/>
  <c r="D4486" i="13"/>
  <c r="C4487" i="13"/>
  <c r="J4489" i="13"/>
  <c r="C4483" i="13"/>
  <c r="B4485" i="13"/>
  <c r="J4488" i="13"/>
  <c r="L4480" i="13"/>
  <c r="I4481" i="13"/>
  <c r="L4487" i="13"/>
  <c r="J4482" i="13"/>
  <c r="J4487" i="13"/>
  <c r="K4481" i="13"/>
  <c r="D4485" i="13"/>
  <c r="K4490" i="13"/>
  <c r="E4484" i="13"/>
  <c r="J4486" i="13"/>
  <c r="B4480" i="13"/>
  <c r="H4486" i="13"/>
  <c r="I4482" i="13"/>
  <c r="B4483" i="13"/>
  <c r="E4488" i="13"/>
  <c r="L4484" i="13"/>
  <c r="G4482" i="13"/>
  <c r="E4486" i="13"/>
  <c r="J4481" i="13"/>
  <c r="I4487" i="13"/>
  <c r="K4487" i="13"/>
  <c r="K4486" i="13"/>
  <c r="C4485" i="13"/>
  <c r="C4481" i="13"/>
  <c r="H4488" i="13"/>
  <c r="K4485" i="13"/>
  <c r="L4489" i="13"/>
  <c r="L4486" i="13"/>
  <c r="G4480" i="13"/>
  <c r="H4484" i="13"/>
  <c r="E4483" i="13"/>
  <c r="F4486" i="13"/>
  <c r="H4487" i="13"/>
  <c r="E4489" i="13"/>
  <c r="B4482" i="13"/>
  <c r="L4483" i="13"/>
  <c r="I4488" i="13"/>
  <c r="L4490" i="13"/>
  <c r="G4490" i="13"/>
  <c r="C4490" i="13"/>
  <c r="F4483" i="13"/>
  <c r="I4480" i="13"/>
  <c r="L4485" i="13"/>
  <c r="I4483" i="13"/>
  <c r="F4482" i="13"/>
  <c r="K4489" i="13"/>
  <c r="E4480" i="13"/>
  <c r="K4482" i="13"/>
  <c r="D4487" i="13"/>
  <c r="I4489" i="13"/>
  <c r="G4489" i="13"/>
  <c r="C4480" i="13"/>
  <c r="F4484" i="13"/>
  <c r="G4486" i="13"/>
  <c r="B4481" i="13"/>
  <c r="H4480" i="13"/>
  <c r="B4487" i="13"/>
  <c r="H4483" i="13"/>
  <c r="D4490" i="13"/>
  <c r="C4486" i="13"/>
  <c r="K4484" i="13"/>
  <c r="H4490" i="13"/>
  <c r="B4484" i="13"/>
  <c r="I4486" i="13"/>
  <c r="F4480" i="13"/>
  <c r="J4484" i="13"/>
  <c r="C4489" i="13"/>
  <c r="B4488" i="13"/>
  <c r="H4489" i="13"/>
  <c r="F4481" i="13"/>
  <c r="F4485" i="13"/>
  <c r="J4490" i="13"/>
  <c r="I4484" i="13"/>
  <c r="G4485" i="13"/>
  <c r="B4490" i="13"/>
  <c r="F4487" i="13"/>
  <c r="D4484" i="13"/>
  <c r="G4488" i="13"/>
  <c r="F4490" i="13"/>
  <c r="J4485" i="13"/>
  <c r="B4537" i="13"/>
  <c r="B4541" i="13"/>
  <c r="B4542" i="13"/>
  <c r="B4536" i="13"/>
  <c r="B4546" i="13"/>
  <c r="B4545" i="13"/>
  <c r="B4538" i="13"/>
  <c r="B4549" i="13" s="1" a="1"/>
  <c r="B4544" i="13"/>
  <c r="B4539" i="13"/>
  <c r="B4543" i="13"/>
  <c r="N1242" i="9"/>
  <c r="N1244" i="9" s="1"/>
  <c r="M1244" i="9"/>
  <c r="O1242" i="9" s="1"/>
  <c r="N1294" i="9"/>
  <c r="N1295" i="9" s="1"/>
  <c r="M1295" i="9"/>
  <c r="O1293" i="9" s="1"/>
  <c r="J1277" i="9"/>
  <c r="J1278" i="9"/>
  <c r="N1263" i="9"/>
  <c r="N1265" i="9" s="1"/>
  <c r="M1265" i="9"/>
  <c r="O1263" i="9" s="1"/>
  <c r="L1273" i="9"/>
  <c r="M1273" i="9" s="1"/>
  <c r="N1273" i="9" s="1"/>
  <c r="N1271" i="9"/>
  <c r="J1299" i="9"/>
  <c r="J1298" i="9"/>
  <c r="J1297" i="9"/>
  <c r="B4493" i="13" l="1" a="1"/>
  <c r="K4499" i="13" s="1"/>
  <c r="B4555" i="13"/>
  <c r="B4554" i="13"/>
  <c r="B4551" i="13"/>
  <c r="B4553" i="13"/>
  <c r="B4559" i="13"/>
  <c r="B4550" i="13"/>
  <c r="B4552" i="13"/>
  <c r="B4549" i="13"/>
  <c r="B4557" i="13"/>
  <c r="B4558" i="13"/>
  <c r="B4556" i="13"/>
  <c r="I1297" i="9"/>
  <c r="K1297" i="9" s="1"/>
  <c r="D1332" i="9"/>
  <c r="I1267" i="9"/>
  <c r="K1267" i="9" s="1"/>
  <c r="L1267" i="9" s="1"/>
  <c r="M1267" i="9" s="1"/>
  <c r="I1298" i="9"/>
  <c r="K1298" i="9" s="1"/>
  <c r="D1302" i="9"/>
  <c r="I1247" i="9"/>
  <c r="K1247" i="9" s="1"/>
  <c r="I1278" i="9"/>
  <c r="K1278" i="9" s="1"/>
  <c r="L1278" i="9" s="1"/>
  <c r="M1278" i="9" s="1"/>
  <c r="N1278" i="9" s="1"/>
  <c r="D1281" i="9"/>
  <c r="F4493" i="13" l="1"/>
  <c r="I4498" i="13"/>
  <c r="G4494" i="13"/>
  <c r="I4502" i="13"/>
  <c r="L4499" i="13"/>
  <c r="J4495" i="13"/>
  <c r="K4502" i="13"/>
  <c r="L4493" i="13"/>
  <c r="J4497" i="13"/>
  <c r="B4499" i="13"/>
  <c r="C4498" i="13"/>
  <c r="E4500" i="13"/>
  <c r="F4497" i="13"/>
  <c r="F4503" i="13"/>
  <c r="F4501" i="13"/>
  <c r="G4500" i="13"/>
  <c r="G4495" i="13"/>
  <c r="I4496" i="13"/>
  <c r="J4494" i="13"/>
  <c r="C4494" i="13"/>
  <c r="C4496" i="13"/>
  <c r="B4502" i="13"/>
  <c r="C4497" i="13"/>
  <c r="B4495" i="13"/>
  <c r="J4498" i="13"/>
  <c r="H4497" i="13"/>
  <c r="C4493" i="13"/>
  <c r="B4494" i="13"/>
  <c r="H4496" i="13"/>
  <c r="D4496" i="13"/>
  <c r="J4502" i="13"/>
  <c r="B4496" i="13"/>
  <c r="B4498" i="13"/>
  <c r="K4500" i="13"/>
  <c r="J4496" i="13"/>
  <c r="F4502" i="13"/>
  <c r="D4495" i="13"/>
  <c r="I4500" i="13"/>
  <c r="C4501" i="13"/>
  <c r="K4501" i="13"/>
  <c r="E4493" i="13"/>
  <c r="L4502" i="13"/>
  <c r="B4500" i="13"/>
  <c r="H4495" i="13"/>
  <c r="G4502" i="13"/>
  <c r="B4493" i="13"/>
  <c r="C4495" i="13"/>
  <c r="L4495" i="13"/>
  <c r="C4503" i="13"/>
  <c r="K4498" i="13"/>
  <c r="I4497" i="13"/>
  <c r="I4495" i="13"/>
  <c r="F4496" i="13"/>
  <c r="K4496" i="13"/>
  <c r="H4498" i="13"/>
  <c r="G4496" i="13"/>
  <c r="H4502" i="13"/>
  <c r="D4501" i="13"/>
  <c r="E4494" i="13"/>
  <c r="G4498" i="13"/>
  <c r="G4497" i="13"/>
  <c r="I4493" i="13"/>
  <c r="I4494" i="13"/>
  <c r="L4496" i="13"/>
  <c r="D4497" i="13"/>
  <c r="L4501" i="13"/>
  <c r="E4498" i="13"/>
  <c r="J4500" i="13"/>
  <c r="E4503" i="13"/>
  <c r="G4501" i="13"/>
  <c r="D4499" i="13"/>
  <c r="J4501" i="13"/>
  <c r="E4501" i="13"/>
  <c r="L4494" i="13"/>
  <c r="G4503" i="13"/>
  <c r="B4497" i="13"/>
  <c r="H4493" i="13"/>
  <c r="D4494" i="13"/>
  <c r="E4495" i="13"/>
  <c r="K4497" i="13"/>
  <c r="C4499" i="13"/>
  <c r="J4493" i="13"/>
  <c r="E4499" i="13"/>
  <c r="D4503" i="13"/>
  <c r="F4500" i="13"/>
  <c r="H4500" i="13"/>
  <c r="B4501" i="13"/>
  <c r="F4499" i="13"/>
  <c r="K4493" i="13"/>
  <c r="D4498" i="13"/>
  <c r="K4495" i="13"/>
  <c r="G4499" i="13"/>
  <c r="D4493" i="13"/>
  <c r="I4501" i="13"/>
  <c r="E4497" i="13"/>
  <c r="C4502" i="13"/>
  <c r="J4503" i="13"/>
  <c r="D4500" i="13"/>
  <c r="F4498" i="13"/>
  <c r="C4500" i="13"/>
  <c r="G4493" i="13"/>
  <c r="H4501" i="13"/>
  <c r="B4503" i="13"/>
  <c r="L4500" i="13"/>
  <c r="H4494" i="13"/>
  <c r="I4503" i="13"/>
  <c r="I4499" i="13"/>
  <c r="K4494" i="13"/>
  <c r="J4499" i="13"/>
  <c r="D4502" i="13"/>
  <c r="K4503" i="13"/>
  <c r="F4494" i="13"/>
  <c r="H4503" i="13"/>
  <c r="F4495" i="13"/>
  <c r="E4502" i="13"/>
  <c r="H4499" i="13"/>
  <c r="E4496" i="13"/>
  <c r="L4503" i="13"/>
  <c r="L4497" i="13"/>
  <c r="L4498" i="13"/>
  <c r="L1247" i="9"/>
  <c r="M1247" i="9" s="1"/>
  <c r="J1303" i="9"/>
  <c r="J1302" i="9"/>
  <c r="J1333" i="9"/>
  <c r="J1332" i="9"/>
  <c r="K1332" i="9" s="1"/>
  <c r="L1332" i="9" s="1"/>
  <c r="M1332" i="9" s="1"/>
  <c r="L1298" i="9"/>
  <c r="M1298" i="9" s="1"/>
  <c r="N1298" i="9" s="1"/>
  <c r="L1297" i="9"/>
  <c r="M1297" i="9" s="1"/>
  <c r="M1269" i="9"/>
  <c r="N1267" i="9"/>
  <c r="N1269" i="9" s="1"/>
  <c r="J1281" i="9"/>
  <c r="J1282" i="9"/>
  <c r="B4582" i="13" l="1" a="1"/>
  <c r="D4589" i="13" s="1"/>
  <c r="B4506" i="13" a="1"/>
  <c r="E4508" i="13" s="1"/>
  <c r="N1297" i="9"/>
  <c r="N1247" i="9"/>
  <c r="N1249" i="9" s="1"/>
  <c r="M1249" i="9"/>
  <c r="O1246" i="9" s="1"/>
  <c r="O1267" i="9"/>
  <c r="N1332" i="9"/>
  <c r="E4585" i="13" l="1"/>
  <c r="E4582" i="13"/>
  <c r="F4583" i="13"/>
  <c r="J4583" i="13"/>
  <c r="G4508" i="13"/>
  <c r="F4582" i="13"/>
  <c r="C4587" i="13"/>
  <c r="B4582" i="13"/>
  <c r="H4585" i="13"/>
  <c r="L4506" i="13"/>
  <c r="E4588" i="13"/>
  <c r="E4592" i="13"/>
  <c r="D4583" i="13"/>
  <c r="G4588" i="13"/>
  <c r="C4586" i="13"/>
  <c r="J4510" i="13"/>
  <c r="F4588" i="13"/>
  <c r="L4588" i="13"/>
  <c r="J4582" i="13"/>
  <c r="B4585" i="13"/>
  <c r="K4507" i="13"/>
  <c r="C4509" i="13"/>
  <c r="K4582" i="13"/>
  <c r="L4582" i="13"/>
  <c r="J4508" i="13"/>
  <c r="K4590" i="13"/>
  <c r="K4583" i="13"/>
  <c r="H4583" i="13"/>
  <c r="D4582" i="13"/>
  <c r="G4584" i="13"/>
  <c r="K4584" i="13"/>
  <c r="L4512" i="13"/>
  <c r="E4506" i="13"/>
  <c r="F4591" i="13"/>
  <c r="F4586" i="13"/>
  <c r="C4588" i="13"/>
  <c r="I4586" i="13"/>
  <c r="D4507" i="13"/>
  <c r="D4512" i="13"/>
  <c r="G4591" i="13"/>
  <c r="E4591" i="13"/>
  <c r="L4583" i="13"/>
  <c r="B4586" i="13"/>
  <c r="L4513" i="13"/>
  <c r="L4510" i="13"/>
  <c r="J4590" i="13"/>
  <c r="L4584" i="13"/>
  <c r="L4587" i="13"/>
  <c r="D4585" i="13"/>
  <c r="E4586" i="13"/>
  <c r="J4589" i="13"/>
  <c r="K4592" i="13"/>
  <c r="J4585" i="13"/>
  <c r="B4590" i="13"/>
  <c r="D4586" i="13"/>
  <c r="H4591" i="13"/>
  <c r="H4586" i="13"/>
  <c r="F4508" i="13"/>
  <c r="H4511" i="13"/>
  <c r="H4513" i="13"/>
  <c r="F4509" i="13"/>
  <c r="H4592" i="13"/>
  <c r="H4589" i="13"/>
  <c r="D4584" i="13"/>
  <c r="H4590" i="13"/>
  <c r="L4592" i="13"/>
  <c r="J4584" i="13"/>
  <c r="B4589" i="13"/>
  <c r="L4586" i="13"/>
  <c r="F4584" i="13"/>
  <c r="E4584" i="13"/>
  <c r="C4589" i="13"/>
  <c r="I4587" i="13"/>
  <c r="F4585" i="13"/>
  <c r="J4588" i="13"/>
  <c r="I4582" i="13"/>
  <c r="F4592" i="13"/>
  <c r="D4509" i="13"/>
  <c r="C4507" i="13"/>
  <c r="D4511" i="13"/>
  <c r="H4509" i="13"/>
  <c r="H4507" i="13"/>
  <c r="I4589" i="13"/>
  <c r="K4588" i="13"/>
  <c r="B4592" i="13"/>
  <c r="D4592" i="13"/>
  <c r="H4587" i="13"/>
  <c r="G4585" i="13"/>
  <c r="I4583" i="13"/>
  <c r="I4588" i="13"/>
  <c r="D4590" i="13"/>
  <c r="L4585" i="13"/>
  <c r="I4584" i="13"/>
  <c r="E4589" i="13"/>
  <c r="D4591" i="13"/>
  <c r="D4588" i="13"/>
  <c r="F4590" i="13"/>
  <c r="I4507" i="13"/>
  <c r="I4513" i="13"/>
  <c r="J4509" i="13"/>
  <c r="D4508" i="13"/>
  <c r="K4506" i="13"/>
  <c r="D4506" i="13"/>
  <c r="L4591" i="13"/>
  <c r="C4592" i="13"/>
  <c r="I4590" i="13"/>
  <c r="K4586" i="13"/>
  <c r="D4587" i="13"/>
  <c r="G4589" i="13"/>
  <c r="G4587" i="13"/>
  <c r="B4583" i="13"/>
  <c r="J4587" i="13"/>
  <c r="G4590" i="13"/>
  <c r="C4590" i="13"/>
  <c r="K4585" i="13"/>
  <c r="K4587" i="13"/>
  <c r="B4587" i="13"/>
  <c r="I4510" i="13"/>
  <c r="B4512" i="13"/>
  <c r="C4511" i="13"/>
  <c r="I4512" i="13"/>
  <c r="L4508" i="13"/>
  <c r="L4589" i="13"/>
  <c r="G4592" i="13"/>
  <c r="I4592" i="13"/>
  <c r="B4584" i="13"/>
  <c r="B4588" i="13"/>
  <c r="G4586" i="13"/>
  <c r="J4592" i="13"/>
  <c r="C4584" i="13"/>
  <c r="I4585" i="13"/>
  <c r="H4588" i="13"/>
  <c r="C4585" i="13"/>
  <c r="J4591" i="13"/>
  <c r="I4591" i="13"/>
  <c r="C4591" i="13"/>
  <c r="E4583" i="13"/>
  <c r="J4512" i="13"/>
  <c r="K4513" i="13"/>
  <c r="D4513" i="13"/>
  <c r="H4510" i="13"/>
  <c r="G4512" i="13"/>
  <c r="E4512" i="13"/>
  <c r="G4582" i="13"/>
  <c r="H4582" i="13"/>
  <c r="E4587" i="13"/>
  <c r="H4584" i="13"/>
  <c r="G4583" i="13"/>
  <c r="C4583" i="13"/>
  <c r="K4589" i="13"/>
  <c r="K4591" i="13"/>
  <c r="C4582" i="13"/>
  <c r="E4590" i="13"/>
  <c r="L4590" i="13"/>
  <c r="F4589" i="13"/>
  <c r="J4586" i="13"/>
  <c r="F4587" i="13"/>
  <c r="B4591" i="13"/>
  <c r="K4508" i="13"/>
  <c r="H4512" i="13"/>
  <c r="C4513" i="13"/>
  <c r="E4509" i="13"/>
  <c r="E4513" i="13"/>
  <c r="F4506" i="13"/>
  <c r="G4510" i="13"/>
  <c r="F4510" i="13"/>
  <c r="B4511" i="13"/>
  <c r="B4508" i="13"/>
  <c r="G4511" i="13"/>
  <c r="C4512" i="13"/>
  <c r="J4507" i="13"/>
  <c r="F4512" i="13"/>
  <c r="I4511" i="13"/>
  <c r="F4513" i="13"/>
  <c r="B4513" i="13"/>
  <c r="B4510" i="13"/>
  <c r="E4511" i="13"/>
  <c r="B4509" i="13"/>
  <c r="J4506" i="13"/>
  <c r="B4507" i="13"/>
  <c r="C4508" i="13"/>
  <c r="C4506" i="13"/>
  <c r="F4511" i="13"/>
  <c r="G4507" i="13"/>
  <c r="E4507" i="13"/>
  <c r="J4511" i="13"/>
  <c r="L4509" i="13"/>
  <c r="F4507" i="13"/>
  <c r="G4509" i="13"/>
  <c r="G4513" i="13"/>
  <c r="K4509" i="13"/>
  <c r="G4506" i="13"/>
  <c r="L4511" i="13"/>
  <c r="C4510" i="13"/>
  <c r="K4510" i="13"/>
  <c r="I4506" i="13"/>
  <c r="D4510" i="13"/>
  <c r="B4506" i="13"/>
  <c r="E4510" i="13"/>
  <c r="L4507" i="13"/>
  <c r="K4511" i="13"/>
  <c r="I4509" i="13"/>
  <c r="K4512" i="13"/>
  <c r="H4506" i="13"/>
  <c r="H4508" i="13"/>
  <c r="J4513" i="13"/>
  <c r="I4508" i="13"/>
  <c r="B4595" i="13" a="1"/>
  <c r="I1272" i="9"/>
  <c r="K1272" i="9" s="1"/>
  <c r="L1272" i="9" s="1"/>
  <c r="M1272" i="9" s="1"/>
  <c r="I1303" i="9"/>
  <c r="K1303" i="9" s="1"/>
  <c r="D1306" i="9"/>
  <c r="I1282" i="9"/>
  <c r="K1282" i="9" s="1"/>
  <c r="I1274" i="9"/>
  <c r="K1274" i="9" s="1"/>
  <c r="L1274" i="9" s="1"/>
  <c r="M1274" i="9" s="1"/>
  <c r="N1274" i="9" s="1"/>
  <c r="D1285" i="9"/>
  <c r="B4562" i="13" l="1" a="1"/>
  <c r="B4562" i="13" s="1"/>
  <c r="B4516" i="13" a="1"/>
  <c r="B4516" i="13" s="1"/>
  <c r="B4564" i="13"/>
  <c r="B4566" i="13"/>
  <c r="B4568" i="13"/>
  <c r="B4563" i="13"/>
  <c r="I4519" i="13"/>
  <c r="I4523" i="13"/>
  <c r="H4520" i="13"/>
  <c r="G4517" i="13"/>
  <c r="D4523" i="13"/>
  <c r="C4518" i="13"/>
  <c r="H4518" i="13"/>
  <c r="H4521" i="13"/>
  <c r="G4523" i="13"/>
  <c r="C4520" i="13"/>
  <c r="D4518" i="13"/>
  <c r="E4523" i="13"/>
  <c r="F4521" i="13"/>
  <c r="F4518" i="13"/>
  <c r="F4519" i="13"/>
  <c r="H4523" i="13"/>
  <c r="I4518" i="13"/>
  <c r="L4605" i="13"/>
  <c r="C4600" i="13"/>
  <c r="K4605" i="13"/>
  <c r="B4600" i="13"/>
  <c r="J4604" i="13"/>
  <c r="L4598" i="13"/>
  <c r="C4603" i="13"/>
  <c r="C4604" i="13"/>
  <c r="J4605" i="13"/>
  <c r="H4596" i="13"/>
  <c r="H4604" i="13"/>
  <c r="I4601" i="13"/>
  <c r="J4597" i="13"/>
  <c r="G4602" i="13"/>
  <c r="E4596" i="13"/>
  <c r="K4603" i="13"/>
  <c r="G4604" i="13"/>
  <c r="F4604" i="13"/>
  <c r="H4598" i="13"/>
  <c r="E4603" i="13"/>
  <c r="G4597" i="13"/>
  <c r="I4600" i="13"/>
  <c r="J4601" i="13"/>
  <c r="G4603" i="13"/>
  <c r="K4604" i="13"/>
  <c r="L4600" i="13"/>
  <c r="B4598" i="13"/>
  <c r="L4604" i="13"/>
  <c r="E4600" i="13"/>
  <c r="C4595" i="13"/>
  <c r="D4605" i="13"/>
  <c r="F4599" i="13"/>
  <c r="C4605" i="13"/>
  <c r="E4599" i="13"/>
  <c r="B4604" i="13"/>
  <c r="D4598" i="13"/>
  <c r="L4601" i="13"/>
  <c r="K4602" i="13"/>
  <c r="I4604" i="13"/>
  <c r="F4595" i="13"/>
  <c r="I4602" i="13"/>
  <c r="K4599" i="13"/>
  <c r="K4595" i="13"/>
  <c r="C4598" i="13"/>
  <c r="I4605" i="13"/>
  <c r="I4598" i="13"/>
  <c r="L4597" i="13"/>
  <c r="H4601" i="13"/>
  <c r="J4595" i="13"/>
  <c r="G4601" i="13"/>
  <c r="I4595" i="13"/>
  <c r="F4600" i="13"/>
  <c r="F4605" i="13"/>
  <c r="C4596" i="13"/>
  <c r="B4597" i="13"/>
  <c r="K4598" i="13"/>
  <c r="F4597" i="13"/>
  <c r="H4605" i="13"/>
  <c r="F4601" i="13"/>
  <c r="H4597" i="13"/>
  <c r="I4596" i="13"/>
  <c r="E4604" i="13"/>
  <c r="K4600" i="13"/>
  <c r="B4595" i="13"/>
  <c r="J4600" i="13"/>
  <c r="G4605" i="13"/>
  <c r="I4599" i="13"/>
  <c r="D4604" i="13"/>
  <c r="E4605" i="13"/>
  <c r="L4595" i="13"/>
  <c r="I4597" i="13"/>
  <c r="G4595" i="13"/>
  <c r="H4603" i="13"/>
  <c r="J4599" i="13"/>
  <c r="H4595" i="13"/>
  <c r="G4600" i="13"/>
  <c r="L4603" i="13"/>
  <c r="J4603" i="13"/>
  <c r="I4603" i="13"/>
  <c r="K4597" i="13"/>
  <c r="H4602" i="13"/>
  <c r="J4596" i="13"/>
  <c r="H4599" i="13"/>
  <c r="H4600" i="13"/>
  <c r="F4602" i="13"/>
  <c r="J4602" i="13"/>
  <c r="B4599" i="13"/>
  <c r="D4596" i="13"/>
  <c r="D4603" i="13"/>
  <c r="C4602" i="13"/>
  <c r="D4600" i="13"/>
  <c r="B4603" i="13"/>
  <c r="K4601" i="13"/>
  <c r="D4601" i="13"/>
  <c r="E4601" i="13"/>
  <c r="D4597" i="13"/>
  <c r="B4601" i="13"/>
  <c r="K4596" i="13"/>
  <c r="F4596" i="13"/>
  <c r="E4602" i="13"/>
  <c r="C4601" i="13"/>
  <c r="L4599" i="13"/>
  <c r="D4599" i="13"/>
  <c r="B4596" i="13"/>
  <c r="F4603" i="13"/>
  <c r="G4596" i="13"/>
  <c r="E4595" i="13"/>
  <c r="C4599" i="13"/>
  <c r="B4602" i="13"/>
  <c r="D4602" i="13"/>
  <c r="D4595" i="13"/>
  <c r="G4598" i="13"/>
  <c r="C4597" i="13"/>
  <c r="B4605" i="13"/>
  <c r="L4602" i="13"/>
  <c r="F4598" i="13"/>
  <c r="L4596" i="13"/>
  <c r="J4598" i="13"/>
  <c r="E4597" i="13"/>
  <c r="G4599" i="13"/>
  <c r="E4598" i="13"/>
  <c r="J1286" i="9"/>
  <c r="J1287" i="9"/>
  <c r="K1287" i="9" s="1"/>
  <c r="J1285" i="9"/>
  <c r="L1282" i="9"/>
  <c r="M1282" i="9" s="1"/>
  <c r="N1282" i="9" s="1"/>
  <c r="J1307" i="9"/>
  <c r="J1306" i="9"/>
  <c r="L1303" i="9"/>
  <c r="M1303" i="9" s="1"/>
  <c r="N1303" i="9" s="1"/>
  <c r="N1272" i="9"/>
  <c r="N1275" i="9" s="1"/>
  <c r="M1275" i="9"/>
  <c r="O1271" i="9" s="1"/>
  <c r="E4522" i="13" l="1"/>
  <c r="F4520" i="13"/>
  <c r="H4517" i="13"/>
  <c r="C4516" i="13"/>
  <c r="B4565" i="13"/>
  <c r="F4523" i="13"/>
  <c r="B4520" i="13"/>
  <c r="G4519" i="13"/>
  <c r="F4517" i="13"/>
  <c r="I4516" i="13"/>
  <c r="B4569" i="13"/>
  <c r="C4517" i="13"/>
  <c r="G4521" i="13"/>
  <c r="I4521" i="13"/>
  <c r="F4522" i="13"/>
  <c r="H4516" i="13"/>
  <c r="G4516" i="13"/>
  <c r="I4522" i="13"/>
  <c r="D4516" i="13"/>
  <c r="E4518" i="13"/>
  <c r="D4521" i="13"/>
  <c r="B4567" i="13"/>
  <c r="G4518" i="13"/>
  <c r="G4520" i="13"/>
  <c r="E4516" i="13"/>
  <c r="E4519" i="13"/>
  <c r="G4522" i="13"/>
  <c r="C4523" i="13"/>
  <c r="I4517" i="13"/>
  <c r="B4519" i="13"/>
  <c r="I4520" i="13"/>
  <c r="E4520" i="13"/>
  <c r="D4517" i="13"/>
  <c r="C4522" i="13"/>
  <c r="D4522" i="13"/>
  <c r="F4516" i="13"/>
  <c r="C4519" i="13"/>
  <c r="C4521" i="13"/>
  <c r="H4522" i="13"/>
  <c r="E4521" i="13"/>
  <c r="D4520" i="13"/>
  <c r="D4519" i="13"/>
  <c r="E4517" i="13"/>
  <c r="H4519" i="13"/>
  <c r="B4521" i="13"/>
  <c r="B4517" i="13"/>
  <c r="B4518" i="13"/>
  <c r="B4523" i="13"/>
  <c r="B4522" i="13"/>
  <c r="B4608" i="13" a="1"/>
  <c r="B4572" i="13" a="1"/>
  <c r="I1299" i="9"/>
  <c r="K1299" i="9" s="1"/>
  <c r="I1277" i="9"/>
  <c r="K1277" i="9" s="1"/>
  <c r="I1307" i="9"/>
  <c r="I1285" i="9"/>
  <c r="K1285" i="9" s="1"/>
  <c r="L1285" i="9" s="1"/>
  <c r="M1285" i="9" s="1"/>
  <c r="D1310" i="9"/>
  <c r="L1287" i="9"/>
  <c r="M1287" i="9" s="1"/>
  <c r="N1287" i="9" s="1"/>
  <c r="K1307" i="9"/>
  <c r="L1307" i="9" s="1"/>
  <c r="M1307" i="9" s="1"/>
  <c r="N1307" i="9" s="1"/>
  <c r="B4526" i="13" l="1" a="1"/>
  <c r="I4529" i="13" s="1"/>
  <c r="B4575" i="13"/>
  <c r="B4574" i="13"/>
  <c r="B4578" i="13"/>
  <c r="B4572" i="13"/>
  <c r="B4577" i="13"/>
  <c r="B4576" i="13"/>
  <c r="B4579" i="13"/>
  <c r="B4573" i="13"/>
  <c r="B4614" i="13"/>
  <c r="B4617" i="13"/>
  <c r="B4609" i="13"/>
  <c r="B4612" i="13"/>
  <c r="B4611" i="13"/>
  <c r="B4608" i="13"/>
  <c r="B4615" i="13"/>
  <c r="B4618" i="13"/>
  <c r="B4616" i="13"/>
  <c r="B4613" i="13"/>
  <c r="B4610" i="13"/>
  <c r="J1310" i="9"/>
  <c r="J1313" i="9"/>
  <c r="J1311" i="9"/>
  <c r="J1312" i="9"/>
  <c r="L1277" i="9"/>
  <c r="M1277" i="9" s="1"/>
  <c r="N1285" i="9"/>
  <c r="L1299" i="9"/>
  <c r="M1299" i="9" s="1"/>
  <c r="C4533" i="13" l="1"/>
  <c r="B4533" i="13"/>
  <c r="B4529" i="13"/>
  <c r="H4528" i="13"/>
  <c r="E4529" i="13"/>
  <c r="C4531" i="13"/>
  <c r="B4531" i="13"/>
  <c r="I4526" i="13"/>
  <c r="F4533" i="13"/>
  <c r="F4529" i="13"/>
  <c r="C4528" i="13"/>
  <c r="G4527" i="13"/>
  <c r="H4532" i="13"/>
  <c r="G4528" i="13"/>
  <c r="D4533" i="13"/>
  <c r="H4530" i="13"/>
  <c r="D4526" i="13"/>
  <c r="I4532" i="13"/>
  <c r="H4533" i="13"/>
  <c r="F4530" i="13"/>
  <c r="F4532" i="13"/>
  <c r="C4529" i="13"/>
  <c r="E4531" i="13"/>
  <c r="H4531" i="13"/>
  <c r="I4527" i="13"/>
  <c r="E4530" i="13"/>
  <c r="C4526" i="13"/>
  <c r="B4530" i="13"/>
  <c r="I4530" i="13"/>
  <c r="C4532" i="13"/>
  <c r="D4529" i="13"/>
  <c r="F4526" i="13"/>
  <c r="E4533" i="13"/>
  <c r="D4528" i="13"/>
  <c r="E4527" i="13"/>
  <c r="H4527" i="13"/>
  <c r="C4530" i="13"/>
  <c r="G4532" i="13"/>
  <c r="F4527" i="13"/>
  <c r="H4526" i="13"/>
  <c r="I4533" i="13"/>
  <c r="I4528" i="13"/>
  <c r="D4527" i="13"/>
  <c r="B4526" i="13"/>
  <c r="G4531" i="13"/>
  <c r="D4532" i="13"/>
  <c r="H4529" i="13"/>
  <c r="G4526" i="13"/>
  <c r="E4528" i="13"/>
  <c r="G4530" i="13"/>
  <c r="D4530" i="13"/>
  <c r="B4527" i="13"/>
  <c r="C4527" i="13"/>
  <c r="B4528" i="13"/>
  <c r="I4531" i="13"/>
  <c r="F4528" i="13"/>
  <c r="G4529" i="13"/>
  <c r="B4532" i="13"/>
  <c r="E4532" i="13"/>
  <c r="E4526" i="13"/>
  <c r="G4533" i="13"/>
  <c r="F4531" i="13"/>
  <c r="D4531" i="13"/>
  <c r="N1299" i="9"/>
  <c r="N1300" i="9" s="1"/>
  <c r="M1300" i="9"/>
  <c r="O1297" i="9" s="1"/>
  <c r="N1277" i="9"/>
  <c r="N1279" i="9" s="1"/>
  <c r="M1279" i="9"/>
  <c r="E4572" i="13" l="1" a="1"/>
  <c r="D1336" i="9"/>
  <c r="I1302" i="9"/>
  <c r="K1302" i="9" s="1"/>
  <c r="L1302" i="9" s="1"/>
  <c r="M1302" i="9" s="1"/>
  <c r="I1333" i="9"/>
  <c r="K1333" i="9" s="1"/>
  <c r="L1333" i="9" s="1"/>
  <c r="M1333" i="9" s="1"/>
  <c r="I1310" i="9"/>
  <c r="K1310" i="9" s="1"/>
  <c r="L1310" i="9" s="1"/>
  <c r="M1310" i="9" s="1"/>
  <c r="O1277" i="9"/>
  <c r="E4578" i="13" l="1"/>
  <c r="H4578" i="13" s="1"/>
  <c r="E4574" i="13"/>
  <c r="H4574" i="13" s="1"/>
  <c r="E4577" i="13"/>
  <c r="H4577" i="13" s="1"/>
  <c r="E4576" i="13"/>
  <c r="H4576" i="13" s="1"/>
  <c r="E4572" i="13"/>
  <c r="E4579" i="13"/>
  <c r="H4579" i="13" s="1"/>
  <c r="E4573" i="13"/>
  <c r="H4573" i="13" s="1"/>
  <c r="E4575" i="13"/>
  <c r="H4575" i="13" s="1"/>
  <c r="I1281" i="9"/>
  <c r="K1281" i="9" s="1"/>
  <c r="L1281" i="9" s="1"/>
  <c r="M1281" i="9" s="1"/>
  <c r="D1316" i="9"/>
  <c r="I1312" i="9"/>
  <c r="K1312" i="9" s="1"/>
  <c r="N1333" i="9"/>
  <c r="N1334" i="9" s="1"/>
  <c r="M1334" i="9"/>
  <c r="O1332" i="9" s="1"/>
  <c r="M1304" i="9"/>
  <c r="N1302" i="9"/>
  <c r="N1304" i="9" s="1"/>
  <c r="N1310" i="9"/>
  <c r="J1336" i="9"/>
  <c r="J1337" i="9"/>
  <c r="J1338" i="9"/>
  <c r="H4572" i="13" l="1"/>
  <c r="H4608" i="13" a="1"/>
  <c r="B4621" i="13" a="1"/>
  <c r="I1336" i="9"/>
  <c r="K1336" i="9" s="1"/>
  <c r="D1371" i="9"/>
  <c r="L1312" i="9"/>
  <c r="M1312" i="9" s="1"/>
  <c r="N1312" i="9" s="1"/>
  <c r="O1302" i="9"/>
  <c r="J1316" i="9"/>
  <c r="J1317" i="9"/>
  <c r="M1283" i="9"/>
  <c r="N1281" i="9"/>
  <c r="N1283" i="9" s="1"/>
  <c r="H4614" i="13" l="1"/>
  <c r="H4611" i="13"/>
  <c r="H4618" i="13"/>
  <c r="H4609" i="13"/>
  <c r="B4622" i="13" s="1"/>
  <c r="H4608" i="13"/>
  <c r="B4621" i="13" s="1"/>
  <c r="B4634" i="13" s="1" a="1"/>
  <c r="H4615" i="13"/>
  <c r="H4613" i="13"/>
  <c r="B4626" i="13" s="1"/>
  <c r="H4616" i="13"/>
  <c r="B4629" i="13" s="1"/>
  <c r="H4610" i="13"/>
  <c r="H4612" i="13"/>
  <c r="H4617" i="13"/>
  <c r="B4631" i="13"/>
  <c r="B4624" i="13"/>
  <c r="B4623" i="13"/>
  <c r="B4625" i="13"/>
  <c r="B4630" i="13"/>
  <c r="B4627" i="13"/>
  <c r="B4628" i="13"/>
  <c r="I1306" i="9"/>
  <c r="K1306" i="9" s="1"/>
  <c r="L1306" i="9" s="1"/>
  <c r="M1306" i="9" s="1"/>
  <c r="I1337" i="9"/>
  <c r="K1337" i="9" s="1"/>
  <c r="L1337" i="9" s="1"/>
  <c r="M1337" i="9" s="1"/>
  <c r="N1337" i="9" s="1"/>
  <c r="D1341" i="9"/>
  <c r="J1371" i="9"/>
  <c r="K1371" i="9" s="1"/>
  <c r="L1371" i="9" s="1"/>
  <c r="M1371" i="9" s="1"/>
  <c r="J1372" i="9"/>
  <c r="O1281" i="9"/>
  <c r="M1336" i="9"/>
  <c r="L1336" i="9"/>
  <c r="B4640" i="13" l="1"/>
  <c r="B4637" i="13"/>
  <c r="B4642" i="13"/>
  <c r="B4639" i="13"/>
  <c r="B4636" i="13"/>
  <c r="B4641" i="13"/>
  <c r="B4634" i="13"/>
  <c r="E4634" i="13" s="1" a="1"/>
  <c r="B4643" i="13"/>
  <c r="B4644" i="13"/>
  <c r="B4635" i="13"/>
  <c r="B4638" i="13"/>
  <c r="I1286" i="9"/>
  <c r="K1286" i="9" s="1"/>
  <c r="L1286" i="9" s="1"/>
  <c r="M1286" i="9" s="1"/>
  <c r="D1320" i="9"/>
  <c r="I1317" i="9"/>
  <c r="K1317" i="9" s="1"/>
  <c r="L1317" i="9" s="1"/>
  <c r="M1317" i="9" s="1"/>
  <c r="N1317" i="9" s="1"/>
  <c r="N1371" i="9"/>
  <c r="J1341" i="9"/>
  <c r="J1342" i="9"/>
  <c r="N1336" i="9"/>
  <c r="M1308" i="9"/>
  <c r="N1306" i="9"/>
  <c r="N1308" i="9" s="1"/>
  <c r="E4644" i="13" l="1"/>
  <c r="B4659" i="13" s="1"/>
  <c r="E4640" i="13"/>
  <c r="B4655" i="13" s="1"/>
  <c r="E4636" i="13"/>
  <c r="B4651" i="13" s="1"/>
  <c r="E4638" i="13"/>
  <c r="B4653" i="13" s="1"/>
  <c r="E4643" i="13"/>
  <c r="B4658" i="13" s="1"/>
  <c r="E4637" i="13"/>
  <c r="B4652" i="13" s="1"/>
  <c r="E4639" i="13"/>
  <c r="B4654" i="13" s="1"/>
  <c r="E4635" i="13"/>
  <c r="B4650" i="13" s="1"/>
  <c r="E4641" i="13"/>
  <c r="B4656" i="13" s="1"/>
  <c r="E4634" i="13"/>
  <c r="B4649" i="13" s="1"/>
  <c r="E4642" i="13"/>
  <c r="B4657" i="13" s="1"/>
  <c r="O1306" i="9"/>
  <c r="J1321" i="9"/>
  <c r="J1320" i="9"/>
  <c r="N1286" i="9"/>
  <c r="N1288" i="9" s="1"/>
  <c r="M1288" i="9"/>
  <c r="F4650" i="13" l="1"/>
  <c r="H4687" i="13"/>
  <c r="H4691" i="13"/>
  <c r="F4654" i="13"/>
  <c r="H4692" i="13"/>
  <c r="F4655" i="13"/>
  <c r="H4689" i="13"/>
  <c r="F4652" i="13"/>
  <c r="H4695" i="13"/>
  <c r="F4658" i="13"/>
  <c r="F4653" i="13"/>
  <c r="H4690" i="13"/>
  <c r="F4657" i="13"/>
  <c r="H4694" i="13"/>
  <c r="H4688" i="13"/>
  <c r="F4651" i="13"/>
  <c r="H4686" i="13"/>
  <c r="F4649" i="13"/>
  <c r="H4693" i="13"/>
  <c r="F4656" i="13"/>
  <c r="H4696" i="13"/>
  <c r="F4659" i="13"/>
  <c r="O1285" i="9"/>
  <c r="I1311" i="9"/>
  <c r="K1311" i="9" s="1"/>
  <c r="L1311" i="9" s="1"/>
  <c r="M1311" i="9" s="1"/>
  <c r="D1345" i="9"/>
  <c r="I1342" i="9"/>
  <c r="K1342" i="9" s="1"/>
  <c r="J4652" i="13" l="1"/>
  <c r="H4652" i="13"/>
  <c r="K4652" i="13" s="1"/>
  <c r="L4652" i="13" s="1"/>
  <c r="M4652" i="13" s="1"/>
  <c r="E4728" i="13" s="1"/>
  <c r="J4651" i="13"/>
  <c r="H4651" i="13"/>
  <c r="J4657" i="13"/>
  <c r="H4657" i="13"/>
  <c r="J4653" i="13"/>
  <c r="H4653" i="13"/>
  <c r="K4653" i="13" s="1"/>
  <c r="L4653" i="13" s="1"/>
  <c r="M4653" i="13" s="1"/>
  <c r="F4729" i="13" s="1"/>
  <c r="H4659" i="13"/>
  <c r="J4659" i="13"/>
  <c r="J4656" i="13"/>
  <c r="H4656" i="13"/>
  <c r="H4654" i="13"/>
  <c r="J4654" i="13"/>
  <c r="J4649" i="13"/>
  <c r="H4649" i="13"/>
  <c r="K4649" i="13" s="1"/>
  <c r="L4649" i="13" s="1"/>
  <c r="M4649" i="13" s="1"/>
  <c r="B4725" i="13" s="1"/>
  <c r="J4658" i="13"/>
  <c r="H4658" i="13"/>
  <c r="K4658" i="13" s="1"/>
  <c r="L4658" i="13" s="1"/>
  <c r="M4658" i="13" s="1"/>
  <c r="K4734" i="13" s="1"/>
  <c r="J4655" i="13"/>
  <c r="H4655" i="13"/>
  <c r="E4820" i="13" a="1"/>
  <c r="J4650" i="13"/>
  <c r="H4650" i="13"/>
  <c r="K4650" i="13" s="1"/>
  <c r="L4650" i="13" s="1"/>
  <c r="M4650" i="13" s="1"/>
  <c r="C4726" i="13" s="1"/>
  <c r="J1346" i="9"/>
  <c r="J1345" i="9"/>
  <c r="N1311" i="9"/>
  <c r="L1342" i="9"/>
  <c r="M1342" i="9" s="1"/>
  <c r="N1342" i="9" s="1"/>
  <c r="D1324" i="9"/>
  <c r="I1313" i="9"/>
  <c r="K1313" i="9" s="1"/>
  <c r="I1321" i="9"/>
  <c r="K1321" i="9" s="1"/>
  <c r="K4654" i="13" l="1"/>
  <c r="L4654" i="13" s="1"/>
  <c r="M4654" i="13" s="1"/>
  <c r="G4730" i="13" s="1"/>
  <c r="K4657" i="13"/>
  <c r="L4657" i="13" s="1"/>
  <c r="M4657" i="13" s="1"/>
  <c r="J4733" i="13" s="1"/>
  <c r="K4655" i="13"/>
  <c r="L4655" i="13" s="1"/>
  <c r="M4655" i="13" s="1"/>
  <c r="H4731" i="13" s="1"/>
  <c r="K4656" i="13"/>
  <c r="L4656" i="13" s="1"/>
  <c r="M4656" i="13" s="1"/>
  <c r="I4732" i="13" s="1"/>
  <c r="K4651" i="13"/>
  <c r="L4651" i="13" s="1"/>
  <c r="M4651" i="13" s="1"/>
  <c r="D4727" i="13" s="1"/>
  <c r="E4825" i="13"/>
  <c r="E4820" i="13"/>
  <c r="H4820" i="13" s="1" a="1"/>
  <c r="E4824" i="13"/>
  <c r="E4826" i="13"/>
  <c r="E4822" i="13"/>
  <c r="E4823" i="13"/>
  <c r="E4827" i="13"/>
  <c r="E4821" i="13"/>
  <c r="B4738" i="13" a="1"/>
  <c r="K4659" i="13"/>
  <c r="L4659" i="13" s="1"/>
  <c r="M4659" i="13" s="1"/>
  <c r="L4735" i="13" s="1"/>
  <c r="B4794" i="13" s="1" a="1"/>
  <c r="L1313" i="9"/>
  <c r="M1313" i="9" s="1"/>
  <c r="L1321" i="9"/>
  <c r="M1321" i="9" s="1"/>
  <c r="N1321" i="9" s="1"/>
  <c r="J1326" i="9"/>
  <c r="K1326" i="9" s="1"/>
  <c r="L1326" i="9" s="1"/>
  <c r="M1326" i="9" s="1"/>
  <c r="N1326" i="9" s="1"/>
  <c r="J1324" i="9"/>
  <c r="J1325" i="9"/>
  <c r="B4798" i="13" l="1"/>
  <c r="B4803" i="13"/>
  <c r="B4797" i="13"/>
  <c r="B4794" i="13"/>
  <c r="B4801" i="13"/>
  <c r="B4795" i="13"/>
  <c r="B4796" i="13"/>
  <c r="B4804" i="13"/>
  <c r="B4799" i="13"/>
  <c r="B4802" i="13"/>
  <c r="B4800" i="13"/>
  <c r="E4743" i="13"/>
  <c r="G4744" i="13"/>
  <c r="E4738" i="13"/>
  <c r="G4742" i="13"/>
  <c r="C4747" i="13"/>
  <c r="H4738" i="13"/>
  <c r="I4740" i="13"/>
  <c r="H4746" i="13"/>
  <c r="J4747" i="13"/>
  <c r="E4747" i="13"/>
  <c r="H4748" i="13"/>
  <c r="I4738" i="13"/>
  <c r="I4739" i="13"/>
  <c r="E4741" i="13"/>
  <c r="C4741" i="13"/>
  <c r="F4748" i="13"/>
  <c r="H4742" i="13"/>
  <c r="I4743" i="13"/>
  <c r="E4748" i="13"/>
  <c r="I4741" i="13"/>
  <c r="L4745" i="13"/>
  <c r="B4748" i="13"/>
  <c r="F4739" i="13"/>
  <c r="F4745" i="13"/>
  <c r="D4745" i="13"/>
  <c r="B4746" i="13"/>
  <c r="D4747" i="13"/>
  <c r="G4748" i="13"/>
  <c r="G4738" i="13"/>
  <c r="C4739" i="13"/>
  <c r="B4740" i="13"/>
  <c r="G4745" i="13"/>
  <c r="B4747" i="13"/>
  <c r="G4740" i="13"/>
  <c r="B4745" i="13"/>
  <c r="J4738" i="13"/>
  <c r="G4741" i="13"/>
  <c r="E4744" i="13"/>
  <c r="F4741" i="13"/>
  <c r="F4740" i="13"/>
  <c r="C4740" i="13"/>
  <c r="I4747" i="13"/>
  <c r="K4741" i="13"/>
  <c r="K4742" i="13"/>
  <c r="G4747" i="13"/>
  <c r="L4740" i="13"/>
  <c r="K4744" i="13"/>
  <c r="D4748" i="13"/>
  <c r="F4738" i="13"/>
  <c r="C4744" i="13"/>
  <c r="J4742" i="13"/>
  <c r="I4744" i="13"/>
  <c r="J4745" i="13"/>
  <c r="K4746" i="13"/>
  <c r="L4748" i="13"/>
  <c r="L4738" i="13"/>
  <c r="D4746" i="13"/>
  <c r="K4747" i="13"/>
  <c r="D4741" i="13"/>
  <c r="K4745" i="13"/>
  <c r="G4739" i="13"/>
  <c r="I4742" i="13"/>
  <c r="H4745" i="13"/>
  <c r="L4743" i="13"/>
  <c r="H4741" i="13"/>
  <c r="C4738" i="13"/>
  <c r="D4742" i="13"/>
  <c r="D4743" i="13"/>
  <c r="F4744" i="13"/>
  <c r="F4746" i="13"/>
  <c r="E4746" i="13"/>
  <c r="L4746" i="13"/>
  <c r="I4748" i="13"/>
  <c r="B4742" i="13"/>
  <c r="I4746" i="13"/>
  <c r="D4740" i="13"/>
  <c r="J4743" i="13"/>
  <c r="J4746" i="13"/>
  <c r="G4746" i="13"/>
  <c r="L4742" i="13"/>
  <c r="E4740" i="13"/>
  <c r="G4743" i="13"/>
  <c r="H4744" i="13"/>
  <c r="I4745" i="13"/>
  <c r="H4747" i="13"/>
  <c r="F4747" i="13"/>
  <c r="J4744" i="13"/>
  <c r="B4738" i="13"/>
  <c r="E4739" i="13"/>
  <c r="K4740" i="13"/>
  <c r="L4744" i="13"/>
  <c r="C4746" i="13"/>
  <c r="H4740" i="13"/>
  <c r="K4748" i="13"/>
  <c r="C4743" i="13"/>
  <c r="E4742" i="13"/>
  <c r="E4745" i="13"/>
  <c r="H4739" i="13"/>
  <c r="J4748" i="13"/>
  <c r="L4741" i="13"/>
  <c r="D4739" i="13"/>
  <c r="K4738" i="13"/>
  <c r="K4743" i="13"/>
  <c r="F4743" i="13"/>
  <c r="L4747" i="13"/>
  <c r="C4742" i="13"/>
  <c r="F4742" i="13"/>
  <c r="B4744" i="13"/>
  <c r="C4748" i="13"/>
  <c r="D4738" i="13"/>
  <c r="K4739" i="13"/>
  <c r="H4743" i="13"/>
  <c r="J4739" i="13"/>
  <c r="B4743" i="13"/>
  <c r="B4741" i="13"/>
  <c r="J4740" i="13"/>
  <c r="B4739" i="13"/>
  <c r="J4741" i="13"/>
  <c r="L4739" i="13"/>
  <c r="C4745" i="13"/>
  <c r="D4744" i="13"/>
  <c r="H4826" i="13"/>
  <c r="H4821" i="13"/>
  <c r="H4822" i="13"/>
  <c r="H4820" i="13"/>
  <c r="H4824" i="13"/>
  <c r="H4825" i="13"/>
  <c r="H4823" i="13"/>
  <c r="H4827" i="13"/>
  <c r="N1313" i="9"/>
  <c r="N1314" i="9" s="1"/>
  <c r="M1314" i="9"/>
  <c r="O1310" i="9" s="1"/>
  <c r="B4807" i="13" l="1" a="1"/>
  <c r="B4751" i="13" a="1"/>
  <c r="D1349" i="9"/>
  <c r="I1316" i="9"/>
  <c r="K1316" i="9" s="1"/>
  <c r="I1338" i="9"/>
  <c r="K1338" i="9" s="1"/>
  <c r="I1324" i="9"/>
  <c r="K1324" i="9" s="1"/>
  <c r="L1324" i="9" s="1"/>
  <c r="M1324" i="9" s="1"/>
  <c r="I1346" i="9"/>
  <c r="K1346" i="9" s="1"/>
  <c r="L1346" i="9" s="1"/>
  <c r="M1346" i="9" s="1"/>
  <c r="N1346" i="9" s="1"/>
  <c r="F4757" i="13" l="1"/>
  <c r="C4756" i="13"/>
  <c r="I4761" i="13"/>
  <c r="E4755" i="13"/>
  <c r="I4759" i="13"/>
  <c r="G4751" i="13"/>
  <c r="C4754" i="13"/>
  <c r="C4755" i="13"/>
  <c r="L4754" i="13"/>
  <c r="F4753" i="13"/>
  <c r="I4756" i="13"/>
  <c r="L4757" i="13"/>
  <c r="D4752" i="13"/>
  <c r="L4758" i="13"/>
  <c r="G4754" i="13"/>
  <c r="J4761" i="13"/>
  <c r="L4760" i="13"/>
  <c r="I4754" i="13"/>
  <c r="B4760" i="13"/>
  <c r="K4753" i="13"/>
  <c r="E4757" i="13"/>
  <c r="F4760" i="13"/>
  <c r="C4752" i="13"/>
  <c r="I4752" i="13"/>
  <c r="E4752" i="13"/>
  <c r="D4760" i="13"/>
  <c r="E4753" i="13"/>
  <c r="J4752" i="13"/>
  <c r="G4759" i="13"/>
  <c r="H4755" i="13"/>
  <c r="K4755" i="13"/>
  <c r="K4761" i="13"/>
  <c r="F4755" i="13"/>
  <c r="K4760" i="13"/>
  <c r="H4754" i="13"/>
  <c r="H4758" i="13"/>
  <c r="F4761" i="13"/>
  <c r="B4753" i="13"/>
  <c r="J4753" i="13"/>
  <c r="I4753" i="13"/>
  <c r="K4751" i="13"/>
  <c r="K4754" i="13"/>
  <c r="E4754" i="13"/>
  <c r="E4761" i="13"/>
  <c r="C4757" i="13"/>
  <c r="K4752" i="13"/>
  <c r="B4761" i="13"/>
  <c r="C4760" i="13"/>
  <c r="L4753" i="13"/>
  <c r="D4759" i="13"/>
  <c r="C4753" i="13"/>
  <c r="F4756" i="13"/>
  <c r="C4759" i="13"/>
  <c r="D4751" i="13"/>
  <c r="E4751" i="13"/>
  <c r="C4751" i="13"/>
  <c r="E4758" i="13"/>
  <c r="H4751" i="13"/>
  <c r="G4761" i="13"/>
  <c r="D4757" i="13"/>
  <c r="H4753" i="13"/>
  <c r="E4760" i="13"/>
  <c r="E4759" i="13"/>
  <c r="D4753" i="13"/>
  <c r="F4758" i="13"/>
  <c r="F4752" i="13"/>
  <c r="G4755" i="13"/>
  <c r="B4758" i="13"/>
  <c r="J4760" i="13"/>
  <c r="H4760" i="13"/>
  <c r="C4761" i="13"/>
  <c r="J4754" i="13"/>
  <c r="H4756" i="13"/>
  <c r="J4759" i="13"/>
  <c r="I4755" i="13"/>
  <c r="L4751" i="13"/>
  <c r="B4752" i="13"/>
  <c r="H4759" i="13"/>
  <c r="G4758" i="13"/>
  <c r="G4752" i="13"/>
  <c r="H4757" i="13"/>
  <c r="I4751" i="13"/>
  <c r="F4754" i="13"/>
  <c r="B4757" i="13"/>
  <c r="F4759" i="13"/>
  <c r="B4759" i="13"/>
  <c r="J4758" i="13"/>
  <c r="F4751" i="13"/>
  <c r="L4752" i="13"/>
  <c r="G4757" i="13"/>
  <c r="B4754" i="13"/>
  <c r="L4759" i="13"/>
  <c r="K4758" i="13"/>
  <c r="I4757" i="13"/>
  <c r="J4751" i="13"/>
  <c r="J4756" i="13"/>
  <c r="L4761" i="13"/>
  <c r="G4753" i="13"/>
  <c r="L4755" i="13"/>
  <c r="K4757" i="13"/>
  <c r="J4757" i="13"/>
  <c r="L4756" i="13"/>
  <c r="G4760" i="13"/>
  <c r="H4761" i="13"/>
  <c r="J4755" i="13"/>
  <c r="D4758" i="13"/>
  <c r="D4755" i="13"/>
  <c r="B4751" i="13"/>
  <c r="I4758" i="13"/>
  <c r="B4756" i="13"/>
  <c r="K4759" i="13"/>
  <c r="I4760" i="13"/>
  <c r="D4754" i="13"/>
  <c r="H4752" i="13"/>
  <c r="D4761" i="13"/>
  <c r="E4756" i="13"/>
  <c r="K4756" i="13"/>
  <c r="B4755" i="13"/>
  <c r="D4756" i="13"/>
  <c r="G4756" i="13"/>
  <c r="C4758" i="13"/>
  <c r="B4812" i="13"/>
  <c r="B4810" i="13"/>
  <c r="B4814" i="13"/>
  <c r="B4816" i="13"/>
  <c r="B4813" i="13"/>
  <c r="B4808" i="13"/>
  <c r="B4811" i="13"/>
  <c r="B4817" i="13"/>
  <c r="B4809" i="13"/>
  <c r="B4807" i="13"/>
  <c r="B4815" i="13"/>
  <c r="N1324" i="9"/>
  <c r="L1316" i="9"/>
  <c r="M1316" i="9" s="1"/>
  <c r="L1338" i="9"/>
  <c r="M1338" i="9" s="1"/>
  <c r="J1351" i="9"/>
  <c r="J1350" i="9"/>
  <c r="J1349" i="9"/>
  <c r="J1352" i="9"/>
  <c r="B4840" i="13" l="1" a="1"/>
  <c r="B4764" i="13" a="1"/>
  <c r="N1338" i="9"/>
  <c r="N1339" i="9" s="1"/>
  <c r="M1339" i="9"/>
  <c r="O1336" i="9" s="1"/>
  <c r="M1318" i="9"/>
  <c r="N1316" i="9"/>
  <c r="N1318" i="9" s="1"/>
  <c r="I4771" i="13" l="1"/>
  <c r="K4765" i="13"/>
  <c r="B4767" i="13"/>
  <c r="H4768" i="13"/>
  <c r="D4769" i="13"/>
  <c r="I4767" i="13"/>
  <c r="I4765" i="13"/>
  <c r="I4770" i="13"/>
  <c r="E4768" i="13"/>
  <c r="J4765" i="13"/>
  <c r="B4765" i="13"/>
  <c r="L4770" i="13"/>
  <c r="I4766" i="13"/>
  <c r="K4768" i="13"/>
  <c r="F4766" i="13"/>
  <c r="J4770" i="13"/>
  <c r="C4765" i="13"/>
  <c r="D4766" i="13"/>
  <c r="J4767" i="13"/>
  <c r="D4768" i="13"/>
  <c r="C4764" i="13"/>
  <c r="E4771" i="13"/>
  <c r="D4770" i="13"/>
  <c r="F4764" i="13"/>
  <c r="F4765" i="13"/>
  <c r="L4766" i="13"/>
  <c r="C4767" i="13"/>
  <c r="H4765" i="13"/>
  <c r="F4771" i="13"/>
  <c r="G4766" i="13"/>
  <c r="I4764" i="13"/>
  <c r="E4769" i="13"/>
  <c r="B4769" i="13"/>
  <c r="B4768" i="13"/>
  <c r="C4771" i="13"/>
  <c r="B4771" i="13"/>
  <c r="K4766" i="13"/>
  <c r="G4769" i="13"/>
  <c r="D4771" i="13"/>
  <c r="H4764" i="13"/>
  <c r="C4766" i="13"/>
  <c r="L4765" i="13"/>
  <c r="E4764" i="13"/>
  <c r="K4769" i="13"/>
  <c r="J4764" i="13"/>
  <c r="C4770" i="13"/>
  <c r="G4767" i="13"/>
  <c r="J4766" i="13"/>
  <c r="J4768" i="13"/>
  <c r="F4770" i="13"/>
  <c r="L4771" i="13"/>
  <c r="E4765" i="13"/>
  <c r="K4764" i="13"/>
  <c r="H4771" i="13"/>
  <c r="F4768" i="13"/>
  <c r="C4768" i="13"/>
  <c r="D4764" i="13"/>
  <c r="D4765" i="13"/>
  <c r="L4764" i="13"/>
  <c r="H4769" i="13"/>
  <c r="G4764" i="13"/>
  <c r="B4770" i="13"/>
  <c r="E4766" i="13"/>
  <c r="G4770" i="13"/>
  <c r="H4770" i="13"/>
  <c r="L4767" i="13"/>
  <c r="L4768" i="13"/>
  <c r="E4767" i="13"/>
  <c r="L4769" i="13"/>
  <c r="J4771" i="13"/>
  <c r="B4766" i="13"/>
  <c r="H4766" i="13"/>
  <c r="I4769" i="13"/>
  <c r="F4769" i="13"/>
  <c r="G4771" i="13"/>
  <c r="I4768" i="13"/>
  <c r="G4768" i="13"/>
  <c r="H4767" i="13"/>
  <c r="E4770" i="13"/>
  <c r="G4765" i="13"/>
  <c r="C4769" i="13"/>
  <c r="B4764" i="13"/>
  <c r="K4771" i="13"/>
  <c r="K4767" i="13"/>
  <c r="D4767" i="13"/>
  <c r="K4770" i="13"/>
  <c r="F4767" i="13"/>
  <c r="J4769" i="13"/>
  <c r="L4850" i="13"/>
  <c r="C4845" i="13"/>
  <c r="J4850" i="13"/>
  <c r="L4844" i="13"/>
  <c r="B4849" i="13"/>
  <c r="D4841" i="13"/>
  <c r="B4845" i="13"/>
  <c r="G4848" i="13"/>
  <c r="K4840" i="13"/>
  <c r="J4849" i="13"/>
  <c r="D4849" i="13"/>
  <c r="E4844" i="13"/>
  <c r="K4841" i="13"/>
  <c r="E4850" i="13"/>
  <c r="J4845" i="13"/>
  <c r="F4840" i="13"/>
  <c r="D4850" i="13"/>
  <c r="B4850" i="13"/>
  <c r="D4844" i="13"/>
  <c r="C4848" i="13"/>
  <c r="E4840" i="13"/>
  <c r="H4847" i="13"/>
  <c r="C4850" i="13"/>
  <c r="E4848" i="13"/>
  <c r="I4847" i="13"/>
  <c r="I4841" i="13"/>
  <c r="H4850" i="13"/>
  <c r="H4842" i="13"/>
  <c r="F4844" i="13"/>
  <c r="B4844" i="13"/>
  <c r="D4847" i="13"/>
  <c r="G4849" i="13"/>
  <c r="I4843" i="13"/>
  <c r="E4849" i="13"/>
  <c r="G4843" i="13"/>
  <c r="B4847" i="13"/>
  <c r="K4850" i="13"/>
  <c r="C4843" i="13"/>
  <c r="I4846" i="13"/>
  <c r="F4848" i="13"/>
  <c r="J4846" i="13"/>
  <c r="D4846" i="13"/>
  <c r="K4848" i="13"/>
  <c r="G4847" i="13"/>
  <c r="E4843" i="13"/>
  <c r="I4848" i="13"/>
  <c r="J4848" i="13"/>
  <c r="L4842" i="13"/>
  <c r="H4848" i="13"/>
  <c r="J4842" i="13"/>
  <c r="C4846" i="13"/>
  <c r="K4849" i="13"/>
  <c r="C4842" i="13"/>
  <c r="H4845" i="13"/>
  <c r="K4846" i="13"/>
  <c r="E4845" i="13"/>
  <c r="H4844" i="13"/>
  <c r="E4846" i="13"/>
  <c r="G4844" i="13"/>
  <c r="C4840" i="13"/>
  <c r="G4845" i="13"/>
  <c r="B4848" i="13"/>
  <c r="D4842" i="13"/>
  <c r="K4847" i="13"/>
  <c r="B4842" i="13"/>
  <c r="D4845" i="13"/>
  <c r="L4848" i="13"/>
  <c r="C4841" i="13"/>
  <c r="I4844" i="13"/>
  <c r="F4845" i="13"/>
  <c r="H4843" i="13"/>
  <c r="B4843" i="13"/>
  <c r="L4843" i="13"/>
  <c r="L4840" i="13"/>
  <c r="I4849" i="13"/>
  <c r="G4842" i="13"/>
  <c r="C4847" i="13"/>
  <c r="E4842" i="13"/>
  <c r="I4842" i="13"/>
  <c r="H4841" i="13"/>
  <c r="B4841" i="13"/>
  <c r="E4847" i="13"/>
  <c r="L4846" i="13"/>
  <c r="G4846" i="13"/>
  <c r="F4846" i="13"/>
  <c r="L4847" i="13"/>
  <c r="J4841" i="13"/>
  <c r="C4849" i="13"/>
  <c r="L4845" i="13"/>
  <c r="I4845" i="13"/>
  <c r="K4843" i="13"/>
  <c r="K4842" i="13"/>
  <c r="G4850" i="13"/>
  <c r="K4844" i="13"/>
  <c r="J4840" i="13"/>
  <c r="H4849" i="13"/>
  <c r="F4843" i="13"/>
  <c r="B4840" i="13"/>
  <c r="J4843" i="13"/>
  <c r="J4844" i="13"/>
  <c r="H4846" i="13"/>
  <c r="E4841" i="13"/>
  <c r="B4846" i="13"/>
  <c r="F4842" i="13"/>
  <c r="F4841" i="13"/>
  <c r="F4849" i="13"/>
  <c r="G4841" i="13"/>
  <c r="L4849" i="13"/>
  <c r="L4841" i="13"/>
  <c r="F4847" i="13"/>
  <c r="C4844" i="13"/>
  <c r="G4840" i="13"/>
  <c r="D4843" i="13"/>
  <c r="K4845" i="13"/>
  <c r="H4840" i="13"/>
  <c r="D4840" i="13"/>
  <c r="I4840" i="13"/>
  <c r="D4848" i="13"/>
  <c r="F4850" i="13"/>
  <c r="J4847" i="13"/>
  <c r="I4850" i="13"/>
  <c r="O1316" i="9"/>
  <c r="I1372" i="9"/>
  <c r="K1372" i="9" s="1"/>
  <c r="L1372" i="9" s="1"/>
  <c r="M1372" i="9" s="1"/>
  <c r="I1349" i="9"/>
  <c r="K1349" i="9" s="1"/>
  <c r="L1349" i="9" s="1"/>
  <c r="M1349" i="9" s="1"/>
  <c r="I1341" i="9"/>
  <c r="K1341" i="9" s="1"/>
  <c r="D1375" i="9"/>
  <c r="B4774" i="13" l="1" a="1"/>
  <c r="B4820" i="13" a="1"/>
  <c r="B4853" i="13" a="1"/>
  <c r="J1376" i="9"/>
  <c r="J1377" i="9"/>
  <c r="J1375" i="9"/>
  <c r="L1341" i="9"/>
  <c r="M1341" i="9" s="1"/>
  <c r="N1372" i="9"/>
  <c r="N1373" i="9" s="1"/>
  <c r="M1373" i="9"/>
  <c r="N1349" i="9"/>
  <c r="I1320" i="9"/>
  <c r="K1320" i="9" s="1"/>
  <c r="L1320" i="9" s="1"/>
  <c r="M1320" i="9" s="1"/>
  <c r="D1355" i="9"/>
  <c r="I1351" i="9"/>
  <c r="K1351" i="9" s="1"/>
  <c r="L1351" i="9" s="1"/>
  <c r="M1351" i="9" s="1"/>
  <c r="N1351" i="9" s="1"/>
  <c r="I4861" i="13" l="1"/>
  <c r="K4855" i="13"/>
  <c r="K4860" i="13"/>
  <c r="B4855" i="13"/>
  <c r="L4859" i="13"/>
  <c r="C4854" i="13"/>
  <c r="F4856" i="13"/>
  <c r="H4858" i="13"/>
  <c r="E4859" i="13"/>
  <c r="C4859" i="13"/>
  <c r="F4855" i="13"/>
  <c r="G4861" i="13"/>
  <c r="D4853" i="13"/>
  <c r="C4853" i="13"/>
  <c r="F4858" i="13"/>
  <c r="L4860" i="13"/>
  <c r="C4855" i="13"/>
  <c r="C4860" i="13"/>
  <c r="E4854" i="13"/>
  <c r="D4859" i="13"/>
  <c r="F4853" i="13"/>
  <c r="E4855" i="13"/>
  <c r="G4857" i="13"/>
  <c r="D4858" i="13"/>
  <c r="F4857" i="13"/>
  <c r="E4853" i="13"/>
  <c r="H4862" i="13"/>
  <c r="K4861" i="13"/>
  <c r="F4860" i="13"/>
  <c r="J4854" i="13"/>
  <c r="D4860" i="13"/>
  <c r="F4854" i="13"/>
  <c r="F4859" i="13"/>
  <c r="H4853" i="13"/>
  <c r="G4858" i="13"/>
  <c r="F4863" i="13"/>
  <c r="B4854" i="13"/>
  <c r="D4856" i="13"/>
  <c r="L4856" i="13"/>
  <c r="G4855" i="13"/>
  <c r="L4863" i="13"/>
  <c r="I4859" i="13"/>
  <c r="K4857" i="13"/>
  <c r="B4860" i="13"/>
  <c r="D4863" i="13"/>
  <c r="G4859" i="13"/>
  <c r="I4853" i="13"/>
  <c r="I4858" i="13"/>
  <c r="H4863" i="13"/>
  <c r="J4857" i="13"/>
  <c r="D4862" i="13"/>
  <c r="B4853" i="13"/>
  <c r="D4855" i="13"/>
  <c r="L4855" i="13"/>
  <c r="J4853" i="13"/>
  <c r="L4861" i="13"/>
  <c r="J4856" i="13"/>
  <c r="D4854" i="13"/>
  <c r="I4855" i="13"/>
  <c r="C4858" i="13"/>
  <c r="J4858" i="13"/>
  <c r="J4863" i="13"/>
  <c r="L4857" i="13"/>
  <c r="K4862" i="13"/>
  <c r="B4857" i="13"/>
  <c r="C4861" i="13"/>
  <c r="E4863" i="13"/>
  <c r="L4853" i="13"/>
  <c r="I4854" i="13"/>
  <c r="I4862" i="13"/>
  <c r="E4860" i="13"/>
  <c r="K4853" i="13"/>
  <c r="H4860" i="13"/>
  <c r="I4863" i="13"/>
  <c r="G4854" i="13"/>
  <c r="K4863" i="13"/>
  <c r="B4858" i="13"/>
  <c r="B4863" i="13"/>
  <c r="D4857" i="13"/>
  <c r="C4862" i="13"/>
  <c r="E4856" i="13"/>
  <c r="K4859" i="13"/>
  <c r="B4862" i="13"/>
  <c r="J4862" i="13"/>
  <c r="G4853" i="13"/>
  <c r="J4860" i="13"/>
  <c r="E4858" i="13"/>
  <c r="G4862" i="13"/>
  <c r="K4856" i="13"/>
  <c r="L4858" i="13"/>
  <c r="B4856" i="13"/>
  <c r="C4863" i="13"/>
  <c r="E4857" i="13"/>
  <c r="E4862" i="13"/>
  <c r="G4856" i="13"/>
  <c r="F4861" i="13"/>
  <c r="H4855" i="13"/>
  <c r="K4858" i="13"/>
  <c r="B4861" i="13"/>
  <c r="J4861" i="13"/>
  <c r="L4862" i="13"/>
  <c r="B4859" i="13"/>
  <c r="I4856" i="13"/>
  <c r="H4859" i="13"/>
  <c r="E4861" i="13"/>
  <c r="L4854" i="13"/>
  <c r="F4862" i="13"/>
  <c r="G4860" i="13"/>
  <c r="G4863" i="13"/>
  <c r="H4856" i="13"/>
  <c r="D4861" i="13"/>
  <c r="H4861" i="13"/>
  <c r="C4857" i="13"/>
  <c r="I4857" i="13"/>
  <c r="H4857" i="13"/>
  <c r="J4859" i="13"/>
  <c r="J4855" i="13"/>
  <c r="H4854" i="13"/>
  <c r="K4854" i="13"/>
  <c r="I4860" i="13"/>
  <c r="C4856" i="13"/>
  <c r="B4827" i="13"/>
  <c r="B4826" i="13"/>
  <c r="B4821" i="13"/>
  <c r="B4822" i="13"/>
  <c r="B4825" i="13"/>
  <c r="B4824" i="13"/>
  <c r="B4823" i="13"/>
  <c r="B4820" i="13"/>
  <c r="E4780" i="13"/>
  <c r="H4780" i="13"/>
  <c r="F4779" i="13"/>
  <c r="I4777" i="13"/>
  <c r="D4776" i="13"/>
  <c r="H4777" i="13"/>
  <c r="I4776" i="13"/>
  <c r="H4775" i="13"/>
  <c r="E4779" i="13"/>
  <c r="G4779" i="13"/>
  <c r="D4778" i="13"/>
  <c r="H4776" i="13"/>
  <c r="G4774" i="13"/>
  <c r="D4775" i="13"/>
  <c r="B4774" i="13"/>
  <c r="I4778" i="13"/>
  <c r="E4774" i="13"/>
  <c r="H4781" i="13"/>
  <c r="C4780" i="13"/>
  <c r="I4779" i="13"/>
  <c r="C4774" i="13"/>
  <c r="F4774" i="13"/>
  <c r="I4775" i="13"/>
  <c r="G4776" i="13"/>
  <c r="I4781" i="13"/>
  <c r="B4778" i="13"/>
  <c r="D4779" i="13"/>
  <c r="E4778" i="13"/>
  <c r="F4778" i="13"/>
  <c r="C4777" i="13"/>
  <c r="B4780" i="13"/>
  <c r="B4781" i="13"/>
  <c r="F4780" i="13"/>
  <c r="F4781" i="13"/>
  <c r="F4775" i="13"/>
  <c r="B4775" i="13"/>
  <c r="G4775" i="13"/>
  <c r="H4779" i="13"/>
  <c r="G4780" i="13"/>
  <c r="I4780" i="13"/>
  <c r="E4777" i="13"/>
  <c r="D4777" i="13"/>
  <c r="B4776" i="13"/>
  <c r="C4778" i="13"/>
  <c r="C4779" i="13"/>
  <c r="G4777" i="13"/>
  <c r="B4777" i="13"/>
  <c r="H4778" i="13"/>
  <c r="E4781" i="13"/>
  <c r="B4779" i="13"/>
  <c r="C4781" i="13"/>
  <c r="E4776" i="13"/>
  <c r="C4776" i="13"/>
  <c r="I4774" i="13"/>
  <c r="F4776" i="13"/>
  <c r="F4777" i="13"/>
  <c r="C4775" i="13"/>
  <c r="D4774" i="13"/>
  <c r="H4774" i="13"/>
  <c r="E4775" i="13"/>
  <c r="D4781" i="13"/>
  <c r="G4781" i="13"/>
  <c r="G4778" i="13"/>
  <c r="D4780" i="13"/>
  <c r="M1343" i="9"/>
  <c r="N1341" i="9"/>
  <c r="N1343" i="9" s="1"/>
  <c r="O1371" i="9"/>
  <c r="J1355" i="9"/>
  <c r="J1356" i="9"/>
  <c r="M1322" i="9"/>
  <c r="N1320" i="9"/>
  <c r="N1322" i="9" s="1"/>
  <c r="B4784" i="13" l="1" a="1"/>
  <c r="B4866" i="13" a="1"/>
  <c r="B4830" i="13" a="1"/>
  <c r="I1375" i="9"/>
  <c r="K1375" i="9" s="1"/>
  <c r="D1410" i="9"/>
  <c r="O1320" i="9"/>
  <c r="O1341" i="9"/>
  <c r="B4832" i="13" l="1"/>
  <c r="B4837" i="13"/>
  <c r="B4836" i="13"/>
  <c r="B4833" i="13"/>
  <c r="B4830" i="13"/>
  <c r="B4834" i="13"/>
  <c r="B4835" i="13"/>
  <c r="B4831" i="13"/>
  <c r="B4876" i="13"/>
  <c r="B4866" i="13"/>
  <c r="B4868" i="13"/>
  <c r="B4872" i="13"/>
  <c r="B4869" i="13"/>
  <c r="B4874" i="13"/>
  <c r="B4873" i="13"/>
  <c r="B4870" i="13"/>
  <c r="B4871" i="13"/>
  <c r="B4867" i="13"/>
  <c r="B4875" i="13"/>
  <c r="D4791" i="13"/>
  <c r="H4791" i="13"/>
  <c r="F4790" i="13"/>
  <c r="I4788" i="13"/>
  <c r="G4785" i="13"/>
  <c r="G4784" i="13"/>
  <c r="G4787" i="13"/>
  <c r="G4789" i="13"/>
  <c r="D4787" i="13"/>
  <c r="G4791" i="13"/>
  <c r="F4786" i="13"/>
  <c r="C4786" i="13"/>
  <c r="D4790" i="13"/>
  <c r="G4790" i="13"/>
  <c r="E4789" i="13"/>
  <c r="H4787" i="13"/>
  <c r="I4790" i="13"/>
  <c r="F4791" i="13"/>
  <c r="B4784" i="13"/>
  <c r="B4785" i="13"/>
  <c r="D4789" i="13"/>
  <c r="F4789" i="13"/>
  <c r="C4788" i="13"/>
  <c r="G4786" i="13"/>
  <c r="B4789" i="13"/>
  <c r="G4788" i="13"/>
  <c r="E4790" i="13"/>
  <c r="H4788" i="13"/>
  <c r="B4790" i="13"/>
  <c r="E4786" i="13"/>
  <c r="D4788" i="13"/>
  <c r="E4788" i="13"/>
  <c r="B4787" i="13"/>
  <c r="F4785" i="13"/>
  <c r="E4787" i="13"/>
  <c r="H4785" i="13"/>
  <c r="H4790" i="13"/>
  <c r="F4784" i="13"/>
  <c r="C4787" i="13"/>
  <c r="I4785" i="13"/>
  <c r="E4784" i="13"/>
  <c r="E4785" i="13"/>
  <c r="E4791" i="13"/>
  <c r="I4786" i="13"/>
  <c r="I4787" i="13"/>
  <c r="D4784" i="13"/>
  <c r="F4787" i="13"/>
  <c r="I4791" i="13"/>
  <c r="D4786" i="13"/>
  <c r="B4786" i="13"/>
  <c r="H4784" i="13"/>
  <c r="B4791" i="13"/>
  <c r="C4790" i="13"/>
  <c r="B4788" i="13"/>
  <c r="H4786" i="13"/>
  <c r="C4784" i="13"/>
  <c r="D4785" i="13"/>
  <c r="I4784" i="13"/>
  <c r="C4791" i="13"/>
  <c r="C4789" i="13"/>
  <c r="F4788" i="13"/>
  <c r="C4785" i="13"/>
  <c r="H4789" i="13"/>
  <c r="I4789" i="13"/>
  <c r="I1345" i="9"/>
  <c r="K1345" i="9" s="1"/>
  <c r="L1345" i="9" s="1"/>
  <c r="M1345" i="9" s="1"/>
  <c r="I1376" i="9"/>
  <c r="K1376" i="9" s="1"/>
  <c r="D1380" i="9"/>
  <c r="J1411" i="9"/>
  <c r="J1410" i="9"/>
  <c r="K1410" i="9" s="1"/>
  <c r="L1410" i="9" s="1"/>
  <c r="M1410" i="9" s="1"/>
  <c r="I1325" i="9"/>
  <c r="K1325" i="9" s="1"/>
  <c r="I1356" i="9"/>
  <c r="K1356" i="9" s="1"/>
  <c r="L1356" i="9" s="1"/>
  <c r="M1356" i="9" s="1"/>
  <c r="N1356" i="9" s="1"/>
  <c r="D1359" i="9"/>
  <c r="L1375" i="9"/>
  <c r="M1375" i="9" s="1"/>
  <c r="E4830" i="13" l="1" a="1"/>
  <c r="E4833" i="13" s="1"/>
  <c r="H4833" i="13" s="1"/>
  <c r="N1375" i="9"/>
  <c r="N1410" i="9"/>
  <c r="L1325" i="9"/>
  <c r="M1325" i="9" s="1"/>
  <c r="J1381" i="9"/>
  <c r="J1380" i="9"/>
  <c r="L1376" i="9"/>
  <c r="M1376" i="9" s="1"/>
  <c r="J1360" i="9"/>
  <c r="J1359" i="9"/>
  <c r="M1347" i="9"/>
  <c r="N1345" i="9"/>
  <c r="N1347" i="9" s="1"/>
  <c r="E4830" i="13" l="1"/>
  <c r="E4834" i="13"/>
  <c r="H4834" i="13" s="1"/>
  <c r="E4835" i="13"/>
  <c r="H4835" i="13" s="1"/>
  <c r="E4836" i="13"/>
  <c r="H4836" i="13" s="1"/>
  <c r="E4837" i="13"/>
  <c r="H4837" i="13" s="1"/>
  <c r="E4832" i="13"/>
  <c r="H4832" i="13" s="1"/>
  <c r="E4831" i="13"/>
  <c r="H4831" i="13" s="1"/>
  <c r="H4830" i="13"/>
  <c r="N1376" i="9"/>
  <c r="N1325" i="9"/>
  <c r="N1327" i="9" s="1"/>
  <c r="M1327" i="9"/>
  <c r="O1324" i="9" s="1"/>
  <c r="O1345" i="9"/>
  <c r="H4866" i="13" l="1" a="1"/>
  <c r="H4870" i="13" s="1"/>
  <c r="I1350" i="9"/>
  <c r="K1350" i="9" s="1"/>
  <c r="L1350" i="9" s="1"/>
  <c r="M1350" i="9" s="1"/>
  <c r="D1384" i="9"/>
  <c r="I1381" i="9"/>
  <c r="K1381" i="9" s="1"/>
  <c r="L1381" i="9" s="1"/>
  <c r="M1381" i="9" s="1"/>
  <c r="N1381" i="9" s="1"/>
  <c r="D1363" i="9"/>
  <c r="I1360" i="9"/>
  <c r="K1360" i="9" s="1"/>
  <c r="I1352" i="9"/>
  <c r="K1352" i="9" s="1"/>
  <c r="H4872" i="13" l="1"/>
  <c r="H4871" i="13"/>
  <c r="H4873" i="13"/>
  <c r="H4869" i="13"/>
  <c r="H4874" i="13"/>
  <c r="H4876" i="13"/>
  <c r="H4868" i="13"/>
  <c r="H4867" i="13"/>
  <c r="H4875" i="13"/>
  <c r="H4866" i="13"/>
  <c r="B4879" i="13" a="1"/>
  <c r="L1352" i="9"/>
  <c r="M1352" i="9" s="1"/>
  <c r="L1360" i="9"/>
  <c r="M1360" i="9" s="1"/>
  <c r="N1360" i="9" s="1"/>
  <c r="J1365" i="9"/>
  <c r="K1365" i="9" s="1"/>
  <c r="L1365" i="9" s="1"/>
  <c r="M1365" i="9" s="1"/>
  <c r="N1365" i="9" s="1"/>
  <c r="J1363" i="9"/>
  <c r="J1364" i="9"/>
  <c r="J1385" i="9"/>
  <c r="J1384" i="9"/>
  <c r="N1350" i="9"/>
  <c r="B4879" i="13" l="1"/>
  <c r="B4880" i="13"/>
  <c r="B4882" i="13"/>
  <c r="B4885" i="13"/>
  <c r="B4884" i="13"/>
  <c r="B4881" i="13"/>
  <c r="B4888" i="13"/>
  <c r="B4889" i="13"/>
  <c r="B4887" i="13"/>
  <c r="B4886" i="13"/>
  <c r="B4883" i="13"/>
  <c r="N1352" i="9"/>
  <c r="M1353" i="9"/>
  <c r="O1349" i="9" s="1"/>
  <c r="N1353" i="9"/>
  <c r="B4892" i="13" l="1" a="1"/>
  <c r="B4896" i="13" s="1"/>
  <c r="I1377" i="9"/>
  <c r="K1377" i="9" s="1"/>
  <c r="I1385" i="9"/>
  <c r="K1385" i="9" s="1"/>
  <c r="L1385" i="9" s="1"/>
  <c r="M1385" i="9" s="1"/>
  <c r="N1385" i="9" s="1"/>
  <c r="I1355" i="9"/>
  <c r="K1355" i="9" s="1"/>
  <c r="L1355" i="9" s="1"/>
  <c r="M1355" i="9" s="1"/>
  <c r="I1363" i="9"/>
  <c r="K1363" i="9" s="1"/>
  <c r="D1388" i="9"/>
  <c r="B4895" i="13" l="1"/>
  <c r="B4897" i="13"/>
  <c r="B4900" i="13"/>
  <c r="B4894" i="13"/>
  <c r="B4901" i="13"/>
  <c r="B4902" i="13"/>
  <c r="B4892" i="13"/>
  <c r="B4893" i="13"/>
  <c r="B4898" i="13"/>
  <c r="B4899" i="13"/>
  <c r="E4892" i="13" a="1"/>
  <c r="M1357" i="9"/>
  <c r="N1355" i="9"/>
  <c r="N1357" i="9" s="1"/>
  <c r="J1388" i="9"/>
  <c r="J1389" i="9"/>
  <c r="J1390" i="9"/>
  <c r="J1391" i="9"/>
  <c r="L1363" i="9"/>
  <c r="M1363" i="9" s="1"/>
  <c r="L1377" i="9"/>
  <c r="M1377" i="9" s="1"/>
  <c r="E4898" i="13" l="1"/>
  <c r="B4913" i="13" s="1"/>
  <c r="E4902" i="13"/>
  <c r="B4917" i="13" s="1"/>
  <c r="E4899" i="13"/>
  <c r="B4914" i="13" s="1"/>
  <c r="E4893" i="13"/>
  <c r="B4908" i="13" s="1"/>
  <c r="E4900" i="13"/>
  <c r="B4915" i="13" s="1"/>
  <c r="E4892" i="13"/>
  <c r="B4907" i="13" s="1"/>
  <c r="E4895" i="13"/>
  <c r="B4910" i="13" s="1"/>
  <c r="E4901" i="13"/>
  <c r="B4916" i="13" s="1"/>
  <c r="E4897" i="13"/>
  <c r="B4912" i="13" s="1"/>
  <c r="E4896" i="13"/>
  <c r="B4911" i="13" s="1"/>
  <c r="E4894" i="13"/>
  <c r="B4909" i="13" s="1"/>
  <c r="N1377" i="9"/>
  <c r="N1378" i="9" s="1"/>
  <c r="M1378" i="9"/>
  <c r="O1375" i="9" s="1"/>
  <c r="N1363" i="9"/>
  <c r="O1355" i="9"/>
  <c r="H4951" i="13" l="1"/>
  <c r="F4914" i="13"/>
  <c r="H4944" i="13"/>
  <c r="F4907" i="13"/>
  <c r="H4945" i="13"/>
  <c r="F4908" i="13"/>
  <c r="H4954" i="13"/>
  <c r="F4917" i="13"/>
  <c r="F4916" i="13"/>
  <c r="H4953" i="13"/>
  <c r="H4947" i="13"/>
  <c r="F4910" i="13"/>
  <c r="H4952" i="13"/>
  <c r="F4915" i="13"/>
  <c r="H4946" i="13"/>
  <c r="F4909" i="13"/>
  <c r="H4948" i="13"/>
  <c r="F4911" i="13"/>
  <c r="H4949" i="13"/>
  <c r="F4912" i="13"/>
  <c r="H4950" i="13"/>
  <c r="F4913" i="13"/>
  <c r="I1359" i="9"/>
  <c r="K1359" i="9" s="1"/>
  <c r="L1359" i="9" s="1"/>
  <c r="M1359" i="9" s="1"/>
  <c r="I1390" i="9"/>
  <c r="K1390" i="9" s="1"/>
  <c r="D1394" i="9"/>
  <c r="I1411" i="9"/>
  <c r="K1411" i="9" s="1"/>
  <c r="L1411" i="9" s="1"/>
  <c r="M1411" i="9" s="1"/>
  <c r="I1388" i="9"/>
  <c r="K1388" i="9" s="1"/>
  <c r="D1414" i="9"/>
  <c r="I1380" i="9"/>
  <c r="K1380" i="9" s="1"/>
  <c r="L1380" i="9" s="1"/>
  <c r="M1380" i="9" s="1"/>
  <c r="J4915" i="13" l="1"/>
  <c r="H4915" i="13"/>
  <c r="K4915" i="13" s="1"/>
  <c r="L4915" i="13" s="1"/>
  <c r="M4915" i="13" s="1"/>
  <c r="J4991" i="13" s="1"/>
  <c r="J4912" i="13"/>
  <c r="H4912" i="13"/>
  <c r="E5078" i="13" a="1"/>
  <c r="J4917" i="13"/>
  <c r="H4917" i="13"/>
  <c r="K4917" i="13" s="1"/>
  <c r="L4917" i="13" s="1"/>
  <c r="M4917" i="13" s="1"/>
  <c r="L4993" i="13" s="1"/>
  <c r="J4908" i="13"/>
  <c r="H4908" i="13"/>
  <c r="J4910" i="13"/>
  <c r="H4910" i="13"/>
  <c r="J4911" i="13"/>
  <c r="H4911" i="13"/>
  <c r="K4911" i="13" s="1"/>
  <c r="L4911" i="13" s="1"/>
  <c r="M4911" i="13" s="1"/>
  <c r="F4987" i="13" s="1"/>
  <c r="H4914" i="13"/>
  <c r="J4914" i="13"/>
  <c r="J4909" i="13"/>
  <c r="H4909" i="13"/>
  <c r="J4913" i="13"/>
  <c r="H4913" i="13"/>
  <c r="J4907" i="13"/>
  <c r="H4907" i="13"/>
  <c r="K4907" i="13" s="1"/>
  <c r="L4907" i="13" s="1"/>
  <c r="M4907" i="13" s="1"/>
  <c r="B4983" i="13" s="1"/>
  <c r="J4916" i="13"/>
  <c r="H4916" i="13"/>
  <c r="K4916" i="13" s="1"/>
  <c r="L4916" i="13" s="1"/>
  <c r="M4916" i="13" s="1"/>
  <c r="K4992" i="13" s="1"/>
  <c r="N1380" i="9"/>
  <c r="N1382" i="9" s="1"/>
  <c r="M1382" i="9"/>
  <c r="O1380" i="9" s="1"/>
  <c r="J1414" i="9"/>
  <c r="J1416" i="9"/>
  <c r="J1415" i="9"/>
  <c r="L1388" i="9"/>
  <c r="M1388" i="9" s="1"/>
  <c r="J1394" i="9"/>
  <c r="J1395" i="9"/>
  <c r="N1411" i="9"/>
  <c r="N1412" i="9" s="1"/>
  <c r="M1412" i="9"/>
  <c r="L1390" i="9"/>
  <c r="M1390" i="9" s="1"/>
  <c r="N1390" i="9" s="1"/>
  <c r="M1361" i="9"/>
  <c r="N1359" i="9"/>
  <c r="N1361" i="9" s="1"/>
  <c r="K4913" i="13" l="1"/>
  <c r="L4913" i="13" s="1"/>
  <c r="M4913" i="13" s="1"/>
  <c r="H4989" i="13" s="1"/>
  <c r="K4910" i="13"/>
  <c r="L4910" i="13" s="1"/>
  <c r="M4910" i="13" s="1"/>
  <c r="E4986" i="13" s="1"/>
  <c r="K4912" i="13"/>
  <c r="L4912" i="13" s="1"/>
  <c r="M4912" i="13" s="1"/>
  <c r="G4988" i="13" s="1"/>
  <c r="K4909" i="13"/>
  <c r="L4909" i="13" s="1"/>
  <c r="M4909" i="13" s="1"/>
  <c r="D4985" i="13" s="1"/>
  <c r="K4908" i="13"/>
  <c r="L4908" i="13" s="1"/>
  <c r="M4908" i="13" s="1"/>
  <c r="C4984" i="13" s="1"/>
  <c r="E5083" i="13"/>
  <c r="E5079" i="13"/>
  <c r="E5085" i="13"/>
  <c r="E5081" i="13"/>
  <c r="E5078" i="13"/>
  <c r="E5080" i="13"/>
  <c r="E5082" i="13"/>
  <c r="E5084" i="13"/>
  <c r="K4914" i="13"/>
  <c r="L4914" i="13" s="1"/>
  <c r="M4914" i="13" s="1"/>
  <c r="I4990" i="13" s="1"/>
  <c r="N1388" i="9"/>
  <c r="O1359" i="9"/>
  <c r="I1384" i="9"/>
  <c r="K1384" i="9" s="1"/>
  <c r="L1384" i="9" s="1"/>
  <c r="M1384" i="9" s="1"/>
  <c r="D1419" i="9"/>
  <c r="I1415" i="9"/>
  <c r="K1415" i="9" s="1"/>
  <c r="L1415" i="9" s="1"/>
  <c r="M1415" i="9" s="1"/>
  <c r="N1415" i="9" s="1"/>
  <c r="O1410" i="9"/>
  <c r="B5052" i="13" l="1" a="1"/>
  <c r="B5054" i="13" s="1"/>
  <c r="H5078" i="13" a="1"/>
  <c r="B4996" i="13" a="1"/>
  <c r="N1384" i="9"/>
  <c r="N1386" i="9" s="1"/>
  <c r="M1386" i="9"/>
  <c r="O1384" i="9" s="1"/>
  <c r="J1420" i="9"/>
  <c r="J1419" i="9"/>
  <c r="I1364" i="9"/>
  <c r="K1364" i="9" s="1"/>
  <c r="L1364" i="9" s="1"/>
  <c r="M1364" i="9" s="1"/>
  <c r="D1398" i="9"/>
  <c r="I1395" i="9"/>
  <c r="K1395" i="9" s="1"/>
  <c r="L1395" i="9" s="1"/>
  <c r="M1395" i="9" s="1"/>
  <c r="N1395" i="9" s="1"/>
  <c r="I1414" i="9"/>
  <c r="K1414" i="9" s="1"/>
  <c r="L1414" i="9" s="1"/>
  <c r="M1414" i="9" s="1"/>
  <c r="D1449" i="9"/>
  <c r="B5057" i="13" l="1"/>
  <c r="B5058" i="13"/>
  <c r="B5053" i="13"/>
  <c r="B5060" i="13"/>
  <c r="B5056" i="13"/>
  <c r="B5061" i="13"/>
  <c r="B5059" i="13"/>
  <c r="B5062" i="13"/>
  <c r="B5052" i="13"/>
  <c r="B5055" i="13"/>
  <c r="H5082" i="13"/>
  <c r="H5079" i="13"/>
  <c r="H5078" i="13"/>
  <c r="H5084" i="13"/>
  <c r="H5081" i="13"/>
  <c r="H5080" i="13"/>
  <c r="H5085" i="13"/>
  <c r="H5083" i="13"/>
  <c r="B5065" i="13" a="1"/>
  <c r="J5006" i="13"/>
  <c r="L5000" i="13"/>
  <c r="K5005" i="13"/>
  <c r="D4999" i="13"/>
  <c r="E5003" i="13"/>
  <c r="I4996" i="13"/>
  <c r="B4999" i="13"/>
  <c r="D5001" i="13"/>
  <c r="L5001" i="13"/>
  <c r="H5000" i="13"/>
  <c r="C5001" i="13"/>
  <c r="B5003" i="13"/>
  <c r="F4997" i="13"/>
  <c r="J5004" i="13"/>
  <c r="C4998" i="13"/>
  <c r="D4998" i="13"/>
  <c r="B5006" i="13"/>
  <c r="D5000" i="13"/>
  <c r="B5005" i="13"/>
  <c r="F4998" i="13"/>
  <c r="G5002" i="13"/>
  <c r="L5006" i="13"/>
  <c r="L4997" i="13"/>
  <c r="C5000" i="13"/>
  <c r="I5000" i="13"/>
  <c r="G4998" i="13"/>
  <c r="K4999" i="13"/>
  <c r="B5002" i="13"/>
  <c r="C5005" i="13"/>
  <c r="F5000" i="13"/>
  <c r="L5005" i="13"/>
  <c r="E5005" i="13"/>
  <c r="G4999" i="13"/>
  <c r="D5004" i="13"/>
  <c r="H4997" i="13"/>
  <c r="H5001" i="13"/>
  <c r="I5005" i="13"/>
  <c r="L4996" i="13"/>
  <c r="L4998" i="13"/>
  <c r="I4999" i="13"/>
  <c r="D4996" i="13"/>
  <c r="K4998" i="13"/>
  <c r="B5001" i="13"/>
  <c r="K5002" i="13"/>
  <c r="B4996" i="13"/>
  <c r="F5001" i="13"/>
  <c r="H5004" i="13"/>
  <c r="J4998" i="13"/>
  <c r="F5003" i="13"/>
  <c r="J4996" i="13"/>
  <c r="J5000" i="13"/>
  <c r="I5004" i="13"/>
  <c r="K5006" i="13"/>
  <c r="K4997" i="13"/>
  <c r="H4998" i="13"/>
  <c r="G5006" i="13"/>
  <c r="J4997" i="13"/>
  <c r="J4999" i="13"/>
  <c r="H4999" i="13"/>
  <c r="F4999" i="13"/>
  <c r="B4997" i="13"/>
  <c r="K5003" i="13"/>
  <c r="B4998" i="13"/>
  <c r="H5002" i="13"/>
  <c r="H5006" i="13"/>
  <c r="L4999" i="13"/>
  <c r="H5003" i="13"/>
  <c r="H5005" i="13"/>
  <c r="K4996" i="13"/>
  <c r="E4996" i="13"/>
  <c r="G5005" i="13"/>
  <c r="G4996" i="13"/>
  <c r="I4998" i="13"/>
  <c r="D4997" i="13"/>
  <c r="I5003" i="13"/>
  <c r="K5004" i="13"/>
  <c r="C5003" i="13"/>
  <c r="E4997" i="13"/>
  <c r="J5001" i="13"/>
  <c r="J5005" i="13"/>
  <c r="C4999" i="13"/>
  <c r="E5002" i="13"/>
  <c r="G5004" i="13"/>
  <c r="E5006" i="13"/>
  <c r="D5006" i="13"/>
  <c r="F5004" i="13"/>
  <c r="F5006" i="13"/>
  <c r="I4997" i="13"/>
  <c r="C5006" i="13"/>
  <c r="E4999" i="13"/>
  <c r="G5000" i="13"/>
  <c r="F5002" i="13"/>
  <c r="H4996" i="13"/>
  <c r="K5000" i="13"/>
  <c r="L5004" i="13"/>
  <c r="E4998" i="13"/>
  <c r="E5001" i="13"/>
  <c r="G5003" i="13"/>
  <c r="D5005" i="13"/>
  <c r="L5003" i="13"/>
  <c r="D5003" i="13"/>
  <c r="F5005" i="13"/>
  <c r="F4996" i="13"/>
  <c r="G5001" i="13"/>
  <c r="J5002" i="13"/>
  <c r="C4996" i="13"/>
  <c r="I5001" i="13"/>
  <c r="K5001" i="13"/>
  <c r="B5000" i="13"/>
  <c r="C5004" i="13"/>
  <c r="B5004" i="13"/>
  <c r="C4997" i="13"/>
  <c r="E5000" i="13"/>
  <c r="I5002" i="13"/>
  <c r="D5002" i="13"/>
  <c r="J5003" i="13"/>
  <c r="L5002" i="13"/>
  <c r="I5006" i="13"/>
  <c r="C5002" i="13"/>
  <c r="E5004" i="13"/>
  <c r="G4997" i="13"/>
  <c r="J1399" i="9"/>
  <c r="J1398" i="9"/>
  <c r="N1364" i="9"/>
  <c r="N1366" i="9" s="1"/>
  <c r="M1366" i="9"/>
  <c r="O1363" i="9" s="1"/>
  <c r="J1450" i="9"/>
  <c r="J1449" i="9"/>
  <c r="K1449" i="9" s="1"/>
  <c r="N1414" i="9"/>
  <c r="I1389" i="9"/>
  <c r="K1389" i="9" s="1"/>
  <c r="L1389" i="9" s="1"/>
  <c r="M1389" i="9" s="1"/>
  <c r="I1420" i="9"/>
  <c r="K1420" i="9" s="1"/>
  <c r="L1420" i="9" s="1"/>
  <c r="M1420" i="9" s="1"/>
  <c r="N1420" i="9" s="1"/>
  <c r="D1423" i="9"/>
  <c r="B5009" i="13" l="1" a="1"/>
  <c r="B5070" i="13"/>
  <c r="B5069" i="13"/>
  <c r="B5066" i="13"/>
  <c r="B5075" i="13"/>
  <c r="B5065" i="13"/>
  <c r="B5074" i="13"/>
  <c r="B5073" i="13"/>
  <c r="B5068" i="13"/>
  <c r="B5067" i="13"/>
  <c r="B5071" i="13"/>
  <c r="B5072" i="13"/>
  <c r="J1424" i="9"/>
  <c r="J1423" i="9"/>
  <c r="I1399" i="9"/>
  <c r="K1399" i="9" s="1"/>
  <c r="I1391" i="9"/>
  <c r="K1391" i="9" s="1"/>
  <c r="D1402" i="9"/>
  <c r="N1389" i="9"/>
  <c r="L1449" i="9"/>
  <c r="M1449" i="9" s="1"/>
  <c r="J5018" i="13" l="1"/>
  <c r="J5017" i="13"/>
  <c r="H5011" i="13"/>
  <c r="B5016" i="13"/>
  <c r="C5017" i="13"/>
  <c r="G5009" i="13"/>
  <c r="K5011" i="13"/>
  <c r="F5013" i="13"/>
  <c r="E5013" i="13"/>
  <c r="G5015" i="13"/>
  <c r="H5012" i="13"/>
  <c r="I5015" i="13"/>
  <c r="H5015" i="13"/>
  <c r="B5014" i="13"/>
  <c r="F5016" i="13"/>
  <c r="B5018" i="13"/>
  <c r="L5016" i="13"/>
  <c r="K5010" i="13"/>
  <c r="D5015" i="13"/>
  <c r="L5015" i="13"/>
  <c r="C5019" i="13"/>
  <c r="B5011" i="13"/>
  <c r="C5012" i="13"/>
  <c r="B5012" i="13"/>
  <c r="C5014" i="13"/>
  <c r="F5010" i="13"/>
  <c r="E5014" i="13"/>
  <c r="D5014" i="13"/>
  <c r="F5011" i="13"/>
  <c r="F5012" i="13"/>
  <c r="E5017" i="13"/>
  <c r="C5016" i="13"/>
  <c r="C5010" i="13"/>
  <c r="F5014" i="13"/>
  <c r="K5014" i="13"/>
  <c r="C5018" i="13"/>
  <c r="D5010" i="13"/>
  <c r="L5010" i="13"/>
  <c r="J5010" i="13"/>
  <c r="I5012" i="13"/>
  <c r="I5019" i="13"/>
  <c r="D5013" i="13"/>
  <c r="C5013" i="13"/>
  <c r="C5009" i="13"/>
  <c r="D5011" i="13"/>
  <c r="H5016" i="13"/>
  <c r="E5015" i="13"/>
  <c r="F5009" i="13"/>
  <c r="I5013" i="13"/>
  <c r="L5013" i="13"/>
  <c r="B5017" i="13"/>
  <c r="E5009" i="13"/>
  <c r="K5009" i="13"/>
  <c r="J5009" i="13"/>
  <c r="G5011" i="13"/>
  <c r="G5016" i="13"/>
  <c r="J5011" i="13"/>
  <c r="I5011" i="13"/>
  <c r="L5017" i="13"/>
  <c r="H5019" i="13"/>
  <c r="K5015" i="13"/>
  <c r="G5014" i="13"/>
  <c r="E5019" i="13"/>
  <c r="L5012" i="13"/>
  <c r="K5012" i="13"/>
  <c r="J5015" i="13"/>
  <c r="B5019" i="13"/>
  <c r="L5018" i="13"/>
  <c r="I5018" i="13"/>
  <c r="G5010" i="13"/>
  <c r="H5013" i="13"/>
  <c r="I5010" i="13"/>
  <c r="H5010" i="13"/>
  <c r="B5015" i="13"/>
  <c r="L5014" i="13"/>
  <c r="G5019" i="13"/>
  <c r="H5018" i="13"/>
  <c r="E5012" i="13"/>
  <c r="K5016" i="13"/>
  <c r="D5018" i="13"/>
  <c r="E5010" i="13"/>
  <c r="J5012" i="13"/>
  <c r="I5014" i="13"/>
  <c r="H5014" i="13"/>
  <c r="J5016" i="13"/>
  <c r="F5015" i="13"/>
  <c r="F5017" i="13"/>
  <c r="D5017" i="13"/>
  <c r="I5016" i="13"/>
  <c r="K5017" i="13"/>
  <c r="B5009" i="13"/>
  <c r="C5015" i="13"/>
  <c r="J5013" i="13"/>
  <c r="G5018" i="13"/>
  <c r="D5012" i="13"/>
  <c r="L5011" i="13"/>
  <c r="J5014" i="13"/>
  <c r="H5017" i="13"/>
  <c r="G5017" i="13"/>
  <c r="K5019" i="13"/>
  <c r="D5009" i="13"/>
  <c r="E5011" i="13"/>
  <c r="I5009" i="13"/>
  <c r="H5009" i="13"/>
  <c r="G5012" i="13"/>
  <c r="G5013" i="13"/>
  <c r="F5019" i="13"/>
  <c r="B5013" i="13"/>
  <c r="I5017" i="13"/>
  <c r="D5019" i="13"/>
  <c r="C5011" i="13"/>
  <c r="K5013" i="13"/>
  <c r="E5016" i="13"/>
  <c r="D5016" i="13"/>
  <c r="F5018" i="13"/>
  <c r="E5018" i="13"/>
  <c r="K5018" i="13"/>
  <c r="L5019" i="13"/>
  <c r="J5019" i="13"/>
  <c r="B5010" i="13"/>
  <c r="L5009" i="13"/>
  <c r="N1449" i="9"/>
  <c r="L1391" i="9"/>
  <c r="M1391" i="9" s="1"/>
  <c r="J1403" i="9"/>
  <c r="J1402" i="9"/>
  <c r="J1404" i="9"/>
  <c r="K1404" i="9" s="1"/>
  <c r="L1399" i="9"/>
  <c r="M1399" i="9" s="1"/>
  <c r="N1399" i="9" s="1"/>
  <c r="B5098" i="13" l="1" a="1"/>
  <c r="B5022" i="13" a="1"/>
  <c r="N1391" i="9"/>
  <c r="N1392" i="9" s="1"/>
  <c r="M1392" i="9"/>
  <c r="O1388" i="9" s="1"/>
  <c r="L1404" i="9"/>
  <c r="M1404" i="9" s="1"/>
  <c r="N1404" i="9" s="1"/>
  <c r="G5026" i="13" l="1"/>
  <c r="K5028" i="13"/>
  <c r="D5022" i="13"/>
  <c r="J5023" i="13"/>
  <c r="F5023" i="13"/>
  <c r="E5023" i="13"/>
  <c r="J5029" i="13"/>
  <c r="C5026" i="13"/>
  <c r="G5029" i="13"/>
  <c r="L5024" i="13"/>
  <c r="I5022" i="13"/>
  <c r="J5025" i="13"/>
  <c r="B5028" i="13"/>
  <c r="H5029" i="13"/>
  <c r="L5022" i="13"/>
  <c r="F5022" i="13"/>
  <c r="E5022" i="13"/>
  <c r="E5028" i="13"/>
  <c r="K5024" i="13"/>
  <c r="D5028" i="13"/>
  <c r="G5023" i="13"/>
  <c r="G5028" i="13"/>
  <c r="B5025" i="13"/>
  <c r="C5027" i="13"/>
  <c r="J5028" i="13"/>
  <c r="B5022" i="13"/>
  <c r="L5029" i="13"/>
  <c r="K5029" i="13"/>
  <c r="K5026" i="13"/>
  <c r="D5023" i="13"/>
  <c r="H5026" i="13"/>
  <c r="G5027" i="13"/>
  <c r="E5027" i="13"/>
  <c r="E5024" i="13"/>
  <c r="E5026" i="13"/>
  <c r="K5027" i="13"/>
  <c r="B5029" i="13"/>
  <c r="L5028" i="13"/>
  <c r="F5028" i="13"/>
  <c r="D5025" i="13"/>
  <c r="C5029" i="13"/>
  <c r="C5025" i="13"/>
  <c r="J5024" i="13"/>
  <c r="C5024" i="13"/>
  <c r="F5029" i="13"/>
  <c r="H5023" i="13"/>
  <c r="G5025" i="13"/>
  <c r="B5027" i="13"/>
  <c r="J5027" i="13"/>
  <c r="I5027" i="13"/>
  <c r="L5026" i="13"/>
  <c r="L5023" i="13"/>
  <c r="B5026" i="13"/>
  <c r="I5023" i="13"/>
  <c r="H5028" i="13"/>
  <c r="D5027" i="13"/>
  <c r="I5029" i="13"/>
  <c r="B5023" i="13"/>
  <c r="H5024" i="13"/>
  <c r="G5024" i="13"/>
  <c r="F5024" i="13"/>
  <c r="H5027" i="13"/>
  <c r="D5024" i="13"/>
  <c r="K5025" i="13"/>
  <c r="I5028" i="13"/>
  <c r="K5022" i="13"/>
  <c r="I5024" i="13"/>
  <c r="D5026" i="13"/>
  <c r="J5026" i="13"/>
  <c r="I5026" i="13"/>
  <c r="E5025" i="13"/>
  <c r="G5022" i="13"/>
  <c r="C5023" i="13"/>
  <c r="E5029" i="13"/>
  <c r="L5025" i="13"/>
  <c r="L5027" i="13"/>
  <c r="C5022" i="13"/>
  <c r="K5023" i="13"/>
  <c r="F5025" i="13"/>
  <c r="I5025" i="13"/>
  <c r="H5025" i="13"/>
  <c r="B5024" i="13"/>
  <c r="D5029" i="13"/>
  <c r="F5027" i="13"/>
  <c r="C5028" i="13"/>
  <c r="J5022" i="13"/>
  <c r="H5022" i="13"/>
  <c r="F5026" i="13"/>
  <c r="G5105" i="13"/>
  <c r="I5099" i="13"/>
  <c r="I5104" i="13"/>
  <c r="K5098" i="13"/>
  <c r="E5104" i="13"/>
  <c r="G5098" i="13"/>
  <c r="J5100" i="13"/>
  <c r="L5102" i="13"/>
  <c r="C5103" i="13"/>
  <c r="E5101" i="13"/>
  <c r="D5101" i="13"/>
  <c r="J5103" i="13"/>
  <c r="D5100" i="13"/>
  <c r="I5105" i="13"/>
  <c r="C5100" i="13"/>
  <c r="J5104" i="13"/>
  <c r="L5098" i="13"/>
  <c r="L5103" i="13"/>
  <c r="C5098" i="13"/>
  <c r="H5103" i="13"/>
  <c r="K5108" i="13"/>
  <c r="G5099" i="13"/>
  <c r="I5101" i="13"/>
  <c r="G5101" i="13"/>
  <c r="K5099" i="13"/>
  <c r="J5099" i="13"/>
  <c r="H5101" i="13"/>
  <c r="E5102" i="13"/>
  <c r="G5103" i="13"/>
  <c r="K5104" i="13"/>
  <c r="B5104" i="13"/>
  <c r="D5098" i="13"/>
  <c r="D5103" i="13"/>
  <c r="I5108" i="13"/>
  <c r="K5102" i="13"/>
  <c r="J5107" i="13"/>
  <c r="F5098" i="13"/>
  <c r="H5100" i="13"/>
  <c r="B5100" i="13"/>
  <c r="B5098" i="13"/>
  <c r="B5111" i="13" s="1" a="1"/>
  <c r="J5106" i="13"/>
  <c r="B5099" i="13"/>
  <c r="G5108" i="13"/>
  <c r="K5100" i="13"/>
  <c r="E5099" i="13"/>
  <c r="E5103" i="13"/>
  <c r="E5108" i="13"/>
  <c r="G5102" i="13"/>
  <c r="L5107" i="13"/>
  <c r="C5102" i="13"/>
  <c r="H5106" i="13"/>
  <c r="J5108" i="13"/>
  <c r="F5099" i="13"/>
  <c r="H5098" i="13"/>
  <c r="L5108" i="13"/>
  <c r="K5103" i="13"/>
  <c r="C5108" i="13"/>
  <c r="E5106" i="13"/>
  <c r="I5098" i="13"/>
  <c r="B5107" i="13"/>
  <c r="F5108" i="13"/>
  <c r="H5102" i="13"/>
  <c r="H5107" i="13"/>
  <c r="J5101" i="13"/>
  <c r="D5107" i="13"/>
  <c r="F5101" i="13"/>
  <c r="E5105" i="13"/>
  <c r="G5107" i="13"/>
  <c r="E5098" i="13"/>
  <c r="F5107" i="13"/>
  <c r="E5107" i="13"/>
  <c r="B5102" i="13"/>
  <c r="H5105" i="13"/>
  <c r="I5103" i="13"/>
  <c r="G5100" i="13"/>
  <c r="D5102" i="13"/>
  <c r="D5106" i="13"/>
  <c r="I5107" i="13"/>
  <c r="K5101" i="13"/>
  <c r="K5106" i="13"/>
  <c r="B5101" i="13"/>
  <c r="G5106" i="13"/>
  <c r="I5100" i="13"/>
  <c r="D5104" i="13"/>
  <c r="F5106" i="13"/>
  <c r="K5107" i="13"/>
  <c r="L5105" i="13"/>
  <c r="K5105" i="13"/>
  <c r="C5099" i="13"/>
  <c r="F5103" i="13"/>
  <c r="L5100" i="13"/>
  <c r="C5105" i="13"/>
  <c r="L5106" i="13"/>
  <c r="C5101" i="13"/>
  <c r="C5106" i="13"/>
  <c r="E5100" i="13"/>
  <c r="J5105" i="13"/>
  <c r="L5099" i="13"/>
  <c r="B5103" i="13"/>
  <c r="D5105" i="13"/>
  <c r="B5106" i="13"/>
  <c r="G5104" i="13"/>
  <c r="F5104" i="13"/>
  <c r="H5108" i="13"/>
  <c r="B5108" i="13"/>
  <c r="J5098" i="13"/>
  <c r="C5107" i="13"/>
  <c r="C5104" i="13"/>
  <c r="J5102" i="13"/>
  <c r="F5102" i="13"/>
  <c r="L5104" i="13"/>
  <c r="H5104" i="13"/>
  <c r="F5100" i="13"/>
  <c r="B5105" i="13"/>
  <c r="F5105" i="13"/>
  <c r="I5102" i="13"/>
  <c r="D5108" i="13"/>
  <c r="L5101" i="13"/>
  <c r="H5099" i="13"/>
  <c r="I5106" i="13"/>
  <c r="D5099" i="13"/>
  <c r="D1427" i="9"/>
  <c r="I1402" i="9"/>
  <c r="K1402" i="9" s="1"/>
  <c r="I1394" i="9"/>
  <c r="K1394" i="9" s="1"/>
  <c r="L1394" i="9" s="1"/>
  <c r="M1394" i="9" s="1"/>
  <c r="I1424" i="9"/>
  <c r="K1424" i="9" s="1"/>
  <c r="I1416" i="9"/>
  <c r="K1416" i="9" s="1"/>
  <c r="L1416" i="9" s="1"/>
  <c r="M1416" i="9" s="1"/>
  <c r="E5118" i="13" l="1"/>
  <c r="G5112" i="13"/>
  <c r="D5118" i="13"/>
  <c r="F5112" i="13"/>
  <c r="C5117" i="13"/>
  <c r="E5111" i="13"/>
  <c r="B5113" i="13"/>
  <c r="C5114" i="13"/>
  <c r="I5112" i="13"/>
  <c r="H5112" i="13"/>
  <c r="E5112" i="13"/>
  <c r="L5115" i="13"/>
  <c r="J5114" i="13"/>
  <c r="L5117" i="13"/>
  <c r="H5121" i="13"/>
  <c r="B5111" i="13"/>
  <c r="G5121" i="13"/>
  <c r="C5120" i="13"/>
  <c r="K5111" i="13"/>
  <c r="I5121" i="13"/>
  <c r="H5119" i="13"/>
  <c r="K5112" i="13"/>
  <c r="I5119" i="13"/>
  <c r="G5115" i="13"/>
  <c r="H5117" i="13"/>
  <c r="J5111" i="13"/>
  <c r="G5117" i="13"/>
  <c r="I5111" i="13"/>
  <c r="F5116" i="13"/>
  <c r="E5121" i="13"/>
  <c r="L5111" i="13"/>
  <c r="L5112" i="13"/>
  <c r="D5111" i="13"/>
  <c r="C5111" i="13"/>
  <c r="L5120" i="13"/>
  <c r="F5113" i="13"/>
  <c r="C5112" i="13"/>
  <c r="B5115" i="13"/>
  <c r="D5119" i="13"/>
  <c r="K5116" i="13"/>
  <c r="J5116" i="13"/>
  <c r="I5115" i="13"/>
  <c r="B5121" i="13"/>
  <c r="J5121" i="13"/>
  <c r="F5118" i="13"/>
  <c r="H5111" i="13"/>
  <c r="G5111" i="13"/>
  <c r="J5119" i="13"/>
  <c r="K5113" i="13"/>
  <c r="J5112" i="13"/>
  <c r="K5115" i="13"/>
  <c r="L5121" i="13"/>
  <c r="C5116" i="13"/>
  <c r="K5121" i="13"/>
  <c r="B5116" i="13"/>
  <c r="J5120" i="13"/>
  <c r="L5114" i="13"/>
  <c r="K5118" i="13"/>
  <c r="L5119" i="13"/>
  <c r="H5120" i="13"/>
  <c r="E5120" i="13"/>
  <c r="D5120" i="13"/>
  <c r="D5116" i="13"/>
  <c r="F5117" i="13"/>
  <c r="I5120" i="13"/>
  <c r="F5119" i="13"/>
  <c r="F5121" i="13"/>
  <c r="G5120" i="13"/>
  <c r="F5120" i="13"/>
  <c r="E5119" i="13"/>
  <c r="H5116" i="13"/>
  <c r="E5117" i="13"/>
  <c r="B5117" i="13"/>
  <c r="D5112" i="13"/>
  <c r="G5114" i="13"/>
  <c r="D5121" i="13"/>
  <c r="F5115" i="13"/>
  <c r="C5121" i="13"/>
  <c r="E5115" i="13"/>
  <c r="B5120" i="13"/>
  <c r="D5114" i="13"/>
  <c r="J5117" i="13"/>
  <c r="J5118" i="13"/>
  <c r="C5119" i="13"/>
  <c r="I5118" i="13"/>
  <c r="G5118" i="13"/>
  <c r="H5113" i="13"/>
  <c r="K5114" i="13"/>
  <c r="B5118" i="13"/>
  <c r="I5116" i="13"/>
  <c r="I5114" i="13"/>
  <c r="H5114" i="13"/>
  <c r="G5113" i="13"/>
  <c r="I5117" i="13"/>
  <c r="D5117" i="13"/>
  <c r="F5111" i="13"/>
  <c r="C5115" i="13"/>
  <c r="L5113" i="13"/>
  <c r="H5118" i="13"/>
  <c r="G5116" i="13"/>
  <c r="E5114" i="13"/>
  <c r="C5118" i="13"/>
  <c r="B5119" i="13"/>
  <c r="F5114" i="13"/>
  <c r="L5116" i="13"/>
  <c r="D5115" i="13"/>
  <c r="G5119" i="13"/>
  <c r="J5113" i="13"/>
  <c r="I5113" i="13"/>
  <c r="B5112" i="13"/>
  <c r="D5113" i="13"/>
  <c r="J5115" i="13"/>
  <c r="E5113" i="13"/>
  <c r="H5115" i="13"/>
  <c r="K5117" i="13"/>
  <c r="K5120" i="13"/>
  <c r="L5118" i="13"/>
  <c r="B5114" i="13"/>
  <c r="K5119" i="13"/>
  <c r="C5113" i="13"/>
  <c r="E5116" i="13"/>
  <c r="B5032" i="13" a="1"/>
  <c r="B5078" i="13" a="1"/>
  <c r="L1424" i="9"/>
  <c r="M1424" i="9" s="1"/>
  <c r="N1424" i="9" s="1"/>
  <c r="N1416" i="9"/>
  <c r="N1417" i="9" s="1"/>
  <c r="M1417" i="9"/>
  <c r="O1414" i="9" s="1"/>
  <c r="L1402" i="9"/>
  <c r="M1402" i="9" s="1"/>
  <c r="N1394" i="9"/>
  <c r="N1396" i="9" s="1"/>
  <c r="M1396" i="9"/>
  <c r="O1394" i="9" s="1"/>
  <c r="J1429" i="9"/>
  <c r="J1428" i="9"/>
  <c r="J1427" i="9"/>
  <c r="J1430" i="9"/>
  <c r="B5124" i="13" l="1" a="1"/>
  <c r="B5128" i="13" s="1"/>
  <c r="B5082" i="13"/>
  <c r="B5079" i="13"/>
  <c r="B5081" i="13"/>
  <c r="B5078" i="13"/>
  <c r="B5085" i="13"/>
  <c r="B5084" i="13"/>
  <c r="B5083" i="13"/>
  <c r="B5080" i="13"/>
  <c r="B5035" i="13"/>
  <c r="H5034" i="13"/>
  <c r="F5033" i="13"/>
  <c r="H5037" i="13"/>
  <c r="H5039" i="13"/>
  <c r="G5038" i="13"/>
  <c r="I5038" i="13"/>
  <c r="C5034" i="13"/>
  <c r="B5033" i="13"/>
  <c r="G5039" i="13"/>
  <c r="F5035" i="13"/>
  <c r="D5035" i="13"/>
  <c r="B5034" i="13"/>
  <c r="G5033" i="13"/>
  <c r="E5032" i="13"/>
  <c r="E5036" i="13"/>
  <c r="F5037" i="13"/>
  <c r="E5034" i="13"/>
  <c r="D5037" i="13"/>
  <c r="C5032" i="13"/>
  <c r="F5032" i="13"/>
  <c r="I5034" i="13"/>
  <c r="D5036" i="13"/>
  <c r="E5038" i="13"/>
  <c r="B5032" i="13"/>
  <c r="D5039" i="13"/>
  <c r="I5037" i="13"/>
  <c r="D5033" i="13"/>
  <c r="H5033" i="13"/>
  <c r="D5032" i="13"/>
  <c r="I5032" i="13"/>
  <c r="C5036" i="13"/>
  <c r="D5038" i="13"/>
  <c r="C5035" i="13"/>
  <c r="H5036" i="13"/>
  <c r="G5032" i="13"/>
  <c r="B5039" i="13"/>
  <c r="E5039" i="13"/>
  <c r="C5038" i="13"/>
  <c r="F5036" i="13"/>
  <c r="I5039" i="13"/>
  <c r="H5038" i="13"/>
  <c r="C5039" i="13"/>
  <c r="G5036" i="13"/>
  <c r="B5038" i="13"/>
  <c r="I5036" i="13"/>
  <c r="G5037" i="13"/>
  <c r="E5037" i="13"/>
  <c r="B5036" i="13"/>
  <c r="I5033" i="13"/>
  <c r="H5032" i="13"/>
  <c r="D5034" i="13"/>
  <c r="C5037" i="13"/>
  <c r="F5034" i="13"/>
  <c r="I5035" i="13"/>
  <c r="F5039" i="13"/>
  <c r="G5035" i="13"/>
  <c r="H5035" i="13"/>
  <c r="E5035" i="13"/>
  <c r="E5033" i="13"/>
  <c r="B5037" i="13"/>
  <c r="G5034" i="13"/>
  <c r="C5033" i="13"/>
  <c r="F5038" i="13"/>
  <c r="N1402" i="9"/>
  <c r="I1398" i="9"/>
  <c r="K1398" i="9" s="1"/>
  <c r="L1398" i="9" s="1"/>
  <c r="M1398" i="9" s="1"/>
  <c r="I1429" i="9"/>
  <c r="K1429" i="9" s="1"/>
  <c r="D1433" i="9"/>
  <c r="I1419" i="9"/>
  <c r="K1419" i="9" s="1"/>
  <c r="L1419" i="9" s="1"/>
  <c r="M1419" i="9" s="1"/>
  <c r="I1427" i="9"/>
  <c r="K1427" i="9" s="1"/>
  <c r="L1427" i="9" s="1"/>
  <c r="M1427" i="9" s="1"/>
  <c r="I1450" i="9"/>
  <c r="K1450" i="9" s="1"/>
  <c r="L1450" i="9" s="1"/>
  <c r="M1450" i="9" s="1"/>
  <c r="D1453" i="9"/>
  <c r="B5125" i="13" l="1"/>
  <c r="B5134" i="13"/>
  <c r="B5132" i="13"/>
  <c r="B5130" i="13"/>
  <c r="B5124" i="13"/>
  <c r="B5127" i="13"/>
  <c r="B5126" i="13"/>
  <c r="B5133" i="13"/>
  <c r="B5131" i="13"/>
  <c r="B5129" i="13"/>
  <c r="B5088" i="13" a="1"/>
  <c r="B5042" i="13" a="1"/>
  <c r="N1450" i="9"/>
  <c r="N1451" i="9" s="1"/>
  <c r="M1451" i="9"/>
  <c r="O1449" i="9" s="1"/>
  <c r="M1400" i="9"/>
  <c r="N1398" i="9"/>
  <c r="N1400" i="9" s="1"/>
  <c r="N1427" i="9"/>
  <c r="J1433" i="9"/>
  <c r="J1434" i="9"/>
  <c r="M1421" i="9"/>
  <c r="N1419" i="9"/>
  <c r="N1421" i="9" s="1"/>
  <c r="L1429" i="9"/>
  <c r="M1429" i="9" s="1"/>
  <c r="N1429" i="9" s="1"/>
  <c r="J1453" i="9"/>
  <c r="J1455" i="9"/>
  <c r="J1454" i="9"/>
  <c r="I5049" i="13" l="1"/>
  <c r="H5049" i="13"/>
  <c r="D5048" i="13"/>
  <c r="C5046" i="13"/>
  <c r="C5048" i="13"/>
  <c r="B5045" i="13"/>
  <c r="D5045" i="13"/>
  <c r="B5044" i="13"/>
  <c r="C5047" i="13"/>
  <c r="H5043" i="13"/>
  <c r="G5048" i="13"/>
  <c r="F5049" i="13"/>
  <c r="C5042" i="13"/>
  <c r="G5049" i="13"/>
  <c r="H5042" i="13"/>
  <c r="I5048" i="13"/>
  <c r="F5048" i="13"/>
  <c r="B5047" i="13"/>
  <c r="E5044" i="13"/>
  <c r="F5045" i="13"/>
  <c r="G5042" i="13"/>
  <c r="D5043" i="13"/>
  <c r="B5042" i="13"/>
  <c r="I5047" i="13"/>
  <c r="G5045" i="13"/>
  <c r="B5043" i="13"/>
  <c r="B5049" i="13"/>
  <c r="D5047" i="13"/>
  <c r="I5042" i="13"/>
  <c r="C5044" i="13"/>
  <c r="I5046" i="13"/>
  <c r="H5045" i="13"/>
  <c r="F5044" i="13"/>
  <c r="D5049" i="13"/>
  <c r="B5048" i="13"/>
  <c r="H5044" i="13"/>
  <c r="C5045" i="13"/>
  <c r="D5046" i="13"/>
  <c r="E5048" i="13"/>
  <c r="I5044" i="13"/>
  <c r="D5042" i="13"/>
  <c r="B5046" i="13"/>
  <c r="H5048" i="13"/>
  <c r="I5043" i="13"/>
  <c r="D5044" i="13"/>
  <c r="F5046" i="13"/>
  <c r="E5046" i="13"/>
  <c r="H5047" i="13"/>
  <c r="H5046" i="13"/>
  <c r="E5049" i="13"/>
  <c r="I5045" i="13"/>
  <c r="G5044" i="13"/>
  <c r="E5043" i="13"/>
  <c r="G5047" i="13"/>
  <c r="E5045" i="13"/>
  <c r="F5042" i="13"/>
  <c r="C5043" i="13"/>
  <c r="F5043" i="13"/>
  <c r="G5043" i="13"/>
  <c r="G5046" i="13"/>
  <c r="E5047" i="13"/>
  <c r="E5042" i="13"/>
  <c r="C5049" i="13"/>
  <c r="F5047" i="13"/>
  <c r="B5090" i="13"/>
  <c r="B5093" i="13"/>
  <c r="B5088" i="13"/>
  <c r="B5094" i="13"/>
  <c r="B5095" i="13"/>
  <c r="B5089" i="13"/>
  <c r="B5091" i="13"/>
  <c r="B5092" i="13"/>
  <c r="O1419" i="9"/>
  <c r="O1398" i="9"/>
  <c r="I1453" i="9"/>
  <c r="K1453" i="9" s="1"/>
  <c r="L1453" i="9" s="1"/>
  <c r="M1453" i="9" s="1"/>
  <c r="D1488" i="9"/>
  <c r="E5088" i="13" l="1" a="1"/>
  <c r="J1489" i="9"/>
  <c r="J1488" i="9"/>
  <c r="K1488" i="9" s="1"/>
  <c r="L1488" i="9" s="1"/>
  <c r="M1488" i="9" s="1"/>
  <c r="N1453" i="9"/>
  <c r="I1403" i="9"/>
  <c r="K1403" i="9" s="1"/>
  <c r="L1403" i="9" s="1"/>
  <c r="M1403" i="9" s="1"/>
  <c r="I1434" i="9"/>
  <c r="K1434" i="9" s="1"/>
  <c r="L1434" i="9" s="1"/>
  <c r="M1434" i="9" s="1"/>
  <c r="N1434" i="9" s="1"/>
  <c r="D1437" i="9"/>
  <c r="I1423" i="9"/>
  <c r="K1423" i="9" s="1"/>
  <c r="L1423" i="9" s="1"/>
  <c r="M1423" i="9" s="1"/>
  <c r="D1458" i="9"/>
  <c r="I1454" i="9"/>
  <c r="K1454" i="9" s="1"/>
  <c r="E5088" i="13" l="1"/>
  <c r="E5093" i="13"/>
  <c r="H5093" i="13" s="1"/>
  <c r="E5095" i="13"/>
  <c r="H5095" i="13" s="1"/>
  <c r="E5091" i="13"/>
  <c r="H5091" i="13" s="1"/>
  <c r="E5090" i="13"/>
  <c r="H5090" i="13" s="1"/>
  <c r="E5092" i="13"/>
  <c r="H5092" i="13" s="1"/>
  <c r="E5089" i="13"/>
  <c r="H5089" i="13" s="1"/>
  <c r="E5094" i="13"/>
  <c r="H5094" i="13" s="1"/>
  <c r="N1403" i="9"/>
  <c r="N1405" i="9" s="1"/>
  <c r="M1405" i="9"/>
  <c r="O1402" i="9" s="1"/>
  <c r="L1454" i="9"/>
  <c r="M1454" i="9" s="1"/>
  <c r="N1488" i="9"/>
  <c r="J1438" i="9"/>
  <c r="J1437" i="9"/>
  <c r="J1458" i="9"/>
  <c r="J1459" i="9"/>
  <c r="N1423" i="9"/>
  <c r="N1425" i="9" s="1"/>
  <c r="M1425" i="9"/>
  <c r="H5088" i="13" l="1"/>
  <c r="H5124" i="13" a="1"/>
  <c r="N1454" i="9"/>
  <c r="I1438" i="9"/>
  <c r="K1438" i="9" s="1"/>
  <c r="D1441" i="9"/>
  <c r="I1430" i="9"/>
  <c r="K1430" i="9" s="1"/>
  <c r="L1430" i="9" s="1"/>
  <c r="M1430" i="9" s="1"/>
  <c r="N1430" i="9" s="1"/>
  <c r="O1423" i="9"/>
  <c r="H5128" i="13" l="1"/>
  <c r="H5134" i="13"/>
  <c r="H5132" i="13"/>
  <c r="H5124" i="13"/>
  <c r="H5127" i="13"/>
  <c r="H5130" i="13"/>
  <c r="H5131" i="13"/>
  <c r="H5129" i="13"/>
  <c r="H5126" i="13"/>
  <c r="H5133" i="13"/>
  <c r="H5125" i="13"/>
  <c r="L1438" i="9"/>
  <c r="M1438" i="9" s="1"/>
  <c r="N1438" i="9" s="1"/>
  <c r="J1443" i="9"/>
  <c r="K1443" i="9" s="1"/>
  <c r="L1443" i="9" s="1"/>
  <c r="M1443" i="9" s="1"/>
  <c r="N1443" i="9" s="1"/>
  <c r="J1441" i="9"/>
  <c r="J1442" i="9"/>
  <c r="I1428" i="9"/>
  <c r="K1428" i="9" s="1"/>
  <c r="L1428" i="9" s="1"/>
  <c r="M1428" i="9" s="1"/>
  <c r="I1459" i="9"/>
  <c r="K1459" i="9" s="1"/>
  <c r="L1459" i="9" s="1"/>
  <c r="M1459" i="9" s="1"/>
  <c r="N1459" i="9" s="1"/>
  <c r="D1462" i="9"/>
  <c r="B5137" i="13" l="1" a="1"/>
  <c r="J1463" i="9"/>
  <c r="J1462" i="9"/>
  <c r="N1428" i="9"/>
  <c r="N1431" i="9" s="1"/>
  <c r="M1431" i="9"/>
  <c r="O1427" i="9" s="1"/>
  <c r="B5146" i="13" l="1"/>
  <c r="B5140" i="13"/>
  <c r="B5143" i="13"/>
  <c r="B5138" i="13"/>
  <c r="B5141" i="13"/>
  <c r="B5137" i="13"/>
  <c r="B5150" i="13" s="1" a="1"/>
  <c r="B5147" i="13"/>
  <c r="B5145" i="13"/>
  <c r="B5144" i="13"/>
  <c r="B5142" i="13"/>
  <c r="B5139" i="13"/>
  <c r="I1455" i="9"/>
  <c r="K1455" i="9" s="1"/>
  <c r="I1433" i="9"/>
  <c r="K1433" i="9" s="1"/>
  <c r="L1433" i="9" s="1"/>
  <c r="M1433" i="9" s="1"/>
  <c r="D1466" i="9"/>
  <c r="I1463" i="9"/>
  <c r="K1463" i="9" s="1"/>
  <c r="L1463" i="9" s="1"/>
  <c r="M1463" i="9" s="1"/>
  <c r="N1463" i="9" s="1"/>
  <c r="I1441" i="9"/>
  <c r="K1441" i="9" s="1"/>
  <c r="L1441" i="9" s="1"/>
  <c r="M1441" i="9" s="1"/>
  <c r="B5157" i="13" l="1"/>
  <c r="B5154" i="13"/>
  <c r="B5151" i="13"/>
  <c r="B5152" i="13"/>
  <c r="B5150" i="13"/>
  <c r="E5150" i="13" s="1" a="1"/>
  <c r="B5156" i="13"/>
  <c r="B5153" i="13"/>
  <c r="B5155" i="13"/>
  <c r="B5160" i="13"/>
  <c r="B5159" i="13"/>
  <c r="B5158" i="13"/>
  <c r="N1441" i="9"/>
  <c r="J1468" i="9"/>
  <c r="J1466" i="9"/>
  <c r="J1469" i="9"/>
  <c r="J1467" i="9"/>
  <c r="N1433" i="9"/>
  <c r="N1435" i="9" s="1"/>
  <c r="M1435" i="9"/>
  <c r="O1433" i="9" s="1"/>
  <c r="L1455" i="9"/>
  <c r="M1455" i="9" s="1"/>
  <c r="E5158" i="13" l="1"/>
  <c r="B5173" i="13" s="1"/>
  <c r="E5160" i="13"/>
  <c r="B5175" i="13" s="1"/>
  <c r="E5154" i="13"/>
  <c r="B5169" i="13" s="1"/>
  <c r="E5156" i="13"/>
  <c r="B5171" i="13" s="1"/>
  <c r="E5152" i="13"/>
  <c r="B5167" i="13" s="1"/>
  <c r="E5153" i="13"/>
  <c r="B5168" i="13" s="1"/>
  <c r="E5151" i="13"/>
  <c r="B5166" i="13" s="1"/>
  <c r="E5159" i="13"/>
  <c r="B5174" i="13" s="1"/>
  <c r="E5150" i="13"/>
  <c r="B5165" i="13" s="1"/>
  <c r="E5155" i="13"/>
  <c r="B5170" i="13" s="1"/>
  <c r="E5157" i="13"/>
  <c r="B5172" i="13" s="1"/>
  <c r="N1455" i="9"/>
  <c r="N1456" i="9" s="1"/>
  <c r="M1456" i="9"/>
  <c r="O1453" i="9" s="1"/>
  <c r="I1437" i="9"/>
  <c r="K1437" i="9" s="1"/>
  <c r="L1437" i="9" s="1"/>
  <c r="M1437" i="9" s="1"/>
  <c r="I1468" i="9"/>
  <c r="K1468" i="9" s="1"/>
  <c r="D1472" i="9"/>
  <c r="H5211" i="13" l="1"/>
  <c r="F5174" i="13"/>
  <c r="H5206" i="13"/>
  <c r="F5169" i="13"/>
  <c r="H5203" i="13"/>
  <c r="F5166" i="13"/>
  <c r="F5167" i="13"/>
  <c r="H5204" i="13"/>
  <c r="H5207" i="13"/>
  <c r="F5170" i="13"/>
  <c r="F5175" i="13"/>
  <c r="H5212" i="13"/>
  <c r="H5205" i="13"/>
  <c r="F5168" i="13"/>
  <c r="H5208" i="13"/>
  <c r="F5171" i="13"/>
  <c r="F5172" i="13"/>
  <c r="H5209" i="13"/>
  <c r="H5202" i="13"/>
  <c r="F5165" i="13"/>
  <c r="H5210" i="13"/>
  <c r="F5173" i="13"/>
  <c r="N1437" i="9"/>
  <c r="N1439" i="9" s="1"/>
  <c r="M1439" i="9"/>
  <c r="O1437" i="9" s="1"/>
  <c r="J1472" i="9"/>
  <c r="J1473" i="9"/>
  <c r="D1492" i="9"/>
  <c r="I1458" i="9"/>
  <c r="K1458" i="9" s="1"/>
  <c r="L1458" i="9" s="1"/>
  <c r="M1458" i="9" s="1"/>
  <c r="I1489" i="9"/>
  <c r="K1489" i="9" s="1"/>
  <c r="L1489" i="9" s="1"/>
  <c r="M1489" i="9" s="1"/>
  <c r="I1466" i="9"/>
  <c r="K1466" i="9" s="1"/>
  <c r="L1468" i="9"/>
  <c r="M1468" i="9" s="1"/>
  <c r="N1468" i="9" s="1"/>
  <c r="J5167" i="13" l="1"/>
  <c r="H5167" i="13"/>
  <c r="K5167" i="13" s="1"/>
  <c r="L5167" i="13" s="1"/>
  <c r="M5167" i="13" s="1"/>
  <c r="D5243" i="13" s="1"/>
  <c r="J5171" i="13"/>
  <c r="H5171" i="13"/>
  <c r="H5173" i="13"/>
  <c r="J5173" i="13"/>
  <c r="J5175" i="13"/>
  <c r="H5175" i="13"/>
  <c r="K5175" i="13" s="1"/>
  <c r="L5175" i="13" s="1"/>
  <c r="M5175" i="13" s="1"/>
  <c r="L5251" i="13" s="1"/>
  <c r="J5168" i="13"/>
  <c r="H5168" i="13"/>
  <c r="K5168" i="13" s="1"/>
  <c r="L5168" i="13" s="1"/>
  <c r="M5168" i="13" s="1"/>
  <c r="E5244" i="13" s="1"/>
  <c r="J5165" i="13"/>
  <c r="H5165" i="13"/>
  <c r="E5336" i="13" a="1"/>
  <c r="J5170" i="13"/>
  <c r="H5170" i="13"/>
  <c r="K5170" i="13" s="1"/>
  <c r="L5170" i="13" s="1"/>
  <c r="M5170" i="13" s="1"/>
  <c r="G5246" i="13" s="1"/>
  <c r="J5174" i="13"/>
  <c r="H5174" i="13"/>
  <c r="J5166" i="13"/>
  <c r="H5166" i="13"/>
  <c r="J5169" i="13"/>
  <c r="H5169" i="13"/>
  <c r="K5169" i="13" s="1"/>
  <c r="L5169" i="13" s="1"/>
  <c r="M5169" i="13" s="1"/>
  <c r="F5245" i="13" s="1"/>
  <c r="J5172" i="13"/>
  <c r="H5172" i="13"/>
  <c r="K5172" i="13" s="1"/>
  <c r="L5172" i="13" s="1"/>
  <c r="M5172" i="13" s="1"/>
  <c r="I5248" i="13" s="1"/>
  <c r="J1493" i="9"/>
  <c r="J1494" i="9"/>
  <c r="J1492" i="9"/>
  <c r="N1458" i="9"/>
  <c r="N1460" i="9" s="1"/>
  <c r="M1460" i="9"/>
  <c r="L1466" i="9"/>
  <c r="M1466" i="9" s="1"/>
  <c r="I1442" i="9"/>
  <c r="K1442" i="9" s="1"/>
  <c r="L1442" i="9" s="1"/>
  <c r="M1442" i="9" s="1"/>
  <c r="I1473" i="9"/>
  <c r="K1473" i="9" s="1"/>
  <c r="D1476" i="9"/>
  <c r="N1489" i="9"/>
  <c r="N1490" i="9" s="1"/>
  <c r="M1490" i="9"/>
  <c r="K5165" i="13" l="1"/>
  <c r="L5165" i="13" s="1"/>
  <c r="M5165" i="13" s="1"/>
  <c r="B5241" i="13" s="1"/>
  <c r="K5171" i="13"/>
  <c r="L5171" i="13" s="1"/>
  <c r="M5171" i="13" s="1"/>
  <c r="H5247" i="13" s="1"/>
  <c r="B5254" i="13" s="1" a="1"/>
  <c r="K5166" i="13"/>
  <c r="L5166" i="13" s="1"/>
  <c r="M5166" i="13" s="1"/>
  <c r="C5242" i="13" s="1"/>
  <c r="K5174" i="13"/>
  <c r="L5174" i="13" s="1"/>
  <c r="M5174" i="13" s="1"/>
  <c r="K5250" i="13" s="1"/>
  <c r="E5339" i="13"/>
  <c r="E5342" i="13"/>
  <c r="E5341" i="13"/>
  <c r="E5337" i="13"/>
  <c r="E5343" i="13"/>
  <c r="E5340" i="13"/>
  <c r="E5338" i="13"/>
  <c r="E5336" i="13"/>
  <c r="K5173" i="13"/>
  <c r="L5173" i="13" s="1"/>
  <c r="M5173" i="13" s="1"/>
  <c r="J5249" i="13" s="1"/>
  <c r="L1473" i="9"/>
  <c r="M1473" i="9" s="1"/>
  <c r="N1473" i="9" s="1"/>
  <c r="N1466" i="9"/>
  <c r="N1442" i="9"/>
  <c r="N1444" i="9" s="1"/>
  <c r="M1444" i="9"/>
  <c r="O1441" i="9" s="1"/>
  <c r="J1477" i="9"/>
  <c r="J1476" i="9"/>
  <c r="O1488" i="9"/>
  <c r="O1458" i="9"/>
  <c r="B5310" i="13" l="1" a="1"/>
  <c r="B5314" i="13" s="1"/>
  <c r="L5263" i="13"/>
  <c r="C5258" i="13"/>
  <c r="I5259" i="13"/>
  <c r="K5262" i="13"/>
  <c r="E5256" i="13"/>
  <c r="K5260" i="13"/>
  <c r="H5254" i="13"/>
  <c r="D5255" i="13"/>
  <c r="C5256" i="13"/>
  <c r="E5258" i="13"/>
  <c r="C5255" i="13"/>
  <c r="C5263" i="13"/>
  <c r="D5258" i="13"/>
  <c r="F5254" i="13"/>
  <c r="K5261" i="13"/>
  <c r="B5264" i="13"/>
  <c r="D5263" i="13"/>
  <c r="F5257" i="13"/>
  <c r="J5258" i="13"/>
  <c r="B5262" i="13"/>
  <c r="H5255" i="13"/>
  <c r="B5260" i="13"/>
  <c r="E5264" i="13"/>
  <c r="E5254" i="13"/>
  <c r="B5255" i="13"/>
  <c r="L5256" i="13"/>
  <c r="K5264" i="13"/>
  <c r="J5260" i="13"/>
  <c r="D5256" i="13"/>
  <c r="C5264" i="13"/>
  <c r="F5259" i="13"/>
  <c r="G5262" i="13"/>
  <c r="H5264" i="13"/>
  <c r="L5257" i="13"/>
  <c r="D5261" i="13"/>
  <c r="K5254" i="13"/>
  <c r="D5259" i="13"/>
  <c r="B5263" i="13"/>
  <c r="B5254" i="13"/>
  <c r="K5255" i="13"/>
  <c r="J5262" i="13"/>
  <c r="L5258" i="13"/>
  <c r="G5254" i="13"/>
  <c r="L5261" i="13"/>
  <c r="G5257" i="13"/>
  <c r="J5261" i="13"/>
  <c r="J5263" i="13"/>
  <c r="C5257" i="13"/>
  <c r="F5260" i="13"/>
  <c r="C5254" i="13"/>
  <c r="F5258" i="13"/>
  <c r="H5261" i="13"/>
  <c r="I5262" i="13"/>
  <c r="L5264" i="13"/>
  <c r="J5254" i="13"/>
  <c r="I5260" i="13"/>
  <c r="I5256" i="13"/>
  <c r="F5264" i="13"/>
  <c r="K5259" i="13"/>
  <c r="G5255" i="13"/>
  <c r="B5261" i="13"/>
  <c r="L5262" i="13"/>
  <c r="F5256" i="13"/>
  <c r="G5259" i="13"/>
  <c r="D5264" i="13"/>
  <c r="H5257" i="13"/>
  <c r="D5260" i="13"/>
  <c r="F5261" i="13"/>
  <c r="H5263" i="13"/>
  <c r="E5263" i="13"/>
  <c r="G5258" i="13"/>
  <c r="L5254" i="13"/>
  <c r="D5262" i="13"/>
  <c r="J5257" i="13"/>
  <c r="G5263" i="13"/>
  <c r="E5260" i="13"/>
  <c r="C5262" i="13"/>
  <c r="I5255" i="13"/>
  <c r="I5258" i="13"/>
  <c r="F5263" i="13"/>
  <c r="J5256" i="13"/>
  <c r="B5259" i="13"/>
  <c r="L5259" i="13"/>
  <c r="E5262" i="13"/>
  <c r="C5261" i="13"/>
  <c r="H5256" i="13"/>
  <c r="J5264" i="13"/>
  <c r="C5260" i="13"/>
  <c r="J5255" i="13"/>
  <c r="E5259" i="13"/>
  <c r="H5259" i="13"/>
  <c r="E5261" i="13"/>
  <c r="G5264" i="13"/>
  <c r="K5257" i="13"/>
  <c r="H5262" i="13"/>
  <c r="B5256" i="13"/>
  <c r="I5257" i="13"/>
  <c r="H5258" i="13"/>
  <c r="L5260" i="13"/>
  <c r="C5259" i="13"/>
  <c r="I5254" i="13"/>
  <c r="F5262" i="13"/>
  <c r="B5258" i="13"/>
  <c r="D5254" i="13"/>
  <c r="D5257" i="13"/>
  <c r="I5264" i="13"/>
  <c r="K5258" i="13"/>
  <c r="G5260" i="13"/>
  <c r="I5263" i="13"/>
  <c r="B5257" i="13"/>
  <c r="I5261" i="13"/>
  <c r="E5257" i="13"/>
  <c r="H5260" i="13"/>
  <c r="L5255" i="13"/>
  <c r="E5255" i="13"/>
  <c r="K5263" i="13"/>
  <c r="G5256" i="13"/>
  <c r="J5259" i="13"/>
  <c r="K5256" i="13"/>
  <c r="G5261" i="13"/>
  <c r="F5255" i="13"/>
  <c r="H5336" i="13" a="1"/>
  <c r="I1469" i="9"/>
  <c r="K1469" i="9" s="1"/>
  <c r="D1480" i="9"/>
  <c r="I1477" i="9"/>
  <c r="K1477" i="9" s="1"/>
  <c r="I1462" i="9"/>
  <c r="K1462" i="9" s="1"/>
  <c r="L1462" i="9" s="1"/>
  <c r="M1462" i="9" s="1"/>
  <c r="D1497" i="9"/>
  <c r="I1493" i="9"/>
  <c r="K1493" i="9" s="1"/>
  <c r="I1492" i="9"/>
  <c r="K1492" i="9" s="1"/>
  <c r="D1527" i="9"/>
  <c r="B5319" i="13" l="1"/>
  <c r="B5313" i="13"/>
  <c r="B5311" i="13"/>
  <c r="B5312" i="13"/>
  <c r="B5315" i="13"/>
  <c r="B5320" i="13"/>
  <c r="B5316" i="13"/>
  <c r="B5318" i="13"/>
  <c r="B5317" i="13"/>
  <c r="B5310" i="13"/>
  <c r="H5337" i="13"/>
  <c r="H5336" i="13"/>
  <c r="H5342" i="13"/>
  <c r="H5338" i="13"/>
  <c r="H5341" i="13"/>
  <c r="H5340" i="13"/>
  <c r="H5343" i="13"/>
  <c r="H5339" i="13"/>
  <c r="B5323" i="13" a="1"/>
  <c r="B5267" i="13" a="1"/>
  <c r="L1477" i="9"/>
  <c r="M1477" i="9" s="1"/>
  <c r="N1477" i="9" s="1"/>
  <c r="L1493" i="9"/>
  <c r="M1493" i="9"/>
  <c r="N1493" i="9" s="1"/>
  <c r="J1480" i="9"/>
  <c r="J1482" i="9"/>
  <c r="K1482" i="9" s="1"/>
  <c r="L1482" i="9" s="1"/>
  <c r="M1482" i="9" s="1"/>
  <c r="N1482" i="9" s="1"/>
  <c r="J1481" i="9"/>
  <c r="M1464" i="9"/>
  <c r="N1462" i="9"/>
  <c r="N1464" i="9" s="1"/>
  <c r="L1469" i="9"/>
  <c r="M1469" i="9" s="1"/>
  <c r="N1469" i="9" s="1"/>
  <c r="L1492" i="9"/>
  <c r="M1492" i="9" s="1"/>
  <c r="J1498" i="9"/>
  <c r="J1497" i="9"/>
  <c r="J1528" i="9"/>
  <c r="J1527" i="9"/>
  <c r="K1527" i="9" s="1"/>
  <c r="L1527" i="9" s="1"/>
  <c r="M1527" i="9" s="1"/>
  <c r="G5273" i="13" l="1"/>
  <c r="I5271" i="13"/>
  <c r="L5276" i="13"/>
  <c r="K5269" i="13"/>
  <c r="B5274" i="13"/>
  <c r="D5267" i="13"/>
  <c r="C5271" i="13"/>
  <c r="K5272" i="13"/>
  <c r="H5272" i="13"/>
  <c r="C5272" i="13"/>
  <c r="G5267" i="13"/>
  <c r="D5269" i="13"/>
  <c r="K5274" i="13"/>
  <c r="L5267" i="13"/>
  <c r="K5271" i="13"/>
  <c r="E5277" i="13"/>
  <c r="L5270" i="13"/>
  <c r="B5276" i="13"/>
  <c r="B5269" i="13"/>
  <c r="B5273" i="13"/>
  <c r="G5277" i="13"/>
  <c r="E5270" i="13"/>
  <c r="H5271" i="13"/>
  <c r="D5271" i="13"/>
  <c r="K5270" i="13"/>
  <c r="J5275" i="13"/>
  <c r="B5267" i="13"/>
  <c r="I5272" i="13"/>
  <c r="J5276" i="13"/>
  <c r="I5269" i="13"/>
  <c r="K5277" i="13"/>
  <c r="G5276" i="13"/>
  <c r="D5270" i="13"/>
  <c r="C5275" i="13"/>
  <c r="D5268" i="13"/>
  <c r="D5272" i="13"/>
  <c r="H5276" i="13"/>
  <c r="F5269" i="13"/>
  <c r="C5270" i="13"/>
  <c r="L5269" i="13"/>
  <c r="H5269" i="13"/>
  <c r="E5273" i="13"/>
  <c r="I5277" i="13"/>
  <c r="G5270" i="13"/>
  <c r="G5274" i="13"/>
  <c r="I5267" i="13"/>
  <c r="C5277" i="13"/>
  <c r="H5275" i="13"/>
  <c r="G5269" i="13"/>
  <c r="C5274" i="13"/>
  <c r="F5267" i="13"/>
  <c r="F5271" i="13"/>
  <c r="G5275" i="13"/>
  <c r="H5268" i="13"/>
  <c r="K5268" i="13"/>
  <c r="G5268" i="13"/>
  <c r="E5268" i="13"/>
  <c r="B5271" i="13"/>
  <c r="E5275" i="13"/>
  <c r="F5268" i="13"/>
  <c r="B5272" i="13"/>
  <c r="F5276" i="13"/>
  <c r="J5274" i="13"/>
  <c r="J5268" i="13"/>
  <c r="D5273" i="13"/>
  <c r="J5277" i="13"/>
  <c r="H5270" i="13"/>
  <c r="H5274" i="13"/>
  <c r="J5267" i="13"/>
  <c r="H5267" i="13"/>
  <c r="C5267" i="13"/>
  <c r="D5276" i="13"/>
  <c r="C5269" i="13"/>
  <c r="L5272" i="13"/>
  <c r="D5277" i="13"/>
  <c r="B5270" i="13"/>
  <c r="D5274" i="13"/>
  <c r="L5277" i="13"/>
  <c r="I5270" i="13"/>
  <c r="B5275" i="13"/>
  <c r="C5268" i="13"/>
  <c r="L5271" i="13"/>
  <c r="F5274" i="13"/>
  <c r="K5273" i="13"/>
  <c r="H5273" i="13"/>
  <c r="E5269" i="13"/>
  <c r="E5271" i="13"/>
  <c r="H5277" i="13"/>
  <c r="F5270" i="13"/>
  <c r="E5274" i="13"/>
  <c r="I5275" i="13"/>
  <c r="L5273" i="13"/>
  <c r="B5268" i="13"/>
  <c r="E5272" i="13"/>
  <c r="K5276" i="13"/>
  <c r="J5269" i="13"/>
  <c r="I5273" i="13"/>
  <c r="F5277" i="13"/>
  <c r="B5277" i="13"/>
  <c r="I5276" i="13"/>
  <c r="J5273" i="13"/>
  <c r="C5276" i="13"/>
  <c r="J5270" i="13"/>
  <c r="I5274" i="13"/>
  <c r="K5267" i="13"/>
  <c r="L5274" i="13"/>
  <c r="C5273" i="13"/>
  <c r="E5267" i="13"/>
  <c r="G5271" i="13"/>
  <c r="L5275" i="13"/>
  <c r="L5268" i="13"/>
  <c r="J5272" i="13"/>
  <c r="K5275" i="13"/>
  <c r="F5275" i="13"/>
  <c r="D5275" i="13"/>
  <c r="J5271" i="13"/>
  <c r="F5273" i="13"/>
  <c r="I5268" i="13"/>
  <c r="G5272" i="13"/>
  <c r="E5276" i="13"/>
  <c r="F5272" i="13"/>
  <c r="B5324" i="13"/>
  <c r="B5330" i="13"/>
  <c r="B5332" i="13"/>
  <c r="B5326" i="13"/>
  <c r="B5331" i="13"/>
  <c r="B5333" i="13"/>
  <c r="B5327" i="13"/>
  <c r="B5328" i="13"/>
  <c r="B5325" i="13"/>
  <c r="B5323" i="13"/>
  <c r="B5329" i="13"/>
  <c r="N1492" i="9"/>
  <c r="N1527" i="9"/>
  <c r="O1462" i="9"/>
  <c r="B5280" i="13" l="1" a="1"/>
  <c r="B5356" i="13" a="1"/>
  <c r="I1467" i="9"/>
  <c r="K1467" i="9" s="1"/>
  <c r="L1467" i="9" s="1"/>
  <c r="M1467" i="9" s="1"/>
  <c r="D1501" i="9"/>
  <c r="I1498" i="9"/>
  <c r="K1498" i="9" s="1"/>
  <c r="L1498" i="9" s="1"/>
  <c r="M1498" i="9" s="1"/>
  <c r="N1498" i="9" s="1"/>
  <c r="J5362" i="13" l="1"/>
  <c r="L5356" i="13"/>
  <c r="L5361" i="13"/>
  <c r="C5356" i="13"/>
  <c r="F5359" i="13"/>
  <c r="C5363" i="13"/>
  <c r="J5366" i="13"/>
  <c r="L5358" i="13"/>
  <c r="J5360" i="13"/>
  <c r="K5358" i="13"/>
  <c r="J5356" i="13"/>
  <c r="J5358" i="13"/>
  <c r="E5363" i="13"/>
  <c r="G5365" i="13"/>
  <c r="H5362" i="13"/>
  <c r="B5362" i="13"/>
  <c r="D5356" i="13"/>
  <c r="D5361" i="13"/>
  <c r="C5366" i="13"/>
  <c r="G5358" i="13"/>
  <c r="D5362" i="13"/>
  <c r="K5365" i="13"/>
  <c r="B5358" i="13"/>
  <c r="D5359" i="13"/>
  <c r="G5357" i="13"/>
  <c r="G5364" i="13"/>
  <c r="H5356" i="13"/>
  <c r="K5360" i="13"/>
  <c r="F5360" i="13"/>
  <c r="K5357" i="13"/>
  <c r="E5361" i="13"/>
  <c r="E5366" i="13"/>
  <c r="G5360" i="13"/>
  <c r="D5365" i="13"/>
  <c r="F5357" i="13"/>
  <c r="C5361" i="13"/>
  <c r="J5364" i="13"/>
  <c r="C5357" i="13"/>
  <c r="J5357" i="13"/>
  <c r="D5366" i="13"/>
  <c r="J5361" i="13"/>
  <c r="L5365" i="13"/>
  <c r="C5358" i="13"/>
  <c r="B5365" i="13"/>
  <c r="G5362" i="13"/>
  <c r="F5366" i="13"/>
  <c r="H5360" i="13"/>
  <c r="H5365" i="13"/>
  <c r="J5359" i="13"/>
  <c r="E5364" i="13"/>
  <c r="G5356" i="13"/>
  <c r="D5360" i="13"/>
  <c r="K5363" i="13"/>
  <c r="B5356" i="13"/>
  <c r="I5366" i="13"/>
  <c r="H5364" i="13"/>
  <c r="H5359" i="13"/>
  <c r="H5363" i="13"/>
  <c r="H5366" i="13"/>
  <c r="C5360" i="13"/>
  <c r="D5357" i="13"/>
  <c r="I5365" i="13"/>
  <c r="K5359" i="13"/>
  <c r="K5364" i="13"/>
  <c r="B5359" i="13"/>
  <c r="D5363" i="13"/>
  <c r="L5366" i="13"/>
  <c r="E5359" i="13"/>
  <c r="L5362" i="13"/>
  <c r="K5366" i="13"/>
  <c r="E5365" i="13"/>
  <c r="B5363" i="13"/>
  <c r="B5357" i="13"/>
  <c r="B5361" i="13"/>
  <c r="I5361" i="13"/>
  <c r="F5364" i="13"/>
  <c r="G5363" i="13"/>
  <c r="I5357" i="13"/>
  <c r="I5362" i="13"/>
  <c r="K5356" i="13"/>
  <c r="E5360" i="13"/>
  <c r="B5364" i="13"/>
  <c r="F5356" i="13"/>
  <c r="B5360" i="13"/>
  <c r="F5362" i="13"/>
  <c r="H5358" i="13"/>
  <c r="G5361" i="13"/>
  <c r="J5365" i="13"/>
  <c r="I5359" i="13"/>
  <c r="L5357" i="13"/>
  <c r="L5364" i="13"/>
  <c r="C5359" i="13"/>
  <c r="C5364" i="13"/>
  <c r="E5358" i="13"/>
  <c r="E5362" i="13"/>
  <c r="B5366" i="13"/>
  <c r="D5358" i="13"/>
  <c r="K5361" i="13"/>
  <c r="F5365" i="13"/>
  <c r="I5363" i="13"/>
  <c r="H5361" i="13"/>
  <c r="G5366" i="13"/>
  <c r="I5358" i="13"/>
  <c r="I5356" i="13"/>
  <c r="G5359" i="13"/>
  <c r="D5364" i="13"/>
  <c r="F5358" i="13"/>
  <c r="F5363" i="13"/>
  <c r="H5357" i="13"/>
  <c r="F5361" i="13"/>
  <c r="C5365" i="13"/>
  <c r="E5357" i="13"/>
  <c r="L5360" i="13"/>
  <c r="J5363" i="13"/>
  <c r="C5362" i="13"/>
  <c r="L5359" i="13"/>
  <c r="L5363" i="13"/>
  <c r="E5356" i="13"/>
  <c r="I5364" i="13"/>
  <c r="K5362" i="13"/>
  <c r="I5360" i="13"/>
  <c r="C5284" i="13"/>
  <c r="K5285" i="13"/>
  <c r="F5287" i="13"/>
  <c r="E5287" i="13"/>
  <c r="L5287" i="13"/>
  <c r="E5280" i="13"/>
  <c r="G5283" i="13"/>
  <c r="B5283" i="13"/>
  <c r="D5280" i="13"/>
  <c r="E5284" i="13"/>
  <c r="J5285" i="13"/>
  <c r="F5283" i="13"/>
  <c r="B5285" i="13"/>
  <c r="G5286" i="13"/>
  <c r="F5286" i="13"/>
  <c r="L5286" i="13"/>
  <c r="K5286" i="13"/>
  <c r="B5282" i="13"/>
  <c r="G5281" i="13"/>
  <c r="H5287" i="13"/>
  <c r="K5281" i="13"/>
  <c r="D5283" i="13"/>
  <c r="I5282" i="13"/>
  <c r="D5284" i="13"/>
  <c r="G5285" i="13"/>
  <c r="F5285" i="13"/>
  <c r="B5286" i="13"/>
  <c r="E5285" i="13"/>
  <c r="F5280" i="13"/>
  <c r="C5280" i="13"/>
  <c r="J5284" i="13"/>
  <c r="J5286" i="13"/>
  <c r="B5281" i="13"/>
  <c r="J5287" i="13"/>
  <c r="L5281" i="13"/>
  <c r="E5283" i="13"/>
  <c r="H5284" i="13"/>
  <c r="G5284" i="13"/>
  <c r="C5285" i="13"/>
  <c r="K5283" i="13"/>
  <c r="K5287" i="13"/>
  <c r="I5285" i="13"/>
  <c r="F5282" i="13"/>
  <c r="L5283" i="13"/>
  <c r="B5287" i="13"/>
  <c r="D5281" i="13"/>
  <c r="G5282" i="13"/>
  <c r="I5283" i="13"/>
  <c r="H5283" i="13"/>
  <c r="B5284" i="13"/>
  <c r="E5282" i="13"/>
  <c r="D5286" i="13"/>
  <c r="L5282" i="13"/>
  <c r="D5287" i="13"/>
  <c r="F5281" i="13"/>
  <c r="K5284" i="13"/>
  <c r="B5280" i="13"/>
  <c r="J5280" i="13"/>
  <c r="I5280" i="13"/>
  <c r="E5281" i="13"/>
  <c r="L5284" i="13"/>
  <c r="I5284" i="13"/>
  <c r="K5282" i="13"/>
  <c r="C5287" i="13"/>
  <c r="C5281" i="13"/>
  <c r="E5286" i="13"/>
  <c r="G5280" i="13"/>
  <c r="I5281" i="13"/>
  <c r="J5282" i="13"/>
  <c r="H5282" i="13"/>
  <c r="C5283" i="13"/>
  <c r="L5280" i="13"/>
  <c r="I5287" i="13"/>
  <c r="H5280" i="13"/>
  <c r="F5284" i="13"/>
  <c r="L5285" i="13"/>
  <c r="H5285" i="13"/>
  <c r="G5287" i="13"/>
  <c r="K5280" i="13"/>
  <c r="J5281" i="13"/>
  <c r="H5281" i="13"/>
  <c r="D5282" i="13"/>
  <c r="H5286" i="13"/>
  <c r="C5286" i="13"/>
  <c r="D5285" i="13"/>
  <c r="C5282" i="13"/>
  <c r="J5283" i="13"/>
  <c r="I5286" i="13"/>
  <c r="J1502" i="9"/>
  <c r="J1501" i="9"/>
  <c r="N1467" i="9"/>
  <c r="N1470" i="9" s="1"/>
  <c r="M1470" i="9"/>
  <c r="B5369" i="13" l="1" a="1"/>
  <c r="B5290" i="13" a="1"/>
  <c r="B5336" i="13" a="1"/>
  <c r="O1466" i="9"/>
  <c r="B5338" i="13" l="1"/>
  <c r="B5341" i="13"/>
  <c r="B5336" i="13"/>
  <c r="B5343" i="13"/>
  <c r="B5342" i="13"/>
  <c r="B5340" i="13"/>
  <c r="B5339" i="13"/>
  <c r="B5337" i="13"/>
  <c r="F5292" i="13"/>
  <c r="E5291" i="13"/>
  <c r="B5291" i="13"/>
  <c r="E5293" i="13"/>
  <c r="H5297" i="13"/>
  <c r="B5297" i="13"/>
  <c r="C5291" i="13"/>
  <c r="D5296" i="13"/>
  <c r="F5290" i="13"/>
  <c r="C5295" i="13"/>
  <c r="B5293" i="13"/>
  <c r="C5290" i="13"/>
  <c r="F5294" i="13"/>
  <c r="I5292" i="13"/>
  <c r="G5297" i="13"/>
  <c r="F5291" i="13"/>
  <c r="D5290" i="13"/>
  <c r="G5296" i="13"/>
  <c r="I5291" i="13"/>
  <c r="E5295" i="13"/>
  <c r="G5294" i="13"/>
  <c r="D5295" i="13"/>
  <c r="G5291" i="13"/>
  <c r="I5297" i="13"/>
  <c r="E5290" i="13"/>
  <c r="D5292" i="13"/>
  <c r="C5296" i="13"/>
  <c r="H5293" i="13"/>
  <c r="E5296" i="13"/>
  <c r="H5295" i="13"/>
  <c r="F5297" i="13"/>
  <c r="C5297" i="13"/>
  <c r="H5296" i="13"/>
  <c r="G5293" i="13"/>
  <c r="E5297" i="13"/>
  <c r="H5290" i="13"/>
  <c r="I5296" i="13"/>
  <c r="B5294" i="13"/>
  <c r="I5294" i="13"/>
  <c r="G5290" i="13"/>
  <c r="H5294" i="13"/>
  <c r="C5293" i="13"/>
  <c r="F5296" i="13"/>
  <c r="B5296" i="13"/>
  <c r="G5295" i="13"/>
  <c r="B5292" i="13"/>
  <c r="I5295" i="13"/>
  <c r="D5297" i="13"/>
  <c r="C5294" i="13"/>
  <c r="I5293" i="13"/>
  <c r="F5295" i="13"/>
  <c r="E5294" i="13"/>
  <c r="D5294" i="13"/>
  <c r="H5291" i="13"/>
  <c r="D5293" i="13"/>
  <c r="E5292" i="13"/>
  <c r="H5292" i="13"/>
  <c r="G5292" i="13"/>
  <c r="I5290" i="13"/>
  <c r="F5293" i="13"/>
  <c r="C5292" i="13"/>
  <c r="D5291" i="13"/>
  <c r="B5295" i="13"/>
  <c r="B5290" i="13"/>
  <c r="H5375" i="13"/>
  <c r="J5369" i="13"/>
  <c r="G5375" i="13"/>
  <c r="I5369" i="13"/>
  <c r="L5372" i="13"/>
  <c r="I5376" i="13"/>
  <c r="F5379" i="13"/>
  <c r="H5371" i="13"/>
  <c r="C5372" i="13"/>
  <c r="D5370" i="13"/>
  <c r="K5378" i="13"/>
  <c r="D5378" i="13"/>
  <c r="G5377" i="13"/>
  <c r="B5379" i="13"/>
  <c r="F5369" i="13"/>
  <c r="L5379" i="13"/>
  <c r="G5379" i="13"/>
  <c r="C5373" i="13"/>
  <c r="D5377" i="13"/>
  <c r="C5375" i="13"/>
  <c r="B5373" i="13"/>
  <c r="K5374" i="13"/>
  <c r="B5369" i="13"/>
  <c r="J5374" i="13"/>
  <c r="I5379" i="13"/>
  <c r="B5372" i="13"/>
  <c r="J5375" i="13"/>
  <c r="E5378" i="13"/>
  <c r="I5370" i="13"/>
  <c r="E5370" i="13"/>
  <c r="L5378" i="13"/>
  <c r="C5376" i="13"/>
  <c r="I5375" i="13"/>
  <c r="D5375" i="13"/>
  <c r="D5372" i="13"/>
  <c r="F5374" i="13"/>
  <c r="C5374" i="13"/>
  <c r="K5379" i="13"/>
  <c r="B5374" i="13"/>
  <c r="J5378" i="13"/>
  <c r="L5370" i="13"/>
  <c r="I5374" i="13"/>
  <c r="F5377" i="13"/>
  <c r="H5369" i="13"/>
  <c r="E5377" i="13"/>
  <c r="L5373" i="13"/>
  <c r="F5372" i="13"/>
  <c r="E5369" i="13"/>
  <c r="B5377" i="13"/>
  <c r="C5371" i="13"/>
  <c r="L5374" i="13"/>
  <c r="I5378" i="13"/>
  <c r="K5370" i="13"/>
  <c r="H5373" i="13"/>
  <c r="D5373" i="13"/>
  <c r="E5371" i="13"/>
  <c r="E5379" i="13"/>
  <c r="D5379" i="13"/>
  <c r="F5373" i="13"/>
  <c r="C5379" i="13"/>
  <c r="E5373" i="13"/>
  <c r="K5377" i="13"/>
  <c r="B5370" i="13"/>
  <c r="J5373" i="13"/>
  <c r="G5376" i="13"/>
  <c r="J5379" i="13"/>
  <c r="B5378" i="13"/>
  <c r="L5375" i="13"/>
  <c r="F5371" i="13"/>
  <c r="J5370" i="13"/>
  <c r="C5370" i="13"/>
  <c r="C5377" i="13"/>
  <c r="J5377" i="13"/>
  <c r="L5371" i="13"/>
  <c r="K5371" i="13"/>
  <c r="K5375" i="13"/>
  <c r="J5371" i="13"/>
  <c r="H5376" i="13"/>
  <c r="J5372" i="13"/>
  <c r="E5375" i="13"/>
  <c r="K5376" i="13"/>
  <c r="G5378" i="13"/>
  <c r="I5372" i="13"/>
  <c r="F5378" i="13"/>
  <c r="H5372" i="13"/>
  <c r="J5376" i="13"/>
  <c r="C5369" i="13"/>
  <c r="K5372" i="13"/>
  <c r="F5375" i="13"/>
  <c r="C5378" i="13"/>
  <c r="F5376" i="13"/>
  <c r="E5374" i="13"/>
  <c r="D5369" i="13"/>
  <c r="L5377" i="13"/>
  <c r="D5374" i="13"/>
  <c r="B5371" i="13"/>
  <c r="I5377" i="13"/>
  <c r="H5379" i="13"/>
  <c r="G5374" i="13"/>
  <c r="B5375" i="13"/>
  <c r="H5378" i="13"/>
  <c r="G5371" i="13"/>
  <c r="D5371" i="13"/>
  <c r="B5376" i="13"/>
  <c r="K5369" i="13"/>
  <c r="L5369" i="13"/>
  <c r="H5374" i="13"/>
  <c r="G5370" i="13"/>
  <c r="H5370" i="13"/>
  <c r="E5376" i="13"/>
  <c r="G5372" i="13"/>
  <c r="G5373" i="13"/>
  <c r="K5373" i="13"/>
  <c r="L5376" i="13"/>
  <c r="I5371" i="13"/>
  <c r="I5373" i="13"/>
  <c r="E5372" i="13"/>
  <c r="D5376" i="13"/>
  <c r="G5369" i="13"/>
  <c r="F5370" i="13"/>
  <c r="H5377" i="13"/>
  <c r="I1480" i="9"/>
  <c r="K1480" i="9" s="1"/>
  <c r="L1480" i="9" s="1"/>
  <c r="M1480" i="9" s="1"/>
  <c r="I1472" i="9"/>
  <c r="K1472" i="9" s="1"/>
  <c r="L1472" i="9" s="1"/>
  <c r="M1472" i="9" s="1"/>
  <c r="I1494" i="9"/>
  <c r="K1494" i="9" s="1"/>
  <c r="I1502" i="9"/>
  <c r="K1502" i="9" s="1"/>
  <c r="L1502" i="9" s="1"/>
  <c r="M1502" i="9" s="1"/>
  <c r="N1502" i="9" s="1"/>
  <c r="D1505" i="9"/>
  <c r="B5382" i="13" l="1" a="1"/>
  <c r="B5346" i="13" a="1"/>
  <c r="B5300" i="13" a="1"/>
  <c r="L1494" i="9"/>
  <c r="M1494" i="9" s="1"/>
  <c r="N1472" i="9"/>
  <c r="N1474" i="9" s="1"/>
  <c r="M1474" i="9"/>
  <c r="O1472" i="9" s="1"/>
  <c r="J1506" i="9"/>
  <c r="J1507" i="9"/>
  <c r="J1508" i="9"/>
  <c r="J1505" i="9"/>
  <c r="N1480" i="9"/>
  <c r="E5300" i="13" l="1"/>
  <c r="H5307" i="13"/>
  <c r="C5306" i="13"/>
  <c r="I5302" i="13"/>
  <c r="I5304" i="13"/>
  <c r="H5305" i="13"/>
  <c r="G5300" i="13"/>
  <c r="H5302" i="13"/>
  <c r="I5305" i="13"/>
  <c r="I5300" i="13"/>
  <c r="F5304" i="13"/>
  <c r="C5307" i="13"/>
  <c r="G5305" i="13"/>
  <c r="E5307" i="13"/>
  <c r="B5307" i="13"/>
  <c r="G5306" i="13"/>
  <c r="G5304" i="13"/>
  <c r="F5301" i="13"/>
  <c r="C5302" i="13"/>
  <c r="F5303" i="13"/>
  <c r="C5305" i="13"/>
  <c r="E5306" i="13"/>
  <c r="F5305" i="13"/>
  <c r="B5303" i="13"/>
  <c r="I5306" i="13"/>
  <c r="F5306" i="13"/>
  <c r="B5301" i="13"/>
  <c r="F5300" i="13"/>
  <c r="B5306" i="13"/>
  <c r="C5300" i="13"/>
  <c r="E5305" i="13"/>
  <c r="H5304" i="13"/>
  <c r="D5304" i="13"/>
  <c r="G5301" i="13"/>
  <c r="D5305" i="13"/>
  <c r="B5304" i="13"/>
  <c r="D5307" i="13"/>
  <c r="B5305" i="13"/>
  <c r="F5302" i="13"/>
  <c r="B5302" i="13"/>
  <c r="F5307" i="13"/>
  <c r="D5302" i="13"/>
  <c r="D5306" i="13"/>
  <c r="H5306" i="13"/>
  <c r="C5304" i="13"/>
  <c r="E5302" i="13"/>
  <c r="I5301" i="13"/>
  <c r="E5301" i="13"/>
  <c r="C5301" i="13"/>
  <c r="I5307" i="13"/>
  <c r="E5304" i="13"/>
  <c r="G5303" i="13"/>
  <c r="C5303" i="13"/>
  <c r="B5300" i="13"/>
  <c r="I5303" i="13"/>
  <c r="H5301" i="13"/>
  <c r="G5302" i="13"/>
  <c r="D5300" i="13"/>
  <c r="E5303" i="13"/>
  <c r="D5301" i="13"/>
  <c r="H5300" i="13"/>
  <c r="H5303" i="13"/>
  <c r="D5303" i="13"/>
  <c r="G5307" i="13"/>
  <c r="B5353" i="13"/>
  <c r="B5347" i="13"/>
  <c r="B5348" i="13"/>
  <c r="B5351" i="13"/>
  <c r="B5346" i="13"/>
  <c r="B5350" i="13"/>
  <c r="B5349" i="13"/>
  <c r="B5352" i="13"/>
  <c r="B5391" i="13"/>
  <c r="B5392" i="13"/>
  <c r="B5385" i="13"/>
  <c r="B5388" i="13"/>
  <c r="B5390" i="13"/>
  <c r="B5387" i="13"/>
  <c r="B5383" i="13"/>
  <c r="B5389" i="13"/>
  <c r="B5382" i="13"/>
  <c r="B5384" i="13"/>
  <c r="B5386" i="13"/>
  <c r="N1494" i="9"/>
  <c r="N1495" i="9" s="1"/>
  <c r="M1495" i="9"/>
  <c r="O1492" i="9" s="1"/>
  <c r="I1476" i="9"/>
  <c r="K1476" i="9" s="1"/>
  <c r="L1476" i="9" s="1"/>
  <c r="M1476" i="9" s="1"/>
  <c r="D1511" i="9"/>
  <c r="I1507" i="9"/>
  <c r="K1507" i="9" s="1"/>
  <c r="E5346" i="13" l="1" a="1"/>
  <c r="L1507" i="9"/>
  <c r="M1507" i="9" s="1"/>
  <c r="N1507" i="9" s="1"/>
  <c r="J1512" i="9"/>
  <c r="J1511" i="9"/>
  <c r="I1528" i="9"/>
  <c r="K1528" i="9" s="1"/>
  <c r="I1505" i="9"/>
  <c r="K1505" i="9" s="1"/>
  <c r="L1505" i="9" s="1"/>
  <c r="M1505" i="9" s="1"/>
  <c r="I1497" i="9"/>
  <c r="K1497" i="9" s="1"/>
  <c r="L1497" i="9" s="1"/>
  <c r="M1497" i="9" s="1"/>
  <c r="D1531" i="9"/>
  <c r="M1478" i="9"/>
  <c r="N1476" i="9"/>
  <c r="N1478" i="9" s="1"/>
  <c r="E5352" i="13" l="1"/>
  <c r="H5352" i="13" s="1"/>
  <c r="E5351" i="13"/>
  <c r="H5351" i="13" s="1"/>
  <c r="E5353" i="13"/>
  <c r="H5353" i="13" s="1"/>
  <c r="E5349" i="13"/>
  <c r="H5349" i="13" s="1"/>
  <c r="E5348" i="13"/>
  <c r="H5348" i="13" s="1"/>
  <c r="E5347" i="13"/>
  <c r="H5347" i="13" s="1"/>
  <c r="E5350" i="13"/>
  <c r="H5350" i="13" s="1"/>
  <c r="E5346" i="13"/>
  <c r="N1505" i="9"/>
  <c r="L1528" i="9"/>
  <c r="M1528" i="9" s="1"/>
  <c r="O1476" i="9"/>
  <c r="J1533" i="9"/>
  <c r="J1531" i="9"/>
  <c r="J1532" i="9"/>
  <c r="M1499" i="9"/>
  <c r="N1497" i="9"/>
  <c r="N1499" i="9" s="1"/>
  <c r="H5382" i="13" l="1" a="1"/>
  <c r="H5346" i="13"/>
  <c r="N1528" i="9"/>
  <c r="N1529" i="9" s="1"/>
  <c r="M1529" i="9"/>
  <c r="O1527" i="9" s="1"/>
  <c r="O1497" i="9"/>
  <c r="I1481" i="9"/>
  <c r="K1481" i="9" s="1"/>
  <c r="L1481" i="9" s="1"/>
  <c r="M1481" i="9" s="1"/>
  <c r="D1515" i="9"/>
  <c r="I1512" i="9"/>
  <c r="K1512" i="9" s="1"/>
  <c r="L1512" i="9" s="1"/>
  <c r="M1512" i="9" s="1"/>
  <c r="N1512" i="9" s="1"/>
  <c r="H5392" i="13" l="1"/>
  <c r="H5387" i="13"/>
  <c r="H5384" i="13"/>
  <c r="H5385" i="13"/>
  <c r="H5391" i="13"/>
  <c r="H5383" i="13"/>
  <c r="H5382" i="13"/>
  <c r="B5395" i="13" s="1" a="1"/>
  <c r="H5388" i="13"/>
  <c r="H5389" i="13"/>
  <c r="H5386" i="13"/>
  <c r="H5390" i="13"/>
  <c r="J1516" i="9"/>
  <c r="J1515" i="9"/>
  <c r="I1531" i="9"/>
  <c r="K1531" i="9" s="1"/>
  <c r="L1531" i="9" s="1"/>
  <c r="M1531" i="9" s="1"/>
  <c r="D1566" i="9"/>
  <c r="N1481" i="9"/>
  <c r="N1483" i="9" s="1"/>
  <c r="M1483" i="9"/>
  <c r="O1480" i="9" s="1"/>
  <c r="I1501" i="9"/>
  <c r="K1501" i="9" s="1"/>
  <c r="L1501" i="9" s="1"/>
  <c r="M1501" i="9" s="1"/>
  <c r="D1536" i="9"/>
  <c r="I1532" i="9"/>
  <c r="K1532" i="9" s="1"/>
  <c r="L1532" i="9" s="1"/>
  <c r="M1532" i="9" s="1"/>
  <c r="N1532" i="9" s="1"/>
  <c r="B5401" i="13" l="1"/>
  <c r="B5405" i="13"/>
  <c r="B5403" i="13"/>
  <c r="B5397" i="13"/>
  <c r="B5400" i="13"/>
  <c r="B5399" i="13"/>
  <c r="B5404" i="13"/>
  <c r="B5395" i="13"/>
  <c r="B5408" i="13" s="1" a="1"/>
  <c r="B5402" i="13"/>
  <c r="B5398" i="13"/>
  <c r="B5396" i="13"/>
  <c r="J1567" i="9"/>
  <c r="J1566" i="9"/>
  <c r="K1566" i="9" s="1"/>
  <c r="L1566" i="9" s="1"/>
  <c r="M1566" i="9" s="1"/>
  <c r="N1531" i="9"/>
  <c r="J1537" i="9"/>
  <c r="J1536" i="9"/>
  <c r="D1519" i="9"/>
  <c r="I1508" i="9"/>
  <c r="K1508" i="9" s="1"/>
  <c r="I1516" i="9"/>
  <c r="N1501" i="9"/>
  <c r="N1503" i="9" s="1"/>
  <c r="M1503" i="9"/>
  <c r="O1501" i="9" s="1"/>
  <c r="K1516" i="9"/>
  <c r="B5414" i="13" l="1"/>
  <c r="B5412" i="13"/>
  <c r="B5413" i="13"/>
  <c r="B5409" i="13"/>
  <c r="B5417" i="13"/>
  <c r="B5418" i="13"/>
  <c r="B5411" i="13"/>
  <c r="B5408" i="13"/>
  <c r="E5408" i="13" s="1" a="1"/>
  <c r="B5416" i="13"/>
  <c r="B5410" i="13"/>
  <c r="B5415" i="13"/>
  <c r="L1516" i="9"/>
  <c r="M1516" i="9" s="1"/>
  <c r="N1516" i="9" s="1"/>
  <c r="N1566" i="9"/>
  <c r="J1520" i="9"/>
  <c r="J1521" i="9"/>
  <c r="K1521" i="9" s="1"/>
  <c r="J1519" i="9"/>
  <c r="I1506" i="9"/>
  <c r="K1506" i="9" s="1"/>
  <c r="L1506" i="9" s="1"/>
  <c r="M1506" i="9" s="1"/>
  <c r="D1540" i="9"/>
  <c r="I1537" i="9"/>
  <c r="K1537" i="9" s="1"/>
  <c r="L1537" i="9" s="1"/>
  <c r="M1537" i="9" s="1"/>
  <c r="N1537" i="9" s="1"/>
  <c r="L1508" i="9"/>
  <c r="M1508" i="9" s="1"/>
  <c r="N1508" i="9" s="1"/>
  <c r="E5418" i="13" l="1"/>
  <c r="B5433" i="13" s="1"/>
  <c r="E5413" i="13"/>
  <c r="B5428" i="13" s="1"/>
  <c r="E5417" i="13"/>
  <c r="B5432" i="13" s="1"/>
  <c r="E5408" i="13"/>
  <c r="B5423" i="13" s="1"/>
  <c r="E5409" i="13"/>
  <c r="B5424" i="13" s="1"/>
  <c r="E5415" i="13"/>
  <c r="B5430" i="13" s="1"/>
  <c r="E5416" i="13"/>
  <c r="B5431" i="13" s="1"/>
  <c r="E5414" i="13"/>
  <c r="B5429" i="13" s="1"/>
  <c r="E5412" i="13"/>
  <c r="B5427" i="13" s="1"/>
  <c r="E5410" i="13"/>
  <c r="B5425" i="13" s="1"/>
  <c r="E5411" i="13"/>
  <c r="B5426" i="13" s="1"/>
  <c r="L1521" i="9"/>
  <c r="M1521" i="9" s="1"/>
  <c r="N1521" i="9" s="1"/>
  <c r="N1506" i="9"/>
  <c r="N1509" i="9" s="1"/>
  <c r="M1509" i="9"/>
  <c r="O1505" i="9" s="1"/>
  <c r="J1540" i="9"/>
  <c r="J1541" i="9"/>
  <c r="H5468" i="13" l="1"/>
  <c r="F5431" i="13"/>
  <c r="H5463" i="13"/>
  <c r="F5426" i="13"/>
  <c r="H5469" i="13"/>
  <c r="F5432" i="13"/>
  <c r="H5467" i="13"/>
  <c r="F5430" i="13"/>
  <c r="H5462" i="13"/>
  <c r="F5425" i="13"/>
  <c r="F5428" i="13"/>
  <c r="H5465" i="13"/>
  <c r="F5429" i="13"/>
  <c r="H5466" i="13"/>
  <c r="F5424" i="13"/>
  <c r="H5461" i="13"/>
  <c r="H5460" i="13"/>
  <c r="F5423" i="13"/>
  <c r="H5464" i="13"/>
  <c r="F5427" i="13"/>
  <c r="H5470" i="13"/>
  <c r="F5433" i="13"/>
  <c r="I1511" i="9"/>
  <c r="K1511" i="9" s="1"/>
  <c r="L1511" i="9" s="1"/>
  <c r="M1511" i="9" s="1"/>
  <c r="D1544" i="9"/>
  <c r="I1519" i="9"/>
  <c r="K1519" i="9" s="1"/>
  <c r="L1519" i="9" s="1"/>
  <c r="M1519" i="9" s="1"/>
  <c r="I1533" i="9"/>
  <c r="K1533" i="9" s="1"/>
  <c r="I1541" i="9"/>
  <c r="K1541" i="9"/>
  <c r="L1541" i="9" s="1"/>
  <c r="M1541" i="9" s="1"/>
  <c r="N1541" i="9" s="1"/>
  <c r="J5430" i="13" l="1"/>
  <c r="H5430" i="13"/>
  <c r="K5430" i="13" s="1"/>
  <c r="L5430" i="13" s="1"/>
  <c r="M5430" i="13" s="1"/>
  <c r="I5506" i="13" s="1"/>
  <c r="J5427" i="13"/>
  <c r="H5427" i="13"/>
  <c r="J5433" i="13"/>
  <c r="H5433" i="13"/>
  <c r="J5429" i="13"/>
  <c r="H5429" i="13"/>
  <c r="K5429" i="13" s="1"/>
  <c r="L5429" i="13" s="1"/>
  <c r="M5429" i="13" s="1"/>
  <c r="H5505" i="13" s="1"/>
  <c r="J5426" i="13"/>
  <c r="H5426" i="13"/>
  <c r="K5426" i="13" s="1"/>
  <c r="L5426" i="13" s="1"/>
  <c r="M5426" i="13" s="1"/>
  <c r="E5502" i="13" s="1"/>
  <c r="J5428" i="13"/>
  <c r="H5428" i="13"/>
  <c r="J5425" i="13"/>
  <c r="H5425" i="13"/>
  <c r="J5431" i="13"/>
  <c r="H5431" i="13"/>
  <c r="K5431" i="13" s="1"/>
  <c r="L5431" i="13" s="1"/>
  <c r="M5431" i="13" s="1"/>
  <c r="J5507" i="13" s="1"/>
  <c r="J5424" i="13"/>
  <c r="H5424" i="13"/>
  <c r="K5424" i="13" s="1"/>
  <c r="L5424" i="13" s="1"/>
  <c r="M5424" i="13" s="1"/>
  <c r="C5500" i="13" s="1"/>
  <c r="J5432" i="13"/>
  <c r="H5432" i="13"/>
  <c r="J5423" i="13"/>
  <c r="H5423" i="13"/>
  <c r="E5594" i="13" a="1"/>
  <c r="N1519" i="9"/>
  <c r="L1533" i="9"/>
  <c r="M1533" i="9" s="1"/>
  <c r="J1546" i="9"/>
  <c r="J1545" i="9"/>
  <c r="J1547" i="9"/>
  <c r="J1544" i="9"/>
  <c r="N1511" i="9"/>
  <c r="N1513" i="9" s="1"/>
  <c r="M1513" i="9"/>
  <c r="O1511" i="9" s="1"/>
  <c r="K5423" i="13" l="1"/>
  <c r="L5423" i="13" s="1"/>
  <c r="M5423" i="13" s="1"/>
  <c r="B5499" i="13" s="1"/>
  <c r="K5425" i="13"/>
  <c r="L5425" i="13" s="1"/>
  <c r="M5425" i="13" s="1"/>
  <c r="D5501" i="13" s="1"/>
  <c r="K5433" i="13"/>
  <c r="L5433" i="13" s="1"/>
  <c r="M5433" i="13" s="1"/>
  <c r="L5509" i="13" s="1"/>
  <c r="K5432" i="13"/>
  <c r="L5432" i="13" s="1"/>
  <c r="M5432" i="13" s="1"/>
  <c r="K5508" i="13" s="1"/>
  <c r="K5428" i="13"/>
  <c r="L5428" i="13" s="1"/>
  <c r="M5428" i="13" s="1"/>
  <c r="G5504" i="13" s="1"/>
  <c r="K5427" i="13"/>
  <c r="L5427" i="13" s="1"/>
  <c r="M5427" i="13" s="1"/>
  <c r="F5503" i="13" s="1"/>
  <c r="B5568" i="13" s="1" a="1"/>
  <c r="B5512" i="13" a="1"/>
  <c r="E5595" i="13"/>
  <c r="E5594" i="13"/>
  <c r="E5601" i="13"/>
  <c r="E5596" i="13"/>
  <c r="E5599" i="13"/>
  <c r="E5598" i="13"/>
  <c r="E5600" i="13"/>
  <c r="E5597" i="13"/>
  <c r="N1533" i="9"/>
  <c r="N1534" i="9" s="1"/>
  <c r="M1534" i="9"/>
  <c r="O1531" i="9" s="1"/>
  <c r="I1515" i="9"/>
  <c r="K1515" i="9" s="1"/>
  <c r="L1515" i="9" s="1"/>
  <c r="M1515" i="9" s="1"/>
  <c r="I1546" i="9"/>
  <c r="K1546" i="9" s="1"/>
  <c r="D1550" i="9"/>
  <c r="B5572" i="13" l="1"/>
  <c r="B5577" i="13"/>
  <c r="B5569" i="13"/>
  <c r="B5575" i="13"/>
  <c r="B5573" i="13"/>
  <c r="B5570" i="13"/>
  <c r="B5568" i="13"/>
  <c r="B5578" i="13"/>
  <c r="B5571" i="13"/>
  <c r="B5574" i="13"/>
  <c r="B5576" i="13"/>
  <c r="H5594" i="13" a="1"/>
  <c r="B5581" i="13" a="1"/>
  <c r="B5518" i="13"/>
  <c r="D5512" i="13"/>
  <c r="B5517" i="13"/>
  <c r="L5521" i="13"/>
  <c r="E5515" i="13"/>
  <c r="D5519" i="13"/>
  <c r="H5512" i="13"/>
  <c r="C5513" i="13"/>
  <c r="K5516" i="13"/>
  <c r="I5512" i="13"/>
  <c r="G5512" i="13"/>
  <c r="F5512" i="13"/>
  <c r="K5519" i="13"/>
  <c r="F5521" i="13"/>
  <c r="L5519" i="13"/>
  <c r="E5517" i="13"/>
  <c r="K5522" i="13"/>
  <c r="D5516" i="13"/>
  <c r="C5521" i="13"/>
  <c r="G5514" i="13"/>
  <c r="F5518" i="13"/>
  <c r="E5522" i="13"/>
  <c r="I5520" i="13"/>
  <c r="H5515" i="13"/>
  <c r="K5521" i="13"/>
  <c r="H5521" i="13"/>
  <c r="I5522" i="13"/>
  <c r="B5516" i="13"/>
  <c r="I5514" i="13"/>
  <c r="E5516" i="13"/>
  <c r="F5514" i="13"/>
  <c r="H5519" i="13"/>
  <c r="K5512" i="13"/>
  <c r="J5521" i="13"/>
  <c r="B5515" i="13"/>
  <c r="J5520" i="13"/>
  <c r="G5516" i="13"/>
  <c r="G5518" i="13"/>
  <c r="C5520" i="13"/>
  <c r="F5522" i="13"/>
  <c r="H5516" i="13"/>
  <c r="B5522" i="13"/>
  <c r="F5515" i="13"/>
  <c r="E5520" i="13"/>
  <c r="H5513" i="13"/>
  <c r="H5517" i="13"/>
  <c r="B5521" i="13"/>
  <c r="C5518" i="13"/>
  <c r="C5514" i="13"/>
  <c r="H5520" i="13"/>
  <c r="G5520" i="13"/>
  <c r="L5518" i="13"/>
  <c r="E5512" i="13"/>
  <c r="E5521" i="13"/>
  <c r="D5513" i="13"/>
  <c r="D5520" i="13"/>
  <c r="J5517" i="13"/>
  <c r="C5517" i="13"/>
  <c r="E5519" i="13"/>
  <c r="F5516" i="13"/>
  <c r="K5514" i="13"/>
  <c r="I5521" i="13"/>
  <c r="K5515" i="13"/>
  <c r="D5521" i="13"/>
  <c r="H5514" i="13"/>
  <c r="F5519" i="13"/>
  <c r="J5512" i="13"/>
  <c r="J5516" i="13"/>
  <c r="J5519" i="13"/>
  <c r="G5515" i="13"/>
  <c r="B5513" i="13"/>
  <c r="C5519" i="13"/>
  <c r="B5519" i="13"/>
  <c r="J5515" i="13"/>
  <c r="G5522" i="13"/>
  <c r="F5517" i="13"/>
  <c r="L5520" i="13"/>
  <c r="C5515" i="13"/>
  <c r="F5520" i="13"/>
  <c r="J5513" i="13"/>
  <c r="H5518" i="13"/>
  <c r="H5522" i="13"/>
  <c r="L5515" i="13"/>
  <c r="E5518" i="13"/>
  <c r="D5522" i="13"/>
  <c r="C5522" i="13"/>
  <c r="L5517" i="13"/>
  <c r="I5517" i="13"/>
  <c r="C5512" i="13"/>
  <c r="K5518" i="13"/>
  <c r="G5513" i="13"/>
  <c r="I5513" i="13"/>
  <c r="K5520" i="13"/>
  <c r="I5516" i="13"/>
  <c r="G5521" i="13"/>
  <c r="I5518" i="13"/>
  <c r="D5514" i="13"/>
  <c r="D5517" i="13"/>
  <c r="K5517" i="13"/>
  <c r="F5513" i="13"/>
  <c r="L5513" i="13"/>
  <c r="E5513" i="13"/>
  <c r="B5512" i="13"/>
  <c r="L5514" i="13"/>
  <c r="G5519" i="13"/>
  <c r="L5516" i="13"/>
  <c r="I5519" i="13"/>
  <c r="G5517" i="13"/>
  <c r="J5518" i="13"/>
  <c r="C5516" i="13"/>
  <c r="D5518" i="13"/>
  <c r="L5522" i="13"/>
  <c r="L5512" i="13"/>
  <c r="B5520" i="13"/>
  <c r="B5514" i="13"/>
  <c r="J5514" i="13"/>
  <c r="D5515" i="13"/>
  <c r="I5515" i="13"/>
  <c r="J5522" i="13"/>
  <c r="E5514" i="13"/>
  <c r="K5513" i="13"/>
  <c r="N1515" i="9"/>
  <c r="N1517" i="9" s="1"/>
  <c r="M1517" i="9"/>
  <c r="O1515" i="9" s="1"/>
  <c r="J1550" i="9"/>
  <c r="J1551" i="9"/>
  <c r="D1570" i="9"/>
  <c r="I1544" i="9"/>
  <c r="K1544" i="9" s="1"/>
  <c r="L1544" i="9" s="1"/>
  <c r="M1544" i="9" s="1"/>
  <c r="I1536" i="9"/>
  <c r="K1536" i="9" s="1"/>
  <c r="I1567" i="9"/>
  <c r="K1567" i="9" s="1"/>
  <c r="L1546" i="9"/>
  <c r="M1546" i="9" s="1"/>
  <c r="N1546" i="9" s="1"/>
  <c r="B5584" i="13" l="1"/>
  <c r="B5585" i="13"/>
  <c r="B5583" i="13"/>
  <c r="B5588" i="13"/>
  <c r="B5582" i="13"/>
  <c r="B5581" i="13"/>
  <c r="B5591" i="13"/>
  <c r="B5590" i="13"/>
  <c r="B5586" i="13"/>
  <c r="B5587" i="13"/>
  <c r="B5589" i="13"/>
  <c r="B5525" i="13" a="1"/>
  <c r="H5597" i="13"/>
  <c r="H5594" i="13"/>
  <c r="H5596" i="13"/>
  <c r="H5601" i="13"/>
  <c r="H5599" i="13"/>
  <c r="H5595" i="13"/>
  <c r="H5598" i="13"/>
  <c r="H5600" i="13"/>
  <c r="J1572" i="9"/>
  <c r="J1571" i="9"/>
  <c r="J1570" i="9"/>
  <c r="M1567" i="9"/>
  <c r="L1567" i="9"/>
  <c r="I1520" i="9"/>
  <c r="K1520" i="9" s="1"/>
  <c r="L1520" i="9" s="1"/>
  <c r="M1520" i="9" s="1"/>
  <c r="I1551" i="9"/>
  <c r="K1551" i="9" s="1"/>
  <c r="L1551" i="9" s="1"/>
  <c r="M1551" i="9" s="1"/>
  <c r="N1551" i="9" s="1"/>
  <c r="D1554" i="9"/>
  <c r="N1544" i="9"/>
  <c r="L1536" i="9"/>
  <c r="M1536" i="9" s="1"/>
  <c r="L5531" i="13" l="1"/>
  <c r="K5530" i="13"/>
  <c r="B5525" i="13"/>
  <c r="L5528" i="13"/>
  <c r="E5532" i="13"/>
  <c r="G5525" i="13"/>
  <c r="G5529" i="13"/>
  <c r="H5532" i="13"/>
  <c r="K5527" i="13"/>
  <c r="J5526" i="13"/>
  <c r="K5531" i="13"/>
  <c r="J5531" i="13"/>
  <c r="G5534" i="13"/>
  <c r="F5527" i="13"/>
  <c r="L5525" i="13"/>
  <c r="K5535" i="13"/>
  <c r="F5529" i="13"/>
  <c r="F5534" i="13"/>
  <c r="E5527" i="13"/>
  <c r="G5530" i="13"/>
  <c r="L5534" i="13"/>
  <c r="J5527" i="13"/>
  <c r="H5529" i="13"/>
  <c r="F5535" i="13"/>
  <c r="C5535" i="13"/>
  <c r="C5529" i="13"/>
  <c r="B5529" i="13"/>
  <c r="J5532" i="13"/>
  <c r="G5528" i="13"/>
  <c r="J5528" i="13"/>
  <c r="D5531" i="13"/>
  <c r="C5530" i="13"/>
  <c r="E5535" i="13"/>
  <c r="C5528" i="13"/>
  <c r="F5531" i="13"/>
  <c r="L5535" i="13"/>
  <c r="H5528" i="13"/>
  <c r="L5530" i="13"/>
  <c r="D5525" i="13"/>
  <c r="F5525" i="13"/>
  <c r="F5530" i="13"/>
  <c r="D5530" i="13"/>
  <c r="B5527" i="13"/>
  <c r="B5530" i="13"/>
  <c r="K5532" i="13"/>
  <c r="H5535" i="13"/>
  <c r="B5535" i="13"/>
  <c r="I5528" i="13"/>
  <c r="G5533" i="13"/>
  <c r="F5526" i="13"/>
  <c r="I5529" i="13"/>
  <c r="L5533" i="13"/>
  <c r="L5526" i="13"/>
  <c r="E5528" i="13"/>
  <c r="J5533" i="13"/>
  <c r="B5532" i="13"/>
  <c r="I5527" i="13"/>
  <c r="H5527" i="13"/>
  <c r="I5535" i="13"/>
  <c r="B5534" i="13"/>
  <c r="K5525" i="13"/>
  <c r="K5534" i="13"/>
  <c r="D5534" i="13"/>
  <c r="L5527" i="13"/>
  <c r="F5532" i="13"/>
  <c r="H5525" i="13"/>
  <c r="K5528" i="13"/>
  <c r="B5533" i="13"/>
  <c r="C5526" i="13"/>
  <c r="K5526" i="13"/>
  <c r="D5532" i="13"/>
  <c r="D5529" i="13"/>
  <c r="H5526" i="13"/>
  <c r="D5526" i="13"/>
  <c r="E5531" i="13"/>
  <c r="L5529" i="13"/>
  <c r="I5531" i="13"/>
  <c r="J5525" i="13"/>
  <c r="J5529" i="13"/>
  <c r="D5533" i="13"/>
  <c r="E5526" i="13"/>
  <c r="E5530" i="13"/>
  <c r="K5533" i="13"/>
  <c r="I5530" i="13"/>
  <c r="D5528" i="13"/>
  <c r="H5533" i="13"/>
  <c r="C5533" i="13"/>
  <c r="C5534" i="13"/>
  <c r="E5533" i="13"/>
  <c r="D5527" i="13"/>
  <c r="G5531" i="13"/>
  <c r="D5535" i="13"/>
  <c r="B5528" i="13"/>
  <c r="C5532" i="13"/>
  <c r="E5525" i="13"/>
  <c r="I5525" i="13"/>
  <c r="J5530" i="13"/>
  <c r="I5526" i="13"/>
  <c r="C5525" i="13"/>
  <c r="J5535" i="13"/>
  <c r="G5527" i="13"/>
  <c r="B5526" i="13"/>
  <c r="F5533" i="13"/>
  <c r="G5532" i="13"/>
  <c r="G5526" i="13"/>
  <c r="H5530" i="13"/>
  <c r="E5534" i="13"/>
  <c r="C5527" i="13"/>
  <c r="C5531" i="13"/>
  <c r="G5535" i="13"/>
  <c r="I5533" i="13"/>
  <c r="E5529" i="13"/>
  <c r="J5534" i="13"/>
  <c r="I5534" i="13"/>
  <c r="H5531" i="13"/>
  <c r="H5534" i="13"/>
  <c r="L5532" i="13"/>
  <c r="I5532" i="13"/>
  <c r="F5528" i="13"/>
  <c r="B5531" i="13"/>
  <c r="K5529" i="13"/>
  <c r="M1538" i="9"/>
  <c r="N1536" i="9"/>
  <c r="N1538" i="9" s="1"/>
  <c r="N1520" i="9"/>
  <c r="N1522" i="9" s="1"/>
  <c r="M1522" i="9"/>
  <c r="O1519" i="9" s="1"/>
  <c r="N1567" i="9"/>
  <c r="N1568" i="9" s="1"/>
  <c r="M1568" i="9"/>
  <c r="O1566" i="9" s="1"/>
  <c r="J1555" i="9"/>
  <c r="J1554" i="9"/>
  <c r="B5614" i="13" l="1" a="1"/>
  <c r="B5538" i="13" a="1"/>
  <c r="I1570" i="9"/>
  <c r="K1570" i="9" s="1"/>
  <c r="L1570" i="9" s="1"/>
  <c r="M1570" i="9" s="1"/>
  <c r="D1605" i="9"/>
  <c r="D1558" i="9"/>
  <c r="I1555" i="9"/>
  <c r="I1547" i="9"/>
  <c r="K1547" i="9" s="1"/>
  <c r="K1555" i="9"/>
  <c r="O1536" i="9"/>
  <c r="G5545" i="13" l="1"/>
  <c r="I5539" i="13"/>
  <c r="B5541" i="13"/>
  <c r="B5542" i="13"/>
  <c r="K5542" i="13"/>
  <c r="G5543" i="13"/>
  <c r="C5542" i="13"/>
  <c r="E5540" i="13"/>
  <c r="F5541" i="13"/>
  <c r="E5538" i="13"/>
  <c r="H5540" i="13"/>
  <c r="B5544" i="13"/>
  <c r="F5539" i="13"/>
  <c r="K5540" i="13"/>
  <c r="K5538" i="13"/>
  <c r="F5538" i="13"/>
  <c r="G5539" i="13"/>
  <c r="J5544" i="13"/>
  <c r="L5538" i="13"/>
  <c r="D5540" i="13"/>
  <c r="L5540" i="13"/>
  <c r="J5541" i="13"/>
  <c r="G5542" i="13"/>
  <c r="G5540" i="13"/>
  <c r="I5538" i="13"/>
  <c r="K5539" i="13"/>
  <c r="H5545" i="13"/>
  <c r="L5543" i="13"/>
  <c r="D5538" i="13"/>
  <c r="B5540" i="13"/>
  <c r="H5541" i="13"/>
  <c r="H5544" i="13"/>
  <c r="D5542" i="13"/>
  <c r="K5544" i="13"/>
  <c r="E5543" i="13"/>
  <c r="D5545" i="13"/>
  <c r="H5538" i="13"/>
  <c r="C5539" i="13"/>
  <c r="L5539" i="13"/>
  <c r="I5540" i="13"/>
  <c r="G5541" i="13"/>
  <c r="C5543" i="13"/>
  <c r="K5545" i="13"/>
  <c r="E5545" i="13"/>
  <c r="I5543" i="13"/>
  <c r="K5541" i="13"/>
  <c r="H5543" i="13"/>
  <c r="I5545" i="13"/>
  <c r="B5538" i="13"/>
  <c r="J5538" i="13"/>
  <c r="L5544" i="13"/>
  <c r="L5545" i="13"/>
  <c r="I5542" i="13"/>
  <c r="C5545" i="13"/>
  <c r="F5542" i="13"/>
  <c r="H5542" i="13"/>
  <c r="F5544" i="13"/>
  <c r="J5545" i="13"/>
  <c r="C5538" i="13"/>
  <c r="B5539" i="13"/>
  <c r="J5539" i="13"/>
  <c r="G5538" i="13"/>
  <c r="C5540" i="13"/>
  <c r="D5544" i="13"/>
  <c r="D5541" i="13"/>
  <c r="E5539" i="13"/>
  <c r="C5541" i="13"/>
  <c r="F5545" i="13"/>
  <c r="E5541" i="13"/>
  <c r="B5545" i="13"/>
  <c r="F5540" i="13"/>
  <c r="G5544" i="13"/>
  <c r="H5539" i="13"/>
  <c r="J5542" i="13"/>
  <c r="J5540" i="13"/>
  <c r="E5544" i="13"/>
  <c r="J5543" i="13"/>
  <c r="L5541" i="13"/>
  <c r="F5543" i="13"/>
  <c r="C5544" i="13"/>
  <c r="L5542" i="13"/>
  <c r="I5541" i="13"/>
  <c r="E5542" i="13"/>
  <c r="I5544" i="13"/>
  <c r="B5543" i="13"/>
  <c r="K5543" i="13"/>
  <c r="D5543" i="13"/>
  <c r="D5539" i="13"/>
  <c r="F5624" i="13"/>
  <c r="H5618" i="13"/>
  <c r="C5624" i="13"/>
  <c r="E5618" i="13"/>
  <c r="E5623" i="13"/>
  <c r="G5617" i="13"/>
  <c r="E5621" i="13"/>
  <c r="K5622" i="13"/>
  <c r="J5622" i="13"/>
  <c r="E5622" i="13"/>
  <c r="B5623" i="13"/>
  <c r="H5624" i="13"/>
  <c r="E5624" i="13"/>
  <c r="I5617" i="13"/>
  <c r="F5619" i="13"/>
  <c r="L5616" i="13"/>
  <c r="C5617" i="13"/>
  <c r="K5616" i="13"/>
  <c r="B5616" i="13"/>
  <c r="D5620" i="13"/>
  <c r="H5619" i="13"/>
  <c r="H5620" i="13"/>
  <c r="I5621" i="13"/>
  <c r="I5623" i="13"/>
  <c r="K5617" i="13"/>
  <c r="F5623" i="13"/>
  <c r="H5617" i="13"/>
  <c r="H5622" i="13"/>
  <c r="J5616" i="13"/>
  <c r="C5620" i="13"/>
  <c r="H5621" i="13"/>
  <c r="F5621" i="13"/>
  <c r="L5620" i="13"/>
  <c r="I5620" i="13"/>
  <c r="G5622" i="13"/>
  <c r="B5622" i="13"/>
  <c r="D5615" i="13"/>
  <c r="G5614" i="13"/>
  <c r="L5622" i="13"/>
  <c r="I5622" i="13"/>
  <c r="K5621" i="13"/>
  <c r="K5618" i="13"/>
  <c r="L5619" i="13"/>
  <c r="G5618" i="13"/>
  <c r="K5619" i="13"/>
  <c r="D5619" i="13"/>
  <c r="D5616" i="13"/>
  <c r="K5623" i="13"/>
  <c r="D5622" i="13"/>
  <c r="F5616" i="13"/>
  <c r="L5621" i="13"/>
  <c r="C5616" i="13"/>
  <c r="C5621" i="13"/>
  <c r="E5615" i="13"/>
  <c r="J5617" i="13"/>
  <c r="J5618" i="13"/>
  <c r="I5618" i="13"/>
  <c r="F5618" i="13"/>
  <c r="G5616" i="13"/>
  <c r="C5618" i="13"/>
  <c r="L5617" i="13"/>
  <c r="I5616" i="13"/>
  <c r="G5623" i="13"/>
  <c r="J5620" i="13"/>
  <c r="L5614" i="13"/>
  <c r="G5620" i="13"/>
  <c r="I5614" i="13"/>
  <c r="I5619" i="13"/>
  <c r="G5615" i="13"/>
  <c r="L5615" i="13"/>
  <c r="J5615" i="13"/>
  <c r="C5622" i="13"/>
  <c r="B5614" i="13"/>
  <c r="C5615" i="13"/>
  <c r="D5623" i="13"/>
  <c r="G5621" i="13"/>
  <c r="I5615" i="13"/>
  <c r="D5621" i="13"/>
  <c r="F5615" i="13"/>
  <c r="F5620" i="13"/>
  <c r="H5614" i="13"/>
  <c r="H5616" i="13"/>
  <c r="F5617" i="13"/>
  <c r="E5617" i="13"/>
  <c r="B5617" i="13"/>
  <c r="C5614" i="13"/>
  <c r="E5616" i="13"/>
  <c r="H5615" i="13"/>
  <c r="B5621" i="13"/>
  <c r="C5619" i="13"/>
  <c r="D5614" i="13"/>
  <c r="I5624" i="13"/>
  <c r="J5623" i="13"/>
  <c r="G5619" i="13"/>
  <c r="J5619" i="13"/>
  <c r="L5624" i="13"/>
  <c r="K5624" i="13"/>
  <c r="H5623" i="13"/>
  <c r="F5614" i="13"/>
  <c r="K5620" i="13"/>
  <c r="F5622" i="13"/>
  <c r="B5615" i="13"/>
  <c r="L5618" i="13"/>
  <c r="B5618" i="13"/>
  <c r="J5614" i="13"/>
  <c r="B5619" i="13"/>
  <c r="E5614" i="13"/>
  <c r="E5620" i="13"/>
  <c r="D5617" i="13"/>
  <c r="B5624" i="13"/>
  <c r="K5614" i="13"/>
  <c r="G5624" i="13"/>
  <c r="B5620" i="13"/>
  <c r="L5623" i="13"/>
  <c r="D5618" i="13"/>
  <c r="J5621" i="13"/>
  <c r="J5624" i="13"/>
  <c r="D5624" i="13"/>
  <c r="K5615" i="13"/>
  <c r="C5623" i="13"/>
  <c r="E5619" i="13"/>
  <c r="I1540" i="9"/>
  <c r="K1540" i="9" s="1"/>
  <c r="L1540" i="9" s="1"/>
  <c r="M1540" i="9" s="1"/>
  <c r="D1575" i="9"/>
  <c r="I1571" i="9"/>
  <c r="K1571" i="9" s="1"/>
  <c r="L1547" i="9"/>
  <c r="M1547" i="9" s="1"/>
  <c r="N1547" i="9" s="1"/>
  <c r="J1560" i="9"/>
  <c r="K1560" i="9" s="1"/>
  <c r="L1560" i="9" s="1"/>
  <c r="M1560" i="9" s="1"/>
  <c r="N1560" i="9" s="1"/>
  <c r="J1559" i="9"/>
  <c r="J1558" i="9"/>
  <c r="L1555" i="9"/>
  <c r="M1555" i="9" s="1"/>
  <c r="N1555" i="9" s="1"/>
  <c r="J1606" i="9"/>
  <c r="J1605" i="9"/>
  <c r="K1605" i="9" s="1"/>
  <c r="N1570" i="9"/>
  <c r="B5627" i="13" l="1" a="1"/>
  <c r="B5594" i="13" a="1"/>
  <c r="B5548" i="13" a="1"/>
  <c r="L1571" i="9"/>
  <c r="M1571" i="9" s="1"/>
  <c r="J1576" i="9"/>
  <c r="J1575" i="9"/>
  <c r="M1605" i="9"/>
  <c r="L1605" i="9"/>
  <c r="M1542" i="9"/>
  <c r="N1540" i="9"/>
  <c r="N1542" i="9" s="1"/>
  <c r="C5555" i="13" l="1"/>
  <c r="I5555" i="13"/>
  <c r="B5554" i="13"/>
  <c r="D5551" i="13"/>
  <c r="E5548" i="13"/>
  <c r="E5552" i="13"/>
  <c r="H5555" i="13"/>
  <c r="G5555" i="13"/>
  <c r="C5553" i="13"/>
  <c r="G5553" i="13"/>
  <c r="F5551" i="13"/>
  <c r="G5548" i="13"/>
  <c r="I5552" i="13"/>
  <c r="D5548" i="13"/>
  <c r="H5551" i="13"/>
  <c r="F5555" i="13"/>
  <c r="C5548" i="13"/>
  <c r="G5552" i="13"/>
  <c r="F5554" i="13"/>
  <c r="H5549" i="13"/>
  <c r="G5551" i="13"/>
  <c r="I5548" i="13"/>
  <c r="C5554" i="13"/>
  <c r="H5554" i="13"/>
  <c r="H5552" i="13"/>
  <c r="I5549" i="13"/>
  <c r="G5554" i="13"/>
  <c r="F5550" i="13"/>
  <c r="H5553" i="13"/>
  <c r="H5550" i="13"/>
  <c r="E5555" i="13"/>
  <c r="C5552" i="13"/>
  <c r="F5552" i="13"/>
  <c r="B5550" i="13"/>
  <c r="I5554" i="13"/>
  <c r="G5550" i="13"/>
  <c r="E5554" i="13"/>
  <c r="F5549" i="13"/>
  <c r="E5549" i="13"/>
  <c r="G5549" i="13"/>
  <c r="C5551" i="13"/>
  <c r="E5551" i="13"/>
  <c r="H5548" i="13"/>
  <c r="F5553" i="13"/>
  <c r="F5548" i="13"/>
  <c r="E5550" i="13"/>
  <c r="D5553" i="13"/>
  <c r="B5555" i="13"/>
  <c r="C5550" i="13"/>
  <c r="D5550" i="13"/>
  <c r="D5555" i="13"/>
  <c r="D5552" i="13"/>
  <c r="B5552" i="13"/>
  <c r="D5554" i="13"/>
  <c r="B5551" i="13"/>
  <c r="D5549" i="13"/>
  <c r="C5549" i="13"/>
  <c r="B5549" i="13"/>
  <c r="I5553" i="13"/>
  <c r="I5550" i="13"/>
  <c r="B5548" i="13"/>
  <c r="I5551" i="13"/>
  <c r="B5553" i="13"/>
  <c r="E5553" i="13"/>
  <c r="B5601" i="13"/>
  <c r="B5595" i="13"/>
  <c r="B5594" i="13"/>
  <c r="B5597" i="13"/>
  <c r="B5600" i="13"/>
  <c r="B5599" i="13"/>
  <c r="B5598" i="13"/>
  <c r="B5596" i="13"/>
  <c r="L5637" i="13"/>
  <c r="C5632" i="13"/>
  <c r="I5637" i="13"/>
  <c r="K5631" i="13"/>
  <c r="K5636" i="13"/>
  <c r="B5631" i="13"/>
  <c r="K5634" i="13"/>
  <c r="E5635" i="13"/>
  <c r="H5636" i="13"/>
  <c r="G5637" i="13"/>
  <c r="F5637" i="13"/>
  <c r="L5632" i="13"/>
  <c r="J5636" i="13"/>
  <c r="D5630" i="13"/>
  <c r="F5633" i="13"/>
  <c r="J5629" i="13"/>
  <c r="I5630" i="13"/>
  <c r="D5636" i="13"/>
  <c r="F5630" i="13"/>
  <c r="F5635" i="13"/>
  <c r="H5629" i="13"/>
  <c r="F5632" i="13"/>
  <c r="J5632" i="13"/>
  <c r="K5633" i="13"/>
  <c r="L5634" i="13"/>
  <c r="H5635" i="13"/>
  <c r="F5628" i="13"/>
  <c r="I5635" i="13"/>
  <c r="L5631" i="13"/>
  <c r="E5633" i="13"/>
  <c r="J5633" i="13"/>
  <c r="K5632" i="13"/>
  <c r="B5627" i="13"/>
  <c r="H5632" i="13"/>
  <c r="H5637" i="13"/>
  <c r="J5631" i="13"/>
  <c r="L5635" i="13"/>
  <c r="K5637" i="13"/>
  <c r="E5628" i="13"/>
  <c r="J5628" i="13"/>
  <c r="K5635" i="13"/>
  <c r="D5637" i="13"/>
  <c r="F5631" i="13"/>
  <c r="L5636" i="13"/>
  <c r="C5631" i="13"/>
  <c r="C5636" i="13"/>
  <c r="E5630" i="13"/>
  <c r="I5633" i="13"/>
  <c r="C5634" i="13"/>
  <c r="D5635" i="13"/>
  <c r="E5636" i="13"/>
  <c r="J5637" i="13"/>
  <c r="H5630" i="13"/>
  <c r="G5634" i="13"/>
  <c r="L5627" i="13"/>
  <c r="H5627" i="13"/>
  <c r="G5636" i="13"/>
  <c r="E5632" i="13"/>
  <c r="B5633" i="13"/>
  <c r="D5627" i="13"/>
  <c r="B5632" i="13"/>
  <c r="J5635" i="13"/>
  <c r="L5629" i="13"/>
  <c r="G5635" i="13"/>
  <c r="I5629" i="13"/>
  <c r="I5634" i="13"/>
  <c r="K5628" i="13"/>
  <c r="E5631" i="13"/>
  <c r="G5631" i="13"/>
  <c r="I5632" i="13"/>
  <c r="G5633" i="13"/>
  <c r="C5633" i="13"/>
  <c r="E5637" i="13"/>
  <c r="G5630" i="13"/>
  <c r="F5629" i="13"/>
  <c r="C5627" i="13"/>
  <c r="F5627" i="13"/>
  <c r="I5636" i="13"/>
  <c r="H5634" i="13"/>
  <c r="I5627" i="13"/>
  <c r="B5635" i="13"/>
  <c r="D5629" i="13"/>
  <c r="J5634" i="13"/>
  <c r="L5628" i="13"/>
  <c r="L5633" i="13"/>
  <c r="C5628" i="13"/>
  <c r="C5630" i="13"/>
  <c r="B5630" i="13"/>
  <c r="D5631" i="13"/>
  <c r="D5632" i="13"/>
  <c r="L5630" i="13"/>
  <c r="C5635" i="13"/>
  <c r="B5628" i="13"/>
  <c r="D5634" i="13"/>
  <c r="I5631" i="13"/>
  <c r="E5634" i="13"/>
  <c r="G5628" i="13"/>
  <c r="B5634" i="13"/>
  <c r="D5628" i="13"/>
  <c r="D5633" i="13"/>
  <c r="B5629" i="13"/>
  <c r="I5628" i="13"/>
  <c r="K5629" i="13"/>
  <c r="K5630" i="13"/>
  <c r="C5629" i="13"/>
  <c r="F5636" i="13"/>
  <c r="E5629" i="13"/>
  <c r="B5636" i="13"/>
  <c r="H5633" i="13"/>
  <c r="J5627" i="13"/>
  <c r="G5627" i="13"/>
  <c r="G5632" i="13"/>
  <c r="C5637" i="13"/>
  <c r="K5627" i="13"/>
  <c r="E5627" i="13"/>
  <c r="H5628" i="13"/>
  <c r="G5629" i="13"/>
  <c r="B5637" i="13"/>
  <c r="J5630" i="13"/>
  <c r="F5634" i="13"/>
  <c r="H5631" i="13"/>
  <c r="N1571" i="9"/>
  <c r="O1540" i="9"/>
  <c r="N1605" i="9"/>
  <c r="B5558" i="13" l="1" a="1"/>
  <c r="B5604" i="13" a="1"/>
  <c r="B5640" i="13" a="1"/>
  <c r="I1545" i="9"/>
  <c r="K1545" i="9" s="1"/>
  <c r="L1545" i="9" s="1"/>
  <c r="M1545" i="9" s="1"/>
  <c r="D1579" i="9"/>
  <c r="I1576" i="9"/>
  <c r="K1576" i="9" s="1"/>
  <c r="L1576" i="9" s="1"/>
  <c r="M1576" i="9" s="1"/>
  <c r="N1576" i="9" s="1"/>
  <c r="B5646" i="13" l="1"/>
  <c r="B5645" i="13"/>
  <c r="B5640" i="13"/>
  <c r="B5643" i="13"/>
  <c r="B5644" i="13"/>
  <c r="B5650" i="13"/>
  <c r="B5642" i="13"/>
  <c r="B5641" i="13"/>
  <c r="B5648" i="13"/>
  <c r="B5647" i="13"/>
  <c r="B5649" i="13"/>
  <c r="B5605" i="13"/>
  <c r="B5609" i="13"/>
  <c r="B5608" i="13"/>
  <c r="B5604" i="13"/>
  <c r="B5610" i="13"/>
  <c r="B5611" i="13"/>
  <c r="B5607" i="13"/>
  <c r="B5606" i="13"/>
  <c r="B5560" i="13"/>
  <c r="C5560" i="13"/>
  <c r="I5564" i="13"/>
  <c r="D5563" i="13"/>
  <c r="H5558" i="13"/>
  <c r="E5560" i="13"/>
  <c r="E5561" i="13"/>
  <c r="C5563" i="13"/>
  <c r="D5561" i="13"/>
  <c r="B5559" i="13"/>
  <c r="I5558" i="13"/>
  <c r="G5563" i="13"/>
  <c r="I5561" i="13"/>
  <c r="E5564" i="13"/>
  <c r="D5564" i="13"/>
  <c r="F5565" i="13"/>
  <c r="G5561" i="13"/>
  <c r="B5558" i="13"/>
  <c r="C5565" i="13"/>
  <c r="D5562" i="13"/>
  <c r="G5560" i="13"/>
  <c r="D5558" i="13"/>
  <c r="C5562" i="13"/>
  <c r="F5559" i="13"/>
  <c r="F5561" i="13"/>
  <c r="F5558" i="13"/>
  <c r="B5565" i="13"/>
  <c r="H5565" i="13"/>
  <c r="H5563" i="13"/>
  <c r="I5560" i="13"/>
  <c r="E5559" i="13"/>
  <c r="H5564" i="13"/>
  <c r="D5560" i="13"/>
  <c r="E5565" i="13"/>
  <c r="B5564" i="13"/>
  <c r="G5564" i="13"/>
  <c r="F5562" i="13"/>
  <c r="G5559" i="13"/>
  <c r="C5558" i="13"/>
  <c r="H5562" i="13"/>
  <c r="C5564" i="13"/>
  <c r="D5559" i="13"/>
  <c r="B5561" i="13"/>
  <c r="B5563" i="13"/>
  <c r="F5563" i="13"/>
  <c r="C5561" i="13"/>
  <c r="E5558" i="13"/>
  <c r="D5565" i="13"/>
  <c r="F5560" i="13"/>
  <c r="H5561" i="13"/>
  <c r="I5563" i="13"/>
  <c r="B5562" i="13"/>
  <c r="E5562" i="13"/>
  <c r="H5559" i="13"/>
  <c r="I5565" i="13"/>
  <c r="I5562" i="13"/>
  <c r="G5558" i="13"/>
  <c r="I5559" i="13"/>
  <c r="C5559" i="13"/>
  <c r="F5564" i="13"/>
  <c r="H5560" i="13"/>
  <c r="G5562" i="13"/>
  <c r="G5565" i="13"/>
  <c r="E5563" i="13"/>
  <c r="J1580" i="9"/>
  <c r="J1579" i="9"/>
  <c r="N1545" i="9"/>
  <c r="N1548" i="9" s="1"/>
  <c r="M1548" i="9"/>
  <c r="O1544" i="9" s="1"/>
  <c r="E5604" i="13" l="1" a="1"/>
  <c r="I1558" i="9"/>
  <c r="K1558" i="9" s="1"/>
  <c r="I1550" i="9"/>
  <c r="K1550" i="9" s="1"/>
  <c r="L1550" i="9" s="1"/>
  <c r="M1550" i="9" s="1"/>
  <c r="I1580" i="9"/>
  <c r="K1580" i="9" s="1"/>
  <c r="L1580" i="9" s="1"/>
  <c r="M1580" i="9" s="1"/>
  <c r="N1580" i="9" s="1"/>
  <c r="I1572" i="9"/>
  <c r="K1572" i="9" s="1"/>
  <c r="D1583" i="9"/>
  <c r="E5607" i="13" l="1"/>
  <c r="H5607" i="13" s="1"/>
  <c r="E5606" i="13"/>
  <c r="H5606" i="13" s="1"/>
  <c r="E5611" i="13"/>
  <c r="H5611" i="13" s="1"/>
  <c r="E5604" i="13"/>
  <c r="E5610" i="13"/>
  <c r="H5610" i="13" s="1"/>
  <c r="E5605" i="13"/>
  <c r="H5605" i="13" s="1"/>
  <c r="E5609" i="13"/>
  <c r="H5609" i="13" s="1"/>
  <c r="E5608" i="13"/>
  <c r="H5608" i="13" s="1"/>
  <c r="M1552" i="9"/>
  <c r="N1550" i="9"/>
  <c r="N1552" i="9" s="1"/>
  <c r="J1583" i="9"/>
  <c r="J1584" i="9"/>
  <c r="J1585" i="9"/>
  <c r="J1586" i="9"/>
  <c r="L1572" i="9"/>
  <c r="M1572" i="9" s="1"/>
  <c r="L1558" i="9"/>
  <c r="M1558" i="9" s="1"/>
  <c r="H5604" i="13" l="1"/>
  <c r="H5640" i="13" a="1"/>
  <c r="N1558" i="9"/>
  <c r="N1572" i="9"/>
  <c r="N1573" i="9" s="1"/>
  <c r="M1573" i="9"/>
  <c r="O1570" i="9" s="1"/>
  <c r="O1550" i="9"/>
  <c r="H5646" i="13" l="1"/>
  <c r="H5647" i="13"/>
  <c r="H5643" i="13"/>
  <c r="H5645" i="13"/>
  <c r="H5648" i="13"/>
  <c r="H5650" i="13"/>
  <c r="H5644" i="13"/>
  <c r="H5642" i="13"/>
  <c r="H5641" i="13"/>
  <c r="H5640" i="13"/>
  <c r="H5649" i="13"/>
  <c r="D1609" i="9"/>
  <c r="I1606" i="9"/>
  <c r="K1606" i="9" s="1"/>
  <c r="L1606" i="9" s="1"/>
  <c r="M1606" i="9" s="1"/>
  <c r="I1583" i="9"/>
  <c r="K1583" i="9" s="1"/>
  <c r="L1583" i="9" s="1"/>
  <c r="M1583" i="9" s="1"/>
  <c r="I1575" i="9"/>
  <c r="K1575" i="9" s="1"/>
  <c r="L1575" i="9" s="1"/>
  <c r="M1575" i="9" s="1"/>
  <c r="I1554" i="9"/>
  <c r="K1554" i="9" s="1"/>
  <c r="L1554" i="9" s="1"/>
  <c r="M1554" i="9" s="1"/>
  <c r="I1585" i="9"/>
  <c r="K1585" i="9" s="1"/>
  <c r="L1585" i="9" s="1"/>
  <c r="M1585" i="9" s="1"/>
  <c r="N1585" i="9" s="1"/>
  <c r="D1589" i="9"/>
  <c r="B5653" i="13" l="1" a="1"/>
  <c r="N1554" i="9"/>
  <c r="N1556" i="9" s="1"/>
  <c r="M1556" i="9"/>
  <c r="O1554" i="9" s="1"/>
  <c r="N1583" i="9"/>
  <c r="J1590" i="9"/>
  <c r="J1589" i="9"/>
  <c r="N1606" i="9"/>
  <c r="N1607" i="9" s="1"/>
  <c r="M1607" i="9"/>
  <c r="O1605" i="9" s="1"/>
  <c r="N1575" i="9"/>
  <c r="N1577" i="9" s="1"/>
  <c r="M1577" i="9"/>
  <c r="O1575" i="9" s="1"/>
  <c r="J1609" i="9"/>
  <c r="J1611" i="9"/>
  <c r="J1610" i="9"/>
  <c r="B5663" i="13" l="1"/>
  <c r="B5662" i="13"/>
  <c r="B5657" i="13"/>
  <c r="B5655" i="13"/>
  <c r="B5661" i="13"/>
  <c r="B5656" i="13"/>
  <c r="B5654" i="13"/>
  <c r="B5660" i="13"/>
  <c r="B5658" i="13"/>
  <c r="B5659" i="13"/>
  <c r="B5653" i="13"/>
  <c r="B5666" i="13" s="1" a="1"/>
  <c r="I1609" i="9"/>
  <c r="K1609" i="9" s="1"/>
  <c r="L1609" i="9" s="1"/>
  <c r="M1609" i="9" s="1"/>
  <c r="D1644" i="9"/>
  <c r="I1559" i="9"/>
  <c r="K1559" i="9" s="1"/>
  <c r="L1559" i="9" s="1"/>
  <c r="M1559" i="9" s="1"/>
  <c r="D1593" i="9"/>
  <c r="I1590" i="9"/>
  <c r="K1590" i="9" s="1"/>
  <c r="L1590" i="9" s="1"/>
  <c r="M1590" i="9" s="1"/>
  <c r="N1590" i="9" s="1"/>
  <c r="I1579" i="9"/>
  <c r="K1579" i="9" s="1"/>
  <c r="L1579" i="9" s="1"/>
  <c r="M1579" i="9" s="1"/>
  <c r="I1610" i="9"/>
  <c r="K1610" i="9" s="1"/>
  <c r="L1610" i="9" s="1"/>
  <c r="M1610" i="9" s="1"/>
  <c r="N1610" i="9" s="1"/>
  <c r="D1614" i="9"/>
  <c r="B5672" i="13" l="1"/>
  <c r="B5675" i="13"/>
  <c r="B5668" i="13"/>
  <c r="B5669" i="13"/>
  <c r="B5674" i="13"/>
  <c r="B5670" i="13"/>
  <c r="B5673" i="13"/>
  <c r="B5671" i="13"/>
  <c r="B5676" i="13"/>
  <c r="B5667" i="13"/>
  <c r="B5666" i="13"/>
  <c r="E5666" i="13" s="1" a="1"/>
  <c r="J1594" i="9"/>
  <c r="J1593" i="9"/>
  <c r="N1609" i="9"/>
  <c r="N1559" i="9"/>
  <c r="N1561" i="9" s="1"/>
  <c r="M1561" i="9"/>
  <c r="O1558" i="9" s="1"/>
  <c r="J1645" i="9"/>
  <c r="J1644" i="9"/>
  <c r="K1644" i="9" s="1"/>
  <c r="J1615" i="9"/>
  <c r="J1614" i="9"/>
  <c r="N1579" i="9"/>
  <c r="N1581" i="9" s="1"/>
  <c r="M1581" i="9"/>
  <c r="E5676" i="13" l="1"/>
  <c r="E5667" i="13"/>
  <c r="E5668" i="13"/>
  <c r="E5671" i="13"/>
  <c r="E5673" i="13"/>
  <c r="E5666" i="13"/>
  <c r="E5672" i="13"/>
  <c r="E5669" i="13"/>
  <c r="E5670" i="13"/>
  <c r="E5675" i="13"/>
  <c r="E5674" i="13"/>
  <c r="I1594" i="9"/>
  <c r="K1594" i="9" s="1"/>
  <c r="L1594" i="9" s="1"/>
  <c r="M1594" i="9" s="1"/>
  <c r="N1594" i="9" s="1"/>
  <c r="I1586" i="9"/>
  <c r="K1586" i="9" s="1"/>
  <c r="D1597" i="9"/>
  <c r="L1644" i="9"/>
  <c r="M1644" i="9" s="1"/>
  <c r="O1579" i="9"/>
  <c r="N1644" i="9" l="1"/>
  <c r="I1584" i="9"/>
  <c r="K1584" i="9" s="1"/>
  <c r="L1584" i="9" s="1"/>
  <c r="M1584" i="9" s="1"/>
  <c r="D1618" i="9"/>
  <c r="I1615" i="9"/>
  <c r="K1615" i="9" s="1"/>
  <c r="L1615" i="9" s="1"/>
  <c r="M1615" i="9" s="1"/>
  <c r="N1615" i="9" s="1"/>
  <c r="J1598" i="9"/>
  <c r="J1597" i="9"/>
  <c r="J1599" i="9"/>
  <c r="K1599" i="9" s="1"/>
  <c r="L1586" i="9"/>
  <c r="M1586" i="9"/>
  <c r="N1586" i="9" s="1"/>
  <c r="N1584" i="9" l="1"/>
  <c r="N1587" i="9" s="1"/>
  <c r="M1587" i="9"/>
  <c r="O1583" i="9" s="1"/>
  <c r="L1599" i="9"/>
  <c r="M1599" i="9" s="1"/>
  <c r="N1599" i="9" s="1"/>
  <c r="J1619" i="9"/>
  <c r="J1618" i="9"/>
  <c r="I1589" i="9" l="1"/>
  <c r="K1589" i="9" s="1"/>
  <c r="L1589" i="9" s="1"/>
  <c r="M1589" i="9" s="1"/>
  <c r="D1622" i="9"/>
  <c r="I1597" i="9"/>
  <c r="K1597" i="9" s="1"/>
  <c r="I1611" i="9"/>
  <c r="K1611" i="9" s="1"/>
  <c r="L1611" i="9" s="1"/>
  <c r="M1611" i="9" s="1"/>
  <c r="I1619" i="9"/>
  <c r="K1619" i="9" s="1"/>
  <c r="L1619" i="9" s="1"/>
  <c r="M1619" i="9" s="1"/>
  <c r="N1619" i="9" s="1"/>
  <c r="L1597" i="9" l="1"/>
  <c r="M1597" i="9" s="1"/>
  <c r="N1611" i="9"/>
  <c r="N1612" i="9" s="1"/>
  <c r="M1612" i="9"/>
  <c r="O1609" i="9" s="1"/>
  <c r="J1624" i="9"/>
  <c r="J1623" i="9"/>
  <c r="J1622" i="9"/>
  <c r="J1625" i="9"/>
  <c r="N1589" i="9"/>
  <c r="N1591" i="9" s="1"/>
  <c r="M1591" i="9"/>
  <c r="O1589" i="9" s="1"/>
  <c r="N1597" i="9" l="1"/>
  <c r="I1593" i="9"/>
  <c r="K1593" i="9" s="1"/>
  <c r="L1593" i="9" s="1"/>
  <c r="M1593" i="9" s="1"/>
  <c r="D1628" i="9"/>
  <c r="I1624" i="9"/>
  <c r="K1624" i="9" s="1"/>
  <c r="I1622" i="9"/>
  <c r="K1622" i="9" s="1"/>
  <c r="I1645" i="9"/>
  <c r="K1645" i="9" s="1"/>
  <c r="L1645" i="9" s="1"/>
  <c r="M1645" i="9" s="1"/>
  <c r="I1614" i="9"/>
  <c r="K1614" i="9" s="1"/>
  <c r="D1648" i="9"/>
  <c r="N1593" i="9" l="1"/>
  <c r="N1595" i="9" s="1"/>
  <c r="M1595" i="9"/>
  <c r="O1593" i="9" s="1"/>
  <c r="N1645" i="9"/>
  <c r="N1646" i="9" s="1"/>
  <c r="M1646" i="9"/>
  <c r="O1644" i="9" s="1"/>
  <c r="L1624" i="9"/>
  <c r="M1624" i="9" s="1"/>
  <c r="N1624" i="9" s="1"/>
  <c r="L1614" i="9"/>
  <c r="M1614" i="9" s="1"/>
  <c r="L1622" i="9"/>
  <c r="M1622" i="9" s="1"/>
  <c r="J1628" i="9"/>
  <c r="J1629" i="9"/>
  <c r="J1648" i="9"/>
  <c r="J1649" i="9"/>
  <c r="J1650" i="9"/>
  <c r="N1622" i="9" l="1"/>
  <c r="M1616" i="9"/>
  <c r="N1614" i="9"/>
  <c r="N1616" i="9" s="1"/>
  <c r="I1648" i="9"/>
  <c r="K1648" i="9" s="1"/>
  <c r="L1648" i="9" s="1"/>
  <c r="M1648" i="9" s="1"/>
  <c r="D1683" i="9"/>
  <c r="I1598" i="9"/>
  <c r="K1598" i="9" s="1"/>
  <c r="D1632" i="9"/>
  <c r="I1629" i="9"/>
  <c r="K1629" i="9" s="1"/>
  <c r="L1629" i="9" s="1"/>
  <c r="M1629" i="9" s="1"/>
  <c r="N1629" i="9" s="1"/>
  <c r="N1648" i="9" l="1"/>
  <c r="O1614" i="9"/>
  <c r="J1683" i="9"/>
  <c r="K1683" i="9" s="1"/>
  <c r="J1684" i="9"/>
  <c r="L1598" i="9"/>
  <c r="M1598" i="9" s="1"/>
  <c r="J1633" i="9"/>
  <c r="J1632" i="9"/>
  <c r="N1598" i="9" l="1"/>
  <c r="N1600" i="9" s="1"/>
  <c r="M1600" i="9"/>
  <c r="O1597" i="9" s="1"/>
  <c r="L1683" i="9"/>
  <c r="M1683" i="9" s="1"/>
  <c r="I1618" i="9"/>
  <c r="K1618" i="9" s="1"/>
  <c r="L1618" i="9" s="1"/>
  <c r="M1618" i="9" s="1"/>
  <c r="I1649" i="9"/>
  <c r="K1649" i="9" s="1"/>
  <c r="D1653" i="9"/>
  <c r="N1683" i="9" l="1"/>
  <c r="N1618" i="9"/>
  <c r="N1620" i="9" s="1"/>
  <c r="M1620" i="9"/>
  <c r="O1618" i="9" s="1"/>
  <c r="I1633" i="9"/>
  <c r="K1633" i="9" s="1"/>
  <c r="I1625" i="9"/>
  <c r="K1625" i="9" s="1"/>
  <c r="L1625" i="9" s="1"/>
  <c r="M1625" i="9" s="1"/>
  <c r="N1625" i="9" s="1"/>
  <c r="D1636" i="9"/>
  <c r="J1653" i="9"/>
  <c r="J1654" i="9"/>
  <c r="L1649" i="9"/>
  <c r="M1649" i="9" s="1"/>
  <c r="N1649" i="9" l="1"/>
  <c r="J1636" i="9"/>
  <c r="J1638" i="9"/>
  <c r="K1638" i="9" s="1"/>
  <c r="L1638" i="9" s="1"/>
  <c r="M1638" i="9" s="1"/>
  <c r="N1638" i="9" s="1"/>
  <c r="J1637" i="9"/>
  <c r="L1633" i="9"/>
  <c r="M1633" i="9" s="1"/>
  <c r="N1633" i="9" s="1"/>
  <c r="I1623" i="9"/>
  <c r="K1623" i="9" s="1"/>
  <c r="L1623" i="9" s="1"/>
  <c r="M1623" i="9" s="1"/>
  <c r="I1654" i="9"/>
  <c r="K1654" i="9" s="1"/>
  <c r="L1654" i="9" s="1"/>
  <c r="M1654" i="9" s="1"/>
  <c r="N1654" i="9" s="1"/>
  <c r="D1657" i="9"/>
  <c r="J1657" i="9" l="1"/>
  <c r="J1658" i="9"/>
  <c r="N1623" i="9"/>
  <c r="N1626" i="9" s="1"/>
  <c r="M1626" i="9"/>
  <c r="O1622" i="9" l="1"/>
  <c r="I1658" i="9" l="1"/>
  <c r="K1658" i="9" s="1"/>
  <c r="L1658" i="9" s="1"/>
  <c r="M1658" i="9" s="1"/>
  <c r="N1658" i="9" s="1"/>
  <c r="I1636" i="9"/>
  <c r="K1636" i="9" s="1"/>
  <c r="L1636" i="9" s="1"/>
  <c r="M1636" i="9" s="1"/>
  <c r="I1628" i="9"/>
  <c r="K1628" i="9" s="1"/>
  <c r="L1628" i="9" s="1"/>
  <c r="M1628" i="9" s="1"/>
  <c r="I1650" i="9"/>
  <c r="K1650" i="9" s="1"/>
  <c r="D1661" i="9"/>
  <c r="J1662" i="9" l="1"/>
  <c r="J1661" i="9"/>
  <c r="J1664" i="9"/>
  <c r="J1663" i="9"/>
  <c r="L1650" i="9"/>
  <c r="M1650" i="9" s="1"/>
  <c r="N1628" i="9"/>
  <c r="N1630" i="9" s="1"/>
  <c r="M1630" i="9"/>
  <c r="O1628" i="9" s="1"/>
  <c r="N1636" i="9"/>
  <c r="N1650" i="9" l="1"/>
  <c r="N1651" i="9" s="1"/>
  <c r="M1651" i="9"/>
  <c r="O1648" i="9" s="1"/>
  <c r="I1632" i="9"/>
  <c r="K1632" i="9" s="1"/>
  <c r="L1632" i="9" s="1"/>
  <c r="M1632" i="9" s="1"/>
  <c r="I1663" i="9"/>
  <c r="K1663" i="9" s="1"/>
  <c r="D1667" i="9"/>
  <c r="M1634" i="9" l="1"/>
  <c r="N1632" i="9"/>
  <c r="N1634" i="9" s="1"/>
  <c r="J1667" i="9"/>
  <c r="J1668" i="9"/>
  <c r="I1661" i="9"/>
  <c r="K1661" i="9" s="1"/>
  <c r="L1661" i="9" s="1"/>
  <c r="M1661" i="9" s="1"/>
  <c r="I1653" i="9"/>
  <c r="K1653" i="9" s="1"/>
  <c r="I1684" i="9"/>
  <c r="K1684" i="9" s="1"/>
  <c r="D1687" i="9"/>
  <c r="L1663" i="9"/>
  <c r="M1663" i="9" s="1"/>
  <c r="N1663" i="9" s="1"/>
  <c r="N1661" i="9" l="1"/>
  <c r="J1688" i="9"/>
  <c r="J1689" i="9"/>
  <c r="J1687" i="9"/>
  <c r="L1653" i="9"/>
  <c r="M1653" i="9" s="1"/>
  <c r="L1684" i="9"/>
  <c r="M1684" i="9" s="1"/>
  <c r="O1632" i="9"/>
  <c r="N1684" i="9" l="1"/>
  <c r="N1685" i="9" s="1"/>
  <c r="M1685" i="9"/>
  <c r="O1683" i="9" s="1"/>
  <c r="N1653" i="9"/>
  <c r="N1655" i="9" s="1"/>
  <c r="M1655" i="9"/>
  <c r="O1653" i="9" s="1"/>
  <c r="I1637" i="9"/>
  <c r="K1637" i="9" s="1"/>
  <c r="L1637" i="9" s="1"/>
  <c r="M1637" i="9" s="1"/>
  <c r="D1671" i="9"/>
  <c r="I1668" i="9"/>
  <c r="K1668" i="9" s="1"/>
  <c r="L1668" i="9" s="1"/>
  <c r="M1668" i="9" s="1"/>
  <c r="N1668" i="9" s="1"/>
  <c r="J1672" i="9" l="1"/>
  <c r="J1671" i="9"/>
  <c r="I1657" i="9"/>
  <c r="K1657" i="9" s="1"/>
  <c r="L1657" i="9" s="1"/>
  <c r="M1657" i="9" s="1"/>
  <c r="I1688" i="9"/>
  <c r="K1688" i="9" s="1"/>
  <c r="L1688" i="9" s="1"/>
  <c r="M1688" i="9" s="1"/>
  <c r="N1688" i="9" s="1"/>
  <c r="D1692" i="9"/>
  <c r="I1687" i="9"/>
  <c r="K1687" i="9" s="1"/>
  <c r="L1687" i="9" s="1"/>
  <c r="M1687" i="9" s="1"/>
  <c r="D1722" i="9"/>
  <c r="N1637" i="9"/>
  <c r="N1639" i="9" s="1"/>
  <c r="M1639" i="9"/>
  <c r="O1636" i="9" s="1"/>
  <c r="N1657" i="9" l="1"/>
  <c r="N1659" i="9" s="1"/>
  <c r="M1659" i="9"/>
  <c r="O1657" i="9" s="1"/>
  <c r="N1687" i="9"/>
  <c r="J1692" i="9"/>
  <c r="J1693" i="9"/>
  <c r="I1672" i="9"/>
  <c r="D1675" i="9"/>
  <c r="I1664" i="9"/>
  <c r="K1664" i="9" s="1"/>
  <c r="J1723" i="9"/>
  <c r="J1722" i="9"/>
  <c r="K1722" i="9" s="1"/>
  <c r="L1722" i="9" s="1"/>
  <c r="M1722" i="9" s="1"/>
  <c r="K1672" i="9"/>
  <c r="N1722" i="9" l="1"/>
  <c r="L1672" i="9"/>
  <c r="M1672" i="9" s="1"/>
  <c r="N1672" i="9" s="1"/>
  <c r="L1664" i="9"/>
  <c r="M1664" i="9" s="1"/>
  <c r="N1664" i="9" s="1"/>
  <c r="J1676" i="9"/>
  <c r="J1677" i="9"/>
  <c r="K1677" i="9" s="1"/>
  <c r="L1677" i="9" s="1"/>
  <c r="M1677" i="9" s="1"/>
  <c r="N1677" i="9" s="1"/>
  <c r="J1675" i="9"/>
  <c r="I1662" i="9"/>
  <c r="K1662" i="9" s="1"/>
  <c r="L1662" i="9" s="1"/>
  <c r="M1662" i="9" s="1"/>
  <c r="I1693" i="9"/>
  <c r="K1693" i="9" s="1"/>
  <c r="L1693" i="9" s="1"/>
  <c r="M1693" i="9" s="1"/>
  <c r="N1693" i="9" s="1"/>
  <c r="D1696" i="9"/>
  <c r="N1662" i="9" l="1"/>
  <c r="N1665" i="9" s="1"/>
  <c r="M1665" i="9"/>
  <c r="O1661" i="9" s="1"/>
  <c r="J1697" i="9"/>
  <c r="J1696" i="9"/>
  <c r="I1667" i="9" l="1"/>
  <c r="K1667" i="9" s="1"/>
  <c r="L1667" i="9" s="1"/>
  <c r="M1667" i="9" s="1"/>
  <c r="I1697" i="9"/>
  <c r="K1697" i="9" s="1"/>
  <c r="D1700" i="9"/>
  <c r="I1689" i="9"/>
  <c r="K1689" i="9" s="1"/>
  <c r="I1675" i="9"/>
  <c r="K1675" i="9" s="1"/>
  <c r="L1675" i="9" s="1"/>
  <c r="M1675" i="9" s="1"/>
  <c r="L1697" i="9" l="1"/>
  <c r="M1697" i="9" s="1"/>
  <c r="N1697" i="9" s="1"/>
  <c r="N1675" i="9"/>
  <c r="L1689" i="9"/>
  <c r="M1689" i="9" s="1"/>
  <c r="J1703" i="9"/>
  <c r="J1700" i="9"/>
  <c r="J1701" i="9"/>
  <c r="J1702" i="9"/>
  <c r="M1669" i="9"/>
  <c r="O1667" i="9" s="1"/>
  <c r="N1667" i="9"/>
  <c r="N1669" i="9" s="1"/>
  <c r="N1689" i="9" l="1"/>
  <c r="N1690" i="9" s="1"/>
  <c r="M1690" i="9"/>
  <c r="O1687" i="9" s="1"/>
  <c r="I1671" i="9"/>
  <c r="K1671" i="9" s="1"/>
  <c r="L1671" i="9" s="1"/>
  <c r="M1671" i="9" s="1"/>
  <c r="I1702" i="9"/>
  <c r="K1702" i="9" s="1"/>
  <c r="D1706" i="9"/>
  <c r="J1707" i="9" l="1"/>
  <c r="J1706" i="9"/>
  <c r="L1702" i="9"/>
  <c r="M1702" i="9"/>
  <c r="N1702" i="9" s="1"/>
  <c r="M1673" i="9"/>
  <c r="N1671" i="9"/>
  <c r="N1673" i="9" s="1"/>
  <c r="I1692" i="9"/>
  <c r="K1692" i="9" s="1"/>
  <c r="I1700" i="9"/>
  <c r="K1700" i="9" s="1"/>
  <c r="L1700" i="9" s="1"/>
  <c r="M1700" i="9" s="1"/>
  <c r="D1726" i="9"/>
  <c r="I1723" i="9"/>
  <c r="K1723" i="9" s="1"/>
  <c r="O1671" i="9" l="1"/>
  <c r="L1723" i="9"/>
  <c r="M1723" i="9" s="1"/>
  <c r="J1726" i="9"/>
  <c r="J1728" i="9"/>
  <c r="J1727" i="9"/>
  <c r="N1700" i="9"/>
  <c r="L1692" i="9"/>
  <c r="M1692" i="9" s="1"/>
  <c r="M1694" i="9" l="1"/>
  <c r="N1692" i="9"/>
  <c r="N1694" i="9" s="1"/>
  <c r="N1723" i="9"/>
  <c r="N1724" i="9" s="1"/>
  <c r="M1724" i="9"/>
  <c r="O1722" i="9" s="1"/>
  <c r="I1676" i="9"/>
  <c r="K1676" i="9" s="1"/>
  <c r="L1676" i="9" s="1"/>
  <c r="M1676" i="9" s="1"/>
  <c r="D1710" i="9"/>
  <c r="I1707" i="9"/>
  <c r="K1707" i="9" s="1"/>
  <c r="L1707" i="9" s="1"/>
  <c r="M1707" i="9" s="1"/>
  <c r="N1707" i="9" s="1"/>
  <c r="N1676" i="9" l="1"/>
  <c r="N1678" i="9" s="1"/>
  <c r="M1678" i="9"/>
  <c r="O1675" i="9" s="1"/>
  <c r="I1726" i="9"/>
  <c r="K1726" i="9" s="1"/>
  <c r="D1761" i="9"/>
  <c r="J1711" i="9"/>
  <c r="J1710" i="9"/>
  <c r="O1692" i="9"/>
  <c r="J1762" i="9" l="1"/>
  <c r="J1761" i="9"/>
  <c r="K1761" i="9" s="1"/>
  <c r="L1761" i="9" s="1"/>
  <c r="M1761" i="9" s="1"/>
  <c r="L1726" i="9"/>
  <c r="M1726" i="9" s="1"/>
  <c r="I1703" i="9"/>
  <c r="K1703" i="9" s="1"/>
  <c r="D1714" i="9"/>
  <c r="I1711" i="9"/>
  <c r="K1711" i="9" s="1"/>
  <c r="I1696" i="9"/>
  <c r="K1696" i="9" s="1"/>
  <c r="L1696" i="9" s="1"/>
  <c r="M1696" i="9" s="1"/>
  <c r="D1731" i="9"/>
  <c r="I1727" i="9"/>
  <c r="K1727" i="9" s="1"/>
  <c r="N1726" i="9" l="1"/>
  <c r="J1731" i="9"/>
  <c r="J1732" i="9"/>
  <c r="L1711" i="9"/>
  <c r="M1711" i="9"/>
  <c r="N1711" i="9" s="1"/>
  <c r="J1714" i="9"/>
  <c r="J1716" i="9"/>
  <c r="K1716" i="9" s="1"/>
  <c r="J1715" i="9"/>
  <c r="L1703" i="9"/>
  <c r="M1703" i="9"/>
  <c r="N1703" i="9" s="1"/>
  <c r="L1727" i="9"/>
  <c r="M1727" i="9"/>
  <c r="N1727" i="9" s="1"/>
  <c r="N1761" i="9"/>
  <c r="N1696" i="9"/>
  <c r="N1698" i="9" s="1"/>
  <c r="M1698" i="9"/>
  <c r="O1696" i="9" s="1"/>
  <c r="I1701" i="9" l="1"/>
  <c r="K1701" i="9" s="1"/>
  <c r="L1701" i="9" s="1"/>
  <c r="M1701" i="9" s="1"/>
  <c r="D1735" i="9"/>
  <c r="I1732" i="9"/>
  <c r="K1732" i="9" s="1"/>
  <c r="L1716" i="9"/>
  <c r="M1716" i="9" s="1"/>
  <c r="N1716" i="9" s="1"/>
  <c r="L1732" i="9" l="1"/>
  <c r="M1732" i="9"/>
  <c r="N1732" i="9" s="1"/>
  <c r="J1735" i="9"/>
  <c r="J1736" i="9"/>
  <c r="N1701" i="9"/>
  <c r="N1704" i="9" s="1"/>
  <c r="M1704" i="9"/>
  <c r="O1700" i="9" s="1"/>
  <c r="D1739" i="9" l="1"/>
  <c r="I1736" i="9"/>
  <c r="I1714" i="9"/>
  <c r="K1714" i="9" s="1"/>
  <c r="L1714" i="9" s="1"/>
  <c r="M1714" i="9" s="1"/>
  <c r="I1728" i="9"/>
  <c r="K1728" i="9" s="1"/>
  <c r="I1706" i="9"/>
  <c r="K1706" i="9" s="1"/>
  <c r="L1706" i="9" s="1"/>
  <c r="M1706" i="9" s="1"/>
  <c r="K1736" i="9"/>
  <c r="L1736" i="9" l="1"/>
  <c r="M1736" i="9" s="1"/>
  <c r="N1736" i="9" s="1"/>
  <c r="N1714" i="9"/>
  <c r="N1706" i="9"/>
  <c r="N1708" i="9" s="1"/>
  <c r="M1708" i="9"/>
  <c r="O1706" i="9" s="1"/>
  <c r="L1728" i="9"/>
  <c r="M1728" i="9" s="1"/>
  <c r="J1740" i="9"/>
  <c r="J1742" i="9"/>
  <c r="J1739" i="9"/>
  <c r="J1741" i="9"/>
  <c r="N1728" i="9" l="1"/>
  <c r="N1729" i="9" s="1"/>
  <c r="M1729" i="9"/>
  <c r="O1726" i="9" s="1"/>
  <c r="I1710" i="9"/>
  <c r="K1710" i="9" s="1"/>
  <c r="L1710" i="9" s="1"/>
  <c r="M1710" i="9" s="1"/>
  <c r="D1745" i="9"/>
  <c r="I1741" i="9"/>
  <c r="K1741" i="9" s="1"/>
  <c r="M1712" i="9" l="1"/>
  <c r="N1710" i="9"/>
  <c r="N1712" i="9" s="1"/>
  <c r="L1741" i="9"/>
  <c r="M1741" i="9"/>
  <c r="N1741" i="9" s="1"/>
  <c r="J1745" i="9"/>
  <c r="J1746" i="9"/>
  <c r="I1739" i="9"/>
  <c r="K1739" i="9" s="1"/>
  <c r="L1739" i="9" s="1"/>
  <c r="M1739" i="9" s="1"/>
  <c r="I1731" i="9"/>
  <c r="K1731" i="9" s="1"/>
  <c r="L1731" i="9" s="1"/>
  <c r="M1731" i="9" s="1"/>
  <c r="D1765" i="9"/>
  <c r="I1762" i="9"/>
  <c r="K1762" i="9" s="1"/>
  <c r="L1762" i="9" s="1"/>
  <c r="M1762" i="9" s="1"/>
  <c r="N1762" i="9" l="1"/>
  <c r="N1763" i="9" s="1"/>
  <c r="M1763" i="9"/>
  <c r="O1761" i="9" s="1"/>
  <c r="J1765" i="9"/>
  <c r="J1766" i="9"/>
  <c r="J1767" i="9"/>
  <c r="N1731" i="9"/>
  <c r="N1733" i="9" s="1"/>
  <c r="M1733" i="9"/>
  <c r="N1739" i="9"/>
  <c r="O1710" i="9"/>
  <c r="O1731" i="9" l="1"/>
  <c r="I1715" i="9"/>
  <c r="K1715" i="9" s="1"/>
  <c r="L1715" i="9" s="1"/>
  <c r="M1715" i="9" s="1"/>
  <c r="D1749" i="9"/>
  <c r="I1746" i="9"/>
  <c r="K1746" i="9" s="1"/>
  <c r="L1746" i="9" s="1"/>
  <c r="M1746" i="9" s="1"/>
  <c r="N1746" i="9" s="1"/>
  <c r="I1765" i="9"/>
  <c r="K1765" i="9" s="1"/>
  <c r="L1765" i="9" s="1"/>
  <c r="M1765" i="9" s="1"/>
  <c r="D1800" i="9"/>
  <c r="J1801" i="9" l="1"/>
  <c r="J1800" i="9"/>
  <c r="K1800" i="9" s="1"/>
  <c r="L1800" i="9" s="1"/>
  <c r="M1800" i="9" s="1"/>
  <c r="N1715" i="9"/>
  <c r="N1717" i="9" s="1"/>
  <c r="M1717" i="9"/>
  <c r="O1714" i="9" s="1"/>
  <c r="N1765" i="9"/>
  <c r="J1749" i="9"/>
  <c r="J1750" i="9"/>
  <c r="I1735" i="9"/>
  <c r="K1735" i="9" s="1"/>
  <c r="L1735" i="9" s="1"/>
  <c r="M1735" i="9" s="1"/>
  <c r="I1766" i="9"/>
  <c r="K1766" i="9" s="1"/>
  <c r="L1766" i="9" s="1"/>
  <c r="M1766" i="9" s="1"/>
  <c r="N1766" i="9" s="1"/>
  <c r="D1770" i="9"/>
  <c r="J1771" i="9" l="1"/>
  <c r="J1770" i="9"/>
  <c r="N1800" i="9"/>
  <c r="M1737" i="9"/>
  <c r="N1735" i="9"/>
  <c r="N1737" i="9" s="1"/>
  <c r="I1742" i="9"/>
  <c r="K1742" i="9" s="1"/>
  <c r="L1742" i="9" s="1"/>
  <c r="M1742" i="9" s="1"/>
  <c r="N1742" i="9" s="1"/>
  <c r="D1753" i="9"/>
  <c r="I1750" i="9"/>
  <c r="K1750" i="9"/>
  <c r="L1750" i="9" l="1"/>
  <c r="M1750" i="9"/>
  <c r="N1750" i="9" s="1"/>
  <c r="J1753" i="9"/>
  <c r="J1754" i="9"/>
  <c r="J1755" i="9"/>
  <c r="K1755" i="9" s="1"/>
  <c r="L1755" i="9" s="1"/>
  <c r="M1755" i="9" s="1"/>
  <c r="N1755" i="9" s="1"/>
  <c r="O1735" i="9"/>
  <c r="I1740" i="9" l="1"/>
  <c r="K1740" i="9" s="1"/>
  <c r="L1740" i="9" s="1"/>
  <c r="M1740" i="9" s="1"/>
  <c r="I1771" i="9"/>
  <c r="K1771" i="9" s="1"/>
  <c r="D1774" i="9"/>
  <c r="L1771" i="9" l="1"/>
  <c r="M1771" i="9"/>
  <c r="N1771" i="9" s="1"/>
  <c r="J1775" i="9"/>
  <c r="J1774" i="9"/>
  <c r="N1740" i="9"/>
  <c r="N1743" i="9" s="1"/>
  <c r="M1743" i="9"/>
  <c r="O1739" i="9" s="1"/>
  <c r="I1753" i="9" l="1"/>
  <c r="K1753" i="9" s="1"/>
  <c r="L1753" i="9" s="1"/>
  <c r="M1753" i="9" s="1"/>
  <c r="D1778" i="9"/>
  <c r="I1775" i="9"/>
  <c r="I1767" i="9"/>
  <c r="K1767" i="9" s="1"/>
  <c r="I1745" i="9"/>
  <c r="K1745" i="9" s="1"/>
  <c r="L1745" i="9" s="1"/>
  <c r="M1745" i="9" s="1"/>
  <c r="K1775" i="9"/>
  <c r="L1775" i="9" s="1"/>
  <c r="M1775" i="9" s="1"/>
  <c r="N1775" i="9" s="1"/>
  <c r="N1745" i="9" l="1"/>
  <c r="N1747" i="9" s="1"/>
  <c r="M1747" i="9"/>
  <c r="L1767" i="9"/>
  <c r="M1767" i="9" s="1"/>
  <c r="J1778" i="9"/>
  <c r="J1779" i="9"/>
  <c r="J1781" i="9"/>
  <c r="J1780" i="9"/>
  <c r="N1753" i="9"/>
  <c r="N1767" i="9" l="1"/>
  <c r="N1768" i="9" s="1"/>
  <c r="M1768" i="9"/>
  <c r="O1765" i="9" s="1"/>
  <c r="O1745" i="9"/>
  <c r="I1749" i="9" l="1"/>
  <c r="K1749" i="9" s="1"/>
  <c r="L1749" i="9" s="1"/>
  <c r="M1749" i="9" s="1"/>
  <c r="I1780" i="9"/>
  <c r="K1780" i="9" s="1"/>
  <c r="L1780" i="9" s="1"/>
  <c r="M1780" i="9" s="1"/>
  <c r="N1780" i="9" s="1"/>
  <c r="D1784" i="9"/>
  <c r="I1778" i="9"/>
  <c r="K1778" i="9" s="1"/>
  <c r="D1804" i="9"/>
  <c r="I1801" i="9"/>
  <c r="K1801" i="9" s="1"/>
  <c r="I1770" i="9"/>
  <c r="K1770" i="9" s="1"/>
  <c r="L1770" i="9" s="1"/>
  <c r="M1770" i="9" s="1"/>
  <c r="M1772" i="9" l="1"/>
  <c r="N1770" i="9"/>
  <c r="N1772" i="9" s="1"/>
  <c r="L1801" i="9"/>
  <c r="M1801" i="9" s="1"/>
  <c r="J1804" i="9"/>
  <c r="J1805" i="9"/>
  <c r="J1806" i="9"/>
  <c r="L1778" i="9"/>
  <c r="M1778" i="9" s="1"/>
  <c r="J1784" i="9"/>
  <c r="J1785" i="9"/>
  <c r="N1749" i="9"/>
  <c r="N1751" i="9" s="1"/>
  <c r="M1751" i="9"/>
  <c r="O1749" i="9" s="1"/>
  <c r="N1778" i="9" l="1"/>
  <c r="N1801" i="9"/>
  <c r="N1802" i="9" s="1"/>
  <c r="M1802" i="9"/>
  <c r="O1800" i="9" s="1"/>
  <c r="I1754" i="9"/>
  <c r="K1754" i="9" s="1"/>
  <c r="L1754" i="9" s="1"/>
  <c r="M1754" i="9" s="1"/>
  <c r="D1788" i="9"/>
  <c r="I1785" i="9"/>
  <c r="K1785" i="9" s="1"/>
  <c r="O1770" i="9"/>
  <c r="L1785" i="9" l="1"/>
  <c r="M1785" i="9" s="1"/>
  <c r="N1785" i="9" s="1"/>
  <c r="N1754" i="9"/>
  <c r="N1756" i="9" s="1"/>
  <c r="M1756" i="9"/>
  <c r="O1753" i="9" s="1"/>
  <c r="J1789" i="9"/>
  <c r="J1788" i="9"/>
  <c r="I1804" i="9"/>
  <c r="K1804" i="9" s="1"/>
  <c r="D1839" i="9"/>
  <c r="I1774" i="9"/>
  <c r="K1774" i="9" s="1"/>
  <c r="L1774" i="9" s="1"/>
  <c r="M1774" i="9" s="1"/>
  <c r="I1805" i="9"/>
  <c r="K1805" i="9" s="1"/>
  <c r="L1805" i="9" s="1"/>
  <c r="M1805" i="9" s="1"/>
  <c r="N1805" i="9" s="1"/>
  <c r="D1809" i="9"/>
  <c r="N1774" i="9" l="1"/>
  <c r="N1776" i="9" s="1"/>
  <c r="M1776" i="9"/>
  <c r="O1774" i="9" s="1"/>
  <c r="J1810" i="9"/>
  <c r="J1809" i="9"/>
  <c r="K1789" i="9"/>
  <c r="I1781" i="9"/>
  <c r="K1781" i="9" s="1"/>
  <c r="L1781" i="9" s="1"/>
  <c r="M1781" i="9" s="1"/>
  <c r="N1781" i="9" s="1"/>
  <c r="D1792" i="9"/>
  <c r="I1789" i="9"/>
  <c r="J1840" i="9"/>
  <c r="J1839" i="9"/>
  <c r="K1839" i="9" s="1"/>
  <c r="L1804" i="9"/>
  <c r="M1804" i="9" s="1"/>
  <c r="N1804" i="9" l="1"/>
  <c r="I1779" i="9"/>
  <c r="K1779" i="9" s="1"/>
  <c r="L1779" i="9" s="1"/>
  <c r="M1779" i="9" s="1"/>
  <c r="I1810" i="9"/>
  <c r="K1810" i="9" s="1"/>
  <c r="L1810" i="9" s="1"/>
  <c r="M1810" i="9" s="1"/>
  <c r="N1810" i="9" s="1"/>
  <c r="D1813" i="9"/>
  <c r="L1789" i="9"/>
  <c r="M1789" i="9" s="1"/>
  <c r="N1789" i="9" s="1"/>
  <c r="L1839" i="9"/>
  <c r="M1839" i="9" s="1"/>
  <c r="J1792" i="9"/>
  <c r="J1794" i="9"/>
  <c r="K1794" i="9" s="1"/>
  <c r="L1794" i="9" s="1"/>
  <c r="M1794" i="9" s="1"/>
  <c r="N1794" i="9" s="1"/>
  <c r="J1793" i="9"/>
  <c r="N1839" i="9" l="1"/>
  <c r="N1779" i="9"/>
  <c r="N1782" i="9" s="1"/>
  <c r="M1782" i="9"/>
  <c r="O1778" i="9" s="1"/>
  <c r="J1813" i="9"/>
  <c r="J1814" i="9"/>
  <c r="D1817" i="9" l="1"/>
  <c r="I1806" i="9"/>
  <c r="K1806" i="9" s="1"/>
  <c r="I1792" i="9"/>
  <c r="K1792" i="9" s="1"/>
  <c r="L1792" i="9" s="1"/>
  <c r="M1792" i="9" s="1"/>
  <c r="I1784" i="9"/>
  <c r="K1784" i="9" s="1"/>
  <c r="L1784" i="9" s="1"/>
  <c r="M1784" i="9" s="1"/>
  <c r="I1814" i="9"/>
  <c r="K1814" i="9"/>
  <c r="L1814" i="9" s="1"/>
  <c r="M1814" i="9" s="1"/>
  <c r="N1814" i="9" s="1"/>
  <c r="N1792" i="9" l="1"/>
  <c r="L1806" i="9"/>
  <c r="M1806" i="9" s="1"/>
  <c r="N1784" i="9"/>
  <c r="N1786" i="9" s="1"/>
  <c r="M1786" i="9"/>
  <c r="O1784" i="9" s="1"/>
  <c r="J1819" i="9"/>
  <c r="J1818" i="9"/>
  <c r="J1817" i="9"/>
  <c r="J1820" i="9"/>
  <c r="N1806" i="9" l="1"/>
  <c r="N1807" i="9" s="1"/>
  <c r="M1807" i="9"/>
  <c r="O1804" i="9" s="1"/>
  <c r="I1788" i="9"/>
  <c r="K1788" i="9" s="1"/>
  <c r="L1788" i="9" s="1"/>
  <c r="M1788" i="9" s="1"/>
  <c r="D1823" i="9"/>
  <c r="I1819" i="9"/>
  <c r="K1819" i="9" s="1"/>
  <c r="M1790" i="9" l="1"/>
  <c r="N1788" i="9"/>
  <c r="N1790" i="9" s="1"/>
  <c r="I1817" i="9"/>
  <c r="K1817" i="9" s="1"/>
  <c r="I1809" i="9"/>
  <c r="K1809" i="9" s="1"/>
  <c r="I1840" i="9"/>
  <c r="K1840" i="9" s="1"/>
  <c r="D1843" i="9"/>
  <c r="L1819" i="9"/>
  <c r="M1819" i="9" s="1"/>
  <c r="N1819" i="9" s="1"/>
  <c r="J1823" i="9"/>
  <c r="J1824" i="9"/>
  <c r="J1845" i="9" l="1"/>
  <c r="J1844" i="9"/>
  <c r="J1843" i="9"/>
  <c r="M1840" i="9"/>
  <c r="L1840" i="9"/>
  <c r="L1809" i="9"/>
  <c r="M1809" i="9" s="1"/>
  <c r="L1817" i="9"/>
  <c r="M1817" i="9" s="1"/>
  <c r="O1788" i="9"/>
  <c r="N1809" i="9" l="1"/>
  <c r="N1811" i="9" s="1"/>
  <c r="M1811" i="9"/>
  <c r="O1809" i="9" s="1"/>
  <c r="N1817" i="9"/>
  <c r="N1840" i="9"/>
  <c r="N1841" i="9" s="1"/>
  <c r="M1841" i="9"/>
  <c r="O1839" i="9" s="1"/>
  <c r="I1793" i="9"/>
  <c r="K1793" i="9" s="1"/>
  <c r="L1793" i="9" s="1"/>
  <c r="M1793" i="9" s="1"/>
  <c r="D1827" i="9"/>
  <c r="I1824" i="9"/>
  <c r="K1824" i="9" s="1"/>
  <c r="L1824" i="9" s="1"/>
  <c r="M1824" i="9" s="1"/>
  <c r="N1824" i="9" s="1"/>
  <c r="I1843" i="9" l="1"/>
  <c r="K1843" i="9" s="1"/>
  <c r="L1843" i="9" s="1"/>
  <c r="M1843" i="9" s="1"/>
  <c r="D1878" i="9"/>
  <c r="J1828" i="9"/>
  <c r="J1827" i="9"/>
  <c r="I1813" i="9"/>
  <c r="K1813" i="9" s="1"/>
  <c r="L1813" i="9" s="1"/>
  <c r="M1813" i="9" s="1"/>
  <c r="D1848" i="9"/>
  <c r="I1844" i="9"/>
  <c r="K1844" i="9" s="1"/>
  <c r="N1793" i="9"/>
  <c r="N1795" i="9" s="1"/>
  <c r="M1795" i="9"/>
  <c r="O1792" i="9" s="1"/>
  <c r="M1815" i="9" l="1"/>
  <c r="N1813" i="9"/>
  <c r="N1815" i="9" s="1"/>
  <c r="I1828" i="9"/>
  <c r="D1831" i="9"/>
  <c r="I1820" i="9"/>
  <c r="K1820" i="9" s="1"/>
  <c r="K1828" i="9"/>
  <c r="J1848" i="9"/>
  <c r="J1849" i="9"/>
  <c r="J1879" i="9"/>
  <c r="J1878" i="9"/>
  <c r="K1878" i="9" s="1"/>
  <c r="L1878" i="9" s="1"/>
  <c r="M1878" i="9" s="1"/>
  <c r="L1844" i="9"/>
  <c r="M1844" i="9" s="1"/>
  <c r="N1843" i="9"/>
  <c r="N1844" i="9" l="1"/>
  <c r="L1828" i="9"/>
  <c r="M1828" i="9" s="1"/>
  <c r="N1828" i="9" s="1"/>
  <c r="L1820" i="9"/>
  <c r="M1820" i="9" s="1"/>
  <c r="N1820" i="9" s="1"/>
  <c r="J1833" i="9"/>
  <c r="K1833" i="9" s="1"/>
  <c r="L1833" i="9" s="1"/>
  <c r="M1833" i="9" s="1"/>
  <c r="N1833" i="9" s="1"/>
  <c r="J1831" i="9"/>
  <c r="J1832" i="9"/>
  <c r="N1878" i="9"/>
  <c r="O1813" i="9"/>
  <c r="I1818" i="9" l="1"/>
  <c r="K1818" i="9" s="1"/>
  <c r="L1818" i="9" s="1"/>
  <c r="M1818" i="9" s="1"/>
  <c r="I1849" i="9"/>
  <c r="K1849" i="9" s="1"/>
  <c r="D1852" i="9"/>
  <c r="N1818" i="9" l="1"/>
  <c r="N1821" i="9" s="1"/>
  <c r="M1821" i="9"/>
  <c r="O1817" i="9" s="1"/>
  <c r="J1852" i="9"/>
  <c r="J1853" i="9"/>
  <c r="L1849" i="9"/>
  <c r="M1849" i="9" s="1"/>
  <c r="N1849" i="9" s="1"/>
  <c r="D1856" i="9" l="1"/>
  <c r="I1853" i="9"/>
  <c r="I1831" i="9"/>
  <c r="K1831" i="9" s="1"/>
  <c r="L1831" i="9" s="1"/>
  <c r="M1831" i="9" s="1"/>
  <c r="I1845" i="9"/>
  <c r="K1845" i="9" s="1"/>
  <c r="I1823" i="9"/>
  <c r="K1823" i="9" s="1"/>
  <c r="L1823" i="9" s="1"/>
  <c r="M1823" i="9" s="1"/>
  <c r="K1853" i="9"/>
  <c r="L1853" i="9" l="1"/>
  <c r="M1853" i="9" s="1"/>
  <c r="N1853" i="9" s="1"/>
  <c r="L1845" i="9"/>
  <c r="M1845" i="9" s="1"/>
  <c r="N1823" i="9"/>
  <c r="N1825" i="9" s="1"/>
  <c r="M1825" i="9"/>
  <c r="O1823" i="9" s="1"/>
  <c r="N1831" i="9"/>
  <c r="J1856" i="9"/>
  <c r="J1859" i="9"/>
  <c r="J1857" i="9"/>
  <c r="J1858" i="9"/>
  <c r="N1845" i="9" l="1"/>
  <c r="N1846" i="9" s="1"/>
  <c r="M1846" i="9"/>
  <c r="O1843" i="9" s="1"/>
  <c r="I1827" i="9"/>
  <c r="K1827" i="9" s="1"/>
  <c r="L1827" i="9" s="1"/>
  <c r="M1827" i="9" s="1"/>
  <c r="I1858" i="9"/>
  <c r="D1862" i="9"/>
  <c r="K1858" i="9"/>
  <c r="L1858" i="9" l="1"/>
  <c r="M1858" i="9" s="1"/>
  <c r="N1858" i="9" s="1"/>
  <c r="J1863" i="9"/>
  <c r="J1862" i="9"/>
  <c r="I1879" i="9"/>
  <c r="K1879" i="9" s="1"/>
  <c r="L1879" i="9" s="1"/>
  <c r="M1879" i="9" s="1"/>
  <c r="I1848" i="9"/>
  <c r="K1848" i="9" s="1"/>
  <c r="L1848" i="9" s="1"/>
  <c r="M1848" i="9" s="1"/>
  <c r="D1882" i="9"/>
  <c r="I1856" i="9"/>
  <c r="K1856" i="9" s="1"/>
  <c r="N1827" i="9"/>
  <c r="N1829" i="9" s="1"/>
  <c r="M1829" i="9"/>
  <c r="O1827" i="9" s="1"/>
  <c r="N1879" i="9" l="1"/>
  <c r="N1880" i="9" s="1"/>
  <c r="M1880" i="9"/>
  <c r="O1878" i="9" s="1"/>
  <c r="M1850" i="9"/>
  <c r="N1848" i="9"/>
  <c r="N1850" i="9" s="1"/>
  <c r="I1832" i="9"/>
  <c r="K1832" i="9" s="1"/>
  <c r="L1832" i="9" s="1"/>
  <c r="M1832" i="9" s="1"/>
  <c r="I1863" i="9"/>
  <c r="K1863" i="9" s="1"/>
  <c r="D1866" i="9"/>
  <c r="L1856" i="9"/>
  <c r="M1856" i="9" s="1"/>
  <c r="J1882" i="9"/>
  <c r="J1883" i="9"/>
  <c r="J1884" i="9"/>
  <c r="N1856" i="9" l="1"/>
  <c r="L1863" i="9"/>
  <c r="M1863" i="9" s="1"/>
  <c r="N1863" i="9" s="1"/>
  <c r="N1832" i="9"/>
  <c r="N1834" i="9" s="1"/>
  <c r="M1834" i="9"/>
  <c r="O1831" i="9" s="1"/>
  <c r="O1848" i="9"/>
  <c r="I1882" i="9"/>
  <c r="K1882" i="9" s="1"/>
  <c r="L1882" i="9" s="1"/>
  <c r="M1882" i="9" s="1"/>
  <c r="D1917" i="9"/>
  <c r="J1867" i="9"/>
  <c r="J1866" i="9"/>
  <c r="I1867" i="9" l="1"/>
  <c r="K1867" i="9" s="1"/>
  <c r="D1870" i="9"/>
  <c r="I1859" i="9"/>
  <c r="K1859" i="9" s="1"/>
  <c r="J1918" i="9"/>
  <c r="J1917" i="9"/>
  <c r="K1917" i="9" s="1"/>
  <c r="I1852" i="9"/>
  <c r="K1852" i="9" s="1"/>
  <c r="L1852" i="9" s="1"/>
  <c r="M1852" i="9" s="1"/>
  <c r="D1887" i="9"/>
  <c r="I1883" i="9"/>
  <c r="K1883" i="9" s="1"/>
  <c r="N1882" i="9"/>
  <c r="L1917" i="9" l="1"/>
  <c r="M1917" i="9" s="1"/>
  <c r="L1859" i="9"/>
  <c r="M1859" i="9"/>
  <c r="N1859" i="9" s="1"/>
  <c r="N1852" i="9"/>
  <c r="N1854" i="9" s="1"/>
  <c r="M1854" i="9"/>
  <c r="O1852" i="9" s="1"/>
  <c r="J1872" i="9"/>
  <c r="K1872" i="9" s="1"/>
  <c r="J1871" i="9"/>
  <c r="J1870" i="9"/>
  <c r="J1888" i="9"/>
  <c r="J1887" i="9"/>
  <c r="L1883" i="9"/>
  <c r="M1883" i="9" s="1"/>
  <c r="L1867" i="9"/>
  <c r="M1867" i="9" s="1"/>
  <c r="N1867" i="9" s="1"/>
  <c r="N1883" i="9" l="1"/>
  <c r="N1917" i="9"/>
  <c r="I1857" i="9"/>
  <c r="K1857" i="9" s="1"/>
  <c r="L1857" i="9" s="1"/>
  <c r="M1857" i="9" s="1"/>
  <c r="I1888" i="9"/>
  <c r="K1888" i="9" s="1"/>
  <c r="L1888" i="9" s="1"/>
  <c r="M1888" i="9" s="1"/>
  <c r="N1888" i="9" s="1"/>
  <c r="D1891" i="9"/>
  <c r="L1872" i="9"/>
  <c r="M1872" i="9" s="1"/>
  <c r="N1872" i="9" s="1"/>
  <c r="J1891" i="9" l="1"/>
  <c r="J1892" i="9"/>
  <c r="N1857" i="9"/>
  <c r="N1860" i="9" s="1"/>
  <c r="M1860" i="9"/>
  <c r="O1856" i="9" l="1"/>
  <c r="I1884" i="9" l="1"/>
  <c r="K1884" i="9" s="1"/>
  <c r="L1884" i="9" s="1"/>
  <c r="M1884" i="9" s="1"/>
  <c r="I1862" i="9"/>
  <c r="K1862" i="9" s="1"/>
  <c r="L1862" i="9" s="1"/>
  <c r="M1862" i="9" s="1"/>
  <c r="I1892" i="9"/>
  <c r="K1892" i="9" s="1"/>
  <c r="D1895" i="9"/>
  <c r="I1870" i="9"/>
  <c r="K1870" i="9" s="1"/>
  <c r="L1870" i="9" l="1"/>
  <c r="M1870" i="9" s="1"/>
  <c r="J1897" i="9"/>
  <c r="J1898" i="9"/>
  <c r="J1896" i="9"/>
  <c r="J1895" i="9"/>
  <c r="L1892" i="9"/>
  <c r="M1892" i="9" s="1"/>
  <c r="N1892" i="9" s="1"/>
  <c r="N1862" i="9"/>
  <c r="N1864" i="9" s="1"/>
  <c r="M1864" i="9"/>
  <c r="O1862" i="9" s="1"/>
  <c r="N1884" i="9"/>
  <c r="N1885" i="9" s="1"/>
  <c r="M1885" i="9"/>
  <c r="N1870" i="9" l="1"/>
  <c r="I1866" i="9"/>
  <c r="K1866" i="9" s="1"/>
  <c r="L1866" i="9" s="1"/>
  <c r="M1866" i="9" s="1"/>
  <c r="D1901" i="9"/>
  <c r="I1897" i="9"/>
  <c r="K1897" i="9" s="1"/>
  <c r="O1882" i="9"/>
  <c r="M1868" i="9" l="1"/>
  <c r="N1866" i="9"/>
  <c r="N1868" i="9" s="1"/>
  <c r="L1897" i="9"/>
  <c r="M1897" i="9" s="1"/>
  <c r="N1897" i="9" s="1"/>
  <c r="I1887" i="9"/>
  <c r="K1887" i="9" s="1"/>
  <c r="L1887" i="9" s="1"/>
  <c r="M1887" i="9" s="1"/>
  <c r="D1921" i="9"/>
  <c r="I1918" i="9"/>
  <c r="K1918" i="9" s="1"/>
  <c r="L1918" i="9" s="1"/>
  <c r="M1918" i="9" s="1"/>
  <c r="I1895" i="9"/>
  <c r="K1895" i="9" s="1"/>
  <c r="L1895" i="9" s="1"/>
  <c r="M1895" i="9" s="1"/>
  <c r="J1901" i="9"/>
  <c r="J1902" i="9"/>
  <c r="N1895" i="9" l="1"/>
  <c r="N1918" i="9"/>
  <c r="N1919" i="9" s="1"/>
  <c r="M1919" i="9"/>
  <c r="O1917" i="9" s="1"/>
  <c r="J1922" i="9"/>
  <c r="J1923" i="9"/>
  <c r="J1921" i="9"/>
  <c r="M1889" i="9"/>
  <c r="N1887" i="9"/>
  <c r="N1889" i="9" s="1"/>
  <c r="O1866" i="9"/>
  <c r="I1871" i="9" l="1"/>
  <c r="K1871" i="9" s="1"/>
  <c r="L1871" i="9" s="1"/>
  <c r="M1871" i="9" s="1"/>
  <c r="I1902" i="9"/>
  <c r="K1902" i="9" s="1"/>
  <c r="D1905" i="9"/>
  <c r="I1921" i="9"/>
  <c r="K1921" i="9" s="1"/>
  <c r="L1921" i="9" s="1"/>
  <c r="M1921" i="9" s="1"/>
  <c r="D1956" i="9"/>
  <c r="O1887" i="9"/>
  <c r="N1871" i="9" l="1"/>
  <c r="N1873" i="9" s="1"/>
  <c r="M1873" i="9"/>
  <c r="O1870" i="9" s="1"/>
  <c r="I1891" i="9"/>
  <c r="K1891" i="9" s="1"/>
  <c r="L1891" i="9" s="1"/>
  <c r="M1891" i="9" s="1"/>
  <c r="I1922" i="9"/>
  <c r="K1922" i="9" s="1"/>
  <c r="D1926" i="9"/>
  <c r="J1956" i="9"/>
  <c r="K1956" i="9" s="1"/>
  <c r="J1957" i="9"/>
  <c r="J1906" i="9"/>
  <c r="J1905" i="9"/>
  <c r="N1921" i="9"/>
  <c r="L1902" i="9"/>
  <c r="M1902" i="9" s="1"/>
  <c r="N1902" i="9" s="1"/>
  <c r="N1891" i="9" l="1"/>
  <c r="N1893" i="9" s="1"/>
  <c r="M1893" i="9"/>
  <c r="O1891" i="9" s="1"/>
  <c r="L1956" i="9"/>
  <c r="M1956" i="9" s="1"/>
  <c r="L1922" i="9"/>
  <c r="M1922" i="9" s="1"/>
  <c r="D1909" i="9"/>
  <c r="I1906" i="9"/>
  <c r="K1906" i="9" s="1"/>
  <c r="I1898" i="9"/>
  <c r="K1898" i="9" s="1"/>
  <c r="J1926" i="9"/>
  <c r="J1927" i="9"/>
  <c r="N1922" i="9" l="1"/>
  <c r="L1906" i="9"/>
  <c r="M1906" i="9" s="1"/>
  <c r="N1906" i="9" s="1"/>
  <c r="N1956" i="9"/>
  <c r="J1911" i="9"/>
  <c r="K1911" i="9" s="1"/>
  <c r="L1911" i="9" s="1"/>
  <c r="M1911" i="9" s="1"/>
  <c r="N1911" i="9" s="1"/>
  <c r="J1910" i="9"/>
  <c r="J1909" i="9"/>
  <c r="I1896" i="9"/>
  <c r="K1896" i="9" s="1"/>
  <c r="L1896" i="9" s="1"/>
  <c r="M1896" i="9" s="1"/>
  <c r="I1927" i="9"/>
  <c r="K1927" i="9" s="1"/>
  <c r="L1927" i="9" s="1"/>
  <c r="M1927" i="9" s="1"/>
  <c r="N1927" i="9" s="1"/>
  <c r="D1930" i="9"/>
  <c r="L1898" i="9"/>
  <c r="M1898" i="9" s="1"/>
  <c r="N1898" i="9" s="1"/>
  <c r="J1931" i="9" l="1"/>
  <c r="J1930" i="9"/>
  <c r="N1896" i="9"/>
  <c r="N1899" i="9" s="1"/>
  <c r="M1899" i="9"/>
  <c r="O1895" i="9" s="1"/>
  <c r="I1931" i="9" l="1"/>
  <c r="K1931" i="9" s="1"/>
  <c r="L1931" i="9" s="1"/>
  <c r="M1931" i="9" s="1"/>
  <c r="N1931" i="9" s="1"/>
  <c r="I1909" i="9"/>
  <c r="K1909" i="9" s="1"/>
  <c r="L1909" i="9" s="1"/>
  <c r="M1909" i="9" s="1"/>
  <c r="I1923" i="9"/>
  <c r="K1923" i="9" s="1"/>
  <c r="I1901" i="9"/>
  <c r="K1901" i="9" s="1"/>
  <c r="L1901" i="9" s="1"/>
  <c r="M1901" i="9" s="1"/>
  <c r="D1934" i="9"/>
  <c r="J1934" i="9" l="1"/>
  <c r="J1935" i="9"/>
  <c r="J1936" i="9"/>
  <c r="J1937" i="9"/>
  <c r="M1903" i="9"/>
  <c r="N1901" i="9"/>
  <c r="N1903" i="9" s="1"/>
  <c r="L1923" i="9"/>
  <c r="M1923" i="9" s="1"/>
  <c r="N1909" i="9"/>
  <c r="N1923" i="9" l="1"/>
  <c r="N1924" i="9" s="1"/>
  <c r="M1924" i="9"/>
  <c r="O1921" i="9" s="1"/>
  <c r="O1901" i="9"/>
  <c r="I1905" i="9" l="1"/>
  <c r="K1905" i="9" s="1"/>
  <c r="L1905" i="9" s="1"/>
  <c r="M1905" i="9" s="1"/>
  <c r="D1940" i="9"/>
  <c r="I1936" i="9"/>
  <c r="K1936" i="9" s="1"/>
  <c r="I1926" i="9"/>
  <c r="K1926" i="9" s="1"/>
  <c r="D1960" i="9"/>
  <c r="I1934" i="9"/>
  <c r="K1934" i="9" s="1"/>
  <c r="L1934" i="9" s="1"/>
  <c r="M1934" i="9" s="1"/>
  <c r="I1957" i="9"/>
  <c r="K1957" i="9" s="1"/>
  <c r="L1957" i="9" l="1"/>
  <c r="M1957" i="9" s="1"/>
  <c r="L1926" i="9"/>
  <c r="M1926" i="9"/>
  <c r="L1936" i="9"/>
  <c r="M1936" i="9" s="1"/>
  <c r="N1936" i="9" s="1"/>
  <c r="N1934" i="9"/>
  <c r="J1961" i="9"/>
  <c r="J1962" i="9"/>
  <c r="J1960" i="9"/>
  <c r="J1940" i="9"/>
  <c r="J1941" i="9"/>
  <c r="N1905" i="9"/>
  <c r="N1907" i="9" s="1"/>
  <c r="M1907" i="9"/>
  <c r="O1905" i="9" s="1"/>
  <c r="N1957" i="9" l="1"/>
  <c r="N1958" i="9" s="1"/>
  <c r="M1958" i="9"/>
  <c r="O1956" i="9" s="1"/>
  <c r="I1910" i="9"/>
  <c r="K1910" i="9" s="1"/>
  <c r="L1910" i="9" s="1"/>
  <c r="M1910" i="9" s="1"/>
  <c r="I1941" i="9"/>
  <c r="K1941" i="9" s="1"/>
  <c r="L1941" i="9" s="1"/>
  <c r="M1941" i="9" s="1"/>
  <c r="N1941" i="9" s="1"/>
  <c r="D1944" i="9"/>
  <c r="N1926" i="9"/>
  <c r="N1928" i="9" s="1"/>
  <c r="M1928" i="9"/>
  <c r="O1926" i="9" s="1"/>
  <c r="N1910" i="9" l="1"/>
  <c r="N1912" i="9" s="1"/>
  <c r="M1912" i="9"/>
  <c r="O1909" i="9" s="1"/>
  <c r="I1930" i="9"/>
  <c r="K1930" i="9" s="1"/>
  <c r="L1930" i="9" s="1"/>
  <c r="M1930" i="9" s="1"/>
  <c r="I1961" i="9"/>
  <c r="K1961" i="9" s="1"/>
  <c r="D1965" i="9"/>
  <c r="J1945" i="9"/>
  <c r="J1944" i="9"/>
  <c r="I1960" i="9"/>
  <c r="K1960" i="9" s="1"/>
  <c r="L1960" i="9" s="1"/>
  <c r="M1960" i="9" s="1"/>
  <c r="D1995" i="9"/>
  <c r="M1932" i="9" l="1"/>
  <c r="N1930" i="9"/>
  <c r="N1932" i="9" s="1"/>
  <c r="N1960" i="9"/>
  <c r="D1948" i="9"/>
  <c r="I1937" i="9"/>
  <c r="K1937" i="9" s="1"/>
  <c r="L1937" i="9" s="1"/>
  <c r="M1937" i="9" s="1"/>
  <c r="N1937" i="9" s="1"/>
  <c r="I1945" i="9"/>
  <c r="K1945" i="9" s="1"/>
  <c r="J1965" i="9"/>
  <c r="J1966" i="9"/>
  <c r="L1961" i="9"/>
  <c r="M1961" i="9" s="1"/>
  <c r="J1995" i="9"/>
  <c r="K1995" i="9" s="1"/>
  <c r="J1996" i="9"/>
  <c r="N1961" i="9" l="1"/>
  <c r="L1995" i="9"/>
  <c r="M1995" i="9" s="1"/>
  <c r="J1949" i="9"/>
  <c r="J1948" i="9"/>
  <c r="J1950" i="9"/>
  <c r="K1950" i="9" s="1"/>
  <c r="L1945" i="9"/>
  <c r="M1945" i="9" s="1"/>
  <c r="N1945" i="9" s="1"/>
  <c r="O1930" i="9"/>
  <c r="N1995" i="9" l="1"/>
  <c r="I1935" i="9"/>
  <c r="K1935" i="9" s="1"/>
  <c r="L1935" i="9" s="1"/>
  <c r="M1935" i="9" s="1"/>
  <c r="I1966" i="9"/>
  <c r="K1966" i="9" s="1"/>
  <c r="D1969" i="9"/>
  <c r="L1950" i="9"/>
  <c r="M1950" i="9" s="1"/>
  <c r="N1950" i="9" s="1"/>
  <c r="L1966" i="9" l="1"/>
  <c r="M1966" i="9"/>
  <c r="N1966" i="9" s="1"/>
  <c r="J1970" i="9"/>
  <c r="J1969" i="9"/>
  <c r="N1935" i="9"/>
  <c r="N1938" i="9" s="1"/>
  <c r="M1938" i="9"/>
  <c r="O1934" i="9" s="1"/>
  <c r="I1970" i="9" l="1"/>
  <c r="K1970" i="9" s="1"/>
  <c r="L1970" i="9" s="1"/>
  <c r="M1970" i="9" s="1"/>
  <c r="N1970" i="9" s="1"/>
  <c r="I1940" i="9"/>
  <c r="K1940" i="9" s="1"/>
  <c r="L1940" i="9" s="1"/>
  <c r="M1940" i="9" s="1"/>
  <c r="D1973" i="9"/>
  <c r="I1962" i="9"/>
  <c r="K1962" i="9" s="1"/>
  <c r="L1962" i="9" s="1"/>
  <c r="M1962" i="9" s="1"/>
  <c r="I1948" i="9"/>
  <c r="K1948" i="9" s="1"/>
  <c r="L1948" i="9" s="1"/>
  <c r="M1948" i="9" s="1"/>
  <c r="N1962" i="9" l="1"/>
  <c r="N1963" i="9" s="1"/>
  <c r="M1963" i="9"/>
  <c r="O1960" i="9" s="1"/>
  <c r="M1942" i="9"/>
  <c r="N1940" i="9"/>
  <c r="N1942" i="9" s="1"/>
  <c r="N1948" i="9"/>
  <c r="J1973" i="9"/>
  <c r="J1974" i="9"/>
  <c r="J1975" i="9"/>
  <c r="J1976" i="9"/>
  <c r="D1999" i="9" l="1"/>
  <c r="I1973" i="9"/>
  <c r="K1973" i="9" s="1"/>
  <c r="I1996" i="9"/>
  <c r="K1996" i="9" s="1"/>
  <c r="L1996" i="9" s="1"/>
  <c r="M1996" i="9" s="1"/>
  <c r="I1965" i="9"/>
  <c r="K1965" i="9" s="1"/>
  <c r="L1965" i="9" s="1"/>
  <c r="M1965" i="9" s="1"/>
  <c r="O1940" i="9"/>
  <c r="I1944" i="9" l="1"/>
  <c r="K1944" i="9" s="1"/>
  <c r="L1944" i="9" s="1"/>
  <c r="M1944" i="9" s="1"/>
  <c r="D1979" i="9"/>
  <c r="I1975" i="9"/>
  <c r="K1975" i="9" s="1"/>
  <c r="L1973" i="9"/>
  <c r="M1973" i="9" s="1"/>
  <c r="N1965" i="9"/>
  <c r="N1967" i="9" s="1"/>
  <c r="M1967" i="9"/>
  <c r="O1965" i="9" s="1"/>
  <c r="J2001" i="9"/>
  <c r="J2000" i="9"/>
  <c r="J1999" i="9"/>
  <c r="N1996" i="9"/>
  <c r="N1997" i="9" s="1"/>
  <c r="M1997" i="9"/>
  <c r="O1995" i="9" s="1"/>
  <c r="N1973" i="9" l="1"/>
  <c r="L1975" i="9"/>
  <c r="M1975" i="9" s="1"/>
  <c r="N1975" i="9" s="1"/>
  <c r="I1969" i="9"/>
  <c r="K1969" i="9" s="1"/>
  <c r="L1969" i="9" s="1"/>
  <c r="M1969" i="9" s="1"/>
  <c r="D2004" i="9"/>
  <c r="I2000" i="9"/>
  <c r="K2000" i="9" s="1"/>
  <c r="J1979" i="9"/>
  <c r="J1980" i="9"/>
  <c r="I1999" i="9"/>
  <c r="K1999" i="9" s="1"/>
  <c r="L1999" i="9" s="1"/>
  <c r="M1999" i="9" s="1"/>
  <c r="D2034" i="9"/>
  <c r="N1944" i="9"/>
  <c r="N1946" i="9" s="1"/>
  <c r="M1946" i="9"/>
  <c r="L2000" i="9" l="1"/>
  <c r="M2000" i="9" s="1"/>
  <c r="J2005" i="9"/>
  <c r="J2004" i="9"/>
  <c r="J2035" i="9"/>
  <c r="J2034" i="9"/>
  <c r="K2034" i="9" s="1"/>
  <c r="L2034" i="9" s="1"/>
  <c r="M2034" i="9" s="1"/>
  <c r="M1971" i="9"/>
  <c r="N1969" i="9"/>
  <c r="N1971" i="9" s="1"/>
  <c r="N1999" i="9"/>
  <c r="O1944" i="9"/>
  <c r="N2000" i="9" l="1"/>
  <c r="I1949" i="9"/>
  <c r="K1949" i="9" s="1"/>
  <c r="L1949" i="9" s="1"/>
  <c r="M1949" i="9" s="1"/>
  <c r="I1980" i="9"/>
  <c r="K1980" i="9" s="1"/>
  <c r="L1980" i="9" s="1"/>
  <c r="M1980" i="9" s="1"/>
  <c r="N1980" i="9" s="1"/>
  <c r="D1983" i="9"/>
  <c r="O1969" i="9"/>
  <c r="N2034" i="9"/>
  <c r="N1949" i="9" l="1"/>
  <c r="N1951" i="9" s="1"/>
  <c r="M1951" i="9"/>
  <c r="O1948" i="9" s="1"/>
  <c r="I1974" i="9"/>
  <c r="K1974" i="9" s="1"/>
  <c r="D2008" i="9"/>
  <c r="I2005" i="9"/>
  <c r="K2005" i="9" s="1"/>
  <c r="J1984" i="9"/>
  <c r="J1983" i="9"/>
  <c r="L1974" i="9" l="1"/>
  <c r="M1974" i="9" s="1"/>
  <c r="I1976" i="9"/>
  <c r="K1976" i="9" s="1"/>
  <c r="D1987" i="9"/>
  <c r="I1984" i="9"/>
  <c r="K1984" i="9" s="1"/>
  <c r="L2005" i="9"/>
  <c r="M2005" i="9" s="1"/>
  <c r="N2005" i="9" s="1"/>
  <c r="J2009" i="9"/>
  <c r="J2008" i="9"/>
  <c r="N1974" i="9" l="1"/>
  <c r="L1976" i="9"/>
  <c r="M1976" i="9" s="1"/>
  <c r="L1984" i="9"/>
  <c r="M1984" i="9" s="1"/>
  <c r="N1984" i="9" s="1"/>
  <c r="J1988" i="9"/>
  <c r="J1989" i="9"/>
  <c r="K1989" i="9" s="1"/>
  <c r="J1987" i="9"/>
  <c r="N1976" i="9" l="1"/>
  <c r="M1977" i="9"/>
  <c r="L1989" i="9"/>
  <c r="M1989" i="9" s="1"/>
  <c r="N1989" i="9" s="1"/>
  <c r="N1977" i="9"/>
  <c r="O1973" i="9" l="1"/>
  <c r="I2009" i="9" l="1"/>
  <c r="K2009" i="9" s="1"/>
  <c r="L2009" i="9" s="1"/>
  <c r="M2009" i="9" s="1"/>
  <c r="N2009" i="9" s="1"/>
  <c r="I1987" i="9"/>
  <c r="K1987" i="9" s="1"/>
  <c r="L1987" i="9" s="1"/>
  <c r="M1987" i="9" s="1"/>
  <c r="I1979" i="9"/>
  <c r="K1979" i="9" s="1"/>
  <c r="L1979" i="9" s="1"/>
  <c r="M1979" i="9" s="1"/>
  <c r="I2001" i="9"/>
  <c r="K2001" i="9" s="1"/>
  <c r="D2012" i="9"/>
  <c r="J2012" i="9" l="1"/>
  <c r="J2013" i="9"/>
  <c r="J2014" i="9"/>
  <c r="J2015" i="9"/>
  <c r="L2001" i="9"/>
  <c r="M2001" i="9" s="1"/>
  <c r="N1979" i="9"/>
  <c r="N1981" i="9" s="1"/>
  <c r="M1981" i="9"/>
  <c r="O1979" i="9" s="1"/>
  <c r="N1987" i="9"/>
  <c r="N2001" i="9" l="1"/>
  <c r="N2002" i="9" s="1"/>
  <c r="M2002" i="9"/>
  <c r="O1999" i="9" s="1"/>
  <c r="I1983" i="9"/>
  <c r="K1983" i="9" s="1"/>
  <c r="L1983" i="9" s="1"/>
  <c r="M1983" i="9" s="1"/>
  <c r="D2018" i="9"/>
  <c r="I2014" i="9"/>
  <c r="K2014" i="9" s="1"/>
  <c r="L2014" i="9" l="1"/>
  <c r="M2014" i="9" s="1"/>
  <c r="N2014" i="9" s="1"/>
  <c r="M1985" i="9"/>
  <c r="N1983" i="9"/>
  <c r="N1985" i="9" s="1"/>
  <c r="J2018" i="9"/>
  <c r="J2019" i="9"/>
  <c r="I2035" i="9"/>
  <c r="K2035" i="9" s="1"/>
  <c r="L2035" i="9" s="1"/>
  <c r="M2035" i="9" s="1"/>
  <c r="I2012" i="9"/>
  <c r="K2012" i="9" s="1"/>
  <c r="I2004" i="9"/>
  <c r="K2004" i="9" s="1"/>
  <c r="L2004" i="9" s="1"/>
  <c r="M2004" i="9" s="1"/>
  <c r="D2038" i="9"/>
  <c r="J2038" i="9" l="1"/>
  <c r="J2039" i="9"/>
  <c r="J2040" i="9"/>
  <c r="N2004" i="9"/>
  <c r="N2006" i="9" s="1"/>
  <c r="M2006" i="9"/>
  <c r="O1983" i="9"/>
  <c r="L2012" i="9"/>
  <c r="M2012" i="9" s="1"/>
  <c r="N2035" i="9"/>
  <c r="N2036" i="9" s="1"/>
  <c r="M2036" i="9"/>
  <c r="O2034" i="9" s="1"/>
  <c r="N2012" i="9" l="1"/>
  <c r="I2038" i="9"/>
  <c r="K2038" i="9" s="1"/>
  <c r="L2038" i="9" s="1"/>
  <c r="M2038" i="9" s="1"/>
  <c r="D2073" i="9"/>
  <c r="I1988" i="9"/>
  <c r="K1988" i="9" s="1"/>
  <c r="L1988" i="9" s="1"/>
  <c r="M1988" i="9" s="1"/>
  <c r="D2022" i="9"/>
  <c r="I2019" i="9"/>
  <c r="K2019" i="9" s="1"/>
  <c r="O2004" i="9"/>
  <c r="N1988" i="9" l="1"/>
  <c r="N1990" i="9" s="1"/>
  <c r="M1990" i="9"/>
  <c r="O1987" i="9" s="1"/>
  <c r="N2038" i="9"/>
  <c r="I2008" i="9"/>
  <c r="K2008" i="9" s="1"/>
  <c r="L2008" i="9" s="1"/>
  <c r="M2008" i="9" s="1"/>
  <c r="D2043" i="9"/>
  <c r="I2039" i="9"/>
  <c r="K2039" i="9" s="1"/>
  <c r="J2023" i="9"/>
  <c r="J2022" i="9"/>
  <c r="J2074" i="9"/>
  <c r="J2073" i="9"/>
  <c r="K2073" i="9" s="1"/>
  <c r="L2019" i="9"/>
  <c r="M2019" i="9" s="1"/>
  <c r="N2019" i="9" s="1"/>
  <c r="J2043" i="9" l="1"/>
  <c r="J2044" i="9"/>
  <c r="N2008" i="9"/>
  <c r="N2010" i="9" s="1"/>
  <c r="M2010" i="9"/>
  <c r="O2008" i="9" s="1"/>
  <c r="I2023" i="9"/>
  <c r="K2023" i="9" s="1"/>
  <c r="D2026" i="9"/>
  <c r="I2015" i="9"/>
  <c r="K2015" i="9" s="1"/>
  <c r="L2039" i="9"/>
  <c r="M2039" i="9" s="1"/>
  <c r="L2073" i="9"/>
  <c r="M2073" i="9" s="1"/>
  <c r="N2039" i="9" l="1"/>
  <c r="N2073" i="9"/>
  <c r="L2023" i="9"/>
  <c r="M2023" i="9" s="1"/>
  <c r="N2023" i="9" s="1"/>
  <c r="I2013" i="9"/>
  <c r="K2013" i="9" s="1"/>
  <c r="L2013" i="9" s="1"/>
  <c r="M2013" i="9" s="1"/>
  <c r="D2047" i="9"/>
  <c r="I2044" i="9"/>
  <c r="K2044" i="9" s="1"/>
  <c r="L2044" i="9" s="1"/>
  <c r="M2044" i="9" s="1"/>
  <c r="N2044" i="9" s="1"/>
  <c r="L2015" i="9"/>
  <c r="M2015" i="9" s="1"/>
  <c r="N2015" i="9" s="1"/>
  <c r="J2027" i="9"/>
  <c r="J2026" i="9"/>
  <c r="J2028" i="9"/>
  <c r="K2028" i="9" s="1"/>
  <c r="J2047" i="9" l="1"/>
  <c r="J2048" i="9"/>
  <c r="L2028" i="9"/>
  <c r="M2028" i="9" s="1"/>
  <c r="N2028" i="9" s="1"/>
  <c r="N2013" i="9"/>
  <c r="N2016" i="9" s="1"/>
  <c r="M2016" i="9"/>
  <c r="O2012" i="9" l="1"/>
  <c r="I2018" i="9" l="1"/>
  <c r="K2018" i="9" s="1"/>
  <c r="L2018" i="9" s="1"/>
  <c r="M2018" i="9" s="1"/>
  <c r="I2026" i="9"/>
  <c r="K2026" i="9" s="1"/>
  <c r="L2026" i="9" s="1"/>
  <c r="M2026" i="9" s="1"/>
  <c r="I2048" i="9"/>
  <c r="K2048" i="9" s="1"/>
  <c r="L2048" i="9" s="1"/>
  <c r="M2048" i="9" s="1"/>
  <c r="N2048" i="9" s="1"/>
  <c r="I2040" i="9"/>
  <c r="K2040" i="9" s="1"/>
  <c r="L2040" i="9" s="1"/>
  <c r="M2040" i="9" s="1"/>
  <c r="D2051" i="9"/>
  <c r="J2052" i="9" l="1"/>
  <c r="J2053" i="9"/>
  <c r="J2054" i="9"/>
  <c r="J2051" i="9"/>
  <c r="N2026" i="9"/>
  <c r="N2040" i="9"/>
  <c r="N2041" i="9" s="1"/>
  <c r="M2041" i="9"/>
  <c r="O2038" i="9" s="1"/>
  <c r="N2018" i="9"/>
  <c r="N2020" i="9" s="1"/>
  <c r="M2020" i="9"/>
  <c r="O2018" i="9" s="1"/>
  <c r="I2022" i="9" l="1"/>
  <c r="K2022" i="9" s="1"/>
  <c r="L2022" i="9" s="1"/>
  <c r="M2022" i="9" s="1"/>
  <c r="I2053" i="9"/>
  <c r="K2053" i="9" s="1"/>
  <c r="L2053" i="9" s="1"/>
  <c r="M2053" i="9" s="1"/>
  <c r="N2053" i="9" s="1"/>
  <c r="D2057" i="9"/>
  <c r="D2077" i="9"/>
  <c r="I2051" i="9"/>
  <c r="K2051" i="9" s="1"/>
  <c r="I2043" i="9"/>
  <c r="K2043" i="9" s="1"/>
  <c r="L2043" i="9" s="1"/>
  <c r="M2043" i="9" s="1"/>
  <c r="I2074" i="9"/>
  <c r="K2074" i="9" s="1"/>
  <c r="L2074" i="9" l="1"/>
  <c r="M2074" i="9" s="1"/>
  <c r="L2051" i="9"/>
  <c r="M2051" i="9"/>
  <c r="J2077" i="9"/>
  <c r="J2078" i="9"/>
  <c r="J2079" i="9"/>
  <c r="N2043" i="9"/>
  <c r="N2045" i="9" s="1"/>
  <c r="M2045" i="9"/>
  <c r="O2043" i="9" s="1"/>
  <c r="J2057" i="9"/>
  <c r="J2058" i="9"/>
  <c r="M2024" i="9"/>
  <c r="N2022" i="9"/>
  <c r="N2024" i="9" s="1"/>
  <c r="N2074" i="9" l="1"/>
  <c r="N2075" i="9" s="1"/>
  <c r="M2075" i="9"/>
  <c r="O2073" i="9" s="1"/>
  <c r="O2022" i="9"/>
  <c r="I2047" i="9"/>
  <c r="K2047" i="9" s="1"/>
  <c r="L2047" i="9" s="1"/>
  <c r="M2047" i="9" s="1"/>
  <c r="D2082" i="9"/>
  <c r="I2078" i="9"/>
  <c r="K2078" i="9" s="1"/>
  <c r="N2051" i="9"/>
  <c r="L2078" i="9" l="1"/>
  <c r="M2078" i="9" s="1"/>
  <c r="N2078" i="9" s="1"/>
  <c r="N2047" i="9"/>
  <c r="N2049" i="9" s="1"/>
  <c r="M2049" i="9"/>
  <c r="O2047" i="9" s="1"/>
  <c r="I2077" i="9"/>
  <c r="K2077" i="9" s="1"/>
  <c r="L2077" i="9" s="1"/>
  <c r="M2077" i="9" s="1"/>
  <c r="D2112" i="9"/>
  <c r="J2082" i="9"/>
  <c r="J2083" i="9"/>
  <c r="I2027" i="9"/>
  <c r="K2027" i="9" s="1"/>
  <c r="L2027" i="9" s="1"/>
  <c r="M2027" i="9" s="1"/>
  <c r="D2061" i="9"/>
  <c r="I2058" i="9"/>
  <c r="K2058" i="9" s="1"/>
  <c r="L2058" i="9" s="1"/>
  <c r="M2058" i="9" s="1"/>
  <c r="N2058" i="9" s="1"/>
  <c r="I2052" i="9" l="1"/>
  <c r="K2052" i="9" s="1"/>
  <c r="L2052" i="9" s="1"/>
  <c r="M2052" i="9" s="1"/>
  <c r="D2086" i="9"/>
  <c r="I2083" i="9"/>
  <c r="K2083" i="9" s="1"/>
  <c r="L2083" i="9" s="1"/>
  <c r="M2083" i="9" s="1"/>
  <c r="N2083" i="9" s="1"/>
  <c r="J2113" i="9"/>
  <c r="J2112" i="9"/>
  <c r="K2112" i="9" s="1"/>
  <c r="N2027" i="9"/>
  <c r="N2029" i="9" s="1"/>
  <c r="M2029" i="9"/>
  <c r="O2026" i="9" s="1"/>
  <c r="N2077" i="9"/>
  <c r="J2062" i="9"/>
  <c r="J2061" i="9"/>
  <c r="J2087" i="9" l="1"/>
  <c r="J2086" i="9"/>
  <c r="D2065" i="9"/>
  <c r="I2062" i="9"/>
  <c r="K2062" i="9" s="1"/>
  <c r="I2054" i="9"/>
  <c r="K2054" i="9" s="1"/>
  <c r="L2112" i="9"/>
  <c r="M2112" i="9" s="1"/>
  <c r="N2052" i="9"/>
  <c r="N2112" i="9" l="1"/>
  <c r="L2062" i="9"/>
  <c r="M2062" i="9" s="1"/>
  <c r="N2062" i="9" s="1"/>
  <c r="J2066" i="9"/>
  <c r="J2065" i="9"/>
  <c r="J2067" i="9"/>
  <c r="K2067" i="9" s="1"/>
  <c r="L2067" i="9" s="1"/>
  <c r="M2067" i="9" s="1"/>
  <c r="N2067" i="9" s="1"/>
  <c r="L2054" i="9"/>
  <c r="M2054" i="9"/>
  <c r="N2054" i="9" l="1"/>
  <c r="N2055" i="9" s="1"/>
  <c r="M2055" i="9"/>
  <c r="O2051" i="9" s="1"/>
  <c r="I2087" i="9" l="1"/>
  <c r="K2087" i="9" s="1"/>
  <c r="L2087" i="9" s="1"/>
  <c r="M2087" i="9" s="1"/>
  <c r="N2087" i="9" s="1"/>
  <c r="I2065" i="9"/>
  <c r="K2065" i="9" s="1"/>
  <c r="L2065" i="9" s="1"/>
  <c r="M2065" i="9" s="1"/>
  <c r="I2057" i="9"/>
  <c r="K2057" i="9" s="1"/>
  <c r="L2057" i="9" s="1"/>
  <c r="M2057" i="9" s="1"/>
  <c r="I2079" i="9"/>
  <c r="K2079" i="9" s="1"/>
  <c r="D2090" i="9"/>
  <c r="J2091" i="9" l="1"/>
  <c r="J2092" i="9"/>
  <c r="J2093" i="9"/>
  <c r="J2090" i="9"/>
  <c r="L2079" i="9"/>
  <c r="M2079" i="9" s="1"/>
  <c r="N2057" i="9"/>
  <c r="N2059" i="9" s="1"/>
  <c r="M2059" i="9"/>
  <c r="O2057" i="9" s="1"/>
  <c r="N2065" i="9"/>
  <c r="N2079" i="9" l="1"/>
  <c r="N2080" i="9" s="1"/>
  <c r="M2080" i="9"/>
  <c r="O2077" i="9" s="1"/>
  <c r="I2061" i="9"/>
  <c r="K2061" i="9" s="1"/>
  <c r="D2096" i="9"/>
  <c r="I2092" i="9"/>
  <c r="K2092" i="9" s="1"/>
  <c r="L2092" i="9" s="1"/>
  <c r="M2092" i="9" s="1"/>
  <c r="N2092" i="9" s="1"/>
  <c r="J2096" i="9" l="1"/>
  <c r="J2097" i="9"/>
  <c r="I2082" i="9"/>
  <c r="K2082" i="9" s="1"/>
  <c r="L2082" i="9" s="1"/>
  <c r="M2082" i="9" s="1"/>
  <c r="I2090" i="9"/>
  <c r="K2090" i="9" s="1"/>
  <c r="L2090" i="9" s="1"/>
  <c r="M2090" i="9" s="1"/>
  <c r="D2116" i="9"/>
  <c r="I2113" i="9"/>
  <c r="K2113" i="9" s="1"/>
  <c r="L2113" i="9" s="1"/>
  <c r="M2113" i="9" s="1"/>
  <c r="L2061" i="9"/>
  <c r="M2061" i="9" s="1"/>
  <c r="M2063" i="9" l="1"/>
  <c r="N2061" i="9"/>
  <c r="N2063" i="9" s="1"/>
  <c r="N2113" i="9"/>
  <c r="N2114" i="9" s="1"/>
  <c r="M2114" i="9"/>
  <c r="O2112" i="9" s="1"/>
  <c r="J2116" i="9"/>
  <c r="J2117" i="9"/>
  <c r="J2118" i="9"/>
  <c r="N2090" i="9"/>
  <c r="M2084" i="9"/>
  <c r="N2082" i="9"/>
  <c r="N2084" i="9" s="1"/>
  <c r="I2116" i="9" l="1"/>
  <c r="K2116" i="9" s="1"/>
  <c r="L2116" i="9" s="1"/>
  <c r="M2116" i="9" s="1"/>
  <c r="D2151" i="9"/>
  <c r="O2082" i="9"/>
  <c r="O2061" i="9"/>
  <c r="N2116" i="9" l="1"/>
  <c r="I2066" i="9"/>
  <c r="K2066" i="9" s="1"/>
  <c r="L2066" i="9" s="1"/>
  <c r="M2066" i="9" s="1"/>
  <c r="D2100" i="9"/>
  <c r="I2097" i="9"/>
  <c r="K2097" i="9" s="1"/>
  <c r="I2086" i="9"/>
  <c r="K2086" i="9" s="1"/>
  <c r="L2086" i="9" s="1"/>
  <c r="M2086" i="9" s="1"/>
  <c r="I2117" i="9"/>
  <c r="K2117" i="9" s="1"/>
  <c r="D2121" i="9"/>
  <c r="J2152" i="9"/>
  <c r="J2151" i="9"/>
  <c r="K2151" i="9" s="1"/>
  <c r="N2086" i="9" l="1"/>
  <c r="N2088" i="9" s="1"/>
  <c r="M2088" i="9"/>
  <c r="O2086" i="9" s="1"/>
  <c r="J2121" i="9"/>
  <c r="J2122" i="9"/>
  <c r="L2117" i="9"/>
  <c r="M2117" i="9" s="1"/>
  <c r="L2097" i="9"/>
  <c r="M2097" i="9" s="1"/>
  <c r="N2097" i="9" s="1"/>
  <c r="J2101" i="9"/>
  <c r="J2100" i="9"/>
  <c r="L2151" i="9"/>
  <c r="M2151" i="9" s="1"/>
  <c r="N2066" i="9"/>
  <c r="N2068" i="9" s="1"/>
  <c r="M2068" i="9"/>
  <c r="O2065" i="9" s="1"/>
  <c r="N2117" i="9" l="1"/>
  <c r="N2151" i="9"/>
  <c r="I2091" i="9"/>
  <c r="K2091" i="9" s="1"/>
  <c r="L2091" i="9" s="1"/>
  <c r="M2091" i="9" s="1"/>
  <c r="D2125" i="9"/>
  <c r="I2122" i="9"/>
  <c r="K2122" i="9" s="1"/>
  <c r="D2104" i="9"/>
  <c r="I2101" i="9"/>
  <c r="I2093" i="9"/>
  <c r="K2093" i="9" s="1"/>
  <c r="K2101" i="9"/>
  <c r="L2122" i="9" l="1"/>
  <c r="M2122" i="9" s="1"/>
  <c r="N2122" i="9" s="1"/>
  <c r="N2091" i="9"/>
  <c r="L2093" i="9"/>
  <c r="M2093" i="9" s="1"/>
  <c r="J2105" i="9"/>
  <c r="J2106" i="9"/>
  <c r="K2106" i="9" s="1"/>
  <c r="J2104" i="9"/>
  <c r="J2125" i="9"/>
  <c r="J2126" i="9"/>
  <c r="L2101" i="9"/>
  <c r="M2101" i="9" s="1"/>
  <c r="N2101" i="9" s="1"/>
  <c r="N2093" i="9" l="1"/>
  <c r="M2094" i="9"/>
  <c r="N2094" i="9"/>
  <c r="L2106" i="9"/>
  <c r="M2106" i="9" s="1"/>
  <c r="N2106" i="9" s="1"/>
  <c r="O2090" i="9" l="1"/>
  <c r="D2129" i="9" l="1"/>
  <c r="I2096" i="9"/>
  <c r="K2096" i="9" s="1"/>
  <c r="I2118" i="9"/>
  <c r="K2118" i="9" s="1"/>
  <c r="L2118" i="9" s="1"/>
  <c r="M2118" i="9" s="1"/>
  <c r="I2126" i="9"/>
  <c r="K2126" i="9" s="1"/>
  <c r="L2126" i="9" s="1"/>
  <c r="M2126" i="9" s="1"/>
  <c r="N2126" i="9" s="1"/>
  <c r="I2104" i="9"/>
  <c r="K2104" i="9" s="1"/>
  <c r="L2104" i="9" s="1"/>
  <c r="M2104" i="9" s="1"/>
  <c r="N2104" i="9" l="1"/>
  <c r="L2096" i="9"/>
  <c r="M2096" i="9" s="1"/>
  <c r="N2118" i="9"/>
  <c r="N2119" i="9" s="1"/>
  <c r="M2119" i="9"/>
  <c r="O2116" i="9" s="1"/>
  <c r="J2130" i="9"/>
  <c r="J2132" i="9"/>
  <c r="J2129" i="9"/>
  <c r="J2131" i="9"/>
  <c r="M2098" i="9" l="1"/>
  <c r="N2096" i="9"/>
  <c r="N2098" i="9" s="1"/>
  <c r="I2129" i="9"/>
  <c r="K2129" i="9" s="1"/>
  <c r="I2121" i="9"/>
  <c r="K2121" i="9" s="1"/>
  <c r="I2152" i="9"/>
  <c r="K2152" i="9" s="1"/>
  <c r="D2155" i="9"/>
  <c r="L2129" i="9" l="1"/>
  <c r="M2129" i="9" s="1"/>
  <c r="J2157" i="9"/>
  <c r="J2156" i="9"/>
  <c r="J2155" i="9"/>
  <c r="L2152" i="9"/>
  <c r="M2152" i="9" s="1"/>
  <c r="L2121" i="9"/>
  <c r="M2121" i="9" s="1"/>
  <c r="O2096" i="9"/>
  <c r="M2123" i="9" l="1"/>
  <c r="N2121" i="9"/>
  <c r="N2123" i="9" s="1"/>
  <c r="N2152" i="9"/>
  <c r="N2153" i="9" s="1"/>
  <c r="M2153" i="9"/>
  <c r="O2151" i="9" s="1"/>
  <c r="N2129" i="9"/>
  <c r="I2100" i="9"/>
  <c r="K2100" i="9" s="1"/>
  <c r="L2100" i="9" s="1"/>
  <c r="M2100" i="9" s="1"/>
  <c r="D2135" i="9"/>
  <c r="I2131" i="9"/>
  <c r="K2131" i="9" s="1"/>
  <c r="M2102" i="9" l="1"/>
  <c r="N2100" i="9"/>
  <c r="N2102" i="9" s="1"/>
  <c r="J2135" i="9"/>
  <c r="J2136" i="9"/>
  <c r="I2155" i="9"/>
  <c r="K2155" i="9" s="1"/>
  <c r="L2155" i="9" s="1"/>
  <c r="M2155" i="9" s="1"/>
  <c r="D2190" i="9"/>
  <c r="L2131" i="9"/>
  <c r="M2131" i="9" s="1"/>
  <c r="N2131" i="9" s="1"/>
  <c r="O2121" i="9"/>
  <c r="N2155" i="9" l="1"/>
  <c r="I2125" i="9"/>
  <c r="K2125" i="9" s="1"/>
  <c r="L2125" i="9" s="1"/>
  <c r="M2125" i="9" s="1"/>
  <c r="I2156" i="9"/>
  <c r="K2156" i="9" s="1"/>
  <c r="D2160" i="9"/>
  <c r="J2191" i="9"/>
  <c r="J2190" i="9"/>
  <c r="K2190" i="9" s="1"/>
  <c r="O2100" i="9"/>
  <c r="N2125" i="9" l="1"/>
  <c r="N2127" i="9" s="1"/>
  <c r="M2127" i="9"/>
  <c r="O2125" i="9" s="1"/>
  <c r="J2161" i="9"/>
  <c r="J2160" i="9"/>
  <c r="I2105" i="9"/>
  <c r="K2105" i="9" s="1"/>
  <c r="L2105" i="9" s="1"/>
  <c r="M2105" i="9" s="1"/>
  <c r="I2136" i="9"/>
  <c r="K2136" i="9" s="1"/>
  <c r="L2136" i="9" s="1"/>
  <c r="M2136" i="9" s="1"/>
  <c r="N2136" i="9" s="1"/>
  <c r="D2139" i="9"/>
  <c r="L2156" i="9"/>
  <c r="M2156" i="9" s="1"/>
  <c r="L2190" i="9"/>
  <c r="M2190" i="9" s="1"/>
  <c r="N2156" i="9" l="1"/>
  <c r="N2190" i="9"/>
  <c r="N2105" i="9"/>
  <c r="N2107" i="9" s="1"/>
  <c r="M2107" i="9"/>
  <c r="O2104" i="9" s="1"/>
  <c r="I2130" i="9"/>
  <c r="K2130" i="9" s="1"/>
  <c r="L2130" i="9" s="1"/>
  <c r="M2130" i="9" s="1"/>
  <c r="I2161" i="9"/>
  <c r="K2161" i="9" s="1"/>
  <c r="L2161" i="9" s="1"/>
  <c r="M2161" i="9" s="1"/>
  <c r="N2161" i="9" s="1"/>
  <c r="D2164" i="9"/>
  <c r="J2140" i="9"/>
  <c r="J2139" i="9"/>
  <c r="N2130" i="9" l="1"/>
  <c r="D2143" i="9"/>
  <c r="I2140" i="9"/>
  <c r="K2140" i="9" s="1"/>
  <c r="I2132" i="9"/>
  <c r="K2132" i="9" s="1"/>
  <c r="L2132" i="9" s="1"/>
  <c r="M2132" i="9" s="1"/>
  <c r="N2132" i="9" s="1"/>
  <c r="J2165" i="9"/>
  <c r="J2164" i="9"/>
  <c r="L2140" i="9" l="1"/>
  <c r="M2140" i="9" s="1"/>
  <c r="N2140" i="9" s="1"/>
  <c r="M2133" i="9"/>
  <c r="N2133" i="9"/>
  <c r="J2143" i="9"/>
  <c r="J2145" i="9"/>
  <c r="K2145" i="9" s="1"/>
  <c r="L2145" i="9" s="1"/>
  <c r="M2145" i="9" s="1"/>
  <c r="N2145" i="9" s="1"/>
  <c r="J2144" i="9"/>
  <c r="O2129" i="9" l="1"/>
  <c r="I2157" i="9" l="1"/>
  <c r="K2157" i="9" s="1"/>
  <c r="L2157" i="9" s="1"/>
  <c r="M2157" i="9" s="1"/>
  <c r="I2165" i="9"/>
  <c r="K2165" i="9" s="1"/>
  <c r="L2165" i="9" s="1"/>
  <c r="M2165" i="9" s="1"/>
  <c r="N2165" i="9" s="1"/>
  <c r="D2168" i="9"/>
  <c r="I2143" i="9"/>
  <c r="K2143" i="9" s="1"/>
  <c r="L2143" i="9" s="1"/>
  <c r="M2143" i="9" s="1"/>
  <c r="I2135" i="9"/>
  <c r="K2135" i="9" s="1"/>
  <c r="L2135" i="9" s="1"/>
  <c r="M2135" i="9" s="1"/>
  <c r="N2143" i="9" l="1"/>
  <c r="J2168" i="9"/>
  <c r="J2171" i="9"/>
  <c r="J2169" i="9"/>
  <c r="J2170" i="9"/>
  <c r="M2137" i="9"/>
  <c r="N2135" i="9"/>
  <c r="N2137" i="9" s="1"/>
  <c r="N2157" i="9"/>
  <c r="N2158" i="9" s="1"/>
  <c r="M2158" i="9"/>
  <c r="O2155" i="9" l="1"/>
  <c r="O2135" i="9"/>
  <c r="I2139" i="9" l="1"/>
  <c r="K2139" i="9" s="1"/>
  <c r="L2139" i="9" s="1"/>
  <c r="M2139" i="9" s="1"/>
  <c r="I2170" i="9"/>
  <c r="K2170" i="9" s="1"/>
  <c r="L2170" i="9" s="1"/>
  <c r="M2170" i="9" s="1"/>
  <c r="N2170" i="9" s="1"/>
  <c r="D2174" i="9"/>
  <c r="I2168" i="9"/>
  <c r="K2168" i="9" s="1"/>
  <c r="I2191" i="9"/>
  <c r="K2191" i="9" s="1"/>
  <c r="I2160" i="9"/>
  <c r="K2160" i="9" s="1"/>
  <c r="L2160" i="9" s="1"/>
  <c r="M2160" i="9" s="1"/>
  <c r="D2194" i="9"/>
  <c r="J2194" i="9" l="1"/>
  <c r="J2195" i="9"/>
  <c r="J2196" i="9"/>
  <c r="M2162" i="9"/>
  <c r="O2160" i="9" s="1"/>
  <c r="N2160" i="9"/>
  <c r="N2162" i="9" s="1"/>
  <c r="L2191" i="9"/>
  <c r="M2191" i="9" s="1"/>
  <c r="L2168" i="9"/>
  <c r="M2168" i="9" s="1"/>
  <c r="J2175" i="9"/>
  <c r="J2174" i="9"/>
  <c r="N2139" i="9"/>
  <c r="N2141" i="9" s="1"/>
  <c r="M2141" i="9"/>
  <c r="O2139" i="9" s="1"/>
  <c r="N2168" i="9" l="1"/>
  <c r="N2191" i="9"/>
  <c r="N2192" i="9" s="1"/>
  <c r="M2192" i="9"/>
  <c r="O2190" i="9" s="1"/>
  <c r="I2164" i="9"/>
  <c r="K2164" i="9" s="1"/>
  <c r="D2199" i="9"/>
  <c r="I2195" i="9"/>
  <c r="K2195" i="9" s="1"/>
  <c r="I2144" i="9"/>
  <c r="K2144" i="9" s="1"/>
  <c r="L2144" i="9" s="1"/>
  <c r="M2144" i="9" s="1"/>
  <c r="I2175" i="9"/>
  <c r="D2178" i="9"/>
  <c r="K2175" i="9"/>
  <c r="L2195" i="9" l="1"/>
  <c r="M2195" i="9" s="1"/>
  <c r="N2195" i="9" s="1"/>
  <c r="L2164" i="9"/>
  <c r="M2164" i="9" s="1"/>
  <c r="I2194" i="9"/>
  <c r="K2194" i="9" s="1"/>
  <c r="L2194" i="9" s="1"/>
  <c r="M2194" i="9" s="1"/>
  <c r="D2229" i="9"/>
  <c r="J2178" i="9"/>
  <c r="J2179" i="9"/>
  <c r="N2144" i="9"/>
  <c r="N2146" i="9" s="1"/>
  <c r="M2146" i="9"/>
  <c r="O2143" i="9" s="1"/>
  <c r="J2199" i="9"/>
  <c r="J2200" i="9"/>
  <c r="L2175" i="9"/>
  <c r="M2175" i="9" s="1"/>
  <c r="N2175" i="9" s="1"/>
  <c r="N2164" i="9" l="1"/>
  <c r="N2166" i="9" s="1"/>
  <c r="M2166" i="9"/>
  <c r="O2164" i="9" s="1"/>
  <c r="J2230" i="9"/>
  <c r="J2229" i="9"/>
  <c r="K2229" i="9" s="1"/>
  <c r="L2229" i="9" s="1"/>
  <c r="M2229" i="9" s="1"/>
  <c r="N2194" i="9"/>
  <c r="I2179" i="9"/>
  <c r="K2179" i="9" s="1"/>
  <c r="L2179" i="9" s="1"/>
  <c r="M2179" i="9" s="1"/>
  <c r="N2179" i="9" s="1"/>
  <c r="D2182" i="9"/>
  <c r="I2171" i="9"/>
  <c r="K2171" i="9" s="1"/>
  <c r="L2171" i="9" s="1"/>
  <c r="M2171" i="9" s="1"/>
  <c r="N2171" i="9" s="1"/>
  <c r="N2229" i="9" l="1"/>
  <c r="I2169" i="9"/>
  <c r="K2169" i="9" s="1"/>
  <c r="L2169" i="9" s="1"/>
  <c r="M2169" i="9" s="1"/>
  <c r="D2203" i="9"/>
  <c r="I2200" i="9"/>
  <c r="K2200" i="9" s="1"/>
  <c r="L2200" i="9" s="1"/>
  <c r="M2200" i="9" s="1"/>
  <c r="N2200" i="9" s="1"/>
  <c r="J2182" i="9"/>
  <c r="J2184" i="9"/>
  <c r="K2184" i="9" s="1"/>
  <c r="L2184" i="9" s="1"/>
  <c r="M2184" i="9" s="1"/>
  <c r="N2184" i="9" s="1"/>
  <c r="J2183" i="9"/>
  <c r="N2169" i="9" l="1"/>
  <c r="N2172" i="9" s="1"/>
  <c r="M2172" i="9"/>
  <c r="O2168" i="9" s="1"/>
  <c r="J2203" i="9"/>
  <c r="J2204" i="9"/>
  <c r="I2196" i="9" l="1"/>
  <c r="K2196" i="9" s="1"/>
  <c r="I2182" i="9"/>
  <c r="K2182" i="9" s="1"/>
  <c r="L2182" i="9" s="1"/>
  <c r="M2182" i="9" s="1"/>
  <c r="D2207" i="9"/>
  <c r="I2174" i="9"/>
  <c r="K2174" i="9" s="1"/>
  <c r="L2174" i="9" s="1"/>
  <c r="M2174" i="9" s="1"/>
  <c r="I2204" i="9"/>
  <c r="K2204" i="9" s="1"/>
  <c r="L2204" i="9" s="1"/>
  <c r="M2204" i="9" s="1"/>
  <c r="N2204" i="9" s="1"/>
  <c r="N2182" i="9" l="1"/>
  <c r="N2174" i="9"/>
  <c r="N2176" i="9" s="1"/>
  <c r="M2176" i="9"/>
  <c r="O2174" i="9" s="1"/>
  <c r="L2196" i="9"/>
  <c r="M2196" i="9" s="1"/>
  <c r="J2209" i="9"/>
  <c r="J2208" i="9"/>
  <c r="J2207" i="9"/>
  <c r="J2210" i="9"/>
  <c r="N2196" i="9" l="1"/>
  <c r="N2197" i="9" s="1"/>
  <c r="M2197" i="9"/>
  <c r="O2194" i="9" s="1"/>
  <c r="I2178" i="9"/>
  <c r="K2178" i="9" s="1"/>
  <c r="L2178" i="9" s="1"/>
  <c r="M2178" i="9" s="1"/>
  <c r="D2213" i="9"/>
  <c r="I2209" i="9"/>
  <c r="K2209" i="9" s="1"/>
  <c r="J2213" i="9" l="1"/>
  <c r="J2214" i="9"/>
  <c r="L2209" i="9"/>
  <c r="M2209" i="9" s="1"/>
  <c r="N2209" i="9" s="1"/>
  <c r="D2233" i="9"/>
  <c r="I2207" i="9"/>
  <c r="K2207" i="9" s="1"/>
  <c r="L2207" i="9" s="1"/>
  <c r="M2207" i="9" s="1"/>
  <c r="I2199" i="9"/>
  <c r="K2199" i="9" s="1"/>
  <c r="L2199" i="9" s="1"/>
  <c r="M2199" i="9" s="1"/>
  <c r="I2230" i="9"/>
  <c r="K2230" i="9" s="1"/>
  <c r="L2230" i="9" s="1"/>
  <c r="M2230" i="9" s="1"/>
  <c r="N2178" i="9"/>
  <c r="N2180" i="9" s="1"/>
  <c r="M2180" i="9"/>
  <c r="O2178" i="9" s="1"/>
  <c r="I2183" i="9" l="1"/>
  <c r="K2183" i="9" s="1"/>
  <c r="D2217" i="9"/>
  <c r="I2214" i="9"/>
  <c r="K2214" i="9"/>
  <c r="N2207" i="9"/>
  <c r="N2230" i="9"/>
  <c r="N2231" i="9" s="1"/>
  <c r="M2231" i="9"/>
  <c r="O2229" i="9" s="1"/>
  <c r="J2233" i="9"/>
  <c r="J2235" i="9"/>
  <c r="J2234" i="9"/>
  <c r="M2201" i="9"/>
  <c r="O2199" i="9" s="1"/>
  <c r="N2199" i="9"/>
  <c r="N2201" i="9" s="1"/>
  <c r="I2233" i="9" l="1"/>
  <c r="K2233" i="9" s="1"/>
  <c r="L2233" i="9" s="1"/>
  <c r="M2233" i="9" s="1"/>
  <c r="D2268" i="9"/>
  <c r="I2203" i="9"/>
  <c r="K2203" i="9" s="1"/>
  <c r="L2203" i="9" s="1"/>
  <c r="M2203" i="9" s="1"/>
  <c r="I2234" i="9"/>
  <c r="K2234" i="9" s="1"/>
  <c r="L2234" i="9" s="1"/>
  <c r="M2234" i="9" s="1"/>
  <c r="N2234" i="9" s="1"/>
  <c r="D2238" i="9"/>
  <c r="J2217" i="9"/>
  <c r="J2218" i="9"/>
  <c r="L2214" i="9"/>
  <c r="M2214" i="9" s="1"/>
  <c r="N2214" i="9" s="1"/>
  <c r="L2183" i="9"/>
  <c r="M2183" i="9" s="1"/>
  <c r="N2183" i="9" l="1"/>
  <c r="N2185" i="9" s="1"/>
  <c r="M2185" i="9"/>
  <c r="O2182" i="9" s="1"/>
  <c r="N2203" i="9"/>
  <c r="N2205" i="9" s="1"/>
  <c r="M2205" i="9"/>
  <c r="O2203" i="9" s="1"/>
  <c r="J2239" i="9"/>
  <c r="J2238" i="9"/>
  <c r="J2269" i="9"/>
  <c r="J2268" i="9"/>
  <c r="K2268" i="9" s="1"/>
  <c r="L2268" i="9" s="1"/>
  <c r="M2268" i="9" s="1"/>
  <c r="N2233" i="9"/>
  <c r="I2208" i="9" l="1"/>
  <c r="K2208" i="9" s="1"/>
  <c r="L2208" i="9" s="1"/>
  <c r="M2208" i="9" s="1"/>
  <c r="I2239" i="9"/>
  <c r="K2239" i="9" s="1"/>
  <c r="L2239" i="9" s="1"/>
  <c r="M2239" i="9" s="1"/>
  <c r="N2239" i="9" s="1"/>
  <c r="D2242" i="9"/>
  <c r="I2218" i="9"/>
  <c r="K2218" i="9" s="1"/>
  <c r="L2218" i="9" s="1"/>
  <c r="M2218" i="9" s="1"/>
  <c r="N2218" i="9" s="1"/>
  <c r="I2210" i="9"/>
  <c r="K2210" i="9" s="1"/>
  <c r="D2221" i="9"/>
  <c r="N2268" i="9"/>
  <c r="L2210" i="9" l="1"/>
  <c r="M2210" i="9" s="1"/>
  <c r="J2222" i="9"/>
  <c r="J2223" i="9"/>
  <c r="K2223" i="9" s="1"/>
  <c r="L2223" i="9" s="1"/>
  <c r="M2223" i="9" s="1"/>
  <c r="N2223" i="9" s="1"/>
  <c r="J2221" i="9"/>
  <c r="N2208" i="9"/>
  <c r="J2242" i="9"/>
  <c r="J2243" i="9"/>
  <c r="N2210" i="9" l="1"/>
  <c r="M2211" i="9"/>
  <c r="N2211" i="9"/>
  <c r="O2207" i="9" l="1"/>
  <c r="D2246" i="9" l="1"/>
  <c r="I2221" i="9"/>
  <c r="K2221" i="9" s="1"/>
  <c r="I2243" i="9"/>
  <c r="K2243" i="9" s="1"/>
  <c r="I2235" i="9"/>
  <c r="K2235" i="9" s="1"/>
  <c r="I2213" i="9"/>
  <c r="K2213" i="9" s="1"/>
  <c r="L2213" i="9" s="1"/>
  <c r="M2213" i="9" s="1"/>
  <c r="L2243" i="9" l="1"/>
  <c r="M2243" i="9" s="1"/>
  <c r="N2243" i="9" s="1"/>
  <c r="M2215" i="9"/>
  <c r="N2213" i="9"/>
  <c r="N2215" i="9" s="1"/>
  <c r="L2221" i="9"/>
  <c r="M2221" i="9" s="1"/>
  <c r="L2235" i="9"/>
  <c r="M2235" i="9" s="1"/>
  <c r="J2249" i="9"/>
  <c r="J2248" i="9"/>
  <c r="J2246" i="9"/>
  <c r="J2247" i="9"/>
  <c r="N2235" i="9" l="1"/>
  <c r="N2236" i="9" s="1"/>
  <c r="M2236" i="9"/>
  <c r="O2233" i="9" s="1"/>
  <c r="N2221" i="9"/>
  <c r="O2213" i="9"/>
  <c r="I2217" i="9" l="1"/>
  <c r="K2217" i="9" s="1"/>
  <c r="L2217" i="9" s="1"/>
  <c r="M2217" i="9" s="1"/>
  <c r="I2248" i="9"/>
  <c r="K2248" i="9" s="1"/>
  <c r="D2252" i="9"/>
  <c r="I2269" i="9"/>
  <c r="K2269" i="9" s="1"/>
  <c r="L2269" i="9" s="1"/>
  <c r="M2269" i="9" s="1"/>
  <c r="D2272" i="9"/>
  <c r="I2246" i="9"/>
  <c r="K2246" i="9" s="1"/>
  <c r="I2238" i="9"/>
  <c r="K2238" i="9" s="1"/>
  <c r="L2238" i="9" s="1"/>
  <c r="M2238" i="9" s="1"/>
  <c r="N2238" i="9" l="1"/>
  <c r="N2240" i="9" s="1"/>
  <c r="M2240" i="9"/>
  <c r="O2238" i="9" s="1"/>
  <c r="L2246" i="9"/>
  <c r="M2246" i="9" s="1"/>
  <c r="J2273" i="9"/>
  <c r="J2272" i="9"/>
  <c r="J2274" i="9"/>
  <c r="J2252" i="9"/>
  <c r="J2253" i="9"/>
  <c r="N2269" i="9"/>
  <c r="N2270" i="9" s="1"/>
  <c r="M2270" i="9"/>
  <c r="L2248" i="9"/>
  <c r="M2248" i="9" s="1"/>
  <c r="N2248" i="9" s="1"/>
  <c r="N2217" i="9"/>
  <c r="N2219" i="9" s="1"/>
  <c r="M2219" i="9"/>
  <c r="O2217" i="9" s="1"/>
  <c r="N2246" i="9" l="1"/>
  <c r="I2242" i="9"/>
  <c r="K2242" i="9" s="1"/>
  <c r="L2242" i="9" s="1"/>
  <c r="M2242" i="9" s="1"/>
  <c r="I2273" i="9"/>
  <c r="K2273" i="9" s="1"/>
  <c r="L2273" i="9" s="1"/>
  <c r="M2273" i="9" s="1"/>
  <c r="N2273" i="9" s="1"/>
  <c r="D2277" i="9"/>
  <c r="I2222" i="9"/>
  <c r="K2222" i="9" s="1"/>
  <c r="L2222" i="9" s="1"/>
  <c r="M2222" i="9" s="1"/>
  <c r="I2253" i="9"/>
  <c r="K2253" i="9" s="1"/>
  <c r="D2256" i="9"/>
  <c r="O2268" i="9"/>
  <c r="L2253" i="9" l="1"/>
  <c r="M2253" i="9" s="1"/>
  <c r="N2253" i="9" s="1"/>
  <c r="N2242" i="9"/>
  <c r="N2244" i="9" s="1"/>
  <c r="M2244" i="9"/>
  <c r="O2242" i="9" s="1"/>
  <c r="N2222" i="9"/>
  <c r="N2224" i="9" s="1"/>
  <c r="M2224" i="9"/>
  <c r="O2221" i="9" s="1"/>
  <c r="J2277" i="9"/>
  <c r="J2278" i="9"/>
  <c r="I2272" i="9"/>
  <c r="K2272" i="9" s="1"/>
  <c r="L2272" i="9" s="1"/>
  <c r="M2272" i="9" s="1"/>
  <c r="D2307" i="9"/>
  <c r="J2256" i="9"/>
  <c r="J2257" i="9"/>
  <c r="I2257" i="9" l="1"/>
  <c r="D2260" i="9"/>
  <c r="I2249" i="9"/>
  <c r="K2249" i="9" s="1"/>
  <c r="N2272" i="9"/>
  <c r="K2257" i="9"/>
  <c r="L2257" i="9" s="1"/>
  <c r="M2257" i="9" s="1"/>
  <c r="N2257" i="9" s="1"/>
  <c r="J2308" i="9"/>
  <c r="J2307" i="9"/>
  <c r="K2307" i="9" s="1"/>
  <c r="L2307" i="9" s="1"/>
  <c r="M2307" i="9" s="1"/>
  <c r="I2247" i="9"/>
  <c r="K2247" i="9" s="1"/>
  <c r="L2247" i="9" s="1"/>
  <c r="M2247" i="9" s="1"/>
  <c r="D2281" i="9"/>
  <c r="I2278" i="9"/>
  <c r="K2278" i="9" s="1"/>
  <c r="L2278" i="9" s="1"/>
  <c r="M2278" i="9" s="1"/>
  <c r="N2278" i="9" s="1"/>
  <c r="J2282" i="9" l="1"/>
  <c r="J2281" i="9"/>
  <c r="L2249" i="9"/>
  <c r="M2249" i="9" s="1"/>
  <c r="N2247" i="9"/>
  <c r="J2261" i="9"/>
  <c r="J2260" i="9"/>
  <c r="J2262" i="9"/>
  <c r="K2262" i="9" s="1"/>
  <c r="L2262" i="9" s="1"/>
  <c r="M2262" i="9" s="1"/>
  <c r="N2262" i="9" s="1"/>
  <c r="N2307" i="9"/>
  <c r="N2249" i="9" l="1"/>
  <c r="M2250" i="9"/>
  <c r="O2246" i="9" s="1"/>
  <c r="N2250" i="9"/>
  <c r="I2282" i="9" l="1"/>
  <c r="K2282" i="9" s="1"/>
  <c r="L2282" i="9" s="1"/>
  <c r="M2282" i="9" s="1"/>
  <c r="N2282" i="9" s="1"/>
  <c r="I2260" i="9"/>
  <c r="K2260" i="9" s="1"/>
  <c r="L2260" i="9" s="1"/>
  <c r="M2260" i="9" s="1"/>
  <c r="I2274" i="9"/>
  <c r="K2274" i="9" s="1"/>
  <c r="L2274" i="9" s="1"/>
  <c r="M2274" i="9" s="1"/>
  <c r="D2285" i="9"/>
  <c r="I2252" i="9"/>
  <c r="K2252" i="9" s="1"/>
  <c r="L2252" i="9" s="1"/>
  <c r="M2252" i="9" s="1"/>
  <c r="M2254" i="9" l="1"/>
  <c r="N2252" i="9"/>
  <c r="N2254" i="9" s="1"/>
  <c r="N2274" i="9"/>
  <c r="N2275" i="9" s="1"/>
  <c r="M2275" i="9"/>
  <c r="O2272" i="9" s="1"/>
  <c r="N2260" i="9"/>
  <c r="J2286" i="9"/>
  <c r="J2287" i="9"/>
  <c r="J2285" i="9"/>
  <c r="J2288" i="9"/>
  <c r="D2311" i="9" l="1"/>
  <c r="I2277" i="9"/>
  <c r="K2277" i="9" s="1"/>
  <c r="L2277" i="9" s="1"/>
  <c r="M2277" i="9" s="1"/>
  <c r="I2285" i="9"/>
  <c r="K2285" i="9" s="1"/>
  <c r="L2285" i="9" s="1"/>
  <c r="M2285" i="9" s="1"/>
  <c r="I2308" i="9"/>
  <c r="K2308" i="9" s="1"/>
  <c r="O2252" i="9"/>
  <c r="I2256" i="9" l="1"/>
  <c r="K2256" i="9" s="1"/>
  <c r="L2256" i="9" s="1"/>
  <c r="M2256" i="9" s="1"/>
  <c r="D2291" i="9"/>
  <c r="I2287" i="9"/>
  <c r="K2287" i="9" s="1"/>
  <c r="L2287" i="9" s="1"/>
  <c r="M2287" i="9" s="1"/>
  <c r="N2287" i="9" s="1"/>
  <c r="L2308" i="9"/>
  <c r="M2308" i="9" s="1"/>
  <c r="N2277" i="9"/>
  <c r="N2279" i="9" s="1"/>
  <c r="M2279" i="9"/>
  <c r="O2277" i="9" s="1"/>
  <c r="N2285" i="9"/>
  <c r="J2311" i="9"/>
  <c r="J2313" i="9"/>
  <c r="J2312" i="9"/>
  <c r="N2308" i="9" l="1"/>
  <c r="N2309" i="9" s="1"/>
  <c r="M2309" i="9"/>
  <c r="O2307" i="9" s="1"/>
  <c r="I2281" i="9"/>
  <c r="K2281" i="9" s="1"/>
  <c r="L2281" i="9" s="1"/>
  <c r="M2281" i="9" s="1"/>
  <c r="D2316" i="9"/>
  <c r="I2312" i="9"/>
  <c r="K2312" i="9" s="1"/>
  <c r="J2291" i="9"/>
  <c r="J2292" i="9"/>
  <c r="N2256" i="9"/>
  <c r="N2258" i="9" s="1"/>
  <c r="M2258" i="9"/>
  <c r="O2256" i="9" s="1"/>
  <c r="N2281" i="9" l="1"/>
  <c r="N2283" i="9" s="1"/>
  <c r="M2283" i="9"/>
  <c r="O2281" i="9" s="1"/>
  <c r="J2317" i="9"/>
  <c r="J2316" i="9"/>
  <c r="I2311" i="9"/>
  <c r="K2311" i="9" s="1"/>
  <c r="L2311" i="9" s="1"/>
  <c r="M2311" i="9" s="1"/>
  <c r="D2346" i="9"/>
  <c r="L2312" i="9"/>
  <c r="M2312" i="9" s="1"/>
  <c r="N2312" i="9" s="1"/>
  <c r="I2261" i="9"/>
  <c r="K2261" i="9" s="1"/>
  <c r="L2261" i="9" s="1"/>
  <c r="M2261" i="9" s="1"/>
  <c r="D2295" i="9"/>
  <c r="I2292" i="9"/>
  <c r="K2292" i="9" s="1"/>
  <c r="L2292" i="9" s="1"/>
  <c r="M2292" i="9" s="1"/>
  <c r="N2292" i="9" s="1"/>
  <c r="N2261" i="9" l="1"/>
  <c r="N2263" i="9" s="1"/>
  <c r="M2263" i="9"/>
  <c r="O2260" i="9" s="1"/>
  <c r="I2286" i="9"/>
  <c r="K2286" i="9" s="1"/>
  <c r="L2286" i="9" s="1"/>
  <c r="M2286" i="9" s="1"/>
  <c r="I2317" i="9"/>
  <c r="K2317" i="9" s="1"/>
  <c r="L2317" i="9" s="1"/>
  <c r="M2317" i="9" s="1"/>
  <c r="N2317" i="9" s="1"/>
  <c r="D2320" i="9"/>
  <c r="J2295" i="9"/>
  <c r="J2296" i="9"/>
  <c r="N2311" i="9"/>
  <c r="J2347" i="9"/>
  <c r="J2346" i="9"/>
  <c r="K2346" i="9" s="1"/>
  <c r="N2286" i="9" l="1"/>
  <c r="I2296" i="9"/>
  <c r="I2288" i="9"/>
  <c r="K2288" i="9" s="1"/>
  <c r="D2299" i="9"/>
  <c r="L2346" i="9"/>
  <c r="M2346" i="9" s="1"/>
  <c r="J2320" i="9"/>
  <c r="J2321" i="9"/>
  <c r="K2296" i="9"/>
  <c r="N2346" i="9" l="1"/>
  <c r="L2288" i="9"/>
  <c r="M2288" i="9" s="1"/>
  <c r="J2300" i="9"/>
  <c r="J2301" i="9"/>
  <c r="K2301" i="9" s="1"/>
  <c r="L2301" i="9" s="1"/>
  <c r="M2301" i="9" s="1"/>
  <c r="N2301" i="9" s="1"/>
  <c r="J2299" i="9"/>
  <c r="L2296" i="9"/>
  <c r="M2296" i="9" s="1"/>
  <c r="N2296" i="9" s="1"/>
  <c r="N2288" i="9" l="1"/>
  <c r="N2289" i="9" s="1"/>
  <c r="M2289" i="9"/>
  <c r="O2285" i="9" s="1"/>
  <c r="I2291" i="9" l="1"/>
  <c r="K2291" i="9" s="1"/>
  <c r="L2291" i="9" s="1"/>
  <c r="M2291" i="9" s="1"/>
  <c r="I2299" i="9"/>
  <c r="K2299" i="9" s="1"/>
  <c r="L2299" i="9" s="1"/>
  <c r="M2299" i="9" s="1"/>
  <c r="D2324" i="9"/>
  <c r="I2321" i="9"/>
  <c r="K2321" i="9" s="1"/>
  <c r="L2321" i="9" s="1"/>
  <c r="M2321" i="9" s="1"/>
  <c r="N2321" i="9" s="1"/>
  <c r="I2313" i="9"/>
  <c r="K2313" i="9" s="1"/>
  <c r="J2327" i="9" l="1"/>
  <c r="J2324" i="9"/>
  <c r="J2326" i="9"/>
  <c r="J2325" i="9"/>
  <c r="N2299" i="9"/>
  <c r="L2313" i="9"/>
  <c r="M2313" i="9" s="1"/>
  <c r="N2291" i="9"/>
  <c r="N2293" i="9" s="1"/>
  <c r="M2293" i="9"/>
  <c r="O2291" i="9" s="1"/>
  <c r="N2313" i="9" l="1"/>
  <c r="N2314" i="9" s="1"/>
  <c r="M2314" i="9"/>
  <c r="O2311" i="9" s="1"/>
  <c r="I2295" i="9"/>
  <c r="K2295" i="9" s="1"/>
  <c r="L2295" i="9" s="1"/>
  <c r="M2295" i="9" s="1"/>
  <c r="D2330" i="9"/>
  <c r="I2326" i="9"/>
  <c r="K2326" i="9" s="1"/>
  <c r="L2326" i="9" s="1"/>
  <c r="M2326" i="9" s="1"/>
  <c r="N2326" i="9" s="1"/>
  <c r="M2297" i="9" l="1"/>
  <c r="N2295" i="9"/>
  <c r="N2297" i="9" s="1"/>
  <c r="I2324" i="9"/>
  <c r="K2324" i="9" s="1"/>
  <c r="I2316" i="9"/>
  <c r="K2316" i="9" s="1"/>
  <c r="D2350" i="9"/>
  <c r="I2347" i="9"/>
  <c r="K2347" i="9" s="1"/>
  <c r="L2347" i="9" s="1"/>
  <c r="M2347" i="9" s="1"/>
  <c r="J2330" i="9"/>
  <c r="J2331" i="9"/>
  <c r="L2316" i="9" l="1"/>
  <c r="M2316" i="9" s="1"/>
  <c r="L2324" i="9"/>
  <c r="M2324" i="9" s="1"/>
  <c r="J2350" i="9"/>
  <c r="J2351" i="9"/>
  <c r="J2352" i="9"/>
  <c r="N2347" i="9"/>
  <c r="N2348" i="9" s="1"/>
  <c r="M2348" i="9"/>
  <c r="O2346" i="9" s="1"/>
  <c r="O2295" i="9"/>
  <c r="N2324" i="9" l="1"/>
  <c r="N2316" i="9"/>
  <c r="N2318" i="9" s="1"/>
  <c r="M2318" i="9"/>
  <c r="O2316" i="9" s="1"/>
  <c r="I2350" i="9"/>
  <c r="K2350" i="9" s="1"/>
  <c r="L2350" i="9" s="1"/>
  <c r="M2350" i="9" s="1"/>
  <c r="D2385" i="9"/>
  <c r="I2300" i="9"/>
  <c r="K2300" i="9" s="1"/>
  <c r="L2300" i="9" s="1"/>
  <c r="M2300" i="9" s="1"/>
  <c r="D2334" i="9"/>
  <c r="I2331" i="9"/>
  <c r="K2331" i="9" s="1"/>
  <c r="J2335" i="9" l="1"/>
  <c r="J2334" i="9"/>
  <c r="J2386" i="9"/>
  <c r="J2385" i="9"/>
  <c r="K2385" i="9" s="1"/>
  <c r="L2385" i="9" s="1"/>
  <c r="M2385" i="9" s="1"/>
  <c r="N2350" i="9"/>
  <c r="N2300" i="9"/>
  <c r="N2302" i="9" s="1"/>
  <c r="M2302" i="9"/>
  <c r="O2299" i="9" s="1"/>
  <c r="I2320" i="9"/>
  <c r="K2320" i="9" s="1"/>
  <c r="D2355" i="9"/>
  <c r="I2351" i="9"/>
  <c r="K2351" i="9" s="1"/>
  <c r="L2331" i="9"/>
  <c r="M2331" i="9" s="1"/>
  <c r="N2331" i="9" s="1"/>
  <c r="N2385" i="9" l="1"/>
  <c r="L2351" i="9"/>
  <c r="M2351" i="9" s="1"/>
  <c r="J2356" i="9"/>
  <c r="J2355" i="9"/>
  <c r="D2338" i="9"/>
  <c r="I2327" i="9"/>
  <c r="K2327" i="9" s="1"/>
  <c r="I2335" i="9"/>
  <c r="L2320" i="9"/>
  <c r="M2320" i="9" s="1"/>
  <c r="K2335" i="9"/>
  <c r="N2320" i="9" l="1"/>
  <c r="N2322" i="9" s="1"/>
  <c r="M2322" i="9"/>
  <c r="O2320" i="9" s="1"/>
  <c r="N2351" i="9"/>
  <c r="L2335" i="9"/>
  <c r="M2335" i="9" s="1"/>
  <c r="N2335" i="9" s="1"/>
  <c r="L2327" i="9"/>
  <c r="M2327" i="9" s="1"/>
  <c r="N2327" i="9" s="1"/>
  <c r="J2339" i="9"/>
  <c r="J2338" i="9"/>
  <c r="J2340" i="9"/>
  <c r="K2340" i="9" s="1"/>
  <c r="I2325" i="9" l="1"/>
  <c r="K2325" i="9" s="1"/>
  <c r="L2325" i="9" s="1"/>
  <c r="M2325" i="9" s="1"/>
  <c r="D2359" i="9"/>
  <c r="I2356" i="9"/>
  <c r="K2356" i="9" s="1"/>
  <c r="L2356" i="9" s="1"/>
  <c r="M2356" i="9" s="1"/>
  <c r="N2356" i="9" s="1"/>
  <c r="L2340" i="9"/>
  <c r="M2340" i="9" s="1"/>
  <c r="N2340" i="9" s="1"/>
  <c r="J2360" i="9" l="1"/>
  <c r="J2359" i="9"/>
  <c r="N2325" i="9"/>
  <c r="N2328" i="9" s="1"/>
  <c r="M2328" i="9"/>
  <c r="O2324" i="9" s="1"/>
  <c r="I2338" i="9" l="1"/>
  <c r="K2338" i="9" s="1"/>
  <c r="L2338" i="9" s="1"/>
  <c r="M2338" i="9" s="1"/>
  <c r="I2360" i="9"/>
  <c r="K2360" i="9" s="1"/>
  <c r="L2360" i="9" s="1"/>
  <c r="M2360" i="9" s="1"/>
  <c r="N2360" i="9" s="1"/>
  <c r="I2330" i="9"/>
  <c r="K2330" i="9" s="1"/>
  <c r="L2330" i="9" s="1"/>
  <c r="M2330" i="9" s="1"/>
  <c r="I2352" i="9"/>
  <c r="K2352" i="9" s="1"/>
  <c r="D2363" i="9"/>
  <c r="L2352" i="9" l="1"/>
  <c r="M2352" i="9" s="1"/>
  <c r="N2330" i="9"/>
  <c r="N2332" i="9" s="1"/>
  <c r="M2332" i="9"/>
  <c r="O2330" i="9" s="1"/>
  <c r="J2363" i="9"/>
  <c r="J2364" i="9"/>
  <c r="J2365" i="9"/>
  <c r="J2366" i="9"/>
  <c r="N2338" i="9"/>
  <c r="N2352" i="9" l="1"/>
  <c r="N2353" i="9" s="1"/>
  <c r="M2353" i="9"/>
  <c r="O2350" i="9" s="1"/>
  <c r="I2334" i="9"/>
  <c r="K2334" i="9" s="1"/>
  <c r="L2334" i="9" s="1"/>
  <c r="M2334" i="9" s="1"/>
  <c r="D2369" i="9"/>
  <c r="I2365" i="9"/>
  <c r="K2365" i="9"/>
  <c r="L2365" i="9" s="1"/>
  <c r="M2365" i="9" s="1"/>
  <c r="N2365" i="9" s="1"/>
  <c r="N2334" i="9" l="1"/>
  <c r="N2336" i="9" s="1"/>
  <c r="M2336" i="9"/>
  <c r="O2334" i="9" s="1"/>
  <c r="I2363" i="9"/>
  <c r="K2363" i="9" s="1"/>
  <c r="L2363" i="9" s="1"/>
  <c r="M2363" i="9" s="1"/>
  <c r="D2389" i="9"/>
  <c r="I2386" i="9"/>
  <c r="K2386" i="9" s="1"/>
  <c r="L2386" i="9" s="1"/>
  <c r="M2386" i="9" s="1"/>
  <c r="I2355" i="9"/>
  <c r="K2355" i="9" s="1"/>
  <c r="L2355" i="9" s="1"/>
  <c r="M2355" i="9" s="1"/>
  <c r="J2370" i="9"/>
  <c r="J2369" i="9"/>
  <c r="N2363" i="9" l="1"/>
  <c r="N2386" i="9"/>
  <c r="N2387" i="9" s="1"/>
  <c r="M2387" i="9"/>
  <c r="O2385" i="9" s="1"/>
  <c r="I2339" i="9"/>
  <c r="K2339" i="9" s="1"/>
  <c r="L2339" i="9" s="1"/>
  <c r="M2339" i="9" s="1"/>
  <c r="D2373" i="9"/>
  <c r="I2370" i="9"/>
  <c r="K2370" i="9" s="1"/>
  <c r="N2355" i="9"/>
  <c r="N2357" i="9" s="1"/>
  <c r="M2357" i="9"/>
  <c r="O2355" i="9" s="1"/>
  <c r="J2389" i="9"/>
  <c r="J2390" i="9"/>
  <c r="J2391" i="9"/>
  <c r="L2370" i="9" l="1"/>
  <c r="M2370" i="9" s="1"/>
  <c r="N2370" i="9" s="1"/>
  <c r="I2389" i="9"/>
  <c r="K2389" i="9" s="1"/>
  <c r="L2389" i="9" s="1"/>
  <c r="M2389" i="9" s="1"/>
  <c r="D2424" i="9"/>
  <c r="J2374" i="9"/>
  <c r="J2373" i="9"/>
  <c r="I2359" i="9"/>
  <c r="K2359" i="9" s="1"/>
  <c r="L2359" i="9" s="1"/>
  <c r="M2359" i="9" s="1"/>
  <c r="D2394" i="9"/>
  <c r="I2390" i="9"/>
  <c r="K2390" i="9" s="1"/>
  <c r="N2339" i="9"/>
  <c r="N2341" i="9" s="1"/>
  <c r="M2341" i="9"/>
  <c r="O2338" i="9" s="1"/>
  <c r="N2389" i="9" l="1"/>
  <c r="L2390" i="9"/>
  <c r="M2390" i="9" s="1"/>
  <c r="J2394" i="9"/>
  <c r="J2395" i="9"/>
  <c r="I2366" i="9"/>
  <c r="K2366" i="9" s="1"/>
  <c r="D2377" i="9"/>
  <c r="I2374" i="9"/>
  <c r="K2374" i="9" s="1"/>
  <c r="J2425" i="9"/>
  <c r="J2424" i="9"/>
  <c r="K2424" i="9" s="1"/>
  <c r="N2359" i="9"/>
  <c r="N2361" i="9" s="1"/>
  <c r="M2361" i="9"/>
  <c r="L2374" i="9" l="1"/>
  <c r="M2374" i="9" s="1"/>
  <c r="N2374" i="9" s="1"/>
  <c r="N2390" i="9"/>
  <c r="J2378" i="9"/>
  <c r="J2377" i="9"/>
  <c r="J2379" i="9"/>
  <c r="K2379" i="9" s="1"/>
  <c r="L2366" i="9"/>
  <c r="M2366" i="9" s="1"/>
  <c r="N2366" i="9" s="1"/>
  <c r="L2424" i="9"/>
  <c r="M2424" i="9" s="1"/>
  <c r="O2359" i="9"/>
  <c r="N2424" i="9" l="1"/>
  <c r="L2379" i="9"/>
  <c r="M2379" i="9" s="1"/>
  <c r="N2379" i="9" s="1"/>
  <c r="I2364" i="9"/>
  <c r="K2364" i="9" s="1"/>
  <c r="L2364" i="9" s="1"/>
  <c r="M2364" i="9" s="1"/>
  <c r="I2395" i="9"/>
  <c r="K2395" i="9" s="1"/>
  <c r="L2395" i="9" s="1"/>
  <c r="M2395" i="9" s="1"/>
  <c r="N2395" i="9" s="1"/>
  <c r="D2398" i="9"/>
  <c r="J2399" i="9" l="1"/>
  <c r="J2398" i="9"/>
  <c r="N2364" i="9"/>
  <c r="N2367" i="9" s="1"/>
  <c r="M2367" i="9"/>
  <c r="O2363" i="9" s="1"/>
  <c r="I2369" i="9" l="1"/>
  <c r="K2369" i="9" s="1"/>
  <c r="L2369" i="9" s="1"/>
  <c r="M2369" i="9" s="1"/>
  <c r="I2391" i="9"/>
  <c r="K2391" i="9" s="1"/>
  <c r="I2377" i="9"/>
  <c r="K2377" i="9" s="1"/>
  <c r="L2377" i="9" s="1"/>
  <c r="M2377" i="9" s="1"/>
  <c r="I2399" i="9"/>
  <c r="K2399" i="9" s="1"/>
  <c r="L2399" i="9" s="1"/>
  <c r="M2399" i="9" s="1"/>
  <c r="N2399" i="9" s="1"/>
  <c r="D2402" i="9"/>
  <c r="J2402" i="9" l="1"/>
  <c r="J2403" i="9"/>
  <c r="J2404" i="9"/>
  <c r="J2405" i="9"/>
  <c r="N2377" i="9"/>
  <c r="L2391" i="9"/>
  <c r="M2391" i="9" s="1"/>
  <c r="M2371" i="9"/>
  <c r="N2369" i="9"/>
  <c r="N2371" i="9" s="1"/>
  <c r="N2391" i="9" l="1"/>
  <c r="N2392" i="9" s="1"/>
  <c r="M2392" i="9"/>
  <c r="O2389" i="9" s="1"/>
  <c r="O2369" i="9"/>
  <c r="I2394" i="9" l="1"/>
  <c r="K2394" i="9" s="1"/>
  <c r="L2394" i="9" s="1"/>
  <c r="M2394" i="9" s="1"/>
  <c r="I2425" i="9"/>
  <c r="K2425" i="9" s="1"/>
  <c r="L2425" i="9" s="1"/>
  <c r="M2425" i="9" s="1"/>
  <c r="I2402" i="9"/>
  <c r="K2402" i="9" s="1"/>
  <c r="L2402" i="9" s="1"/>
  <c r="M2402" i="9" s="1"/>
  <c r="D2428" i="9"/>
  <c r="I2373" i="9"/>
  <c r="K2373" i="9" s="1"/>
  <c r="L2373" i="9" s="1"/>
  <c r="M2373" i="9" s="1"/>
  <c r="I2404" i="9"/>
  <c r="K2404" i="9" s="1"/>
  <c r="D2408" i="9"/>
  <c r="M2375" i="9" l="1"/>
  <c r="N2373" i="9"/>
  <c r="N2375" i="9" s="1"/>
  <c r="J2408" i="9"/>
  <c r="J2409" i="9"/>
  <c r="N2402" i="9"/>
  <c r="N2425" i="9"/>
  <c r="N2426" i="9" s="1"/>
  <c r="M2426" i="9"/>
  <c r="O2424" i="9" s="1"/>
  <c r="L2404" i="9"/>
  <c r="M2404" i="9" s="1"/>
  <c r="N2404" i="9" s="1"/>
  <c r="J2428" i="9"/>
  <c r="J2429" i="9"/>
  <c r="J2430" i="9"/>
  <c r="N2394" i="9"/>
  <c r="N2396" i="9" s="1"/>
  <c r="M2396" i="9"/>
  <c r="O2394" i="9" s="1"/>
  <c r="I2398" i="9" l="1"/>
  <c r="K2398" i="9" s="1"/>
  <c r="L2398" i="9" s="1"/>
  <c r="M2398" i="9" s="1"/>
  <c r="D2433" i="9"/>
  <c r="I2429" i="9"/>
  <c r="K2429" i="9" s="1"/>
  <c r="L2429" i="9" s="1"/>
  <c r="M2429" i="9" s="1"/>
  <c r="N2429" i="9" s="1"/>
  <c r="I2428" i="9"/>
  <c r="K2428" i="9" s="1"/>
  <c r="L2428" i="9" s="1"/>
  <c r="M2428" i="9" s="1"/>
  <c r="D2463" i="9"/>
  <c r="O2373" i="9"/>
  <c r="N2398" i="9" l="1"/>
  <c r="N2400" i="9" s="1"/>
  <c r="M2400" i="9"/>
  <c r="O2398" i="9" s="1"/>
  <c r="I2378" i="9"/>
  <c r="K2378" i="9" s="1"/>
  <c r="L2378" i="9" s="1"/>
  <c r="M2378" i="9" s="1"/>
  <c r="D2412" i="9"/>
  <c r="I2409" i="9"/>
  <c r="K2409" i="9" s="1"/>
  <c r="L2409" i="9" s="1"/>
  <c r="M2409" i="9" s="1"/>
  <c r="N2409" i="9" s="1"/>
  <c r="J2464" i="9"/>
  <c r="J2463" i="9"/>
  <c r="K2463" i="9" s="1"/>
  <c r="J2434" i="9"/>
  <c r="J2433" i="9"/>
  <c r="N2428" i="9"/>
  <c r="N2378" i="9" l="1"/>
  <c r="N2380" i="9" s="1"/>
  <c r="M2380" i="9"/>
  <c r="O2377" i="9" s="1"/>
  <c r="I2403" i="9"/>
  <c r="K2403" i="9" s="1"/>
  <c r="L2403" i="9" s="1"/>
  <c r="M2403" i="9" s="1"/>
  <c r="I2434" i="9"/>
  <c r="K2434" i="9" s="1"/>
  <c r="D2437" i="9"/>
  <c r="L2463" i="9"/>
  <c r="M2463" i="9" s="1"/>
  <c r="J2413" i="9"/>
  <c r="J2412" i="9"/>
  <c r="N2463" i="9" l="1"/>
  <c r="L2434" i="9"/>
  <c r="M2434" i="9" s="1"/>
  <c r="N2434" i="9" s="1"/>
  <c r="D2416" i="9"/>
  <c r="I2413" i="9"/>
  <c r="K2413" i="9" s="1"/>
  <c r="I2405" i="9"/>
  <c r="K2405" i="9" s="1"/>
  <c r="J2437" i="9"/>
  <c r="J2438" i="9"/>
  <c r="N2403" i="9"/>
  <c r="L2413" i="9" l="1"/>
  <c r="M2413" i="9" s="1"/>
  <c r="N2413" i="9" s="1"/>
  <c r="L2405" i="9"/>
  <c r="M2405" i="9" s="1"/>
  <c r="J2417" i="9"/>
  <c r="J2416" i="9"/>
  <c r="J2418" i="9"/>
  <c r="K2418" i="9" s="1"/>
  <c r="N2405" i="9" l="1"/>
  <c r="N2406" i="9" s="1"/>
  <c r="M2406" i="9"/>
  <c r="O2402" i="9" s="1"/>
  <c r="L2418" i="9"/>
  <c r="M2418" i="9" s="1"/>
  <c r="N2418" i="9" s="1"/>
  <c r="I2430" i="9" l="1"/>
  <c r="K2430" i="9" s="1"/>
  <c r="I2416" i="9"/>
  <c r="K2416" i="9" s="1"/>
  <c r="I2408" i="9"/>
  <c r="K2408" i="9" s="1"/>
  <c r="L2408" i="9" s="1"/>
  <c r="M2408" i="9" s="1"/>
  <c r="D2441" i="9"/>
  <c r="I2438" i="9"/>
  <c r="K2438" i="9" s="1"/>
  <c r="L2438" i="9" s="1"/>
  <c r="M2438" i="9" s="1"/>
  <c r="N2438" i="9" s="1"/>
  <c r="M2410" i="9" l="1"/>
  <c r="N2408" i="9"/>
  <c r="N2410" i="9" s="1"/>
  <c r="L2416" i="9"/>
  <c r="M2416" i="9" s="1"/>
  <c r="J2443" i="9"/>
  <c r="J2442" i="9"/>
  <c r="J2441" i="9"/>
  <c r="J2444" i="9"/>
  <c r="L2430" i="9"/>
  <c r="M2430" i="9" s="1"/>
  <c r="N2430" i="9" l="1"/>
  <c r="N2431" i="9" s="1"/>
  <c r="M2431" i="9"/>
  <c r="O2428" i="9" s="1"/>
  <c r="N2416" i="9"/>
  <c r="O2408" i="9"/>
  <c r="I2412" i="9" l="1"/>
  <c r="K2412" i="9" s="1"/>
  <c r="L2412" i="9" s="1"/>
  <c r="M2412" i="9" s="1"/>
  <c r="D2447" i="9"/>
  <c r="I2443" i="9"/>
  <c r="K2443" i="9" s="1"/>
  <c r="I2433" i="9"/>
  <c r="K2433" i="9" s="1"/>
  <c r="L2433" i="9" s="1"/>
  <c r="M2433" i="9" s="1"/>
  <c r="I2441" i="9"/>
  <c r="K2441" i="9" s="1"/>
  <c r="I2464" i="9"/>
  <c r="K2464" i="9" s="1"/>
  <c r="L2464" i="9" s="1"/>
  <c r="M2464" i="9" s="1"/>
  <c r="D2467" i="9"/>
  <c r="J2467" i="9" l="1"/>
  <c r="J2468" i="9"/>
  <c r="J2469" i="9"/>
  <c r="N2464" i="9"/>
  <c r="N2465" i="9" s="1"/>
  <c r="M2465" i="9"/>
  <c r="L2441" i="9"/>
  <c r="M2441" i="9" s="1"/>
  <c r="L2443" i="9"/>
  <c r="M2443" i="9" s="1"/>
  <c r="N2443" i="9" s="1"/>
  <c r="N2433" i="9"/>
  <c r="N2435" i="9" s="1"/>
  <c r="M2435" i="9"/>
  <c r="O2433" i="9" s="1"/>
  <c r="J2447" i="9"/>
  <c r="J2448" i="9"/>
  <c r="M2414" i="9"/>
  <c r="N2412" i="9"/>
  <c r="N2414" i="9" s="1"/>
  <c r="N2441" i="9" l="1"/>
  <c r="I2437" i="9"/>
  <c r="K2437" i="9" s="1"/>
  <c r="L2437" i="9" s="1"/>
  <c r="M2437" i="9" s="1"/>
  <c r="I2468" i="9"/>
  <c r="K2468" i="9" s="1"/>
  <c r="L2468" i="9" s="1"/>
  <c r="M2468" i="9" s="1"/>
  <c r="N2468" i="9" s="1"/>
  <c r="D2472" i="9"/>
  <c r="O2412" i="9"/>
  <c r="O2463" i="9"/>
  <c r="N2437" i="9" l="1"/>
  <c r="N2439" i="9" s="1"/>
  <c r="M2439" i="9"/>
  <c r="O2437" i="9" s="1"/>
  <c r="I2417" i="9"/>
  <c r="K2417" i="9" s="1"/>
  <c r="L2417" i="9" s="1"/>
  <c r="M2417" i="9" s="1"/>
  <c r="I2448" i="9"/>
  <c r="K2448" i="9" s="1"/>
  <c r="L2448" i="9" s="1"/>
  <c r="M2448" i="9" s="1"/>
  <c r="N2448" i="9" s="1"/>
  <c r="D2451" i="9"/>
  <c r="I2467" i="9"/>
  <c r="K2467" i="9" s="1"/>
  <c r="L2467" i="9" s="1"/>
  <c r="M2467" i="9" s="1"/>
  <c r="D2502" i="9"/>
  <c r="J2472" i="9"/>
  <c r="J2473" i="9"/>
  <c r="J2503" i="9" l="1"/>
  <c r="J2502" i="9"/>
  <c r="K2502" i="9" s="1"/>
  <c r="N2417" i="9"/>
  <c r="N2419" i="9" s="1"/>
  <c r="M2419" i="9"/>
  <c r="O2416" i="9" s="1"/>
  <c r="N2467" i="9"/>
  <c r="J2452" i="9"/>
  <c r="J2451" i="9"/>
  <c r="I2442" i="9"/>
  <c r="K2442" i="9" s="1"/>
  <c r="L2442" i="9" s="1"/>
  <c r="M2442" i="9" s="1"/>
  <c r="I2473" i="9"/>
  <c r="K2473" i="9" s="1"/>
  <c r="L2473" i="9" s="1"/>
  <c r="M2473" i="9" s="1"/>
  <c r="N2473" i="9" s="1"/>
  <c r="D2476" i="9"/>
  <c r="J2476" i="9" l="1"/>
  <c r="J2477" i="9"/>
  <c r="I2452" i="9"/>
  <c r="K2452" i="9" s="1"/>
  <c r="I2444" i="9"/>
  <c r="K2444" i="9" s="1"/>
  <c r="D2455" i="9"/>
  <c r="L2502" i="9"/>
  <c r="M2502" i="9" s="1"/>
  <c r="N2442" i="9"/>
  <c r="N2502" i="9" l="1"/>
  <c r="L2444" i="9"/>
  <c r="M2444" i="9"/>
  <c r="J2456" i="9"/>
  <c r="J2457" i="9"/>
  <c r="K2457" i="9" s="1"/>
  <c r="L2457" i="9" s="1"/>
  <c r="M2457" i="9" s="1"/>
  <c r="N2457" i="9" s="1"/>
  <c r="J2455" i="9"/>
  <c r="L2452" i="9"/>
  <c r="M2452" i="9" s="1"/>
  <c r="N2452" i="9" s="1"/>
  <c r="N2444" i="9" l="1"/>
  <c r="N2445" i="9" s="1"/>
  <c r="M2445" i="9"/>
  <c r="O2441" i="9" s="1"/>
  <c r="I2469" i="9" l="1"/>
  <c r="K2469" i="9" s="1"/>
  <c r="L2469" i="9" s="1"/>
  <c r="M2469" i="9" s="1"/>
  <c r="I2455" i="9"/>
  <c r="K2455" i="9" s="1"/>
  <c r="I2447" i="9"/>
  <c r="K2447" i="9" s="1"/>
  <c r="L2447" i="9" s="1"/>
  <c r="M2447" i="9" s="1"/>
  <c r="I2477" i="9"/>
  <c r="K2477" i="9" s="1"/>
  <c r="L2477" i="9" s="1"/>
  <c r="M2477" i="9" s="1"/>
  <c r="N2477" i="9" s="1"/>
  <c r="D2480" i="9"/>
  <c r="J2482" i="9" l="1"/>
  <c r="J2481" i="9"/>
  <c r="J2480" i="9"/>
  <c r="J2483" i="9"/>
  <c r="N2447" i="9"/>
  <c r="N2449" i="9" s="1"/>
  <c r="M2449" i="9"/>
  <c r="O2447" i="9" s="1"/>
  <c r="L2455" i="9"/>
  <c r="M2455" i="9" s="1"/>
  <c r="N2469" i="9"/>
  <c r="N2470" i="9" s="1"/>
  <c r="M2470" i="9"/>
  <c r="O2467" i="9" s="1"/>
  <c r="N2455" i="9" l="1"/>
  <c r="I2451" i="9"/>
  <c r="K2451" i="9" s="1"/>
  <c r="L2451" i="9" s="1"/>
  <c r="M2451" i="9" s="1"/>
  <c r="I2482" i="9"/>
  <c r="K2482" i="9" s="1"/>
  <c r="D2486" i="9"/>
  <c r="I2503" i="9"/>
  <c r="K2503" i="9" s="1"/>
  <c r="L2503" i="9" s="1"/>
  <c r="M2503" i="9" s="1"/>
  <c r="D2506" i="9"/>
  <c r="I2480" i="9"/>
  <c r="K2480" i="9" s="1"/>
  <c r="I2472" i="9"/>
  <c r="K2472" i="9" s="1"/>
  <c r="L2472" i="9" s="1"/>
  <c r="M2472" i="9" s="1"/>
  <c r="J2507" i="9" l="1"/>
  <c r="J2508" i="9"/>
  <c r="J2506" i="9"/>
  <c r="M2453" i="9"/>
  <c r="O2451" i="9" s="1"/>
  <c r="N2451" i="9"/>
  <c r="N2453" i="9" s="1"/>
  <c r="N2503" i="9"/>
  <c r="N2504" i="9" s="1"/>
  <c r="M2504" i="9"/>
  <c r="O2502" i="9" s="1"/>
  <c r="J2486" i="9"/>
  <c r="J2487" i="9"/>
  <c r="L2482" i="9"/>
  <c r="M2482" i="9" s="1"/>
  <c r="N2482" i="9" s="1"/>
  <c r="L2480" i="9"/>
  <c r="M2480" i="9" s="1"/>
  <c r="M2474" i="9"/>
  <c r="N2472" i="9"/>
  <c r="N2474" i="9" s="1"/>
  <c r="N2480" i="9" l="1"/>
  <c r="I2506" i="9"/>
  <c r="K2506" i="9" s="1"/>
  <c r="L2506" i="9" s="1"/>
  <c r="M2506" i="9" s="1"/>
  <c r="D2541" i="9"/>
  <c r="I2456" i="9"/>
  <c r="K2456" i="9" s="1"/>
  <c r="L2456" i="9" s="1"/>
  <c r="M2456" i="9" s="1"/>
  <c r="D2490" i="9"/>
  <c r="I2487" i="9"/>
  <c r="K2487" i="9" s="1"/>
  <c r="L2487" i="9" s="1"/>
  <c r="M2487" i="9" s="1"/>
  <c r="N2487" i="9" s="1"/>
  <c r="O2472" i="9"/>
  <c r="J2491" i="9" l="1"/>
  <c r="J2490" i="9"/>
  <c r="J2542" i="9"/>
  <c r="J2541" i="9"/>
  <c r="K2541" i="9" s="1"/>
  <c r="L2541" i="9" s="1"/>
  <c r="M2541" i="9" s="1"/>
  <c r="N2456" i="9"/>
  <c r="N2458" i="9" s="1"/>
  <c r="M2458" i="9"/>
  <c r="I2476" i="9"/>
  <c r="K2476" i="9" s="1"/>
  <c r="L2476" i="9" s="1"/>
  <c r="M2476" i="9" s="1"/>
  <c r="D2511" i="9"/>
  <c r="I2507" i="9"/>
  <c r="K2507" i="9" s="1"/>
  <c r="N2506" i="9"/>
  <c r="N2541" i="9" l="1"/>
  <c r="L2507" i="9"/>
  <c r="M2507" i="9" s="1"/>
  <c r="J2512" i="9"/>
  <c r="J2511" i="9"/>
  <c r="M2478" i="9"/>
  <c r="O2476" i="9" s="1"/>
  <c r="N2476" i="9"/>
  <c r="N2478" i="9" s="1"/>
  <c r="O2455" i="9"/>
  <c r="N2507" i="9" l="1"/>
  <c r="D2494" i="9"/>
  <c r="I2491" i="9"/>
  <c r="K2491" i="9" s="1"/>
  <c r="I2483" i="9"/>
  <c r="K2483" i="9" s="1"/>
  <c r="I2481" i="9"/>
  <c r="K2481" i="9" s="1"/>
  <c r="L2481" i="9" s="1"/>
  <c r="M2481" i="9" s="1"/>
  <c r="I2512" i="9"/>
  <c r="K2512" i="9" s="1"/>
  <c r="L2512" i="9" s="1"/>
  <c r="M2512" i="9" s="1"/>
  <c r="N2512" i="9" s="1"/>
  <c r="D2515" i="9"/>
  <c r="N2481" i="9" l="1"/>
  <c r="J2495" i="9"/>
  <c r="J2494" i="9"/>
  <c r="J2496" i="9"/>
  <c r="K2496" i="9" s="1"/>
  <c r="L2496" i="9" s="1"/>
  <c r="M2496" i="9" s="1"/>
  <c r="N2496" i="9" s="1"/>
  <c r="L2491" i="9"/>
  <c r="M2491" i="9" s="1"/>
  <c r="N2491" i="9" s="1"/>
  <c r="J2515" i="9"/>
  <c r="J2516" i="9"/>
  <c r="L2483" i="9"/>
  <c r="M2483" i="9" s="1"/>
  <c r="N2483" i="9" l="1"/>
  <c r="M2484" i="9"/>
  <c r="N2484" i="9"/>
  <c r="O2480" i="9" l="1"/>
  <c r="D2519" i="9" l="1"/>
  <c r="I2494" i="9"/>
  <c r="K2494" i="9" s="1"/>
  <c r="L2494" i="9" s="1"/>
  <c r="M2494" i="9" s="1"/>
  <c r="I2516" i="9"/>
  <c r="K2516" i="9" s="1"/>
  <c r="I2508" i="9"/>
  <c r="K2508" i="9" s="1"/>
  <c r="I2486" i="9"/>
  <c r="K2486" i="9" s="1"/>
  <c r="L2486" i="9" s="1"/>
  <c r="M2486" i="9" s="1"/>
  <c r="L2516" i="9" l="1"/>
  <c r="M2516" i="9" s="1"/>
  <c r="N2516" i="9" s="1"/>
  <c r="N2494" i="9"/>
  <c r="N2486" i="9"/>
  <c r="N2488" i="9" s="1"/>
  <c r="M2488" i="9"/>
  <c r="O2486" i="9" s="1"/>
  <c r="L2508" i="9"/>
  <c r="M2508" i="9" s="1"/>
  <c r="J2519" i="9"/>
  <c r="J2520" i="9"/>
  <c r="J2521" i="9"/>
  <c r="J2522" i="9"/>
  <c r="N2508" i="9" l="1"/>
  <c r="N2509" i="9" s="1"/>
  <c r="M2509" i="9"/>
  <c r="O2506" i="9" s="1"/>
  <c r="I2490" i="9"/>
  <c r="K2490" i="9" s="1"/>
  <c r="D2525" i="9"/>
  <c r="I2521" i="9"/>
  <c r="K2521" i="9"/>
  <c r="L2490" i="9" l="1"/>
  <c r="M2490" i="9" s="1"/>
  <c r="I2542" i="9"/>
  <c r="K2542" i="9" s="1"/>
  <c r="L2542" i="9" s="1"/>
  <c r="M2542" i="9" s="1"/>
  <c r="I2511" i="9"/>
  <c r="K2511" i="9" s="1"/>
  <c r="L2511" i="9" s="1"/>
  <c r="M2511" i="9" s="1"/>
  <c r="D2545" i="9"/>
  <c r="I2519" i="9"/>
  <c r="K2519" i="9" s="1"/>
  <c r="L2521" i="9"/>
  <c r="M2521" i="9" s="1"/>
  <c r="N2521" i="9" s="1"/>
  <c r="J2526" i="9"/>
  <c r="J2525" i="9"/>
  <c r="N2490" i="9" l="1"/>
  <c r="N2492" i="9" s="1"/>
  <c r="M2492" i="9"/>
  <c r="O2490" i="9" s="1"/>
  <c r="N2542" i="9"/>
  <c r="N2543" i="9" s="1"/>
  <c r="M2543" i="9"/>
  <c r="O2541" i="9" s="1"/>
  <c r="L2519" i="9"/>
  <c r="M2519" i="9" s="1"/>
  <c r="J2545" i="9"/>
  <c r="J2547" i="9"/>
  <c r="J2546" i="9"/>
  <c r="M2513" i="9"/>
  <c r="N2511" i="9"/>
  <c r="N2513" i="9" s="1"/>
  <c r="N2519" i="9" l="1"/>
  <c r="I2545" i="9"/>
  <c r="K2545" i="9" s="1"/>
  <c r="L2545" i="9" s="1"/>
  <c r="M2545" i="9" s="1"/>
  <c r="D2580" i="9"/>
  <c r="I2495" i="9"/>
  <c r="K2495" i="9" s="1"/>
  <c r="L2495" i="9" s="1"/>
  <c r="M2495" i="9" s="1"/>
  <c r="I2526" i="9"/>
  <c r="K2526" i="9" s="1"/>
  <c r="L2526" i="9" s="1"/>
  <c r="M2526" i="9" s="1"/>
  <c r="N2526" i="9" s="1"/>
  <c r="D2529" i="9"/>
  <c r="O2511" i="9"/>
  <c r="J2530" i="9" l="1"/>
  <c r="J2529" i="9"/>
  <c r="N2545" i="9"/>
  <c r="N2495" i="9"/>
  <c r="N2497" i="9" s="1"/>
  <c r="M2497" i="9"/>
  <c r="O2494" i="9" s="1"/>
  <c r="J2581" i="9"/>
  <c r="J2580" i="9"/>
  <c r="K2580" i="9" s="1"/>
  <c r="I2515" i="9"/>
  <c r="K2515" i="9" s="1"/>
  <c r="D2550" i="9"/>
  <c r="I2546" i="9"/>
  <c r="K2546" i="9" s="1"/>
  <c r="I2522" i="9" l="1"/>
  <c r="K2522" i="9" s="1"/>
  <c r="D2533" i="9"/>
  <c r="I2530" i="9"/>
  <c r="K2530" i="9" s="1"/>
  <c r="J2551" i="9"/>
  <c r="J2550" i="9"/>
  <c r="M2580" i="9"/>
  <c r="L2580" i="9"/>
  <c r="L2546" i="9"/>
  <c r="M2546" i="9" s="1"/>
  <c r="L2515" i="9"/>
  <c r="M2515" i="9" s="1"/>
  <c r="N2546" i="9" l="1"/>
  <c r="N2515" i="9"/>
  <c r="N2517" i="9" s="1"/>
  <c r="M2517" i="9"/>
  <c r="O2515" i="9" s="1"/>
  <c r="N2580" i="9"/>
  <c r="L2530" i="9"/>
  <c r="M2530" i="9" s="1"/>
  <c r="N2530" i="9" s="1"/>
  <c r="J2534" i="9"/>
  <c r="J2535" i="9"/>
  <c r="K2535" i="9" s="1"/>
  <c r="L2535" i="9" s="1"/>
  <c r="M2535" i="9" s="1"/>
  <c r="N2535" i="9" s="1"/>
  <c r="J2533" i="9"/>
  <c r="L2522" i="9"/>
  <c r="M2522" i="9" s="1"/>
  <c r="N2522" i="9" s="1"/>
  <c r="I2520" i="9" l="1"/>
  <c r="K2520" i="9" s="1"/>
  <c r="L2520" i="9" s="1"/>
  <c r="M2520" i="9" s="1"/>
  <c r="I2551" i="9"/>
  <c r="K2551" i="9" s="1"/>
  <c r="L2551" i="9" s="1"/>
  <c r="M2551" i="9" s="1"/>
  <c r="N2551" i="9" s="1"/>
  <c r="D2554" i="9"/>
  <c r="J2555" i="9" l="1"/>
  <c r="J2554" i="9"/>
  <c r="N2520" i="9"/>
  <c r="N2523" i="9" s="1"/>
  <c r="M2523" i="9"/>
  <c r="O2519" i="9" s="1"/>
  <c r="I2547" i="9" l="1"/>
  <c r="K2547" i="9" s="1"/>
  <c r="I2525" i="9"/>
  <c r="K2525" i="9" s="1"/>
  <c r="L2525" i="9" s="1"/>
  <c r="M2525" i="9" s="1"/>
  <c r="D2558" i="9"/>
  <c r="I2533" i="9"/>
  <c r="K2533" i="9" s="1"/>
  <c r="L2533" i="9" s="1"/>
  <c r="M2533" i="9" s="1"/>
  <c r="I2555" i="9"/>
  <c r="K2555" i="9" s="1"/>
  <c r="L2555" i="9" l="1"/>
  <c r="M2555" i="9" s="1"/>
  <c r="N2555" i="9" s="1"/>
  <c r="J2561" i="9"/>
  <c r="J2560" i="9"/>
  <c r="J2558" i="9"/>
  <c r="J2559" i="9"/>
  <c r="M2527" i="9"/>
  <c r="N2525" i="9"/>
  <c r="N2527" i="9" s="1"/>
  <c r="N2533" i="9"/>
  <c r="L2547" i="9"/>
  <c r="M2547" i="9" s="1"/>
  <c r="N2547" i="9" l="1"/>
  <c r="N2548" i="9" s="1"/>
  <c r="M2548" i="9"/>
  <c r="O2545" i="9" s="1"/>
  <c r="O2525" i="9"/>
  <c r="I2550" i="9" l="1"/>
  <c r="K2550" i="9" s="1"/>
  <c r="L2550" i="9" s="1"/>
  <c r="M2550" i="9" s="1"/>
  <c r="I2558" i="9"/>
  <c r="K2558" i="9" s="1"/>
  <c r="D2584" i="9"/>
  <c r="I2581" i="9"/>
  <c r="K2581" i="9" s="1"/>
  <c r="L2581" i="9" s="1"/>
  <c r="M2581" i="9" s="1"/>
  <c r="I2529" i="9"/>
  <c r="K2529" i="9" s="1"/>
  <c r="L2529" i="9" s="1"/>
  <c r="M2529" i="9" s="1"/>
  <c r="D2564" i="9"/>
  <c r="I2560" i="9"/>
  <c r="K2560" i="9" s="1"/>
  <c r="L2560" i="9" l="1"/>
  <c r="M2560" i="9" s="1"/>
  <c r="N2560" i="9" s="1"/>
  <c r="N2581" i="9"/>
  <c r="N2582" i="9" s="1"/>
  <c r="M2582" i="9"/>
  <c r="O2580" i="9" s="1"/>
  <c r="J2586" i="9"/>
  <c r="J2585" i="9"/>
  <c r="J2584" i="9"/>
  <c r="M2531" i="9"/>
  <c r="N2529" i="9"/>
  <c r="N2531" i="9" s="1"/>
  <c r="L2558" i="9"/>
  <c r="M2558" i="9" s="1"/>
  <c r="J2564" i="9"/>
  <c r="J2565" i="9"/>
  <c r="M2552" i="9"/>
  <c r="N2550" i="9"/>
  <c r="N2552" i="9" s="1"/>
  <c r="N2558" i="9" l="1"/>
  <c r="O2550" i="9"/>
  <c r="I2584" i="9"/>
  <c r="K2584" i="9" s="1"/>
  <c r="L2584" i="9" s="1"/>
  <c r="M2584" i="9" s="1"/>
  <c r="D2619" i="9"/>
  <c r="O2529" i="9"/>
  <c r="I2554" i="9" l="1"/>
  <c r="K2554" i="9" s="1"/>
  <c r="L2554" i="9" s="1"/>
  <c r="M2554" i="9" s="1"/>
  <c r="D2589" i="9"/>
  <c r="I2585" i="9"/>
  <c r="K2585" i="9" s="1"/>
  <c r="I2534" i="9"/>
  <c r="K2534" i="9" s="1"/>
  <c r="L2534" i="9" s="1"/>
  <c r="M2534" i="9" s="1"/>
  <c r="D2568" i="9"/>
  <c r="I2565" i="9"/>
  <c r="K2565" i="9" s="1"/>
  <c r="L2565" i="9" s="1"/>
  <c r="M2565" i="9" s="1"/>
  <c r="N2565" i="9" s="1"/>
  <c r="J2619" i="9"/>
  <c r="K2619" i="9" s="1"/>
  <c r="J2620" i="9"/>
  <c r="N2584" i="9"/>
  <c r="L2619" i="9" l="1"/>
  <c r="M2619" i="9" s="1"/>
  <c r="J2569" i="9"/>
  <c r="J2568" i="9"/>
  <c r="L2585" i="9"/>
  <c r="M2585" i="9" s="1"/>
  <c r="N2534" i="9"/>
  <c r="N2536" i="9" s="1"/>
  <c r="M2536" i="9"/>
  <c r="O2533" i="9" s="1"/>
  <c r="J2589" i="9"/>
  <c r="J2590" i="9"/>
  <c r="N2554" i="9"/>
  <c r="N2556" i="9" s="1"/>
  <c r="M2556" i="9"/>
  <c r="N2585" i="9" l="1"/>
  <c r="N2619" i="9"/>
  <c r="I2569" i="9"/>
  <c r="I2561" i="9"/>
  <c r="K2561" i="9" s="1"/>
  <c r="L2561" i="9" s="1"/>
  <c r="M2561" i="9" s="1"/>
  <c r="N2561" i="9" s="1"/>
  <c r="D2572" i="9"/>
  <c r="K2569" i="9"/>
  <c r="O2554" i="9"/>
  <c r="L2569" i="9" l="1"/>
  <c r="M2569" i="9" s="1"/>
  <c r="N2569" i="9" s="1"/>
  <c r="J2573" i="9"/>
  <c r="J2572" i="9"/>
  <c r="J2574" i="9"/>
  <c r="K2574" i="9" s="1"/>
  <c r="I2559" i="9"/>
  <c r="K2559" i="9" s="1"/>
  <c r="L2559" i="9" s="1"/>
  <c r="M2559" i="9" s="1"/>
  <c r="D2593" i="9"/>
  <c r="I2590" i="9"/>
  <c r="K2590" i="9" s="1"/>
  <c r="L2590" i="9" s="1"/>
  <c r="M2590" i="9" s="1"/>
  <c r="N2590" i="9" s="1"/>
  <c r="L2574" i="9" l="1"/>
  <c r="M2574" i="9" s="1"/>
  <c r="N2574" i="9" s="1"/>
  <c r="J2594" i="9"/>
  <c r="J2593" i="9"/>
  <c r="N2559" i="9"/>
  <c r="N2562" i="9" s="1"/>
  <c r="M2562" i="9"/>
  <c r="O2558" i="9" s="1"/>
  <c r="I2572" i="9" l="1"/>
  <c r="K2572" i="9" s="1"/>
  <c r="L2572" i="9" s="1"/>
  <c r="M2572" i="9" s="1"/>
  <c r="I2594" i="9"/>
  <c r="D2597" i="9"/>
  <c r="I2564" i="9"/>
  <c r="K2564" i="9" s="1"/>
  <c r="L2564" i="9" s="1"/>
  <c r="M2564" i="9" s="1"/>
  <c r="I2586" i="9"/>
  <c r="K2586" i="9" s="1"/>
  <c r="K2594" i="9"/>
  <c r="L2594" i="9" s="1"/>
  <c r="M2594" i="9" s="1"/>
  <c r="N2594" i="9" s="1"/>
  <c r="L2586" i="9" l="1"/>
  <c r="M2586" i="9" s="1"/>
  <c r="J2599" i="9"/>
  <c r="J2598" i="9"/>
  <c r="J2597" i="9"/>
  <c r="J2600" i="9"/>
  <c r="N2564" i="9"/>
  <c r="N2566" i="9" s="1"/>
  <c r="M2566" i="9"/>
  <c r="O2564" i="9" s="1"/>
  <c r="N2572" i="9"/>
  <c r="N2586" i="9" l="1"/>
  <c r="N2587" i="9" s="1"/>
  <c r="M2587" i="9"/>
  <c r="O2584" i="9" s="1"/>
  <c r="I2568" i="9"/>
  <c r="K2568" i="9" s="1"/>
  <c r="L2568" i="9" s="1"/>
  <c r="M2568" i="9" s="1"/>
  <c r="I2599" i="9"/>
  <c r="K2599" i="9" s="1"/>
  <c r="D2603" i="9"/>
  <c r="N2568" i="9" l="1"/>
  <c r="N2570" i="9" s="1"/>
  <c r="M2570" i="9"/>
  <c r="O2568" i="9" s="1"/>
  <c r="J2603" i="9"/>
  <c r="J2604" i="9"/>
  <c r="I2589" i="9"/>
  <c r="K2589" i="9" s="1"/>
  <c r="L2589" i="9" s="1"/>
  <c r="M2589" i="9" s="1"/>
  <c r="I2597" i="9"/>
  <c r="K2597" i="9" s="1"/>
  <c r="L2597" i="9" s="1"/>
  <c r="M2597" i="9" s="1"/>
  <c r="D2623" i="9"/>
  <c r="I2620" i="9"/>
  <c r="K2620" i="9" s="1"/>
  <c r="L2620" i="9" s="1"/>
  <c r="M2620" i="9" s="1"/>
  <c r="L2599" i="9"/>
  <c r="M2599" i="9" s="1"/>
  <c r="N2599" i="9" s="1"/>
  <c r="N2589" i="9" l="1"/>
  <c r="N2591" i="9" s="1"/>
  <c r="M2591" i="9"/>
  <c r="O2589" i="9" s="1"/>
  <c r="N2620" i="9"/>
  <c r="N2621" i="9" s="1"/>
  <c r="M2621" i="9"/>
  <c r="O2619" i="9" s="1"/>
  <c r="I2573" i="9"/>
  <c r="K2573" i="9" s="1"/>
  <c r="L2573" i="9" s="1"/>
  <c r="M2573" i="9" s="1"/>
  <c r="I2604" i="9"/>
  <c r="K2604" i="9" s="1"/>
  <c r="L2604" i="9" s="1"/>
  <c r="M2604" i="9" s="1"/>
  <c r="N2604" i="9" s="1"/>
  <c r="D2607" i="9"/>
  <c r="N2597" i="9"/>
  <c r="J2624" i="9"/>
  <c r="J2625" i="9"/>
  <c r="J2623" i="9"/>
  <c r="N2573" i="9" l="1"/>
  <c r="N2575" i="9" s="1"/>
  <c r="M2575" i="9"/>
  <c r="O2572" i="9" s="1"/>
  <c r="I2623" i="9"/>
  <c r="K2623" i="9" s="1"/>
  <c r="L2623" i="9" s="1"/>
  <c r="M2623" i="9" s="1"/>
  <c r="D2658" i="9"/>
  <c r="I2593" i="9"/>
  <c r="K2593" i="9" s="1"/>
  <c r="L2593" i="9" s="1"/>
  <c r="M2593" i="9" s="1"/>
  <c r="I2624" i="9"/>
  <c r="K2624" i="9" s="1"/>
  <c r="L2624" i="9" s="1"/>
  <c r="M2624" i="9" s="1"/>
  <c r="N2624" i="9" s="1"/>
  <c r="D2628" i="9"/>
  <c r="J2608" i="9"/>
  <c r="J2607" i="9"/>
  <c r="J2629" i="9" l="1"/>
  <c r="J2628" i="9"/>
  <c r="K2608" i="9"/>
  <c r="L2608" i="9" s="1"/>
  <c r="M2608" i="9" s="1"/>
  <c r="N2608" i="9" s="1"/>
  <c r="N2593" i="9"/>
  <c r="N2595" i="9" s="1"/>
  <c r="M2595" i="9"/>
  <c r="O2593" i="9" s="1"/>
  <c r="J2658" i="9"/>
  <c r="K2658" i="9" s="1"/>
  <c r="J2659" i="9"/>
  <c r="D2611" i="9"/>
  <c r="I2608" i="9"/>
  <c r="I2600" i="9"/>
  <c r="K2600" i="9" s="1"/>
  <c r="N2623" i="9"/>
  <c r="L2658" i="9" l="1"/>
  <c r="M2658" i="9" s="1"/>
  <c r="L2600" i="9"/>
  <c r="M2600" i="9" s="1"/>
  <c r="N2600" i="9" s="1"/>
  <c r="I2598" i="9"/>
  <c r="K2598" i="9" s="1"/>
  <c r="L2598" i="9" s="1"/>
  <c r="M2598" i="9" s="1"/>
  <c r="D2632" i="9"/>
  <c r="I2629" i="9"/>
  <c r="K2629" i="9" s="1"/>
  <c r="L2629" i="9" s="1"/>
  <c r="M2629" i="9" s="1"/>
  <c r="N2629" i="9" s="1"/>
  <c r="J2612" i="9"/>
  <c r="J2613" i="9"/>
  <c r="K2613" i="9" s="1"/>
  <c r="L2613" i="9" s="1"/>
  <c r="M2613" i="9" s="1"/>
  <c r="N2613" i="9" s="1"/>
  <c r="J2611" i="9"/>
  <c r="N2658" i="9" l="1"/>
  <c r="J2632" i="9"/>
  <c r="J2633" i="9"/>
  <c r="N2598" i="9"/>
  <c r="N2601" i="9" s="1"/>
  <c r="M2601" i="9"/>
  <c r="O2597" i="9" s="1"/>
  <c r="D2636" i="9" l="1"/>
  <c r="I2611" i="9"/>
  <c r="K2611" i="9" s="1"/>
  <c r="L2611" i="9" s="1"/>
  <c r="M2611" i="9" s="1"/>
  <c r="I2603" i="9"/>
  <c r="K2603" i="9" s="1"/>
  <c r="L2603" i="9" s="1"/>
  <c r="M2603" i="9" s="1"/>
  <c r="I2633" i="9"/>
  <c r="I2625" i="9"/>
  <c r="K2625" i="9" s="1"/>
  <c r="K2633" i="9"/>
  <c r="L2633" i="9" s="1"/>
  <c r="M2633" i="9" s="1"/>
  <c r="N2633" i="9" s="1"/>
  <c r="M2605" i="9" l="1"/>
  <c r="N2603" i="9"/>
  <c r="N2605" i="9" s="1"/>
  <c r="N2611" i="9"/>
  <c r="L2625" i="9"/>
  <c r="M2625" i="9" s="1"/>
  <c r="J2636" i="9"/>
  <c r="J2639" i="9"/>
  <c r="J2637" i="9"/>
  <c r="J2638" i="9"/>
  <c r="N2625" i="9" l="1"/>
  <c r="N2626" i="9" s="1"/>
  <c r="M2626" i="9"/>
  <c r="O2623" i="9" s="1"/>
  <c r="O2603" i="9"/>
  <c r="I2628" i="9" l="1"/>
  <c r="K2628" i="9" s="1"/>
  <c r="D2662" i="9"/>
  <c r="I2636" i="9"/>
  <c r="K2636" i="9" s="1"/>
  <c r="L2636" i="9" s="1"/>
  <c r="M2636" i="9" s="1"/>
  <c r="I2659" i="9"/>
  <c r="K2659" i="9" s="1"/>
  <c r="L2659" i="9" s="1"/>
  <c r="M2659" i="9" s="1"/>
  <c r="I2607" i="9"/>
  <c r="K2607" i="9" s="1"/>
  <c r="L2607" i="9" s="1"/>
  <c r="M2607" i="9" s="1"/>
  <c r="D2642" i="9"/>
  <c r="I2638" i="9"/>
  <c r="K2638" i="9" s="1"/>
  <c r="L2638" i="9" l="1"/>
  <c r="M2638" i="9" s="1"/>
  <c r="N2638" i="9" s="1"/>
  <c r="J2642" i="9"/>
  <c r="J2643" i="9"/>
  <c r="N2636" i="9"/>
  <c r="N2607" i="9"/>
  <c r="N2609" i="9" s="1"/>
  <c r="M2609" i="9"/>
  <c r="J2664" i="9"/>
  <c r="J2663" i="9"/>
  <c r="J2662" i="9"/>
  <c r="N2659" i="9"/>
  <c r="N2660" i="9" s="1"/>
  <c r="M2660" i="9"/>
  <c r="O2658" i="9" s="1"/>
  <c r="L2628" i="9"/>
  <c r="M2628" i="9" s="1"/>
  <c r="M2630" i="9" l="1"/>
  <c r="N2628" i="9"/>
  <c r="N2630" i="9" s="1"/>
  <c r="I2662" i="9"/>
  <c r="K2662" i="9" s="1"/>
  <c r="L2662" i="9" s="1"/>
  <c r="M2662" i="9" s="1"/>
  <c r="D2697" i="9"/>
  <c r="O2607" i="9"/>
  <c r="I2612" i="9" l="1"/>
  <c r="K2612" i="9" s="1"/>
  <c r="D2646" i="9"/>
  <c r="I2643" i="9"/>
  <c r="K2643" i="9" s="1"/>
  <c r="L2643" i="9" s="1"/>
  <c r="M2643" i="9" s="1"/>
  <c r="N2643" i="9" s="1"/>
  <c r="J2698" i="9"/>
  <c r="J2697" i="9"/>
  <c r="K2697" i="9" s="1"/>
  <c r="L2697" i="9" s="1"/>
  <c r="M2697" i="9" s="1"/>
  <c r="N2662" i="9"/>
  <c r="O2628" i="9"/>
  <c r="N2697" i="9" l="1"/>
  <c r="J2647" i="9"/>
  <c r="J2646" i="9"/>
  <c r="I2632" i="9"/>
  <c r="K2632" i="9" s="1"/>
  <c r="L2632" i="9" s="1"/>
  <c r="M2632" i="9" s="1"/>
  <c r="I2663" i="9"/>
  <c r="K2663" i="9" s="1"/>
  <c r="D2667" i="9"/>
  <c r="L2612" i="9"/>
  <c r="M2612" i="9" s="1"/>
  <c r="N2612" i="9" l="1"/>
  <c r="N2614" i="9" s="1"/>
  <c r="M2614" i="9"/>
  <c r="O2611" i="9" s="1"/>
  <c r="J2667" i="9"/>
  <c r="J2668" i="9"/>
  <c r="L2663" i="9"/>
  <c r="M2663" i="9" s="1"/>
  <c r="N2632" i="9"/>
  <c r="N2634" i="9" s="1"/>
  <c r="M2634" i="9"/>
  <c r="O2632" i="9" s="1"/>
  <c r="N2663" i="9" l="1"/>
  <c r="I2637" i="9"/>
  <c r="K2637" i="9" s="1"/>
  <c r="L2637" i="9" s="1"/>
  <c r="M2637" i="9" s="1"/>
  <c r="D2671" i="9"/>
  <c r="I2668" i="9"/>
  <c r="K2668" i="9" s="1"/>
  <c r="L2668" i="9" s="1"/>
  <c r="M2668" i="9" s="1"/>
  <c r="N2668" i="9" s="1"/>
  <c r="I2647" i="9"/>
  <c r="K2647" i="9" s="1"/>
  <c r="I2639" i="9"/>
  <c r="K2639" i="9" s="1"/>
  <c r="D2650" i="9"/>
  <c r="N2637" i="9" l="1"/>
  <c r="J2651" i="9"/>
  <c r="J2650" i="9"/>
  <c r="J2652" i="9"/>
  <c r="K2652" i="9" s="1"/>
  <c r="L2639" i="9"/>
  <c r="M2639" i="9" s="1"/>
  <c r="L2647" i="9"/>
  <c r="M2647" i="9" s="1"/>
  <c r="N2647" i="9" s="1"/>
  <c r="J2672" i="9"/>
  <c r="J2671" i="9"/>
  <c r="N2639" i="9" l="1"/>
  <c r="M2640" i="9"/>
  <c r="L2652" i="9"/>
  <c r="M2652" i="9" s="1"/>
  <c r="N2652" i="9" s="1"/>
  <c r="N2640" i="9"/>
  <c r="O2636" i="9" l="1"/>
  <c r="I2664" i="9" l="1"/>
  <c r="K2664" i="9" s="1"/>
  <c r="D2675" i="9"/>
  <c r="I2642" i="9"/>
  <c r="K2642" i="9" s="1"/>
  <c r="L2642" i="9" s="1"/>
  <c r="M2642" i="9" s="1"/>
  <c r="I2650" i="9"/>
  <c r="K2650" i="9" s="1"/>
  <c r="L2650" i="9" s="1"/>
  <c r="M2650" i="9" s="1"/>
  <c r="I2672" i="9"/>
  <c r="K2672" i="9" s="1"/>
  <c r="L2672" i="9" s="1"/>
  <c r="M2672" i="9" s="1"/>
  <c r="N2672" i="9" s="1"/>
  <c r="N2650" i="9" l="1"/>
  <c r="J2675" i="9"/>
  <c r="J2678" i="9"/>
  <c r="J2676" i="9"/>
  <c r="J2677" i="9"/>
  <c r="N2642" i="9"/>
  <c r="N2644" i="9" s="1"/>
  <c r="M2644" i="9"/>
  <c r="O2642" i="9" s="1"/>
  <c r="L2664" i="9"/>
  <c r="M2664" i="9" s="1"/>
  <c r="N2664" i="9" l="1"/>
  <c r="N2665" i="9" s="1"/>
  <c r="M2665" i="9"/>
  <c r="O2662" i="9" s="1"/>
  <c r="I2646" i="9"/>
  <c r="K2646" i="9" s="1"/>
  <c r="L2646" i="9" s="1"/>
  <c r="M2646" i="9" s="1"/>
  <c r="I2677" i="9"/>
  <c r="D2681" i="9"/>
  <c r="K2677" i="9"/>
  <c r="M2648" i="9" l="1"/>
  <c r="N2646" i="9"/>
  <c r="N2648" i="9" s="1"/>
  <c r="L2677" i="9"/>
  <c r="M2677" i="9" s="1"/>
  <c r="N2677" i="9" s="1"/>
  <c r="I2667" i="9"/>
  <c r="K2667" i="9" s="1"/>
  <c r="L2667" i="9" s="1"/>
  <c r="M2667" i="9" s="1"/>
  <c r="I2698" i="9"/>
  <c r="K2698" i="9" s="1"/>
  <c r="L2698" i="9" s="1"/>
  <c r="M2698" i="9" s="1"/>
  <c r="D2701" i="9"/>
  <c r="I2675" i="9"/>
  <c r="K2675" i="9" s="1"/>
  <c r="L2675" i="9" s="1"/>
  <c r="M2675" i="9" s="1"/>
  <c r="J2681" i="9"/>
  <c r="J2682" i="9"/>
  <c r="J2701" i="9" l="1"/>
  <c r="J2702" i="9"/>
  <c r="J2703" i="9"/>
  <c r="N2675" i="9"/>
  <c r="N2698" i="9"/>
  <c r="N2699" i="9" s="1"/>
  <c r="M2699" i="9"/>
  <c r="O2697" i="9" s="1"/>
  <c r="N2667" i="9"/>
  <c r="N2669" i="9" s="1"/>
  <c r="M2669" i="9"/>
  <c r="O2667" i="9" s="1"/>
  <c r="O2646" i="9"/>
  <c r="I2651" i="9" l="1"/>
  <c r="K2651" i="9" s="1"/>
  <c r="L2651" i="9" s="1"/>
  <c r="M2651" i="9" s="1"/>
  <c r="D2685" i="9"/>
  <c r="I2682" i="9"/>
  <c r="K2682" i="9" s="1"/>
  <c r="L2682" i="9" s="1"/>
  <c r="M2682" i="9" s="1"/>
  <c r="N2682" i="9" s="1"/>
  <c r="I2701" i="9"/>
  <c r="K2701" i="9" s="1"/>
  <c r="L2701" i="9" s="1"/>
  <c r="M2701" i="9" s="1"/>
  <c r="D2736" i="9"/>
  <c r="I2671" i="9"/>
  <c r="K2671" i="9" s="1"/>
  <c r="L2671" i="9" s="1"/>
  <c r="M2671" i="9" s="1"/>
  <c r="I2702" i="9"/>
  <c r="K2702" i="9" s="1"/>
  <c r="L2702" i="9" s="1"/>
  <c r="M2702" i="9" s="1"/>
  <c r="N2702" i="9" s="1"/>
  <c r="D2706" i="9"/>
  <c r="J2707" i="9" l="1"/>
  <c r="J2706" i="9"/>
  <c r="J2737" i="9"/>
  <c r="J2736" i="9"/>
  <c r="K2736" i="9" s="1"/>
  <c r="L2736" i="9" s="1"/>
  <c r="M2736" i="9" s="1"/>
  <c r="N2701" i="9"/>
  <c r="J2685" i="9"/>
  <c r="J2686" i="9"/>
  <c r="N2671" i="9"/>
  <c r="N2673" i="9" s="1"/>
  <c r="M2673" i="9"/>
  <c r="O2671" i="9" s="1"/>
  <c r="N2651" i="9"/>
  <c r="N2653" i="9" s="1"/>
  <c r="M2653" i="9"/>
  <c r="N2736" i="9" l="1"/>
  <c r="I2676" i="9"/>
  <c r="K2676" i="9" s="1"/>
  <c r="L2676" i="9" s="1"/>
  <c r="M2676" i="9" s="1"/>
  <c r="D2710" i="9"/>
  <c r="I2707" i="9"/>
  <c r="K2707" i="9" s="1"/>
  <c r="L2707" i="9" s="1"/>
  <c r="M2707" i="9" s="1"/>
  <c r="N2707" i="9" s="1"/>
  <c r="O2650" i="9"/>
  <c r="D2689" i="9" l="1"/>
  <c r="I2686" i="9"/>
  <c r="K2686" i="9" s="1"/>
  <c r="L2686" i="9" s="1"/>
  <c r="M2686" i="9" s="1"/>
  <c r="N2686" i="9" s="1"/>
  <c r="I2678" i="9"/>
  <c r="K2678" i="9" s="1"/>
  <c r="J2711" i="9"/>
  <c r="J2710" i="9"/>
  <c r="N2676" i="9"/>
  <c r="L2678" i="9" l="1"/>
  <c r="M2678" i="9" s="1"/>
  <c r="J2690" i="9"/>
  <c r="J2691" i="9"/>
  <c r="K2691" i="9" s="1"/>
  <c r="J2689" i="9"/>
  <c r="N2678" i="9" l="1"/>
  <c r="N2679" i="9" s="1"/>
  <c r="M2679" i="9"/>
  <c r="O2675" i="9" s="1"/>
  <c r="L2691" i="9"/>
  <c r="M2691" i="9" s="1"/>
  <c r="N2691" i="9" s="1"/>
  <c r="I2703" i="9" l="1"/>
  <c r="K2703" i="9" s="1"/>
  <c r="I2711" i="9"/>
  <c r="K2711" i="9" s="1"/>
  <c r="L2711" i="9" s="1"/>
  <c r="M2711" i="9" s="1"/>
  <c r="N2711" i="9" s="1"/>
  <c r="I2689" i="9"/>
  <c r="K2689" i="9" s="1"/>
  <c r="I2681" i="9"/>
  <c r="K2681" i="9" s="1"/>
  <c r="L2681" i="9" s="1"/>
  <c r="M2681" i="9" s="1"/>
  <c r="D2714" i="9"/>
  <c r="J2714" i="9" l="1"/>
  <c r="J2717" i="9"/>
  <c r="J2716" i="9"/>
  <c r="J2715" i="9"/>
  <c r="L2689" i="9"/>
  <c r="M2689" i="9" s="1"/>
  <c r="N2681" i="9"/>
  <c r="N2683" i="9" s="1"/>
  <c r="M2683" i="9"/>
  <c r="O2681" i="9" s="1"/>
  <c r="L2703" i="9"/>
  <c r="M2703" i="9" s="1"/>
  <c r="N2703" i="9" l="1"/>
  <c r="N2704" i="9" s="1"/>
  <c r="M2704" i="9"/>
  <c r="O2701" i="9" s="1"/>
  <c r="N2689" i="9"/>
  <c r="I2685" i="9"/>
  <c r="K2685" i="9" s="1"/>
  <c r="L2685" i="9" s="1"/>
  <c r="M2685" i="9" s="1"/>
  <c r="I2716" i="9"/>
  <c r="K2716" i="9" s="1"/>
  <c r="L2716" i="9" s="1"/>
  <c r="M2716" i="9" s="1"/>
  <c r="N2716" i="9" s="1"/>
  <c r="D2720" i="9"/>
  <c r="M2687" i="9" l="1"/>
  <c r="N2685" i="9"/>
  <c r="N2687" i="9" s="1"/>
  <c r="I2737" i="9"/>
  <c r="K2737" i="9" s="1"/>
  <c r="L2737" i="9" s="1"/>
  <c r="M2737" i="9" s="1"/>
  <c r="I2706" i="9"/>
  <c r="K2706" i="9" s="1"/>
  <c r="D2740" i="9"/>
  <c r="I2714" i="9"/>
  <c r="K2714" i="9" s="1"/>
  <c r="J2720" i="9"/>
  <c r="J2721" i="9"/>
  <c r="N2737" i="9" l="1"/>
  <c r="N2738" i="9" s="1"/>
  <c r="M2738" i="9"/>
  <c r="O2736" i="9" s="1"/>
  <c r="J2741" i="9"/>
  <c r="J2742" i="9"/>
  <c r="J2740" i="9"/>
  <c r="L2714" i="9"/>
  <c r="M2714" i="9" s="1"/>
  <c r="L2706" i="9"/>
  <c r="M2706" i="9" s="1"/>
  <c r="O2685" i="9"/>
  <c r="N2714" i="9" l="1"/>
  <c r="N2706" i="9"/>
  <c r="N2708" i="9" s="1"/>
  <c r="M2708" i="9"/>
  <c r="I2690" i="9"/>
  <c r="K2690" i="9" s="1"/>
  <c r="L2690" i="9" s="1"/>
  <c r="M2690" i="9" s="1"/>
  <c r="I2721" i="9"/>
  <c r="K2721" i="9" s="1"/>
  <c r="L2721" i="9" s="1"/>
  <c r="M2721" i="9" s="1"/>
  <c r="N2721" i="9" s="1"/>
  <c r="D2724" i="9"/>
  <c r="I2740" i="9"/>
  <c r="K2740" i="9" s="1"/>
  <c r="L2740" i="9" s="1"/>
  <c r="M2740" i="9" s="1"/>
  <c r="D2775" i="9"/>
  <c r="N2740" i="9" l="1"/>
  <c r="J2725" i="9"/>
  <c r="J2724" i="9"/>
  <c r="N2690" i="9"/>
  <c r="N2692" i="9" s="1"/>
  <c r="M2692" i="9"/>
  <c r="O2689" i="9" s="1"/>
  <c r="O2706" i="9"/>
  <c r="J2775" i="9"/>
  <c r="K2775" i="9" s="1"/>
  <c r="J2776" i="9"/>
  <c r="L2775" i="9" l="1"/>
  <c r="M2775" i="9" s="1"/>
  <c r="D2728" i="9"/>
  <c r="I2725" i="9"/>
  <c r="K2725" i="9" s="1"/>
  <c r="I2717" i="9"/>
  <c r="K2717" i="9" s="1"/>
  <c r="I2710" i="9"/>
  <c r="K2710" i="9" s="1"/>
  <c r="L2710" i="9" s="1"/>
  <c r="M2710" i="9" s="1"/>
  <c r="I2741" i="9"/>
  <c r="K2741" i="9" s="1"/>
  <c r="D2745" i="9"/>
  <c r="L2725" i="9" l="1"/>
  <c r="M2725" i="9" s="1"/>
  <c r="N2725" i="9" s="1"/>
  <c r="N2775" i="9"/>
  <c r="L2717" i="9"/>
  <c r="M2717" i="9" s="1"/>
  <c r="N2717" i="9" s="1"/>
  <c r="J2729" i="9"/>
  <c r="J2728" i="9"/>
  <c r="J2730" i="9"/>
  <c r="K2730" i="9" s="1"/>
  <c r="L2730" i="9" s="1"/>
  <c r="M2730" i="9" s="1"/>
  <c r="N2730" i="9" s="1"/>
  <c r="M2712" i="9"/>
  <c r="O2710" i="9" s="1"/>
  <c r="N2710" i="9"/>
  <c r="N2712" i="9" s="1"/>
  <c r="J2745" i="9"/>
  <c r="J2746" i="9"/>
  <c r="L2741" i="9"/>
  <c r="M2741" i="9" s="1"/>
  <c r="N2741" i="9" l="1"/>
  <c r="I2715" i="9"/>
  <c r="K2715" i="9" s="1"/>
  <c r="L2715" i="9" s="1"/>
  <c r="M2715" i="9" s="1"/>
  <c r="D2749" i="9"/>
  <c r="I2746" i="9"/>
  <c r="K2746" i="9" s="1"/>
  <c r="L2746" i="9" l="1"/>
  <c r="M2746" i="9" s="1"/>
  <c r="N2746" i="9" s="1"/>
  <c r="N2715" i="9"/>
  <c r="N2718" i="9" s="1"/>
  <c r="M2718" i="9"/>
  <c r="O2714" i="9" s="1"/>
  <c r="J2750" i="9"/>
  <c r="J2749" i="9"/>
  <c r="I2720" i="9" l="1"/>
  <c r="K2720" i="9" s="1"/>
  <c r="L2720" i="9" s="1"/>
  <c r="M2720" i="9" s="1"/>
  <c r="I2742" i="9"/>
  <c r="K2742" i="9" s="1"/>
  <c r="D2753" i="9"/>
  <c r="I2728" i="9"/>
  <c r="K2728" i="9" s="1"/>
  <c r="L2728" i="9" s="1"/>
  <c r="M2728" i="9" s="1"/>
  <c r="I2750" i="9"/>
  <c r="K2750" i="9" s="1"/>
  <c r="L2750" i="9" s="1"/>
  <c r="M2750" i="9" s="1"/>
  <c r="N2750" i="9" s="1"/>
  <c r="J2755" i="9" l="1"/>
  <c r="J2754" i="9"/>
  <c r="J2753" i="9"/>
  <c r="J2756" i="9"/>
  <c r="N2720" i="9"/>
  <c r="N2722" i="9" s="1"/>
  <c r="M2722" i="9"/>
  <c r="O2720" i="9" s="1"/>
  <c r="N2728" i="9"/>
  <c r="L2742" i="9"/>
  <c r="M2742" i="9" s="1"/>
  <c r="N2742" i="9" l="1"/>
  <c r="N2743" i="9" s="1"/>
  <c r="M2743" i="9"/>
  <c r="O2740" i="9" s="1"/>
  <c r="I2724" i="9"/>
  <c r="K2724" i="9" s="1"/>
  <c r="L2724" i="9" s="1"/>
  <c r="M2724" i="9" s="1"/>
  <c r="D2759" i="9"/>
  <c r="I2755" i="9"/>
  <c r="K2755" i="9" s="1"/>
  <c r="N2724" i="9" l="1"/>
  <c r="N2726" i="9" s="1"/>
  <c r="M2726" i="9"/>
  <c r="O2724" i="9" s="1"/>
  <c r="L2755" i="9"/>
  <c r="M2755" i="9" s="1"/>
  <c r="N2755" i="9" s="1"/>
  <c r="I2753" i="9"/>
  <c r="K2753" i="9" s="1"/>
  <c r="D2779" i="9"/>
  <c r="I2745" i="9"/>
  <c r="K2745" i="9" s="1"/>
  <c r="L2745" i="9" s="1"/>
  <c r="M2745" i="9" s="1"/>
  <c r="I2776" i="9"/>
  <c r="K2776" i="9" s="1"/>
  <c r="J2759" i="9"/>
  <c r="J2760" i="9"/>
  <c r="N2745" i="9" l="1"/>
  <c r="N2747" i="9" s="1"/>
  <c r="M2747" i="9"/>
  <c r="O2745" i="9" s="1"/>
  <c r="J2780" i="9"/>
  <c r="J2781" i="9"/>
  <c r="J2779" i="9"/>
  <c r="I2729" i="9"/>
  <c r="K2729" i="9" s="1"/>
  <c r="L2729" i="9" s="1"/>
  <c r="M2729" i="9" s="1"/>
  <c r="D2763" i="9"/>
  <c r="I2760" i="9"/>
  <c r="K2760" i="9" s="1"/>
  <c r="L2760" i="9" s="1"/>
  <c r="M2760" i="9" s="1"/>
  <c r="N2760" i="9" s="1"/>
  <c r="L2776" i="9"/>
  <c r="M2776" i="9" s="1"/>
  <c r="L2753" i="9"/>
  <c r="M2753" i="9" s="1"/>
  <c r="N2753" i="9" l="1"/>
  <c r="N2776" i="9"/>
  <c r="N2777" i="9" s="1"/>
  <c r="M2777" i="9"/>
  <c r="O2775" i="9" s="1"/>
  <c r="J2763" i="9"/>
  <c r="J2764" i="9"/>
  <c r="N2729" i="9"/>
  <c r="N2731" i="9" s="1"/>
  <c r="M2731" i="9"/>
  <c r="O2728" i="9" s="1"/>
  <c r="I2749" i="9"/>
  <c r="K2749" i="9" s="1"/>
  <c r="L2749" i="9" s="1"/>
  <c r="M2749" i="9" s="1"/>
  <c r="D2784" i="9"/>
  <c r="I2780" i="9"/>
  <c r="K2780" i="9" s="1"/>
  <c r="N2749" i="9" l="1"/>
  <c r="N2751" i="9" s="1"/>
  <c r="M2751" i="9"/>
  <c r="O2749" i="9" s="1"/>
  <c r="J2784" i="9"/>
  <c r="J2785" i="9"/>
  <c r="I2756" i="9"/>
  <c r="K2756" i="9" s="1"/>
  <c r="L2756" i="9" s="1"/>
  <c r="M2756" i="9" s="1"/>
  <c r="N2756" i="9" s="1"/>
  <c r="D2767" i="9"/>
  <c r="I2764" i="9"/>
  <c r="K2764" i="9" s="1"/>
  <c r="L2780" i="9"/>
  <c r="M2780" i="9" s="1"/>
  <c r="N2780" i="9" s="1"/>
  <c r="I2779" i="9"/>
  <c r="K2779" i="9" s="1"/>
  <c r="L2779" i="9" s="1"/>
  <c r="M2779" i="9" s="1"/>
  <c r="D2814" i="9"/>
  <c r="J2769" i="9" l="1"/>
  <c r="K2769" i="9" s="1"/>
  <c r="L2769" i="9" s="1"/>
  <c r="M2769" i="9" s="1"/>
  <c r="N2769" i="9" s="1"/>
  <c r="J2768" i="9"/>
  <c r="J2767" i="9"/>
  <c r="J2815" i="9"/>
  <c r="J2814" i="9"/>
  <c r="K2814" i="9" s="1"/>
  <c r="I2754" i="9"/>
  <c r="K2754" i="9" s="1"/>
  <c r="L2754" i="9" s="1"/>
  <c r="M2754" i="9" s="1"/>
  <c r="I2785" i="9"/>
  <c r="K2785" i="9" s="1"/>
  <c r="D2788" i="9"/>
  <c r="N2779" i="9"/>
  <c r="L2764" i="9"/>
  <c r="M2764" i="9" s="1"/>
  <c r="N2764" i="9" s="1"/>
  <c r="J2789" i="9" l="1"/>
  <c r="J2788" i="9"/>
  <c r="L2785" i="9"/>
  <c r="M2785" i="9" s="1"/>
  <c r="N2785" i="9" s="1"/>
  <c r="N2754" i="9"/>
  <c r="N2757" i="9" s="1"/>
  <c r="M2757" i="9"/>
  <c r="O2753" i="9" s="1"/>
  <c r="L2814" i="9"/>
  <c r="M2814" i="9" s="1"/>
  <c r="N2814" i="9" l="1"/>
  <c r="I2767" i="9"/>
  <c r="K2767" i="9" s="1"/>
  <c r="I2781" i="9"/>
  <c r="K2781" i="9" s="1"/>
  <c r="I2759" i="9"/>
  <c r="K2759" i="9" s="1"/>
  <c r="L2759" i="9" s="1"/>
  <c r="M2759" i="9" s="1"/>
  <c r="D2792" i="9"/>
  <c r="I2789" i="9"/>
  <c r="K2789" i="9" s="1"/>
  <c r="L2789" i="9" l="1"/>
  <c r="M2789" i="9" s="1"/>
  <c r="N2789" i="9" s="1"/>
  <c r="L2781" i="9"/>
  <c r="M2781" i="9"/>
  <c r="N2759" i="9"/>
  <c r="N2761" i="9" s="1"/>
  <c r="M2761" i="9"/>
  <c r="O2759" i="9" s="1"/>
  <c r="J2792" i="9"/>
  <c r="J2793" i="9"/>
  <c r="J2794" i="9"/>
  <c r="J2795" i="9"/>
  <c r="M2767" i="9"/>
  <c r="L2767" i="9"/>
  <c r="N2767" i="9" l="1"/>
  <c r="I2763" i="9"/>
  <c r="K2763" i="9" s="1"/>
  <c r="L2763" i="9" s="1"/>
  <c r="M2763" i="9" s="1"/>
  <c r="I2794" i="9"/>
  <c r="K2794" i="9" s="1"/>
  <c r="D2798" i="9"/>
  <c r="N2781" i="9"/>
  <c r="N2782" i="9" s="1"/>
  <c r="M2782" i="9"/>
  <c r="O2779" i="9" s="1"/>
  <c r="M2765" i="9" l="1"/>
  <c r="N2763" i="9"/>
  <c r="N2765" i="9" s="1"/>
  <c r="I2784" i="9"/>
  <c r="K2784" i="9" s="1"/>
  <c r="L2784" i="9" s="1"/>
  <c r="M2784" i="9" s="1"/>
  <c r="D2818" i="9"/>
  <c r="I2815" i="9"/>
  <c r="K2815" i="9" s="1"/>
  <c r="L2815" i="9" s="1"/>
  <c r="M2815" i="9" s="1"/>
  <c r="I2792" i="9"/>
  <c r="K2792" i="9" s="1"/>
  <c r="L2792" i="9" s="1"/>
  <c r="M2792" i="9" s="1"/>
  <c r="J2798" i="9"/>
  <c r="J2799" i="9"/>
  <c r="L2794" i="9"/>
  <c r="M2794" i="9" s="1"/>
  <c r="N2794" i="9" s="1"/>
  <c r="N2792" i="9" l="1"/>
  <c r="N2784" i="9"/>
  <c r="N2786" i="9" s="1"/>
  <c r="M2786" i="9"/>
  <c r="O2784" i="9" s="1"/>
  <c r="N2815" i="9"/>
  <c r="N2816" i="9" s="1"/>
  <c r="M2816" i="9"/>
  <c r="O2814" i="9" s="1"/>
  <c r="J2818" i="9"/>
  <c r="J2819" i="9"/>
  <c r="J2820" i="9"/>
  <c r="O2763" i="9"/>
  <c r="I2818" i="9" l="1"/>
  <c r="K2818" i="9" s="1"/>
  <c r="L2818" i="9" s="1"/>
  <c r="M2818" i="9" s="1"/>
  <c r="D2853" i="9"/>
  <c r="I2768" i="9"/>
  <c r="K2768" i="9" s="1"/>
  <c r="L2768" i="9" s="1"/>
  <c r="M2768" i="9" s="1"/>
  <c r="D2802" i="9"/>
  <c r="I2799" i="9"/>
  <c r="K2799" i="9" s="1"/>
  <c r="I2788" i="9"/>
  <c r="K2788" i="9" s="1"/>
  <c r="I2819" i="9"/>
  <c r="K2819" i="9" s="1"/>
  <c r="D2823" i="9"/>
  <c r="L2819" i="9" l="1"/>
  <c r="M2819" i="9" s="1"/>
  <c r="N2768" i="9"/>
  <c r="N2770" i="9" s="1"/>
  <c r="M2770" i="9"/>
  <c r="O2767" i="9" s="1"/>
  <c r="L2788" i="9"/>
  <c r="M2788" i="9" s="1"/>
  <c r="L2799" i="9"/>
  <c r="M2799" i="9" s="1"/>
  <c r="N2799" i="9" s="1"/>
  <c r="J2802" i="9"/>
  <c r="J2803" i="9"/>
  <c r="J2854" i="9"/>
  <c r="J2853" i="9"/>
  <c r="K2853" i="9" s="1"/>
  <c r="J2823" i="9"/>
  <c r="J2824" i="9"/>
  <c r="N2818" i="9"/>
  <c r="N2788" i="9" l="1"/>
  <c r="N2790" i="9" s="1"/>
  <c r="M2790" i="9"/>
  <c r="O2788" i="9" s="1"/>
  <c r="N2819" i="9"/>
  <c r="L2853" i="9"/>
  <c r="M2853" i="9" s="1"/>
  <c r="I2803" i="9"/>
  <c r="K2803" i="9" s="1"/>
  <c r="I2795" i="9"/>
  <c r="K2795" i="9" s="1"/>
  <c r="L2795" i="9" s="1"/>
  <c r="M2795" i="9" s="1"/>
  <c r="N2795" i="9" s="1"/>
  <c r="D2806" i="9"/>
  <c r="N2853" i="9" l="1"/>
  <c r="J2807" i="9"/>
  <c r="J2806" i="9"/>
  <c r="J2808" i="9"/>
  <c r="K2808" i="9" s="1"/>
  <c r="L2808" i="9" s="1"/>
  <c r="M2808" i="9" s="1"/>
  <c r="N2808" i="9" s="1"/>
  <c r="I2793" i="9"/>
  <c r="K2793" i="9" s="1"/>
  <c r="L2793" i="9" s="1"/>
  <c r="M2793" i="9" s="1"/>
  <c r="I2824" i="9"/>
  <c r="K2824" i="9" s="1"/>
  <c r="D2827" i="9"/>
  <c r="L2803" i="9"/>
  <c r="M2803" i="9" s="1"/>
  <c r="N2803" i="9" s="1"/>
  <c r="J2828" i="9" l="1"/>
  <c r="J2827" i="9"/>
  <c r="L2824" i="9"/>
  <c r="M2824" i="9" s="1"/>
  <c r="N2824" i="9" s="1"/>
  <c r="N2793" i="9"/>
  <c r="N2796" i="9" s="1"/>
  <c r="M2796" i="9"/>
  <c r="O2792" i="9" s="1"/>
  <c r="I2820" i="9" l="1"/>
  <c r="K2820" i="9" s="1"/>
  <c r="L2820" i="9" s="1"/>
  <c r="M2820" i="9" s="1"/>
  <c r="D2831" i="9"/>
  <c r="I2806" i="9"/>
  <c r="K2806" i="9" s="1"/>
  <c r="L2806" i="9" s="1"/>
  <c r="M2806" i="9" s="1"/>
  <c r="I2798" i="9"/>
  <c r="K2798" i="9" s="1"/>
  <c r="L2798" i="9" s="1"/>
  <c r="M2798" i="9" s="1"/>
  <c r="I2828" i="9"/>
  <c r="K2828" i="9" s="1"/>
  <c r="L2828" i="9" s="1"/>
  <c r="M2828" i="9" s="1"/>
  <c r="N2828" i="9" s="1"/>
  <c r="M2800" i="9" l="1"/>
  <c r="N2798" i="9"/>
  <c r="N2800" i="9" s="1"/>
  <c r="N2820" i="9"/>
  <c r="N2821" i="9" s="1"/>
  <c r="M2821" i="9"/>
  <c r="O2818" i="9" s="1"/>
  <c r="N2806" i="9"/>
  <c r="J2833" i="9"/>
  <c r="J2832" i="9"/>
  <c r="J2831" i="9"/>
  <c r="J2834" i="9"/>
  <c r="I2854" i="9" l="1"/>
  <c r="K2854" i="9" s="1"/>
  <c r="D2857" i="9"/>
  <c r="I2831" i="9"/>
  <c r="K2831" i="9" s="1"/>
  <c r="I2823" i="9"/>
  <c r="K2823" i="9" s="1"/>
  <c r="O2798" i="9"/>
  <c r="L2831" i="9" l="1"/>
  <c r="M2831" i="9" s="1"/>
  <c r="I2802" i="9"/>
  <c r="K2802" i="9" s="1"/>
  <c r="L2802" i="9" s="1"/>
  <c r="M2802" i="9" s="1"/>
  <c r="I2833" i="9"/>
  <c r="K2833" i="9" s="1"/>
  <c r="L2833" i="9" s="1"/>
  <c r="M2833" i="9" s="1"/>
  <c r="N2833" i="9" s="1"/>
  <c r="D2837" i="9"/>
  <c r="J2859" i="9"/>
  <c r="J2857" i="9"/>
  <c r="J2858" i="9"/>
  <c r="L2823" i="9"/>
  <c r="M2823" i="9" s="1"/>
  <c r="L2854" i="9"/>
  <c r="M2854" i="9" s="1"/>
  <c r="N2823" i="9" l="1"/>
  <c r="N2825" i="9" s="1"/>
  <c r="M2825" i="9"/>
  <c r="O2823" i="9" s="1"/>
  <c r="N2854" i="9"/>
  <c r="N2855" i="9" s="1"/>
  <c r="M2855" i="9"/>
  <c r="O2853" i="9" s="1"/>
  <c r="N2831" i="9"/>
  <c r="M2804" i="9"/>
  <c r="N2802" i="9"/>
  <c r="N2804" i="9" s="1"/>
  <c r="J2837" i="9"/>
  <c r="J2838" i="9"/>
  <c r="I2827" i="9" l="1"/>
  <c r="K2827" i="9" s="1"/>
  <c r="L2827" i="9" s="1"/>
  <c r="M2827" i="9" s="1"/>
  <c r="D2862" i="9"/>
  <c r="I2858" i="9"/>
  <c r="K2858" i="9" s="1"/>
  <c r="O2802" i="9"/>
  <c r="I2857" i="9"/>
  <c r="K2857" i="9" s="1"/>
  <c r="L2857" i="9" s="1"/>
  <c r="M2857" i="9" s="1"/>
  <c r="D2892" i="9"/>
  <c r="J2892" i="9" l="1"/>
  <c r="K2892" i="9" s="1"/>
  <c r="L2892" i="9" s="1"/>
  <c r="M2892" i="9" s="1"/>
  <c r="J2893" i="9"/>
  <c r="L2858" i="9"/>
  <c r="M2858" i="9" s="1"/>
  <c r="N2827" i="9"/>
  <c r="N2829" i="9" s="1"/>
  <c r="M2829" i="9"/>
  <c r="O2827" i="9" s="1"/>
  <c r="N2857" i="9"/>
  <c r="I2807" i="9"/>
  <c r="K2807" i="9" s="1"/>
  <c r="L2807" i="9" s="1"/>
  <c r="M2807" i="9" s="1"/>
  <c r="I2838" i="9"/>
  <c r="K2838" i="9" s="1"/>
  <c r="L2838" i="9" s="1"/>
  <c r="M2838" i="9" s="1"/>
  <c r="N2838" i="9" s="1"/>
  <c r="D2841" i="9"/>
  <c r="J2863" i="9"/>
  <c r="J2862" i="9"/>
  <c r="N2858" i="9" l="1"/>
  <c r="I2832" i="9"/>
  <c r="K2832" i="9" s="1"/>
  <c r="L2832" i="9" s="1"/>
  <c r="M2832" i="9" s="1"/>
  <c r="I2863" i="9"/>
  <c r="K2863" i="9" s="1"/>
  <c r="L2863" i="9" s="1"/>
  <c r="M2863" i="9" s="1"/>
  <c r="N2863" i="9" s="1"/>
  <c r="D2866" i="9"/>
  <c r="N2807" i="9"/>
  <c r="N2809" i="9" s="1"/>
  <c r="M2809" i="9"/>
  <c r="O2806" i="9" s="1"/>
  <c r="J2842" i="9"/>
  <c r="J2841" i="9"/>
  <c r="N2892" i="9"/>
  <c r="N2832" i="9" l="1"/>
  <c r="I2834" i="9"/>
  <c r="K2834" i="9" s="1"/>
  <c r="D2845" i="9"/>
  <c r="I2842" i="9"/>
  <c r="K2842" i="9" s="1"/>
  <c r="J2866" i="9"/>
  <c r="J2867" i="9"/>
  <c r="L2834" i="9" l="1"/>
  <c r="M2834" i="9" s="1"/>
  <c r="L2842" i="9"/>
  <c r="M2842" i="9" s="1"/>
  <c r="N2842" i="9" s="1"/>
  <c r="J2847" i="9"/>
  <c r="K2847" i="9" s="1"/>
  <c r="L2847" i="9" s="1"/>
  <c r="M2847" i="9" s="1"/>
  <c r="N2847" i="9" s="1"/>
  <c r="J2845" i="9"/>
  <c r="J2846" i="9"/>
  <c r="N2834" i="9" l="1"/>
  <c r="N2835" i="9" s="1"/>
  <c r="M2835" i="9"/>
  <c r="O2831" i="9" s="1"/>
  <c r="I2859" i="9" l="1"/>
  <c r="K2859" i="9" s="1"/>
  <c r="I2837" i="9"/>
  <c r="K2837" i="9" s="1"/>
  <c r="L2837" i="9" s="1"/>
  <c r="M2837" i="9" s="1"/>
  <c r="I2845" i="9"/>
  <c r="K2845" i="9" s="1"/>
  <c r="L2845" i="9" s="1"/>
  <c r="M2845" i="9" s="1"/>
  <c r="I2867" i="9"/>
  <c r="K2867" i="9" s="1"/>
  <c r="L2867" i="9" s="1"/>
  <c r="M2867" i="9" s="1"/>
  <c r="N2867" i="9" s="1"/>
  <c r="D2870" i="9"/>
  <c r="J2872" i="9" l="1"/>
  <c r="J2871" i="9"/>
  <c r="J2870" i="9"/>
  <c r="J2873" i="9"/>
  <c r="N2845" i="9"/>
  <c r="N2837" i="9"/>
  <c r="N2839" i="9" s="1"/>
  <c r="M2839" i="9"/>
  <c r="O2837" i="9" s="1"/>
  <c r="L2859" i="9"/>
  <c r="M2859" i="9" s="1"/>
  <c r="N2859" i="9" l="1"/>
  <c r="N2860" i="9" s="1"/>
  <c r="M2860" i="9"/>
  <c r="O2857" i="9" s="1"/>
  <c r="I2841" i="9"/>
  <c r="K2841" i="9" s="1"/>
  <c r="L2841" i="9" s="1"/>
  <c r="M2841" i="9" s="1"/>
  <c r="D2876" i="9"/>
  <c r="I2872" i="9"/>
  <c r="K2872" i="9" s="1"/>
  <c r="N2841" i="9" l="1"/>
  <c r="N2843" i="9" s="1"/>
  <c r="M2843" i="9"/>
  <c r="O2841" i="9" s="1"/>
  <c r="I2893" i="9"/>
  <c r="K2893" i="9" s="1"/>
  <c r="I2870" i="9"/>
  <c r="K2870" i="9" s="1"/>
  <c r="I2862" i="9"/>
  <c r="K2862" i="9" s="1"/>
  <c r="L2862" i="9" s="1"/>
  <c r="M2862" i="9" s="1"/>
  <c r="D2896" i="9"/>
  <c r="L2872" i="9"/>
  <c r="M2872" i="9" s="1"/>
  <c r="N2872" i="9" s="1"/>
  <c r="J2876" i="9"/>
  <c r="J2877" i="9"/>
  <c r="N2862" i="9" l="1"/>
  <c r="N2864" i="9" s="1"/>
  <c r="M2864" i="9"/>
  <c r="O2862" i="9" s="1"/>
  <c r="L2893" i="9"/>
  <c r="M2893" i="9" s="1"/>
  <c r="J2897" i="9"/>
  <c r="J2898" i="9"/>
  <c r="J2896" i="9"/>
  <c r="L2870" i="9"/>
  <c r="M2870" i="9" s="1"/>
  <c r="I2846" i="9"/>
  <c r="K2846" i="9" s="1"/>
  <c r="L2846" i="9" s="1"/>
  <c r="M2846" i="9" s="1"/>
  <c r="I2877" i="9"/>
  <c r="K2877" i="9" s="1"/>
  <c r="L2877" i="9" s="1"/>
  <c r="M2877" i="9" s="1"/>
  <c r="N2877" i="9" s="1"/>
  <c r="D2880" i="9"/>
  <c r="N2870" i="9" l="1"/>
  <c r="N2893" i="9"/>
  <c r="N2894" i="9" s="1"/>
  <c r="M2894" i="9"/>
  <c r="O2892" i="9" s="1"/>
  <c r="N2846" i="9"/>
  <c r="N2848" i="9" s="1"/>
  <c r="M2848" i="9"/>
  <c r="O2845" i="9" s="1"/>
  <c r="K2897" i="9"/>
  <c r="I2866" i="9"/>
  <c r="K2866" i="9" s="1"/>
  <c r="L2866" i="9" s="1"/>
  <c r="M2866" i="9" s="1"/>
  <c r="I2897" i="9"/>
  <c r="D2901" i="9"/>
  <c r="J2880" i="9"/>
  <c r="J2881" i="9"/>
  <c r="L2897" i="9" l="1"/>
  <c r="M2897" i="9" s="1"/>
  <c r="N2897" i="9" s="1"/>
  <c r="I2873" i="9"/>
  <c r="K2873" i="9" s="1"/>
  <c r="L2873" i="9" s="1"/>
  <c r="M2873" i="9" s="1"/>
  <c r="N2873" i="9" s="1"/>
  <c r="D2884" i="9"/>
  <c r="I2881" i="9"/>
  <c r="K2881" i="9"/>
  <c r="L2881" i="9" s="1"/>
  <c r="M2881" i="9" s="1"/>
  <c r="N2881" i="9" s="1"/>
  <c r="I2896" i="9"/>
  <c r="K2896" i="9" s="1"/>
  <c r="L2896" i="9" s="1"/>
  <c r="M2896" i="9" s="1"/>
  <c r="D2931" i="9"/>
  <c r="J2901" i="9"/>
  <c r="J2902" i="9"/>
  <c r="M2868" i="9"/>
  <c r="N2866" i="9"/>
  <c r="N2868" i="9" s="1"/>
  <c r="J2932" i="9" l="1"/>
  <c r="J2931" i="9"/>
  <c r="K2931" i="9" s="1"/>
  <c r="L2931" i="9" s="1"/>
  <c r="M2931" i="9" s="1"/>
  <c r="O2866" i="9"/>
  <c r="J2885" i="9"/>
  <c r="J2886" i="9"/>
  <c r="K2886" i="9" s="1"/>
  <c r="J2884" i="9"/>
  <c r="N2896" i="9"/>
  <c r="L2886" i="9" l="1"/>
  <c r="M2886" i="9" s="1"/>
  <c r="N2886" i="9" s="1"/>
  <c r="N2931" i="9"/>
  <c r="I2871" i="9"/>
  <c r="K2871" i="9" s="1"/>
  <c r="L2871" i="9" s="1"/>
  <c r="M2871" i="9" s="1"/>
  <c r="I2902" i="9"/>
  <c r="K2902" i="9" s="1"/>
  <c r="L2902" i="9" s="1"/>
  <c r="M2902" i="9" s="1"/>
  <c r="N2902" i="9" s="1"/>
  <c r="D2905" i="9"/>
  <c r="J2906" i="9" l="1"/>
  <c r="J2905" i="9"/>
  <c r="N2871" i="9"/>
  <c r="N2874" i="9" s="1"/>
  <c r="M2874" i="9"/>
  <c r="O2870" i="9" l="1"/>
  <c r="I2906" i="9" l="1"/>
  <c r="K2906" i="9" s="1"/>
  <c r="L2906" i="9" s="1"/>
  <c r="M2906" i="9" s="1"/>
  <c r="N2906" i="9" s="1"/>
  <c r="I2876" i="9"/>
  <c r="K2876" i="9" s="1"/>
  <c r="L2876" i="9" s="1"/>
  <c r="M2876" i="9" s="1"/>
  <c r="I2898" i="9"/>
  <c r="K2898" i="9" s="1"/>
  <c r="L2898" i="9" s="1"/>
  <c r="M2898" i="9" s="1"/>
  <c r="I2884" i="9"/>
  <c r="K2884" i="9" s="1"/>
  <c r="L2884" i="9" s="1"/>
  <c r="M2884" i="9" s="1"/>
  <c r="D2909" i="9"/>
  <c r="N2884" i="9" l="1"/>
  <c r="N2898" i="9"/>
  <c r="N2899" i="9" s="1"/>
  <c r="M2899" i="9"/>
  <c r="O2896" i="9" s="1"/>
  <c r="N2876" i="9"/>
  <c r="N2878" i="9" s="1"/>
  <c r="M2878" i="9"/>
  <c r="O2876" i="9" s="1"/>
  <c r="J2909" i="9"/>
  <c r="J2910" i="9"/>
  <c r="J2911" i="9"/>
  <c r="J2912" i="9"/>
  <c r="I2880" i="9" l="1"/>
  <c r="K2880" i="9" s="1"/>
  <c r="L2880" i="9" s="1"/>
  <c r="M2880" i="9" s="1"/>
  <c r="D2915" i="9"/>
  <c r="I2911" i="9"/>
  <c r="I2909" i="9"/>
  <c r="K2909" i="9" s="1"/>
  <c r="L2909" i="9" s="1"/>
  <c r="M2909" i="9" s="1"/>
  <c r="I2932" i="9"/>
  <c r="K2932" i="9" s="1"/>
  <c r="D2935" i="9"/>
  <c r="I2901" i="9"/>
  <c r="K2901" i="9" s="1"/>
  <c r="K2911" i="9"/>
  <c r="L2911" i="9" s="1"/>
  <c r="M2911" i="9" s="1"/>
  <c r="N2911" i="9" s="1"/>
  <c r="N2909" i="9" l="1"/>
  <c r="L2901" i="9"/>
  <c r="M2901" i="9" s="1"/>
  <c r="J2936" i="9"/>
  <c r="J2937" i="9"/>
  <c r="J2935" i="9"/>
  <c r="L2932" i="9"/>
  <c r="M2932" i="9" s="1"/>
  <c r="J2916" i="9"/>
  <c r="J2915" i="9"/>
  <c r="M2882" i="9"/>
  <c r="N2880" i="9"/>
  <c r="N2882" i="9" s="1"/>
  <c r="N2932" i="9" l="1"/>
  <c r="N2933" i="9" s="1"/>
  <c r="M2933" i="9"/>
  <c r="O2931" i="9" s="1"/>
  <c r="N2901" i="9"/>
  <c r="N2903" i="9" s="1"/>
  <c r="M2903" i="9"/>
  <c r="O2901" i="9" s="1"/>
  <c r="O2880" i="9"/>
  <c r="I2935" i="9" l="1"/>
  <c r="K2935" i="9" s="1"/>
  <c r="L2935" i="9" s="1"/>
  <c r="M2935" i="9" s="1"/>
  <c r="D2970" i="9"/>
  <c r="I2885" i="9"/>
  <c r="K2885" i="9" s="1"/>
  <c r="D2919" i="9"/>
  <c r="I2916" i="9"/>
  <c r="K2916" i="9" s="1"/>
  <c r="L2916" i="9" s="1"/>
  <c r="M2916" i="9" s="1"/>
  <c r="N2916" i="9" s="1"/>
  <c r="I2905" i="9"/>
  <c r="K2905" i="9" s="1"/>
  <c r="I2936" i="9"/>
  <c r="K2936" i="9" s="1"/>
  <c r="D2940" i="9"/>
  <c r="J2941" i="9" l="1"/>
  <c r="J2940" i="9"/>
  <c r="L2936" i="9"/>
  <c r="M2936" i="9" s="1"/>
  <c r="L2905" i="9"/>
  <c r="M2905" i="9" s="1"/>
  <c r="L2885" i="9"/>
  <c r="M2885" i="9" s="1"/>
  <c r="J2920" i="9"/>
  <c r="J2919" i="9"/>
  <c r="J2971" i="9"/>
  <c r="J2970" i="9"/>
  <c r="K2970" i="9" s="1"/>
  <c r="N2935" i="9"/>
  <c r="M2907" i="9" l="1"/>
  <c r="N2905" i="9"/>
  <c r="N2907" i="9" s="1"/>
  <c r="N2885" i="9"/>
  <c r="N2887" i="9" s="1"/>
  <c r="M2887" i="9"/>
  <c r="O2884" i="9" s="1"/>
  <c r="N2936" i="9"/>
  <c r="L2970" i="9"/>
  <c r="M2970" i="9" s="1"/>
  <c r="N2970" i="9" l="1"/>
  <c r="I2920" i="9"/>
  <c r="K2920" i="9" s="1"/>
  <c r="I2912" i="9"/>
  <c r="K2912" i="9" s="1"/>
  <c r="L2912" i="9" s="1"/>
  <c r="M2912" i="9" s="1"/>
  <c r="N2912" i="9" s="1"/>
  <c r="D2923" i="9"/>
  <c r="O2905" i="9"/>
  <c r="I2910" i="9" l="1"/>
  <c r="K2910" i="9" s="1"/>
  <c r="L2910" i="9" s="1"/>
  <c r="M2910" i="9" s="1"/>
  <c r="D2944" i="9"/>
  <c r="I2941" i="9"/>
  <c r="K2941" i="9" s="1"/>
  <c r="L2941" i="9" s="1"/>
  <c r="M2941" i="9" s="1"/>
  <c r="N2941" i="9" s="1"/>
  <c r="L2920" i="9"/>
  <c r="M2920" i="9" s="1"/>
  <c r="N2920" i="9" s="1"/>
  <c r="J2924" i="9"/>
  <c r="J2925" i="9"/>
  <c r="K2925" i="9" s="1"/>
  <c r="J2923" i="9"/>
  <c r="J2945" i="9" l="1"/>
  <c r="J2944" i="9"/>
  <c r="L2925" i="9"/>
  <c r="M2925" i="9" s="1"/>
  <c r="N2925" i="9" s="1"/>
  <c r="N2910" i="9"/>
  <c r="N2913" i="9" s="1"/>
  <c r="M2913" i="9"/>
  <c r="O2909" i="9" s="1"/>
  <c r="I2945" i="9" l="1"/>
  <c r="K2945" i="9" s="1"/>
  <c r="L2945" i="9" s="1"/>
  <c r="M2945" i="9" s="1"/>
  <c r="N2945" i="9" s="1"/>
  <c r="I2915" i="9"/>
  <c r="K2915" i="9" s="1"/>
  <c r="L2915" i="9" s="1"/>
  <c r="M2915" i="9" s="1"/>
  <c r="D2948" i="9"/>
  <c r="I2937" i="9"/>
  <c r="K2937" i="9" s="1"/>
  <c r="I2923" i="9"/>
  <c r="K2923" i="9" s="1"/>
  <c r="L2923" i="9" l="1"/>
  <c r="M2923" i="9" s="1"/>
  <c r="L2937" i="9"/>
  <c r="M2937" i="9" s="1"/>
  <c r="J2948" i="9"/>
  <c r="J2949" i="9"/>
  <c r="J2950" i="9"/>
  <c r="J2951" i="9"/>
  <c r="N2915" i="9"/>
  <c r="N2917" i="9" s="1"/>
  <c r="M2917" i="9"/>
  <c r="O2915" i="9" s="1"/>
  <c r="N2937" i="9" l="1"/>
  <c r="N2938" i="9" s="1"/>
  <c r="M2938" i="9"/>
  <c r="O2935" i="9" s="1"/>
  <c r="N2923" i="9"/>
  <c r="I2919" i="9"/>
  <c r="K2919" i="9" s="1"/>
  <c r="L2919" i="9" s="1"/>
  <c r="M2919" i="9" s="1"/>
  <c r="D2954" i="9"/>
  <c r="I2950" i="9"/>
  <c r="K2950" i="9" s="1"/>
  <c r="L2950" i="9" s="1"/>
  <c r="M2950" i="9" s="1"/>
  <c r="N2950" i="9" s="1"/>
  <c r="N2919" i="9" l="1"/>
  <c r="N2921" i="9" s="1"/>
  <c r="M2921" i="9"/>
  <c r="O2919" i="9" s="1"/>
  <c r="I2940" i="9"/>
  <c r="K2940" i="9" s="1"/>
  <c r="L2940" i="9" s="1"/>
  <c r="M2940" i="9" s="1"/>
  <c r="I2971" i="9"/>
  <c r="K2971" i="9" s="1"/>
  <c r="L2971" i="9" s="1"/>
  <c r="M2971" i="9" s="1"/>
  <c r="I2948" i="9"/>
  <c r="K2948" i="9" s="1"/>
  <c r="D2974" i="9"/>
  <c r="J2955" i="9"/>
  <c r="J2954" i="9"/>
  <c r="M2942" i="9" l="1"/>
  <c r="N2940" i="9"/>
  <c r="N2942" i="9" s="1"/>
  <c r="N2971" i="9"/>
  <c r="N2972" i="9" s="1"/>
  <c r="M2972" i="9"/>
  <c r="O2970" i="9" s="1"/>
  <c r="I2924" i="9"/>
  <c r="K2924" i="9" s="1"/>
  <c r="L2924" i="9" s="1"/>
  <c r="M2924" i="9" s="1"/>
  <c r="I2955" i="9"/>
  <c r="D2958" i="9"/>
  <c r="K2955" i="9"/>
  <c r="J2974" i="9"/>
  <c r="J2975" i="9"/>
  <c r="J2976" i="9"/>
  <c r="M2948" i="9"/>
  <c r="L2948" i="9"/>
  <c r="L2955" i="9" l="1"/>
  <c r="M2955" i="9" s="1"/>
  <c r="N2955" i="9" s="1"/>
  <c r="J2959" i="9"/>
  <c r="J2958" i="9"/>
  <c r="N2924" i="9"/>
  <c r="N2926" i="9" s="1"/>
  <c r="M2926" i="9"/>
  <c r="I2974" i="9"/>
  <c r="K2974" i="9" s="1"/>
  <c r="L2974" i="9" s="1"/>
  <c r="M2974" i="9" s="1"/>
  <c r="D3009" i="9"/>
  <c r="N2948" i="9"/>
  <c r="O2940" i="9"/>
  <c r="I2944" i="9" l="1"/>
  <c r="K2944" i="9" s="1"/>
  <c r="L2944" i="9" s="1"/>
  <c r="M2944" i="9" s="1"/>
  <c r="I2975" i="9"/>
  <c r="K2975" i="9" s="1"/>
  <c r="L2975" i="9" s="1"/>
  <c r="M2975" i="9" s="1"/>
  <c r="N2975" i="9" s="1"/>
  <c r="D2979" i="9"/>
  <c r="J3009" i="9"/>
  <c r="K3009" i="9" s="1"/>
  <c r="L3009" i="9" s="1"/>
  <c r="M3009" i="9" s="1"/>
  <c r="J3010" i="9"/>
  <c r="N2974" i="9"/>
  <c r="O2923" i="9"/>
  <c r="N3009" i="9" l="1"/>
  <c r="J2980" i="9"/>
  <c r="J2979" i="9"/>
  <c r="D2962" i="9"/>
  <c r="I2959" i="9"/>
  <c r="K2959" i="9" s="1"/>
  <c r="I2951" i="9"/>
  <c r="K2951" i="9" s="1"/>
  <c r="N2944" i="9"/>
  <c r="N2946" i="9" s="1"/>
  <c r="M2946" i="9"/>
  <c r="O2944" i="9" s="1"/>
  <c r="L2959" i="9" l="1"/>
  <c r="M2959" i="9" s="1"/>
  <c r="N2959" i="9" s="1"/>
  <c r="I2949" i="9"/>
  <c r="K2949" i="9" s="1"/>
  <c r="L2949" i="9" s="1"/>
  <c r="M2949" i="9" s="1"/>
  <c r="I2980" i="9"/>
  <c r="K2980" i="9" s="1"/>
  <c r="D2983" i="9"/>
  <c r="L2951" i="9"/>
  <c r="M2951" i="9" s="1"/>
  <c r="N2951" i="9" s="1"/>
  <c r="J2963" i="9"/>
  <c r="J2964" i="9"/>
  <c r="K2964" i="9" s="1"/>
  <c r="J2962" i="9"/>
  <c r="J2984" i="9" l="1"/>
  <c r="J2983" i="9"/>
  <c r="L2980" i="9"/>
  <c r="M2980" i="9" s="1"/>
  <c r="N2980" i="9" s="1"/>
  <c r="L2964" i="9"/>
  <c r="M2964" i="9" s="1"/>
  <c r="N2964" i="9" s="1"/>
  <c r="N2949" i="9"/>
  <c r="N2952" i="9" s="1"/>
  <c r="M2952" i="9"/>
  <c r="O2948" i="9" s="1"/>
  <c r="I2976" i="9" l="1"/>
  <c r="K2976" i="9" s="1"/>
  <c r="D2987" i="9"/>
  <c r="I2962" i="9"/>
  <c r="K2962" i="9" s="1"/>
  <c r="L2962" i="9" s="1"/>
  <c r="M2962" i="9" s="1"/>
  <c r="I2954" i="9"/>
  <c r="K2954" i="9" s="1"/>
  <c r="L2954" i="9" s="1"/>
  <c r="M2954" i="9" s="1"/>
  <c r="I2984" i="9"/>
  <c r="K2984" i="9" s="1"/>
  <c r="L2984" i="9" s="1"/>
  <c r="M2984" i="9" s="1"/>
  <c r="N2984" i="9" s="1"/>
  <c r="N2962" i="9" l="1"/>
  <c r="J2989" i="9"/>
  <c r="J2988" i="9"/>
  <c r="J2990" i="9"/>
  <c r="J2987" i="9"/>
  <c r="M2956" i="9"/>
  <c r="N2954" i="9"/>
  <c r="N2956" i="9" s="1"/>
  <c r="L2976" i="9"/>
  <c r="M2976" i="9" s="1"/>
  <c r="N2976" i="9" l="1"/>
  <c r="N2977" i="9" s="1"/>
  <c r="M2977" i="9"/>
  <c r="O2974" i="9" s="1"/>
  <c r="O2954" i="9"/>
  <c r="I2958" i="9" l="1"/>
  <c r="K2958" i="9" s="1"/>
  <c r="L2958" i="9" s="1"/>
  <c r="M2958" i="9" s="1"/>
  <c r="D2993" i="9"/>
  <c r="I2989" i="9"/>
  <c r="K2989" i="9" s="1"/>
  <c r="I3010" i="9"/>
  <c r="K3010" i="9" s="1"/>
  <c r="L3010" i="9" s="1"/>
  <c r="M3010" i="9" s="1"/>
  <c r="D3013" i="9"/>
  <c r="I2979" i="9"/>
  <c r="K2979" i="9" s="1"/>
  <c r="L2979" i="9" s="1"/>
  <c r="M2979" i="9" s="1"/>
  <c r="I2987" i="9"/>
  <c r="K2987" i="9" s="1"/>
  <c r="L2987" i="9" s="1"/>
  <c r="M2987" i="9" s="1"/>
  <c r="N2979" i="9" l="1"/>
  <c r="N2981" i="9" s="1"/>
  <c r="M2981" i="9"/>
  <c r="O2979" i="9" s="1"/>
  <c r="J3014" i="9"/>
  <c r="J3015" i="9"/>
  <c r="J3013" i="9"/>
  <c r="L2989" i="9"/>
  <c r="M2989" i="9" s="1"/>
  <c r="N2989" i="9" s="1"/>
  <c r="N3010" i="9"/>
  <c r="N3011" i="9" s="1"/>
  <c r="M3011" i="9"/>
  <c r="O3009" i="9" s="1"/>
  <c r="J2993" i="9"/>
  <c r="J2994" i="9"/>
  <c r="N2987" i="9"/>
  <c r="N2958" i="9"/>
  <c r="N2960" i="9" s="1"/>
  <c r="M2960" i="9"/>
  <c r="O2958" i="9" s="1"/>
  <c r="I2963" i="9" l="1"/>
  <c r="K2963" i="9" s="1"/>
  <c r="L2963" i="9" s="1"/>
  <c r="M2963" i="9" s="1"/>
  <c r="I2994" i="9"/>
  <c r="D2997" i="9"/>
  <c r="I2983" i="9"/>
  <c r="K2983" i="9" s="1"/>
  <c r="L2983" i="9" s="1"/>
  <c r="M2983" i="9" s="1"/>
  <c r="D3018" i="9"/>
  <c r="I3014" i="9"/>
  <c r="K3014" i="9" s="1"/>
  <c r="I3013" i="9"/>
  <c r="K3013" i="9" s="1"/>
  <c r="L3013" i="9" s="1"/>
  <c r="M3013" i="9" s="1"/>
  <c r="D3048" i="9"/>
  <c r="K2994" i="9"/>
  <c r="J3048" i="9" l="1"/>
  <c r="K3048" i="9" s="1"/>
  <c r="J3049" i="9"/>
  <c r="N3013" i="9"/>
  <c r="L3014" i="9"/>
  <c r="M3014" i="9" s="1"/>
  <c r="J3019" i="9"/>
  <c r="J3018" i="9"/>
  <c r="J2998" i="9"/>
  <c r="J2997" i="9"/>
  <c r="M2985" i="9"/>
  <c r="O2983" i="9" s="1"/>
  <c r="N2983" i="9"/>
  <c r="N2985" i="9" s="1"/>
  <c r="L2994" i="9"/>
  <c r="M2994" i="9" s="1"/>
  <c r="N2994" i="9" s="1"/>
  <c r="N2963" i="9"/>
  <c r="N2965" i="9" s="1"/>
  <c r="M2965" i="9"/>
  <c r="N3014" i="9" l="1"/>
  <c r="I2988" i="9"/>
  <c r="K2988" i="9" s="1"/>
  <c r="L2988" i="9" s="1"/>
  <c r="M2988" i="9" s="1"/>
  <c r="D3022" i="9"/>
  <c r="I3019" i="9"/>
  <c r="K3019" i="9" s="1"/>
  <c r="L3019" i="9" s="1"/>
  <c r="M3019" i="9" s="1"/>
  <c r="N3019" i="9" s="1"/>
  <c r="O2962" i="9"/>
  <c r="L3048" i="9"/>
  <c r="M3048" i="9" s="1"/>
  <c r="N3048" i="9" l="1"/>
  <c r="N2988" i="9"/>
  <c r="J3023" i="9"/>
  <c r="J3022" i="9"/>
  <c r="D3001" i="9"/>
  <c r="I2998" i="9"/>
  <c r="K2998" i="9" s="1"/>
  <c r="I2990" i="9"/>
  <c r="K2990" i="9" s="1"/>
  <c r="L2998" i="9" l="1"/>
  <c r="M2998" i="9" s="1"/>
  <c r="N2998" i="9" s="1"/>
  <c r="L2990" i="9"/>
  <c r="M2990" i="9" s="1"/>
  <c r="J3003" i="9"/>
  <c r="K3003" i="9" s="1"/>
  <c r="L3003" i="9" s="1"/>
  <c r="M3003" i="9" s="1"/>
  <c r="N3003" i="9" s="1"/>
  <c r="J3002" i="9"/>
  <c r="J3001" i="9"/>
  <c r="N2990" i="9" l="1"/>
  <c r="N2991" i="9" s="1"/>
  <c r="M2991" i="9"/>
  <c r="O2987" i="9" s="1"/>
  <c r="I3023" i="9" l="1"/>
  <c r="K3023" i="9" s="1"/>
  <c r="L3023" i="9" s="1"/>
  <c r="M3023" i="9" s="1"/>
  <c r="N3023" i="9" s="1"/>
  <c r="I3001" i="9"/>
  <c r="K3001" i="9" s="1"/>
  <c r="L3001" i="9" s="1"/>
  <c r="M3001" i="9" s="1"/>
  <c r="I2993" i="9"/>
  <c r="K2993" i="9" s="1"/>
  <c r="L2993" i="9" s="1"/>
  <c r="M2993" i="9" s="1"/>
  <c r="I3015" i="9"/>
  <c r="K3015" i="9" s="1"/>
  <c r="D3026" i="9"/>
  <c r="L3015" i="9" l="1"/>
  <c r="M3015" i="9" s="1"/>
  <c r="N2993" i="9"/>
  <c r="N2995" i="9" s="1"/>
  <c r="M2995" i="9"/>
  <c r="O2993" i="9" s="1"/>
  <c r="N3001" i="9"/>
  <c r="J3026" i="9"/>
  <c r="J3028" i="9"/>
  <c r="J3029" i="9"/>
  <c r="J3027" i="9"/>
  <c r="N3015" i="9" l="1"/>
  <c r="N3016" i="9" s="1"/>
  <c r="M3016" i="9"/>
  <c r="O3013" i="9" s="1"/>
  <c r="I2997" i="9"/>
  <c r="K2997" i="9" s="1"/>
  <c r="L2997" i="9" s="1"/>
  <c r="M2997" i="9" s="1"/>
  <c r="D3032" i="9"/>
  <c r="I3028" i="9"/>
  <c r="K3028" i="9" s="1"/>
  <c r="L3028" i="9" l="1"/>
  <c r="M3028" i="9" s="1"/>
  <c r="N3028" i="9" s="1"/>
  <c r="N2997" i="9"/>
  <c r="N2999" i="9" s="1"/>
  <c r="M2999" i="9"/>
  <c r="O2997" i="9" s="1"/>
  <c r="J3032" i="9"/>
  <c r="J3033" i="9"/>
  <c r="I3018" i="9"/>
  <c r="K3018" i="9" s="1"/>
  <c r="L3018" i="9" s="1"/>
  <c r="M3018" i="9" s="1"/>
  <c r="D3052" i="9"/>
  <c r="I3049" i="9"/>
  <c r="K3049" i="9" s="1"/>
  <c r="I3026" i="9"/>
  <c r="K3026" i="9" s="1"/>
  <c r="L3026" i="9" s="1"/>
  <c r="M3026" i="9" s="1"/>
  <c r="N3026" i="9" l="1"/>
  <c r="I3002" i="9"/>
  <c r="K3002" i="9" s="1"/>
  <c r="L3002" i="9" s="1"/>
  <c r="M3002" i="9" s="1"/>
  <c r="I3033" i="9"/>
  <c r="D3036" i="9"/>
  <c r="L3049" i="9"/>
  <c r="M3049" i="9" s="1"/>
  <c r="J3054" i="9"/>
  <c r="J3053" i="9"/>
  <c r="J3052" i="9"/>
  <c r="K3033" i="9"/>
  <c r="L3033" i="9" s="1"/>
  <c r="M3033" i="9" s="1"/>
  <c r="N3033" i="9" s="1"/>
  <c r="N3018" i="9"/>
  <c r="N3020" i="9" s="1"/>
  <c r="M3020" i="9"/>
  <c r="N3049" i="9" l="1"/>
  <c r="N3050" i="9" s="1"/>
  <c r="M3050" i="9"/>
  <c r="O3048" i="9" s="1"/>
  <c r="N3002" i="9"/>
  <c r="N3004" i="9" s="1"/>
  <c r="M3004" i="9"/>
  <c r="O3001" i="9" s="1"/>
  <c r="J3037" i="9"/>
  <c r="J3036" i="9"/>
  <c r="O3018" i="9"/>
  <c r="I3052" i="9" l="1"/>
  <c r="K3052" i="9" s="1"/>
  <c r="L3052" i="9" s="1"/>
  <c r="M3052" i="9" s="1"/>
  <c r="D3087" i="9"/>
  <c r="I3037" i="9"/>
  <c r="K3037" i="9" s="1"/>
  <c r="D3040" i="9"/>
  <c r="I3029" i="9"/>
  <c r="K3029" i="9" s="1"/>
  <c r="L3029" i="9" s="1"/>
  <c r="M3029" i="9" s="1"/>
  <c r="N3029" i="9" s="1"/>
  <c r="I3022" i="9"/>
  <c r="K3022" i="9" s="1"/>
  <c r="D3057" i="9"/>
  <c r="I3053" i="9"/>
  <c r="K3053" i="9" s="1"/>
  <c r="L3037" i="9" l="1"/>
  <c r="M3037" i="9" s="1"/>
  <c r="N3037" i="9" s="1"/>
  <c r="J3058" i="9"/>
  <c r="J3057" i="9"/>
  <c r="L3022" i="9"/>
  <c r="M3022" i="9" s="1"/>
  <c r="J3041" i="9"/>
  <c r="J3040" i="9"/>
  <c r="J3042" i="9"/>
  <c r="K3042" i="9" s="1"/>
  <c r="J3088" i="9"/>
  <c r="J3087" i="9"/>
  <c r="K3087" i="9" s="1"/>
  <c r="L3087" i="9" s="1"/>
  <c r="M3087" i="9" s="1"/>
  <c r="N3052" i="9"/>
  <c r="L3053" i="9"/>
  <c r="M3053" i="9" s="1"/>
  <c r="N3053" i="9" l="1"/>
  <c r="M3024" i="9"/>
  <c r="N3022" i="9"/>
  <c r="N3024" i="9" s="1"/>
  <c r="L3042" i="9"/>
  <c r="M3042" i="9" s="1"/>
  <c r="N3042" i="9" s="1"/>
  <c r="N3087" i="9"/>
  <c r="O3022" i="9" l="1"/>
  <c r="I3027" i="9" l="1"/>
  <c r="K3027" i="9" s="1"/>
  <c r="L3027" i="9" s="1"/>
  <c r="M3027" i="9" s="1"/>
  <c r="I3058" i="9"/>
  <c r="K3058" i="9" s="1"/>
  <c r="D3061" i="9"/>
  <c r="J3061" i="9" l="1"/>
  <c r="J3062" i="9"/>
  <c r="L3058" i="9"/>
  <c r="M3058" i="9" s="1"/>
  <c r="N3058" i="9" s="1"/>
  <c r="N3027" i="9"/>
  <c r="N3030" i="9" s="1"/>
  <c r="M3030" i="9"/>
  <c r="O3026" i="9" s="1"/>
  <c r="D3065" i="9" l="1"/>
  <c r="I3032" i="9"/>
  <c r="K3032" i="9" s="1"/>
  <c r="L3032" i="9" s="1"/>
  <c r="M3032" i="9" s="1"/>
  <c r="I3054" i="9"/>
  <c r="K3054" i="9" s="1"/>
  <c r="I3062" i="9"/>
  <c r="I3040" i="9"/>
  <c r="K3040" i="9" s="1"/>
  <c r="L3040" i="9" s="1"/>
  <c r="M3040" i="9" s="1"/>
  <c r="K3062" i="9"/>
  <c r="L3062" i="9" l="1"/>
  <c r="M3062" i="9" s="1"/>
  <c r="N3062" i="9" s="1"/>
  <c r="L3054" i="9"/>
  <c r="M3054" i="9" s="1"/>
  <c r="N3032" i="9"/>
  <c r="N3034" i="9" s="1"/>
  <c r="M3034" i="9"/>
  <c r="O3032" i="9" s="1"/>
  <c r="N3040" i="9"/>
  <c r="J3065" i="9"/>
  <c r="J3067" i="9"/>
  <c r="J3068" i="9"/>
  <c r="J3066" i="9"/>
  <c r="N3054" i="9" l="1"/>
  <c r="N3055" i="9" s="1"/>
  <c r="M3055" i="9"/>
  <c r="O3052" i="9" s="1"/>
  <c r="I3036" i="9"/>
  <c r="K3036" i="9" s="1"/>
  <c r="L3036" i="9" s="1"/>
  <c r="M3036" i="9" s="1"/>
  <c r="D3071" i="9"/>
  <c r="I3067" i="9"/>
  <c r="K3067" i="9"/>
  <c r="M3038" i="9" l="1"/>
  <c r="N3036" i="9"/>
  <c r="N3038" i="9" s="1"/>
  <c r="D3091" i="9"/>
  <c r="I3057" i="9"/>
  <c r="K3057" i="9" s="1"/>
  <c r="L3057" i="9" s="1"/>
  <c r="M3057" i="9" s="1"/>
  <c r="I3088" i="9"/>
  <c r="K3088" i="9" s="1"/>
  <c r="I3065" i="9"/>
  <c r="K3065" i="9" s="1"/>
  <c r="L3067" i="9"/>
  <c r="M3067" i="9" s="1"/>
  <c r="N3067" i="9" s="1"/>
  <c r="J3072" i="9"/>
  <c r="J3071" i="9"/>
  <c r="M3059" i="9" l="1"/>
  <c r="N3057" i="9"/>
  <c r="N3059" i="9" s="1"/>
  <c r="J3092" i="9"/>
  <c r="J3093" i="9"/>
  <c r="J3091" i="9"/>
  <c r="L3088" i="9"/>
  <c r="M3088" i="9" s="1"/>
  <c r="L3065" i="9"/>
  <c r="M3065" i="9" s="1"/>
  <c r="O3036" i="9"/>
  <c r="N3065" i="9" l="1"/>
  <c r="N3088" i="9"/>
  <c r="N3089" i="9" s="1"/>
  <c r="M3089" i="9"/>
  <c r="I3041" i="9"/>
  <c r="K3041" i="9" s="1"/>
  <c r="L3041" i="9" s="1"/>
  <c r="M3041" i="9" s="1"/>
  <c r="D3075" i="9"/>
  <c r="I3072" i="9"/>
  <c r="K3072" i="9" s="1"/>
  <c r="O3057" i="9"/>
  <c r="J3076" i="9" l="1"/>
  <c r="J3075" i="9"/>
  <c r="L3072" i="9"/>
  <c r="M3072" i="9" s="1"/>
  <c r="N3072" i="9" s="1"/>
  <c r="I3061" i="9"/>
  <c r="K3061" i="9" s="1"/>
  <c r="L3061" i="9" s="1"/>
  <c r="M3061" i="9" s="1"/>
  <c r="D3096" i="9"/>
  <c r="I3092" i="9"/>
  <c r="K3092" i="9" s="1"/>
  <c r="N3041" i="9"/>
  <c r="N3043" i="9" s="1"/>
  <c r="M3043" i="9"/>
  <c r="O3040" i="9" s="1"/>
  <c r="O3087" i="9"/>
  <c r="N3061" i="9" l="1"/>
  <c r="N3063" i="9" s="1"/>
  <c r="M3063" i="9"/>
  <c r="O3061" i="9" s="1"/>
  <c r="I3091" i="9"/>
  <c r="K3091" i="9" s="1"/>
  <c r="L3091" i="9" s="1"/>
  <c r="M3091" i="9" s="1"/>
  <c r="D3126" i="9"/>
  <c r="J3097" i="9"/>
  <c r="J3096" i="9"/>
  <c r="D3079" i="9"/>
  <c r="I3076" i="9"/>
  <c r="K3076" i="9" s="1"/>
  <c r="I3068" i="9"/>
  <c r="K3068" i="9" s="1"/>
  <c r="L3092" i="9"/>
  <c r="M3092" i="9" s="1"/>
  <c r="N3092" i="9" s="1"/>
  <c r="N3091" i="9" l="1"/>
  <c r="L3076" i="9"/>
  <c r="M3076" i="9" s="1"/>
  <c r="N3076" i="9" s="1"/>
  <c r="I3066" i="9"/>
  <c r="K3066" i="9" s="1"/>
  <c r="L3066" i="9" s="1"/>
  <c r="M3066" i="9" s="1"/>
  <c r="D3100" i="9"/>
  <c r="I3097" i="9"/>
  <c r="K3097" i="9"/>
  <c r="L3097" i="9" s="1"/>
  <c r="M3097" i="9" s="1"/>
  <c r="N3097" i="9" s="1"/>
  <c r="J3127" i="9"/>
  <c r="J3126" i="9"/>
  <c r="K3126" i="9" s="1"/>
  <c r="L3068" i="9"/>
  <c r="M3068" i="9" s="1"/>
  <c r="N3068" i="9" s="1"/>
  <c r="J3080" i="9"/>
  <c r="J3081" i="9"/>
  <c r="K3081" i="9" s="1"/>
  <c r="J3079" i="9"/>
  <c r="J3101" i="9" l="1"/>
  <c r="J3100" i="9"/>
  <c r="L3126" i="9"/>
  <c r="M3126" i="9" s="1"/>
  <c r="N3066" i="9"/>
  <c r="N3069" i="9" s="1"/>
  <c r="M3069" i="9"/>
  <c r="O3065" i="9" s="1"/>
  <c r="L3081" i="9"/>
  <c r="M3081" i="9" s="1"/>
  <c r="N3081" i="9" s="1"/>
  <c r="N3126" i="9" l="1"/>
  <c r="D3104" i="9"/>
  <c r="I3071" i="9"/>
  <c r="K3071" i="9" s="1"/>
  <c r="L3071" i="9" s="1"/>
  <c r="M3071" i="9" s="1"/>
  <c r="I3093" i="9"/>
  <c r="K3093" i="9" s="1"/>
  <c r="I3101" i="9"/>
  <c r="K3101" i="9" s="1"/>
  <c r="L3101" i="9" s="1"/>
  <c r="M3101" i="9" s="1"/>
  <c r="N3101" i="9" s="1"/>
  <c r="I3079" i="9"/>
  <c r="K3079" i="9" s="1"/>
  <c r="L3079" i="9" s="1"/>
  <c r="M3079" i="9" s="1"/>
  <c r="J3104" i="9" l="1"/>
  <c r="J3105" i="9"/>
  <c r="J3106" i="9"/>
  <c r="J3107" i="9"/>
  <c r="N3071" i="9"/>
  <c r="N3073" i="9" s="1"/>
  <c r="M3073" i="9"/>
  <c r="O3071" i="9" s="1"/>
  <c r="N3079" i="9"/>
  <c r="L3093" i="9"/>
  <c r="M3093" i="9" s="1"/>
  <c r="N3093" i="9" l="1"/>
  <c r="N3094" i="9" s="1"/>
  <c r="M3094" i="9"/>
  <c r="O3091" i="9" s="1"/>
  <c r="I3075" i="9"/>
  <c r="K3075" i="9" s="1"/>
  <c r="L3075" i="9" s="1"/>
  <c r="M3075" i="9" s="1"/>
  <c r="I3106" i="9"/>
  <c r="K3106" i="9" s="1"/>
  <c r="L3106" i="9" s="1"/>
  <c r="M3106" i="9" s="1"/>
  <c r="N3106" i="9" s="1"/>
  <c r="D3110" i="9"/>
  <c r="M3077" i="9" l="1"/>
  <c r="N3075" i="9"/>
  <c r="N3077" i="9" s="1"/>
  <c r="I3096" i="9"/>
  <c r="K3096" i="9" s="1"/>
  <c r="L3096" i="9" s="1"/>
  <c r="M3096" i="9" s="1"/>
  <c r="D3130" i="9"/>
  <c r="I3127" i="9"/>
  <c r="K3127" i="9" s="1"/>
  <c r="L3127" i="9" s="1"/>
  <c r="M3127" i="9" s="1"/>
  <c r="I3104" i="9"/>
  <c r="K3104" i="9" s="1"/>
  <c r="J3110" i="9"/>
  <c r="J3111" i="9"/>
  <c r="N3096" i="9" l="1"/>
  <c r="N3098" i="9" s="1"/>
  <c r="M3098" i="9"/>
  <c r="O3096" i="9" s="1"/>
  <c r="L3104" i="9"/>
  <c r="M3104" i="9" s="1"/>
  <c r="J3132" i="9"/>
  <c r="J3131" i="9"/>
  <c r="J3130" i="9"/>
  <c r="N3127" i="9"/>
  <c r="N3128" i="9" s="1"/>
  <c r="M3128" i="9"/>
  <c r="O3126" i="9" s="1"/>
  <c r="O3075" i="9"/>
  <c r="N3104" i="9" l="1"/>
  <c r="I3130" i="9"/>
  <c r="K3130" i="9" s="1"/>
  <c r="L3130" i="9" s="1"/>
  <c r="M3130" i="9" s="1"/>
  <c r="D3165" i="9"/>
  <c r="I3100" i="9"/>
  <c r="K3100" i="9" s="1"/>
  <c r="L3100" i="9" s="1"/>
  <c r="M3100" i="9" s="1"/>
  <c r="I3131" i="9"/>
  <c r="K3131" i="9" s="1"/>
  <c r="D3135" i="9"/>
  <c r="I3080" i="9"/>
  <c r="K3080" i="9" s="1"/>
  <c r="L3080" i="9" s="1"/>
  <c r="M3080" i="9" s="1"/>
  <c r="I3111" i="9"/>
  <c r="K3111" i="9" s="1"/>
  <c r="D3114" i="9"/>
  <c r="N3080" i="9" l="1"/>
  <c r="N3082" i="9" s="1"/>
  <c r="M3082" i="9"/>
  <c r="O3079" i="9" s="1"/>
  <c r="N3130" i="9"/>
  <c r="M3102" i="9"/>
  <c r="O3100" i="9" s="1"/>
  <c r="N3100" i="9"/>
  <c r="N3102" i="9" s="1"/>
  <c r="J3115" i="9"/>
  <c r="J3114" i="9"/>
  <c r="J3136" i="9"/>
  <c r="J3135" i="9"/>
  <c r="L3131" i="9"/>
  <c r="M3131" i="9" s="1"/>
  <c r="J3166" i="9"/>
  <c r="J3165" i="9"/>
  <c r="K3165" i="9" s="1"/>
  <c r="L3165" i="9" s="1"/>
  <c r="M3165" i="9" s="1"/>
  <c r="L3111" i="9"/>
  <c r="M3111" i="9" s="1"/>
  <c r="N3111" i="9" s="1"/>
  <c r="N3131" i="9" l="1"/>
  <c r="N3165" i="9"/>
  <c r="D3118" i="9"/>
  <c r="I3115" i="9"/>
  <c r="K3115" i="9" s="1"/>
  <c r="I3107" i="9"/>
  <c r="K3107" i="9" s="1"/>
  <c r="L3107" i="9" s="1"/>
  <c r="M3107" i="9" s="1"/>
  <c r="N3107" i="9" s="1"/>
  <c r="I3105" i="9"/>
  <c r="K3105" i="9" s="1"/>
  <c r="L3105" i="9" s="1"/>
  <c r="M3105" i="9" s="1"/>
  <c r="D3139" i="9"/>
  <c r="I3136" i="9"/>
  <c r="K3136" i="9" s="1"/>
  <c r="J3119" i="9" l="1"/>
  <c r="J3118" i="9"/>
  <c r="J3120" i="9"/>
  <c r="K3120" i="9" s="1"/>
  <c r="L3136" i="9"/>
  <c r="M3136" i="9" s="1"/>
  <c r="N3136" i="9" s="1"/>
  <c r="L3115" i="9"/>
  <c r="M3115" i="9" s="1"/>
  <c r="N3115" i="9" s="1"/>
  <c r="J3140" i="9"/>
  <c r="J3139" i="9"/>
  <c r="N3105" i="9"/>
  <c r="N3108" i="9" s="1"/>
  <c r="M3108" i="9"/>
  <c r="L3120" i="9" l="1"/>
  <c r="M3120" i="9" s="1"/>
  <c r="N3120" i="9" s="1"/>
  <c r="O3104" i="9"/>
  <c r="D3143" i="9" l="1"/>
  <c r="I3118" i="9"/>
  <c r="K3118" i="9" s="1"/>
  <c r="L3118" i="9" s="1"/>
  <c r="M3118" i="9" s="1"/>
  <c r="I3132" i="9"/>
  <c r="K3132" i="9" s="1"/>
  <c r="I3140" i="9"/>
  <c r="K3140" i="9" s="1"/>
  <c r="L3140" i="9" s="1"/>
  <c r="M3140" i="9" s="1"/>
  <c r="N3140" i="9" s="1"/>
  <c r="I3110" i="9"/>
  <c r="K3110" i="9" s="1"/>
  <c r="L3110" i="9" s="1"/>
  <c r="M3110" i="9" s="1"/>
  <c r="N3110" i="9" l="1"/>
  <c r="N3112" i="9" s="1"/>
  <c r="M3112" i="9"/>
  <c r="O3110" i="9" s="1"/>
  <c r="N3118" i="9"/>
  <c r="L3132" i="9"/>
  <c r="M3132" i="9" s="1"/>
  <c r="J3143" i="9"/>
  <c r="J3145" i="9"/>
  <c r="J3144" i="9"/>
  <c r="J3146" i="9"/>
  <c r="N3132" i="9" l="1"/>
  <c r="N3133" i="9" s="1"/>
  <c r="M3133" i="9"/>
  <c r="O3130" i="9" s="1"/>
  <c r="I3114" i="9"/>
  <c r="K3114" i="9" s="1"/>
  <c r="L3114" i="9" s="1"/>
  <c r="M3114" i="9" s="1"/>
  <c r="I3145" i="9"/>
  <c r="K3145" i="9" s="1"/>
  <c r="D3149" i="9"/>
  <c r="L3145" i="9" l="1"/>
  <c r="M3145" i="9" s="1"/>
  <c r="N3145" i="9" s="1"/>
  <c r="J3149" i="9"/>
  <c r="J3150" i="9"/>
  <c r="I3143" i="9"/>
  <c r="K3143" i="9" s="1"/>
  <c r="I3135" i="9"/>
  <c r="K3135" i="9" s="1"/>
  <c r="L3135" i="9" s="1"/>
  <c r="M3135" i="9" s="1"/>
  <c r="D3169" i="9"/>
  <c r="I3166" i="9"/>
  <c r="K3166" i="9" s="1"/>
  <c r="N3114" i="9"/>
  <c r="N3116" i="9" s="1"/>
  <c r="M3116" i="9"/>
  <c r="O3114" i="9" s="1"/>
  <c r="N3135" i="9" l="1"/>
  <c r="N3137" i="9" s="1"/>
  <c r="M3137" i="9"/>
  <c r="O3135" i="9" s="1"/>
  <c r="I3119" i="9"/>
  <c r="K3119" i="9" s="1"/>
  <c r="L3119" i="9" s="1"/>
  <c r="M3119" i="9" s="1"/>
  <c r="I3150" i="9"/>
  <c r="K3150" i="9" s="1"/>
  <c r="L3150" i="9" s="1"/>
  <c r="M3150" i="9" s="1"/>
  <c r="N3150" i="9" s="1"/>
  <c r="D3153" i="9"/>
  <c r="L3143" i="9"/>
  <c r="M3143" i="9" s="1"/>
  <c r="M3166" i="9"/>
  <c r="L3166" i="9"/>
  <c r="J3169" i="9"/>
  <c r="J3170" i="9"/>
  <c r="J3171" i="9"/>
  <c r="N3143" i="9" l="1"/>
  <c r="N3166" i="9"/>
  <c r="N3167" i="9" s="1"/>
  <c r="M3167" i="9"/>
  <c r="O3165" i="9" s="1"/>
  <c r="N3119" i="9"/>
  <c r="N3121" i="9" s="1"/>
  <c r="M3121" i="9"/>
  <c r="O3118" i="9" s="1"/>
  <c r="J3154" i="9"/>
  <c r="J3153" i="9"/>
  <c r="I3139" i="9"/>
  <c r="K3139" i="9" s="1"/>
  <c r="L3139" i="9" s="1"/>
  <c r="M3139" i="9" s="1"/>
  <c r="D3174" i="9"/>
  <c r="I3170" i="9"/>
  <c r="K3170" i="9" s="1"/>
  <c r="L3170" i="9" l="1"/>
  <c r="M3170" i="9" s="1"/>
  <c r="N3170" i="9" s="1"/>
  <c r="J3174" i="9"/>
  <c r="J3175" i="9"/>
  <c r="I3146" i="9"/>
  <c r="K3146" i="9" s="1"/>
  <c r="I3154" i="9"/>
  <c r="K3154" i="9" s="1"/>
  <c r="D3157" i="9"/>
  <c r="I3169" i="9"/>
  <c r="K3169" i="9" s="1"/>
  <c r="L3169" i="9" s="1"/>
  <c r="M3169" i="9" s="1"/>
  <c r="D3204" i="9"/>
  <c r="N3139" i="9"/>
  <c r="N3141" i="9" s="1"/>
  <c r="M3141" i="9"/>
  <c r="O3139" i="9" s="1"/>
  <c r="L3154" i="9" l="1"/>
  <c r="M3154" i="9" s="1"/>
  <c r="N3154" i="9" s="1"/>
  <c r="I3144" i="9"/>
  <c r="K3144" i="9" s="1"/>
  <c r="L3144" i="9" s="1"/>
  <c r="M3144" i="9" s="1"/>
  <c r="D3178" i="9"/>
  <c r="I3175" i="9"/>
  <c r="K3175" i="9" s="1"/>
  <c r="L3175" i="9" s="1"/>
  <c r="M3175" i="9" s="1"/>
  <c r="N3175" i="9" s="1"/>
  <c r="J3205" i="9"/>
  <c r="J3204" i="9"/>
  <c r="K3204" i="9" s="1"/>
  <c r="N3169" i="9"/>
  <c r="L3146" i="9"/>
  <c r="M3146" i="9" s="1"/>
  <c r="N3146" i="9" s="1"/>
  <c r="J3157" i="9"/>
  <c r="J3159" i="9"/>
  <c r="K3159" i="9" s="1"/>
  <c r="L3159" i="9" s="1"/>
  <c r="M3159" i="9" s="1"/>
  <c r="N3159" i="9" s="1"/>
  <c r="J3158" i="9"/>
  <c r="J3179" i="9" l="1"/>
  <c r="J3178" i="9"/>
  <c r="L3204" i="9"/>
  <c r="M3204" i="9" s="1"/>
  <c r="N3144" i="9"/>
  <c r="N3147" i="9" s="1"/>
  <c r="M3147" i="9"/>
  <c r="N3204" i="9" l="1"/>
  <c r="O3143" i="9"/>
  <c r="I3157" i="9" l="1"/>
  <c r="K3157" i="9" s="1"/>
  <c r="L3157" i="9" s="1"/>
  <c r="M3157" i="9" s="1"/>
  <c r="I3171" i="9"/>
  <c r="K3171" i="9" s="1"/>
  <c r="L3171" i="9" s="1"/>
  <c r="M3171" i="9" s="1"/>
  <c r="I3149" i="9"/>
  <c r="K3149" i="9" s="1"/>
  <c r="L3149" i="9" s="1"/>
  <c r="M3149" i="9" s="1"/>
  <c r="I3179" i="9"/>
  <c r="K3179" i="9" s="1"/>
  <c r="D3182" i="9"/>
  <c r="J3183" i="9" l="1"/>
  <c r="J3185" i="9"/>
  <c r="J3182" i="9"/>
  <c r="J3184" i="9"/>
  <c r="L3179" i="9"/>
  <c r="M3179" i="9" s="1"/>
  <c r="N3179" i="9" s="1"/>
  <c r="M3151" i="9"/>
  <c r="N3149" i="9"/>
  <c r="N3151" i="9" s="1"/>
  <c r="N3171" i="9"/>
  <c r="N3172" i="9" s="1"/>
  <c r="M3172" i="9"/>
  <c r="O3169" i="9" s="1"/>
  <c r="N3157" i="9"/>
  <c r="I3182" i="9" l="1"/>
  <c r="K3182" i="9" s="1"/>
  <c r="I3205" i="9"/>
  <c r="K3205" i="9" s="1"/>
  <c r="L3205" i="9" s="1"/>
  <c r="M3205" i="9" s="1"/>
  <c r="D3208" i="9"/>
  <c r="I3174" i="9"/>
  <c r="K3174" i="9" s="1"/>
  <c r="L3174" i="9" s="1"/>
  <c r="M3174" i="9" s="1"/>
  <c r="O3149" i="9"/>
  <c r="I3153" i="9" l="1"/>
  <c r="K3153" i="9" s="1"/>
  <c r="L3153" i="9" s="1"/>
  <c r="M3153" i="9" s="1"/>
  <c r="D3188" i="9"/>
  <c r="I3184" i="9"/>
  <c r="K3184" i="9" s="1"/>
  <c r="J3208" i="9"/>
  <c r="J3210" i="9"/>
  <c r="J3209" i="9"/>
  <c r="N3205" i="9"/>
  <c r="N3206" i="9" s="1"/>
  <c r="M3206" i="9"/>
  <c r="O3204" i="9" s="1"/>
  <c r="N3174" i="9"/>
  <c r="N3176" i="9" s="1"/>
  <c r="M3176" i="9"/>
  <c r="L3182" i="9"/>
  <c r="M3182" i="9" s="1"/>
  <c r="N3182" i="9" l="1"/>
  <c r="L3184" i="9"/>
  <c r="M3184" i="9" s="1"/>
  <c r="N3184" i="9" s="1"/>
  <c r="O3174" i="9"/>
  <c r="I3208" i="9"/>
  <c r="K3208" i="9" s="1"/>
  <c r="L3208" i="9" s="1"/>
  <c r="M3208" i="9" s="1"/>
  <c r="D3243" i="9"/>
  <c r="J3188" i="9"/>
  <c r="J3189" i="9"/>
  <c r="N3153" i="9"/>
  <c r="N3155" i="9" s="1"/>
  <c r="M3155" i="9"/>
  <c r="O3153" i="9" s="1"/>
  <c r="N3208" i="9" l="1"/>
  <c r="I3178" i="9"/>
  <c r="K3178" i="9" s="1"/>
  <c r="L3178" i="9" s="1"/>
  <c r="M3178" i="9" s="1"/>
  <c r="I3209" i="9"/>
  <c r="K3209" i="9" s="1"/>
  <c r="D3213" i="9"/>
  <c r="J3244" i="9"/>
  <c r="J3243" i="9"/>
  <c r="K3243" i="9" s="1"/>
  <c r="L3243" i="9" s="1"/>
  <c r="M3243" i="9" s="1"/>
  <c r="I3158" i="9"/>
  <c r="K3158" i="9" s="1"/>
  <c r="L3158" i="9" s="1"/>
  <c r="M3158" i="9" s="1"/>
  <c r="I3189" i="9"/>
  <c r="D3192" i="9"/>
  <c r="K3189" i="9"/>
  <c r="L3189" i="9" s="1"/>
  <c r="M3189" i="9" s="1"/>
  <c r="N3189" i="9" s="1"/>
  <c r="N3243" i="9" l="1"/>
  <c r="J3214" i="9"/>
  <c r="J3213" i="9"/>
  <c r="N3178" i="9"/>
  <c r="N3180" i="9" s="1"/>
  <c r="M3180" i="9"/>
  <c r="O3178" i="9" s="1"/>
  <c r="L3209" i="9"/>
  <c r="M3209" i="9" s="1"/>
  <c r="J3193" i="9"/>
  <c r="J3192" i="9"/>
  <c r="N3158" i="9"/>
  <c r="N3160" i="9" s="1"/>
  <c r="M3160" i="9"/>
  <c r="N3209" i="9" l="1"/>
  <c r="O3157" i="9"/>
  <c r="I3183" i="9"/>
  <c r="K3183" i="9" s="1"/>
  <c r="L3183" i="9" s="1"/>
  <c r="M3183" i="9" s="1"/>
  <c r="I3214" i="9"/>
  <c r="K3214" i="9" s="1"/>
  <c r="L3214" i="9" s="1"/>
  <c r="M3214" i="9" s="1"/>
  <c r="N3214" i="9" s="1"/>
  <c r="D3217" i="9"/>
  <c r="J3218" i="9" l="1"/>
  <c r="J3217" i="9"/>
  <c r="D3196" i="9"/>
  <c r="I3193" i="9"/>
  <c r="K3193" i="9" s="1"/>
  <c r="I3185" i="9"/>
  <c r="K3185" i="9" s="1"/>
  <c r="N3183" i="9"/>
  <c r="L3185" i="9" l="1"/>
  <c r="M3185" i="9" s="1"/>
  <c r="J3196" i="9"/>
  <c r="J3198" i="9"/>
  <c r="K3198" i="9" s="1"/>
  <c r="L3198" i="9" s="1"/>
  <c r="M3198" i="9" s="1"/>
  <c r="N3198" i="9" s="1"/>
  <c r="J3197" i="9"/>
  <c r="L3193" i="9"/>
  <c r="M3193" i="9" s="1"/>
  <c r="N3193" i="9" s="1"/>
  <c r="N3185" i="9" l="1"/>
  <c r="N3186" i="9" s="1"/>
  <c r="M3186" i="9"/>
  <c r="O3182" i="9" s="1"/>
  <c r="I3196" i="9" l="1"/>
  <c r="K3196" i="9" s="1"/>
  <c r="L3196" i="9" s="1"/>
  <c r="M3196" i="9" s="1"/>
  <c r="D3221" i="9"/>
  <c r="I3210" i="9"/>
  <c r="K3210" i="9" s="1"/>
  <c r="I3218" i="9"/>
  <c r="K3218" i="9" s="1"/>
  <c r="L3218" i="9" s="1"/>
  <c r="M3218" i="9" s="1"/>
  <c r="N3218" i="9" s="1"/>
  <c r="I3188" i="9"/>
  <c r="K3188" i="9" s="1"/>
  <c r="L3188" i="9" s="1"/>
  <c r="M3188" i="9" s="1"/>
  <c r="N3188" i="9" l="1"/>
  <c r="N3190" i="9" s="1"/>
  <c r="M3190" i="9"/>
  <c r="O3188" i="9" s="1"/>
  <c r="L3210" i="9"/>
  <c r="M3210" i="9" s="1"/>
  <c r="J3224" i="9"/>
  <c r="J3221" i="9"/>
  <c r="J3223" i="9"/>
  <c r="J3222" i="9"/>
  <c r="N3196" i="9"/>
  <c r="N3210" i="9" l="1"/>
  <c r="N3211" i="9" s="1"/>
  <c r="M3211" i="9"/>
  <c r="O3208" i="9" s="1"/>
  <c r="I3192" i="9"/>
  <c r="K3192" i="9" s="1"/>
  <c r="L3192" i="9" s="1"/>
  <c r="M3192" i="9" s="1"/>
  <c r="I3223" i="9"/>
  <c r="K3223" i="9" s="1"/>
  <c r="D3227" i="9"/>
  <c r="N3192" i="9" l="1"/>
  <c r="N3194" i="9" s="1"/>
  <c r="M3194" i="9"/>
  <c r="O3192" i="9" s="1"/>
  <c r="J3227" i="9"/>
  <c r="J3228" i="9"/>
  <c r="I3221" i="9"/>
  <c r="K3221" i="9" s="1"/>
  <c r="L3221" i="9" s="1"/>
  <c r="M3221" i="9" s="1"/>
  <c r="I3213" i="9"/>
  <c r="K3213" i="9" s="1"/>
  <c r="L3213" i="9" s="1"/>
  <c r="M3213" i="9" s="1"/>
  <c r="D3247" i="9"/>
  <c r="I3244" i="9"/>
  <c r="K3244" i="9" s="1"/>
  <c r="L3223" i="9"/>
  <c r="M3223" i="9" s="1"/>
  <c r="N3223" i="9" s="1"/>
  <c r="N3221" i="9" l="1"/>
  <c r="N3213" i="9"/>
  <c r="N3215" i="9" s="1"/>
  <c r="M3215" i="9"/>
  <c r="O3213" i="9" s="1"/>
  <c r="K3228" i="9"/>
  <c r="L3228" i="9" s="1"/>
  <c r="M3228" i="9" s="1"/>
  <c r="N3228" i="9" s="1"/>
  <c r="L3244" i="9"/>
  <c r="M3244" i="9" s="1"/>
  <c r="I3197" i="9"/>
  <c r="K3197" i="9" s="1"/>
  <c r="L3197" i="9" s="1"/>
  <c r="M3197" i="9" s="1"/>
  <c r="D3231" i="9"/>
  <c r="I3228" i="9"/>
  <c r="J3247" i="9"/>
  <c r="J3249" i="9"/>
  <c r="J3248" i="9"/>
  <c r="N3244" i="9" l="1"/>
  <c r="N3245" i="9" s="1"/>
  <c r="M3245" i="9"/>
  <c r="O3243" i="9" s="1"/>
  <c r="N3197" i="9"/>
  <c r="N3199" i="9" s="1"/>
  <c r="M3199" i="9"/>
  <c r="O3196" i="9" s="1"/>
  <c r="I3217" i="9"/>
  <c r="K3217" i="9" s="1"/>
  <c r="L3217" i="9" s="1"/>
  <c r="M3217" i="9" s="1"/>
  <c r="I3248" i="9"/>
  <c r="K3248" i="9" s="1"/>
  <c r="D3252" i="9"/>
  <c r="J3232" i="9"/>
  <c r="J3231" i="9"/>
  <c r="J3253" i="9" l="1"/>
  <c r="J3252" i="9"/>
  <c r="L3248" i="9"/>
  <c r="M3248" i="9" s="1"/>
  <c r="N3248" i="9" s="1"/>
  <c r="I3224" i="9"/>
  <c r="K3224" i="9" s="1"/>
  <c r="L3224" i="9" s="1"/>
  <c r="M3224" i="9" s="1"/>
  <c r="N3224" i="9" s="1"/>
  <c r="I3232" i="9"/>
  <c r="K3232" i="9" s="1"/>
  <c r="D3235" i="9"/>
  <c r="I3247" i="9"/>
  <c r="K3247" i="9" s="1"/>
  <c r="L3247" i="9" s="1"/>
  <c r="M3247" i="9" s="1"/>
  <c r="D3282" i="9"/>
  <c r="N3217" i="9"/>
  <c r="N3219" i="9" s="1"/>
  <c r="M3219" i="9"/>
  <c r="O3217" i="9" s="1"/>
  <c r="L3232" i="9" l="1"/>
  <c r="M3232" i="9" s="1"/>
  <c r="N3232" i="9" s="1"/>
  <c r="N3247" i="9"/>
  <c r="I3222" i="9"/>
  <c r="K3222" i="9" s="1"/>
  <c r="D3256" i="9"/>
  <c r="I3253" i="9"/>
  <c r="K3253" i="9" s="1"/>
  <c r="L3253" i="9" s="1"/>
  <c r="M3253" i="9" s="1"/>
  <c r="N3253" i="9" s="1"/>
  <c r="J3283" i="9"/>
  <c r="J3282" i="9"/>
  <c r="K3282" i="9" s="1"/>
  <c r="J3235" i="9"/>
  <c r="J3237" i="9"/>
  <c r="K3237" i="9" s="1"/>
  <c r="J3236" i="9"/>
  <c r="J3257" i="9" l="1"/>
  <c r="J3256" i="9"/>
  <c r="L3237" i="9"/>
  <c r="M3237" i="9" s="1"/>
  <c r="N3237" i="9" s="1"/>
  <c r="L3282" i="9"/>
  <c r="M3282" i="9" s="1"/>
  <c r="L3222" i="9"/>
  <c r="M3222" i="9" s="1"/>
  <c r="N3222" i="9" l="1"/>
  <c r="N3225" i="9" s="1"/>
  <c r="M3225" i="9"/>
  <c r="O3221" i="9" s="1"/>
  <c r="N3282" i="9"/>
  <c r="I3257" i="9" l="1"/>
  <c r="K3257" i="9" s="1"/>
  <c r="L3257" i="9" s="1"/>
  <c r="M3257" i="9" s="1"/>
  <c r="N3257" i="9" s="1"/>
  <c r="I3235" i="9"/>
  <c r="K3235" i="9" s="1"/>
  <c r="L3235" i="9" s="1"/>
  <c r="M3235" i="9" s="1"/>
  <c r="I3249" i="9"/>
  <c r="K3249" i="9" s="1"/>
  <c r="L3249" i="9" s="1"/>
  <c r="M3249" i="9" s="1"/>
  <c r="D3260" i="9"/>
  <c r="I3227" i="9"/>
  <c r="K3227" i="9" s="1"/>
  <c r="L3227" i="9" s="1"/>
  <c r="M3227" i="9" s="1"/>
  <c r="N3227" i="9" l="1"/>
  <c r="N3229" i="9" s="1"/>
  <c r="M3229" i="9"/>
  <c r="O3227" i="9" s="1"/>
  <c r="J3263" i="9"/>
  <c r="J3260" i="9"/>
  <c r="J3262" i="9"/>
  <c r="J3261" i="9"/>
  <c r="N3249" i="9"/>
  <c r="N3250" i="9" s="1"/>
  <c r="M3250" i="9"/>
  <c r="O3247" i="9" s="1"/>
  <c r="N3235" i="9"/>
  <c r="I3252" i="9" l="1"/>
  <c r="K3252" i="9" s="1"/>
  <c r="I3283" i="9"/>
  <c r="K3283" i="9" s="1"/>
  <c r="L3283" i="9" s="1"/>
  <c r="M3283" i="9" s="1"/>
  <c r="D3286" i="9"/>
  <c r="I3260" i="9"/>
  <c r="K3260" i="9" s="1"/>
  <c r="I3231" i="9"/>
  <c r="K3231" i="9" s="1"/>
  <c r="L3231" i="9" s="1"/>
  <c r="M3231" i="9" s="1"/>
  <c r="D3266" i="9"/>
  <c r="I3262" i="9"/>
  <c r="K3262" i="9" s="1"/>
  <c r="L3262" i="9" s="1"/>
  <c r="M3262" i="9" s="1"/>
  <c r="N3262" i="9" s="1"/>
  <c r="N3231" i="9" l="1"/>
  <c r="N3233" i="9" s="1"/>
  <c r="M3233" i="9"/>
  <c r="O3231" i="9" s="1"/>
  <c r="J3286" i="9"/>
  <c r="J3287" i="9"/>
  <c r="J3288" i="9"/>
  <c r="N3283" i="9"/>
  <c r="N3284" i="9" s="1"/>
  <c r="M3284" i="9"/>
  <c r="J3266" i="9"/>
  <c r="J3267" i="9"/>
  <c r="L3260" i="9"/>
  <c r="M3260" i="9" s="1"/>
  <c r="L3252" i="9"/>
  <c r="M3252" i="9" s="1"/>
  <c r="N3260" i="9" l="1"/>
  <c r="M3254" i="9"/>
  <c r="N3252" i="9"/>
  <c r="N3254" i="9" s="1"/>
  <c r="O3282" i="9"/>
  <c r="I3236" i="9"/>
  <c r="K3236" i="9" s="1"/>
  <c r="L3236" i="9" s="1"/>
  <c r="M3236" i="9" s="1"/>
  <c r="D3270" i="9"/>
  <c r="I3267" i="9"/>
  <c r="K3267" i="9"/>
  <c r="I3286" i="9" l="1"/>
  <c r="K3286" i="9" s="1"/>
  <c r="L3286" i="9" s="1"/>
  <c r="M3286" i="9" s="1"/>
  <c r="D3321" i="9"/>
  <c r="O3252" i="9"/>
  <c r="N3236" i="9"/>
  <c r="N3238" i="9" s="1"/>
  <c r="M3238" i="9"/>
  <c r="O3235" i="9" s="1"/>
  <c r="J3271" i="9"/>
  <c r="J3270" i="9"/>
  <c r="L3267" i="9"/>
  <c r="M3267" i="9" s="1"/>
  <c r="N3267" i="9" s="1"/>
  <c r="I3271" i="9" l="1"/>
  <c r="K3271" i="9" s="1"/>
  <c r="I3263" i="9"/>
  <c r="K3263" i="9" s="1"/>
  <c r="D3274" i="9"/>
  <c r="I3256" i="9"/>
  <c r="K3256" i="9" s="1"/>
  <c r="L3256" i="9" s="1"/>
  <c r="M3256" i="9" s="1"/>
  <c r="D3291" i="9"/>
  <c r="I3287" i="9"/>
  <c r="K3287" i="9" s="1"/>
  <c r="J3322" i="9"/>
  <c r="J3321" i="9"/>
  <c r="K3321" i="9" s="1"/>
  <c r="L3321" i="9" s="1"/>
  <c r="M3321" i="9" s="1"/>
  <c r="N3286" i="9"/>
  <c r="L3271" i="9" l="1"/>
  <c r="M3271" i="9" s="1"/>
  <c r="N3271" i="9" s="1"/>
  <c r="L3287" i="9"/>
  <c r="M3287" i="9" s="1"/>
  <c r="J3292" i="9"/>
  <c r="J3291" i="9"/>
  <c r="L3263" i="9"/>
  <c r="M3263" i="9"/>
  <c r="N3263" i="9" s="1"/>
  <c r="N3256" i="9"/>
  <c r="N3258" i="9" s="1"/>
  <c r="M3258" i="9"/>
  <c r="J3274" i="9"/>
  <c r="J3276" i="9"/>
  <c r="K3276" i="9" s="1"/>
  <c r="L3276" i="9" s="1"/>
  <c r="M3276" i="9" s="1"/>
  <c r="N3276" i="9" s="1"/>
  <c r="J3275" i="9"/>
  <c r="N3321" i="9"/>
  <c r="N3287" i="9" l="1"/>
  <c r="O3256" i="9"/>
  <c r="I3261" i="9" l="1"/>
  <c r="K3261" i="9" s="1"/>
  <c r="L3261" i="9" s="1"/>
  <c r="M3261" i="9" s="1"/>
  <c r="I3292" i="9"/>
  <c r="K3292" i="9" s="1"/>
  <c r="D3295" i="9"/>
  <c r="J3296" i="9" l="1"/>
  <c r="J3295" i="9"/>
  <c r="L3292" i="9"/>
  <c r="M3292" i="9" s="1"/>
  <c r="N3292" i="9" s="1"/>
  <c r="N3261" i="9"/>
  <c r="N3264" i="9" s="1"/>
  <c r="M3264" i="9"/>
  <c r="O3260" i="9" s="1"/>
  <c r="I3274" i="9" l="1"/>
  <c r="K3274" i="9" s="1"/>
  <c r="L3274" i="9" s="1"/>
  <c r="M3274" i="9" s="1"/>
  <c r="I3288" i="9"/>
  <c r="K3288" i="9" s="1"/>
  <c r="L3288" i="9" s="1"/>
  <c r="M3288" i="9" s="1"/>
  <c r="I3296" i="9"/>
  <c r="K3296" i="9" s="1"/>
  <c r="L3296" i="9" s="1"/>
  <c r="M3296" i="9" s="1"/>
  <c r="N3296" i="9" s="1"/>
  <c r="D3299" i="9"/>
  <c r="I3266" i="9"/>
  <c r="K3266" i="9" s="1"/>
  <c r="L3266" i="9" s="1"/>
  <c r="M3266" i="9" s="1"/>
  <c r="J3302" i="9" l="1"/>
  <c r="J3299" i="9"/>
  <c r="J3301" i="9"/>
  <c r="J3300" i="9"/>
  <c r="N3288" i="9"/>
  <c r="N3289" i="9" s="1"/>
  <c r="M3289" i="9"/>
  <c r="N3266" i="9"/>
  <c r="N3268" i="9" s="1"/>
  <c r="M3268" i="9"/>
  <c r="O3266" i="9" s="1"/>
  <c r="N3274" i="9"/>
  <c r="O3286" i="9" l="1"/>
  <c r="I3270" i="9"/>
  <c r="K3270" i="9" s="1"/>
  <c r="L3270" i="9" s="1"/>
  <c r="M3270" i="9" s="1"/>
  <c r="I3301" i="9"/>
  <c r="K3301" i="9" s="1"/>
  <c r="L3301" i="9" s="1"/>
  <c r="M3301" i="9" s="1"/>
  <c r="N3301" i="9" s="1"/>
  <c r="D3305" i="9"/>
  <c r="N3270" i="9" l="1"/>
  <c r="N3272" i="9" s="1"/>
  <c r="M3272" i="9"/>
  <c r="O3270" i="9" s="1"/>
  <c r="J3305" i="9"/>
  <c r="J3306" i="9"/>
  <c r="I3291" i="9"/>
  <c r="K3291" i="9" s="1"/>
  <c r="L3291" i="9" s="1"/>
  <c r="M3291" i="9" s="1"/>
  <c r="D3325" i="9"/>
  <c r="I3322" i="9"/>
  <c r="K3322" i="9" s="1"/>
  <c r="I3299" i="9"/>
  <c r="K3299" i="9" s="1"/>
  <c r="L3299" i="9" s="1"/>
  <c r="M3299" i="9" s="1"/>
  <c r="M3293" i="9" l="1"/>
  <c r="N3291" i="9"/>
  <c r="N3293" i="9" s="1"/>
  <c r="N3299" i="9"/>
  <c r="I3275" i="9"/>
  <c r="K3275" i="9" s="1"/>
  <c r="L3275" i="9" s="1"/>
  <c r="M3275" i="9" s="1"/>
  <c r="I3306" i="9"/>
  <c r="D3309" i="9"/>
  <c r="J3325" i="9"/>
  <c r="J3326" i="9"/>
  <c r="J3327" i="9"/>
  <c r="K3306" i="9"/>
  <c r="L3306" i="9" s="1"/>
  <c r="M3306" i="9" s="1"/>
  <c r="N3306" i="9" s="1"/>
  <c r="L3322" i="9"/>
  <c r="M3322" i="9" s="1"/>
  <c r="N3322" i="9" l="1"/>
  <c r="N3323" i="9" s="1"/>
  <c r="M3323" i="9"/>
  <c r="O3321" i="9" s="1"/>
  <c r="J3310" i="9"/>
  <c r="J3309" i="9"/>
  <c r="N3275" i="9"/>
  <c r="N3277" i="9" s="1"/>
  <c r="M3277" i="9"/>
  <c r="O3274" i="9" s="1"/>
  <c r="O3291" i="9"/>
  <c r="I3302" i="9" l="1"/>
  <c r="K3302" i="9" s="1"/>
  <c r="L3302" i="9" s="1"/>
  <c r="M3302" i="9" s="1"/>
  <c r="N3302" i="9" s="1"/>
  <c r="I3310" i="9"/>
  <c r="K3310" i="9" s="1"/>
  <c r="D3313" i="9"/>
  <c r="I3325" i="9"/>
  <c r="K3325" i="9" s="1"/>
  <c r="D3360" i="9"/>
  <c r="I3295" i="9"/>
  <c r="K3295" i="9" s="1"/>
  <c r="L3295" i="9" s="1"/>
  <c r="M3295" i="9" s="1"/>
  <c r="D3330" i="9"/>
  <c r="I3326" i="9"/>
  <c r="K3326" i="9" s="1"/>
  <c r="L3326" i="9" l="1"/>
  <c r="M3326" i="9" s="1"/>
  <c r="N3326" i="9" s="1"/>
  <c r="J3331" i="9"/>
  <c r="J3330" i="9"/>
  <c r="J3361" i="9"/>
  <c r="J3360" i="9"/>
  <c r="K3360" i="9" s="1"/>
  <c r="J3315" i="9"/>
  <c r="K3315" i="9" s="1"/>
  <c r="L3315" i="9" s="1"/>
  <c r="M3315" i="9" s="1"/>
  <c r="N3315" i="9" s="1"/>
  <c r="J3313" i="9"/>
  <c r="J3314" i="9"/>
  <c r="N3295" i="9"/>
  <c r="N3297" i="9" s="1"/>
  <c r="M3297" i="9"/>
  <c r="L3325" i="9"/>
  <c r="M3325" i="9" s="1"/>
  <c r="L3310" i="9"/>
  <c r="M3310" i="9" s="1"/>
  <c r="N3310" i="9" s="1"/>
  <c r="N3325" i="9" l="1"/>
  <c r="O3295" i="9"/>
  <c r="L3360" i="9"/>
  <c r="M3360" i="9" s="1"/>
  <c r="N3360" i="9" l="1"/>
  <c r="I3300" i="9"/>
  <c r="K3300" i="9" s="1"/>
  <c r="L3300" i="9" s="1"/>
  <c r="M3300" i="9" s="1"/>
  <c r="I3331" i="9"/>
  <c r="K3331" i="9" s="1"/>
  <c r="L3331" i="9" s="1"/>
  <c r="M3331" i="9" s="1"/>
  <c r="N3331" i="9" s="1"/>
  <c r="D3334" i="9"/>
  <c r="J3335" i="9" l="1"/>
  <c r="J3334" i="9"/>
  <c r="N3300" i="9"/>
  <c r="N3303" i="9" s="1"/>
  <c r="M3303" i="9"/>
  <c r="O3299" i="9" l="1"/>
  <c r="I3327" i="9" l="1"/>
  <c r="K3327" i="9" s="1"/>
  <c r="L3327" i="9" s="1"/>
  <c r="M3327" i="9" s="1"/>
  <c r="I3313" i="9"/>
  <c r="K3313" i="9" s="1"/>
  <c r="L3313" i="9" s="1"/>
  <c r="M3313" i="9" s="1"/>
  <c r="D3338" i="9"/>
  <c r="I3335" i="9"/>
  <c r="K3335" i="9" s="1"/>
  <c r="L3335" i="9" s="1"/>
  <c r="M3335" i="9" s="1"/>
  <c r="N3335" i="9" s="1"/>
  <c r="I3305" i="9"/>
  <c r="K3305" i="9" s="1"/>
  <c r="L3305" i="9" s="1"/>
  <c r="M3305" i="9" s="1"/>
  <c r="N3305" i="9" l="1"/>
  <c r="N3307" i="9" s="1"/>
  <c r="M3307" i="9"/>
  <c r="O3305" i="9" s="1"/>
  <c r="J3338" i="9"/>
  <c r="J3339" i="9"/>
  <c r="J3340" i="9"/>
  <c r="J3341" i="9"/>
  <c r="N3313" i="9"/>
  <c r="N3327" i="9"/>
  <c r="N3328" i="9" s="1"/>
  <c r="M3328" i="9"/>
  <c r="O3325" i="9" s="1"/>
  <c r="I3361" i="9" l="1"/>
  <c r="K3361" i="9" s="1"/>
  <c r="L3361" i="9" s="1"/>
  <c r="M3361" i="9" s="1"/>
  <c r="I3330" i="9"/>
  <c r="K3330" i="9" s="1"/>
  <c r="L3330" i="9" s="1"/>
  <c r="M3330" i="9" s="1"/>
  <c r="I3338" i="9"/>
  <c r="K3338" i="9" s="1"/>
  <c r="D3364" i="9"/>
  <c r="I3309" i="9"/>
  <c r="K3309" i="9" s="1"/>
  <c r="L3309" i="9" s="1"/>
  <c r="M3309" i="9" s="1"/>
  <c r="D3344" i="9"/>
  <c r="I3340" i="9"/>
  <c r="K3340" i="9" s="1"/>
  <c r="L3340" i="9" l="1"/>
  <c r="M3340" i="9" s="1"/>
  <c r="N3340" i="9" s="1"/>
  <c r="J3344" i="9"/>
  <c r="J3345" i="9"/>
  <c r="M3332" i="9"/>
  <c r="N3330" i="9"/>
  <c r="N3332" i="9" s="1"/>
  <c r="N3361" i="9"/>
  <c r="N3362" i="9" s="1"/>
  <c r="M3362" i="9"/>
  <c r="O3360" i="9" s="1"/>
  <c r="N3309" i="9"/>
  <c r="N3311" i="9" s="1"/>
  <c r="M3311" i="9"/>
  <c r="O3309" i="9" s="1"/>
  <c r="J3366" i="9"/>
  <c r="J3364" i="9"/>
  <c r="J3365" i="9"/>
  <c r="L3338" i="9"/>
  <c r="M3338" i="9" s="1"/>
  <c r="N3338" i="9" l="1"/>
  <c r="I3314" i="9"/>
  <c r="K3314" i="9" s="1"/>
  <c r="L3314" i="9" s="1"/>
  <c r="M3314" i="9" s="1"/>
  <c r="I3345" i="9"/>
  <c r="D3348" i="9"/>
  <c r="O3330" i="9"/>
  <c r="K3345" i="9"/>
  <c r="I3364" i="9"/>
  <c r="K3364" i="9" s="1"/>
  <c r="L3364" i="9" s="1"/>
  <c r="M3364" i="9" s="1"/>
  <c r="D3399" i="9"/>
  <c r="N3314" i="9" l="1"/>
  <c r="N3316" i="9" s="1"/>
  <c r="M3316" i="9"/>
  <c r="O3313" i="9" s="1"/>
  <c r="L3345" i="9"/>
  <c r="M3345" i="9" s="1"/>
  <c r="N3345" i="9" s="1"/>
  <c r="I3334" i="9"/>
  <c r="K3334" i="9" s="1"/>
  <c r="L3334" i="9" s="1"/>
  <c r="M3334" i="9" s="1"/>
  <c r="D3369" i="9"/>
  <c r="I3365" i="9"/>
  <c r="K3365" i="9" s="1"/>
  <c r="J3349" i="9"/>
  <c r="J3348" i="9"/>
  <c r="J3399" i="9"/>
  <c r="K3399" i="9" s="1"/>
  <c r="J3400" i="9"/>
  <c r="N3364" i="9"/>
  <c r="J3370" i="9" l="1"/>
  <c r="J3369" i="9"/>
  <c r="N3334" i="9"/>
  <c r="N3336" i="9" s="1"/>
  <c r="M3336" i="9"/>
  <c r="O3334" i="9" s="1"/>
  <c r="I3341" i="9"/>
  <c r="K3341" i="9" s="1"/>
  <c r="L3341" i="9" s="1"/>
  <c r="M3341" i="9" s="1"/>
  <c r="N3341" i="9" s="1"/>
  <c r="D3352" i="9"/>
  <c r="I3349" i="9"/>
  <c r="K3349" i="9"/>
  <c r="L3365" i="9"/>
  <c r="M3365" i="9" s="1"/>
  <c r="L3399" i="9"/>
  <c r="M3399" i="9" s="1"/>
  <c r="N3399" i="9" l="1"/>
  <c r="N3365" i="9"/>
  <c r="I3339" i="9"/>
  <c r="K3339" i="9" s="1"/>
  <c r="D3373" i="9"/>
  <c r="I3370" i="9"/>
  <c r="K3370" i="9" s="1"/>
  <c r="L3370" i="9" s="1"/>
  <c r="M3370" i="9" s="1"/>
  <c r="N3370" i="9" s="1"/>
  <c r="L3349" i="9"/>
  <c r="M3349" i="9" s="1"/>
  <c r="N3349" i="9" s="1"/>
  <c r="J3352" i="9"/>
  <c r="J3354" i="9"/>
  <c r="K3354" i="9" s="1"/>
  <c r="L3354" i="9" s="1"/>
  <c r="M3354" i="9" s="1"/>
  <c r="N3354" i="9" s="1"/>
  <c r="J3353" i="9"/>
  <c r="J3374" i="9" l="1"/>
  <c r="J3373" i="9"/>
  <c r="L3339" i="9"/>
  <c r="M3339" i="9" s="1"/>
  <c r="N3339" i="9" l="1"/>
  <c r="N3342" i="9" s="1"/>
  <c r="M3342" i="9"/>
  <c r="O3338" i="9" s="1"/>
  <c r="I3352" i="9" l="1"/>
  <c r="K3352" i="9" s="1"/>
  <c r="L3352" i="9" s="1"/>
  <c r="M3352" i="9" s="1"/>
  <c r="I3374" i="9"/>
  <c r="K3374" i="9" s="1"/>
  <c r="L3374" i="9" s="1"/>
  <c r="M3374" i="9" s="1"/>
  <c r="N3374" i="9" s="1"/>
  <c r="D3377" i="9"/>
  <c r="I3344" i="9"/>
  <c r="K3344" i="9" s="1"/>
  <c r="L3344" i="9" s="1"/>
  <c r="M3344" i="9" s="1"/>
  <c r="I3366" i="9"/>
  <c r="K3366" i="9" s="1"/>
  <c r="L3366" i="9" l="1"/>
  <c r="M3366" i="9" s="1"/>
  <c r="N3344" i="9"/>
  <c r="N3346" i="9" s="1"/>
  <c r="M3346" i="9"/>
  <c r="O3344" i="9" s="1"/>
  <c r="J3377" i="9"/>
  <c r="J3378" i="9"/>
  <c r="J3379" i="9"/>
  <c r="J3380" i="9"/>
  <c r="N3352" i="9"/>
  <c r="N3366" i="9" l="1"/>
  <c r="N3367" i="9" s="1"/>
  <c r="M3367" i="9"/>
  <c r="O3364" i="9" s="1"/>
  <c r="I3348" i="9"/>
  <c r="K3348" i="9" s="1"/>
  <c r="D3383" i="9"/>
  <c r="I3379" i="9"/>
  <c r="K3379" i="9"/>
  <c r="J3384" i="9" l="1"/>
  <c r="J3383" i="9"/>
  <c r="L3348" i="9"/>
  <c r="M3348" i="9" s="1"/>
  <c r="I3377" i="9"/>
  <c r="K3377" i="9" s="1"/>
  <c r="L3377" i="9" s="1"/>
  <c r="M3377" i="9" s="1"/>
  <c r="I3369" i="9"/>
  <c r="K3369" i="9" s="1"/>
  <c r="L3369" i="9" s="1"/>
  <c r="M3369" i="9" s="1"/>
  <c r="I3400" i="9"/>
  <c r="K3400" i="9" s="1"/>
  <c r="L3400" i="9" s="1"/>
  <c r="M3400" i="9" s="1"/>
  <c r="D3403" i="9"/>
  <c r="L3379" i="9"/>
  <c r="M3379" i="9" s="1"/>
  <c r="N3379" i="9" s="1"/>
  <c r="N3348" i="9" l="1"/>
  <c r="N3350" i="9" s="1"/>
  <c r="M3350" i="9"/>
  <c r="O3348" i="9" s="1"/>
  <c r="M3371" i="9"/>
  <c r="N3369" i="9"/>
  <c r="N3371" i="9" s="1"/>
  <c r="N3377" i="9"/>
  <c r="J3405" i="9"/>
  <c r="J3404" i="9"/>
  <c r="J3403" i="9"/>
  <c r="N3400" i="9"/>
  <c r="N3401" i="9" s="1"/>
  <c r="M3401" i="9"/>
  <c r="O3399" i="9" s="1"/>
  <c r="O3369" i="9" l="1"/>
  <c r="I3403" i="9"/>
  <c r="K3403" i="9" s="1"/>
  <c r="D3438" i="9"/>
  <c r="I3353" i="9"/>
  <c r="K3353" i="9" s="1"/>
  <c r="D3387" i="9"/>
  <c r="I3384" i="9"/>
  <c r="K3384" i="9" s="1"/>
  <c r="L3384" i="9" s="1"/>
  <c r="M3384" i="9" s="1"/>
  <c r="N3384" i="9" s="1"/>
  <c r="L3403" i="9" l="1"/>
  <c r="M3403" i="9" s="1"/>
  <c r="L3353" i="9"/>
  <c r="M3353" i="9" s="1"/>
  <c r="I3373" i="9"/>
  <c r="K3373" i="9" s="1"/>
  <c r="L3373" i="9" s="1"/>
  <c r="M3373" i="9" s="1"/>
  <c r="I3404" i="9"/>
  <c r="K3404" i="9" s="1"/>
  <c r="D3408" i="9"/>
  <c r="J3388" i="9"/>
  <c r="J3387" i="9"/>
  <c r="J3439" i="9"/>
  <c r="J3438" i="9"/>
  <c r="K3438" i="9" s="1"/>
  <c r="N3353" i="9" l="1"/>
  <c r="N3355" i="9" s="1"/>
  <c r="M3355" i="9"/>
  <c r="O3352" i="9" s="1"/>
  <c r="N3403" i="9"/>
  <c r="L3438" i="9"/>
  <c r="M3438" i="9" s="1"/>
  <c r="J3408" i="9"/>
  <c r="J3409" i="9"/>
  <c r="L3404" i="9"/>
  <c r="M3404" i="9" s="1"/>
  <c r="N3373" i="9"/>
  <c r="N3375" i="9" s="1"/>
  <c r="M3375" i="9"/>
  <c r="O3373" i="9" s="1"/>
  <c r="N3404" i="9" l="1"/>
  <c r="N3438" i="9"/>
  <c r="I3378" i="9"/>
  <c r="K3378" i="9" s="1"/>
  <c r="L3378" i="9" s="1"/>
  <c r="M3378" i="9" s="1"/>
  <c r="D3412" i="9"/>
  <c r="I3409" i="9"/>
  <c r="K3409" i="9" s="1"/>
  <c r="L3409" i="9" s="1"/>
  <c r="M3409" i="9" s="1"/>
  <c r="N3409" i="9" s="1"/>
  <c r="I3380" i="9"/>
  <c r="K3380" i="9" s="1"/>
  <c r="D3391" i="9"/>
  <c r="I3388" i="9"/>
  <c r="K3388" i="9" s="1"/>
  <c r="J3412" i="9" l="1"/>
  <c r="J3413" i="9"/>
  <c r="L3388" i="9"/>
  <c r="M3388" i="9" s="1"/>
  <c r="N3388" i="9" s="1"/>
  <c r="N3378" i="9"/>
  <c r="J3392" i="9"/>
  <c r="J3391" i="9"/>
  <c r="J3393" i="9"/>
  <c r="K3393" i="9" s="1"/>
  <c r="L3380" i="9"/>
  <c r="M3380" i="9" s="1"/>
  <c r="N3380" i="9" l="1"/>
  <c r="M3381" i="9"/>
  <c r="O3377" i="9" s="1"/>
  <c r="N3381" i="9"/>
  <c r="L3393" i="9"/>
  <c r="M3393" i="9" s="1"/>
  <c r="N3393" i="9" s="1"/>
  <c r="D3416" i="9" l="1"/>
  <c r="I3413" i="9"/>
  <c r="K3413" i="9" s="1"/>
  <c r="L3413" i="9" s="1"/>
  <c r="M3413" i="9" s="1"/>
  <c r="N3413" i="9" s="1"/>
  <c r="I3383" i="9"/>
  <c r="K3383" i="9" s="1"/>
  <c r="L3383" i="9" s="1"/>
  <c r="M3383" i="9" s="1"/>
  <c r="I3405" i="9"/>
  <c r="K3405" i="9" s="1"/>
  <c r="I3391" i="9"/>
  <c r="K3391" i="9" s="1"/>
  <c r="L3391" i="9" s="1"/>
  <c r="M3391" i="9" s="1"/>
  <c r="M3385" i="9" l="1"/>
  <c r="N3383" i="9"/>
  <c r="N3385" i="9" s="1"/>
  <c r="N3391" i="9"/>
  <c r="L3405" i="9"/>
  <c r="M3405" i="9" s="1"/>
  <c r="J3419" i="9"/>
  <c r="J3416" i="9"/>
  <c r="J3417" i="9"/>
  <c r="J3418" i="9"/>
  <c r="N3405" i="9" l="1"/>
  <c r="N3406" i="9" s="1"/>
  <c r="M3406" i="9"/>
  <c r="O3403" i="9" s="1"/>
  <c r="O3383" i="9"/>
  <c r="D3442" i="9" l="1"/>
  <c r="I3408" i="9"/>
  <c r="K3408" i="9" s="1"/>
  <c r="L3408" i="9" s="1"/>
  <c r="M3408" i="9" s="1"/>
  <c r="I3439" i="9"/>
  <c r="K3439" i="9" s="1"/>
  <c r="L3439" i="9" s="1"/>
  <c r="M3439" i="9" s="1"/>
  <c r="I3416" i="9"/>
  <c r="K3416" i="9" s="1"/>
  <c r="L3416" i="9" s="1"/>
  <c r="M3416" i="9" s="1"/>
  <c r="I3387" i="9"/>
  <c r="K3387" i="9" s="1"/>
  <c r="L3387" i="9" s="1"/>
  <c r="M3387" i="9" s="1"/>
  <c r="D3422" i="9"/>
  <c r="I3418" i="9"/>
  <c r="K3418" i="9" s="1"/>
  <c r="N3387" i="9" l="1"/>
  <c r="N3389" i="9" s="1"/>
  <c r="M3389" i="9"/>
  <c r="O3387" i="9" s="1"/>
  <c r="N3439" i="9"/>
  <c r="N3440" i="9" s="1"/>
  <c r="M3440" i="9"/>
  <c r="O3438" i="9" s="1"/>
  <c r="L3418" i="9"/>
  <c r="M3418" i="9" s="1"/>
  <c r="N3418" i="9" s="1"/>
  <c r="J3423" i="9"/>
  <c r="J3422" i="9"/>
  <c r="N3408" i="9"/>
  <c r="N3410" i="9" s="1"/>
  <c r="M3410" i="9"/>
  <c r="O3408" i="9" s="1"/>
  <c r="N3416" i="9"/>
  <c r="J3443" i="9"/>
  <c r="J3444" i="9"/>
  <c r="J3442" i="9"/>
  <c r="I3412" i="9" l="1"/>
  <c r="K3412" i="9" s="1"/>
  <c r="L3412" i="9" s="1"/>
  <c r="M3412" i="9" s="1"/>
  <c r="D3447" i="9"/>
  <c r="I3443" i="9"/>
  <c r="K3443" i="9" s="1"/>
  <c r="I3392" i="9"/>
  <c r="K3392" i="9" s="1"/>
  <c r="I3423" i="9"/>
  <c r="K3423" i="9" s="1"/>
  <c r="D3426" i="9"/>
  <c r="I3442" i="9"/>
  <c r="K3442" i="9" s="1"/>
  <c r="L3442" i="9" s="1"/>
  <c r="M3442" i="9" s="1"/>
  <c r="D3477" i="9"/>
  <c r="L3423" i="9" l="1"/>
  <c r="M3423" i="9" s="1"/>
  <c r="N3423" i="9" s="1"/>
  <c r="J3427" i="9"/>
  <c r="J3426" i="9"/>
  <c r="J3447" i="9"/>
  <c r="J3448" i="9"/>
  <c r="N3412" i="9"/>
  <c r="N3414" i="9" s="1"/>
  <c r="M3414" i="9"/>
  <c r="O3412" i="9" s="1"/>
  <c r="N3442" i="9"/>
  <c r="L3392" i="9"/>
  <c r="M3392" i="9" s="1"/>
  <c r="L3443" i="9"/>
  <c r="M3443" i="9" s="1"/>
  <c r="J3477" i="9"/>
  <c r="K3477" i="9" s="1"/>
  <c r="J3478" i="9"/>
  <c r="N3443" i="9" l="1"/>
  <c r="N3392" i="9"/>
  <c r="N3394" i="9" s="1"/>
  <c r="M3394" i="9"/>
  <c r="O3391" i="9" s="1"/>
  <c r="L3477" i="9"/>
  <c r="M3477" i="9" s="1"/>
  <c r="I3417" i="9"/>
  <c r="K3417" i="9" s="1"/>
  <c r="L3417" i="9" s="1"/>
  <c r="M3417" i="9" s="1"/>
  <c r="I3448" i="9"/>
  <c r="K3448" i="9" s="1"/>
  <c r="L3448" i="9" s="1"/>
  <c r="M3448" i="9" s="1"/>
  <c r="N3448" i="9" s="1"/>
  <c r="D3451" i="9"/>
  <c r="N3477" i="9" l="1"/>
  <c r="N3417" i="9"/>
  <c r="I3427" i="9"/>
  <c r="K3427" i="9" s="1"/>
  <c r="D3430" i="9"/>
  <c r="I3419" i="9"/>
  <c r="K3419" i="9" s="1"/>
  <c r="J3452" i="9"/>
  <c r="J3451" i="9"/>
  <c r="J3431" i="9" l="1"/>
  <c r="J3432" i="9"/>
  <c r="K3432" i="9" s="1"/>
  <c r="J3430" i="9"/>
  <c r="L3419" i="9"/>
  <c r="M3419" i="9" s="1"/>
  <c r="L3427" i="9"/>
  <c r="M3427" i="9" s="1"/>
  <c r="N3427" i="9" s="1"/>
  <c r="N3419" i="9" l="1"/>
  <c r="N3420" i="9" s="1"/>
  <c r="M3420" i="9"/>
  <c r="O3416" i="9" s="1"/>
  <c r="L3432" i="9"/>
  <c r="M3432" i="9" s="1"/>
  <c r="N3432" i="9" s="1"/>
  <c r="I3452" i="9" l="1"/>
  <c r="K3452" i="9" s="1"/>
  <c r="D3455" i="9"/>
  <c r="I3422" i="9"/>
  <c r="K3422" i="9" s="1"/>
  <c r="I3430" i="9"/>
  <c r="K3430" i="9" s="1"/>
  <c r="I3444" i="9"/>
  <c r="K3444" i="9" s="1"/>
  <c r="L3430" i="9" l="1"/>
  <c r="M3430" i="9" s="1"/>
  <c r="L3444" i="9"/>
  <c r="M3444" i="9"/>
  <c r="J3456" i="9"/>
  <c r="J3457" i="9"/>
  <c r="J3458" i="9"/>
  <c r="J3455" i="9"/>
  <c r="L3422" i="9"/>
  <c r="M3422" i="9" s="1"/>
  <c r="L3452" i="9"/>
  <c r="M3452" i="9" s="1"/>
  <c r="N3452" i="9" s="1"/>
  <c r="M3424" i="9" l="1"/>
  <c r="N3422" i="9"/>
  <c r="N3424" i="9" s="1"/>
  <c r="N3430" i="9"/>
  <c r="N3444" i="9"/>
  <c r="N3445" i="9" s="1"/>
  <c r="M3445" i="9"/>
  <c r="O3442" i="9" s="1"/>
  <c r="D3481" i="9" l="1"/>
  <c r="I3447" i="9"/>
  <c r="K3447" i="9" s="1"/>
  <c r="L3447" i="9" s="1"/>
  <c r="M3447" i="9" s="1"/>
  <c r="I3455" i="9"/>
  <c r="K3455" i="9" s="1"/>
  <c r="I3478" i="9"/>
  <c r="K3478" i="9" s="1"/>
  <c r="L3478" i="9" s="1"/>
  <c r="M3478" i="9" s="1"/>
  <c r="O3422" i="9"/>
  <c r="I3426" i="9" l="1"/>
  <c r="K3426" i="9" s="1"/>
  <c r="D3461" i="9"/>
  <c r="I3457" i="9"/>
  <c r="K3457" i="9" s="1"/>
  <c r="M3449" i="9"/>
  <c r="N3447" i="9"/>
  <c r="N3449" i="9" s="1"/>
  <c r="N3478" i="9"/>
  <c r="N3479" i="9" s="1"/>
  <c r="M3479" i="9"/>
  <c r="O3477" i="9" s="1"/>
  <c r="M3455" i="9"/>
  <c r="L3455" i="9"/>
  <c r="J3483" i="9"/>
  <c r="J3482" i="9"/>
  <c r="J3481" i="9"/>
  <c r="N3455" i="9" l="1"/>
  <c r="L3457" i="9"/>
  <c r="M3457" i="9" s="1"/>
  <c r="N3457" i="9" s="1"/>
  <c r="O3447" i="9"/>
  <c r="J3462" i="9"/>
  <c r="J3461" i="9"/>
  <c r="I3481" i="9"/>
  <c r="K3481" i="9" s="1"/>
  <c r="L3481" i="9" s="1"/>
  <c r="M3481" i="9" s="1"/>
  <c r="D3516" i="9"/>
  <c r="L3426" i="9"/>
  <c r="M3426" i="9" s="1"/>
  <c r="N3426" i="9" l="1"/>
  <c r="N3428" i="9" s="1"/>
  <c r="M3428" i="9"/>
  <c r="O3426" i="9" s="1"/>
  <c r="I3451" i="9"/>
  <c r="K3451" i="9" s="1"/>
  <c r="L3451" i="9" s="1"/>
  <c r="M3451" i="9" s="1"/>
  <c r="I3482" i="9"/>
  <c r="K3482" i="9" s="1"/>
  <c r="D3486" i="9"/>
  <c r="J3517" i="9"/>
  <c r="J3516" i="9"/>
  <c r="K3516" i="9" s="1"/>
  <c r="N3481" i="9"/>
  <c r="N3451" i="9" l="1"/>
  <c r="N3453" i="9" s="1"/>
  <c r="M3453" i="9"/>
  <c r="O3451" i="9" s="1"/>
  <c r="L3482" i="9"/>
  <c r="M3482" i="9" s="1"/>
  <c r="I3431" i="9"/>
  <c r="K3431" i="9" s="1"/>
  <c r="D3465" i="9"/>
  <c r="I3462" i="9"/>
  <c r="K3462" i="9" s="1"/>
  <c r="L3516" i="9"/>
  <c r="M3516" i="9" s="1"/>
  <c r="J3487" i="9"/>
  <c r="J3486" i="9"/>
  <c r="N3516" i="9" l="1"/>
  <c r="N3482" i="9"/>
  <c r="J3466" i="9"/>
  <c r="J3465" i="9"/>
  <c r="I3456" i="9"/>
  <c r="K3456" i="9" s="1"/>
  <c r="L3456" i="9" s="1"/>
  <c r="M3456" i="9" s="1"/>
  <c r="I3487" i="9"/>
  <c r="K3487" i="9" s="1"/>
  <c r="L3487" i="9" s="1"/>
  <c r="M3487" i="9" s="1"/>
  <c r="N3487" i="9" s="1"/>
  <c r="D3490" i="9"/>
  <c r="L3462" i="9"/>
  <c r="M3462" i="9" s="1"/>
  <c r="N3462" i="9" s="1"/>
  <c r="L3431" i="9"/>
  <c r="M3431" i="9" s="1"/>
  <c r="N3431" i="9" l="1"/>
  <c r="N3433" i="9" s="1"/>
  <c r="M3433" i="9"/>
  <c r="O3430" i="9" s="1"/>
  <c r="J3491" i="9"/>
  <c r="J3490" i="9"/>
  <c r="N3456" i="9"/>
  <c r="I3458" i="9" l="1"/>
  <c r="K3458" i="9" s="1"/>
  <c r="L3458" i="9" s="1"/>
  <c r="M3458" i="9" s="1"/>
  <c r="I3466" i="9"/>
  <c r="K3466" i="9" s="1"/>
  <c r="D3469" i="9"/>
  <c r="J3471" i="9" l="1"/>
  <c r="K3471" i="9" s="1"/>
  <c r="J3470" i="9"/>
  <c r="J3469" i="9"/>
  <c r="L3466" i="9"/>
  <c r="M3466" i="9" s="1"/>
  <c r="N3466" i="9" s="1"/>
  <c r="N3458" i="9"/>
  <c r="N3459" i="9" s="1"/>
  <c r="M3459" i="9"/>
  <c r="O3455" i="9" s="1"/>
  <c r="D3494" i="9" l="1"/>
  <c r="I3469" i="9"/>
  <c r="K3469" i="9" s="1"/>
  <c r="L3469" i="9" s="1"/>
  <c r="M3469" i="9" s="1"/>
  <c r="I3461" i="9"/>
  <c r="K3461" i="9" s="1"/>
  <c r="L3461" i="9" s="1"/>
  <c r="M3461" i="9" s="1"/>
  <c r="I3491" i="9"/>
  <c r="K3491" i="9" s="1"/>
  <c r="L3491" i="9" s="1"/>
  <c r="M3491" i="9" s="1"/>
  <c r="N3491" i="9" s="1"/>
  <c r="I3483" i="9"/>
  <c r="K3483" i="9" s="1"/>
  <c r="L3471" i="9"/>
  <c r="M3471" i="9" s="1"/>
  <c r="N3471" i="9" s="1"/>
  <c r="L3483" i="9" l="1"/>
  <c r="M3483" i="9" s="1"/>
  <c r="N3469" i="9"/>
  <c r="N3461" i="9"/>
  <c r="N3463" i="9" s="1"/>
  <c r="M3463" i="9"/>
  <c r="O3461" i="9" s="1"/>
  <c r="J3495" i="9"/>
  <c r="J3494" i="9"/>
  <c r="J3496" i="9"/>
  <c r="J3497" i="9"/>
  <c r="N3483" i="9" l="1"/>
  <c r="N3484" i="9" s="1"/>
  <c r="M3484" i="9"/>
  <c r="O3481" i="9" s="1"/>
  <c r="I3465" i="9"/>
  <c r="K3465" i="9" s="1"/>
  <c r="L3465" i="9" s="1"/>
  <c r="M3465" i="9" s="1"/>
  <c r="I3496" i="9"/>
  <c r="D3500" i="9"/>
  <c r="K3496" i="9"/>
  <c r="J3501" i="9" l="1"/>
  <c r="J3500" i="9"/>
  <c r="M3467" i="9"/>
  <c r="N3465" i="9"/>
  <c r="N3467" i="9" s="1"/>
  <c r="I3494" i="9"/>
  <c r="K3494" i="9" s="1"/>
  <c r="L3494" i="9" s="1"/>
  <c r="M3494" i="9" s="1"/>
  <c r="I3486" i="9"/>
  <c r="K3486" i="9" s="1"/>
  <c r="I3517" i="9"/>
  <c r="K3517" i="9" s="1"/>
  <c r="L3517" i="9" s="1"/>
  <c r="M3517" i="9" s="1"/>
  <c r="D3520" i="9"/>
  <c r="L3496" i="9"/>
  <c r="M3496" i="9" s="1"/>
  <c r="N3496" i="9" s="1"/>
  <c r="L3486" i="9" l="1"/>
  <c r="M3486" i="9" s="1"/>
  <c r="N3494" i="9"/>
  <c r="O3465" i="9"/>
  <c r="J3520" i="9"/>
  <c r="J3521" i="9"/>
  <c r="J3522" i="9"/>
  <c r="N3517" i="9"/>
  <c r="N3518" i="9" s="1"/>
  <c r="M3518" i="9"/>
  <c r="O3516" i="9" s="1"/>
  <c r="N3486" i="9" l="1"/>
  <c r="N3488" i="9" s="1"/>
  <c r="M3488" i="9"/>
  <c r="O3486" i="9" s="1"/>
  <c r="I3520" i="9"/>
  <c r="K3520" i="9" s="1"/>
  <c r="L3520" i="9" s="1"/>
  <c r="M3520" i="9" s="1"/>
  <c r="D3555" i="9"/>
  <c r="I3470" i="9"/>
  <c r="K3470" i="9" s="1"/>
  <c r="L3470" i="9" s="1"/>
  <c r="M3470" i="9" s="1"/>
  <c r="D3504" i="9"/>
  <c r="I3501" i="9"/>
  <c r="K3501" i="9" s="1"/>
  <c r="L3501" i="9" s="1"/>
  <c r="M3501" i="9" s="1"/>
  <c r="N3501" i="9" s="1"/>
  <c r="J3505" i="9" l="1"/>
  <c r="J3504" i="9"/>
  <c r="J3556" i="9"/>
  <c r="J3555" i="9"/>
  <c r="K3555" i="9" s="1"/>
  <c r="L3555" i="9" s="1"/>
  <c r="M3555" i="9" s="1"/>
  <c r="N3470" i="9"/>
  <c r="N3472" i="9" s="1"/>
  <c r="M3472" i="9"/>
  <c r="I3490" i="9"/>
  <c r="K3490" i="9" s="1"/>
  <c r="L3490" i="9" s="1"/>
  <c r="M3490" i="9" s="1"/>
  <c r="I3521" i="9"/>
  <c r="K3521" i="9" s="1"/>
  <c r="D3525" i="9"/>
  <c r="N3520" i="9"/>
  <c r="N3555" i="9" l="1"/>
  <c r="L3521" i="9"/>
  <c r="M3521" i="9" s="1"/>
  <c r="M3492" i="9"/>
  <c r="N3490" i="9"/>
  <c r="N3492" i="9" s="1"/>
  <c r="J3526" i="9"/>
  <c r="J3525" i="9"/>
  <c r="O3469" i="9"/>
  <c r="N3521" i="9" l="1"/>
  <c r="O3490" i="9"/>
  <c r="D3508" i="9"/>
  <c r="I3497" i="9"/>
  <c r="K3497" i="9" s="1"/>
  <c r="I3505" i="9"/>
  <c r="K3505" i="9" s="1"/>
  <c r="I3495" i="9" l="1"/>
  <c r="K3495" i="9" s="1"/>
  <c r="L3495" i="9" s="1"/>
  <c r="M3495" i="9" s="1"/>
  <c r="I3526" i="9"/>
  <c r="K3526" i="9" s="1"/>
  <c r="L3526" i="9" s="1"/>
  <c r="M3526" i="9" s="1"/>
  <c r="N3526" i="9" s="1"/>
  <c r="D3529" i="9"/>
  <c r="L3497" i="9"/>
  <c r="M3497" i="9" s="1"/>
  <c r="N3497" i="9" s="1"/>
  <c r="L3505" i="9"/>
  <c r="M3505" i="9" s="1"/>
  <c r="N3505" i="9" s="1"/>
  <c r="J3509" i="9"/>
  <c r="J3510" i="9"/>
  <c r="K3510" i="9" s="1"/>
  <c r="J3508" i="9"/>
  <c r="J3529" i="9" l="1"/>
  <c r="J3530" i="9"/>
  <c r="L3510" i="9"/>
  <c r="M3510" i="9" s="1"/>
  <c r="N3510" i="9" s="1"/>
  <c r="N3495" i="9"/>
  <c r="N3498" i="9" s="1"/>
  <c r="M3498" i="9"/>
  <c r="O3494" i="9" s="1"/>
  <c r="I3522" i="9" l="1"/>
  <c r="K3522" i="9" s="1"/>
  <c r="L3522" i="9" s="1"/>
  <c r="M3522" i="9" s="1"/>
  <c r="I3530" i="9"/>
  <c r="I3500" i="9"/>
  <c r="K3500" i="9" s="1"/>
  <c r="L3500" i="9" s="1"/>
  <c r="M3500" i="9" s="1"/>
  <c r="D3533" i="9"/>
  <c r="I3508" i="9"/>
  <c r="K3508" i="9" s="1"/>
  <c r="L3508" i="9" s="1"/>
  <c r="M3508" i="9" s="1"/>
  <c r="K3530" i="9"/>
  <c r="L3530" i="9" s="1"/>
  <c r="M3530" i="9" s="1"/>
  <c r="N3530" i="9" s="1"/>
  <c r="N3500" i="9" l="1"/>
  <c r="N3502" i="9" s="1"/>
  <c r="M3502" i="9"/>
  <c r="O3500" i="9" s="1"/>
  <c r="N3508" i="9"/>
  <c r="J3536" i="9"/>
  <c r="J3533" i="9"/>
  <c r="J3535" i="9"/>
  <c r="J3534" i="9"/>
  <c r="N3522" i="9"/>
  <c r="N3523" i="9" s="1"/>
  <c r="M3523" i="9"/>
  <c r="O3520" i="9" s="1"/>
  <c r="I3556" i="9" l="1"/>
  <c r="K3556" i="9" s="1"/>
  <c r="I3533" i="9"/>
  <c r="K3533" i="9" s="1"/>
  <c r="L3533" i="9" s="1"/>
  <c r="M3533" i="9" s="1"/>
  <c r="I3525" i="9"/>
  <c r="K3525" i="9" s="1"/>
  <c r="L3525" i="9" s="1"/>
  <c r="M3525" i="9" s="1"/>
  <c r="D3559" i="9"/>
  <c r="I3504" i="9"/>
  <c r="K3504" i="9" s="1"/>
  <c r="L3504" i="9" s="1"/>
  <c r="M3504" i="9" s="1"/>
  <c r="I3535" i="9"/>
  <c r="K3535" i="9" s="1"/>
  <c r="D3539" i="9"/>
  <c r="L3535" i="9" l="1"/>
  <c r="M3535" i="9" s="1"/>
  <c r="N3535" i="9" s="1"/>
  <c r="N3525" i="9"/>
  <c r="N3527" i="9" s="1"/>
  <c r="M3527" i="9"/>
  <c r="O3525" i="9" s="1"/>
  <c r="J3539" i="9"/>
  <c r="J3540" i="9"/>
  <c r="N3533" i="9"/>
  <c r="M3506" i="9"/>
  <c r="N3504" i="9"/>
  <c r="N3506" i="9" s="1"/>
  <c r="J3559" i="9"/>
  <c r="J3560" i="9"/>
  <c r="J3561" i="9"/>
  <c r="L3556" i="9"/>
  <c r="M3556" i="9" s="1"/>
  <c r="N3556" i="9" l="1"/>
  <c r="N3557" i="9" s="1"/>
  <c r="M3557" i="9"/>
  <c r="O3555" i="9" s="1"/>
  <c r="I3529" i="9"/>
  <c r="K3529" i="9" s="1"/>
  <c r="L3529" i="9" s="1"/>
  <c r="M3529" i="9" s="1"/>
  <c r="I3560" i="9"/>
  <c r="K3560" i="9" s="1"/>
  <c r="D3564" i="9"/>
  <c r="O3504" i="9"/>
  <c r="M3531" i="9" l="1"/>
  <c r="N3529" i="9"/>
  <c r="N3531" i="9" s="1"/>
  <c r="J3565" i="9"/>
  <c r="J3564" i="9"/>
  <c r="I3559" i="9"/>
  <c r="K3559" i="9" s="1"/>
  <c r="L3559" i="9" s="1"/>
  <c r="M3559" i="9" s="1"/>
  <c r="D3594" i="9"/>
  <c r="I3509" i="9"/>
  <c r="K3509" i="9" s="1"/>
  <c r="L3509" i="9" s="1"/>
  <c r="M3509" i="9" s="1"/>
  <c r="I3540" i="9"/>
  <c r="K3540" i="9" s="1"/>
  <c r="D3543" i="9"/>
  <c r="L3560" i="9"/>
  <c r="M3560" i="9" s="1"/>
  <c r="N3560" i="9" s="1"/>
  <c r="J3595" i="9" l="1"/>
  <c r="J3594" i="9"/>
  <c r="K3594" i="9" s="1"/>
  <c r="N3559" i="9"/>
  <c r="J3544" i="9"/>
  <c r="J3543" i="9"/>
  <c r="L3540" i="9"/>
  <c r="M3540" i="9" s="1"/>
  <c r="N3540" i="9" s="1"/>
  <c r="N3509" i="9"/>
  <c r="N3511" i="9" s="1"/>
  <c r="M3511" i="9"/>
  <c r="O3508" i="9" s="1"/>
  <c r="O3529" i="9"/>
  <c r="I3534" i="9" l="1"/>
  <c r="K3534" i="9" s="1"/>
  <c r="I3565" i="9"/>
  <c r="K3565" i="9" s="1"/>
  <c r="L3565" i="9" s="1"/>
  <c r="M3565" i="9" s="1"/>
  <c r="N3565" i="9" s="1"/>
  <c r="D3568" i="9"/>
  <c r="I3536" i="9"/>
  <c r="K3536" i="9" s="1"/>
  <c r="D3547" i="9"/>
  <c r="I3544" i="9"/>
  <c r="K3544" i="9"/>
  <c r="L3594" i="9"/>
  <c r="M3594" i="9" s="1"/>
  <c r="N3594" i="9" l="1"/>
  <c r="L3544" i="9"/>
  <c r="M3544" i="9"/>
  <c r="N3544" i="9" s="1"/>
  <c r="J3547" i="9"/>
  <c r="J3549" i="9"/>
  <c r="K3549" i="9" s="1"/>
  <c r="L3549" i="9" s="1"/>
  <c r="M3549" i="9" s="1"/>
  <c r="N3549" i="9" s="1"/>
  <c r="J3548" i="9"/>
  <c r="L3536" i="9"/>
  <c r="M3536" i="9" s="1"/>
  <c r="N3536" i="9" s="1"/>
  <c r="J3569" i="9"/>
  <c r="J3568" i="9"/>
  <c r="L3534" i="9"/>
  <c r="M3534" i="9" s="1"/>
  <c r="N3534" i="9" l="1"/>
  <c r="N3537" i="9" s="1"/>
  <c r="M3537" i="9"/>
  <c r="O3533" i="9" s="1"/>
  <c r="I3547" i="9" l="1"/>
  <c r="K3547" i="9" s="1"/>
  <c r="L3547" i="9" s="1"/>
  <c r="M3547" i="9" s="1"/>
  <c r="I3539" i="9"/>
  <c r="K3539" i="9" s="1"/>
  <c r="L3539" i="9" s="1"/>
  <c r="M3539" i="9" s="1"/>
  <c r="D3572" i="9"/>
  <c r="I3569" i="9"/>
  <c r="K3569" i="9" s="1"/>
  <c r="L3569" i="9" s="1"/>
  <c r="M3569" i="9" s="1"/>
  <c r="N3569" i="9" s="1"/>
  <c r="I3561" i="9"/>
  <c r="K3561" i="9" s="1"/>
  <c r="L3561" i="9" s="1"/>
  <c r="M3561" i="9" s="1"/>
  <c r="N3561" i="9" l="1"/>
  <c r="N3562" i="9" s="1"/>
  <c r="M3562" i="9"/>
  <c r="O3559" i="9" s="1"/>
  <c r="J3572" i="9"/>
  <c r="J3573" i="9"/>
  <c r="J3574" i="9"/>
  <c r="J3575" i="9"/>
  <c r="M3541" i="9"/>
  <c r="N3539" i="9"/>
  <c r="N3541" i="9" s="1"/>
  <c r="N3547" i="9"/>
  <c r="O3539" i="9" l="1"/>
  <c r="I3572" i="9"/>
  <c r="K3572" i="9" s="1"/>
  <c r="L3572" i="9" s="1"/>
  <c r="M3572" i="9" s="1"/>
  <c r="D3598" i="9"/>
  <c r="I3564" i="9"/>
  <c r="K3564" i="9" s="1"/>
  <c r="L3564" i="9" s="1"/>
  <c r="M3564" i="9" s="1"/>
  <c r="I3595" i="9"/>
  <c r="K3595" i="9" s="1"/>
  <c r="L3595" i="9" s="1"/>
  <c r="M3595" i="9" s="1"/>
  <c r="N3595" i="9" l="1"/>
  <c r="N3596" i="9" s="1"/>
  <c r="M3596" i="9"/>
  <c r="O3594" i="9" s="1"/>
  <c r="N3572" i="9"/>
  <c r="M3566" i="9"/>
  <c r="N3564" i="9"/>
  <c r="N3566" i="9" s="1"/>
  <c r="J3598" i="9"/>
  <c r="J3600" i="9"/>
  <c r="J3599" i="9"/>
  <c r="I3543" i="9"/>
  <c r="K3543" i="9" s="1"/>
  <c r="L3543" i="9" s="1"/>
  <c r="M3543" i="9" s="1"/>
  <c r="D3578" i="9"/>
  <c r="I3574" i="9"/>
  <c r="K3574" i="9" s="1"/>
  <c r="L3574" i="9" s="1"/>
  <c r="M3574" i="9" s="1"/>
  <c r="N3574" i="9" s="1"/>
  <c r="O3564" i="9" l="1"/>
  <c r="J3578" i="9"/>
  <c r="J3579" i="9"/>
  <c r="I3598" i="9"/>
  <c r="K3598" i="9" s="1"/>
  <c r="L3598" i="9" s="1"/>
  <c r="M3598" i="9" s="1"/>
  <c r="D3633" i="9"/>
  <c r="N3543" i="9"/>
  <c r="N3545" i="9" s="1"/>
  <c r="M3545" i="9"/>
  <c r="O3543" i="9" s="1"/>
  <c r="J3633" i="9" l="1"/>
  <c r="K3633" i="9" s="1"/>
  <c r="J3634" i="9"/>
  <c r="I3548" i="9"/>
  <c r="K3548" i="9" s="1"/>
  <c r="L3548" i="9" s="1"/>
  <c r="M3548" i="9" s="1"/>
  <c r="I3579" i="9"/>
  <c r="K3579" i="9" s="1"/>
  <c r="D3582" i="9"/>
  <c r="N3598" i="9"/>
  <c r="I3568" i="9"/>
  <c r="K3568" i="9" s="1"/>
  <c r="D3603" i="9"/>
  <c r="I3599" i="9"/>
  <c r="K3599" i="9" s="1"/>
  <c r="L3599" i="9" s="1"/>
  <c r="M3599" i="9" s="1"/>
  <c r="N3599" i="9" s="1"/>
  <c r="L3579" i="9" l="1"/>
  <c r="M3579" i="9" s="1"/>
  <c r="N3579" i="9" s="1"/>
  <c r="J3583" i="9"/>
  <c r="J3582" i="9"/>
  <c r="J3603" i="9"/>
  <c r="J3604" i="9"/>
  <c r="N3548" i="9"/>
  <c r="N3550" i="9" s="1"/>
  <c r="M3550" i="9"/>
  <c r="O3547" i="9" s="1"/>
  <c r="L3568" i="9"/>
  <c r="M3568" i="9" s="1"/>
  <c r="L3633" i="9"/>
  <c r="M3633" i="9" s="1"/>
  <c r="N3568" i="9" l="1"/>
  <c r="N3570" i="9" s="1"/>
  <c r="M3570" i="9"/>
  <c r="O3568" i="9" s="1"/>
  <c r="N3633" i="9"/>
  <c r="I3583" i="9"/>
  <c r="K3583" i="9" s="1"/>
  <c r="I3575" i="9"/>
  <c r="K3575" i="9" s="1"/>
  <c r="D3586" i="9"/>
  <c r="L3583" i="9" l="1"/>
  <c r="M3583" i="9" s="1"/>
  <c r="N3583" i="9" s="1"/>
  <c r="L3575" i="9"/>
  <c r="M3575" i="9" s="1"/>
  <c r="N3575" i="9" s="1"/>
  <c r="I3573" i="9"/>
  <c r="K3573" i="9" s="1"/>
  <c r="L3573" i="9" s="1"/>
  <c r="M3573" i="9" s="1"/>
  <c r="I3604" i="9"/>
  <c r="K3604" i="9" s="1"/>
  <c r="D3607" i="9"/>
  <c r="J3586" i="9"/>
  <c r="J3588" i="9"/>
  <c r="K3588" i="9" s="1"/>
  <c r="L3588" i="9" s="1"/>
  <c r="M3588" i="9" s="1"/>
  <c r="N3588" i="9" s="1"/>
  <c r="J3587" i="9"/>
  <c r="J3607" i="9" l="1"/>
  <c r="J3608" i="9"/>
  <c r="L3604" i="9"/>
  <c r="M3604" i="9" s="1"/>
  <c r="N3604" i="9" s="1"/>
  <c r="N3573" i="9"/>
  <c r="N3576" i="9" s="1"/>
  <c r="M3576" i="9"/>
  <c r="O3572" i="9" s="1"/>
  <c r="I3578" i="9" l="1"/>
  <c r="K3578" i="9" s="1"/>
  <c r="L3578" i="9" s="1"/>
  <c r="M3578" i="9" s="1"/>
  <c r="I3608" i="9"/>
  <c r="K3608" i="9" s="1"/>
  <c r="I3586" i="9"/>
  <c r="K3586" i="9" s="1"/>
  <c r="L3586" i="9" s="1"/>
  <c r="M3586" i="9" s="1"/>
  <c r="D3611" i="9"/>
  <c r="I3600" i="9"/>
  <c r="K3600" i="9" s="1"/>
  <c r="L3600" i="9" s="1"/>
  <c r="M3600" i="9" s="1"/>
  <c r="L3608" i="9" l="1"/>
  <c r="M3608" i="9" s="1"/>
  <c r="N3608" i="9" s="1"/>
  <c r="N3600" i="9"/>
  <c r="N3601" i="9" s="1"/>
  <c r="M3601" i="9"/>
  <c r="O3598" i="9" s="1"/>
  <c r="J3612" i="9"/>
  <c r="J3613" i="9"/>
  <c r="J3614" i="9"/>
  <c r="J3611" i="9"/>
  <c r="N3578" i="9"/>
  <c r="N3580" i="9" s="1"/>
  <c r="M3580" i="9"/>
  <c r="O3578" i="9" s="1"/>
  <c r="N3586" i="9"/>
  <c r="I3582" i="9" l="1"/>
  <c r="K3582" i="9" s="1"/>
  <c r="L3582" i="9" s="1"/>
  <c r="M3582" i="9" s="1"/>
  <c r="I3613" i="9"/>
  <c r="K3613" i="9" s="1"/>
  <c r="D3617" i="9"/>
  <c r="I3611" i="9"/>
  <c r="K3611" i="9" s="1"/>
  <c r="I3603" i="9"/>
  <c r="K3603" i="9" s="1"/>
  <c r="L3603" i="9" s="1"/>
  <c r="M3603" i="9" s="1"/>
  <c r="D3637" i="9"/>
  <c r="I3634" i="9"/>
  <c r="K3634" i="9" s="1"/>
  <c r="L3634" i="9" s="1"/>
  <c r="M3634" i="9" s="1"/>
  <c r="N3634" i="9" l="1"/>
  <c r="N3635" i="9" s="1"/>
  <c r="M3635" i="9"/>
  <c r="O3633" i="9" s="1"/>
  <c r="J3639" i="9"/>
  <c r="J3638" i="9"/>
  <c r="J3637" i="9"/>
  <c r="L3611" i="9"/>
  <c r="M3611" i="9" s="1"/>
  <c r="J3617" i="9"/>
  <c r="J3618" i="9"/>
  <c r="M3605" i="9"/>
  <c r="O3603" i="9" s="1"/>
  <c r="N3603" i="9"/>
  <c r="N3605" i="9" s="1"/>
  <c r="L3613" i="9"/>
  <c r="M3613" i="9" s="1"/>
  <c r="N3613" i="9" s="1"/>
  <c r="N3582" i="9"/>
  <c r="N3584" i="9" s="1"/>
  <c r="M3584" i="9"/>
  <c r="O3582" i="9" s="1"/>
  <c r="N3611" i="9" l="1"/>
  <c r="I3607" i="9"/>
  <c r="K3607" i="9" s="1"/>
  <c r="L3607" i="9" s="1"/>
  <c r="M3607" i="9" s="1"/>
  <c r="D3642" i="9"/>
  <c r="I3638" i="9"/>
  <c r="K3638" i="9" s="1"/>
  <c r="I3637" i="9"/>
  <c r="K3637" i="9" s="1"/>
  <c r="L3637" i="9" s="1"/>
  <c r="M3637" i="9" s="1"/>
  <c r="D3672" i="9"/>
  <c r="I3587" i="9"/>
  <c r="K3587" i="9" s="1"/>
  <c r="L3587" i="9" s="1"/>
  <c r="M3587" i="9" s="1"/>
  <c r="I3618" i="9"/>
  <c r="K3618" i="9" s="1"/>
  <c r="L3618" i="9" s="1"/>
  <c r="M3618" i="9" s="1"/>
  <c r="N3618" i="9" s="1"/>
  <c r="D3621" i="9"/>
  <c r="L3638" i="9" l="1"/>
  <c r="M3638" i="9" s="1"/>
  <c r="N3637" i="9"/>
  <c r="J3622" i="9"/>
  <c r="J3621" i="9"/>
  <c r="N3607" i="9"/>
  <c r="N3609" i="9" s="1"/>
  <c r="M3609" i="9"/>
  <c r="O3607" i="9" s="1"/>
  <c r="J3672" i="9"/>
  <c r="K3672" i="9" s="1"/>
  <c r="L3672" i="9" s="1"/>
  <c r="M3672" i="9" s="1"/>
  <c r="J3673" i="9"/>
  <c r="J3642" i="9"/>
  <c r="J3643" i="9"/>
  <c r="N3587" i="9"/>
  <c r="N3589" i="9" s="1"/>
  <c r="M3589" i="9"/>
  <c r="N3638" i="9" l="1"/>
  <c r="N3672" i="9"/>
  <c r="O3586" i="9"/>
  <c r="I3612" i="9"/>
  <c r="K3612" i="9" s="1"/>
  <c r="L3612" i="9" s="1"/>
  <c r="M3612" i="9" s="1"/>
  <c r="I3643" i="9"/>
  <c r="K3643" i="9" s="1"/>
  <c r="L3643" i="9" s="1"/>
  <c r="M3643" i="9" s="1"/>
  <c r="N3643" i="9" s="1"/>
  <c r="D3646" i="9"/>
  <c r="N3612" i="9" l="1"/>
  <c r="I3614" i="9"/>
  <c r="K3614" i="9" s="1"/>
  <c r="L3614" i="9" s="1"/>
  <c r="M3614" i="9" s="1"/>
  <c r="N3614" i="9" s="1"/>
  <c r="D3625" i="9"/>
  <c r="I3622" i="9"/>
  <c r="K3622" i="9" s="1"/>
  <c r="J3647" i="9"/>
  <c r="J3646" i="9"/>
  <c r="L3622" i="9" l="1"/>
  <c r="M3622" i="9" s="1"/>
  <c r="N3622" i="9" s="1"/>
  <c r="M3615" i="9"/>
  <c r="J3627" i="9"/>
  <c r="K3627" i="9" s="1"/>
  <c r="J3626" i="9"/>
  <c r="J3625" i="9"/>
  <c r="N3615" i="9"/>
  <c r="O3611" i="9" l="1"/>
  <c r="L3627" i="9"/>
  <c r="M3627" i="9" s="1"/>
  <c r="N3627" i="9" s="1"/>
  <c r="I3625" i="9" l="1"/>
  <c r="K3625" i="9" s="1"/>
  <c r="L3625" i="9" s="1"/>
  <c r="M3625" i="9" s="1"/>
  <c r="D3650" i="9"/>
  <c r="I3639" i="9"/>
  <c r="K3639" i="9" s="1"/>
  <c r="I3617" i="9"/>
  <c r="K3617" i="9" s="1"/>
  <c r="L3617" i="9" s="1"/>
  <c r="M3617" i="9" s="1"/>
  <c r="I3647" i="9"/>
  <c r="K3647" i="9" s="1"/>
  <c r="L3647" i="9" s="1"/>
  <c r="M3647" i="9" s="1"/>
  <c r="N3647" i="9" s="1"/>
  <c r="L3639" i="9" l="1"/>
  <c r="M3639" i="9" s="1"/>
  <c r="N3617" i="9"/>
  <c r="N3619" i="9" s="1"/>
  <c r="M3619" i="9"/>
  <c r="O3617" i="9" s="1"/>
  <c r="J3650" i="9"/>
  <c r="J3651" i="9"/>
  <c r="J3652" i="9"/>
  <c r="J3653" i="9"/>
  <c r="N3625" i="9"/>
  <c r="N3639" i="9" l="1"/>
  <c r="N3640" i="9" s="1"/>
  <c r="M3640" i="9"/>
  <c r="O3637" i="9" s="1"/>
  <c r="I3621" i="9"/>
  <c r="K3621" i="9" s="1"/>
  <c r="L3621" i="9" s="1"/>
  <c r="M3621" i="9" s="1"/>
  <c r="D3656" i="9"/>
  <c r="I3652" i="9"/>
  <c r="K3652" i="9"/>
  <c r="N3621" i="9" l="1"/>
  <c r="N3623" i="9" s="1"/>
  <c r="M3623" i="9"/>
  <c r="O3621" i="9" s="1"/>
  <c r="L3652" i="9"/>
  <c r="M3652" i="9" s="1"/>
  <c r="N3652" i="9" s="1"/>
  <c r="I3642" i="9"/>
  <c r="K3642" i="9" s="1"/>
  <c r="D3676" i="9"/>
  <c r="I3673" i="9"/>
  <c r="K3673" i="9" s="1"/>
  <c r="L3673" i="9" s="1"/>
  <c r="M3673" i="9" s="1"/>
  <c r="I3650" i="9"/>
  <c r="K3650" i="9" s="1"/>
  <c r="L3650" i="9" s="1"/>
  <c r="M3650" i="9" s="1"/>
  <c r="J3656" i="9"/>
  <c r="J3657" i="9"/>
  <c r="N3673" i="9" l="1"/>
  <c r="N3674" i="9" s="1"/>
  <c r="M3674" i="9"/>
  <c r="O3672" i="9" s="1"/>
  <c r="N3650" i="9"/>
  <c r="L3642" i="9"/>
  <c r="M3642" i="9" s="1"/>
  <c r="K3657" i="9"/>
  <c r="L3657" i="9" s="1"/>
  <c r="M3657" i="9" s="1"/>
  <c r="N3657" i="9" s="1"/>
  <c r="I3626" i="9"/>
  <c r="K3626" i="9" s="1"/>
  <c r="L3626" i="9" s="1"/>
  <c r="M3626" i="9" s="1"/>
  <c r="D3660" i="9"/>
  <c r="I3657" i="9"/>
  <c r="J3677" i="9"/>
  <c r="J3678" i="9"/>
  <c r="J3676" i="9"/>
  <c r="N3642" i="9" l="1"/>
  <c r="N3644" i="9" s="1"/>
  <c r="M3644" i="9"/>
  <c r="O3642" i="9" s="1"/>
  <c r="I3676" i="9"/>
  <c r="K3676" i="9" s="1"/>
  <c r="L3676" i="9" s="1"/>
  <c r="M3676" i="9" s="1"/>
  <c r="D3711" i="9"/>
  <c r="N3626" i="9"/>
  <c r="N3628" i="9" s="1"/>
  <c r="M3628" i="9"/>
  <c r="O3625" i="9" s="1"/>
  <c r="J3661" i="9"/>
  <c r="J3660" i="9"/>
  <c r="I3653" i="9" l="1"/>
  <c r="K3653" i="9" s="1"/>
  <c r="L3653" i="9" s="1"/>
  <c r="M3653" i="9" s="1"/>
  <c r="N3653" i="9" s="1"/>
  <c r="D3664" i="9"/>
  <c r="I3661" i="9"/>
  <c r="K3661" i="9" s="1"/>
  <c r="J3712" i="9"/>
  <c r="J3711" i="9"/>
  <c r="K3711" i="9" s="1"/>
  <c r="L3711" i="9" s="1"/>
  <c r="M3711" i="9" s="1"/>
  <c r="I3646" i="9"/>
  <c r="K3646" i="9" s="1"/>
  <c r="D3681" i="9"/>
  <c r="I3677" i="9"/>
  <c r="K3677" i="9" s="1"/>
  <c r="N3676" i="9"/>
  <c r="J3681" i="9" l="1"/>
  <c r="J3682" i="9"/>
  <c r="N3711" i="9"/>
  <c r="L3661" i="9"/>
  <c r="M3661" i="9" s="1"/>
  <c r="N3661" i="9" s="1"/>
  <c r="L3677" i="9"/>
  <c r="M3677" i="9" s="1"/>
  <c r="L3646" i="9"/>
  <c r="M3646" i="9" s="1"/>
  <c r="J3665" i="9"/>
  <c r="J3664" i="9"/>
  <c r="J3666" i="9"/>
  <c r="K3666" i="9" s="1"/>
  <c r="N3646" i="9" l="1"/>
  <c r="N3648" i="9" s="1"/>
  <c r="M3648" i="9"/>
  <c r="O3646" i="9" s="1"/>
  <c r="N3677" i="9"/>
  <c r="L3666" i="9"/>
  <c r="M3666" i="9" s="1"/>
  <c r="N3666" i="9" s="1"/>
  <c r="I3651" i="9" l="1"/>
  <c r="K3651" i="9" s="1"/>
  <c r="I3682" i="9"/>
  <c r="K3682" i="9" s="1"/>
  <c r="D3685" i="9"/>
  <c r="J3686" i="9" l="1"/>
  <c r="J3685" i="9"/>
  <c r="L3651" i="9"/>
  <c r="M3651" i="9" s="1"/>
  <c r="L3682" i="9"/>
  <c r="M3682" i="9" s="1"/>
  <c r="N3682" i="9" s="1"/>
  <c r="N3651" i="9" l="1"/>
  <c r="N3654" i="9" s="1"/>
  <c r="M3654" i="9"/>
  <c r="O3650" i="9" s="1"/>
  <c r="I3664" i="9" l="1"/>
  <c r="K3664" i="9" s="1"/>
  <c r="L3664" i="9" s="1"/>
  <c r="M3664" i="9" s="1"/>
  <c r="I3656" i="9"/>
  <c r="K3656" i="9" s="1"/>
  <c r="L3656" i="9" s="1"/>
  <c r="M3656" i="9" s="1"/>
  <c r="D3689" i="9"/>
  <c r="I3686" i="9"/>
  <c r="K3686" i="9" s="1"/>
  <c r="I3678" i="9"/>
  <c r="K3678" i="9" s="1"/>
  <c r="L3678" i="9" l="1"/>
  <c r="M3678" i="9" s="1"/>
  <c r="L3686" i="9"/>
  <c r="M3686" i="9" s="1"/>
  <c r="N3686" i="9" s="1"/>
  <c r="J3689" i="9"/>
  <c r="J3690" i="9"/>
  <c r="J3691" i="9"/>
  <c r="J3692" i="9"/>
  <c r="N3656" i="9"/>
  <c r="N3658" i="9" s="1"/>
  <c r="M3658" i="9"/>
  <c r="O3656" i="9" s="1"/>
  <c r="N3664" i="9"/>
  <c r="N3678" i="9" l="1"/>
  <c r="N3679" i="9" s="1"/>
  <c r="M3679" i="9"/>
  <c r="O3676" i="9" s="1"/>
  <c r="I3660" i="9"/>
  <c r="K3660" i="9" s="1"/>
  <c r="L3660" i="9" s="1"/>
  <c r="M3660" i="9" s="1"/>
  <c r="D3695" i="9"/>
  <c r="I3691" i="9"/>
  <c r="K3691" i="9" s="1"/>
  <c r="L3691" i="9" l="1"/>
  <c r="M3691" i="9" s="1"/>
  <c r="N3691" i="9" s="1"/>
  <c r="J3695" i="9"/>
  <c r="J3696" i="9"/>
  <c r="I3689" i="9"/>
  <c r="K3689" i="9" s="1"/>
  <c r="D3715" i="9"/>
  <c r="I3712" i="9"/>
  <c r="K3712" i="9" s="1"/>
  <c r="L3712" i="9" s="1"/>
  <c r="M3712" i="9" s="1"/>
  <c r="I3681" i="9"/>
  <c r="K3681" i="9" s="1"/>
  <c r="L3681" i="9" s="1"/>
  <c r="M3681" i="9" s="1"/>
  <c r="N3660" i="9"/>
  <c r="N3662" i="9" s="1"/>
  <c r="M3662" i="9"/>
  <c r="O3660" i="9" s="1"/>
  <c r="L3689" i="9" l="1"/>
  <c r="M3689" i="9" s="1"/>
  <c r="J3715" i="9"/>
  <c r="J3716" i="9"/>
  <c r="J3717" i="9"/>
  <c r="K3696" i="9"/>
  <c r="L3696" i="9" s="1"/>
  <c r="M3696" i="9" s="1"/>
  <c r="N3696" i="9" s="1"/>
  <c r="I3665" i="9"/>
  <c r="K3665" i="9" s="1"/>
  <c r="L3665" i="9" s="1"/>
  <c r="M3665" i="9" s="1"/>
  <c r="I3696" i="9"/>
  <c r="D3699" i="9"/>
  <c r="M3683" i="9"/>
  <c r="N3681" i="9"/>
  <c r="N3683" i="9" s="1"/>
  <c r="N3712" i="9"/>
  <c r="N3713" i="9" s="1"/>
  <c r="M3713" i="9"/>
  <c r="O3711" i="9" s="1"/>
  <c r="I3715" i="9" s="1"/>
  <c r="K3715" i="9" s="1"/>
  <c r="L3715" i="9" s="1"/>
  <c r="M3715" i="9" s="1"/>
  <c r="N3689" i="9" l="1"/>
  <c r="N3715" i="9"/>
  <c r="O3681" i="9"/>
  <c r="J3699" i="9"/>
  <c r="J3700" i="9"/>
  <c r="N3665" i="9"/>
  <c r="N3667" i="9" s="1"/>
  <c r="M3667" i="9"/>
  <c r="O3664" i="9" s="1"/>
  <c r="D3703" i="9" l="1"/>
  <c r="I3692" i="9"/>
  <c r="K3692" i="9" s="1"/>
  <c r="I3700" i="9"/>
  <c r="K3700" i="9"/>
  <c r="L3700" i="9" s="1"/>
  <c r="M3700" i="9" s="1"/>
  <c r="N3700" i="9" s="1"/>
  <c r="I3685" i="9"/>
  <c r="K3685" i="9" s="1"/>
  <c r="L3685" i="9" s="1"/>
  <c r="M3685" i="9" s="1"/>
  <c r="I3716" i="9"/>
  <c r="K3716" i="9" s="1"/>
  <c r="D3720" i="9"/>
  <c r="J3720" i="9" l="1"/>
  <c r="J3721" i="9"/>
  <c r="L3716" i="9"/>
  <c r="M3716" i="9" s="1"/>
  <c r="M3687" i="9"/>
  <c r="N3685" i="9"/>
  <c r="N3687" i="9" s="1"/>
  <c r="L3692" i="9"/>
  <c r="M3692" i="9" s="1"/>
  <c r="N3692" i="9" s="1"/>
  <c r="J3704" i="9"/>
  <c r="J3705" i="9"/>
  <c r="K3705" i="9" s="1"/>
  <c r="J3703" i="9"/>
  <c r="N3716" i="9" l="1"/>
  <c r="O3685" i="9"/>
  <c r="L3705" i="9"/>
  <c r="M3705" i="9" s="1"/>
  <c r="N3705" i="9" s="1"/>
  <c r="I3690" i="9" l="1"/>
  <c r="K3690" i="9" s="1"/>
  <c r="L3690" i="9" s="1"/>
  <c r="M3690" i="9" s="1"/>
  <c r="I3721" i="9"/>
  <c r="K3721" i="9" s="1"/>
  <c r="D3724" i="9"/>
  <c r="J3725" i="9" l="1"/>
  <c r="J3724" i="9"/>
  <c r="L3721" i="9"/>
  <c r="M3721" i="9" s="1"/>
  <c r="N3721" i="9" s="1"/>
  <c r="N3690" i="9"/>
  <c r="N3693" i="9" s="1"/>
  <c r="M3693" i="9"/>
  <c r="O3689" i="9" s="1"/>
  <c r="I3725" i="9" l="1"/>
  <c r="K3725" i="9" s="1"/>
  <c r="L3725" i="9" s="1"/>
  <c r="M3725" i="9" s="1"/>
  <c r="N3725" i="9" s="1"/>
  <c r="I3695" i="9"/>
  <c r="K3695" i="9" s="1"/>
  <c r="L3695" i="9" s="1"/>
  <c r="M3695" i="9" s="1"/>
  <c r="I3703" i="9"/>
  <c r="K3703" i="9" s="1"/>
  <c r="L3703" i="9" s="1"/>
  <c r="M3703" i="9" s="1"/>
  <c r="I3717" i="9"/>
  <c r="K3717" i="9" s="1"/>
  <c r="D3728" i="9"/>
  <c r="J3730" i="9" l="1"/>
  <c r="J3729" i="9"/>
  <c r="J3731" i="9"/>
  <c r="J3728" i="9"/>
  <c r="L3717" i="9"/>
  <c r="M3717" i="9" s="1"/>
  <c r="N3703" i="9"/>
  <c r="M3697" i="9"/>
  <c r="N3695" i="9"/>
  <c r="N3697" i="9" s="1"/>
  <c r="N3717" i="9" l="1"/>
  <c r="N3718" i="9" s="1"/>
  <c r="M3718" i="9"/>
  <c r="O3715" i="9" s="1"/>
  <c r="O3695" i="9"/>
  <c r="I3699" i="9" l="1"/>
  <c r="K3699" i="9" s="1"/>
  <c r="L3699" i="9" s="1"/>
  <c r="M3699" i="9" s="1"/>
  <c r="I3730" i="9"/>
  <c r="K3730" i="9" s="1"/>
  <c r="D3734" i="9"/>
  <c r="I3728" i="9"/>
  <c r="K3728" i="9" s="1"/>
  <c r="L3728" i="9" s="1"/>
  <c r="M3728" i="9" s="1"/>
  <c r="I3720" i="9"/>
  <c r="K3720" i="9" s="1"/>
  <c r="L3720" i="9" s="1"/>
  <c r="M3720" i="9" s="1"/>
  <c r="N3728" i="9" l="1"/>
  <c r="J3734" i="9"/>
  <c r="J3735" i="9"/>
  <c r="N3720" i="9"/>
  <c r="N3722" i="9" s="1"/>
  <c r="M3722" i="9"/>
  <c r="O3720" i="9" s="1"/>
  <c r="I3724" i="9" s="1"/>
  <c r="K3724" i="9" s="1"/>
  <c r="L3724" i="9" s="1"/>
  <c r="M3724" i="9" s="1"/>
  <c r="L3730" i="9"/>
  <c r="M3730" i="9" s="1"/>
  <c r="N3730" i="9" s="1"/>
  <c r="M3701" i="9"/>
  <c r="N3699" i="9"/>
  <c r="N3701" i="9" s="1"/>
  <c r="M3726" i="9" l="1"/>
  <c r="N3724" i="9"/>
  <c r="N3726" i="9" s="1"/>
  <c r="O3699" i="9"/>
  <c r="I3704" i="9" l="1"/>
  <c r="K3704" i="9" s="1"/>
  <c r="L3704" i="9" s="1"/>
  <c r="M3704" i="9" s="1"/>
  <c r="D3738" i="9"/>
  <c r="I3735" i="9"/>
  <c r="K3735" i="9" s="1"/>
  <c r="O3724" i="9"/>
  <c r="I3729" i="9" s="1"/>
  <c r="K3729" i="9" s="1"/>
  <c r="L3729" i="9" s="1"/>
  <c r="M3729" i="9" s="1"/>
  <c r="L3735" i="9" l="1"/>
  <c r="M3735" i="9" s="1"/>
  <c r="N3735" i="9" s="1"/>
  <c r="N3729" i="9"/>
  <c r="J3739" i="9"/>
  <c r="J3738" i="9"/>
  <c r="N3704" i="9"/>
  <c r="N3706" i="9" s="1"/>
  <c r="M3706" i="9"/>
  <c r="O3703" i="9" s="1"/>
  <c r="I3739" i="9" l="1"/>
  <c r="K3739" i="9" s="1"/>
  <c r="I3731" i="9"/>
  <c r="K3731" i="9" s="1"/>
  <c r="D3742" i="9"/>
  <c r="J3743" i="9" l="1"/>
  <c r="J3742" i="9"/>
  <c r="J3744" i="9"/>
  <c r="K3744" i="9" s="1"/>
  <c r="L3744" i="9" s="1"/>
  <c r="M3744" i="9" s="1"/>
  <c r="N3744" i="9" s="1"/>
  <c r="L3731" i="9"/>
  <c r="M3731" i="9" s="1"/>
  <c r="L3739" i="9"/>
  <c r="M3739" i="9" s="1"/>
  <c r="N3739" i="9" s="1"/>
  <c r="N3731" i="9" l="1"/>
  <c r="N3732" i="9" s="1"/>
  <c r="M3732" i="9"/>
  <c r="O3728" i="9" s="1"/>
  <c r="I3734" i="9" l="1"/>
  <c r="K3734" i="9" s="1"/>
  <c r="L3734" i="9" s="1"/>
  <c r="M3734" i="9" s="1"/>
  <c r="I3742" i="9"/>
  <c r="K3742" i="9" s="1"/>
  <c r="L3742" i="9" l="1"/>
  <c r="M3742" i="9" s="1"/>
  <c r="N3734" i="9"/>
  <c r="N3736" i="9" s="1"/>
  <c r="M3736" i="9"/>
  <c r="N3742" i="9" l="1"/>
  <c r="O3734" i="9"/>
  <c r="I3738" i="9" s="1"/>
  <c r="K3738" i="9" s="1"/>
  <c r="L3738" i="9" s="1"/>
  <c r="M3738" i="9" s="1"/>
  <c r="N3738" i="9" l="1"/>
  <c r="N3740" i="9" s="1"/>
  <c r="M3740" i="9"/>
  <c r="O3738" i="9" s="1"/>
  <c r="I3743" i="9" s="1"/>
  <c r="K3743" i="9" s="1"/>
  <c r="L3743" i="9" s="1"/>
  <c r="M3743" i="9" s="1"/>
  <c r="N3743" i="9" l="1"/>
  <c r="N3745" i="9" s="1"/>
  <c r="M3745" i="9"/>
  <c r="O3742" i="9" s="1"/>
</calcChain>
</file>

<file path=xl/sharedStrings.xml><?xml version="1.0" encoding="utf-8"?>
<sst xmlns="http://schemas.openxmlformats.org/spreadsheetml/2006/main" count="12805" uniqueCount="284">
  <si>
    <t>AÑO</t>
  </si>
  <si>
    <t>Pa (hab)</t>
  </si>
  <si>
    <t>t (años)</t>
  </si>
  <si>
    <t>TOTAL</t>
  </si>
  <si>
    <t>P (Pf-Pa)</t>
  </si>
  <si>
    <t>Paxt</t>
  </si>
  <si>
    <t>r (P/Paxt)</t>
  </si>
  <si>
    <t>rxt</t>
  </si>
  <si>
    <t>CÁLCULO DE LA TASA DE CRECIMIENTO</t>
  </si>
  <si>
    <t>La tasa de crecimiento se ha calculado considerando los datos poblacionales de los dos últimos censos del INEI (1993 - 2007), acorde a la siguiente relación:</t>
  </si>
  <si>
    <t>Pa*t</t>
  </si>
  <si>
    <t>r 
(P/Pa*t)</t>
  </si>
  <si>
    <t>r*t</t>
  </si>
  <si>
    <t>-</t>
  </si>
  <si>
    <t>P 
(Pf-Pa)</t>
  </si>
  <si>
    <t>TASA DE CRECIMIENTO (r)=</t>
  </si>
  <si>
    <t>PROYECCIÓN POBLACIONAL</t>
  </si>
  <si>
    <t xml:space="preserve">Seis por cada cien habitantes </t>
  </si>
  <si>
    <t>Habiéndose calculado la tasa de crecimiento más representativa para esta localidad, se realizó la proyección poblacional condiserando la siguiente relación geometrica:</t>
  </si>
  <si>
    <t>Población al año n</t>
  </si>
  <si>
    <t>Poblacion al año cero</t>
  </si>
  <si>
    <t>Para la determinación de la población al año cero se ha considerado el número de viviendas actuales  multiplicado por el valor de la densidad poblacional obtenido de las encuestas realizadas por el equipo de intervención social</t>
  </si>
  <si>
    <t>Nº viviendas =</t>
  </si>
  <si>
    <t>Po =</t>
  </si>
  <si>
    <t>Densidad poblacional =</t>
  </si>
  <si>
    <t>Periodo de diseño=</t>
  </si>
  <si>
    <t>r=</t>
  </si>
  <si>
    <t>Período</t>
  </si>
  <si>
    <t>Año</t>
  </si>
  <si>
    <t>Proyección Poblacional</t>
  </si>
  <si>
    <t>CÁLCULO DE LAS DEMANDAS EN LOS NODOS</t>
  </si>
  <si>
    <t xml:space="preserve">Donde : </t>
  </si>
  <si>
    <t>: es el caudal máximo diario</t>
  </si>
  <si>
    <t>: es el caudal medio diario</t>
  </si>
  <si>
    <t>: es el caudal máximo horario</t>
  </si>
  <si>
    <t>Población</t>
  </si>
  <si>
    <t xml:space="preserve">Clima </t>
  </si>
  <si>
    <t xml:space="preserve">Frío </t>
  </si>
  <si>
    <t>Cálido</t>
  </si>
  <si>
    <t>Rural</t>
  </si>
  <si>
    <t>2000 - 10000</t>
  </si>
  <si>
    <t>10000 - 50000</t>
  </si>
  <si>
    <t>Mayor 50000</t>
  </si>
  <si>
    <t>Qm=</t>
  </si>
  <si>
    <r>
      <t>Modulo de Consumo</t>
    </r>
    <r>
      <rPr>
        <b/>
        <sz val="11"/>
        <color theme="1"/>
        <rFont val="Courier New"/>
        <family val="3"/>
      </rPr>
      <t xml:space="preserve"> (lts/hab/dia)</t>
    </r>
  </si>
  <si>
    <t>Poblacion de diseño</t>
  </si>
  <si>
    <t>lts/seg</t>
  </si>
  <si>
    <t>Qmax_hor=</t>
  </si>
  <si>
    <t>MÉTODO DE LAS AREAS</t>
  </si>
  <si>
    <t>NODO</t>
  </si>
  <si>
    <t>AREA 
(Ha)</t>
  </si>
  <si>
    <r>
      <rPr>
        <sz val="11"/>
        <color theme="1"/>
        <rFont val="Courier New"/>
        <family val="3"/>
      </rPr>
      <t>01</t>
    </r>
  </si>
  <si>
    <r>
      <rPr>
        <sz val="11"/>
        <color theme="1"/>
        <rFont val="Courier New"/>
        <family val="3"/>
      </rPr>
      <t>02</t>
    </r>
    <r>
      <rPr>
        <sz val="11"/>
        <color theme="1"/>
        <rFont val="Calibri"/>
        <family val="2"/>
        <scheme val="minor"/>
      </rPr>
      <t/>
    </r>
  </si>
  <si>
    <r>
      <rPr>
        <sz val="11"/>
        <color theme="1"/>
        <rFont val="Courier New"/>
        <family val="3"/>
      </rPr>
      <t>03</t>
    </r>
    <r>
      <rPr>
        <sz val="11"/>
        <color theme="1"/>
        <rFont val="Calibri"/>
        <family val="2"/>
        <scheme val="minor"/>
      </rPr>
      <t/>
    </r>
  </si>
  <si>
    <r>
      <rPr>
        <sz val="11"/>
        <color theme="1"/>
        <rFont val="Courier New"/>
        <family val="3"/>
      </rPr>
      <t>04</t>
    </r>
    <r>
      <rPr>
        <sz val="11"/>
        <color theme="1"/>
        <rFont val="Calibri"/>
        <family val="2"/>
        <scheme val="minor"/>
      </rPr>
      <t/>
    </r>
  </si>
  <si>
    <r>
      <rPr>
        <sz val="11"/>
        <color theme="1"/>
        <rFont val="Courier New"/>
        <family val="3"/>
      </rPr>
      <t>05</t>
    </r>
    <r>
      <rPr>
        <sz val="11"/>
        <color theme="1"/>
        <rFont val="Calibri"/>
        <family val="2"/>
        <scheme val="minor"/>
      </rPr>
      <t/>
    </r>
  </si>
  <si>
    <r>
      <rPr>
        <sz val="11"/>
        <color theme="1"/>
        <rFont val="Courier New"/>
        <family val="3"/>
      </rPr>
      <t>06</t>
    </r>
    <r>
      <rPr>
        <sz val="11"/>
        <color theme="1"/>
        <rFont val="Calibri"/>
        <family val="2"/>
        <scheme val="minor"/>
      </rPr>
      <t/>
    </r>
  </si>
  <si>
    <r>
      <rPr>
        <sz val="11"/>
        <color theme="1"/>
        <rFont val="Courier New"/>
        <family val="3"/>
      </rPr>
      <t>07</t>
    </r>
    <r>
      <rPr>
        <sz val="11"/>
        <color theme="1"/>
        <rFont val="Calibri"/>
        <family val="2"/>
        <scheme val="minor"/>
      </rPr>
      <t/>
    </r>
  </si>
  <si>
    <r>
      <rPr>
        <sz val="11"/>
        <color theme="1"/>
        <rFont val="Courier New"/>
        <family val="3"/>
      </rPr>
      <t>08</t>
    </r>
    <r>
      <rPr>
        <sz val="11"/>
        <color theme="1"/>
        <rFont val="Calibri"/>
        <family val="2"/>
        <scheme val="minor"/>
      </rPr>
      <t/>
    </r>
  </si>
  <si>
    <r>
      <rPr>
        <sz val="11"/>
        <color theme="1"/>
        <rFont val="Courier New"/>
        <family val="3"/>
      </rPr>
      <t>09</t>
    </r>
    <r>
      <rPr>
        <sz val="11"/>
        <color theme="1"/>
        <rFont val="Calibri"/>
        <family val="2"/>
        <scheme val="minor"/>
      </rPr>
      <t/>
    </r>
  </si>
  <si>
    <t xml:space="preserve">Caudal 
Unitario (Qu) </t>
  </si>
  <si>
    <t>Caudal 
Nodo
(Qi)</t>
  </si>
  <si>
    <t>DATOS</t>
  </si>
  <si>
    <t>Cota de inicio:</t>
  </si>
  <si>
    <t>Cota Final:</t>
  </si>
  <si>
    <t>Qmax_horario:</t>
  </si>
  <si>
    <t>m.s.n.m</t>
  </si>
  <si>
    <t>Longitud:</t>
  </si>
  <si>
    <t>m</t>
  </si>
  <si>
    <t>Darcy - Weisbach</t>
  </si>
  <si>
    <t>Material de la tuberia:</t>
  </si>
  <si>
    <t>PVC</t>
  </si>
  <si>
    <t>Rugosidad (ks):</t>
  </si>
  <si>
    <t>Formula a Utilizar:</t>
  </si>
  <si>
    <t>Coeficiente de Fricción:</t>
  </si>
  <si>
    <t>Viscosidad Cimematica:</t>
  </si>
  <si>
    <t>Cota 
Inicial</t>
  </si>
  <si>
    <t>Cota 
Final</t>
  </si>
  <si>
    <t>Longitud</t>
  </si>
  <si>
    <t>Caudal</t>
  </si>
  <si>
    <t>Caudal
(m3)</t>
  </si>
  <si>
    <t>Diametro
(m)</t>
  </si>
  <si>
    <t>Velocidad</t>
  </si>
  <si>
    <t>Rugosidad
(ks)</t>
  </si>
  <si>
    <t>Rugosidad
Absoluta</t>
  </si>
  <si>
    <t>Visco.
Agua</t>
  </si>
  <si>
    <t>P.Carga (hf)</t>
  </si>
  <si>
    <t>Cota Piez.
(m.s.n.m)</t>
  </si>
  <si>
    <t>Factor 
fricción</t>
  </si>
  <si>
    <t xml:space="preserve">CÁLCULOS </t>
  </si>
  <si>
    <t xml:space="preserve">CÁLCULO DE FACTOR DE FRICCIÓN f POR EL MÉTODO DE NEWTON-RAPHSON </t>
  </si>
  <si>
    <t>d</t>
  </si>
  <si>
    <t>RESULTADOS</t>
  </si>
  <si>
    <t>DATOS HIDRAULICOS</t>
  </si>
  <si>
    <t>Ks</t>
  </si>
  <si>
    <t>f</t>
  </si>
  <si>
    <t>Caudal (m3/seg)</t>
  </si>
  <si>
    <t>Ks/d</t>
  </si>
  <si>
    <t>Velocidad (m2/seg)</t>
  </si>
  <si>
    <t>Re</t>
  </si>
  <si>
    <t>f1 (semilla)</t>
  </si>
  <si>
    <t>Error</t>
  </si>
  <si>
    <t>X</t>
  </si>
  <si>
    <t>F(X)</t>
  </si>
  <si>
    <t>F'(X)</t>
  </si>
  <si>
    <r>
      <t>X</t>
    </r>
    <r>
      <rPr>
        <b/>
        <vertAlign val="subscript"/>
        <sz val="14"/>
        <color indexed="9"/>
        <rFont val="Times New Roman"/>
        <family val="1"/>
      </rPr>
      <t>i+1</t>
    </r>
  </si>
  <si>
    <r>
      <t>X ≈ X</t>
    </r>
    <r>
      <rPr>
        <b/>
        <vertAlign val="subscript"/>
        <sz val="14"/>
        <color indexed="9"/>
        <rFont val="Times New Roman"/>
        <family val="1"/>
      </rPr>
      <t>i+1</t>
    </r>
    <r>
      <rPr>
        <b/>
        <sz val="14"/>
        <color indexed="9"/>
        <rFont val="Times New Roman"/>
        <family val="1"/>
      </rPr>
      <t xml:space="preserve"> ?</t>
    </r>
  </si>
  <si>
    <t>Tubería</t>
  </si>
  <si>
    <t>Circuito</t>
  </si>
  <si>
    <t>01</t>
  </si>
  <si>
    <r>
      <rPr>
        <sz val="11"/>
        <color theme="1"/>
        <rFont val="Courier New"/>
        <family val="3"/>
      </rPr>
      <t>1-2</t>
    </r>
  </si>
  <si>
    <r>
      <t>2</t>
    </r>
    <r>
      <rPr>
        <sz val="11"/>
        <color theme="1"/>
        <rFont val="Courier New"/>
        <family val="3"/>
      </rPr>
      <t>-3</t>
    </r>
    <r>
      <rPr>
        <sz val="11"/>
        <color theme="1"/>
        <rFont val="Calibri"/>
        <family val="2"/>
        <scheme val="minor"/>
      </rPr>
      <t/>
    </r>
  </si>
  <si>
    <t>3-6</t>
  </si>
  <si>
    <t>6-9</t>
  </si>
  <si>
    <t>9-1</t>
  </si>
  <si>
    <t>Diámetro</t>
  </si>
  <si>
    <t>Área 
Tuberia</t>
  </si>
  <si>
    <t>4-5</t>
  </si>
  <si>
    <t>5-6</t>
  </si>
  <si>
    <t>6-3</t>
  </si>
  <si>
    <t>PRIMERA ITERACIÓN</t>
  </si>
  <si>
    <t>7-8</t>
  </si>
  <si>
    <t>8-9</t>
  </si>
  <si>
    <t>Correcion 
Circuitos</t>
  </si>
  <si>
    <r>
      <rPr>
        <sz val="11"/>
        <color theme="1"/>
        <rFont val="Courier New"/>
        <family val="3"/>
      </rPr>
      <t>3-4</t>
    </r>
  </si>
  <si>
    <r>
      <rPr>
        <sz val="11"/>
        <color theme="1"/>
        <rFont val="Courier New"/>
        <family val="3"/>
      </rPr>
      <t>6-7</t>
    </r>
  </si>
  <si>
    <r>
      <t>Q</t>
    </r>
    <r>
      <rPr>
        <sz val="11"/>
        <color theme="1"/>
        <rFont val="Calibri"/>
        <family val="2"/>
      </rPr>
      <t>'</t>
    </r>
  </si>
  <si>
    <t>02</t>
  </si>
  <si>
    <t>03</t>
  </si>
  <si>
    <t>SEGUNDA ITERACIÓN</t>
  </si>
  <si>
    <t>TERCERA ITERACIÓN</t>
  </si>
  <si>
    <t>CUARTA ITERACIÓN</t>
  </si>
  <si>
    <t>QUINTA ITERACIÓN</t>
  </si>
  <si>
    <t>SEXTA ITERACIÓN</t>
  </si>
  <si>
    <t>SÉPTIMA ITERACIÓN</t>
  </si>
  <si>
    <t>CÁLCULO DE CAUDALES</t>
  </si>
  <si>
    <t>TUBERIA</t>
  </si>
  <si>
    <t>m3/seg</t>
  </si>
  <si>
    <t>2-3</t>
  </si>
  <si>
    <t>3-4</t>
  </si>
  <si>
    <t>6-7</t>
  </si>
  <si>
    <t>04</t>
  </si>
  <si>
    <t>09</t>
  </si>
  <si>
    <t>CÁLCULO DE PRESIONES</t>
  </si>
  <si>
    <t xml:space="preserve">NUDO </t>
  </si>
  <si>
    <t>05</t>
  </si>
  <si>
    <t>06</t>
  </si>
  <si>
    <t>07</t>
  </si>
  <si>
    <t>08</t>
  </si>
  <si>
    <t>Elevación (Z)</t>
  </si>
  <si>
    <t>Cota 
Piezometrica</t>
  </si>
  <si>
    <t>Nodo</t>
  </si>
  <si>
    <t>Tubo</t>
  </si>
  <si>
    <t>Cota
Piezom.</t>
  </si>
  <si>
    <t>Área</t>
  </si>
  <si>
    <t>Hi</t>
  </si>
  <si>
    <t>Hj</t>
  </si>
  <si>
    <t>hf</t>
  </si>
  <si>
    <t>Q/(Hi-Hj)</t>
  </si>
  <si>
    <t>Presión</t>
  </si>
  <si>
    <t>COTO PIEZ</t>
  </si>
  <si>
    <t>Cudal 
Sálida</t>
  </si>
  <si>
    <t>ks=</t>
  </si>
  <si>
    <r>
      <rPr>
        <sz val="11"/>
        <color theme="1"/>
        <rFont val="Calibri"/>
        <family val="2"/>
      </rPr>
      <t>ν</t>
    </r>
    <r>
      <rPr>
        <sz val="11"/>
        <color theme="1"/>
        <rFont val="Courier New"/>
        <family val="3"/>
      </rPr>
      <t>=</t>
    </r>
  </si>
  <si>
    <t>Qij</t>
  </si>
  <si>
    <t>ΔH</t>
  </si>
  <si>
    <t>Σ=</t>
  </si>
  <si>
    <t>6-5</t>
  </si>
  <si>
    <t>9-6</t>
  </si>
  <si>
    <t>8-7</t>
  </si>
  <si>
    <t>1-9</t>
  </si>
  <si>
    <t>9-8</t>
  </si>
  <si>
    <t>Otras 
Correcciones</t>
  </si>
  <si>
    <r>
      <t>h</t>
    </r>
    <r>
      <rPr>
        <b/>
        <sz val="11"/>
        <color theme="1"/>
        <rFont val="Arial"/>
        <family val="2"/>
      </rPr>
      <t>'</t>
    </r>
    <r>
      <rPr>
        <b/>
        <sz val="11"/>
        <color theme="1"/>
        <rFont val="Courier New"/>
        <family val="3"/>
      </rPr>
      <t>f</t>
    </r>
  </si>
  <si>
    <t>Tuberia</t>
  </si>
  <si>
    <t>Q</t>
  </si>
  <si>
    <t>df/dX</t>
  </si>
  <si>
    <r>
      <rPr>
        <sz val="11"/>
        <color theme="1"/>
        <rFont val="Calibri"/>
        <family val="2"/>
      </rPr>
      <t>Σ</t>
    </r>
    <r>
      <rPr>
        <sz val="11"/>
        <color theme="1"/>
        <rFont val="Courier New"/>
        <family val="3"/>
      </rPr>
      <t>km+f(l/d)</t>
    </r>
  </si>
  <si>
    <t>1-2</t>
  </si>
  <si>
    <t>Elevación
(Z)</t>
  </si>
  <si>
    <t>Cota 
Piezométrica</t>
  </si>
  <si>
    <r>
      <rPr>
        <sz val="11"/>
        <color theme="1"/>
        <rFont val="Courier New"/>
        <family val="3"/>
      </rPr>
      <t>02</t>
    </r>
    <r>
      <rPr>
        <sz val="11"/>
        <color theme="1"/>
        <rFont val="Calibri"/>
        <family val="2"/>
        <scheme val="minor"/>
      </rPr>
      <t/>
    </r>
  </si>
  <si>
    <r>
      <rPr>
        <sz val="11"/>
        <color theme="1"/>
        <rFont val="Courier New"/>
        <family val="3"/>
      </rPr>
      <t>03</t>
    </r>
    <r>
      <rPr>
        <sz val="11"/>
        <color theme="1"/>
        <rFont val="Calibri"/>
        <family val="2"/>
        <scheme val="minor"/>
      </rPr>
      <t/>
    </r>
  </si>
  <si>
    <r>
      <rPr>
        <sz val="11"/>
        <color theme="1"/>
        <rFont val="Courier New"/>
        <family val="3"/>
      </rPr>
      <t>04</t>
    </r>
    <r>
      <rPr>
        <sz val="11"/>
        <color theme="1"/>
        <rFont val="Calibri"/>
        <family val="2"/>
        <scheme val="minor"/>
      </rPr>
      <t/>
    </r>
  </si>
  <si>
    <r>
      <rPr>
        <sz val="11"/>
        <color theme="1"/>
        <rFont val="Courier New"/>
        <family val="3"/>
      </rPr>
      <t>05</t>
    </r>
    <r>
      <rPr>
        <sz val="11"/>
        <color theme="1"/>
        <rFont val="Calibri"/>
        <family val="2"/>
        <scheme val="minor"/>
      </rPr>
      <t/>
    </r>
  </si>
  <si>
    <r>
      <rPr>
        <sz val="11"/>
        <color theme="1"/>
        <rFont val="Courier New"/>
        <family val="3"/>
      </rPr>
      <t>06</t>
    </r>
    <r>
      <rPr>
        <sz val="11"/>
        <color theme="1"/>
        <rFont val="Calibri"/>
        <family val="2"/>
        <scheme val="minor"/>
      </rPr>
      <t/>
    </r>
  </si>
  <si>
    <r>
      <rPr>
        <sz val="11"/>
        <color theme="1"/>
        <rFont val="Courier New"/>
        <family val="3"/>
      </rPr>
      <t>07</t>
    </r>
    <r>
      <rPr>
        <sz val="11"/>
        <color theme="1"/>
        <rFont val="Calibri"/>
        <family val="2"/>
        <scheme val="minor"/>
      </rPr>
      <t/>
    </r>
  </si>
  <si>
    <r>
      <rPr>
        <sz val="11"/>
        <color theme="1"/>
        <rFont val="Courier New"/>
        <family val="3"/>
      </rPr>
      <t>08</t>
    </r>
    <r>
      <rPr>
        <sz val="11"/>
        <color theme="1"/>
        <rFont val="Calibri"/>
        <family val="2"/>
        <scheme val="minor"/>
      </rPr>
      <t/>
    </r>
  </si>
  <si>
    <r>
      <rPr>
        <sz val="11"/>
        <color theme="1"/>
        <rFont val="Courier New"/>
        <family val="3"/>
      </rPr>
      <t>09</t>
    </r>
    <r>
      <rPr>
        <sz val="11"/>
        <color theme="1"/>
        <rFont val="Calibri"/>
        <family val="2"/>
        <scheme val="minor"/>
      </rPr>
      <t/>
    </r>
  </si>
  <si>
    <t>Gasto</t>
  </si>
  <si>
    <t>df/dH</t>
  </si>
  <si>
    <t>2-1</t>
  </si>
  <si>
    <t>3-2</t>
  </si>
  <si>
    <t>4-3</t>
  </si>
  <si>
    <t>5-4</t>
  </si>
  <si>
    <t>7-6</t>
  </si>
  <si>
    <t>dH2</t>
  </si>
  <si>
    <t>dH3</t>
  </si>
  <si>
    <t>dH4</t>
  </si>
  <si>
    <t>dH5</t>
  </si>
  <si>
    <t>dH6</t>
  </si>
  <si>
    <t>dH7</t>
  </si>
  <si>
    <t>dH8</t>
  </si>
  <si>
    <t>dH9</t>
  </si>
  <si>
    <t>=</t>
  </si>
  <si>
    <t>H2</t>
  </si>
  <si>
    <t>H3</t>
  </si>
  <si>
    <t>H4</t>
  </si>
  <si>
    <t>H5</t>
  </si>
  <si>
    <t>H6</t>
  </si>
  <si>
    <t>H7</t>
  </si>
  <si>
    <t>H8</t>
  </si>
  <si>
    <t>H9</t>
  </si>
  <si>
    <t>CALCULO DEL CAUDAL</t>
  </si>
  <si>
    <t>L</t>
  </si>
  <si>
    <t>D</t>
  </si>
  <si>
    <t>A</t>
  </si>
  <si>
    <t>V</t>
  </si>
  <si>
    <r>
      <rPr>
        <sz val="11"/>
        <color theme="1"/>
        <rFont val="Calibri"/>
        <family val="2"/>
      </rPr>
      <t>Σ</t>
    </r>
    <r>
      <rPr>
        <sz val="11"/>
        <color theme="1"/>
        <rFont val="Courier New"/>
        <family val="3"/>
      </rPr>
      <t>Km</t>
    </r>
  </si>
  <si>
    <t>hm</t>
  </si>
  <si>
    <t>hf+hm</t>
  </si>
  <si>
    <t>α</t>
  </si>
  <si>
    <t>α*Q</t>
  </si>
  <si>
    <t>[A12]</t>
  </si>
  <si>
    <t>[A21]</t>
  </si>
  <si>
    <t>[A10]</t>
  </si>
  <si>
    <t>[q]</t>
  </si>
  <si>
    <t>P. Llegada</t>
  </si>
  <si>
    <t>[Q]</t>
  </si>
  <si>
    <t>[H0]</t>
  </si>
  <si>
    <t>[N]</t>
  </si>
  <si>
    <t>[I]</t>
  </si>
  <si>
    <t>[A11]</t>
  </si>
  <si>
    <t>[N][A11]</t>
  </si>
  <si>
    <t>([N][A11])^-1</t>
  </si>
  <si>
    <t>[A21]([N][A11])^-1</t>
  </si>
  <si>
    <t>([A21]([N][A11])^-1)[A12]</t>
  </si>
  <si>
    <t>-(([A21]([N][A11])^-1)[A12])^-1</t>
  </si>
  <si>
    <t>[A11][Q]</t>
  </si>
  <si>
    <t>[A10][H0]</t>
  </si>
  <si>
    <t>[A11][Q]+[A10][H0]</t>
  </si>
  <si>
    <t>([A21]([N][A11])^-1)*([A11][Q]+[A10][H0])</t>
  </si>
  <si>
    <t>[A21][Q]</t>
  </si>
  <si>
    <t>[A21][Q]-[q]</t>
  </si>
  <si>
    <t>([A21]([N][A11])^-1)*([A11][Q]+[A10][H0])-([A21][Q]-[q])</t>
  </si>
  <si>
    <t>CALCULO DE Hi+1</t>
  </si>
  <si>
    <t>CALCULO DE Qi+1</t>
  </si>
  <si>
    <t>(([N][A11])^-1)[A11]</t>
  </si>
  <si>
    <t>[I]-((([N][A11])^-1)*[A11])</t>
  </si>
  <si>
    <t>([I]-((([N][A11])^-1)*[A11]))*[Q]</t>
  </si>
  <si>
    <t>[A12][Hi]</t>
  </si>
  <si>
    <t>([A12][Hi])+([A10][H0])</t>
  </si>
  <si>
    <t>([N][A11])^-1)*(([A12][Hi])+([A10][H0]))</t>
  </si>
  <si>
    <t>T1</t>
  </si>
  <si>
    <t>T2</t>
  </si>
  <si>
    <t>T3</t>
  </si>
  <si>
    <t>T4</t>
  </si>
  <si>
    <t>T5</t>
  </si>
  <si>
    <t>T6</t>
  </si>
  <si>
    <t>T7</t>
  </si>
  <si>
    <t>T8</t>
  </si>
  <si>
    <t>T9</t>
  </si>
  <si>
    <t>T10</t>
  </si>
  <si>
    <t>T11</t>
  </si>
  <si>
    <t>ERROR</t>
  </si>
  <si>
    <t>N2</t>
  </si>
  <si>
    <t>N3</t>
  </si>
  <si>
    <t>N4</t>
  </si>
  <si>
    <t>N5</t>
  </si>
  <si>
    <t>N6</t>
  </si>
  <si>
    <t>N7</t>
  </si>
  <si>
    <t>N8</t>
  </si>
  <si>
    <t>N9</t>
  </si>
  <si>
    <t>N1</t>
  </si>
  <si>
    <t>Nodo 
Inicial</t>
  </si>
  <si>
    <t>Nodo 
Final</t>
  </si>
  <si>
    <t>Reservorio</t>
  </si>
  <si>
    <t xml:space="preserve">Diámetro
(m) </t>
  </si>
  <si>
    <t>Caudal de Sálida (q)</t>
  </si>
  <si>
    <t>Ks=</t>
  </si>
  <si>
    <t xml:space="preserve">Viscocidad </t>
  </si>
  <si>
    <t>Y</t>
  </si>
  <si>
    <t>Z</t>
  </si>
  <si>
    <t>Datos del Reservorio R1</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</si>
</sst>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0.000"/>
    <numFmt numFmtId="165" formatCode="0.0%"/>
    <numFmt numFmtId="166" formatCode="0.000000"/>
    <numFmt numFmtId="167" formatCode="0.0000000"/>
    <numFmt numFmtId="168" formatCode="0.00000"/>
    <numFmt numFmtId="169" formatCode="0.0000"/>
    <numFmt numFmtId="170" formatCode="0.000000000"/>
    <numFmt numFmtId="171" formatCode="0.00000000"/>
    <numFmt numFmtId="172" formatCode="0.0000000000"/>
  </numFmts>
  <fonts count="19"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ourier New"/>
      <family val="3"/>
    </font>
    <font>
      <b/>
      <u/>
      <sz val="11"/>
      <color theme="1"/>
      <name val="Courier New"/>
      <family val="3"/>
    </font>
    <font>
      <b/>
      <sz val="11"/>
      <color theme="1"/>
      <name val="Courier New"/>
      <family val="3"/>
    </font>
    <font>
      <sz val="11"/>
      <color theme="1"/>
      <name val="Calibri"/>
      <family val="2"/>
    </font>
    <font>
      <b/>
      <sz val="14"/>
      <name val="Arial"/>
      <family val="2"/>
    </font>
    <font>
      <b/>
      <sz val="14"/>
      <color indexed="9"/>
      <name val="Arial"/>
      <family val="2"/>
    </font>
    <font>
      <sz val="14"/>
      <name val="Arial"/>
      <family val="2"/>
    </font>
    <font>
      <b/>
      <sz val="14"/>
      <color indexed="9"/>
      <name val="Times New Roman"/>
      <family val="1"/>
    </font>
    <font>
      <b/>
      <vertAlign val="subscript"/>
      <sz val="14"/>
      <color indexed="9"/>
      <name val="Times New Roman"/>
      <family val="1"/>
    </font>
    <font>
      <sz val="11"/>
      <color theme="1"/>
      <name val="Arial"/>
      <family val="2"/>
    </font>
    <font>
      <b/>
      <sz val="11"/>
      <color theme="1"/>
      <name val="Calibri"/>
      <family val="2"/>
    </font>
    <font>
      <b/>
      <sz val="11"/>
      <color theme="1"/>
      <name val="Arial"/>
      <family val="2"/>
    </font>
    <font>
      <sz val="11"/>
      <color rgb="FFFF0000"/>
      <name val="Courier New"/>
      <family val="3"/>
    </font>
    <font>
      <sz val="11"/>
      <name val="Courier New"/>
      <family val="3"/>
    </font>
    <font>
      <b/>
      <sz val="11"/>
      <name val="Courier New"/>
      <family val="3"/>
    </font>
    <font>
      <u/>
      <sz val="11"/>
      <color theme="1"/>
      <name val="Courier New"/>
      <family val="3"/>
    </font>
  </fonts>
  <fills count="21">
    <fill>
      <patternFill patternType="none"/>
    </fill>
    <fill>
      <patternFill patternType="gray125"/>
    </fill>
    <fill>
      <patternFill patternType="solid">
        <fgColor indexed="18"/>
        <bgColor indexed="64"/>
      </patternFill>
    </fill>
    <fill>
      <patternFill patternType="solid">
        <fgColor indexed="44"/>
        <bgColor indexed="64"/>
      </patternFill>
    </fill>
    <fill>
      <patternFill patternType="solid">
        <fgColor indexed="41"/>
        <bgColor indexed="64"/>
      </patternFill>
    </fill>
    <fill>
      <patternFill patternType="solid">
        <fgColor rgb="FFFFFF00"/>
        <bgColor indexed="64"/>
      </patternFill>
    </fill>
    <fill>
      <patternFill patternType="solid">
        <fgColor rgb="FF92D050"/>
        <bgColor indexed="64"/>
      </patternFill>
    </fill>
    <fill>
      <patternFill patternType="solid">
        <fgColor rgb="FF0070C0"/>
        <bgColor indexed="64"/>
      </patternFill>
    </fill>
    <fill>
      <patternFill patternType="solid">
        <fgColor theme="0"/>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rgb="FF00B050"/>
        <bgColor indexed="64"/>
      </patternFill>
    </fill>
    <fill>
      <patternFill patternType="solid">
        <fgColor rgb="FF00B0F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rgb="FFF94966"/>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59999389629810485"/>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right/>
      <top/>
      <bottom style="double">
        <color indexed="64"/>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double">
        <color auto="1"/>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double">
        <color indexed="64"/>
      </left>
      <right style="medium">
        <color indexed="64"/>
      </right>
      <top style="double">
        <color indexed="64"/>
      </top>
      <bottom style="medium">
        <color indexed="64"/>
      </bottom>
      <diagonal/>
    </border>
    <border>
      <left style="medium">
        <color indexed="64"/>
      </left>
      <right style="medium">
        <color indexed="64"/>
      </right>
      <top style="double">
        <color indexed="64"/>
      </top>
      <bottom style="medium">
        <color indexed="64"/>
      </bottom>
      <diagonal/>
    </border>
    <border>
      <left style="medium">
        <color indexed="64"/>
      </left>
      <right style="double">
        <color indexed="64"/>
      </right>
      <top style="double">
        <color indexed="64"/>
      </top>
      <bottom style="medium">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thin">
        <color indexed="64"/>
      </left>
      <right style="medium">
        <color indexed="64"/>
      </right>
      <top/>
      <bottom style="double">
        <color indexed="64"/>
      </bottom>
      <diagonal/>
    </border>
    <border>
      <left style="double">
        <color indexed="64"/>
      </left>
      <right style="medium">
        <color indexed="64"/>
      </right>
      <top/>
      <bottom style="medium">
        <color indexed="64"/>
      </bottom>
      <diagonal/>
    </border>
    <border>
      <left style="medium">
        <color indexed="64"/>
      </left>
      <right style="medium">
        <color indexed="64"/>
      </right>
      <top/>
      <bottom style="double">
        <color indexed="64"/>
      </bottom>
      <diagonal/>
    </border>
    <border>
      <left style="double">
        <color auto="1"/>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medium">
        <color indexed="64"/>
      </right>
      <top style="double">
        <color indexed="64"/>
      </top>
      <bottom style="medium">
        <color indexed="64"/>
      </bottom>
      <diagonal/>
    </border>
  </borders>
  <cellStyleXfs count="2">
    <xf numFmtId="0" fontId="0" fillId="0" borderId="0"/>
    <xf numFmtId="9" fontId="1" fillId="0" borderId="0" applyFont="0" applyFill="0" applyBorder="0" applyAlignment="0" applyProtection="0"/>
  </cellStyleXfs>
  <cellXfs count="562">
    <xf numFmtId="0" fontId="0" fillId="0" borderId="0" xfId="0"/>
    <xf numFmtId="0" fontId="0" fillId="0" borderId="0" xfId="0" applyAlignment="1">
      <alignment horizontal="right"/>
    </xf>
    <xf numFmtId="0" fontId="0" fillId="0" borderId="0" xfId="0" applyAlignment="1">
      <alignment horizontal="right" vertical="center"/>
    </xf>
    <xf numFmtId="0" fontId="4" fillId="0" borderId="0" xfId="0" applyFont="1"/>
    <xf numFmtId="0" fontId="3" fillId="0" borderId="0" xfId="0" applyFont="1"/>
    <xf numFmtId="0" fontId="5" fillId="0" borderId="0" xfId="0" applyFont="1"/>
    <xf numFmtId="0" fontId="5" fillId="0" borderId="0" xfId="0" applyFont="1" applyAlignment="1">
      <alignment horizontal="center"/>
    </xf>
    <xf numFmtId="2" fontId="3" fillId="0" borderId="0" xfId="0" applyNumberFormat="1" applyFont="1"/>
    <xf numFmtId="0" fontId="5" fillId="0" borderId="3" xfId="0" applyFont="1" applyBorder="1" applyAlignment="1">
      <alignment horizontal="center" vertical="center"/>
    </xf>
    <xf numFmtId="0" fontId="5" fillId="0" borderId="5" xfId="0" applyFont="1" applyBorder="1" applyAlignment="1">
      <alignment horizontal="center" vertical="center"/>
    </xf>
    <xf numFmtId="0" fontId="5" fillId="0" borderId="3" xfId="0" applyFont="1" applyBorder="1" applyAlignment="1">
      <alignment horizontal="center" vertical="center" wrapText="1"/>
    </xf>
    <xf numFmtId="2"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 fontId="3" fillId="0" borderId="1" xfId="0" applyNumberFormat="1" applyFont="1" applyBorder="1" applyAlignment="1">
      <alignment horizontal="center" vertical="center"/>
    </xf>
    <xf numFmtId="2" fontId="3" fillId="0" borderId="1" xfId="0" applyNumberFormat="1" applyFont="1" applyBorder="1" applyAlignment="1">
      <alignment horizontal="center"/>
    </xf>
    <xf numFmtId="2" fontId="3" fillId="0" borderId="1" xfId="0" applyNumberFormat="1" applyFont="1" applyBorder="1" applyAlignment="1">
      <alignment horizontal="center" vertical="center"/>
    </xf>
    <xf numFmtId="2"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0" fontId="3" fillId="0" borderId="0" xfId="0" applyFont="1" applyAlignment="1">
      <alignment horizontal="right"/>
    </xf>
    <xf numFmtId="0" fontId="2" fillId="0" borderId="0" xfId="0" applyFont="1" applyAlignment="1">
      <alignment horizontal="right"/>
    </xf>
    <xf numFmtId="0" fontId="5" fillId="0" borderId="0" xfId="0" applyFont="1" applyAlignment="1">
      <alignment horizontal="right"/>
    </xf>
    <xf numFmtId="165" fontId="3" fillId="0" borderId="0" xfId="1" applyNumberFormat="1" applyFont="1"/>
    <xf numFmtId="165" fontId="5" fillId="0" borderId="0" xfId="0" applyNumberFormat="1" applyFont="1"/>
    <xf numFmtId="0" fontId="3" fillId="0" borderId="4" xfId="0" applyFont="1" applyBorder="1"/>
    <xf numFmtId="0" fontId="3" fillId="0" borderId="1" xfId="0" applyFont="1" applyBorder="1"/>
    <xf numFmtId="0" fontId="3" fillId="0" borderId="4" xfId="0" applyFont="1" applyBorder="1" applyAlignment="1">
      <alignment horizontal="center" vertical="center"/>
    </xf>
    <xf numFmtId="0" fontId="3" fillId="0" borderId="1" xfId="0" applyFont="1" applyBorder="1" applyAlignment="1">
      <alignment horizontal="center" vertical="center"/>
    </xf>
    <xf numFmtId="0" fontId="3" fillId="0" borderId="11" xfId="0" applyFont="1" applyBorder="1"/>
    <xf numFmtId="0" fontId="3" fillId="0" borderId="13" xfId="0" applyFont="1" applyBorder="1"/>
    <xf numFmtId="0" fontId="2" fillId="0" borderId="16" xfId="0" applyFont="1" applyBorder="1"/>
    <xf numFmtId="0" fontId="5" fillId="0" borderId="6" xfId="0" applyFont="1" applyBorder="1" applyAlignment="1">
      <alignment horizontal="right"/>
    </xf>
    <xf numFmtId="0" fontId="5" fillId="0" borderId="5" xfId="0" applyFont="1" applyBorder="1"/>
    <xf numFmtId="164" fontId="5" fillId="0" borderId="0" xfId="0" applyNumberFormat="1" applyFont="1"/>
    <xf numFmtId="2" fontId="5" fillId="0" borderId="0" xfId="0" applyNumberFormat="1" applyFont="1" applyAlignment="1">
      <alignment horizontal="center" vertical="center"/>
    </xf>
    <xf numFmtId="0" fontId="6" fillId="0" borderId="1" xfId="0" quotePrefix="1" applyFont="1" applyBorder="1" applyAlignment="1">
      <alignment horizontal="center" vertical="center"/>
    </xf>
    <xf numFmtId="0" fontId="6" fillId="0" borderId="4" xfId="0" quotePrefix="1" applyFont="1" applyBorder="1" applyAlignment="1">
      <alignment horizontal="center" vertical="center"/>
    </xf>
    <xf numFmtId="11" fontId="3" fillId="0" borderId="0" xfId="0" applyNumberFormat="1" applyFont="1" applyAlignment="1">
      <alignment horizontal="left"/>
    </xf>
    <xf numFmtId="167" fontId="3" fillId="0" borderId="0" xfId="0" applyNumberFormat="1" applyFont="1" applyAlignment="1">
      <alignment horizontal="left"/>
    </xf>
    <xf numFmtId="0" fontId="8" fillId="2" borderId="16" xfId="0" applyFont="1" applyFill="1" applyBorder="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9" fillId="0" borderId="0" xfId="0" applyFont="1"/>
    <xf numFmtId="0" fontId="9" fillId="3" borderId="17" xfId="0" applyFont="1" applyFill="1" applyBorder="1"/>
    <xf numFmtId="0" fontId="9" fillId="4" borderId="7" xfId="0" applyFont="1" applyFill="1" applyBorder="1"/>
    <xf numFmtId="0" fontId="9" fillId="3" borderId="9" xfId="0" applyFont="1" applyFill="1" applyBorder="1"/>
    <xf numFmtId="0" fontId="9" fillId="3" borderId="25" xfId="0" applyFont="1" applyFill="1" applyBorder="1"/>
    <xf numFmtId="0" fontId="9" fillId="4" borderId="22" xfId="0" applyFont="1" applyFill="1" applyBorder="1"/>
    <xf numFmtId="0" fontId="9" fillId="3" borderId="23" xfId="0" applyFont="1" applyFill="1" applyBorder="1"/>
    <xf numFmtId="0" fontId="9" fillId="3" borderId="3" xfId="0" applyFont="1" applyFill="1" applyBorder="1"/>
    <xf numFmtId="169" fontId="9" fillId="0" borderId="3" xfId="0" applyNumberFormat="1" applyFont="1" applyFill="1" applyBorder="1"/>
    <xf numFmtId="0" fontId="9" fillId="3" borderId="7" xfId="0" applyFont="1" applyFill="1" applyBorder="1"/>
    <xf numFmtId="0" fontId="9" fillId="0" borderId="0" xfId="0" applyFont="1" applyFill="1" applyBorder="1"/>
    <xf numFmtId="0" fontId="9" fillId="3" borderId="21" xfId="0" applyFont="1" applyFill="1" applyBorder="1"/>
    <xf numFmtId="0" fontId="9" fillId="4" borderId="21" xfId="0" applyFont="1" applyFill="1" applyBorder="1"/>
    <xf numFmtId="1" fontId="9" fillId="4" borderId="22" xfId="0" applyNumberFormat="1" applyFont="1" applyFill="1" applyBorder="1"/>
    <xf numFmtId="0" fontId="7" fillId="0" borderId="0" xfId="0" applyFont="1" applyFill="1" applyBorder="1"/>
    <xf numFmtId="0" fontId="9" fillId="3" borderId="18" xfId="0" applyFont="1" applyFill="1" applyBorder="1"/>
    <xf numFmtId="0" fontId="9" fillId="3" borderId="20" xfId="0" applyFont="1" applyFill="1" applyBorder="1"/>
    <xf numFmtId="0" fontId="8" fillId="2" borderId="3" xfId="0" applyFont="1" applyFill="1" applyBorder="1" applyAlignment="1">
      <alignment horizontal="center"/>
    </xf>
    <xf numFmtId="0" fontId="10" fillId="2" borderId="3" xfId="0" applyFont="1" applyFill="1" applyBorder="1" applyAlignment="1">
      <alignment horizontal="center"/>
    </xf>
    <xf numFmtId="167" fontId="9" fillId="0" borderId="0" xfId="0" applyNumberFormat="1" applyFont="1"/>
    <xf numFmtId="169" fontId="9" fillId="0" borderId="0" xfId="0" applyNumberFormat="1" applyFont="1"/>
    <xf numFmtId="168" fontId="9" fillId="0" borderId="0" xfId="0" applyNumberFormat="1" applyFont="1"/>
    <xf numFmtId="167" fontId="0" fillId="0" borderId="0" xfId="0" applyNumberFormat="1"/>
    <xf numFmtId="169" fontId="0" fillId="0" borderId="0" xfId="0" applyNumberFormat="1"/>
    <xf numFmtId="11" fontId="3" fillId="0" borderId="4" xfId="0" applyNumberFormat="1" applyFont="1" applyBorder="1" applyAlignment="1">
      <alignment horizontal="center" vertical="center"/>
    </xf>
    <xf numFmtId="0" fontId="3" fillId="0" borderId="0" xfId="0" applyFont="1" applyAlignment="1">
      <alignment vertical="center"/>
    </xf>
    <xf numFmtId="16" fontId="6" fillId="0" borderId="1" xfId="0" quotePrefix="1" applyNumberFormat="1" applyFont="1" applyBorder="1" applyAlignment="1">
      <alignment horizontal="center"/>
    </xf>
    <xf numFmtId="168" fontId="3" fillId="0" borderId="1" xfId="0" applyNumberFormat="1" applyFont="1" applyBorder="1"/>
    <xf numFmtId="2" fontId="3" fillId="0" borderId="1" xfId="0" applyNumberFormat="1" applyFont="1" applyBorder="1"/>
    <xf numFmtId="16" fontId="3" fillId="0" borderId="1" xfId="0" quotePrefix="1" applyNumberFormat="1" applyFont="1" applyBorder="1" applyAlignment="1">
      <alignment horizontal="center"/>
    </xf>
    <xf numFmtId="166" fontId="3" fillId="0" borderId="1" xfId="0" applyNumberFormat="1" applyFont="1" applyBorder="1"/>
    <xf numFmtId="0" fontId="3" fillId="0" borderId="4" xfId="0" quotePrefix="1" applyFont="1" applyBorder="1" applyAlignment="1">
      <alignment horizontal="center"/>
    </xf>
    <xf numFmtId="16" fontId="6" fillId="0" borderId="4" xfId="0" quotePrefix="1" applyNumberFormat="1" applyFont="1" applyBorder="1" applyAlignment="1">
      <alignment horizontal="center"/>
    </xf>
    <xf numFmtId="168" fontId="3" fillId="0" borderId="4" xfId="0" applyNumberFormat="1" applyFont="1" applyBorder="1"/>
    <xf numFmtId="2" fontId="3" fillId="0" borderId="4" xfId="0" applyNumberFormat="1" applyFont="1" applyBorder="1"/>
    <xf numFmtId="170" fontId="9" fillId="0" borderId="0" xfId="0" applyNumberFormat="1" applyFont="1"/>
    <xf numFmtId="0" fontId="3" fillId="5" borderId="0" xfId="0" applyFont="1" applyFill="1"/>
    <xf numFmtId="0" fontId="3" fillId="6" borderId="0" xfId="0" applyFont="1" applyFill="1"/>
    <xf numFmtId="11" fontId="9" fillId="4" borderId="22" xfId="0" applyNumberFormat="1" applyFont="1" applyFill="1" applyBorder="1"/>
    <xf numFmtId="0" fontId="3" fillId="5" borderId="1" xfId="0" applyFont="1" applyFill="1" applyBorder="1"/>
    <xf numFmtId="16" fontId="3" fillId="5" borderId="1" xfId="0" quotePrefix="1" applyNumberFormat="1" applyFont="1" applyFill="1" applyBorder="1" applyAlignment="1">
      <alignment horizontal="center"/>
    </xf>
    <xf numFmtId="168" fontId="3" fillId="5" borderId="1" xfId="0" applyNumberFormat="1" applyFont="1" applyFill="1" applyBorder="1"/>
    <xf numFmtId="2" fontId="3" fillId="5" borderId="1" xfId="0" applyNumberFormat="1" applyFont="1" applyFill="1" applyBorder="1"/>
    <xf numFmtId="166" fontId="3" fillId="5" borderId="1" xfId="0" applyNumberFormat="1" applyFont="1" applyFill="1" applyBorder="1"/>
    <xf numFmtId="0" fontId="3" fillId="5" borderId="4" xfId="0" applyFont="1" applyFill="1" applyBorder="1"/>
    <xf numFmtId="0" fontId="3" fillId="6" borderId="1" xfId="0" applyFont="1" applyFill="1" applyBorder="1"/>
    <xf numFmtId="16" fontId="3" fillId="6" borderId="1" xfId="0" quotePrefix="1" applyNumberFormat="1" applyFont="1" applyFill="1" applyBorder="1" applyAlignment="1">
      <alignment horizontal="center"/>
    </xf>
    <xf numFmtId="168" fontId="3" fillId="6" borderId="1" xfId="0" applyNumberFormat="1" applyFont="1" applyFill="1" applyBorder="1"/>
    <xf numFmtId="2" fontId="3" fillId="6" borderId="1" xfId="0" applyNumberFormat="1" applyFont="1" applyFill="1" applyBorder="1"/>
    <xf numFmtId="166" fontId="3" fillId="6" borderId="1" xfId="0" applyNumberFormat="1" applyFont="1" applyFill="1" applyBorder="1"/>
    <xf numFmtId="0" fontId="3" fillId="6" borderId="4" xfId="0" applyFont="1" applyFill="1" applyBorder="1"/>
    <xf numFmtId="166" fontId="3" fillId="0" borderId="4" xfId="0" applyNumberFormat="1" applyFont="1" applyBorder="1"/>
    <xf numFmtId="167" fontId="3" fillId="6" borderId="1" xfId="0" applyNumberFormat="1" applyFont="1" applyFill="1" applyBorder="1"/>
    <xf numFmtId="169" fontId="3" fillId="0" borderId="4" xfId="0" applyNumberFormat="1" applyFont="1" applyBorder="1" applyAlignment="1">
      <alignment horizontal="center"/>
    </xf>
    <xf numFmtId="169" fontId="3" fillId="0" borderId="1" xfId="0" applyNumberFormat="1" applyFont="1" applyBorder="1" applyAlignment="1">
      <alignment horizontal="center"/>
    </xf>
    <xf numFmtId="169" fontId="3" fillId="6" borderId="1" xfId="0" applyNumberFormat="1" applyFont="1" applyFill="1" applyBorder="1" applyAlignment="1">
      <alignment horizontal="center"/>
    </xf>
    <xf numFmtId="169" fontId="3" fillId="0" borderId="4" xfId="0" applyNumberFormat="1" applyFont="1" applyBorder="1" applyAlignment="1">
      <alignment horizontal="center" vertical="center"/>
    </xf>
    <xf numFmtId="169" fontId="3" fillId="0" borderId="1" xfId="0" applyNumberFormat="1" applyFont="1" applyBorder="1" applyAlignment="1">
      <alignment horizontal="center" vertical="center"/>
    </xf>
    <xf numFmtId="169" fontId="3" fillId="6" borderId="1" xfId="0" applyNumberFormat="1" applyFont="1" applyFill="1" applyBorder="1" applyAlignment="1">
      <alignment horizontal="center" vertical="center"/>
    </xf>
    <xf numFmtId="169" fontId="3" fillId="5" borderId="1" xfId="0" applyNumberFormat="1" applyFont="1" applyFill="1" applyBorder="1" applyAlignment="1">
      <alignment horizontal="center" vertical="center"/>
    </xf>
    <xf numFmtId="167" fontId="3" fillId="0" borderId="4" xfId="0" applyNumberFormat="1" applyFont="1" applyBorder="1"/>
    <xf numFmtId="164" fontId="3" fillId="0" borderId="4" xfId="0" applyNumberFormat="1" applyFont="1" applyBorder="1"/>
    <xf numFmtId="164" fontId="3" fillId="0" borderId="1" xfId="0" applyNumberFormat="1" applyFont="1" applyBorder="1"/>
    <xf numFmtId="164" fontId="3" fillId="6" borderId="1" xfId="0" applyNumberFormat="1" applyFont="1" applyFill="1" applyBorder="1"/>
    <xf numFmtId="164" fontId="3" fillId="5" borderId="1" xfId="0" applyNumberFormat="1" applyFont="1" applyFill="1" applyBorder="1"/>
    <xf numFmtId="168" fontId="3" fillId="6" borderId="4" xfId="0" applyNumberFormat="1" applyFont="1" applyFill="1" applyBorder="1"/>
    <xf numFmtId="168" fontId="3" fillId="5" borderId="4" xfId="0" applyNumberFormat="1" applyFont="1" applyFill="1" applyBorder="1"/>
    <xf numFmtId="167" fontId="3" fillId="0" borderId="1" xfId="0" applyNumberFormat="1" applyFont="1" applyBorder="1"/>
    <xf numFmtId="167" fontId="3" fillId="5" borderId="1" xfId="0" applyNumberFormat="1" applyFont="1" applyFill="1" applyBorder="1"/>
    <xf numFmtId="167" fontId="3" fillId="6" borderId="4" xfId="0" applyNumberFormat="1" applyFont="1" applyFill="1" applyBorder="1"/>
    <xf numFmtId="167" fontId="3" fillId="5" borderId="4" xfId="0" applyNumberFormat="1" applyFont="1" applyFill="1" applyBorder="1"/>
    <xf numFmtId="0" fontId="3" fillId="0" borderId="0" xfId="0" applyFont="1" applyFill="1"/>
    <xf numFmtId="0" fontId="4" fillId="0" borderId="0" xfId="0" applyFont="1" applyFill="1"/>
    <xf numFmtId="0" fontId="3" fillId="0" borderId="0" xfId="0" applyFont="1" applyAlignment="1">
      <alignment horizontal="center"/>
    </xf>
    <xf numFmtId="0" fontId="3" fillId="0" borderId="3" xfId="0" applyFont="1" applyBorder="1" applyAlignment="1">
      <alignment horizontal="center" vertical="top"/>
    </xf>
    <xf numFmtId="0" fontId="3" fillId="0" borderId="5" xfId="0" applyFont="1" applyBorder="1" applyAlignment="1">
      <alignment horizontal="center" vertical="top"/>
    </xf>
    <xf numFmtId="168" fontId="3" fillId="0" borderId="1" xfId="0" applyNumberFormat="1" applyFont="1" applyBorder="1" applyAlignment="1">
      <alignment horizontal="center"/>
    </xf>
    <xf numFmtId="0" fontId="3" fillId="0" borderId="1" xfId="0" quotePrefix="1" applyFont="1" applyBorder="1" applyAlignment="1">
      <alignment horizontal="center" vertical="center"/>
    </xf>
    <xf numFmtId="168" fontId="3" fillId="0" borderId="4" xfId="0" applyNumberFormat="1" applyFont="1" applyBorder="1" applyAlignment="1">
      <alignment horizontal="center"/>
    </xf>
    <xf numFmtId="0" fontId="3" fillId="0" borderId="0" xfId="0" applyFont="1" applyAlignment="1">
      <alignment horizontal="center" vertical="center"/>
    </xf>
    <xf numFmtId="0" fontId="3" fillId="0" borderId="0" xfId="0" applyFont="1" applyAlignment="1">
      <alignment horizontal="right"/>
    </xf>
    <xf numFmtId="169" fontId="3" fillId="0" borderId="0" xfId="0" applyNumberFormat="1" applyFont="1"/>
    <xf numFmtId="0" fontId="5" fillId="10" borderId="3" xfId="0" applyFont="1" applyFill="1" applyBorder="1" applyAlignment="1">
      <alignment horizontal="center" vertical="center"/>
    </xf>
    <xf numFmtId="0" fontId="5" fillId="0" borderId="3" xfId="0" applyFont="1" applyFill="1" applyBorder="1" applyAlignment="1">
      <alignment horizontal="center" vertical="center"/>
    </xf>
    <xf numFmtId="2" fontId="3" fillId="5" borderId="0" xfId="0" applyNumberFormat="1" applyFont="1" applyFill="1"/>
    <xf numFmtId="2" fontId="3" fillId="0" borderId="0" xfId="0" applyNumberFormat="1" applyFont="1" applyFill="1"/>
    <xf numFmtId="0" fontId="3" fillId="0" borderId="0" xfId="0" applyFont="1" applyFill="1" applyAlignment="1">
      <alignment horizontal="center" vertical="center"/>
    </xf>
    <xf numFmtId="169" fontId="13" fillId="0" borderId="3" xfId="0" applyNumberFormat="1" applyFont="1" applyFill="1" applyBorder="1" applyAlignment="1">
      <alignment horizontal="center" vertical="center"/>
    </xf>
    <xf numFmtId="169" fontId="3" fillId="0" borderId="0" xfId="0" applyNumberFormat="1" applyFont="1" applyFill="1"/>
    <xf numFmtId="0" fontId="13" fillId="5" borderId="3" xfId="0" quotePrefix="1" applyFont="1" applyFill="1" applyBorder="1" applyAlignment="1">
      <alignment horizontal="center" vertical="center"/>
    </xf>
    <xf numFmtId="0" fontId="3" fillId="0" borderId="17" xfId="0" quotePrefix="1" applyFont="1" applyFill="1" applyBorder="1" applyAlignment="1">
      <alignment horizontal="center" vertical="center"/>
    </xf>
    <xf numFmtId="0" fontId="3" fillId="0" borderId="8" xfId="0" applyFont="1" applyFill="1" applyBorder="1"/>
    <xf numFmtId="2" fontId="3" fillId="0" borderId="8" xfId="0" applyNumberFormat="1" applyFont="1" applyFill="1" applyBorder="1" applyAlignment="1">
      <alignment horizontal="center" vertical="center"/>
    </xf>
    <xf numFmtId="0" fontId="12" fillId="0" borderId="8" xfId="0" quotePrefix="1" applyFont="1" applyFill="1" applyBorder="1" applyAlignment="1">
      <alignment horizontal="center" vertical="center"/>
    </xf>
    <xf numFmtId="0" fontId="3" fillId="0" borderId="8" xfId="0" applyFont="1" applyFill="1" applyBorder="1" applyAlignment="1">
      <alignment horizontal="center" vertical="center"/>
    </xf>
    <xf numFmtId="164" fontId="3" fillId="0" borderId="8" xfId="0" applyNumberFormat="1" applyFont="1" applyFill="1" applyBorder="1" applyAlignment="1">
      <alignment horizontal="center" vertical="center"/>
    </xf>
    <xf numFmtId="168" fontId="3" fillId="0" borderId="8" xfId="0" applyNumberFormat="1" applyFont="1" applyFill="1" applyBorder="1" applyAlignment="1">
      <alignment horizontal="center" vertical="center"/>
    </xf>
    <xf numFmtId="168" fontId="3" fillId="0" borderId="8" xfId="0" applyNumberFormat="1" applyFont="1" applyFill="1" applyBorder="1" applyAlignment="1">
      <alignment horizontal="center"/>
    </xf>
    <xf numFmtId="169" fontId="3" fillId="0" borderId="9" xfId="0" applyNumberFormat="1" applyFont="1" applyFill="1" applyBorder="1" applyAlignment="1">
      <alignment horizontal="center" vertical="center"/>
    </xf>
    <xf numFmtId="0" fontId="3" fillId="0" borderId="25" xfId="0" applyFont="1" applyFill="1" applyBorder="1"/>
    <xf numFmtId="0" fontId="3" fillId="0" borderId="0" xfId="0" applyFont="1" applyFill="1" applyBorder="1"/>
    <xf numFmtId="0" fontId="3" fillId="0" borderId="0" xfId="0" applyFont="1" applyFill="1" applyBorder="1" applyAlignment="1">
      <alignment horizontal="center" vertical="center"/>
    </xf>
    <xf numFmtId="0" fontId="3" fillId="0" borderId="0" xfId="0" quotePrefix="1" applyFont="1" applyFill="1" applyBorder="1" applyAlignment="1">
      <alignment horizontal="center" vertical="center"/>
    </xf>
    <xf numFmtId="164" fontId="3" fillId="0" borderId="0" xfId="0" applyNumberFormat="1" applyFont="1" applyFill="1" applyBorder="1" applyAlignment="1">
      <alignment horizontal="center" vertical="center"/>
    </xf>
    <xf numFmtId="168" fontId="3" fillId="0" borderId="0" xfId="0" applyNumberFormat="1" applyFont="1" applyFill="1" applyBorder="1" applyAlignment="1">
      <alignment horizontal="center" vertical="center"/>
    </xf>
    <xf numFmtId="2" fontId="3" fillId="0" borderId="0" xfId="0" applyNumberFormat="1" applyFont="1" applyFill="1" applyBorder="1" applyAlignment="1">
      <alignment horizontal="center" vertical="center"/>
    </xf>
    <xf numFmtId="169" fontId="3" fillId="0" borderId="23" xfId="0" applyNumberFormat="1" applyFont="1" applyFill="1" applyBorder="1" applyAlignment="1">
      <alignment horizontal="center" vertical="center"/>
    </xf>
    <xf numFmtId="0" fontId="13" fillId="0" borderId="0" xfId="0" applyFont="1" applyFill="1" applyBorder="1" applyAlignment="1">
      <alignment horizontal="right"/>
    </xf>
    <xf numFmtId="168" fontId="5" fillId="0" borderId="0" xfId="0" applyNumberFormat="1" applyFont="1" applyFill="1" applyBorder="1" applyAlignment="1">
      <alignment horizontal="center" vertical="center"/>
    </xf>
    <xf numFmtId="0" fontId="5" fillId="0" borderId="0" xfId="0" applyFont="1" applyFill="1" applyBorder="1"/>
    <xf numFmtId="0" fontId="3" fillId="0" borderId="0" xfId="0" applyFont="1" applyFill="1" applyBorder="1" applyAlignment="1">
      <alignment horizontal="center"/>
    </xf>
    <xf numFmtId="169" fontId="3" fillId="0" borderId="23" xfId="0" applyNumberFormat="1" applyFont="1" applyFill="1" applyBorder="1"/>
    <xf numFmtId="0" fontId="3" fillId="0" borderId="25" xfId="0" quotePrefix="1" applyFont="1" applyFill="1" applyBorder="1" applyAlignment="1">
      <alignment horizontal="center" vertic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25" xfId="0" applyFont="1" applyBorder="1"/>
    <xf numFmtId="0" fontId="3" fillId="0" borderId="0" xfId="0" applyFont="1" applyBorder="1"/>
    <xf numFmtId="0" fontId="3" fillId="0" borderId="0" xfId="0" applyFont="1" applyBorder="1" applyAlignment="1">
      <alignment horizontal="center" vertical="center"/>
    </xf>
    <xf numFmtId="0" fontId="3" fillId="0" borderId="0" xfId="0" quotePrefix="1" applyFont="1" applyBorder="1" applyAlignment="1">
      <alignment horizontal="center" vertical="center"/>
    </xf>
    <xf numFmtId="2" fontId="3" fillId="0" borderId="0" xfId="0" applyNumberFormat="1" applyFont="1" applyBorder="1" applyAlignment="1">
      <alignment horizontal="center" vertical="center"/>
    </xf>
    <xf numFmtId="164" fontId="3" fillId="0" borderId="0" xfId="0" applyNumberFormat="1" applyFont="1" applyBorder="1" applyAlignment="1">
      <alignment horizontal="center"/>
    </xf>
    <xf numFmtId="168" fontId="3" fillId="0" borderId="0" xfId="0" applyNumberFormat="1" applyFont="1" applyBorder="1" applyAlignment="1">
      <alignment horizontal="center" vertical="center"/>
    </xf>
    <xf numFmtId="2" fontId="3" fillId="0" borderId="0" xfId="0" applyNumberFormat="1" applyFont="1" applyBorder="1" applyAlignment="1">
      <alignment horizontal="center"/>
    </xf>
    <xf numFmtId="0" fontId="13" fillId="0" borderId="0" xfId="0" applyFont="1" applyBorder="1" applyAlignment="1">
      <alignment horizontal="right"/>
    </xf>
    <xf numFmtId="168" fontId="5" fillId="0" borderId="0" xfId="0" applyNumberFormat="1" applyFont="1" applyBorder="1" applyAlignment="1">
      <alignment horizontal="center" vertical="center"/>
    </xf>
    <xf numFmtId="0" fontId="5" fillId="0" borderId="0" xfId="0" applyFont="1" applyBorder="1"/>
    <xf numFmtId="0" fontId="3" fillId="0" borderId="0" xfId="0" applyFont="1" applyBorder="1" applyAlignment="1">
      <alignment horizontal="center"/>
    </xf>
    <xf numFmtId="0" fontId="3" fillId="0" borderId="25" xfId="0" quotePrefix="1" applyFont="1" applyBorder="1" applyAlignment="1">
      <alignment horizontal="center" vertical="center"/>
    </xf>
    <xf numFmtId="167" fontId="3" fillId="0" borderId="0" xfId="0" applyNumberFormat="1" applyFont="1" applyBorder="1"/>
    <xf numFmtId="164" fontId="3" fillId="0" borderId="0" xfId="0" applyNumberFormat="1" applyFont="1" applyBorder="1" applyAlignment="1">
      <alignment horizontal="center" vertical="center"/>
    </xf>
    <xf numFmtId="2" fontId="3" fillId="0" borderId="0" xfId="0" applyNumberFormat="1" applyFont="1" applyBorder="1"/>
    <xf numFmtId="0" fontId="3" fillId="0" borderId="18" xfId="0" applyFont="1" applyBorder="1"/>
    <xf numFmtId="0" fontId="3" fillId="0" borderId="19" xfId="0" applyFont="1" applyBorder="1"/>
    <xf numFmtId="0" fontId="13" fillId="0" borderId="19" xfId="0" applyFont="1" applyBorder="1" applyAlignment="1">
      <alignment horizontal="right"/>
    </xf>
    <xf numFmtId="168" fontId="5" fillId="0" borderId="19" xfId="0" applyNumberFormat="1" applyFont="1" applyBorder="1" applyAlignment="1">
      <alignment horizontal="center" vertical="center"/>
    </xf>
    <xf numFmtId="0" fontId="5" fillId="0" borderId="19" xfId="0" applyFont="1" applyBorder="1"/>
    <xf numFmtId="169" fontId="3" fillId="0" borderId="0" xfId="0" applyNumberFormat="1" applyFont="1" applyBorder="1" applyAlignment="1">
      <alignment horizontal="center" vertical="center"/>
    </xf>
    <xf numFmtId="168" fontId="3" fillId="0" borderId="0" xfId="0" applyNumberFormat="1" applyFont="1" applyFill="1" applyBorder="1" applyAlignment="1">
      <alignment horizontal="center"/>
    </xf>
    <xf numFmtId="169" fontId="3" fillId="0" borderId="0" xfId="0" applyNumberFormat="1" applyFont="1" applyFill="1" applyBorder="1" applyAlignment="1">
      <alignment horizontal="center" vertical="center"/>
    </xf>
    <xf numFmtId="169" fontId="3" fillId="0" borderId="0" xfId="0" applyNumberFormat="1" applyFont="1" applyFill="1" applyBorder="1"/>
    <xf numFmtId="169" fontId="3" fillId="0" borderId="0" xfId="0" applyNumberFormat="1" applyFont="1" applyBorder="1"/>
    <xf numFmtId="0" fontId="3" fillId="5" borderId="0" xfId="0" applyFont="1" applyFill="1" applyBorder="1"/>
    <xf numFmtId="0" fontId="3" fillId="5" borderId="0" xfId="0" applyFont="1" applyFill="1" applyBorder="1" applyAlignment="1">
      <alignment horizontal="center" vertical="center"/>
    </xf>
    <xf numFmtId="0" fontId="3" fillId="5" borderId="0" xfId="0" quotePrefix="1" applyFont="1" applyFill="1" applyBorder="1" applyAlignment="1">
      <alignment horizontal="center" vertical="center"/>
    </xf>
    <xf numFmtId="164" fontId="3" fillId="5" borderId="0" xfId="0" applyNumberFormat="1" applyFont="1" applyFill="1" applyBorder="1" applyAlignment="1">
      <alignment horizontal="center" vertical="center"/>
    </xf>
    <xf numFmtId="168" fontId="3" fillId="5" borderId="0" xfId="0" applyNumberFormat="1" applyFont="1" applyFill="1" applyBorder="1" applyAlignment="1">
      <alignment horizontal="center" vertical="center"/>
    </xf>
    <xf numFmtId="2" fontId="3" fillId="5" borderId="0" xfId="0" applyNumberFormat="1" applyFont="1" applyFill="1" applyBorder="1" applyAlignment="1">
      <alignment horizontal="center" vertical="center"/>
    </xf>
    <xf numFmtId="169" fontId="3" fillId="5" borderId="0" xfId="0" applyNumberFormat="1" applyFont="1" applyFill="1" applyBorder="1" applyAlignment="1">
      <alignment horizontal="center" vertical="center"/>
    </xf>
    <xf numFmtId="164" fontId="3" fillId="5" borderId="0" xfId="0" applyNumberFormat="1" applyFont="1" applyFill="1" applyBorder="1" applyAlignment="1">
      <alignment horizontal="center"/>
    </xf>
    <xf numFmtId="2" fontId="3" fillId="5" borderId="0" xfId="0" applyNumberFormat="1" applyFont="1" applyFill="1" applyBorder="1" applyAlignment="1">
      <alignment horizontal="center"/>
    </xf>
    <xf numFmtId="0" fontId="3" fillId="11" borderId="0" xfId="0" applyFont="1" applyFill="1"/>
    <xf numFmtId="0" fontId="3" fillId="11" borderId="0" xfId="0" applyFont="1" applyFill="1" applyBorder="1"/>
    <xf numFmtId="0" fontId="3" fillId="11" borderId="0" xfId="0" applyFont="1" applyFill="1" applyBorder="1" applyAlignment="1">
      <alignment horizontal="center" vertical="center"/>
    </xf>
    <xf numFmtId="0" fontId="3" fillId="11" borderId="0" xfId="0" quotePrefix="1" applyFont="1" applyFill="1" applyBorder="1" applyAlignment="1">
      <alignment horizontal="center" vertical="center"/>
    </xf>
    <xf numFmtId="2" fontId="3" fillId="11" borderId="0" xfId="0" applyNumberFormat="1" applyFont="1" applyFill="1" applyBorder="1" applyAlignment="1">
      <alignment horizontal="center" vertical="center"/>
    </xf>
    <xf numFmtId="164" fontId="3" fillId="11" borderId="0" xfId="0" applyNumberFormat="1" applyFont="1" applyFill="1" applyBorder="1" applyAlignment="1">
      <alignment horizontal="center"/>
    </xf>
    <xf numFmtId="168" fontId="3" fillId="11" borderId="0" xfId="0" applyNumberFormat="1" applyFont="1" applyFill="1" applyBorder="1" applyAlignment="1">
      <alignment horizontal="center" vertical="center"/>
    </xf>
    <xf numFmtId="2" fontId="3" fillId="11" borderId="0" xfId="0" applyNumberFormat="1" applyFont="1" applyFill="1" applyBorder="1" applyAlignment="1">
      <alignment horizontal="center"/>
    </xf>
    <xf numFmtId="169" fontId="3" fillId="11" borderId="0" xfId="0" applyNumberFormat="1" applyFont="1" applyFill="1" applyBorder="1" applyAlignment="1">
      <alignment horizontal="center" vertical="center"/>
    </xf>
    <xf numFmtId="2" fontId="3" fillId="11" borderId="0" xfId="0" applyNumberFormat="1" applyFont="1" applyFill="1"/>
    <xf numFmtId="168" fontId="3" fillId="11" borderId="0" xfId="0" applyNumberFormat="1" applyFont="1" applyFill="1" applyBorder="1" applyAlignment="1">
      <alignment horizontal="center"/>
    </xf>
    <xf numFmtId="0" fontId="3" fillId="9" borderId="0" xfId="0" applyFont="1" applyFill="1"/>
    <xf numFmtId="0" fontId="3" fillId="9" borderId="0" xfId="0" applyFont="1" applyFill="1" applyBorder="1"/>
    <xf numFmtId="0" fontId="3" fillId="9" borderId="0" xfId="0" applyFont="1" applyFill="1" applyBorder="1" applyAlignment="1">
      <alignment horizontal="center" vertical="center"/>
    </xf>
    <xf numFmtId="0" fontId="3" fillId="9" borderId="0" xfId="0" quotePrefix="1" applyFont="1" applyFill="1" applyBorder="1" applyAlignment="1">
      <alignment horizontal="center" vertical="center"/>
    </xf>
    <xf numFmtId="168" fontId="3" fillId="9" borderId="0" xfId="0" applyNumberFormat="1" applyFont="1" applyFill="1" applyBorder="1" applyAlignment="1">
      <alignment horizontal="center" vertical="center"/>
    </xf>
    <xf numFmtId="2" fontId="3" fillId="9" borderId="0" xfId="0" applyNumberFormat="1" applyFont="1" applyFill="1" applyBorder="1" applyAlignment="1">
      <alignment horizontal="center"/>
    </xf>
    <xf numFmtId="2" fontId="3" fillId="9" borderId="0" xfId="0" applyNumberFormat="1" applyFont="1" applyFill="1" applyBorder="1" applyAlignment="1">
      <alignment horizontal="center" vertical="center"/>
    </xf>
    <xf numFmtId="169" fontId="3" fillId="9" borderId="0" xfId="0" applyNumberFormat="1" applyFont="1" applyFill="1" applyBorder="1" applyAlignment="1">
      <alignment horizontal="center" vertical="center"/>
    </xf>
    <xf numFmtId="0" fontId="3" fillId="12" borderId="0" xfId="0" applyFont="1" applyFill="1"/>
    <xf numFmtId="0" fontId="3" fillId="12" borderId="0" xfId="0" applyFont="1" applyFill="1" applyBorder="1"/>
    <xf numFmtId="0" fontId="3" fillId="12" borderId="0" xfId="0" applyFont="1" applyFill="1" applyBorder="1" applyAlignment="1">
      <alignment horizontal="center" vertical="center"/>
    </xf>
    <xf numFmtId="0" fontId="3" fillId="12" borderId="0" xfId="0" quotePrefix="1" applyFont="1" applyFill="1" applyBorder="1" applyAlignment="1">
      <alignment horizontal="center" vertical="center"/>
    </xf>
    <xf numFmtId="164" fontId="3" fillId="12" borderId="0" xfId="0" applyNumberFormat="1" applyFont="1" applyFill="1" applyBorder="1" applyAlignment="1">
      <alignment horizontal="center"/>
    </xf>
    <xf numFmtId="168" fontId="3" fillId="12" borderId="0" xfId="0" applyNumberFormat="1" applyFont="1" applyFill="1" applyBorder="1" applyAlignment="1">
      <alignment horizontal="center" vertical="center"/>
    </xf>
    <xf numFmtId="2" fontId="3" fillId="12" borderId="0" xfId="0" applyNumberFormat="1" applyFont="1" applyFill="1" applyBorder="1" applyAlignment="1">
      <alignment horizontal="center"/>
    </xf>
    <xf numFmtId="2" fontId="3" fillId="12" borderId="0" xfId="0" applyNumberFormat="1" applyFont="1" applyFill="1" applyBorder="1" applyAlignment="1">
      <alignment horizontal="center" vertical="center"/>
    </xf>
    <xf numFmtId="169" fontId="3" fillId="12" borderId="0" xfId="0" applyNumberFormat="1" applyFont="1" applyFill="1" applyBorder="1" applyAlignment="1">
      <alignment horizontal="center" vertical="center"/>
    </xf>
    <xf numFmtId="2" fontId="3" fillId="12" borderId="0" xfId="0" applyNumberFormat="1" applyFont="1" applyFill="1"/>
    <xf numFmtId="164" fontId="3" fillId="12" borderId="0" xfId="0" applyNumberFormat="1" applyFont="1" applyFill="1" applyBorder="1" applyAlignment="1">
      <alignment horizontal="center" vertical="center"/>
    </xf>
    <xf numFmtId="0" fontId="3" fillId="13" borderId="0" xfId="0" applyFont="1" applyFill="1"/>
    <xf numFmtId="0" fontId="3" fillId="13" borderId="0" xfId="0" applyFont="1" applyFill="1" applyBorder="1"/>
    <xf numFmtId="0" fontId="3" fillId="13" borderId="0" xfId="0" applyFont="1" applyFill="1" applyBorder="1" applyAlignment="1">
      <alignment horizontal="center" vertical="center"/>
    </xf>
    <xf numFmtId="0" fontId="3" fillId="13" borderId="0" xfId="0" quotePrefix="1" applyFont="1" applyFill="1" applyBorder="1" applyAlignment="1">
      <alignment horizontal="center" vertical="center"/>
    </xf>
    <xf numFmtId="168" fontId="3" fillId="13" borderId="0" xfId="0" applyNumberFormat="1" applyFont="1" applyFill="1" applyBorder="1" applyAlignment="1">
      <alignment horizontal="center" vertical="center"/>
    </xf>
    <xf numFmtId="2" fontId="3" fillId="13" borderId="0" xfId="0" applyNumberFormat="1" applyFont="1" applyFill="1" applyBorder="1" applyAlignment="1">
      <alignment horizontal="center"/>
    </xf>
    <xf numFmtId="2" fontId="3" fillId="13" borderId="0" xfId="0" applyNumberFormat="1" applyFont="1" applyFill="1" applyBorder="1" applyAlignment="1">
      <alignment horizontal="center" vertical="center"/>
    </xf>
    <xf numFmtId="169" fontId="3" fillId="13" borderId="0" xfId="0" applyNumberFormat="1" applyFont="1" applyFill="1" applyBorder="1" applyAlignment="1">
      <alignment horizontal="center" vertical="center"/>
    </xf>
    <xf numFmtId="2" fontId="3" fillId="13" borderId="0" xfId="0" applyNumberFormat="1" applyFont="1" applyFill="1"/>
    <xf numFmtId="167" fontId="3" fillId="13" borderId="0" xfId="0" applyNumberFormat="1" applyFont="1" applyFill="1" applyBorder="1"/>
    <xf numFmtId="0" fontId="3" fillId="9" borderId="0" xfId="0" applyFont="1" applyFill="1" applyBorder="1" applyAlignment="1">
      <alignment horizontal="center"/>
    </xf>
    <xf numFmtId="164" fontId="3" fillId="9" borderId="0" xfId="0" applyNumberFormat="1" applyFont="1" applyFill="1" applyBorder="1" applyAlignment="1">
      <alignment horizontal="center" vertical="center"/>
    </xf>
    <xf numFmtId="0" fontId="3" fillId="14" borderId="0" xfId="0" applyFont="1" applyFill="1" applyBorder="1"/>
    <xf numFmtId="0" fontId="3" fillId="14" borderId="0" xfId="0" applyFont="1" applyFill="1" applyBorder="1" applyAlignment="1">
      <alignment horizontal="center"/>
    </xf>
    <xf numFmtId="0" fontId="3" fillId="14" borderId="0" xfId="0" quotePrefix="1" applyFont="1" applyFill="1" applyBorder="1" applyAlignment="1">
      <alignment horizontal="center" vertical="center"/>
    </xf>
    <xf numFmtId="0" fontId="3" fillId="14" borderId="0" xfId="0" applyFont="1" applyFill="1" applyBorder="1" applyAlignment="1">
      <alignment horizontal="center" vertical="center"/>
    </xf>
    <xf numFmtId="164" fontId="3" fillId="14" borderId="0" xfId="0" applyNumberFormat="1" applyFont="1" applyFill="1" applyBorder="1" applyAlignment="1">
      <alignment horizontal="center" vertical="center"/>
    </xf>
    <xf numFmtId="168" fontId="3" fillId="14" borderId="0" xfId="0" applyNumberFormat="1" applyFont="1" applyFill="1" applyBorder="1" applyAlignment="1">
      <alignment horizontal="center" vertical="center"/>
    </xf>
    <xf numFmtId="2" fontId="3" fillId="14" borderId="0" xfId="0" applyNumberFormat="1" applyFont="1" applyFill="1" applyBorder="1" applyAlignment="1">
      <alignment horizontal="center"/>
    </xf>
    <xf numFmtId="2" fontId="3" fillId="14" borderId="0" xfId="0" applyNumberFormat="1" applyFont="1" applyFill="1" applyBorder="1" applyAlignment="1">
      <alignment horizontal="center" vertical="center"/>
    </xf>
    <xf numFmtId="169" fontId="3" fillId="14" borderId="0" xfId="0" applyNumberFormat="1" applyFont="1" applyFill="1" applyBorder="1" applyAlignment="1">
      <alignment horizontal="center" vertical="center"/>
    </xf>
    <xf numFmtId="0" fontId="3" fillId="14" borderId="0" xfId="0" applyFont="1" applyFill="1"/>
    <xf numFmtId="0" fontId="3" fillId="15" borderId="0" xfId="0" applyFont="1" applyFill="1" applyBorder="1"/>
    <xf numFmtId="0" fontId="3" fillId="15" borderId="0" xfId="0" quotePrefix="1" applyFont="1" applyFill="1" applyBorder="1" applyAlignment="1">
      <alignment horizontal="center" vertical="center"/>
    </xf>
    <xf numFmtId="0" fontId="3" fillId="15" borderId="0" xfId="0" applyFont="1" applyFill="1" applyBorder="1" applyAlignment="1">
      <alignment horizontal="center" vertical="center"/>
    </xf>
    <xf numFmtId="168" fontId="3" fillId="15" borderId="0" xfId="0" applyNumberFormat="1" applyFont="1" applyFill="1" applyBorder="1" applyAlignment="1">
      <alignment horizontal="center" vertical="center"/>
    </xf>
    <xf numFmtId="2" fontId="3" fillId="15" borderId="0" xfId="0" applyNumberFormat="1" applyFont="1" applyFill="1" applyBorder="1" applyAlignment="1">
      <alignment horizontal="center" vertical="center"/>
    </xf>
    <xf numFmtId="169" fontId="3" fillId="15" borderId="0" xfId="0" applyNumberFormat="1" applyFont="1" applyFill="1" applyBorder="1" applyAlignment="1">
      <alignment horizontal="center" vertical="center"/>
    </xf>
    <xf numFmtId="0" fontId="3" fillId="15" borderId="0" xfId="0" applyFont="1" applyFill="1"/>
    <xf numFmtId="2" fontId="3" fillId="15" borderId="0" xfId="0" applyNumberFormat="1" applyFont="1" applyFill="1" applyBorder="1"/>
    <xf numFmtId="0" fontId="3" fillId="16" borderId="0" xfId="0" applyFont="1" applyFill="1"/>
    <xf numFmtId="0" fontId="3" fillId="16" borderId="0" xfId="0" applyFont="1" applyFill="1" applyBorder="1"/>
    <xf numFmtId="0" fontId="3" fillId="16" borderId="0" xfId="0" quotePrefix="1" applyFont="1" applyFill="1" applyBorder="1" applyAlignment="1">
      <alignment horizontal="center" vertical="center"/>
    </xf>
    <xf numFmtId="0" fontId="3" fillId="16" borderId="0" xfId="0" applyFont="1" applyFill="1" applyBorder="1" applyAlignment="1">
      <alignment horizontal="center" vertical="center"/>
    </xf>
    <xf numFmtId="168" fontId="3" fillId="16" borderId="0" xfId="0" applyNumberFormat="1" applyFont="1" applyFill="1" applyBorder="1" applyAlignment="1">
      <alignment horizontal="center" vertical="center"/>
    </xf>
    <xf numFmtId="2" fontId="3" fillId="16" borderId="0" xfId="0" applyNumberFormat="1" applyFont="1" applyFill="1" applyBorder="1" applyAlignment="1">
      <alignment horizontal="center" vertical="center"/>
    </xf>
    <xf numFmtId="2" fontId="3" fillId="16" borderId="0" xfId="0" applyNumberFormat="1" applyFont="1" applyFill="1" applyBorder="1"/>
    <xf numFmtId="167" fontId="3" fillId="16" borderId="0" xfId="0" applyNumberFormat="1" applyFont="1" applyFill="1" applyBorder="1"/>
    <xf numFmtId="169" fontId="3" fillId="16" borderId="0" xfId="0" applyNumberFormat="1" applyFont="1" applyFill="1" applyBorder="1" applyAlignment="1">
      <alignment horizontal="center" vertical="center"/>
    </xf>
    <xf numFmtId="2" fontId="3" fillId="0" borderId="0" xfId="0" applyNumberFormat="1" applyFont="1" applyFill="1" applyBorder="1"/>
    <xf numFmtId="167" fontId="3" fillId="0" borderId="0" xfId="0" applyNumberFormat="1" applyFont="1" applyFill="1" applyBorder="1"/>
    <xf numFmtId="0" fontId="3" fillId="17" borderId="0" xfId="0" applyFont="1" applyFill="1"/>
    <xf numFmtId="0" fontId="3" fillId="17" borderId="0" xfId="0" quotePrefix="1" applyFont="1" applyFill="1" applyBorder="1" applyAlignment="1">
      <alignment horizontal="center" vertical="center"/>
    </xf>
    <xf numFmtId="0" fontId="3" fillId="17" borderId="0" xfId="0" applyFont="1" applyFill="1" applyBorder="1"/>
    <xf numFmtId="0" fontId="3" fillId="17" borderId="0" xfId="0" applyFont="1" applyFill="1" applyBorder="1" applyAlignment="1">
      <alignment horizontal="center" vertical="center"/>
    </xf>
    <xf numFmtId="164" fontId="3" fillId="17" borderId="0" xfId="0" applyNumberFormat="1" applyFont="1" applyFill="1" applyBorder="1" applyAlignment="1">
      <alignment horizontal="center" vertical="center"/>
    </xf>
    <xf numFmtId="168" fontId="3" fillId="17" borderId="0" xfId="0" applyNumberFormat="1" applyFont="1" applyFill="1" applyBorder="1" applyAlignment="1">
      <alignment horizontal="center" vertical="center"/>
    </xf>
    <xf numFmtId="2" fontId="3" fillId="17" borderId="0" xfId="0" applyNumberFormat="1" applyFont="1" applyFill="1" applyBorder="1" applyAlignment="1">
      <alignment horizontal="center" vertical="center"/>
    </xf>
    <xf numFmtId="2" fontId="3" fillId="17" borderId="0" xfId="0" applyNumberFormat="1" applyFont="1" applyFill="1" applyBorder="1"/>
    <xf numFmtId="167" fontId="3" fillId="17" borderId="0" xfId="0" applyNumberFormat="1" applyFont="1" applyFill="1" applyBorder="1"/>
    <xf numFmtId="169" fontId="3" fillId="17" borderId="0" xfId="0" applyNumberFormat="1" applyFont="1" applyFill="1" applyBorder="1" applyAlignment="1">
      <alignment horizontal="center" vertical="center"/>
    </xf>
    <xf numFmtId="2" fontId="3" fillId="17" borderId="0" xfId="0" applyNumberFormat="1" applyFont="1" applyFill="1" applyBorder="1" applyAlignment="1">
      <alignment horizontal="center"/>
    </xf>
    <xf numFmtId="169" fontId="3" fillId="0" borderId="8" xfId="0" applyNumberFormat="1" applyFont="1" applyFill="1" applyBorder="1" applyAlignment="1">
      <alignment horizontal="center" vertical="center"/>
    </xf>
    <xf numFmtId="2" fontId="3" fillId="0" borderId="9" xfId="0" applyNumberFormat="1" applyFont="1" applyFill="1" applyBorder="1" applyAlignment="1">
      <alignment horizontal="center" vertical="center"/>
    </xf>
    <xf numFmtId="0" fontId="3" fillId="5" borderId="25" xfId="0" applyFont="1" applyFill="1" applyBorder="1"/>
    <xf numFmtId="2" fontId="3" fillId="0" borderId="23" xfId="0" applyNumberFormat="1" applyFont="1" applyFill="1" applyBorder="1" applyAlignment="1">
      <alignment horizontal="center" vertical="center"/>
    </xf>
    <xf numFmtId="0" fontId="3" fillId="5" borderId="25" xfId="0" quotePrefix="1" applyFont="1" applyFill="1" applyBorder="1" applyAlignment="1">
      <alignment horizontal="center" vertical="center"/>
    </xf>
    <xf numFmtId="0" fontId="3" fillId="11" borderId="25" xfId="0" applyFont="1" applyFill="1" applyBorder="1"/>
    <xf numFmtId="0" fontId="3" fillId="12" borderId="25" xfId="0" applyFont="1" applyFill="1" applyBorder="1"/>
    <xf numFmtId="0" fontId="3" fillId="11" borderId="25" xfId="0" quotePrefix="1" applyFont="1" applyFill="1" applyBorder="1" applyAlignment="1">
      <alignment horizontal="center" vertical="center"/>
    </xf>
    <xf numFmtId="0" fontId="3" fillId="13" borderId="25" xfId="0" applyFont="1" applyFill="1" applyBorder="1"/>
    <xf numFmtId="0" fontId="3" fillId="13" borderId="25" xfId="0" quotePrefix="1" applyFont="1" applyFill="1" applyBorder="1" applyAlignment="1">
      <alignment horizontal="center" vertical="center"/>
    </xf>
    <xf numFmtId="0" fontId="3" fillId="9" borderId="25" xfId="0" applyFont="1" applyFill="1" applyBorder="1"/>
    <xf numFmtId="0" fontId="3" fillId="12" borderId="25" xfId="0" quotePrefix="1" applyFont="1" applyFill="1" applyBorder="1" applyAlignment="1">
      <alignment horizontal="center" vertical="center"/>
    </xf>
    <xf numFmtId="0" fontId="3" fillId="14" borderId="25" xfId="0" applyFont="1" applyFill="1" applyBorder="1"/>
    <xf numFmtId="0" fontId="3" fillId="17" borderId="25" xfId="0" applyFont="1" applyFill="1" applyBorder="1"/>
    <xf numFmtId="0" fontId="3" fillId="14" borderId="25" xfId="0" quotePrefix="1" applyFont="1" applyFill="1" applyBorder="1" applyAlignment="1">
      <alignment horizontal="center" vertical="center"/>
    </xf>
    <xf numFmtId="0" fontId="3" fillId="15" borderId="25" xfId="0" applyFont="1" applyFill="1" applyBorder="1"/>
    <xf numFmtId="0" fontId="3" fillId="15" borderId="25" xfId="0" quotePrefix="1" applyFont="1" applyFill="1" applyBorder="1" applyAlignment="1">
      <alignment horizontal="center" vertical="center"/>
    </xf>
    <xf numFmtId="0" fontId="3" fillId="16" borderId="25" xfId="0" applyFont="1" applyFill="1" applyBorder="1"/>
    <xf numFmtId="0" fontId="3" fillId="17" borderId="25" xfId="0" quotePrefix="1" applyFont="1" applyFill="1" applyBorder="1" applyAlignment="1">
      <alignment horizontal="center" vertical="center"/>
    </xf>
    <xf numFmtId="169" fontId="3" fillId="0" borderId="19" xfId="0" applyNumberFormat="1" applyFont="1" applyBorder="1"/>
    <xf numFmtId="0" fontId="3" fillId="0" borderId="19" xfId="0" applyFont="1" applyBorder="1" applyAlignment="1">
      <alignment horizontal="center" vertical="center"/>
    </xf>
    <xf numFmtId="0" fontId="3" fillId="0" borderId="20" xfId="0" applyFont="1" applyBorder="1"/>
    <xf numFmtId="0" fontId="3" fillId="0" borderId="0" xfId="0" applyFont="1" applyFill="1" applyAlignment="1">
      <alignment horizontal="right"/>
    </xf>
    <xf numFmtId="11" fontId="3" fillId="0" borderId="0" xfId="0" applyNumberFormat="1" applyFont="1" applyFill="1" applyAlignment="1">
      <alignment horizontal="left"/>
    </xf>
    <xf numFmtId="0" fontId="5" fillId="0" borderId="3" xfId="0" applyFont="1" applyFill="1" applyBorder="1" applyAlignment="1">
      <alignment horizontal="center" vertical="center" wrapText="1"/>
    </xf>
    <xf numFmtId="0" fontId="3" fillId="0" borderId="18" xfId="0" applyFont="1" applyFill="1" applyBorder="1"/>
    <xf numFmtId="0" fontId="3" fillId="0" borderId="19" xfId="0" applyFont="1" applyFill="1" applyBorder="1"/>
    <xf numFmtId="0" fontId="13" fillId="0" borderId="19" xfId="0" applyFont="1" applyFill="1" applyBorder="1" applyAlignment="1">
      <alignment horizontal="right"/>
    </xf>
    <xf numFmtId="168" fontId="5" fillId="0" borderId="19" xfId="0" applyNumberFormat="1" applyFont="1" applyFill="1" applyBorder="1" applyAlignment="1">
      <alignment horizontal="center" vertical="center"/>
    </xf>
    <xf numFmtId="0" fontId="5" fillId="0" borderId="19" xfId="0" applyFont="1" applyFill="1" applyBorder="1"/>
    <xf numFmtId="169" fontId="3" fillId="0" borderId="20" xfId="0" applyNumberFormat="1" applyFont="1" applyFill="1" applyBorder="1"/>
    <xf numFmtId="16" fontId="3" fillId="0" borderId="4" xfId="0" quotePrefix="1" applyNumberFormat="1" applyFont="1" applyBorder="1" applyAlignment="1">
      <alignment horizontal="center"/>
    </xf>
    <xf numFmtId="164" fontId="3" fillId="0" borderId="0" xfId="0" applyNumberFormat="1" applyFont="1" applyFill="1"/>
    <xf numFmtId="2" fontId="15" fillId="0" borderId="0" xfId="0" applyNumberFormat="1" applyFont="1" applyFill="1"/>
    <xf numFmtId="0" fontId="15" fillId="0" borderId="0" xfId="0" applyFont="1" applyFill="1"/>
    <xf numFmtId="164" fontId="13" fillId="0" borderId="3" xfId="0" applyNumberFormat="1" applyFont="1" applyFill="1" applyBorder="1" applyAlignment="1">
      <alignment horizontal="center" vertical="center"/>
    </xf>
    <xf numFmtId="164" fontId="3" fillId="0" borderId="9" xfId="0" applyNumberFormat="1" applyFont="1" applyFill="1" applyBorder="1" applyAlignment="1">
      <alignment horizontal="center" vertical="center"/>
    </xf>
    <xf numFmtId="164" fontId="3" fillId="0" borderId="23" xfId="0" applyNumberFormat="1" applyFont="1" applyFill="1" applyBorder="1" applyAlignment="1">
      <alignment horizontal="center" vertical="center"/>
    </xf>
    <xf numFmtId="164" fontId="3" fillId="0" borderId="23" xfId="0" applyNumberFormat="1" applyFont="1" applyFill="1" applyBorder="1"/>
    <xf numFmtId="164" fontId="3" fillId="0" borderId="20" xfId="0" applyNumberFormat="1" applyFont="1" applyFill="1" applyBorder="1"/>
    <xf numFmtId="0" fontId="3" fillId="0" borderId="1" xfId="0" applyFont="1" applyFill="1" applyBorder="1" applyAlignment="1">
      <alignment horizontal="center" vertical="center"/>
    </xf>
    <xf numFmtId="2" fontId="3" fillId="0" borderId="1" xfId="0" applyNumberFormat="1" applyFont="1" applyFill="1" applyBorder="1" applyAlignment="1">
      <alignment horizontal="center" vertical="center"/>
    </xf>
    <xf numFmtId="164" fontId="5" fillId="0" borderId="26" xfId="0" applyNumberFormat="1" applyFont="1" applyFill="1" applyBorder="1" applyAlignment="1">
      <alignment horizontal="center" vertical="center"/>
    </xf>
    <xf numFmtId="0" fontId="5" fillId="0" borderId="27" xfId="0" applyFont="1" applyFill="1" applyBorder="1" applyAlignment="1">
      <alignment horizontal="center" vertical="center" wrapText="1"/>
    </xf>
    <xf numFmtId="0" fontId="5" fillId="0" borderId="10" xfId="0" applyFont="1" applyFill="1" applyBorder="1" applyAlignment="1">
      <alignment horizontal="center" vertical="center"/>
    </xf>
    <xf numFmtId="164" fontId="12" fillId="0" borderId="28" xfId="0" quotePrefix="1" applyNumberFormat="1" applyFont="1" applyFill="1" applyBorder="1" applyAlignment="1">
      <alignment horizontal="center"/>
    </xf>
    <xf numFmtId="2" fontId="3" fillId="0" borderId="29" xfId="0" applyNumberFormat="1" applyFont="1" applyFill="1" applyBorder="1" applyAlignment="1">
      <alignment horizontal="center"/>
    </xf>
    <xf numFmtId="164" fontId="12" fillId="0" borderId="30" xfId="0" quotePrefix="1" applyNumberFormat="1" applyFont="1" applyFill="1" applyBorder="1" applyAlignment="1">
      <alignment horizontal="center"/>
    </xf>
    <xf numFmtId="2" fontId="3" fillId="0" borderId="31" xfId="0" applyNumberFormat="1" applyFont="1" applyFill="1" applyBorder="1" applyAlignment="1">
      <alignment horizontal="center" vertical="center"/>
    </xf>
    <xf numFmtId="2" fontId="3" fillId="0" borderId="11" xfId="0" applyNumberFormat="1" applyFont="1" applyFill="1" applyBorder="1" applyAlignment="1">
      <alignment horizontal="center"/>
    </xf>
    <xf numFmtId="166" fontId="3" fillId="0" borderId="25" xfId="0" applyNumberFormat="1" applyFont="1" applyBorder="1"/>
    <xf numFmtId="166" fontId="3" fillId="0" borderId="0" xfId="0" applyNumberFormat="1" applyFont="1" applyBorder="1"/>
    <xf numFmtId="0" fontId="3" fillId="0" borderId="23" xfId="0" applyFont="1" applyBorder="1"/>
    <xf numFmtId="166" fontId="3" fillId="0" borderId="23" xfId="0" applyNumberFormat="1" applyFont="1" applyBorder="1"/>
    <xf numFmtId="0" fontId="3" fillId="0" borderId="22" xfId="0" applyFont="1" applyBorder="1" applyAlignment="1">
      <alignment horizontal="center" vertical="center"/>
    </xf>
    <xf numFmtId="0" fontId="3" fillId="0" borderId="32" xfId="0" applyFont="1" applyBorder="1"/>
    <xf numFmtId="0" fontId="3" fillId="0" borderId="2" xfId="0" applyFont="1" applyBorder="1"/>
    <xf numFmtId="0" fontId="3" fillId="0" borderId="33" xfId="0" applyFont="1" applyBorder="1"/>
    <xf numFmtId="0" fontId="3" fillId="0" borderId="34" xfId="0" applyFont="1" applyBorder="1"/>
    <xf numFmtId="0" fontId="3" fillId="0" borderId="35" xfId="0" applyFont="1" applyBorder="1"/>
    <xf numFmtId="0" fontId="3" fillId="0" borderId="34" xfId="0" applyFont="1" applyFill="1" applyBorder="1"/>
    <xf numFmtId="0" fontId="3" fillId="0" borderId="35" xfId="0" applyFont="1" applyFill="1" applyBorder="1"/>
    <xf numFmtId="0" fontId="3" fillId="0" borderId="36" xfId="0" applyFont="1" applyFill="1" applyBorder="1"/>
    <xf numFmtId="0" fontId="3" fillId="0" borderId="37" xfId="0" applyFont="1" applyFill="1" applyBorder="1"/>
    <xf numFmtId="0" fontId="3" fillId="0" borderId="38" xfId="0" applyFont="1" applyFill="1" applyBorder="1"/>
    <xf numFmtId="0" fontId="3" fillId="0" borderId="39" xfId="0" applyFont="1" applyBorder="1" applyAlignment="1">
      <alignment horizontal="center" vertical="center"/>
    </xf>
    <xf numFmtId="0" fontId="3" fillId="0" borderId="40" xfId="0" applyFont="1" applyBorder="1" applyAlignment="1">
      <alignment horizontal="center" vertical="center"/>
    </xf>
    <xf numFmtId="0" fontId="3" fillId="0" borderId="40" xfId="0" applyFont="1" applyBorder="1"/>
    <xf numFmtId="0" fontId="3" fillId="0" borderId="42" xfId="0" quotePrefix="1" applyFont="1" applyBorder="1" applyAlignment="1">
      <alignment horizontal="center" vertical="center"/>
    </xf>
    <xf numFmtId="164" fontId="3" fillId="0" borderId="0" xfId="0" applyNumberFormat="1" applyFont="1" applyBorder="1"/>
    <xf numFmtId="166" fontId="3" fillId="0" borderId="0" xfId="0" applyNumberFormat="1" applyFont="1" applyBorder="1" applyAlignment="1">
      <alignment horizontal="center" vertical="center"/>
    </xf>
    <xf numFmtId="0" fontId="3" fillId="0" borderId="43" xfId="0" applyFont="1" applyFill="1" applyBorder="1"/>
    <xf numFmtId="0" fontId="3" fillId="0" borderId="43" xfId="0" applyFont="1" applyBorder="1"/>
    <xf numFmtId="0" fontId="3" fillId="0" borderId="42" xfId="0" applyFont="1" applyBorder="1"/>
    <xf numFmtId="0" fontId="3" fillId="0" borderId="42" xfId="0" applyFont="1" applyBorder="1" applyAlignment="1">
      <alignment horizontal="center" vertical="center"/>
    </xf>
    <xf numFmtId="16" fontId="3" fillId="0" borderId="0" xfId="0" quotePrefix="1" applyNumberFormat="1" applyFont="1" applyBorder="1" applyAlignment="1">
      <alignment horizontal="center" vertical="center"/>
    </xf>
    <xf numFmtId="0" fontId="3" fillId="0" borderId="42" xfId="0" applyFont="1" applyFill="1" applyBorder="1"/>
    <xf numFmtId="0" fontId="3" fillId="0" borderId="24" xfId="0" applyFont="1" applyBorder="1" applyAlignment="1">
      <alignment horizontal="center" vertical="center"/>
    </xf>
    <xf numFmtId="0" fontId="3" fillId="0" borderId="41" xfId="0" applyFont="1" applyBorder="1"/>
    <xf numFmtId="166" fontId="3" fillId="0" borderId="46" xfId="0" applyNumberFormat="1" applyFont="1" applyBorder="1"/>
    <xf numFmtId="2" fontId="3" fillId="0" borderId="43" xfId="0" applyNumberFormat="1" applyFont="1" applyBorder="1"/>
    <xf numFmtId="0" fontId="3" fillId="0" borderId="44" xfId="0" applyFont="1" applyBorder="1"/>
    <xf numFmtId="0" fontId="3" fillId="0" borderId="24" xfId="0" applyFont="1" applyBorder="1"/>
    <xf numFmtId="2" fontId="3" fillId="0" borderId="45" xfId="0" applyNumberFormat="1" applyFont="1" applyBorder="1"/>
    <xf numFmtId="0" fontId="5" fillId="5" borderId="7" xfId="0" applyFont="1" applyFill="1" applyBorder="1"/>
    <xf numFmtId="0" fontId="6" fillId="0" borderId="0" xfId="0" applyFont="1" applyBorder="1"/>
    <xf numFmtId="164" fontId="3" fillId="0" borderId="43" xfId="0" applyNumberFormat="1" applyFont="1" applyBorder="1"/>
    <xf numFmtId="164" fontId="3" fillId="0" borderId="43" xfId="0" applyNumberFormat="1" applyFont="1" applyFill="1" applyBorder="1"/>
    <xf numFmtId="171" fontId="3" fillId="0" borderId="0" xfId="0" applyNumberFormat="1" applyFont="1" applyBorder="1" applyAlignment="1">
      <alignment horizontal="right"/>
    </xf>
    <xf numFmtId="171" fontId="3" fillId="0" borderId="0" xfId="0" applyNumberFormat="1" applyFont="1" applyAlignment="1">
      <alignment horizontal="center"/>
    </xf>
    <xf numFmtId="0" fontId="3" fillId="0" borderId="41" xfId="0" applyFont="1" applyBorder="1" applyAlignment="1">
      <alignment horizontal="center" vertical="center"/>
    </xf>
    <xf numFmtId="166" fontId="3" fillId="0" borderId="43" xfId="0" applyNumberFormat="1" applyFont="1" applyBorder="1" applyAlignment="1">
      <alignment horizontal="center" vertical="center"/>
    </xf>
    <xf numFmtId="0" fontId="3" fillId="0" borderId="44" xfId="0" quotePrefix="1" applyFont="1" applyBorder="1" applyAlignment="1">
      <alignment horizontal="center" vertical="center"/>
    </xf>
    <xf numFmtId="164" fontId="3" fillId="0" borderId="24" xfId="0" applyNumberFormat="1" applyFont="1" applyBorder="1"/>
    <xf numFmtId="2" fontId="3" fillId="0" borderId="24" xfId="0" applyNumberFormat="1" applyFont="1" applyBorder="1" applyAlignment="1">
      <alignment horizontal="center" vertical="center"/>
    </xf>
    <xf numFmtId="2" fontId="3" fillId="0" borderId="24" xfId="0" applyNumberFormat="1" applyFont="1" applyBorder="1" applyAlignment="1">
      <alignment horizontal="center"/>
    </xf>
    <xf numFmtId="166" fontId="3" fillId="0" borderId="45" xfId="0" applyNumberFormat="1" applyFont="1" applyBorder="1" applyAlignment="1">
      <alignment horizontal="center" vertical="center"/>
    </xf>
    <xf numFmtId="0" fontId="3" fillId="0" borderId="1" xfId="0" applyFont="1" applyBorder="1" applyAlignment="1">
      <alignment horizontal="center" vertical="center"/>
    </xf>
    <xf numFmtId="168" fontId="3" fillId="0" borderId="1" xfId="0" applyNumberFormat="1" applyFont="1" applyBorder="1" applyAlignment="1">
      <alignment horizontal="center" vertical="center"/>
    </xf>
    <xf numFmtId="0" fontId="3" fillId="0" borderId="31" xfId="0" applyFont="1" applyBorder="1"/>
    <xf numFmtId="0" fontId="3" fillId="0" borderId="31" xfId="0" applyFont="1" applyBorder="1" applyAlignment="1">
      <alignment horizontal="center" vertical="center"/>
    </xf>
    <xf numFmtId="164" fontId="3" fillId="0" borderId="31" xfId="0" applyNumberFormat="1" applyFont="1" applyBorder="1"/>
    <xf numFmtId="168" fontId="3" fillId="0" borderId="31" xfId="0" applyNumberFormat="1" applyFont="1" applyBorder="1" applyAlignment="1">
      <alignment horizontal="center" vertical="center"/>
    </xf>
    <xf numFmtId="167" fontId="3" fillId="0" borderId="31" xfId="0" applyNumberFormat="1" applyFont="1" applyBorder="1"/>
    <xf numFmtId="2" fontId="3" fillId="0" borderId="31" xfId="0" applyNumberFormat="1" applyFont="1" applyBorder="1"/>
    <xf numFmtId="168" fontId="3" fillId="0" borderId="4" xfId="0" applyNumberFormat="1" applyFont="1" applyBorder="1" applyAlignment="1">
      <alignment horizontal="center" vertical="center"/>
    </xf>
    <xf numFmtId="0" fontId="3" fillId="0" borderId="2" xfId="0" applyFont="1" applyBorder="1" applyAlignment="1">
      <alignment horizontal="center" vertical="center"/>
    </xf>
    <xf numFmtId="0" fontId="3" fillId="0" borderId="33" xfId="0" applyFont="1" applyBorder="1" applyAlignment="1">
      <alignment horizontal="center" vertical="center"/>
    </xf>
    <xf numFmtId="0" fontId="3" fillId="0" borderId="34" xfId="0" applyFont="1" applyBorder="1" applyAlignment="1">
      <alignment horizontal="center"/>
    </xf>
    <xf numFmtId="0" fontId="3" fillId="0" borderId="35" xfId="0" applyFont="1" applyBorder="1" applyAlignment="1">
      <alignment horizontal="center" vertic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vertical="center"/>
    </xf>
    <xf numFmtId="0" fontId="3" fillId="0" borderId="35" xfId="0" applyFont="1" applyFill="1" applyBorder="1" applyAlignment="1">
      <alignment horizontal="center"/>
    </xf>
    <xf numFmtId="0" fontId="3" fillId="0" borderId="37" xfId="0" applyFont="1" applyFill="1" applyBorder="1" applyAlignment="1">
      <alignment horizontal="center"/>
    </xf>
    <xf numFmtId="0" fontId="3" fillId="0" borderId="38" xfId="0" applyFont="1" applyFill="1" applyBorder="1" applyAlignment="1">
      <alignment horizontal="center"/>
    </xf>
    <xf numFmtId="0" fontId="3" fillId="0" borderId="2" xfId="0" applyFont="1" applyFill="1" applyBorder="1" applyAlignment="1">
      <alignment horizontal="center" vertical="center"/>
    </xf>
    <xf numFmtId="0" fontId="3" fillId="0" borderId="33" xfId="0" applyFont="1" applyFill="1" applyBorder="1" applyAlignment="1">
      <alignment horizontal="center" vertical="center"/>
    </xf>
    <xf numFmtId="0" fontId="3" fillId="0" borderId="35" xfId="0" applyFont="1" applyFill="1" applyBorder="1" applyAlignment="1">
      <alignment horizontal="center" vertical="center"/>
    </xf>
    <xf numFmtId="0" fontId="3" fillId="0" borderId="37" xfId="0" applyFont="1" applyFill="1" applyBorder="1" applyAlignment="1">
      <alignment horizontal="center" vertical="center"/>
    </xf>
    <xf numFmtId="0" fontId="3" fillId="0" borderId="38" xfId="0" applyFont="1" applyFill="1" applyBorder="1" applyAlignment="1">
      <alignment horizontal="center" vertical="center"/>
    </xf>
    <xf numFmtId="0" fontId="3" fillId="0" borderId="32" xfId="0" applyFont="1" applyBorder="1" applyAlignment="1">
      <alignment horizontal="center" vertical="center"/>
    </xf>
    <xf numFmtId="0" fontId="3" fillId="0" borderId="34" xfId="0" applyFont="1" applyBorder="1" applyAlignment="1">
      <alignment horizontal="center" vertical="center"/>
    </xf>
    <xf numFmtId="0" fontId="3" fillId="0" borderId="36" xfId="0" applyFont="1" applyBorder="1" applyAlignment="1">
      <alignment horizontal="center" vertical="center"/>
    </xf>
    <xf numFmtId="0" fontId="3" fillId="0" borderId="37" xfId="0" applyFont="1" applyBorder="1" applyAlignment="1">
      <alignment horizontal="center" vertical="center"/>
    </xf>
    <xf numFmtId="0" fontId="3" fillId="0" borderId="47" xfId="0" applyFont="1" applyBorder="1" applyAlignment="1">
      <alignment horizontal="center"/>
    </xf>
    <xf numFmtId="0" fontId="3" fillId="0" borderId="48" xfId="0" applyFont="1" applyBorder="1" applyAlignment="1">
      <alignment horizontal="center"/>
    </xf>
    <xf numFmtId="0" fontId="3" fillId="0" borderId="4" xfId="0" applyFont="1" applyBorder="1" applyAlignment="1">
      <alignment horizontal="center"/>
    </xf>
    <xf numFmtId="166" fontId="3" fillId="0" borderId="47" xfId="0" applyNumberFormat="1" applyFont="1" applyBorder="1"/>
    <xf numFmtId="166" fontId="3" fillId="0" borderId="48" xfId="0" applyNumberFormat="1" applyFont="1" applyBorder="1"/>
    <xf numFmtId="0" fontId="3" fillId="0" borderId="47" xfId="0" applyFont="1" applyBorder="1"/>
    <xf numFmtId="0" fontId="3" fillId="0" borderId="48" xfId="0" applyFont="1" applyBorder="1"/>
    <xf numFmtId="0" fontId="3" fillId="0" borderId="36" xfId="0" applyFont="1" applyBorder="1"/>
    <xf numFmtId="0" fontId="3" fillId="0" borderId="37" xfId="0" applyFont="1" applyBorder="1"/>
    <xf numFmtId="0" fontId="3" fillId="0" borderId="38" xfId="0" applyFont="1" applyBorder="1"/>
    <xf numFmtId="0" fontId="3" fillId="0" borderId="32" xfId="0" applyFont="1" applyFill="1" applyBorder="1" applyAlignment="1">
      <alignment horizontal="center" vertical="center"/>
    </xf>
    <xf numFmtId="0" fontId="3" fillId="0" borderId="38" xfId="0" applyFont="1" applyBorder="1" applyAlignment="1">
      <alignment horizontal="center" vertical="center"/>
    </xf>
    <xf numFmtId="2" fontId="3" fillId="0" borderId="32" xfId="0" applyNumberFormat="1" applyFont="1" applyFill="1" applyBorder="1" applyAlignment="1">
      <alignment horizontal="center" vertical="center"/>
    </xf>
    <xf numFmtId="2" fontId="3" fillId="0" borderId="38" xfId="0" applyNumberFormat="1" applyFont="1" applyBorder="1" applyAlignment="1">
      <alignment horizontal="center" vertical="center"/>
    </xf>
    <xf numFmtId="169" fontId="3" fillId="0" borderId="32" xfId="0" applyNumberFormat="1" applyFont="1" applyFill="1" applyBorder="1" applyAlignment="1">
      <alignment horizontal="center" vertical="center"/>
    </xf>
    <xf numFmtId="169" fontId="3" fillId="0" borderId="38" xfId="0" applyNumberFormat="1" applyFont="1" applyBorder="1" applyAlignment="1">
      <alignment horizontal="center" vertical="center"/>
    </xf>
    <xf numFmtId="164" fontId="3" fillId="0" borderId="47" xfId="0" applyNumberFormat="1" applyFont="1" applyBorder="1"/>
    <xf numFmtId="164" fontId="3" fillId="0" borderId="48" xfId="0" applyNumberFormat="1" applyFont="1" applyBorder="1"/>
    <xf numFmtId="2" fontId="3" fillId="0" borderId="47" xfId="0" applyNumberFormat="1" applyFont="1" applyBorder="1"/>
    <xf numFmtId="2" fontId="3" fillId="0" borderId="48" xfId="0" applyNumberFormat="1" applyFont="1" applyBorder="1"/>
    <xf numFmtId="168" fontId="3" fillId="0" borderId="47" xfId="0" applyNumberFormat="1" applyFont="1" applyBorder="1"/>
    <xf numFmtId="168" fontId="3" fillId="0" borderId="48" xfId="0" applyNumberFormat="1" applyFont="1" applyBorder="1"/>
    <xf numFmtId="0" fontId="3" fillId="0" borderId="47" xfId="0" applyNumberFormat="1" applyFont="1" applyBorder="1"/>
    <xf numFmtId="0" fontId="5" fillId="19" borderId="17" xfId="0" applyFont="1" applyFill="1" applyBorder="1" applyAlignment="1">
      <alignment horizontal="right"/>
    </xf>
    <xf numFmtId="0" fontId="5" fillId="19" borderId="49" xfId="0" applyNumberFormat="1" applyFont="1" applyFill="1" applyBorder="1"/>
    <xf numFmtId="0" fontId="5" fillId="19" borderId="25" xfId="0" applyFont="1" applyFill="1" applyBorder="1" applyAlignment="1">
      <alignment horizontal="right"/>
    </xf>
    <xf numFmtId="168" fontId="5" fillId="19" borderId="50" xfId="0" applyNumberFormat="1" applyFont="1" applyFill="1" applyBorder="1"/>
    <xf numFmtId="0" fontId="5" fillId="19" borderId="18" xfId="0" applyFont="1" applyFill="1" applyBorder="1" applyAlignment="1">
      <alignment horizontal="right"/>
    </xf>
    <xf numFmtId="168" fontId="5" fillId="19" borderId="51" xfId="0" applyNumberFormat="1" applyFont="1" applyFill="1" applyBorder="1"/>
    <xf numFmtId="0" fontId="17" fillId="18" borderId="17" xfId="0" applyFont="1" applyFill="1" applyBorder="1" applyAlignment="1">
      <alignment horizontal="right"/>
    </xf>
    <xf numFmtId="166" fontId="16" fillId="18" borderId="49" xfId="0" applyNumberFormat="1" applyFont="1" applyFill="1" applyBorder="1"/>
    <xf numFmtId="0" fontId="17" fillId="18" borderId="25" xfId="0" applyFont="1" applyFill="1" applyBorder="1" applyAlignment="1">
      <alignment horizontal="right"/>
    </xf>
    <xf numFmtId="166" fontId="16" fillId="18" borderId="50" xfId="0" applyNumberFormat="1" applyFont="1" applyFill="1" applyBorder="1"/>
    <xf numFmtId="0" fontId="3" fillId="5" borderId="7" xfId="0" applyFont="1" applyFill="1" applyBorder="1"/>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55" xfId="0" quotePrefix="1" applyFont="1" applyBorder="1" applyAlignment="1">
      <alignment horizontal="center" vertical="center"/>
    </xf>
    <xf numFmtId="2" fontId="3" fillId="0" borderId="56" xfId="0" applyNumberFormat="1" applyFont="1" applyBorder="1"/>
    <xf numFmtId="0" fontId="3" fillId="0" borderId="57" xfId="0" quotePrefix="1" applyFont="1" applyBorder="1" applyAlignment="1">
      <alignment horizontal="center" vertical="center"/>
    </xf>
    <xf numFmtId="2" fontId="3" fillId="0" borderId="58" xfId="0" applyNumberFormat="1" applyFont="1" applyBorder="1"/>
    <xf numFmtId="0" fontId="3" fillId="0" borderId="59" xfId="0" quotePrefix="1" applyFont="1" applyBorder="1" applyAlignment="1">
      <alignment horizontal="center" vertical="center"/>
    </xf>
    <xf numFmtId="2" fontId="3" fillId="0" borderId="60" xfId="0" applyNumberFormat="1" applyFont="1" applyBorder="1"/>
    <xf numFmtId="0" fontId="5" fillId="0" borderId="42" xfId="0" applyFont="1" applyBorder="1" applyAlignment="1">
      <alignment horizontal="right" vertical="center"/>
    </xf>
    <xf numFmtId="0" fontId="5" fillId="0" borderId="0" xfId="0" applyFont="1" applyBorder="1" applyAlignment="1">
      <alignment horizontal="right" vertical="center"/>
    </xf>
    <xf numFmtId="0" fontId="4" fillId="0" borderId="42" xfId="0" applyFont="1" applyBorder="1" applyAlignment="1">
      <alignment horizontal="right"/>
    </xf>
    <xf numFmtId="0" fontId="5" fillId="0" borderId="42" xfId="0" applyFont="1" applyFill="1" applyBorder="1" applyAlignment="1">
      <alignment horizontal="right"/>
    </xf>
    <xf numFmtId="0" fontId="3" fillId="0" borderId="42" xfId="0" applyFont="1" applyBorder="1" applyAlignment="1">
      <alignment horizontal="right"/>
    </xf>
    <xf numFmtId="0" fontId="5" fillId="0" borderId="42" xfId="0" applyFont="1" applyBorder="1" applyAlignment="1">
      <alignment horizontal="right"/>
    </xf>
    <xf numFmtId="0" fontId="5" fillId="0" borderId="42" xfId="0" quotePrefix="1" applyFont="1" applyBorder="1" applyAlignment="1">
      <alignment horizontal="right"/>
    </xf>
    <xf numFmtId="0" fontId="5" fillId="0" borderId="0" xfId="0" applyFont="1" applyBorder="1" applyAlignment="1">
      <alignment horizontal="right"/>
    </xf>
    <xf numFmtId="0" fontId="5" fillId="0" borderId="42" xfId="0" applyFont="1" applyBorder="1" applyAlignment="1">
      <alignment horizontal="left"/>
    </xf>
    <xf numFmtId="168" fontId="3" fillId="0" borderId="61" xfId="0" applyNumberFormat="1" applyFont="1" applyBorder="1"/>
    <xf numFmtId="0" fontId="17" fillId="18" borderId="62" xfId="0" applyFont="1" applyFill="1" applyBorder="1" applyAlignment="1">
      <alignment horizontal="right"/>
    </xf>
    <xf numFmtId="166" fontId="16" fillId="18" borderId="63" xfId="0" applyNumberFormat="1" applyFont="1" applyFill="1" applyBorder="1"/>
    <xf numFmtId="0" fontId="3" fillId="0" borderId="45" xfId="0" applyFont="1" applyBorder="1"/>
    <xf numFmtId="166" fontId="3" fillId="0" borderId="31" xfId="0" applyNumberFormat="1" applyFont="1" applyBorder="1"/>
    <xf numFmtId="0" fontId="4" fillId="0" borderId="0" xfId="0" applyFont="1" applyBorder="1"/>
    <xf numFmtId="0" fontId="5" fillId="13" borderId="17" xfId="0" applyFont="1" applyFill="1" applyBorder="1" applyAlignment="1">
      <alignment horizontal="right"/>
    </xf>
    <xf numFmtId="0" fontId="5" fillId="13" borderId="25" xfId="0" applyFont="1" applyFill="1" applyBorder="1" applyAlignment="1">
      <alignment horizontal="right"/>
    </xf>
    <xf numFmtId="0" fontId="5" fillId="13" borderId="18" xfId="0" applyFont="1" applyFill="1" applyBorder="1" applyAlignment="1">
      <alignment horizontal="right"/>
    </xf>
    <xf numFmtId="164" fontId="5" fillId="13" borderId="49" xfId="0" applyNumberFormat="1" applyFont="1" applyFill="1" applyBorder="1"/>
    <xf numFmtId="164" fontId="5" fillId="13" borderId="50" xfId="0" applyNumberFormat="1" applyFont="1" applyFill="1" applyBorder="1"/>
    <xf numFmtId="164" fontId="5" fillId="13" borderId="51" xfId="0" applyNumberFormat="1" applyFont="1" applyFill="1" applyBorder="1"/>
    <xf numFmtId="170" fontId="3" fillId="0" borderId="4" xfId="0" applyNumberFormat="1" applyFont="1" applyBorder="1"/>
    <xf numFmtId="170" fontId="3" fillId="0" borderId="1" xfId="0" applyNumberFormat="1" applyFont="1" applyBorder="1"/>
    <xf numFmtId="170" fontId="3" fillId="0" borderId="31" xfId="0" applyNumberFormat="1" applyFont="1" applyBorder="1"/>
    <xf numFmtId="171" fontId="3" fillId="0" borderId="0" xfId="0" applyNumberFormat="1" applyFont="1" applyBorder="1"/>
    <xf numFmtId="0" fontId="3" fillId="0" borderId="1" xfId="0" applyFont="1" applyBorder="1" applyAlignment="1">
      <alignment horizontal="center" vertical="center"/>
    </xf>
    <xf numFmtId="164" fontId="5" fillId="19" borderId="49" xfId="0" applyNumberFormat="1" applyFont="1" applyFill="1" applyBorder="1"/>
    <xf numFmtId="164" fontId="5" fillId="19" borderId="50" xfId="0" applyNumberFormat="1" applyFont="1" applyFill="1" applyBorder="1"/>
    <xf numFmtId="164" fontId="5" fillId="19" borderId="51" xfId="0" applyNumberFormat="1" applyFont="1" applyFill="1" applyBorder="1"/>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xf>
    <xf numFmtId="169" fontId="3" fillId="0" borderId="1" xfId="0" applyNumberFormat="1" applyFont="1" applyBorder="1"/>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xf>
    <xf numFmtId="171" fontId="3" fillId="0" borderId="1" xfId="0" applyNumberFormat="1" applyFont="1" applyBorder="1"/>
    <xf numFmtId="0" fontId="3" fillId="0" borderId="1" xfId="0" applyFont="1" applyBorder="1" applyAlignment="1">
      <alignment horizontal="center" vertical="center"/>
    </xf>
    <xf numFmtId="172" fontId="3" fillId="0" borderId="4" xfId="0" applyNumberFormat="1" applyFont="1" applyBorder="1"/>
    <xf numFmtId="172" fontId="5" fillId="19" borderId="49" xfId="0" applyNumberFormat="1" applyFont="1" applyFill="1" applyBorder="1"/>
    <xf numFmtId="172" fontId="5" fillId="19" borderId="50" xfId="0" applyNumberFormat="1" applyFont="1" applyFill="1" applyBorder="1"/>
    <xf numFmtId="172" fontId="5" fillId="19" borderId="51" xfId="0" applyNumberFormat="1" applyFont="1" applyFill="1" applyBorder="1"/>
    <xf numFmtId="167" fontId="3" fillId="0" borderId="47" xfId="0" applyNumberFormat="1" applyFont="1" applyBorder="1"/>
    <xf numFmtId="167" fontId="3" fillId="0" borderId="48" xfId="0" applyNumberFormat="1" applyFont="1" applyBorder="1"/>
    <xf numFmtId="172" fontId="3" fillId="0" borderId="48" xfId="0" applyNumberFormat="1" applyFont="1" applyBorder="1"/>
    <xf numFmtId="167" fontId="3" fillId="5" borderId="48" xfId="0" applyNumberFormat="1" applyFont="1" applyFill="1" applyBorder="1"/>
    <xf numFmtId="170" fontId="3" fillId="5" borderId="48" xfId="0" applyNumberFormat="1" applyFont="1" applyFill="1" applyBorder="1"/>
    <xf numFmtId="172" fontId="3" fillId="0" borderId="47" xfId="0" applyNumberFormat="1" applyFont="1" applyBorder="1"/>
    <xf numFmtId="0" fontId="3" fillId="0" borderId="1" xfId="0" applyFont="1" applyBorder="1" applyAlignment="1">
      <alignment horizontal="center" vertical="center"/>
    </xf>
    <xf numFmtId="170" fontId="3" fillId="0" borderId="4" xfId="0" applyNumberFormat="1" applyFont="1" applyFill="1" applyBorder="1"/>
    <xf numFmtId="170" fontId="3" fillId="0" borderId="1" xfId="0" applyNumberFormat="1" applyFont="1" applyFill="1" applyBorder="1"/>
    <xf numFmtId="170" fontId="3" fillId="0" borderId="31" xfId="0" applyNumberFormat="1" applyFont="1" applyFill="1" applyBorder="1"/>
    <xf numFmtId="167" fontId="3" fillId="0" borderId="48" xfId="0" applyNumberFormat="1" applyFont="1" applyFill="1" applyBorder="1"/>
    <xf numFmtId="170" fontId="3" fillId="0" borderId="48" xfId="0" applyNumberFormat="1" applyFont="1" applyFill="1" applyBorder="1"/>
    <xf numFmtId="0" fontId="3" fillId="0" borderId="1" xfId="0" applyFont="1" applyBorder="1" applyAlignment="1">
      <alignment horizontal="center" vertical="center"/>
    </xf>
    <xf numFmtId="0" fontId="5" fillId="20" borderId="3" xfId="0" applyFont="1" applyFill="1" applyBorder="1"/>
    <xf numFmtId="169" fontId="3" fillId="20" borderId="7" xfId="0" applyNumberFormat="1" applyFont="1" applyFill="1" applyBorder="1"/>
    <xf numFmtId="169" fontId="3" fillId="20" borderId="22" xfId="0" applyNumberFormat="1" applyFont="1" applyFill="1" applyBorder="1"/>
    <xf numFmtId="169" fontId="3" fillId="20" borderId="21" xfId="0" applyNumberFormat="1" applyFont="1" applyFill="1" applyBorder="1"/>
    <xf numFmtId="0" fontId="3" fillId="0" borderId="1" xfId="0" applyFont="1" applyBorder="1" applyAlignment="1">
      <alignment horizontal="center" vertical="center"/>
    </xf>
    <xf numFmtId="0" fontId="3" fillId="0" borderId="64" xfId="0" applyFont="1" applyBorder="1" applyAlignment="1">
      <alignment horizontal="center" vertical="center"/>
    </xf>
    <xf numFmtId="0" fontId="3" fillId="5" borderId="3" xfId="0" applyFont="1" applyFill="1" applyBorder="1"/>
    <xf numFmtId="166" fontId="16" fillId="18" borderId="7" xfId="0" applyNumberFormat="1" applyFont="1" applyFill="1" applyBorder="1"/>
    <xf numFmtId="166" fontId="16" fillId="18" borderId="22" xfId="0" applyNumberFormat="1" applyFont="1" applyFill="1" applyBorder="1"/>
    <xf numFmtId="166" fontId="16" fillId="18" borderId="65" xfId="0" applyNumberFormat="1" applyFont="1" applyFill="1" applyBorder="1"/>
    <xf numFmtId="169" fontId="3" fillId="0" borderId="31" xfId="0" applyNumberFormat="1" applyFont="1" applyBorder="1" applyAlignment="1">
      <alignment horizontal="center" vertical="center"/>
    </xf>
    <xf numFmtId="169" fontId="5" fillId="19" borderId="49" xfId="0" applyNumberFormat="1" applyFont="1" applyFill="1" applyBorder="1"/>
    <xf numFmtId="169" fontId="5" fillId="19" borderId="50" xfId="0" applyNumberFormat="1" applyFont="1" applyFill="1" applyBorder="1"/>
    <xf numFmtId="169" fontId="5" fillId="19" borderId="51" xfId="0" applyNumberFormat="1" applyFont="1" applyFill="1" applyBorder="1"/>
    <xf numFmtId="0" fontId="3" fillId="5" borderId="66" xfId="0" applyFont="1" applyFill="1" applyBorder="1"/>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3" fillId="0" borderId="0" xfId="0" applyFont="1" applyAlignment="1">
      <alignment horizontal="left" vertical="top" wrapText="1"/>
    </xf>
    <xf numFmtId="0" fontId="3" fillId="0" borderId="0" xfId="0" applyFont="1" applyAlignment="1">
      <alignment horizontal="left" vertical="top"/>
    </xf>
    <xf numFmtId="0" fontId="5" fillId="0" borderId="6" xfId="0" applyFont="1" applyBorder="1" applyAlignment="1">
      <alignment horizontal="center" vertical="center" wrapText="1"/>
    </xf>
    <xf numFmtId="0" fontId="5" fillId="0" borderId="5" xfId="0" applyFont="1" applyBorder="1" applyAlignment="1">
      <alignment horizontal="center" vertical="center" wrapText="1"/>
    </xf>
    <xf numFmtId="0" fontId="3" fillId="0" borderId="4" xfId="0" applyFont="1" applyBorder="1" applyAlignment="1">
      <alignment horizontal="center" vertical="center"/>
    </xf>
    <xf numFmtId="0" fontId="5" fillId="0" borderId="9" xfId="0" applyFont="1" applyBorder="1" applyAlignment="1">
      <alignment horizontal="center" vertical="center" wrapText="1"/>
    </xf>
    <xf numFmtId="0" fontId="5" fillId="0" borderId="20"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12" xfId="0" applyFont="1" applyBorder="1" applyAlignment="1">
      <alignment horizontal="center"/>
    </xf>
    <xf numFmtId="0" fontId="3" fillId="0" borderId="10" xfId="0" applyFont="1" applyBorder="1" applyAlignment="1">
      <alignment horizontal="center"/>
    </xf>
    <xf numFmtId="0" fontId="5" fillId="0" borderId="7" xfId="0" applyFont="1" applyBorder="1" applyAlignment="1">
      <alignment horizontal="center" vertical="center"/>
    </xf>
    <xf numFmtId="0" fontId="5" fillId="0" borderId="21" xfId="0" applyFont="1" applyBorder="1" applyAlignment="1">
      <alignment horizontal="center" vertical="center"/>
    </xf>
    <xf numFmtId="0" fontId="5" fillId="0" borderId="8" xfId="0" applyFont="1" applyBorder="1" applyAlignment="1">
      <alignment horizontal="center" vertical="center" wrapText="1"/>
    </xf>
    <xf numFmtId="0" fontId="5" fillId="0" borderId="19" xfId="0" applyFont="1" applyBorder="1" applyAlignment="1">
      <alignment horizontal="center" vertical="center"/>
    </xf>
    <xf numFmtId="0" fontId="5" fillId="0" borderId="7" xfId="0" applyFont="1" applyBorder="1" applyAlignment="1">
      <alignment horizontal="center" wrapText="1"/>
    </xf>
    <xf numFmtId="0" fontId="5" fillId="0" borderId="21" xfId="0" applyFont="1" applyBorder="1" applyAlignment="1">
      <alignment horizontal="center"/>
    </xf>
    <xf numFmtId="0" fontId="5" fillId="0" borderId="7" xfId="0" applyFont="1" applyBorder="1" applyAlignment="1">
      <alignment horizontal="center" vertical="center" wrapText="1"/>
    </xf>
    <xf numFmtId="0" fontId="3" fillId="0" borderId="0" xfId="0" applyFont="1" applyAlignment="1">
      <alignment horizontal="right"/>
    </xf>
    <xf numFmtId="0" fontId="3" fillId="7" borderId="7" xfId="0" applyFont="1" applyFill="1" applyBorder="1" applyAlignment="1">
      <alignment horizontal="center" vertical="center"/>
    </xf>
    <xf numFmtId="0" fontId="3" fillId="7" borderId="21" xfId="0" applyFont="1" applyFill="1" applyBorder="1" applyAlignment="1">
      <alignment horizontal="center" vertical="center"/>
    </xf>
    <xf numFmtId="0" fontId="3" fillId="0" borderId="7" xfId="0" applyFont="1" applyBorder="1" applyAlignment="1">
      <alignment horizontal="center" vertical="center"/>
    </xf>
    <xf numFmtId="0" fontId="3" fillId="0" borderId="21" xfId="0" applyFont="1" applyBorder="1" applyAlignment="1">
      <alignment horizontal="center" vertical="center"/>
    </xf>
    <xf numFmtId="0" fontId="3" fillId="8" borderId="7" xfId="0" applyFont="1" applyFill="1" applyBorder="1" applyAlignment="1">
      <alignment horizontal="center" vertical="center" wrapText="1"/>
    </xf>
    <xf numFmtId="0" fontId="3" fillId="8" borderId="21" xfId="0" applyFont="1" applyFill="1" applyBorder="1" applyAlignment="1">
      <alignment horizontal="center" vertical="center"/>
    </xf>
    <xf numFmtId="0" fontId="3" fillId="8" borderId="7" xfId="0" applyFont="1" applyFill="1" applyBorder="1" applyAlignment="1">
      <alignment horizontal="center" vertical="center"/>
    </xf>
    <xf numFmtId="0" fontId="3" fillId="0" borderId="7" xfId="0" applyFont="1" applyFill="1" applyBorder="1" applyAlignment="1">
      <alignment horizontal="center" vertical="center" wrapText="1"/>
    </xf>
    <xf numFmtId="0" fontId="3" fillId="0" borderId="21" xfId="0" applyFont="1" applyFill="1" applyBorder="1" applyAlignment="1">
      <alignment horizontal="center" vertical="center"/>
    </xf>
    <xf numFmtId="0" fontId="3" fillId="0" borderId="21"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7" xfId="0" applyFont="1" applyBorder="1" applyAlignment="1">
      <alignment horizontal="center" vertical="center" wrapText="1"/>
    </xf>
    <xf numFmtId="0" fontId="4" fillId="5" borderId="17" xfId="0" applyFont="1" applyFill="1" applyBorder="1" applyAlignment="1">
      <alignment horizontal="center"/>
    </xf>
    <xf numFmtId="0" fontId="4" fillId="5" borderId="8" xfId="0" applyFont="1" applyFill="1" applyBorder="1" applyAlignment="1">
      <alignment horizontal="center"/>
    </xf>
    <xf numFmtId="0" fontId="4" fillId="5" borderId="9" xfId="0" applyFont="1" applyFill="1" applyBorder="1" applyAlignment="1">
      <alignment horizontal="center"/>
    </xf>
    <xf numFmtId="0" fontId="7" fillId="0" borderId="2" xfId="0" applyFont="1" applyBorder="1" applyAlignment="1">
      <alignment horizontal="left" wrapText="1"/>
    </xf>
    <xf numFmtId="0" fontId="0" fillId="0" borderId="2" xfId="0" applyBorder="1" applyAlignment="1">
      <alignment horizontal="left"/>
    </xf>
    <xf numFmtId="0" fontId="0" fillId="0" borderId="24" xfId="0" applyBorder="1" applyAlignment="1">
      <alignment horizontal="left"/>
    </xf>
    <xf numFmtId="0" fontId="8" fillId="2" borderId="17" xfId="0" applyFont="1" applyFill="1" applyBorder="1" applyAlignment="1">
      <alignment horizontal="center"/>
    </xf>
    <xf numFmtId="0" fontId="8" fillId="2" borderId="9" xfId="0" applyFont="1" applyFill="1" applyBorder="1" applyAlignment="1">
      <alignment horizontal="center"/>
    </xf>
    <xf numFmtId="0" fontId="3" fillId="0" borderId="68" xfId="0" applyFont="1" applyBorder="1" applyAlignment="1">
      <alignment horizontal="center" vertical="center"/>
    </xf>
    <xf numFmtId="0" fontId="3" fillId="0" borderId="38" xfId="0" quotePrefix="1" applyFont="1" applyBorder="1" applyAlignment="1">
      <alignment horizontal="center" vertical="center"/>
    </xf>
    <xf numFmtId="0" fontId="3" fillId="0" borderId="67" xfId="0" quotePrefix="1" applyFont="1" applyBorder="1" applyAlignment="1">
      <alignment horizontal="center" vertical="center"/>
    </xf>
    <xf numFmtId="0" fontId="3" fillId="0" borderId="13" xfId="0" quotePrefix="1"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right"/>
    </xf>
    <xf numFmtId="0" fontId="3" fillId="0" borderId="1" xfId="0" applyFont="1" applyBorder="1" applyAlignment="1">
      <alignment vertical="center"/>
    </xf>
    <xf numFmtId="0" fontId="3" fillId="0" borderId="0" xfId="0" applyFont="1" applyBorder="1" applyAlignment="1">
      <alignment horizontal="right" vertical="center"/>
    </xf>
    <xf numFmtId="0" fontId="18" fillId="0" borderId="0" xfId="0" applyFont="1"/>
  </cellXfs>
  <cellStyles count="2">
    <cellStyle name="Normal" xfId="0" builtinId="0"/>
    <cellStyle name="Porcentaje" xfId="1" builtinId="5"/>
  </cellStyles>
  <dxfs count="2">
    <dxf>
      <font>
        <b/>
        <i val="0"/>
        <condense val="0"/>
        <extend val="0"/>
        <color indexed="10"/>
      </font>
    </dxf>
    <dxf>
      <font>
        <b/>
        <i val="0"/>
        <condense val="0"/>
        <extend val="0"/>
        <color indexed="10"/>
      </font>
      <fill>
        <patternFill>
          <bgColor indexed="26"/>
        </patternFill>
      </fill>
    </dxf>
  </dxfs>
  <tableStyles count="0" defaultTableStyle="TableStyleMedium2" defaultPivotStyle="PivotStyleLight16"/>
  <colors>
    <mruColors>
      <color rgb="FFF94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oneCellAnchor>
    <xdr:from>
      <xdr:col>2</xdr:col>
      <xdr:colOff>219075</xdr:colOff>
      <xdr:row>19</xdr:row>
      <xdr:rowOff>80961</xdr:rowOff>
    </xdr:from>
    <xdr:ext cx="1466850" cy="481013"/>
    <mc:AlternateContent xmlns:mc="http://schemas.openxmlformats.org/markup-compatibility/2006" xmlns:a14="http://schemas.microsoft.com/office/drawing/2010/main">
      <mc:Choice Requires="a14">
        <xdr:sp macro="" textlink="">
          <xdr:nvSpPr>
            <xdr:cNvPr id="2" name="CuadroTexto 1"/>
            <xdr:cNvSpPr txBox="1"/>
          </xdr:nvSpPr>
          <xdr:spPr>
            <a:xfrm>
              <a:off x="1714500" y="4062411"/>
              <a:ext cx="1466850" cy="481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𝑓</m:t>
                        </m:r>
                      </m:sub>
                    </m:sSub>
                    <m:r>
                      <a:rPr lang="es-PE" sz="1100" b="0" i="1">
                        <a:latin typeface="Cambria Math" panose="02040503050406030204" pitchFamily="18" charset="0"/>
                      </a:rPr>
                      <m:t>=</m:t>
                    </m:r>
                    <m:sSub>
                      <m:sSubPr>
                        <m:ctrlPr>
                          <a:rPr lang="es-PE" sz="1100" b="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𝑜</m:t>
                        </m:r>
                      </m:sub>
                    </m:sSub>
                    <m:sSup>
                      <m:sSupPr>
                        <m:ctrlPr>
                          <a:rPr lang="es-PE" sz="1100" b="0" i="1">
                            <a:latin typeface="Cambria Math" panose="02040503050406030204" pitchFamily="18" charset="0"/>
                          </a:rPr>
                        </m:ctrlPr>
                      </m:sSupPr>
                      <m:e>
                        <m:d>
                          <m:dPr>
                            <m:ctrlPr>
                              <a:rPr lang="es-PE" sz="1100" b="0" i="1">
                                <a:latin typeface="Cambria Math" panose="02040503050406030204" pitchFamily="18" charset="0"/>
                              </a:rPr>
                            </m:ctrlPr>
                          </m:dPr>
                          <m:e>
                            <m:r>
                              <a:rPr lang="es-PE" sz="1100" b="0" i="1">
                                <a:solidFill>
                                  <a:schemeClr val="tx1"/>
                                </a:solidFill>
                                <a:effectLst/>
                                <a:latin typeface="Cambria Math" panose="02040503050406030204" pitchFamily="18" charset="0"/>
                                <a:ea typeface="+mn-ea"/>
                                <a:cs typeface="+mn-cs"/>
                              </a:rPr>
                              <m:t>1+</m:t>
                            </m:r>
                            <m:f>
                              <m:fPr>
                                <m:ctrlPr>
                                  <a:rPr lang="es-PE" sz="1100" b="0" i="1">
                                    <a:solidFill>
                                      <a:schemeClr val="tx1"/>
                                    </a:solidFill>
                                    <a:effectLst/>
                                    <a:latin typeface="Cambria Math" panose="02040503050406030204" pitchFamily="18" charset="0"/>
                                    <a:ea typeface="+mn-ea"/>
                                    <a:cs typeface="+mn-cs"/>
                                  </a:rPr>
                                </m:ctrlPr>
                              </m:fPr>
                              <m:num>
                                <m:r>
                                  <a:rPr lang="es-PE" sz="1100" b="0" i="1">
                                    <a:solidFill>
                                      <a:schemeClr val="tx1"/>
                                    </a:solidFill>
                                    <a:effectLst/>
                                    <a:latin typeface="Cambria Math" panose="02040503050406030204" pitchFamily="18" charset="0"/>
                                    <a:ea typeface="+mn-ea"/>
                                    <a:cs typeface="+mn-cs"/>
                                  </a:rPr>
                                  <m:t>𝑟</m:t>
                                </m:r>
                              </m:num>
                              <m:den>
                                <m:r>
                                  <a:rPr lang="es-PE" sz="1100" b="0" i="1">
                                    <a:solidFill>
                                      <a:schemeClr val="tx1"/>
                                    </a:solidFill>
                                    <a:effectLst/>
                                    <a:latin typeface="Cambria Math" panose="02040503050406030204" pitchFamily="18" charset="0"/>
                                    <a:ea typeface="+mn-ea"/>
                                    <a:cs typeface="+mn-cs"/>
                                  </a:rPr>
                                  <m:t>100</m:t>
                                </m:r>
                              </m:den>
                            </m:f>
                          </m:e>
                        </m:d>
                      </m:e>
                      <m:sup>
                        <m:r>
                          <a:rPr lang="es-PE" sz="1100" b="0" i="1">
                            <a:latin typeface="Cambria Math" panose="02040503050406030204" pitchFamily="18" charset="0"/>
                          </a:rPr>
                          <m:t>𝑡</m:t>
                        </m:r>
                      </m:sup>
                    </m:sSup>
                  </m:oMath>
                </m:oMathPara>
              </a14:m>
              <a:endParaRPr lang="es-ES_tradnl" sz="1100">
                <a:latin typeface="Courier New" panose="02070309020205020404" pitchFamily="49" charset="0"/>
                <a:cs typeface="Courier New" panose="02070309020205020404" pitchFamily="49" charset="0"/>
              </a:endParaRPr>
            </a:p>
          </xdr:txBody>
        </xdr:sp>
      </mc:Choice>
      <mc:Fallback xmlns="">
        <xdr:sp macro="" textlink="">
          <xdr:nvSpPr>
            <xdr:cNvPr id="2" name="CuadroTexto 1"/>
            <xdr:cNvSpPr txBox="1"/>
          </xdr:nvSpPr>
          <xdr:spPr>
            <a:xfrm>
              <a:off x="1714500" y="4062411"/>
              <a:ext cx="1466850" cy="481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PE" sz="1100" b="0" i="0">
                  <a:latin typeface="Cambria Math" panose="02040503050406030204" pitchFamily="18" charset="0"/>
                </a:rPr>
                <a:t>𝑃</a:t>
              </a:r>
              <a:r>
                <a:rPr lang="es-ES_tradnl" sz="1100" b="0" i="0">
                  <a:latin typeface="Cambria Math" panose="02040503050406030204" pitchFamily="18" charset="0"/>
                </a:rPr>
                <a:t>_</a:t>
              </a:r>
              <a:r>
                <a:rPr lang="es-PE" sz="1100" b="0" i="0">
                  <a:latin typeface="Cambria Math" panose="02040503050406030204" pitchFamily="18" charset="0"/>
                </a:rPr>
                <a:t>𝑓=𝑃_𝑜 (</a:t>
              </a:r>
              <a:r>
                <a:rPr lang="es-PE" sz="1100" b="0" i="0">
                  <a:solidFill>
                    <a:schemeClr val="tx1"/>
                  </a:solidFill>
                  <a:effectLst/>
                  <a:latin typeface="+mn-lt"/>
                  <a:ea typeface="+mn-ea"/>
                  <a:cs typeface="+mn-cs"/>
                </a:rPr>
                <a:t>1+𝑟/100</a:t>
              </a:r>
              <a:r>
                <a:rPr lang="es-PE" sz="1100" b="0" i="0">
                  <a:solidFill>
                    <a:schemeClr val="tx1"/>
                  </a:solidFill>
                  <a:effectLst/>
                  <a:latin typeface="Cambria Math" panose="02040503050406030204" pitchFamily="18" charset="0"/>
                  <a:ea typeface="+mn-ea"/>
                  <a:cs typeface="+mn-cs"/>
                </a:rPr>
                <a:t>)^</a:t>
              </a:r>
              <a:r>
                <a:rPr lang="es-PE" sz="1100" b="0" i="0">
                  <a:latin typeface="Cambria Math" panose="02040503050406030204" pitchFamily="18" charset="0"/>
                </a:rPr>
                <a:t>𝑡</a:t>
              </a:r>
              <a:endParaRPr lang="es-ES_tradnl" sz="1100">
                <a:latin typeface="Courier New" panose="02070309020205020404" pitchFamily="49" charset="0"/>
                <a:cs typeface="Courier New" panose="02070309020205020404" pitchFamily="49" charset="0"/>
              </a:endParaRPr>
            </a:p>
          </xdr:txBody>
        </xdr:sp>
      </mc:Fallback>
    </mc:AlternateContent>
    <xdr:clientData/>
  </xdr:oneCellAnchor>
  <xdr:oneCellAnchor>
    <xdr:from>
      <xdr:col>1</xdr:col>
      <xdr:colOff>400050</xdr:colOff>
      <xdr:row>22</xdr:row>
      <xdr:rowOff>23812</xdr:rowOff>
    </xdr:from>
    <xdr:ext cx="310662" cy="183127"/>
    <mc:AlternateContent xmlns:mc="http://schemas.openxmlformats.org/markup-compatibility/2006" xmlns:a14="http://schemas.microsoft.com/office/drawing/2010/main">
      <mc:Choice Requires="a14">
        <xdr:sp macro="" textlink="">
          <xdr:nvSpPr>
            <xdr:cNvPr id="3" name="CuadroTexto 2"/>
            <xdr:cNvSpPr txBox="1"/>
          </xdr:nvSpPr>
          <xdr:spPr>
            <a:xfrm>
              <a:off x="1162050" y="4576762"/>
              <a:ext cx="31066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𝑓</m:t>
                        </m:r>
                      </m:sub>
                    </m:sSub>
                    <m:r>
                      <a:rPr lang="es-PE" sz="1100" b="0" i="1">
                        <a:latin typeface="Cambria Math" panose="02040503050406030204" pitchFamily="18" charset="0"/>
                      </a:rPr>
                      <m:t>=</m:t>
                    </m:r>
                  </m:oMath>
                </m:oMathPara>
              </a14:m>
              <a:endParaRPr lang="es-ES_tradnl" sz="1100"/>
            </a:p>
          </xdr:txBody>
        </xdr:sp>
      </mc:Choice>
      <mc:Fallback xmlns="">
        <xdr:sp macro="" textlink="">
          <xdr:nvSpPr>
            <xdr:cNvPr id="3" name="CuadroTexto 2"/>
            <xdr:cNvSpPr txBox="1"/>
          </xdr:nvSpPr>
          <xdr:spPr>
            <a:xfrm>
              <a:off x="1162050" y="4576762"/>
              <a:ext cx="31066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𝑃</a:t>
              </a:r>
              <a:r>
                <a:rPr lang="es-ES_tradnl" sz="1100" b="0" i="0">
                  <a:latin typeface="Cambria Math" panose="02040503050406030204" pitchFamily="18" charset="0"/>
                </a:rPr>
                <a:t>_</a:t>
              </a:r>
              <a:r>
                <a:rPr lang="es-PE" sz="1100" b="0" i="0">
                  <a:latin typeface="Cambria Math" panose="02040503050406030204" pitchFamily="18" charset="0"/>
                </a:rPr>
                <a:t>𝑓=</a:t>
              </a:r>
              <a:endParaRPr lang="es-ES_tradnl" sz="1100"/>
            </a:p>
          </xdr:txBody>
        </xdr:sp>
      </mc:Fallback>
    </mc:AlternateContent>
    <xdr:clientData/>
  </xdr:oneCellAnchor>
  <xdr:oneCellAnchor>
    <xdr:from>
      <xdr:col>1</xdr:col>
      <xdr:colOff>390525</xdr:colOff>
      <xdr:row>24</xdr:row>
      <xdr:rowOff>19050</xdr:rowOff>
    </xdr:from>
    <xdr:ext cx="305084" cy="172227"/>
    <mc:AlternateContent xmlns:mc="http://schemas.openxmlformats.org/markup-compatibility/2006" xmlns:a14="http://schemas.microsoft.com/office/drawing/2010/main">
      <mc:Choice Requires="a14">
        <xdr:sp macro="" textlink="">
          <xdr:nvSpPr>
            <xdr:cNvPr id="4" name="CuadroTexto 3"/>
            <xdr:cNvSpPr txBox="1"/>
          </xdr:nvSpPr>
          <xdr:spPr>
            <a:xfrm>
              <a:off x="1152525" y="4867275"/>
              <a:ext cx="3050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𝑜</m:t>
                        </m:r>
                      </m:sub>
                    </m:sSub>
                    <m:r>
                      <a:rPr lang="es-PE" sz="1100" b="0" i="1">
                        <a:latin typeface="Cambria Math" panose="02040503050406030204" pitchFamily="18" charset="0"/>
                      </a:rPr>
                      <m:t>=</m:t>
                    </m:r>
                  </m:oMath>
                </m:oMathPara>
              </a14:m>
              <a:endParaRPr lang="es-ES_tradnl" sz="1100"/>
            </a:p>
          </xdr:txBody>
        </xdr:sp>
      </mc:Choice>
      <mc:Fallback xmlns="">
        <xdr:sp macro="" textlink="">
          <xdr:nvSpPr>
            <xdr:cNvPr id="4" name="CuadroTexto 3"/>
            <xdr:cNvSpPr txBox="1"/>
          </xdr:nvSpPr>
          <xdr:spPr>
            <a:xfrm>
              <a:off x="1152525" y="4867275"/>
              <a:ext cx="3050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𝑃</a:t>
              </a:r>
              <a:r>
                <a:rPr lang="es-ES_tradnl" sz="1100" b="0" i="0">
                  <a:latin typeface="Cambria Math" panose="02040503050406030204" pitchFamily="18" charset="0"/>
                </a:rPr>
                <a:t>_</a:t>
              </a:r>
              <a:r>
                <a:rPr lang="es-PE" sz="1100" b="0" i="0">
                  <a:latin typeface="Cambria Math" panose="02040503050406030204" pitchFamily="18" charset="0"/>
                </a:rPr>
                <a:t>𝑜=</a:t>
              </a:r>
              <a:endParaRPr lang="es-ES_tradnl"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oneCellAnchor>
    <xdr:from>
      <xdr:col>1</xdr:col>
      <xdr:colOff>85725</xdr:colOff>
      <xdr:row>2</xdr:row>
      <xdr:rowOff>119062</xdr:rowOff>
    </xdr:from>
    <xdr:ext cx="3018840" cy="322268"/>
    <mc:AlternateContent xmlns:mc="http://schemas.openxmlformats.org/markup-compatibility/2006" xmlns:a14="http://schemas.microsoft.com/office/drawing/2010/main">
      <mc:Choice Requires="a14">
        <xdr:sp macro="" textlink="">
          <xdr:nvSpPr>
            <xdr:cNvPr id="2" name="CuadroTexto 1"/>
            <xdr:cNvSpPr txBox="1"/>
          </xdr:nvSpPr>
          <xdr:spPr>
            <a:xfrm>
              <a:off x="847725" y="509587"/>
              <a:ext cx="301884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r>
                      <a:rPr lang="es-PE" sz="1100" b="0" i="1">
                        <a:latin typeface="Cambria Math" panose="02040503050406030204" pitchFamily="18" charset="0"/>
                      </a:rPr>
                      <m:t>=</m:t>
                    </m:r>
                    <m:f>
                      <m:fPr>
                        <m:ctrlPr>
                          <a:rPr lang="es-PE" sz="1100" b="0" i="1">
                            <a:latin typeface="Cambria Math" panose="02040503050406030204" pitchFamily="18" charset="0"/>
                          </a:rPr>
                        </m:ctrlPr>
                      </m:fPr>
                      <m:num>
                        <m:r>
                          <a:rPr lang="es-PE" sz="1100" b="0" i="1">
                            <a:latin typeface="Cambria Math" panose="02040503050406030204" pitchFamily="18" charset="0"/>
                          </a:rPr>
                          <m:t>𝑀𝑜𝑑𝑢𝑙𝑜</m:t>
                        </m:r>
                        <m:r>
                          <a:rPr lang="es-PE" sz="1100" b="0" i="1">
                            <a:latin typeface="Cambria Math" panose="02040503050406030204" pitchFamily="18" charset="0"/>
                          </a:rPr>
                          <m:t> </m:t>
                        </m:r>
                        <m:r>
                          <a:rPr lang="es-PE" sz="1100" b="0" i="1">
                            <a:latin typeface="Cambria Math" panose="02040503050406030204" pitchFamily="18" charset="0"/>
                          </a:rPr>
                          <m:t>𝑑𝑒</m:t>
                        </m:r>
                        <m:r>
                          <a:rPr lang="es-PE" sz="1100" b="0" i="1">
                            <a:latin typeface="Cambria Math" panose="02040503050406030204" pitchFamily="18" charset="0"/>
                          </a:rPr>
                          <m:t> </m:t>
                        </m:r>
                        <m:r>
                          <a:rPr lang="es-PE" sz="1100" b="0" i="1">
                            <a:latin typeface="Cambria Math" panose="02040503050406030204" pitchFamily="18" charset="0"/>
                          </a:rPr>
                          <m:t>𝐶𝑜𝑛𝑠𝑢𝑚𝑜</m:t>
                        </m:r>
                        <m:r>
                          <a:rPr lang="es-PE" sz="1100" b="0" i="1">
                            <a:latin typeface="Cambria Math" panose="02040503050406030204" pitchFamily="18" charset="0"/>
                          </a:rPr>
                          <m:t> ∗</m:t>
                        </m:r>
                        <m:r>
                          <a:rPr lang="es-PE" sz="1100" b="0" i="1">
                            <a:latin typeface="Cambria Math" panose="02040503050406030204" pitchFamily="18" charset="0"/>
                          </a:rPr>
                          <m:t>𝑃𝑜𝑏𝑙𝑎𝑐𝑖</m:t>
                        </m:r>
                        <m:r>
                          <a:rPr lang="es-PE" sz="1100" b="0" i="1">
                            <a:latin typeface="Cambria Math" panose="02040503050406030204" pitchFamily="18" charset="0"/>
                          </a:rPr>
                          <m:t>ó</m:t>
                        </m:r>
                        <m:r>
                          <a:rPr lang="es-PE" sz="1100" b="0" i="1">
                            <a:latin typeface="Cambria Math" panose="02040503050406030204" pitchFamily="18" charset="0"/>
                          </a:rPr>
                          <m:t>𝑛</m:t>
                        </m:r>
                        <m:r>
                          <a:rPr lang="es-PE" sz="1100" b="0" i="1">
                            <a:latin typeface="Cambria Math" panose="02040503050406030204" pitchFamily="18" charset="0"/>
                          </a:rPr>
                          <m:t> </m:t>
                        </m:r>
                        <m:r>
                          <a:rPr lang="es-PE" sz="1100" b="0" i="1">
                            <a:latin typeface="Cambria Math" panose="02040503050406030204" pitchFamily="18" charset="0"/>
                          </a:rPr>
                          <m:t>𝐹𝑢𝑡𝑢𝑟𝑎</m:t>
                        </m:r>
                      </m:num>
                      <m:den>
                        <m:r>
                          <a:rPr lang="es-PE" sz="1100" b="0" i="1">
                            <a:latin typeface="Cambria Math" panose="02040503050406030204" pitchFamily="18" charset="0"/>
                          </a:rPr>
                          <m:t>86400</m:t>
                        </m:r>
                      </m:den>
                    </m:f>
                  </m:oMath>
                </m:oMathPara>
              </a14:m>
              <a:endParaRPr lang="es-ES_tradnl" sz="1100">
                <a:latin typeface="Courier New" panose="02070309020205020404" pitchFamily="49" charset="0"/>
                <a:cs typeface="Courier New" panose="02070309020205020404" pitchFamily="49" charset="0"/>
              </a:endParaRPr>
            </a:p>
          </xdr:txBody>
        </xdr:sp>
      </mc:Choice>
      <mc:Fallback xmlns="">
        <xdr:sp macro="" textlink="">
          <xdr:nvSpPr>
            <xdr:cNvPr id="2" name="CuadroTexto 1"/>
            <xdr:cNvSpPr txBox="1"/>
          </xdr:nvSpPr>
          <xdr:spPr>
            <a:xfrm>
              <a:off x="847725" y="509587"/>
              <a:ext cx="301884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𝑚=(𝑀𝑜𝑑𝑢𝑙𝑜 𝑑𝑒 𝐶𝑜𝑛𝑠𝑢𝑚𝑜 ∗𝑃𝑜𝑏𝑙𝑎𝑐𝑖ó𝑛 𝐹𝑢𝑡𝑢𝑟𝑎)/86400</a:t>
              </a:r>
              <a:endParaRPr lang="es-ES_tradnl" sz="1100">
                <a:latin typeface="Courier New" panose="02070309020205020404" pitchFamily="49" charset="0"/>
                <a:cs typeface="Courier New" panose="02070309020205020404" pitchFamily="49" charset="0"/>
              </a:endParaRPr>
            </a:p>
          </xdr:txBody>
        </xdr:sp>
      </mc:Fallback>
    </mc:AlternateContent>
    <xdr:clientData/>
  </xdr:oneCellAnchor>
  <xdr:oneCellAnchor>
    <xdr:from>
      <xdr:col>1</xdr:col>
      <xdr:colOff>285750</xdr:colOff>
      <xdr:row>6</xdr:row>
      <xdr:rowOff>4762</xdr:rowOff>
    </xdr:from>
    <xdr:ext cx="1272464" cy="172227"/>
    <mc:AlternateContent xmlns:mc="http://schemas.openxmlformats.org/markup-compatibility/2006" xmlns:a14="http://schemas.microsoft.com/office/drawing/2010/main">
      <mc:Choice Requires="a14">
        <xdr:sp macro="" textlink="">
          <xdr:nvSpPr>
            <xdr:cNvPr id="3" name="CuadroTexto 2"/>
            <xdr:cNvSpPr txBox="1"/>
          </xdr:nvSpPr>
          <xdr:spPr>
            <a:xfrm>
              <a:off x="1047750" y="1157287"/>
              <a:ext cx="12724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𝑑𝑖𝑎</m:t>
                        </m:r>
                      </m:sub>
                    </m:sSub>
                    <m:r>
                      <a:rPr lang="es-PE" sz="1100" b="0" i="1">
                        <a:latin typeface="Cambria Math" panose="02040503050406030204" pitchFamily="18" charset="0"/>
                      </a:rPr>
                      <m:t>=1.3∗</m:t>
                    </m:r>
                    <m:sSub>
                      <m:sSubPr>
                        <m:ctrlPr>
                          <a:rPr lang="es-PE" sz="1100" b="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oMath>
                </m:oMathPara>
              </a14:m>
              <a:endParaRPr lang="es-ES_tradnl" sz="1100"/>
            </a:p>
          </xdr:txBody>
        </xdr:sp>
      </mc:Choice>
      <mc:Fallback xmlns="">
        <xdr:sp macro="" textlink="">
          <xdr:nvSpPr>
            <xdr:cNvPr id="3" name="CuadroTexto 2"/>
            <xdr:cNvSpPr txBox="1"/>
          </xdr:nvSpPr>
          <xdr:spPr>
            <a:xfrm>
              <a:off x="1047750" y="1157287"/>
              <a:ext cx="12724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𝑚𝑎𝑥.𝑑𝑖𝑎</a:t>
              </a:r>
              <a:r>
                <a:rPr lang="es-ES_tradnl" sz="1100" b="0" i="0">
                  <a:latin typeface="Cambria Math" panose="02040503050406030204" pitchFamily="18" charset="0"/>
                </a:rPr>
                <a:t>)</a:t>
              </a:r>
              <a:r>
                <a:rPr lang="es-PE" sz="1100" b="0" i="0">
                  <a:latin typeface="Cambria Math" panose="02040503050406030204" pitchFamily="18" charset="0"/>
                </a:rPr>
                <a:t>=1.3∗𝑄_𝑚</a:t>
              </a:r>
              <a:endParaRPr lang="es-ES_tradnl" sz="1100"/>
            </a:p>
          </xdr:txBody>
        </xdr:sp>
      </mc:Fallback>
    </mc:AlternateContent>
    <xdr:clientData/>
  </xdr:oneCellAnchor>
  <xdr:oneCellAnchor>
    <xdr:from>
      <xdr:col>1</xdr:col>
      <xdr:colOff>333375</xdr:colOff>
      <xdr:row>7</xdr:row>
      <xdr:rowOff>171450</xdr:rowOff>
    </xdr:from>
    <xdr:ext cx="1250855" cy="172227"/>
    <mc:AlternateContent xmlns:mc="http://schemas.openxmlformats.org/markup-compatibility/2006" xmlns:a14="http://schemas.microsoft.com/office/drawing/2010/main">
      <mc:Choice Requires="a14">
        <xdr:sp macro="" textlink="">
          <xdr:nvSpPr>
            <xdr:cNvPr id="4" name="CuadroTexto 3"/>
            <xdr:cNvSpPr txBox="1"/>
          </xdr:nvSpPr>
          <xdr:spPr>
            <a:xfrm>
              <a:off x="1095375" y="1514475"/>
              <a:ext cx="12508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h𝑜𝑟</m:t>
                        </m:r>
                      </m:sub>
                    </m:sSub>
                    <m:r>
                      <a:rPr lang="es-PE" sz="1100" b="0" i="1">
                        <a:latin typeface="Cambria Math" panose="02040503050406030204" pitchFamily="18" charset="0"/>
                      </a:rPr>
                      <m:t>=2.0∗</m:t>
                    </m:r>
                    <m:sSub>
                      <m:sSubPr>
                        <m:ctrlPr>
                          <a:rPr lang="es-PE" sz="1100" b="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oMath>
                </m:oMathPara>
              </a14:m>
              <a:endParaRPr lang="es-ES_tradnl" sz="1100"/>
            </a:p>
          </xdr:txBody>
        </xdr:sp>
      </mc:Choice>
      <mc:Fallback xmlns="">
        <xdr:sp macro="" textlink="">
          <xdr:nvSpPr>
            <xdr:cNvPr id="4" name="CuadroTexto 3"/>
            <xdr:cNvSpPr txBox="1"/>
          </xdr:nvSpPr>
          <xdr:spPr>
            <a:xfrm>
              <a:off x="1095375" y="1514475"/>
              <a:ext cx="12508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𝑚𝑎𝑥.ℎ𝑜𝑟</a:t>
              </a:r>
              <a:r>
                <a:rPr lang="es-ES_tradnl" sz="1100" b="0" i="0">
                  <a:latin typeface="Cambria Math" panose="02040503050406030204" pitchFamily="18" charset="0"/>
                </a:rPr>
                <a:t>)</a:t>
              </a:r>
              <a:r>
                <a:rPr lang="es-PE" sz="1100" b="0" i="0">
                  <a:latin typeface="Cambria Math" panose="02040503050406030204" pitchFamily="18" charset="0"/>
                </a:rPr>
                <a:t>=2.0∗𝑄_𝑚</a:t>
              </a:r>
              <a:endParaRPr lang="es-ES_tradnl" sz="1100"/>
            </a:p>
          </xdr:txBody>
        </xdr:sp>
      </mc:Fallback>
    </mc:AlternateContent>
    <xdr:clientData/>
  </xdr:oneCellAnchor>
  <xdr:oneCellAnchor>
    <xdr:from>
      <xdr:col>1</xdr:col>
      <xdr:colOff>647700</xdr:colOff>
      <xdr:row>12</xdr:row>
      <xdr:rowOff>71437</xdr:rowOff>
    </xdr:from>
    <xdr:ext cx="542648" cy="172227"/>
    <mc:AlternateContent xmlns:mc="http://schemas.openxmlformats.org/markup-compatibility/2006" xmlns:a14="http://schemas.microsoft.com/office/drawing/2010/main">
      <mc:Choice Requires="a14">
        <xdr:sp macro="" textlink="">
          <xdr:nvSpPr>
            <xdr:cNvPr id="5" name="CuadroTexto 4"/>
            <xdr:cNvSpPr txBox="1"/>
          </xdr:nvSpPr>
          <xdr:spPr>
            <a:xfrm>
              <a:off x="1409700" y="2366962"/>
              <a:ext cx="542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𝑑𝑖𝑎</m:t>
                        </m:r>
                      </m:sub>
                    </m:sSub>
                  </m:oMath>
                </m:oMathPara>
              </a14:m>
              <a:endParaRPr lang="es-ES_tradnl" sz="1100"/>
            </a:p>
          </xdr:txBody>
        </xdr:sp>
      </mc:Choice>
      <mc:Fallback xmlns="">
        <xdr:sp macro="" textlink="">
          <xdr:nvSpPr>
            <xdr:cNvPr id="5" name="CuadroTexto 4"/>
            <xdr:cNvSpPr txBox="1"/>
          </xdr:nvSpPr>
          <xdr:spPr>
            <a:xfrm>
              <a:off x="1409700" y="2366962"/>
              <a:ext cx="542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𝑚𝑎𝑥.𝑑𝑖𝑎</a:t>
              </a:r>
              <a:r>
                <a:rPr lang="es-ES_tradnl" sz="1100" b="0" i="0">
                  <a:latin typeface="Cambria Math" panose="02040503050406030204" pitchFamily="18" charset="0"/>
                </a:rPr>
                <a:t>)</a:t>
              </a:r>
              <a:endParaRPr lang="es-ES_tradnl" sz="1100"/>
            </a:p>
          </xdr:txBody>
        </xdr:sp>
      </mc:Fallback>
    </mc:AlternateContent>
    <xdr:clientData/>
  </xdr:oneCellAnchor>
  <xdr:oneCellAnchor>
    <xdr:from>
      <xdr:col>1</xdr:col>
      <xdr:colOff>971550</xdr:colOff>
      <xdr:row>11</xdr:row>
      <xdr:rowOff>0</xdr:rowOff>
    </xdr:from>
    <xdr:ext cx="227755" cy="172227"/>
    <mc:AlternateContent xmlns:mc="http://schemas.openxmlformats.org/markup-compatibility/2006" xmlns:a14="http://schemas.microsoft.com/office/drawing/2010/main">
      <mc:Choice Requires="a14">
        <xdr:sp macro="" textlink="">
          <xdr:nvSpPr>
            <xdr:cNvPr id="6" name="CuadroTexto 5"/>
            <xdr:cNvSpPr txBox="1"/>
          </xdr:nvSpPr>
          <xdr:spPr>
            <a:xfrm>
              <a:off x="1733550" y="2105025"/>
              <a:ext cx="2277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oMath>
                </m:oMathPara>
              </a14:m>
              <a:endParaRPr lang="es-ES_tradnl" sz="1100"/>
            </a:p>
          </xdr:txBody>
        </xdr:sp>
      </mc:Choice>
      <mc:Fallback xmlns="">
        <xdr:sp macro="" textlink="">
          <xdr:nvSpPr>
            <xdr:cNvPr id="6" name="CuadroTexto 5"/>
            <xdr:cNvSpPr txBox="1"/>
          </xdr:nvSpPr>
          <xdr:spPr>
            <a:xfrm>
              <a:off x="1733550" y="2105025"/>
              <a:ext cx="2277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a:t>
              </a:r>
              <a:endParaRPr lang="es-ES_tradnl" sz="1100"/>
            </a:p>
          </xdr:txBody>
        </xdr:sp>
      </mc:Fallback>
    </mc:AlternateContent>
    <xdr:clientData/>
  </xdr:oneCellAnchor>
  <xdr:oneCellAnchor>
    <xdr:from>
      <xdr:col>1</xdr:col>
      <xdr:colOff>666750</xdr:colOff>
      <xdr:row>15</xdr:row>
      <xdr:rowOff>0</xdr:rowOff>
    </xdr:from>
    <xdr:ext cx="556371" cy="172227"/>
    <mc:AlternateContent xmlns:mc="http://schemas.openxmlformats.org/markup-compatibility/2006" xmlns:a14="http://schemas.microsoft.com/office/drawing/2010/main">
      <mc:Choice Requires="a14">
        <xdr:sp macro="" textlink="">
          <xdr:nvSpPr>
            <xdr:cNvPr id="7" name="CuadroTexto 6"/>
            <xdr:cNvSpPr txBox="1"/>
          </xdr:nvSpPr>
          <xdr:spPr>
            <a:xfrm>
              <a:off x="1428750" y="2657475"/>
              <a:ext cx="5563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h𝑜𝑟</m:t>
                        </m:r>
                      </m:sub>
                    </m:sSub>
                  </m:oMath>
                </m:oMathPara>
              </a14:m>
              <a:endParaRPr lang="es-ES_tradnl" sz="1100"/>
            </a:p>
          </xdr:txBody>
        </xdr:sp>
      </mc:Choice>
      <mc:Fallback xmlns="">
        <xdr:sp macro="" textlink="">
          <xdr:nvSpPr>
            <xdr:cNvPr id="7" name="CuadroTexto 6"/>
            <xdr:cNvSpPr txBox="1"/>
          </xdr:nvSpPr>
          <xdr:spPr>
            <a:xfrm>
              <a:off x="1428750" y="2657475"/>
              <a:ext cx="5563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𝑚𝑎𝑥.ℎ𝑜𝑟</a:t>
              </a:r>
              <a:r>
                <a:rPr lang="es-ES_tradnl" sz="1100" b="0" i="0">
                  <a:latin typeface="Cambria Math" panose="02040503050406030204" pitchFamily="18" charset="0"/>
                </a:rPr>
                <a:t>)</a:t>
              </a:r>
              <a:endParaRPr lang="es-ES_tradnl" sz="11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oneCellAnchor>
    <xdr:from>
      <xdr:col>9</xdr:col>
      <xdr:colOff>371475</xdr:colOff>
      <xdr:row>2</xdr:row>
      <xdr:rowOff>176212</xdr:rowOff>
    </xdr:from>
    <xdr:ext cx="113557" cy="172227"/>
    <mc:AlternateContent xmlns:mc="http://schemas.openxmlformats.org/markup-compatibility/2006" xmlns:a14="http://schemas.microsoft.com/office/drawing/2010/main">
      <mc:Choice Requires="a14">
        <xdr:sp macro="" textlink="">
          <xdr:nvSpPr>
            <xdr:cNvPr id="3" name="CuadroTexto 2"/>
            <xdr:cNvSpPr txBox="1"/>
          </xdr:nvSpPr>
          <xdr:spPr>
            <a:xfrm>
              <a:off x="7496175" y="576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3" name="CuadroTexto 2"/>
            <xdr:cNvSpPr txBox="1"/>
          </xdr:nvSpPr>
          <xdr:spPr>
            <a:xfrm>
              <a:off x="7496175" y="576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228600</xdr:colOff>
      <xdr:row>2</xdr:row>
      <xdr:rowOff>185737</xdr:rowOff>
    </xdr:from>
    <xdr:ext cx="213968" cy="172227"/>
    <mc:AlternateContent xmlns:mc="http://schemas.openxmlformats.org/markup-compatibility/2006" xmlns:a14="http://schemas.microsoft.com/office/drawing/2010/main">
      <mc:Choice Requires="a14">
        <xdr:sp macro="" textlink="">
          <xdr:nvSpPr>
            <xdr:cNvPr id="4" name="CuadroTexto 3"/>
            <xdr:cNvSpPr txBox="1"/>
          </xdr:nvSpPr>
          <xdr:spPr>
            <a:xfrm>
              <a:off x="6591300" y="58578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4" name="CuadroTexto 3"/>
            <xdr:cNvSpPr txBox="1"/>
          </xdr:nvSpPr>
          <xdr:spPr>
            <a:xfrm>
              <a:off x="6591300" y="58578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2</xdr:row>
      <xdr:rowOff>204787</xdr:rowOff>
    </xdr:from>
    <xdr:ext cx="65" cy="172227"/>
    <xdr:sp macro="" textlink="">
      <xdr:nvSpPr>
        <xdr:cNvPr id="5" name="CuadroTexto 4"/>
        <xdr:cNvSpPr txBox="1"/>
      </xdr:nvSpPr>
      <xdr:spPr>
        <a:xfrm>
          <a:off x="8296275" y="6048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381000</xdr:colOff>
      <xdr:row>2</xdr:row>
      <xdr:rowOff>147637</xdr:rowOff>
    </xdr:from>
    <xdr:ext cx="518795" cy="183127"/>
    <mc:AlternateContent xmlns:mc="http://schemas.openxmlformats.org/markup-compatibility/2006" xmlns:a14="http://schemas.microsoft.com/office/drawing/2010/main">
      <mc:Choice Requires="a14">
        <xdr:sp macro="" textlink="">
          <xdr:nvSpPr>
            <xdr:cNvPr id="6" name="CuadroTexto 5"/>
            <xdr:cNvSpPr txBox="1"/>
          </xdr:nvSpPr>
          <xdr:spPr>
            <a:xfrm>
              <a:off x="8248650" y="547687"/>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6" name="CuadroTexto 5"/>
            <xdr:cNvSpPr txBox="1"/>
          </xdr:nvSpPr>
          <xdr:spPr>
            <a:xfrm>
              <a:off x="8248650" y="547687"/>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1162050</xdr:colOff>
      <xdr:row>2</xdr:row>
      <xdr:rowOff>52387</xdr:rowOff>
    </xdr:from>
    <xdr:ext cx="981075" cy="409920"/>
    <mc:AlternateContent xmlns:mc="http://schemas.openxmlformats.org/markup-compatibility/2006" xmlns:a14="http://schemas.microsoft.com/office/drawing/2010/main">
      <mc:Choice Requires="a14">
        <xdr:sp macro="" textlink="">
          <xdr:nvSpPr>
            <xdr:cNvPr id="7" name="CuadroTexto 6"/>
            <xdr:cNvSpPr txBox="1"/>
          </xdr:nvSpPr>
          <xdr:spPr>
            <a:xfrm>
              <a:off x="8953500" y="452437"/>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7" name="CuadroTexto 6"/>
            <xdr:cNvSpPr txBox="1"/>
          </xdr:nvSpPr>
          <xdr:spPr>
            <a:xfrm>
              <a:off x="8953500" y="452437"/>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371475</xdr:colOff>
      <xdr:row>2</xdr:row>
      <xdr:rowOff>100012</xdr:rowOff>
    </xdr:from>
    <xdr:ext cx="511037" cy="353879"/>
    <mc:AlternateContent xmlns:mc="http://schemas.openxmlformats.org/markup-compatibility/2006" xmlns:a14="http://schemas.microsoft.com/office/drawing/2010/main">
      <mc:Choice Requires="a14">
        <xdr:sp macro="" textlink="">
          <xdr:nvSpPr>
            <xdr:cNvPr id="9" name="CuadroTexto 8"/>
            <xdr:cNvSpPr txBox="1"/>
          </xdr:nvSpPr>
          <xdr:spPr>
            <a:xfrm>
              <a:off x="10687050" y="5000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9" name="CuadroTexto 8"/>
            <xdr:cNvSpPr txBox="1"/>
          </xdr:nvSpPr>
          <xdr:spPr>
            <a:xfrm>
              <a:off x="10687050" y="5000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190500</xdr:colOff>
      <xdr:row>2</xdr:row>
      <xdr:rowOff>52387</xdr:rowOff>
    </xdr:from>
    <xdr:ext cx="732765" cy="410497"/>
    <mc:AlternateContent xmlns:mc="http://schemas.openxmlformats.org/markup-compatibility/2006" xmlns:a14="http://schemas.microsoft.com/office/drawing/2010/main">
      <mc:Choice Requires="a14">
        <xdr:sp macro="" textlink="">
          <xdr:nvSpPr>
            <xdr:cNvPr id="10" name="CuadroTexto 9"/>
            <xdr:cNvSpPr txBox="1"/>
          </xdr:nvSpPr>
          <xdr:spPr>
            <a:xfrm>
              <a:off x="11353800" y="45243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0" name="CuadroTexto 9"/>
            <xdr:cNvSpPr txBox="1"/>
          </xdr:nvSpPr>
          <xdr:spPr>
            <a:xfrm>
              <a:off x="11353800" y="45243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2</xdr:row>
      <xdr:rowOff>138112</xdr:rowOff>
    </xdr:from>
    <xdr:ext cx="215444" cy="172227"/>
    <mc:AlternateContent xmlns:mc="http://schemas.openxmlformats.org/markup-compatibility/2006" xmlns:a14="http://schemas.microsoft.com/office/drawing/2010/main">
      <mc:Choice Requires="a14">
        <xdr:sp macro="" textlink="">
          <xdr:nvSpPr>
            <xdr:cNvPr id="21" name="CuadroTexto 20"/>
            <xdr:cNvSpPr txBox="1"/>
          </xdr:nvSpPr>
          <xdr:spPr>
            <a:xfrm>
              <a:off x="13087350" y="53816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21" name="CuadroTexto 20"/>
            <xdr:cNvSpPr txBox="1"/>
          </xdr:nvSpPr>
          <xdr:spPr>
            <a:xfrm>
              <a:off x="13087350" y="53816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228600</xdr:colOff>
      <xdr:row>10</xdr:row>
      <xdr:rowOff>209550</xdr:rowOff>
    </xdr:from>
    <xdr:ext cx="213968" cy="172227"/>
    <mc:AlternateContent xmlns:mc="http://schemas.openxmlformats.org/markup-compatibility/2006" xmlns:a14="http://schemas.microsoft.com/office/drawing/2010/main">
      <mc:Choice Requires="a14">
        <xdr:sp macro="" textlink="">
          <xdr:nvSpPr>
            <xdr:cNvPr id="29" name="CuadroTexto 28"/>
            <xdr:cNvSpPr txBox="1"/>
          </xdr:nvSpPr>
          <xdr:spPr>
            <a:xfrm>
              <a:off x="6438900" y="225742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29" name="CuadroTexto 28"/>
            <xdr:cNvSpPr txBox="1"/>
          </xdr:nvSpPr>
          <xdr:spPr>
            <a:xfrm>
              <a:off x="6438900" y="225742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17</xdr:row>
      <xdr:rowOff>228600</xdr:rowOff>
    </xdr:from>
    <xdr:ext cx="213968" cy="172227"/>
    <mc:AlternateContent xmlns:mc="http://schemas.openxmlformats.org/markup-compatibility/2006" xmlns:a14="http://schemas.microsoft.com/office/drawing/2010/main">
      <mc:Choice Requires="a14">
        <xdr:sp macro="" textlink="">
          <xdr:nvSpPr>
            <xdr:cNvPr id="30" name="CuadroTexto 29"/>
            <xdr:cNvSpPr txBox="1"/>
          </xdr:nvSpPr>
          <xdr:spPr>
            <a:xfrm>
              <a:off x="6467475" y="3867150"/>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30" name="CuadroTexto 29"/>
            <xdr:cNvSpPr txBox="1"/>
          </xdr:nvSpPr>
          <xdr:spPr>
            <a:xfrm>
              <a:off x="6467475" y="3867150"/>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352425</xdr:colOff>
      <xdr:row>10</xdr:row>
      <xdr:rowOff>238125</xdr:rowOff>
    </xdr:from>
    <xdr:ext cx="113557" cy="172227"/>
    <mc:AlternateContent xmlns:mc="http://schemas.openxmlformats.org/markup-compatibility/2006" xmlns:a14="http://schemas.microsoft.com/office/drawing/2010/main">
      <mc:Choice Requires="a14">
        <xdr:sp macro="" textlink="">
          <xdr:nvSpPr>
            <xdr:cNvPr id="31" name="CuadroTexto 30"/>
            <xdr:cNvSpPr txBox="1"/>
          </xdr:nvSpPr>
          <xdr:spPr>
            <a:xfrm>
              <a:off x="7324725" y="22860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31" name="CuadroTexto 30"/>
            <xdr:cNvSpPr txBox="1"/>
          </xdr:nvSpPr>
          <xdr:spPr>
            <a:xfrm>
              <a:off x="7324725" y="22860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352425</xdr:colOff>
      <xdr:row>17</xdr:row>
      <xdr:rowOff>209550</xdr:rowOff>
    </xdr:from>
    <xdr:ext cx="113557" cy="172227"/>
    <mc:AlternateContent xmlns:mc="http://schemas.openxmlformats.org/markup-compatibility/2006" xmlns:a14="http://schemas.microsoft.com/office/drawing/2010/main">
      <mc:Choice Requires="a14">
        <xdr:sp macro="" textlink="">
          <xdr:nvSpPr>
            <xdr:cNvPr id="32" name="CuadroTexto 31"/>
            <xdr:cNvSpPr txBox="1"/>
          </xdr:nvSpPr>
          <xdr:spPr>
            <a:xfrm>
              <a:off x="7324725" y="3848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32" name="CuadroTexto 31"/>
            <xdr:cNvSpPr txBox="1"/>
          </xdr:nvSpPr>
          <xdr:spPr>
            <a:xfrm>
              <a:off x="7324725" y="3848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285750</xdr:colOff>
      <xdr:row>10</xdr:row>
      <xdr:rowOff>219075</xdr:rowOff>
    </xdr:from>
    <xdr:ext cx="518795" cy="183127"/>
    <mc:AlternateContent xmlns:mc="http://schemas.openxmlformats.org/markup-compatibility/2006" xmlns:a14="http://schemas.microsoft.com/office/drawing/2010/main">
      <mc:Choice Requires="a14">
        <xdr:sp macro="" textlink="">
          <xdr:nvSpPr>
            <xdr:cNvPr id="33" name="CuadroTexto 32"/>
            <xdr:cNvSpPr txBox="1"/>
          </xdr:nvSpPr>
          <xdr:spPr>
            <a:xfrm>
              <a:off x="8077200" y="22669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33" name="CuadroTexto 32"/>
            <xdr:cNvSpPr txBox="1"/>
          </xdr:nvSpPr>
          <xdr:spPr>
            <a:xfrm>
              <a:off x="8077200" y="22669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361950</xdr:colOff>
      <xdr:row>17</xdr:row>
      <xdr:rowOff>209550</xdr:rowOff>
    </xdr:from>
    <xdr:ext cx="518795" cy="183127"/>
    <mc:AlternateContent xmlns:mc="http://schemas.openxmlformats.org/markup-compatibility/2006" xmlns:a14="http://schemas.microsoft.com/office/drawing/2010/main">
      <mc:Choice Requires="a14">
        <xdr:sp macro="" textlink="">
          <xdr:nvSpPr>
            <xdr:cNvPr id="34" name="CuadroTexto 33"/>
            <xdr:cNvSpPr txBox="1"/>
          </xdr:nvSpPr>
          <xdr:spPr>
            <a:xfrm>
              <a:off x="8153400" y="38481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34" name="CuadroTexto 33"/>
            <xdr:cNvSpPr txBox="1"/>
          </xdr:nvSpPr>
          <xdr:spPr>
            <a:xfrm>
              <a:off x="8153400" y="38481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1123950</xdr:colOff>
      <xdr:row>10</xdr:row>
      <xdr:rowOff>104775</xdr:rowOff>
    </xdr:from>
    <xdr:ext cx="981075" cy="409920"/>
    <mc:AlternateContent xmlns:mc="http://schemas.openxmlformats.org/markup-compatibility/2006" xmlns:a14="http://schemas.microsoft.com/office/drawing/2010/main">
      <mc:Choice Requires="a14">
        <xdr:sp macro="" textlink="">
          <xdr:nvSpPr>
            <xdr:cNvPr id="35" name="CuadroTexto 34"/>
            <xdr:cNvSpPr txBox="1"/>
          </xdr:nvSpPr>
          <xdr:spPr>
            <a:xfrm>
              <a:off x="8915400" y="215265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35" name="CuadroTexto 34"/>
            <xdr:cNvSpPr txBox="1"/>
          </xdr:nvSpPr>
          <xdr:spPr>
            <a:xfrm>
              <a:off x="8915400" y="215265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1104900</xdr:colOff>
      <xdr:row>17</xdr:row>
      <xdr:rowOff>85725</xdr:rowOff>
    </xdr:from>
    <xdr:ext cx="981075" cy="409920"/>
    <mc:AlternateContent xmlns:mc="http://schemas.openxmlformats.org/markup-compatibility/2006" xmlns:a14="http://schemas.microsoft.com/office/drawing/2010/main">
      <mc:Choice Requires="a14">
        <xdr:sp macro="" textlink="">
          <xdr:nvSpPr>
            <xdr:cNvPr id="36" name="CuadroTexto 35"/>
            <xdr:cNvSpPr txBox="1"/>
          </xdr:nvSpPr>
          <xdr:spPr>
            <a:xfrm>
              <a:off x="8896350" y="3733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36" name="CuadroTexto 35"/>
            <xdr:cNvSpPr txBox="1"/>
          </xdr:nvSpPr>
          <xdr:spPr>
            <a:xfrm>
              <a:off x="8896350" y="3733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266700</xdr:colOff>
      <xdr:row>10</xdr:row>
      <xdr:rowOff>171450</xdr:rowOff>
    </xdr:from>
    <xdr:ext cx="511037" cy="353879"/>
    <mc:AlternateContent xmlns:mc="http://schemas.openxmlformats.org/markup-compatibility/2006" xmlns:a14="http://schemas.microsoft.com/office/drawing/2010/main">
      <mc:Choice Requires="a14">
        <xdr:sp macro="" textlink="">
          <xdr:nvSpPr>
            <xdr:cNvPr id="37" name="CuadroTexto 36"/>
            <xdr:cNvSpPr txBox="1"/>
          </xdr:nvSpPr>
          <xdr:spPr>
            <a:xfrm>
              <a:off x="10353675" y="22193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37" name="CuadroTexto 36"/>
            <xdr:cNvSpPr txBox="1"/>
          </xdr:nvSpPr>
          <xdr:spPr>
            <a:xfrm>
              <a:off x="10353675" y="22193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257175</xdr:colOff>
      <xdr:row>17</xdr:row>
      <xdr:rowOff>133350</xdr:rowOff>
    </xdr:from>
    <xdr:ext cx="511037" cy="353879"/>
    <mc:AlternateContent xmlns:mc="http://schemas.openxmlformats.org/markup-compatibility/2006" xmlns:a14="http://schemas.microsoft.com/office/drawing/2010/main">
      <mc:Choice Requires="a14">
        <xdr:sp macro="" textlink="">
          <xdr:nvSpPr>
            <xdr:cNvPr id="38" name="CuadroTexto 37"/>
            <xdr:cNvSpPr txBox="1"/>
          </xdr:nvSpPr>
          <xdr:spPr>
            <a:xfrm>
              <a:off x="10344150" y="377190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38" name="CuadroTexto 37"/>
            <xdr:cNvSpPr txBox="1"/>
          </xdr:nvSpPr>
          <xdr:spPr>
            <a:xfrm>
              <a:off x="10344150" y="377190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133350</xdr:colOff>
      <xdr:row>10</xdr:row>
      <xdr:rowOff>123825</xdr:rowOff>
    </xdr:from>
    <xdr:ext cx="732765" cy="410497"/>
    <mc:AlternateContent xmlns:mc="http://schemas.openxmlformats.org/markup-compatibility/2006" xmlns:a14="http://schemas.microsoft.com/office/drawing/2010/main">
      <mc:Choice Requires="a14">
        <xdr:sp macro="" textlink="">
          <xdr:nvSpPr>
            <xdr:cNvPr id="39" name="CuadroTexto 38"/>
            <xdr:cNvSpPr txBox="1"/>
          </xdr:nvSpPr>
          <xdr:spPr>
            <a:xfrm>
              <a:off x="11296650" y="2171700"/>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39" name="CuadroTexto 38"/>
            <xdr:cNvSpPr txBox="1"/>
          </xdr:nvSpPr>
          <xdr:spPr>
            <a:xfrm>
              <a:off x="11296650" y="2171700"/>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95250</xdr:colOff>
      <xdr:row>17</xdr:row>
      <xdr:rowOff>85725</xdr:rowOff>
    </xdr:from>
    <xdr:ext cx="732765" cy="410497"/>
    <mc:AlternateContent xmlns:mc="http://schemas.openxmlformats.org/markup-compatibility/2006" xmlns:a14="http://schemas.microsoft.com/office/drawing/2010/main">
      <mc:Choice Requires="a14">
        <xdr:sp macro="" textlink="">
          <xdr:nvSpPr>
            <xdr:cNvPr id="40" name="CuadroTexto 39"/>
            <xdr:cNvSpPr txBox="1"/>
          </xdr:nvSpPr>
          <xdr:spPr>
            <a:xfrm>
              <a:off x="11258550" y="3724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40" name="CuadroTexto 39"/>
            <xdr:cNvSpPr txBox="1"/>
          </xdr:nvSpPr>
          <xdr:spPr>
            <a:xfrm>
              <a:off x="11258550" y="3724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438150</xdr:colOff>
      <xdr:row>10</xdr:row>
      <xdr:rowOff>200025</xdr:rowOff>
    </xdr:from>
    <xdr:ext cx="215444" cy="172227"/>
    <mc:AlternateContent xmlns:mc="http://schemas.openxmlformats.org/markup-compatibility/2006" xmlns:a14="http://schemas.microsoft.com/office/drawing/2010/main">
      <mc:Choice Requires="a14">
        <xdr:sp macro="" textlink="">
          <xdr:nvSpPr>
            <xdr:cNvPr id="41" name="CuadroTexto 40"/>
            <xdr:cNvSpPr txBox="1"/>
          </xdr:nvSpPr>
          <xdr:spPr>
            <a:xfrm>
              <a:off x="12687300" y="224790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41" name="CuadroTexto 40"/>
            <xdr:cNvSpPr txBox="1"/>
          </xdr:nvSpPr>
          <xdr:spPr>
            <a:xfrm>
              <a:off x="12687300" y="224790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466725</xdr:colOff>
      <xdr:row>18</xdr:row>
      <xdr:rowOff>9525</xdr:rowOff>
    </xdr:from>
    <xdr:ext cx="215444" cy="172227"/>
    <mc:AlternateContent xmlns:mc="http://schemas.openxmlformats.org/markup-compatibility/2006" xmlns:a14="http://schemas.microsoft.com/office/drawing/2010/main">
      <mc:Choice Requires="a14">
        <xdr:sp macro="" textlink="">
          <xdr:nvSpPr>
            <xdr:cNvPr id="42" name="CuadroTexto 41"/>
            <xdr:cNvSpPr txBox="1"/>
          </xdr:nvSpPr>
          <xdr:spPr>
            <a:xfrm>
              <a:off x="12715875" y="381952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42" name="CuadroTexto 41"/>
            <xdr:cNvSpPr txBox="1"/>
          </xdr:nvSpPr>
          <xdr:spPr>
            <a:xfrm>
              <a:off x="12715875" y="381952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10</xdr:col>
      <xdr:colOff>276225</xdr:colOff>
      <xdr:row>24</xdr:row>
      <xdr:rowOff>0</xdr:rowOff>
    </xdr:from>
    <xdr:ext cx="65" cy="172227"/>
    <xdr:sp macro="" textlink="">
      <xdr:nvSpPr>
        <xdr:cNvPr id="45" name="CuadroTexto 44"/>
        <xdr:cNvSpPr txBox="1"/>
      </xdr:nvSpPr>
      <xdr:spPr>
        <a:xfrm>
          <a:off x="8067675" y="6143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9</xdr:col>
      <xdr:colOff>333375</xdr:colOff>
      <xdr:row>28</xdr:row>
      <xdr:rowOff>128587</xdr:rowOff>
    </xdr:from>
    <xdr:ext cx="113557" cy="172227"/>
    <mc:AlternateContent xmlns:mc="http://schemas.openxmlformats.org/markup-compatibility/2006" xmlns:a14="http://schemas.microsoft.com/office/drawing/2010/main">
      <mc:Choice Requires="a14">
        <xdr:sp macro="" textlink="">
          <xdr:nvSpPr>
            <xdr:cNvPr id="65" name="CuadroTexto 64"/>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65" name="CuadroTexto 64"/>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28</xdr:row>
      <xdr:rowOff>119062</xdr:rowOff>
    </xdr:from>
    <xdr:ext cx="213968" cy="172227"/>
    <mc:AlternateContent xmlns:mc="http://schemas.openxmlformats.org/markup-compatibility/2006" xmlns:a14="http://schemas.microsoft.com/office/drawing/2010/main">
      <mc:Choice Requires="a14">
        <xdr:sp macro="" textlink="">
          <xdr:nvSpPr>
            <xdr:cNvPr id="73" name="CuadroTexto 72"/>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73" name="CuadroTexto 72"/>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28</xdr:row>
      <xdr:rowOff>204787</xdr:rowOff>
    </xdr:from>
    <xdr:ext cx="65" cy="172227"/>
    <xdr:sp macro="" textlink="">
      <xdr:nvSpPr>
        <xdr:cNvPr id="74" name="CuadroTexto 73"/>
        <xdr:cNvSpPr txBox="1"/>
      </xdr:nvSpPr>
      <xdr:spPr>
        <a:xfrm>
          <a:off x="8067675" y="6143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28</xdr:row>
      <xdr:rowOff>128587</xdr:rowOff>
    </xdr:from>
    <xdr:ext cx="518795" cy="183127"/>
    <mc:AlternateContent xmlns:mc="http://schemas.openxmlformats.org/markup-compatibility/2006" xmlns:a14="http://schemas.microsoft.com/office/drawing/2010/main">
      <mc:Choice Requires="a14">
        <xdr:sp macro="" textlink="">
          <xdr:nvSpPr>
            <xdr:cNvPr id="75" name="CuadroTexto 74"/>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75" name="CuadroTexto 74"/>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28</xdr:row>
      <xdr:rowOff>14287</xdr:rowOff>
    </xdr:from>
    <xdr:ext cx="981075" cy="409920"/>
    <mc:AlternateContent xmlns:mc="http://schemas.openxmlformats.org/markup-compatibility/2006" xmlns:a14="http://schemas.microsoft.com/office/drawing/2010/main">
      <mc:Choice Requires="a14">
        <xdr:sp macro="" textlink="">
          <xdr:nvSpPr>
            <xdr:cNvPr id="76" name="CuadroTexto 75"/>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76" name="CuadroTexto 75"/>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28</xdr:row>
      <xdr:rowOff>23812</xdr:rowOff>
    </xdr:from>
    <xdr:ext cx="511037" cy="353879"/>
    <mc:AlternateContent xmlns:mc="http://schemas.openxmlformats.org/markup-compatibility/2006" xmlns:a14="http://schemas.microsoft.com/office/drawing/2010/main">
      <mc:Choice Requires="a14">
        <xdr:sp macro="" textlink="">
          <xdr:nvSpPr>
            <xdr:cNvPr id="77" name="CuadroTexto 76"/>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77" name="CuadroTexto 76"/>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28</xdr:row>
      <xdr:rowOff>23812</xdr:rowOff>
    </xdr:from>
    <xdr:ext cx="732765" cy="410497"/>
    <mc:AlternateContent xmlns:mc="http://schemas.openxmlformats.org/markup-compatibility/2006" xmlns:a14="http://schemas.microsoft.com/office/drawing/2010/main">
      <mc:Choice Requires="a14">
        <xdr:sp macro="" textlink="">
          <xdr:nvSpPr>
            <xdr:cNvPr id="78" name="CuadroTexto 77"/>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78" name="CuadroTexto 77"/>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28</xdr:row>
      <xdr:rowOff>109537</xdr:rowOff>
    </xdr:from>
    <xdr:ext cx="215444" cy="172227"/>
    <mc:AlternateContent xmlns:mc="http://schemas.openxmlformats.org/markup-compatibility/2006" xmlns:a14="http://schemas.microsoft.com/office/drawing/2010/main">
      <mc:Choice Requires="a14">
        <xdr:sp macro="" textlink="">
          <xdr:nvSpPr>
            <xdr:cNvPr id="79" name="CuadroTexto 78"/>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79" name="CuadroTexto 78"/>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36</xdr:row>
      <xdr:rowOff>133350</xdr:rowOff>
    </xdr:from>
    <xdr:ext cx="213968" cy="172227"/>
    <mc:AlternateContent xmlns:mc="http://schemas.openxmlformats.org/markup-compatibility/2006" xmlns:a14="http://schemas.microsoft.com/office/drawing/2010/main">
      <mc:Choice Requires="a14">
        <xdr:sp macro="" textlink="">
          <xdr:nvSpPr>
            <xdr:cNvPr id="80" name="CuadroTexto 79"/>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0" name="CuadroTexto 79"/>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43</xdr:row>
      <xdr:rowOff>114300</xdr:rowOff>
    </xdr:from>
    <xdr:ext cx="213968" cy="172227"/>
    <mc:AlternateContent xmlns:mc="http://schemas.openxmlformats.org/markup-compatibility/2006" xmlns:a14="http://schemas.microsoft.com/office/drawing/2010/main">
      <mc:Choice Requires="a14">
        <xdr:sp macro="" textlink="">
          <xdr:nvSpPr>
            <xdr:cNvPr id="81" name="CuadroTexto 80"/>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1" name="CuadroTexto 80"/>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36</xdr:row>
      <xdr:rowOff>161925</xdr:rowOff>
    </xdr:from>
    <xdr:ext cx="113557" cy="172227"/>
    <mc:AlternateContent xmlns:mc="http://schemas.openxmlformats.org/markup-compatibility/2006" xmlns:a14="http://schemas.microsoft.com/office/drawing/2010/main">
      <mc:Choice Requires="a14">
        <xdr:sp macro="" textlink="">
          <xdr:nvSpPr>
            <xdr:cNvPr id="82" name="CuadroTexto 81"/>
            <xdr:cNvSpPr txBox="1"/>
          </xdr:nvSpPr>
          <xdr:spPr>
            <a:xfrm>
              <a:off x="7305675" y="7639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82" name="CuadroTexto 81"/>
            <xdr:cNvSpPr txBox="1"/>
          </xdr:nvSpPr>
          <xdr:spPr>
            <a:xfrm>
              <a:off x="7305675" y="7639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43</xdr:row>
      <xdr:rowOff>104775</xdr:rowOff>
    </xdr:from>
    <xdr:ext cx="113557" cy="172227"/>
    <mc:AlternateContent xmlns:mc="http://schemas.openxmlformats.org/markup-compatibility/2006" xmlns:a14="http://schemas.microsoft.com/office/drawing/2010/main">
      <mc:Choice Requires="a14">
        <xdr:sp macro="" textlink="">
          <xdr:nvSpPr>
            <xdr:cNvPr id="83" name="CuadroTexto 82"/>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83" name="CuadroTexto 82"/>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36</xdr:row>
      <xdr:rowOff>114300</xdr:rowOff>
    </xdr:from>
    <xdr:ext cx="518795" cy="183127"/>
    <mc:AlternateContent xmlns:mc="http://schemas.openxmlformats.org/markup-compatibility/2006" xmlns:a14="http://schemas.microsoft.com/office/drawing/2010/main">
      <mc:Choice Requires="a14">
        <xdr:sp macro="" textlink="">
          <xdr:nvSpPr>
            <xdr:cNvPr id="84" name="CuadroTexto 83"/>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4" name="CuadroTexto 83"/>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43</xdr:row>
      <xdr:rowOff>161925</xdr:rowOff>
    </xdr:from>
    <xdr:ext cx="518795" cy="183127"/>
    <mc:AlternateContent xmlns:mc="http://schemas.openxmlformats.org/markup-compatibility/2006" xmlns:a14="http://schemas.microsoft.com/office/drawing/2010/main">
      <mc:Choice Requires="a14">
        <xdr:sp macro="" textlink="">
          <xdr:nvSpPr>
            <xdr:cNvPr id="85" name="CuadroTexto 84"/>
            <xdr:cNvSpPr txBox="1"/>
          </xdr:nvSpPr>
          <xdr:spPr>
            <a:xfrm>
              <a:off x="8124825" y="89916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5" name="CuadroTexto 84"/>
            <xdr:cNvSpPr txBox="1"/>
          </xdr:nvSpPr>
          <xdr:spPr>
            <a:xfrm>
              <a:off x="8124825" y="89916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36</xdr:row>
      <xdr:rowOff>19050</xdr:rowOff>
    </xdr:from>
    <xdr:ext cx="981075" cy="409920"/>
    <mc:AlternateContent xmlns:mc="http://schemas.openxmlformats.org/markup-compatibility/2006" xmlns:a14="http://schemas.microsoft.com/office/drawing/2010/main">
      <mc:Choice Requires="a14">
        <xdr:sp macro="" textlink="">
          <xdr:nvSpPr>
            <xdr:cNvPr id="86" name="CuadroTexto 85"/>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86" name="CuadroTexto 85"/>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43</xdr:row>
      <xdr:rowOff>9525</xdr:rowOff>
    </xdr:from>
    <xdr:ext cx="981075" cy="409920"/>
    <mc:AlternateContent xmlns:mc="http://schemas.openxmlformats.org/markup-compatibility/2006" xmlns:a14="http://schemas.microsoft.com/office/drawing/2010/main">
      <mc:Choice Requires="a14">
        <xdr:sp macro="" textlink="">
          <xdr:nvSpPr>
            <xdr:cNvPr id="87" name="CuadroTexto 86"/>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87" name="CuadroTexto 86"/>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36</xdr:row>
      <xdr:rowOff>47625</xdr:rowOff>
    </xdr:from>
    <xdr:ext cx="511037" cy="353879"/>
    <mc:AlternateContent xmlns:mc="http://schemas.openxmlformats.org/markup-compatibility/2006" xmlns:a14="http://schemas.microsoft.com/office/drawing/2010/main">
      <mc:Choice Requires="a14">
        <xdr:sp macro="" textlink="">
          <xdr:nvSpPr>
            <xdr:cNvPr id="88" name="CuadroTexto 87"/>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88" name="CuadroTexto 87"/>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43</xdr:row>
      <xdr:rowOff>28575</xdr:rowOff>
    </xdr:from>
    <xdr:ext cx="511037" cy="353879"/>
    <mc:AlternateContent xmlns:mc="http://schemas.openxmlformats.org/markup-compatibility/2006" xmlns:a14="http://schemas.microsoft.com/office/drawing/2010/main">
      <mc:Choice Requires="a14">
        <xdr:sp macro="" textlink="">
          <xdr:nvSpPr>
            <xdr:cNvPr id="89" name="CuadroTexto 88"/>
            <xdr:cNvSpPr txBox="1"/>
          </xdr:nvSpPr>
          <xdr:spPr>
            <a:xfrm>
              <a:off x="10144125" y="88582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89" name="CuadroTexto 88"/>
            <xdr:cNvSpPr txBox="1"/>
          </xdr:nvSpPr>
          <xdr:spPr>
            <a:xfrm>
              <a:off x="10144125" y="88582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36</xdr:row>
      <xdr:rowOff>19050</xdr:rowOff>
    </xdr:from>
    <xdr:ext cx="732765" cy="410497"/>
    <mc:AlternateContent xmlns:mc="http://schemas.openxmlformats.org/markup-compatibility/2006" xmlns:a14="http://schemas.microsoft.com/office/drawing/2010/main">
      <mc:Choice Requires="a14">
        <xdr:sp macro="" textlink="">
          <xdr:nvSpPr>
            <xdr:cNvPr id="90" name="CuadroTexto 89"/>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90" name="CuadroTexto 89"/>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43</xdr:row>
      <xdr:rowOff>0</xdr:rowOff>
    </xdr:from>
    <xdr:ext cx="732765" cy="410497"/>
    <mc:AlternateContent xmlns:mc="http://schemas.openxmlformats.org/markup-compatibility/2006" xmlns:a14="http://schemas.microsoft.com/office/drawing/2010/main">
      <mc:Choice Requires="a14">
        <xdr:sp macro="" textlink="">
          <xdr:nvSpPr>
            <xdr:cNvPr id="91" name="CuadroTexto 90"/>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91" name="CuadroTexto 90"/>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36</xdr:row>
      <xdr:rowOff>123825</xdr:rowOff>
    </xdr:from>
    <xdr:ext cx="215444" cy="172227"/>
    <mc:AlternateContent xmlns:mc="http://schemas.openxmlformats.org/markup-compatibility/2006" xmlns:a14="http://schemas.microsoft.com/office/drawing/2010/main">
      <mc:Choice Requires="a14">
        <xdr:sp macro="" textlink="">
          <xdr:nvSpPr>
            <xdr:cNvPr id="92" name="CuadroTexto 91"/>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92" name="CuadroTexto 91"/>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43</xdr:row>
      <xdr:rowOff>114300</xdr:rowOff>
    </xdr:from>
    <xdr:ext cx="215444" cy="172227"/>
    <mc:AlternateContent xmlns:mc="http://schemas.openxmlformats.org/markup-compatibility/2006" xmlns:a14="http://schemas.microsoft.com/office/drawing/2010/main">
      <mc:Choice Requires="a14">
        <xdr:sp macro="" textlink="">
          <xdr:nvSpPr>
            <xdr:cNvPr id="93" name="CuadroTexto 92"/>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93" name="CuadroTexto 92"/>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54</xdr:row>
      <xdr:rowOff>128587</xdr:rowOff>
    </xdr:from>
    <xdr:ext cx="113557" cy="172227"/>
    <mc:AlternateContent xmlns:mc="http://schemas.openxmlformats.org/markup-compatibility/2006" xmlns:a14="http://schemas.microsoft.com/office/drawing/2010/main">
      <mc:Choice Requires="a14">
        <xdr:sp macro="" textlink="">
          <xdr:nvSpPr>
            <xdr:cNvPr id="94" name="CuadroTexto 93"/>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94" name="CuadroTexto 93"/>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54</xdr:row>
      <xdr:rowOff>119062</xdr:rowOff>
    </xdr:from>
    <xdr:ext cx="213968" cy="172227"/>
    <mc:AlternateContent xmlns:mc="http://schemas.openxmlformats.org/markup-compatibility/2006" xmlns:a14="http://schemas.microsoft.com/office/drawing/2010/main">
      <mc:Choice Requires="a14">
        <xdr:sp macro="" textlink="">
          <xdr:nvSpPr>
            <xdr:cNvPr id="95" name="CuadroTexto 94"/>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95" name="CuadroTexto 94"/>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54</xdr:row>
      <xdr:rowOff>204787</xdr:rowOff>
    </xdr:from>
    <xdr:ext cx="65" cy="172227"/>
    <xdr:sp macro="" textlink="">
      <xdr:nvSpPr>
        <xdr:cNvPr id="96" name="CuadroTexto 95"/>
        <xdr:cNvSpPr txBox="1"/>
      </xdr:nvSpPr>
      <xdr:spPr>
        <a:xfrm>
          <a:off x="8067675" y="61293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54</xdr:row>
      <xdr:rowOff>128587</xdr:rowOff>
    </xdr:from>
    <xdr:ext cx="518795" cy="183127"/>
    <mc:AlternateContent xmlns:mc="http://schemas.openxmlformats.org/markup-compatibility/2006" xmlns:a14="http://schemas.microsoft.com/office/drawing/2010/main">
      <mc:Choice Requires="a14">
        <xdr:sp macro="" textlink="">
          <xdr:nvSpPr>
            <xdr:cNvPr id="97" name="CuadroTexto 96"/>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97" name="CuadroTexto 96"/>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54</xdr:row>
      <xdr:rowOff>14287</xdr:rowOff>
    </xdr:from>
    <xdr:ext cx="981075" cy="409920"/>
    <mc:AlternateContent xmlns:mc="http://schemas.openxmlformats.org/markup-compatibility/2006" xmlns:a14="http://schemas.microsoft.com/office/drawing/2010/main">
      <mc:Choice Requires="a14">
        <xdr:sp macro="" textlink="">
          <xdr:nvSpPr>
            <xdr:cNvPr id="98" name="CuadroTexto 97"/>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98" name="CuadroTexto 97"/>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54</xdr:row>
      <xdr:rowOff>23812</xdr:rowOff>
    </xdr:from>
    <xdr:ext cx="511037" cy="353879"/>
    <mc:AlternateContent xmlns:mc="http://schemas.openxmlformats.org/markup-compatibility/2006" xmlns:a14="http://schemas.microsoft.com/office/drawing/2010/main">
      <mc:Choice Requires="a14">
        <xdr:sp macro="" textlink="">
          <xdr:nvSpPr>
            <xdr:cNvPr id="99" name="CuadroTexto 98"/>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99" name="CuadroTexto 98"/>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54</xdr:row>
      <xdr:rowOff>23812</xdr:rowOff>
    </xdr:from>
    <xdr:ext cx="732765" cy="410497"/>
    <mc:AlternateContent xmlns:mc="http://schemas.openxmlformats.org/markup-compatibility/2006" xmlns:a14="http://schemas.microsoft.com/office/drawing/2010/main">
      <mc:Choice Requires="a14">
        <xdr:sp macro="" textlink="">
          <xdr:nvSpPr>
            <xdr:cNvPr id="100" name="CuadroTexto 99"/>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00" name="CuadroTexto 99"/>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54</xdr:row>
      <xdr:rowOff>109537</xdr:rowOff>
    </xdr:from>
    <xdr:ext cx="215444" cy="172227"/>
    <mc:AlternateContent xmlns:mc="http://schemas.openxmlformats.org/markup-compatibility/2006" xmlns:a14="http://schemas.microsoft.com/office/drawing/2010/main">
      <mc:Choice Requires="a14">
        <xdr:sp macro="" textlink="">
          <xdr:nvSpPr>
            <xdr:cNvPr id="101" name="CuadroTexto 100"/>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01" name="CuadroTexto 100"/>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62</xdr:row>
      <xdr:rowOff>133350</xdr:rowOff>
    </xdr:from>
    <xdr:ext cx="213968" cy="172227"/>
    <mc:AlternateContent xmlns:mc="http://schemas.openxmlformats.org/markup-compatibility/2006" xmlns:a14="http://schemas.microsoft.com/office/drawing/2010/main">
      <mc:Choice Requires="a14">
        <xdr:sp macro="" textlink="">
          <xdr:nvSpPr>
            <xdr:cNvPr id="102" name="CuadroTexto 101"/>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2" name="CuadroTexto 101"/>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69</xdr:row>
      <xdr:rowOff>114300</xdr:rowOff>
    </xdr:from>
    <xdr:ext cx="213968" cy="172227"/>
    <mc:AlternateContent xmlns:mc="http://schemas.openxmlformats.org/markup-compatibility/2006" xmlns:a14="http://schemas.microsoft.com/office/drawing/2010/main">
      <mc:Choice Requires="a14">
        <xdr:sp macro="" textlink="">
          <xdr:nvSpPr>
            <xdr:cNvPr id="103" name="CuadroTexto 102"/>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3" name="CuadroTexto 102"/>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62</xdr:row>
      <xdr:rowOff>104775</xdr:rowOff>
    </xdr:from>
    <xdr:ext cx="113557" cy="172227"/>
    <mc:AlternateContent xmlns:mc="http://schemas.openxmlformats.org/markup-compatibility/2006" xmlns:a14="http://schemas.microsoft.com/office/drawing/2010/main">
      <mc:Choice Requires="a14">
        <xdr:sp macro="" textlink="">
          <xdr:nvSpPr>
            <xdr:cNvPr id="104" name="CuadroTexto 103"/>
            <xdr:cNvSpPr txBox="1"/>
          </xdr:nvSpPr>
          <xdr:spPr>
            <a:xfrm>
              <a:off x="7305675" y="12611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04" name="CuadroTexto 103"/>
            <xdr:cNvSpPr txBox="1"/>
          </xdr:nvSpPr>
          <xdr:spPr>
            <a:xfrm>
              <a:off x="7305675" y="12611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69</xdr:row>
      <xdr:rowOff>104775</xdr:rowOff>
    </xdr:from>
    <xdr:ext cx="113557" cy="172227"/>
    <mc:AlternateContent xmlns:mc="http://schemas.openxmlformats.org/markup-compatibility/2006" xmlns:a14="http://schemas.microsoft.com/office/drawing/2010/main">
      <mc:Choice Requires="a14">
        <xdr:sp macro="" textlink="">
          <xdr:nvSpPr>
            <xdr:cNvPr id="105" name="CuadroTexto 104"/>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05" name="CuadroTexto 104"/>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62</xdr:row>
      <xdr:rowOff>114300</xdr:rowOff>
    </xdr:from>
    <xdr:ext cx="518795" cy="183127"/>
    <mc:AlternateContent xmlns:mc="http://schemas.openxmlformats.org/markup-compatibility/2006" xmlns:a14="http://schemas.microsoft.com/office/drawing/2010/main">
      <mc:Choice Requires="a14">
        <xdr:sp macro="" textlink="">
          <xdr:nvSpPr>
            <xdr:cNvPr id="106" name="CuadroTexto 105"/>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6" name="CuadroTexto 105"/>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342900</xdr:colOff>
      <xdr:row>69</xdr:row>
      <xdr:rowOff>104775</xdr:rowOff>
    </xdr:from>
    <xdr:ext cx="518795" cy="183127"/>
    <mc:AlternateContent xmlns:mc="http://schemas.openxmlformats.org/markup-compatibility/2006" xmlns:a14="http://schemas.microsoft.com/office/drawing/2010/main">
      <mc:Choice Requires="a14">
        <xdr:sp macro="" textlink="">
          <xdr:nvSpPr>
            <xdr:cNvPr id="107" name="CuadroTexto 106"/>
            <xdr:cNvSpPr txBox="1"/>
          </xdr:nvSpPr>
          <xdr:spPr>
            <a:xfrm>
              <a:off x="8134350" y="139636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7" name="CuadroTexto 106"/>
            <xdr:cNvSpPr txBox="1"/>
          </xdr:nvSpPr>
          <xdr:spPr>
            <a:xfrm>
              <a:off x="8134350" y="139636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62</xdr:row>
      <xdr:rowOff>19050</xdr:rowOff>
    </xdr:from>
    <xdr:ext cx="981075" cy="409920"/>
    <mc:AlternateContent xmlns:mc="http://schemas.openxmlformats.org/markup-compatibility/2006" xmlns:a14="http://schemas.microsoft.com/office/drawing/2010/main">
      <mc:Choice Requires="a14">
        <xdr:sp macro="" textlink="">
          <xdr:nvSpPr>
            <xdr:cNvPr id="108" name="CuadroTexto 107"/>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08" name="CuadroTexto 107"/>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69</xdr:row>
      <xdr:rowOff>9525</xdr:rowOff>
    </xdr:from>
    <xdr:ext cx="981075" cy="409920"/>
    <mc:AlternateContent xmlns:mc="http://schemas.openxmlformats.org/markup-compatibility/2006" xmlns:a14="http://schemas.microsoft.com/office/drawing/2010/main">
      <mc:Choice Requires="a14">
        <xdr:sp macro="" textlink="">
          <xdr:nvSpPr>
            <xdr:cNvPr id="109" name="CuadroTexto 108"/>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09" name="CuadroTexto 108"/>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62</xdr:row>
      <xdr:rowOff>47625</xdr:rowOff>
    </xdr:from>
    <xdr:ext cx="511037" cy="353879"/>
    <mc:AlternateContent xmlns:mc="http://schemas.openxmlformats.org/markup-compatibility/2006" xmlns:a14="http://schemas.microsoft.com/office/drawing/2010/main">
      <mc:Choice Requires="a14">
        <xdr:sp macro="" textlink="">
          <xdr:nvSpPr>
            <xdr:cNvPr id="110" name="CuadroTexto 109"/>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10" name="CuadroTexto 109"/>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257175</xdr:colOff>
      <xdr:row>69</xdr:row>
      <xdr:rowOff>19050</xdr:rowOff>
    </xdr:from>
    <xdr:ext cx="511037" cy="353879"/>
    <mc:AlternateContent xmlns:mc="http://schemas.openxmlformats.org/markup-compatibility/2006" xmlns:a14="http://schemas.microsoft.com/office/drawing/2010/main">
      <mc:Choice Requires="a14">
        <xdr:sp macro="" textlink="">
          <xdr:nvSpPr>
            <xdr:cNvPr id="111" name="CuadroTexto 110"/>
            <xdr:cNvSpPr txBox="1"/>
          </xdr:nvSpPr>
          <xdr:spPr>
            <a:xfrm>
              <a:off x="10134600" y="138779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11" name="CuadroTexto 110"/>
            <xdr:cNvSpPr txBox="1"/>
          </xdr:nvSpPr>
          <xdr:spPr>
            <a:xfrm>
              <a:off x="10134600" y="138779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ES_tradnl" sz="110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ℎ</a:t>
              </a:r>
              <a:r>
                <a:rPr lang="es-ES_tradnl"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62</xdr:row>
      <xdr:rowOff>19050</xdr:rowOff>
    </xdr:from>
    <xdr:ext cx="732765" cy="410497"/>
    <mc:AlternateContent xmlns:mc="http://schemas.openxmlformats.org/markup-compatibility/2006" xmlns:a14="http://schemas.microsoft.com/office/drawing/2010/main">
      <mc:Choice Requires="a14">
        <xdr:sp macro="" textlink="">
          <xdr:nvSpPr>
            <xdr:cNvPr id="112" name="CuadroTexto 111"/>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12" name="CuadroTexto 111"/>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69</xdr:row>
      <xdr:rowOff>0</xdr:rowOff>
    </xdr:from>
    <xdr:ext cx="732765" cy="410497"/>
    <mc:AlternateContent xmlns:mc="http://schemas.openxmlformats.org/markup-compatibility/2006" xmlns:a14="http://schemas.microsoft.com/office/drawing/2010/main">
      <mc:Choice Requires="a14">
        <xdr:sp macro="" textlink="">
          <xdr:nvSpPr>
            <xdr:cNvPr id="113" name="CuadroTexto 112"/>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13" name="CuadroTexto 112"/>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62</xdr:row>
      <xdr:rowOff>123825</xdr:rowOff>
    </xdr:from>
    <xdr:ext cx="215444" cy="172227"/>
    <mc:AlternateContent xmlns:mc="http://schemas.openxmlformats.org/markup-compatibility/2006" xmlns:a14="http://schemas.microsoft.com/office/drawing/2010/main">
      <mc:Choice Requires="a14">
        <xdr:sp macro="" textlink="">
          <xdr:nvSpPr>
            <xdr:cNvPr id="114" name="CuadroTexto 113"/>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14" name="CuadroTexto 113"/>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69</xdr:row>
      <xdr:rowOff>114300</xdr:rowOff>
    </xdr:from>
    <xdr:ext cx="215444" cy="172227"/>
    <mc:AlternateContent xmlns:mc="http://schemas.openxmlformats.org/markup-compatibility/2006" xmlns:a14="http://schemas.microsoft.com/office/drawing/2010/main">
      <mc:Choice Requires="a14">
        <xdr:sp macro="" textlink="">
          <xdr:nvSpPr>
            <xdr:cNvPr id="115" name="CuadroTexto 114"/>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15" name="CuadroTexto 114"/>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80</xdr:row>
      <xdr:rowOff>128587</xdr:rowOff>
    </xdr:from>
    <xdr:ext cx="113557" cy="172227"/>
    <mc:AlternateContent xmlns:mc="http://schemas.openxmlformats.org/markup-compatibility/2006" xmlns:a14="http://schemas.microsoft.com/office/drawing/2010/main">
      <mc:Choice Requires="a14">
        <xdr:sp macro="" textlink="">
          <xdr:nvSpPr>
            <xdr:cNvPr id="116" name="CuadroTexto 115"/>
            <xdr:cNvSpPr txBox="1"/>
          </xdr:nvSpPr>
          <xdr:spPr>
            <a:xfrm>
              <a:off x="7305675" y="110918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16" name="CuadroTexto 115"/>
            <xdr:cNvSpPr txBox="1"/>
          </xdr:nvSpPr>
          <xdr:spPr>
            <a:xfrm>
              <a:off x="7305675" y="110918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80</xdr:row>
      <xdr:rowOff>119062</xdr:rowOff>
    </xdr:from>
    <xdr:ext cx="213968" cy="172227"/>
    <mc:AlternateContent xmlns:mc="http://schemas.openxmlformats.org/markup-compatibility/2006" xmlns:a14="http://schemas.microsoft.com/office/drawing/2010/main">
      <mc:Choice Requires="a14">
        <xdr:sp macro="" textlink="">
          <xdr:nvSpPr>
            <xdr:cNvPr id="117" name="CuadroTexto 116"/>
            <xdr:cNvSpPr txBox="1"/>
          </xdr:nvSpPr>
          <xdr:spPr>
            <a:xfrm>
              <a:off x="6496050" y="110823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17" name="CuadroTexto 116"/>
            <xdr:cNvSpPr txBox="1"/>
          </xdr:nvSpPr>
          <xdr:spPr>
            <a:xfrm>
              <a:off x="6496050" y="110823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80</xdr:row>
      <xdr:rowOff>204787</xdr:rowOff>
    </xdr:from>
    <xdr:ext cx="65" cy="172227"/>
    <xdr:sp macro="" textlink="">
      <xdr:nvSpPr>
        <xdr:cNvPr id="118" name="CuadroTexto 117"/>
        <xdr:cNvSpPr txBox="1"/>
      </xdr:nvSpPr>
      <xdr:spPr>
        <a:xfrm>
          <a:off x="8067675" y="111585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80</xdr:row>
      <xdr:rowOff>128587</xdr:rowOff>
    </xdr:from>
    <xdr:ext cx="518795" cy="183127"/>
    <mc:AlternateContent xmlns:mc="http://schemas.openxmlformats.org/markup-compatibility/2006" xmlns:a14="http://schemas.microsoft.com/office/drawing/2010/main">
      <mc:Choice Requires="a14">
        <xdr:sp macro="" textlink="">
          <xdr:nvSpPr>
            <xdr:cNvPr id="119" name="CuadroTexto 118"/>
            <xdr:cNvSpPr txBox="1"/>
          </xdr:nvSpPr>
          <xdr:spPr>
            <a:xfrm>
              <a:off x="8143875" y="110918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19" name="CuadroTexto 118"/>
            <xdr:cNvSpPr txBox="1"/>
          </xdr:nvSpPr>
          <xdr:spPr>
            <a:xfrm>
              <a:off x="8143875" y="110918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80</xdr:row>
      <xdr:rowOff>14287</xdr:rowOff>
    </xdr:from>
    <xdr:ext cx="981075" cy="409920"/>
    <mc:AlternateContent xmlns:mc="http://schemas.openxmlformats.org/markup-compatibility/2006" xmlns:a14="http://schemas.microsoft.com/office/drawing/2010/main">
      <mc:Choice Requires="a14">
        <xdr:sp macro="" textlink="">
          <xdr:nvSpPr>
            <xdr:cNvPr id="120" name="CuadroTexto 119"/>
            <xdr:cNvSpPr txBox="1"/>
          </xdr:nvSpPr>
          <xdr:spPr>
            <a:xfrm>
              <a:off x="8924925" y="109775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20" name="CuadroTexto 119"/>
            <xdr:cNvSpPr txBox="1"/>
          </xdr:nvSpPr>
          <xdr:spPr>
            <a:xfrm>
              <a:off x="8924925" y="109775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80</xdr:row>
      <xdr:rowOff>23812</xdr:rowOff>
    </xdr:from>
    <xdr:ext cx="511037" cy="353879"/>
    <mc:AlternateContent xmlns:mc="http://schemas.openxmlformats.org/markup-compatibility/2006" xmlns:a14="http://schemas.microsoft.com/office/drawing/2010/main">
      <mc:Choice Requires="a14">
        <xdr:sp macro="" textlink="">
          <xdr:nvSpPr>
            <xdr:cNvPr id="121" name="CuadroTexto 120"/>
            <xdr:cNvSpPr txBox="1"/>
          </xdr:nvSpPr>
          <xdr:spPr>
            <a:xfrm>
              <a:off x="10163175" y="109870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21" name="CuadroTexto 120"/>
            <xdr:cNvSpPr txBox="1"/>
          </xdr:nvSpPr>
          <xdr:spPr>
            <a:xfrm>
              <a:off x="10163175" y="109870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80</xdr:row>
      <xdr:rowOff>23812</xdr:rowOff>
    </xdr:from>
    <xdr:ext cx="732765" cy="410497"/>
    <mc:AlternateContent xmlns:mc="http://schemas.openxmlformats.org/markup-compatibility/2006" xmlns:a14="http://schemas.microsoft.com/office/drawing/2010/main">
      <mc:Choice Requires="a14">
        <xdr:sp macro="" textlink="">
          <xdr:nvSpPr>
            <xdr:cNvPr id="122" name="CuadroTexto 121"/>
            <xdr:cNvSpPr txBox="1"/>
          </xdr:nvSpPr>
          <xdr:spPr>
            <a:xfrm>
              <a:off x="11125200" y="109870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22" name="CuadroTexto 121"/>
            <xdr:cNvSpPr txBox="1"/>
          </xdr:nvSpPr>
          <xdr:spPr>
            <a:xfrm>
              <a:off x="11125200" y="109870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80</xdr:row>
      <xdr:rowOff>109537</xdr:rowOff>
    </xdr:from>
    <xdr:ext cx="215444" cy="172227"/>
    <mc:AlternateContent xmlns:mc="http://schemas.openxmlformats.org/markup-compatibility/2006" xmlns:a14="http://schemas.microsoft.com/office/drawing/2010/main">
      <mc:Choice Requires="a14">
        <xdr:sp macro="" textlink="">
          <xdr:nvSpPr>
            <xdr:cNvPr id="123" name="CuadroTexto 122"/>
            <xdr:cNvSpPr txBox="1"/>
          </xdr:nvSpPr>
          <xdr:spPr>
            <a:xfrm>
              <a:off x="12487275" y="110728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23" name="CuadroTexto 122"/>
            <xdr:cNvSpPr txBox="1"/>
          </xdr:nvSpPr>
          <xdr:spPr>
            <a:xfrm>
              <a:off x="12487275" y="110728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88</xdr:row>
      <xdr:rowOff>133350</xdr:rowOff>
    </xdr:from>
    <xdr:ext cx="213968" cy="172227"/>
    <mc:AlternateContent xmlns:mc="http://schemas.openxmlformats.org/markup-compatibility/2006" xmlns:a14="http://schemas.microsoft.com/office/drawing/2010/main">
      <mc:Choice Requires="a14">
        <xdr:sp macro="" textlink="">
          <xdr:nvSpPr>
            <xdr:cNvPr id="124" name="CuadroTexto 123"/>
            <xdr:cNvSpPr txBox="1"/>
          </xdr:nvSpPr>
          <xdr:spPr>
            <a:xfrm>
              <a:off x="6505575" y="126396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4" name="CuadroTexto 123"/>
            <xdr:cNvSpPr txBox="1"/>
          </xdr:nvSpPr>
          <xdr:spPr>
            <a:xfrm>
              <a:off x="6505575" y="126396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95</xdr:row>
      <xdr:rowOff>114300</xdr:rowOff>
    </xdr:from>
    <xdr:ext cx="213968" cy="172227"/>
    <mc:AlternateContent xmlns:mc="http://schemas.openxmlformats.org/markup-compatibility/2006" xmlns:a14="http://schemas.microsoft.com/office/drawing/2010/main">
      <mc:Choice Requires="a14">
        <xdr:sp macro="" textlink="">
          <xdr:nvSpPr>
            <xdr:cNvPr id="125" name="CuadroTexto 124"/>
            <xdr:cNvSpPr txBox="1"/>
          </xdr:nvSpPr>
          <xdr:spPr>
            <a:xfrm>
              <a:off x="6467475" y="139731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5" name="CuadroTexto 124"/>
            <xdr:cNvSpPr txBox="1"/>
          </xdr:nvSpPr>
          <xdr:spPr>
            <a:xfrm>
              <a:off x="6467475" y="139731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88</xdr:row>
      <xdr:rowOff>161925</xdr:rowOff>
    </xdr:from>
    <xdr:ext cx="113557" cy="172227"/>
    <mc:AlternateContent xmlns:mc="http://schemas.openxmlformats.org/markup-compatibility/2006" xmlns:a14="http://schemas.microsoft.com/office/drawing/2010/main">
      <mc:Choice Requires="a14">
        <xdr:sp macro="" textlink="">
          <xdr:nvSpPr>
            <xdr:cNvPr id="126" name="CuadroTexto 125"/>
            <xdr:cNvSpPr txBox="1"/>
          </xdr:nvSpPr>
          <xdr:spPr>
            <a:xfrm>
              <a:off x="7305675" y="12668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26" name="CuadroTexto 125"/>
            <xdr:cNvSpPr txBox="1"/>
          </xdr:nvSpPr>
          <xdr:spPr>
            <a:xfrm>
              <a:off x="7305675" y="12668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95</xdr:row>
      <xdr:rowOff>104775</xdr:rowOff>
    </xdr:from>
    <xdr:ext cx="113557" cy="172227"/>
    <mc:AlternateContent xmlns:mc="http://schemas.openxmlformats.org/markup-compatibility/2006" xmlns:a14="http://schemas.microsoft.com/office/drawing/2010/main">
      <mc:Choice Requires="a14">
        <xdr:sp macro="" textlink="">
          <xdr:nvSpPr>
            <xdr:cNvPr id="127" name="CuadroTexto 126"/>
            <xdr:cNvSpPr txBox="1"/>
          </xdr:nvSpPr>
          <xdr:spPr>
            <a:xfrm>
              <a:off x="7334250" y="13963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27" name="CuadroTexto 126"/>
            <xdr:cNvSpPr txBox="1"/>
          </xdr:nvSpPr>
          <xdr:spPr>
            <a:xfrm>
              <a:off x="7334250" y="13963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88</xdr:row>
      <xdr:rowOff>114300</xdr:rowOff>
    </xdr:from>
    <xdr:ext cx="518795" cy="183127"/>
    <mc:AlternateContent xmlns:mc="http://schemas.openxmlformats.org/markup-compatibility/2006" xmlns:a14="http://schemas.microsoft.com/office/drawing/2010/main">
      <mc:Choice Requires="a14">
        <xdr:sp macro="" textlink="">
          <xdr:nvSpPr>
            <xdr:cNvPr id="128" name="CuadroTexto 127"/>
            <xdr:cNvSpPr txBox="1"/>
          </xdr:nvSpPr>
          <xdr:spPr>
            <a:xfrm>
              <a:off x="8105775" y="126206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8" name="CuadroTexto 127"/>
            <xdr:cNvSpPr txBox="1"/>
          </xdr:nvSpPr>
          <xdr:spPr>
            <a:xfrm>
              <a:off x="8105775" y="126206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95</xdr:row>
      <xdr:rowOff>161925</xdr:rowOff>
    </xdr:from>
    <xdr:ext cx="518795" cy="183127"/>
    <mc:AlternateContent xmlns:mc="http://schemas.openxmlformats.org/markup-compatibility/2006" xmlns:a14="http://schemas.microsoft.com/office/drawing/2010/main">
      <mc:Choice Requires="a14">
        <xdr:sp macro="" textlink="">
          <xdr:nvSpPr>
            <xdr:cNvPr id="129" name="CuadroTexto 128"/>
            <xdr:cNvSpPr txBox="1"/>
          </xdr:nvSpPr>
          <xdr:spPr>
            <a:xfrm>
              <a:off x="8124825" y="140208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9" name="CuadroTexto 128"/>
            <xdr:cNvSpPr txBox="1"/>
          </xdr:nvSpPr>
          <xdr:spPr>
            <a:xfrm>
              <a:off x="8124825" y="140208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88</xdr:row>
      <xdr:rowOff>19050</xdr:rowOff>
    </xdr:from>
    <xdr:ext cx="981075" cy="409920"/>
    <mc:AlternateContent xmlns:mc="http://schemas.openxmlformats.org/markup-compatibility/2006" xmlns:a14="http://schemas.microsoft.com/office/drawing/2010/main">
      <mc:Choice Requires="a14">
        <xdr:sp macro="" textlink="">
          <xdr:nvSpPr>
            <xdr:cNvPr id="130" name="CuadroTexto 129"/>
            <xdr:cNvSpPr txBox="1"/>
          </xdr:nvSpPr>
          <xdr:spPr>
            <a:xfrm>
              <a:off x="8924925" y="125253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30" name="CuadroTexto 129"/>
            <xdr:cNvSpPr txBox="1"/>
          </xdr:nvSpPr>
          <xdr:spPr>
            <a:xfrm>
              <a:off x="8924925" y="125253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95</xdr:row>
      <xdr:rowOff>9525</xdr:rowOff>
    </xdr:from>
    <xdr:ext cx="981075" cy="409920"/>
    <mc:AlternateContent xmlns:mc="http://schemas.openxmlformats.org/markup-compatibility/2006" xmlns:a14="http://schemas.microsoft.com/office/drawing/2010/main">
      <mc:Choice Requires="a14">
        <xdr:sp macro="" textlink="">
          <xdr:nvSpPr>
            <xdr:cNvPr id="131" name="CuadroTexto 130"/>
            <xdr:cNvSpPr txBox="1"/>
          </xdr:nvSpPr>
          <xdr:spPr>
            <a:xfrm>
              <a:off x="8943975" y="138684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31" name="CuadroTexto 130"/>
            <xdr:cNvSpPr txBox="1"/>
          </xdr:nvSpPr>
          <xdr:spPr>
            <a:xfrm>
              <a:off x="8943975" y="138684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88</xdr:row>
      <xdr:rowOff>47625</xdr:rowOff>
    </xdr:from>
    <xdr:ext cx="511037" cy="353879"/>
    <mc:AlternateContent xmlns:mc="http://schemas.openxmlformats.org/markup-compatibility/2006" xmlns:a14="http://schemas.microsoft.com/office/drawing/2010/main">
      <mc:Choice Requires="a14">
        <xdr:sp macro="" textlink="">
          <xdr:nvSpPr>
            <xdr:cNvPr id="132" name="CuadroTexto 131"/>
            <xdr:cNvSpPr txBox="1"/>
          </xdr:nvSpPr>
          <xdr:spPr>
            <a:xfrm>
              <a:off x="10134600" y="125539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32" name="CuadroTexto 131"/>
            <xdr:cNvSpPr txBox="1"/>
          </xdr:nvSpPr>
          <xdr:spPr>
            <a:xfrm>
              <a:off x="10134600" y="125539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95</xdr:row>
      <xdr:rowOff>28575</xdr:rowOff>
    </xdr:from>
    <xdr:ext cx="511037" cy="353879"/>
    <mc:AlternateContent xmlns:mc="http://schemas.openxmlformats.org/markup-compatibility/2006" xmlns:a14="http://schemas.microsoft.com/office/drawing/2010/main">
      <mc:Choice Requires="a14">
        <xdr:sp macro="" textlink="">
          <xdr:nvSpPr>
            <xdr:cNvPr id="133" name="CuadroTexto 132"/>
            <xdr:cNvSpPr txBox="1"/>
          </xdr:nvSpPr>
          <xdr:spPr>
            <a:xfrm>
              <a:off x="10144125" y="138874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33" name="CuadroTexto 132"/>
            <xdr:cNvSpPr txBox="1"/>
          </xdr:nvSpPr>
          <xdr:spPr>
            <a:xfrm>
              <a:off x="10144125" y="138874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88</xdr:row>
      <xdr:rowOff>19050</xdr:rowOff>
    </xdr:from>
    <xdr:ext cx="732765" cy="410497"/>
    <mc:AlternateContent xmlns:mc="http://schemas.openxmlformats.org/markup-compatibility/2006" xmlns:a14="http://schemas.microsoft.com/office/drawing/2010/main">
      <mc:Choice Requires="a14">
        <xdr:sp macro="" textlink="">
          <xdr:nvSpPr>
            <xdr:cNvPr id="134" name="CuadroTexto 133"/>
            <xdr:cNvSpPr txBox="1"/>
          </xdr:nvSpPr>
          <xdr:spPr>
            <a:xfrm>
              <a:off x="11115675" y="125253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34" name="CuadroTexto 133"/>
            <xdr:cNvSpPr txBox="1"/>
          </xdr:nvSpPr>
          <xdr:spPr>
            <a:xfrm>
              <a:off x="11115675" y="125253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95</xdr:row>
      <xdr:rowOff>0</xdr:rowOff>
    </xdr:from>
    <xdr:ext cx="732765" cy="410497"/>
    <mc:AlternateContent xmlns:mc="http://schemas.openxmlformats.org/markup-compatibility/2006" xmlns:a14="http://schemas.microsoft.com/office/drawing/2010/main">
      <mc:Choice Requires="a14">
        <xdr:sp macro="" textlink="">
          <xdr:nvSpPr>
            <xdr:cNvPr id="135" name="CuadroTexto 134"/>
            <xdr:cNvSpPr txBox="1"/>
          </xdr:nvSpPr>
          <xdr:spPr>
            <a:xfrm>
              <a:off x="11106150" y="138588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35" name="CuadroTexto 134"/>
            <xdr:cNvSpPr txBox="1"/>
          </xdr:nvSpPr>
          <xdr:spPr>
            <a:xfrm>
              <a:off x="11106150" y="138588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88</xdr:row>
      <xdr:rowOff>123825</xdr:rowOff>
    </xdr:from>
    <xdr:ext cx="215444" cy="172227"/>
    <mc:AlternateContent xmlns:mc="http://schemas.openxmlformats.org/markup-compatibility/2006" xmlns:a14="http://schemas.microsoft.com/office/drawing/2010/main">
      <mc:Choice Requires="a14">
        <xdr:sp macro="" textlink="">
          <xdr:nvSpPr>
            <xdr:cNvPr id="136" name="CuadroTexto 135"/>
            <xdr:cNvSpPr txBox="1"/>
          </xdr:nvSpPr>
          <xdr:spPr>
            <a:xfrm>
              <a:off x="12468225" y="126301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36" name="CuadroTexto 135"/>
            <xdr:cNvSpPr txBox="1"/>
          </xdr:nvSpPr>
          <xdr:spPr>
            <a:xfrm>
              <a:off x="12468225" y="126301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95</xdr:row>
      <xdr:rowOff>114300</xdr:rowOff>
    </xdr:from>
    <xdr:ext cx="215444" cy="172227"/>
    <mc:AlternateContent xmlns:mc="http://schemas.openxmlformats.org/markup-compatibility/2006" xmlns:a14="http://schemas.microsoft.com/office/drawing/2010/main">
      <mc:Choice Requires="a14">
        <xdr:sp macro="" textlink="">
          <xdr:nvSpPr>
            <xdr:cNvPr id="137" name="CuadroTexto 136"/>
            <xdr:cNvSpPr txBox="1"/>
          </xdr:nvSpPr>
          <xdr:spPr>
            <a:xfrm>
              <a:off x="12496800" y="139731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37" name="CuadroTexto 136"/>
            <xdr:cNvSpPr txBox="1"/>
          </xdr:nvSpPr>
          <xdr:spPr>
            <a:xfrm>
              <a:off x="12496800" y="139731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106</xdr:row>
      <xdr:rowOff>128587</xdr:rowOff>
    </xdr:from>
    <xdr:ext cx="113557" cy="172227"/>
    <mc:AlternateContent xmlns:mc="http://schemas.openxmlformats.org/markup-compatibility/2006" xmlns:a14="http://schemas.microsoft.com/office/drawing/2010/main">
      <mc:Choice Requires="a14">
        <xdr:sp macro="" textlink="">
          <xdr:nvSpPr>
            <xdr:cNvPr id="138" name="CuadroTexto 137"/>
            <xdr:cNvSpPr txBox="1"/>
          </xdr:nvSpPr>
          <xdr:spPr>
            <a:xfrm>
              <a:off x="7305675" y="161210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38" name="CuadroTexto 137"/>
            <xdr:cNvSpPr txBox="1"/>
          </xdr:nvSpPr>
          <xdr:spPr>
            <a:xfrm>
              <a:off x="7305675" y="161210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106</xdr:row>
      <xdr:rowOff>119062</xdr:rowOff>
    </xdr:from>
    <xdr:ext cx="213968" cy="172227"/>
    <mc:AlternateContent xmlns:mc="http://schemas.openxmlformats.org/markup-compatibility/2006" xmlns:a14="http://schemas.microsoft.com/office/drawing/2010/main">
      <mc:Choice Requires="a14">
        <xdr:sp macro="" textlink="">
          <xdr:nvSpPr>
            <xdr:cNvPr id="139" name="CuadroTexto 138"/>
            <xdr:cNvSpPr txBox="1"/>
          </xdr:nvSpPr>
          <xdr:spPr>
            <a:xfrm>
              <a:off x="6496050" y="161115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39" name="CuadroTexto 138"/>
            <xdr:cNvSpPr txBox="1"/>
          </xdr:nvSpPr>
          <xdr:spPr>
            <a:xfrm>
              <a:off x="6496050" y="161115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106</xdr:row>
      <xdr:rowOff>204787</xdr:rowOff>
    </xdr:from>
    <xdr:ext cx="65" cy="172227"/>
    <xdr:sp macro="" textlink="">
      <xdr:nvSpPr>
        <xdr:cNvPr id="140" name="CuadroTexto 139"/>
        <xdr:cNvSpPr txBox="1"/>
      </xdr:nvSpPr>
      <xdr:spPr>
        <a:xfrm>
          <a:off x="8067675" y="161877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106</xdr:row>
      <xdr:rowOff>128587</xdr:rowOff>
    </xdr:from>
    <xdr:ext cx="518795" cy="183127"/>
    <mc:AlternateContent xmlns:mc="http://schemas.openxmlformats.org/markup-compatibility/2006" xmlns:a14="http://schemas.microsoft.com/office/drawing/2010/main">
      <mc:Choice Requires="a14">
        <xdr:sp macro="" textlink="">
          <xdr:nvSpPr>
            <xdr:cNvPr id="141" name="CuadroTexto 140"/>
            <xdr:cNvSpPr txBox="1"/>
          </xdr:nvSpPr>
          <xdr:spPr>
            <a:xfrm>
              <a:off x="8143875" y="161210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41" name="CuadroTexto 140"/>
            <xdr:cNvSpPr txBox="1"/>
          </xdr:nvSpPr>
          <xdr:spPr>
            <a:xfrm>
              <a:off x="8143875" y="161210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106</xdr:row>
      <xdr:rowOff>14287</xdr:rowOff>
    </xdr:from>
    <xdr:ext cx="981075" cy="409920"/>
    <mc:AlternateContent xmlns:mc="http://schemas.openxmlformats.org/markup-compatibility/2006" xmlns:a14="http://schemas.microsoft.com/office/drawing/2010/main">
      <mc:Choice Requires="a14">
        <xdr:sp macro="" textlink="">
          <xdr:nvSpPr>
            <xdr:cNvPr id="142" name="CuadroTexto 141"/>
            <xdr:cNvSpPr txBox="1"/>
          </xdr:nvSpPr>
          <xdr:spPr>
            <a:xfrm>
              <a:off x="8924925" y="160067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42" name="CuadroTexto 141"/>
            <xdr:cNvSpPr txBox="1"/>
          </xdr:nvSpPr>
          <xdr:spPr>
            <a:xfrm>
              <a:off x="8924925" y="160067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106</xdr:row>
      <xdr:rowOff>23812</xdr:rowOff>
    </xdr:from>
    <xdr:ext cx="511037" cy="353879"/>
    <mc:AlternateContent xmlns:mc="http://schemas.openxmlformats.org/markup-compatibility/2006" xmlns:a14="http://schemas.microsoft.com/office/drawing/2010/main">
      <mc:Choice Requires="a14">
        <xdr:sp macro="" textlink="">
          <xdr:nvSpPr>
            <xdr:cNvPr id="143" name="CuadroTexto 142"/>
            <xdr:cNvSpPr txBox="1"/>
          </xdr:nvSpPr>
          <xdr:spPr>
            <a:xfrm>
              <a:off x="10163175" y="160162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43" name="CuadroTexto 142"/>
            <xdr:cNvSpPr txBox="1"/>
          </xdr:nvSpPr>
          <xdr:spPr>
            <a:xfrm>
              <a:off x="10163175" y="160162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106</xdr:row>
      <xdr:rowOff>23812</xdr:rowOff>
    </xdr:from>
    <xdr:ext cx="732765" cy="410497"/>
    <mc:AlternateContent xmlns:mc="http://schemas.openxmlformats.org/markup-compatibility/2006" xmlns:a14="http://schemas.microsoft.com/office/drawing/2010/main">
      <mc:Choice Requires="a14">
        <xdr:sp macro="" textlink="">
          <xdr:nvSpPr>
            <xdr:cNvPr id="144" name="CuadroTexto 143"/>
            <xdr:cNvSpPr txBox="1"/>
          </xdr:nvSpPr>
          <xdr:spPr>
            <a:xfrm>
              <a:off x="11125200" y="160162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44" name="CuadroTexto 143"/>
            <xdr:cNvSpPr txBox="1"/>
          </xdr:nvSpPr>
          <xdr:spPr>
            <a:xfrm>
              <a:off x="11125200" y="160162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106</xdr:row>
      <xdr:rowOff>109537</xdr:rowOff>
    </xdr:from>
    <xdr:ext cx="215444" cy="172227"/>
    <mc:AlternateContent xmlns:mc="http://schemas.openxmlformats.org/markup-compatibility/2006" xmlns:a14="http://schemas.microsoft.com/office/drawing/2010/main">
      <mc:Choice Requires="a14">
        <xdr:sp macro="" textlink="">
          <xdr:nvSpPr>
            <xdr:cNvPr id="145" name="CuadroTexto 144"/>
            <xdr:cNvSpPr txBox="1"/>
          </xdr:nvSpPr>
          <xdr:spPr>
            <a:xfrm>
              <a:off x="12487275" y="161020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45" name="CuadroTexto 144"/>
            <xdr:cNvSpPr txBox="1"/>
          </xdr:nvSpPr>
          <xdr:spPr>
            <a:xfrm>
              <a:off x="12487275" y="161020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114</xdr:row>
      <xdr:rowOff>133350</xdr:rowOff>
    </xdr:from>
    <xdr:ext cx="213968" cy="172227"/>
    <mc:AlternateContent xmlns:mc="http://schemas.openxmlformats.org/markup-compatibility/2006" xmlns:a14="http://schemas.microsoft.com/office/drawing/2010/main">
      <mc:Choice Requires="a14">
        <xdr:sp macro="" textlink="">
          <xdr:nvSpPr>
            <xdr:cNvPr id="146" name="CuadroTexto 145"/>
            <xdr:cNvSpPr txBox="1"/>
          </xdr:nvSpPr>
          <xdr:spPr>
            <a:xfrm>
              <a:off x="6505575" y="176688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46" name="CuadroTexto 145"/>
            <xdr:cNvSpPr txBox="1"/>
          </xdr:nvSpPr>
          <xdr:spPr>
            <a:xfrm>
              <a:off x="6505575" y="176688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121</xdr:row>
      <xdr:rowOff>114300</xdr:rowOff>
    </xdr:from>
    <xdr:ext cx="213968" cy="172227"/>
    <mc:AlternateContent xmlns:mc="http://schemas.openxmlformats.org/markup-compatibility/2006" xmlns:a14="http://schemas.microsoft.com/office/drawing/2010/main">
      <mc:Choice Requires="a14">
        <xdr:sp macro="" textlink="">
          <xdr:nvSpPr>
            <xdr:cNvPr id="147" name="CuadroTexto 146"/>
            <xdr:cNvSpPr txBox="1"/>
          </xdr:nvSpPr>
          <xdr:spPr>
            <a:xfrm>
              <a:off x="6467475" y="190023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47" name="CuadroTexto 146"/>
            <xdr:cNvSpPr txBox="1"/>
          </xdr:nvSpPr>
          <xdr:spPr>
            <a:xfrm>
              <a:off x="6467475" y="190023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114</xdr:row>
      <xdr:rowOff>161925</xdr:rowOff>
    </xdr:from>
    <xdr:ext cx="113557" cy="172227"/>
    <mc:AlternateContent xmlns:mc="http://schemas.openxmlformats.org/markup-compatibility/2006" xmlns:a14="http://schemas.microsoft.com/office/drawing/2010/main">
      <mc:Choice Requires="a14">
        <xdr:sp macro="" textlink="">
          <xdr:nvSpPr>
            <xdr:cNvPr id="148" name="CuadroTexto 147"/>
            <xdr:cNvSpPr txBox="1"/>
          </xdr:nvSpPr>
          <xdr:spPr>
            <a:xfrm>
              <a:off x="7305675" y="17697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48" name="CuadroTexto 147"/>
            <xdr:cNvSpPr txBox="1"/>
          </xdr:nvSpPr>
          <xdr:spPr>
            <a:xfrm>
              <a:off x="7305675" y="17697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121</xdr:row>
      <xdr:rowOff>104775</xdr:rowOff>
    </xdr:from>
    <xdr:ext cx="113557" cy="172227"/>
    <mc:AlternateContent xmlns:mc="http://schemas.openxmlformats.org/markup-compatibility/2006" xmlns:a14="http://schemas.microsoft.com/office/drawing/2010/main">
      <mc:Choice Requires="a14">
        <xdr:sp macro="" textlink="">
          <xdr:nvSpPr>
            <xdr:cNvPr id="149" name="CuadroTexto 148"/>
            <xdr:cNvSpPr txBox="1"/>
          </xdr:nvSpPr>
          <xdr:spPr>
            <a:xfrm>
              <a:off x="7334250" y="18992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49" name="CuadroTexto 148"/>
            <xdr:cNvSpPr txBox="1"/>
          </xdr:nvSpPr>
          <xdr:spPr>
            <a:xfrm>
              <a:off x="7334250" y="18992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114</xdr:row>
      <xdr:rowOff>114300</xdr:rowOff>
    </xdr:from>
    <xdr:ext cx="518795" cy="183127"/>
    <mc:AlternateContent xmlns:mc="http://schemas.openxmlformats.org/markup-compatibility/2006" xmlns:a14="http://schemas.microsoft.com/office/drawing/2010/main">
      <mc:Choice Requires="a14">
        <xdr:sp macro="" textlink="">
          <xdr:nvSpPr>
            <xdr:cNvPr id="150" name="CuadroTexto 149"/>
            <xdr:cNvSpPr txBox="1"/>
          </xdr:nvSpPr>
          <xdr:spPr>
            <a:xfrm>
              <a:off x="8105775" y="176498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50" name="CuadroTexto 149"/>
            <xdr:cNvSpPr txBox="1"/>
          </xdr:nvSpPr>
          <xdr:spPr>
            <a:xfrm>
              <a:off x="8105775" y="176498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121</xdr:row>
      <xdr:rowOff>161925</xdr:rowOff>
    </xdr:from>
    <xdr:ext cx="518795" cy="183127"/>
    <mc:AlternateContent xmlns:mc="http://schemas.openxmlformats.org/markup-compatibility/2006" xmlns:a14="http://schemas.microsoft.com/office/drawing/2010/main">
      <mc:Choice Requires="a14">
        <xdr:sp macro="" textlink="">
          <xdr:nvSpPr>
            <xdr:cNvPr id="151" name="CuadroTexto 150"/>
            <xdr:cNvSpPr txBox="1"/>
          </xdr:nvSpPr>
          <xdr:spPr>
            <a:xfrm>
              <a:off x="8124825" y="190500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51" name="CuadroTexto 150"/>
            <xdr:cNvSpPr txBox="1"/>
          </xdr:nvSpPr>
          <xdr:spPr>
            <a:xfrm>
              <a:off x="8124825" y="190500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114</xdr:row>
      <xdr:rowOff>19050</xdr:rowOff>
    </xdr:from>
    <xdr:ext cx="981075" cy="409920"/>
    <mc:AlternateContent xmlns:mc="http://schemas.openxmlformats.org/markup-compatibility/2006" xmlns:a14="http://schemas.microsoft.com/office/drawing/2010/main">
      <mc:Choice Requires="a14">
        <xdr:sp macro="" textlink="">
          <xdr:nvSpPr>
            <xdr:cNvPr id="152" name="CuadroTexto 151"/>
            <xdr:cNvSpPr txBox="1"/>
          </xdr:nvSpPr>
          <xdr:spPr>
            <a:xfrm>
              <a:off x="8924925" y="175545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52" name="CuadroTexto 151"/>
            <xdr:cNvSpPr txBox="1"/>
          </xdr:nvSpPr>
          <xdr:spPr>
            <a:xfrm>
              <a:off x="8924925" y="175545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121</xdr:row>
      <xdr:rowOff>9525</xdr:rowOff>
    </xdr:from>
    <xdr:ext cx="981075" cy="409920"/>
    <mc:AlternateContent xmlns:mc="http://schemas.openxmlformats.org/markup-compatibility/2006" xmlns:a14="http://schemas.microsoft.com/office/drawing/2010/main">
      <mc:Choice Requires="a14">
        <xdr:sp macro="" textlink="">
          <xdr:nvSpPr>
            <xdr:cNvPr id="153" name="CuadroTexto 152"/>
            <xdr:cNvSpPr txBox="1"/>
          </xdr:nvSpPr>
          <xdr:spPr>
            <a:xfrm>
              <a:off x="8943975" y="188976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53" name="CuadroTexto 152"/>
            <xdr:cNvSpPr txBox="1"/>
          </xdr:nvSpPr>
          <xdr:spPr>
            <a:xfrm>
              <a:off x="8943975" y="188976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114</xdr:row>
      <xdr:rowOff>47625</xdr:rowOff>
    </xdr:from>
    <xdr:ext cx="511037" cy="353879"/>
    <mc:AlternateContent xmlns:mc="http://schemas.openxmlformats.org/markup-compatibility/2006" xmlns:a14="http://schemas.microsoft.com/office/drawing/2010/main">
      <mc:Choice Requires="a14">
        <xdr:sp macro="" textlink="">
          <xdr:nvSpPr>
            <xdr:cNvPr id="154" name="CuadroTexto 153"/>
            <xdr:cNvSpPr txBox="1"/>
          </xdr:nvSpPr>
          <xdr:spPr>
            <a:xfrm>
              <a:off x="10134600" y="175831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54" name="CuadroTexto 153"/>
            <xdr:cNvSpPr txBox="1"/>
          </xdr:nvSpPr>
          <xdr:spPr>
            <a:xfrm>
              <a:off x="10134600" y="175831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121</xdr:row>
      <xdr:rowOff>28575</xdr:rowOff>
    </xdr:from>
    <xdr:ext cx="511037" cy="353879"/>
    <mc:AlternateContent xmlns:mc="http://schemas.openxmlformats.org/markup-compatibility/2006" xmlns:a14="http://schemas.microsoft.com/office/drawing/2010/main">
      <mc:Choice Requires="a14">
        <xdr:sp macro="" textlink="">
          <xdr:nvSpPr>
            <xdr:cNvPr id="155" name="CuadroTexto 154"/>
            <xdr:cNvSpPr txBox="1"/>
          </xdr:nvSpPr>
          <xdr:spPr>
            <a:xfrm>
              <a:off x="10144125" y="189166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55" name="CuadroTexto 154"/>
            <xdr:cNvSpPr txBox="1"/>
          </xdr:nvSpPr>
          <xdr:spPr>
            <a:xfrm>
              <a:off x="10144125" y="189166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114</xdr:row>
      <xdr:rowOff>19050</xdr:rowOff>
    </xdr:from>
    <xdr:ext cx="732765" cy="410497"/>
    <mc:AlternateContent xmlns:mc="http://schemas.openxmlformats.org/markup-compatibility/2006" xmlns:a14="http://schemas.microsoft.com/office/drawing/2010/main">
      <mc:Choice Requires="a14">
        <xdr:sp macro="" textlink="">
          <xdr:nvSpPr>
            <xdr:cNvPr id="156" name="CuadroTexto 155"/>
            <xdr:cNvSpPr txBox="1"/>
          </xdr:nvSpPr>
          <xdr:spPr>
            <a:xfrm>
              <a:off x="11115675" y="175545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56" name="CuadroTexto 155"/>
            <xdr:cNvSpPr txBox="1"/>
          </xdr:nvSpPr>
          <xdr:spPr>
            <a:xfrm>
              <a:off x="11115675" y="175545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121</xdr:row>
      <xdr:rowOff>0</xdr:rowOff>
    </xdr:from>
    <xdr:ext cx="732765" cy="410497"/>
    <mc:AlternateContent xmlns:mc="http://schemas.openxmlformats.org/markup-compatibility/2006" xmlns:a14="http://schemas.microsoft.com/office/drawing/2010/main">
      <mc:Choice Requires="a14">
        <xdr:sp macro="" textlink="">
          <xdr:nvSpPr>
            <xdr:cNvPr id="157" name="CuadroTexto 156"/>
            <xdr:cNvSpPr txBox="1"/>
          </xdr:nvSpPr>
          <xdr:spPr>
            <a:xfrm>
              <a:off x="11106150" y="188880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57" name="CuadroTexto 156"/>
            <xdr:cNvSpPr txBox="1"/>
          </xdr:nvSpPr>
          <xdr:spPr>
            <a:xfrm>
              <a:off x="11106150" y="188880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114</xdr:row>
      <xdr:rowOff>123825</xdr:rowOff>
    </xdr:from>
    <xdr:ext cx="215444" cy="172227"/>
    <mc:AlternateContent xmlns:mc="http://schemas.openxmlformats.org/markup-compatibility/2006" xmlns:a14="http://schemas.microsoft.com/office/drawing/2010/main">
      <mc:Choice Requires="a14">
        <xdr:sp macro="" textlink="">
          <xdr:nvSpPr>
            <xdr:cNvPr id="158" name="CuadroTexto 157"/>
            <xdr:cNvSpPr txBox="1"/>
          </xdr:nvSpPr>
          <xdr:spPr>
            <a:xfrm>
              <a:off x="12468225" y="176593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58" name="CuadroTexto 157"/>
            <xdr:cNvSpPr txBox="1"/>
          </xdr:nvSpPr>
          <xdr:spPr>
            <a:xfrm>
              <a:off x="12468225" y="176593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121</xdr:row>
      <xdr:rowOff>114300</xdr:rowOff>
    </xdr:from>
    <xdr:ext cx="215444" cy="172227"/>
    <mc:AlternateContent xmlns:mc="http://schemas.openxmlformats.org/markup-compatibility/2006" xmlns:a14="http://schemas.microsoft.com/office/drawing/2010/main">
      <mc:Choice Requires="a14">
        <xdr:sp macro="" textlink="">
          <xdr:nvSpPr>
            <xdr:cNvPr id="159" name="CuadroTexto 158"/>
            <xdr:cNvSpPr txBox="1"/>
          </xdr:nvSpPr>
          <xdr:spPr>
            <a:xfrm>
              <a:off x="12496800" y="190023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59" name="CuadroTexto 158"/>
            <xdr:cNvSpPr txBox="1"/>
          </xdr:nvSpPr>
          <xdr:spPr>
            <a:xfrm>
              <a:off x="12496800" y="190023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132</xdr:row>
      <xdr:rowOff>128587</xdr:rowOff>
    </xdr:from>
    <xdr:ext cx="113557" cy="172227"/>
    <mc:AlternateContent xmlns:mc="http://schemas.openxmlformats.org/markup-compatibility/2006" xmlns:a14="http://schemas.microsoft.com/office/drawing/2010/main">
      <mc:Choice Requires="a14">
        <xdr:sp macro="" textlink="">
          <xdr:nvSpPr>
            <xdr:cNvPr id="160" name="CuadroTexto 159"/>
            <xdr:cNvSpPr txBox="1"/>
          </xdr:nvSpPr>
          <xdr:spPr>
            <a:xfrm>
              <a:off x="7305675" y="21150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60" name="CuadroTexto 159"/>
            <xdr:cNvSpPr txBox="1"/>
          </xdr:nvSpPr>
          <xdr:spPr>
            <a:xfrm>
              <a:off x="7305675" y="21150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132</xdr:row>
      <xdr:rowOff>119062</xdr:rowOff>
    </xdr:from>
    <xdr:ext cx="213968" cy="172227"/>
    <mc:AlternateContent xmlns:mc="http://schemas.openxmlformats.org/markup-compatibility/2006" xmlns:a14="http://schemas.microsoft.com/office/drawing/2010/main">
      <mc:Choice Requires="a14">
        <xdr:sp macro="" textlink="">
          <xdr:nvSpPr>
            <xdr:cNvPr id="161" name="CuadroTexto 160"/>
            <xdr:cNvSpPr txBox="1"/>
          </xdr:nvSpPr>
          <xdr:spPr>
            <a:xfrm>
              <a:off x="6496050" y="211407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1" name="CuadroTexto 160"/>
            <xdr:cNvSpPr txBox="1"/>
          </xdr:nvSpPr>
          <xdr:spPr>
            <a:xfrm>
              <a:off x="6496050" y="211407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132</xdr:row>
      <xdr:rowOff>204787</xdr:rowOff>
    </xdr:from>
    <xdr:ext cx="65" cy="172227"/>
    <xdr:sp macro="" textlink="">
      <xdr:nvSpPr>
        <xdr:cNvPr id="162" name="CuadroTexto 161"/>
        <xdr:cNvSpPr txBox="1"/>
      </xdr:nvSpPr>
      <xdr:spPr>
        <a:xfrm>
          <a:off x="8067675" y="212169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132</xdr:row>
      <xdr:rowOff>128587</xdr:rowOff>
    </xdr:from>
    <xdr:ext cx="518795" cy="183127"/>
    <mc:AlternateContent xmlns:mc="http://schemas.openxmlformats.org/markup-compatibility/2006" xmlns:a14="http://schemas.microsoft.com/office/drawing/2010/main">
      <mc:Choice Requires="a14">
        <xdr:sp macro="" textlink="">
          <xdr:nvSpPr>
            <xdr:cNvPr id="163" name="CuadroTexto 162"/>
            <xdr:cNvSpPr txBox="1"/>
          </xdr:nvSpPr>
          <xdr:spPr>
            <a:xfrm>
              <a:off x="8143875" y="211502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3" name="CuadroTexto 162"/>
            <xdr:cNvSpPr txBox="1"/>
          </xdr:nvSpPr>
          <xdr:spPr>
            <a:xfrm>
              <a:off x="8143875" y="211502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132</xdr:row>
      <xdr:rowOff>14287</xdr:rowOff>
    </xdr:from>
    <xdr:ext cx="981075" cy="409920"/>
    <mc:AlternateContent xmlns:mc="http://schemas.openxmlformats.org/markup-compatibility/2006" xmlns:a14="http://schemas.microsoft.com/office/drawing/2010/main">
      <mc:Choice Requires="a14">
        <xdr:sp macro="" textlink="">
          <xdr:nvSpPr>
            <xdr:cNvPr id="164" name="CuadroTexto 163"/>
            <xdr:cNvSpPr txBox="1"/>
          </xdr:nvSpPr>
          <xdr:spPr>
            <a:xfrm>
              <a:off x="8924925" y="210359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64" name="CuadroTexto 163"/>
            <xdr:cNvSpPr txBox="1"/>
          </xdr:nvSpPr>
          <xdr:spPr>
            <a:xfrm>
              <a:off x="8924925" y="210359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132</xdr:row>
      <xdr:rowOff>23812</xdr:rowOff>
    </xdr:from>
    <xdr:ext cx="511037" cy="353879"/>
    <mc:AlternateContent xmlns:mc="http://schemas.openxmlformats.org/markup-compatibility/2006" xmlns:a14="http://schemas.microsoft.com/office/drawing/2010/main">
      <mc:Choice Requires="a14">
        <xdr:sp macro="" textlink="">
          <xdr:nvSpPr>
            <xdr:cNvPr id="165" name="CuadroTexto 164"/>
            <xdr:cNvSpPr txBox="1"/>
          </xdr:nvSpPr>
          <xdr:spPr>
            <a:xfrm>
              <a:off x="10163175" y="210454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65" name="CuadroTexto 164"/>
            <xdr:cNvSpPr txBox="1"/>
          </xdr:nvSpPr>
          <xdr:spPr>
            <a:xfrm>
              <a:off x="10163175" y="210454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132</xdr:row>
      <xdr:rowOff>23812</xdr:rowOff>
    </xdr:from>
    <xdr:ext cx="732765" cy="410497"/>
    <mc:AlternateContent xmlns:mc="http://schemas.openxmlformats.org/markup-compatibility/2006" xmlns:a14="http://schemas.microsoft.com/office/drawing/2010/main">
      <mc:Choice Requires="a14">
        <xdr:sp macro="" textlink="">
          <xdr:nvSpPr>
            <xdr:cNvPr id="166" name="CuadroTexto 165"/>
            <xdr:cNvSpPr txBox="1"/>
          </xdr:nvSpPr>
          <xdr:spPr>
            <a:xfrm>
              <a:off x="11125200" y="210454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66" name="CuadroTexto 165"/>
            <xdr:cNvSpPr txBox="1"/>
          </xdr:nvSpPr>
          <xdr:spPr>
            <a:xfrm>
              <a:off x="11125200" y="210454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132</xdr:row>
      <xdr:rowOff>109537</xdr:rowOff>
    </xdr:from>
    <xdr:ext cx="215444" cy="172227"/>
    <mc:AlternateContent xmlns:mc="http://schemas.openxmlformats.org/markup-compatibility/2006" xmlns:a14="http://schemas.microsoft.com/office/drawing/2010/main">
      <mc:Choice Requires="a14">
        <xdr:sp macro="" textlink="">
          <xdr:nvSpPr>
            <xdr:cNvPr id="167" name="CuadroTexto 166"/>
            <xdr:cNvSpPr txBox="1"/>
          </xdr:nvSpPr>
          <xdr:spPr>
            <a:xfrm>
              <a:off x="12487275" y="211312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67" name="CuadroTexto 166"/>
            <xdr:cNvSpPr txBox="1"/>
          </xdr:nvSpPr>
          <xdr:spPr>
            <a:xfrm>
              <a:off x="12487275" y="211312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140</xdr:row>
      <xdr:rowOff>133350</xdr:rowOff>
    </xdr:from>
    <xdr:ext cx="213968" cy="172227"/>
    <mc:AlternateContent xmlns:mc="http://schemas.openxmlformats.org/markup-compatibility/2006" xmlns:a14="http://schemas.microsoft.com/office/drawing/2010/main">
      <mc:Choice Requires="a14">
        <xdr:sp macro="" textlink="">
          <xdr:nvSpPr>
            <xdr:cNvPr id="168" name="CuadroTexto 167"/>
            <xdr:cNvSpPr txBox="1"/>
          </xdr:nvSpPr>
          <xdr:spPr>
            <a:xfrm>
              <a:off x="6505575" y="226980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8" name="CuadroTexto 167"/>
            <xdr:cNvSpPr txBox="1"/>
          </xdr:nvSpPr>
          <xdr:spPr>
            <a:xfrm>
              <a:off x="6505575" y="226980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147</xdr:row>
      <xdr:rowOff>114300</xdr:rowOff>
    </xdr:from>
    <xdr:ext cx="213968" cy="172227"/>
    <mc:AlternateContent xmlns:mc="http://schemas.openxmlformats.org/markup-compatibility/2006" xmlns:a14="http://schemas.microsoft.com/office/drawing/2010/main">
      <mc:Choice Requires="a14">
        <xdr:sp macro="" textlink="">
          <xdr:nvSpPr>
            <xdr:cNvPr id="169" name="CuadroTexto 168"/>
            <xdr:cNvSpPr txBox="1"/>
          </xdr:nvSpPr>
          <xdr:spPr>
            <a:xfrm>
              <a:off x="6467475" y="240315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9" name="CuadroTexto 168"/>
            <xdr:cNvSpPr txBox="1"/>
          </xdr:nvSpPr>
          <xdr:spPr>
            <a:xfrm>
              <a:off x="6467475" y="240315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140</xdr:row>
      <xdr:rowOff>161925</xdr:rowOff>
    </xdr:from>
    <xdr:ext cx="113557" cy="172227"/>
    <mc:AlternateContent xmlns:mc="http://schemas.openxmlformats.org/markup-compatibility/2006" xmlns:a14="http://schemas.microsoft.com/office/drawing/2010/main">
      <mc:Choice Requires="a14">
        <xdr:sp macro="" textlink="">
          <xdr:nvSpPr>
            <xdr:cNvPr id="170" name="CuadroTexto 169"/>
            <xdr:cNvSpPr txBox="1"/>
          </xdr:nvSpPr>
          <xdr:spPr>
            <a:xfrm>
              <a:off x="7305675" y="22726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70" name="CuadroTexto 169"/>
            <xdr:cNvSpPr txBox="1"/>
          </xdr:nvSpPr>
          <xdr:spPr>
            <a:xfrm>
              <a:off x="7305675" y="22726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147</xdr:row>
      <xdr:rowOff>104775</xdr:rowOff>
    </xdr:from>
    <xdr:ext cx="113557" cy="172227"/>
    <mc:AlternateContent xmlns:mc="http://schemas.openxmlformats.org/markup-compatibility/2006" xmlns:a14="http://schemas.microsoft.com/office/drawing/2010/main">
      <mc:Choice Requires="a14">
        <xdr:sp macro="" textlink="">
          <xdr:nvSpPr>
            <xdr:cNvPr id="171" name="CuadroTexto 170"/>
            <xdr:cNvSpPr txBox="1"/>
          </xdr:nvSpPr>
          <xdr:spPr>
            <a:xfrm>
              <a:off x="7334250" y="24022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71" name="CuadroTexto 170"/>
            <xdr:cNvSpPr txBox="1"/>
          </xdr:nvSpPr>
          <xdr:spPr>
            <a:xfrm>
              <a:off x="7334250" y="24022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140</xdr:row>
      <xdr:rowOff>114300</xdr:rowOff>
    </xdr:from>
    <xdr:ext cx="518795" cy="183127"/>
    <mc:AlternateContent xmlns:mc="http://schemas.openxmlformats.org/markup-compatibility/2006" xmlns:a14="http://schemas.microsoft.com/office/drawing/2010/main">
      <mc:Choice Requires="a14">
        <xdr:sp macro="" textlink="">
          <xdr:nvSpPr>
            <xdr:cNvPr id="172" name="CuadroTexto 171"/>
            <xdr:cNvSpPr txBox="1"/>
          </xdr:nvSpPr>
          <xdr:spPr>
            <a:xfrm>
              <a:off x="8105775" y="226790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72" name="CuadroTexto 171"/>
            <xdr:cNvSpPr txBox="1"/>
          </xdr:nvSpPr>
          <xdr:spPr>
            <a:xfrm>
              <a:off x="8105775" y="226790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147</xdr:row>
      <xdr:rowOff>161925</xdr:rowOff>
    </xdr:from>
    <xdr:ext cx="518795" cy="183127"/>
    <mc:AlternateContent xmlns:mc="http://schemas.openxmlformats.org/markup-compatibility/2006" xmlns:a14="http://schemas.microsoft.com/office/drawing/2010/main">
      <mc:Choice Requires="a14">
        <xdr:sp macro="" textlink="">
          <xdr:nvSpPr>
            <xdr:cNvPr id="173" name="CuadroTexto 172"/>
            <xdr:cNvSpPr txBox="1"/>
          </xdr:nvSpPr>
          <xdr:spPr>
            <a:xfrm>
              <a:off x="8124825" y="240792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73" name="CuadroTexto 172"/>
            <xdr:cNvSpPr txBox="1"/>
          </xdr:nvSpPr>
          <xdr:spPr>
            <a:xfrm>
              <a:off x="8124825" y="240792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140</xdr:row>
      <xdr:rowOff>19050</xdr:rowOff>
    </xdr:from>
    <xdr:ext cx="981075" cy="409920"/>
    <mc:AlternateContent xmlns:mc="http://schemas.openxmlformats.org/markup-compatibility/2006" xmlns:a14="http://schemas.microsoft.com/office/drawing/2010/main">
      <mc:Choice Requires="a14">
        <xdr:sp macro="" textlink="">
          <xdr:nvSpPr>
            <xdr:cNvPr id="174" name="CuadroTexto 173"/>
            <xdr:cNvSpPr txBox="1"/>
          </xdr:nvSpPr>
          <xdr:spPr>
            <a:xfrm>
              <a:off x="8924925" y="225837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74" name="CuadroTexto 173"/>
            <xdr:cNvSpPr txBox="1"/>
          </xdr:nvSpPr>
          <xdr:spPr>
            <a:xfrm>
              <a:off x="8924925" y="225837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147</xdr:row>
      <xdr:rowOff>9525</xdr:rowOff>
    </xdr:from>
    <xdr:ext cx="981075" cy="409920"/>
    <mc:AlternateContent xmlns:mc="http://schemas.openxmlformats.org/markup-compatibility/2006" xmlns:a14="http://schemas.microsoft.com/office/drawing/2010/main">
      <mc:Choice Requires="a14">
        <xdr:sp macro="" textlink="">
          <xdr:nvSpPr>
            <xdr:cNvPr id="175" name="CuadroTexto 174"/>
            <xdr:cNvSpPr txBox="1"/>
          </xdr:nvSpPr>
          <xdr:spPr>
            <a:xfrm>
              <a:off x="8943975" y="23926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75" name="CuadroTexto 174"/>
            <xdr:cNvSpPr txBox="1"/>
          </xdr:nvSpPr>
          <xdr:spPr>
            <a:xfrm>
              <a:off x="8943975" y="23926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140</xdr:row>
      <xdr:rowOff>47625</xdr:rowOff>
    </xdr:from>
    <xdr:ext cx="511037" cy="353879"/>
    <mc:AlternateContent xmlns:mc="http://schemas.openxmlformats.org/markup-compatibility/2006" xmlns:a14="http://schemas.microsoft.com/office/drawing/2010/main">
      <mc:Choice Requires="a14">
        <xdr:sp macro="" textlink="">
          <xdr:nvSpPr>
            <xdr:cNvPr id="176" name="CuadroTexto 175"/>
            <xdr:cNvSpPr txBox="1"/>
          </xdr:nvSpPr>
          <xdr:spPr>
            <a:xfrm>
              <a:off x="10134600" y="226123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76" name="CuadroTexto 175"/>
            <xdr:cNvSpPr txBox="1"/>
          </xdr:nvSpPr>
          <xdr:spPr>
            <a:xfrm>
              <a:off x="10134600" y="226123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147</xdr:row>
      <xdr:rowOff>28575</xdr:rowOff>
    </xdr:from>
    <xdr:ext cx="511037" cy="353879"/>
    <mc:AlternateContent xmlns:mc="http://schemas.openxmlformats.org/markup-compatibility/2006" xmlns:a14="http://schemas.microsoft.com/office/drawing/2010/main">
      <mc:Choice Requires="a14">
        <xdr:sp macro="" textlink="">
          <xdr:nvSpPr>
            <xdr:cNvPr id="177" name="CuadroTexto 176"/>
            <xdr:cNvSpPr txBox="1"/>
          </xdr:nvSpPr>
          <xdr:spPr>
            <a:xfrm>
              <a:off x="10144125" y="239458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77" name="CuadroTexto 176"/>
            <xdr:cNvSpPr txBox="1"/>
          </xdr:nvSpPr>
          <xdr:spPr>
            <a:xfrm>
              <a:off x="10144125" y="239458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140</xdr:row>
      <xdr:rowOff>19050</xdr:rowOff>
    </xdr:from>
    <xdr:ext cx="732765" cy="410497"/>
    <mc:AlternateContent xmlns:mc="http://schemas.openxmlformats.org/markup-compatibility/2006" xmlns:a14="http://schemas.microsoft.com/office/drawing/2010/main">
      <mc:Choice Requires="a14">
        <xdr:sp macro="" textlink="">
          <xdr:nvSpPr>
            <xdr:cNvPr id="178" name="CuadroTexto 177"/>
            <xdr:cNvSpPr txBox="1"/>
          </xdr:nvSpPr>
          <xdr:spPr>
            <a:xfrm>
              <a:off x="11115675" y="225837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78" name="CuadroTexto 177"/>
            <xdr:cNvSpPr txBox="1"/>
          </xdr:nvSpPr>
          <xdr:spPr>
            <a:xfrm>
              <a:off x="11115675" y="225837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147</xdr:row>
      <xdr:rowOff>0</xdr:rowOff>
    </xdr:from>
    <xdr:ext cx="732765" cy="410497"/>
    <mc:AlternateContent xmlns:mc="http://schemas.openxmlformats.org/markup-compatibility/2006" xmlns:a14="http://schemas.microsoft.com/office/drawing/2010/main">
      <mc:Choice Requires="a14">
        <xdr:sp macro="" textlink="">
          <xdr:nvSpPr>
            <xdr:cNvPr id="179" name="CuadroTexto 178"/>
            <xdr:cNvSpPr txBox="1"/>
          </xdr:nvSpPr>
          <xdr:spPr>
            <a:xfrm>
              <a:off x="11106150" y="23917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79" name="CuadroTexto 178"/>
            <xdr:cNvSpPr txBox="1"/>
          </xdr:nvSpPr>
          <xdr:spPr>
            <a:xfrm>
              <a:off x="11106150" y="23917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140</xdr:row>
      <xdr:rowOff>123825</xdr:rowOff>
    </xdr:from>
    <xdr:ext cx="215444" cy="172227"/>
    <mc:AlternateContent xmlns:mc="http://schemas.openxmlformats.org/markup-compatibility/2006" xmlns:a14="http://schemas.microsoft.com/office/drawing/2010/main">
      <mc:Choice Requires="a14">
        <xdr:sp macro="" textlink="">
          <xdr:nvSpPr>
            <xdr:cNvPr id="180" name="CuadroTexto 179"/>
            <xdr:cNvSpPr txBox="1"/>
          </xdr:nvSpPr>
          <xdr:spPr>
            <a:xfrm>
              <a:off x="12468225" y="226885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80" name="CuadroTexto 179"/>
            <xdr:cNvSpPr txBox="1"/>
          </xdr:nvSpPr>
          <xdr:spPr>
            <a:xfrm>
              <a:off x="12468225" y="226885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147</xdr:row>
      <xdr:rowOff>114300</xdr:rowOff>
    </xdr:from>
    <xdr:ext cx="215444" cy="172227"/>
    <mc:AlternateContent xmlns:mc="http://schemas.openxmlformats.org/markup-compatibility/2006" xmlns:a14="http://schemas.microsoft.com/office/drawing/2010/main">
      <mc:Choice Requires="a14">
        <xdr:sp macro="" textlink="">
          <xdr:nvSpPr>
            <xdr:cNvPr id="181" name="CuadroTexto 180"/>
            <xdr:cNvSpPr txBox="1"/>
          </xdr:nvSpPr>
          <xdr:spPr>
            <a:xfrm>
              <a:off x="12496800" y="240315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81" name="CuadroTexto 180"/>
            <xdr:cNvSpPr txBox="1"/>
          </xdr:nvSpPr>
          <xdr:spPr>
            <a:xfrm>
              <a:off x="12496800" y="240315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158</xdr:row>
      <xdr:rowOff>128587</xdr:rowOff>
    </xdr:from>
    <xdr:ext cx="113557" cy="172227"/>
    <mc:AlternateContent xmlns:mc="http://schemas.openxmlformats.org/markup-compatibility/2006" xmlns:a14="http://schemas.microsoft.com/office/drawing/2010/main">
      <mc:Choice Requires="a14">
        <xdr:sp macro="" textlink="">
          <xdr:nvSpPr>
            <xdr:cNvPr id="182" name="CuadroTexto 181"/>
            <xdr:cNvSpPr txBox="1"/>
          </xdr:nvSpPr>
          <xdr:spPr>
            <a:xfrm>
              <a:off x="7305675" y="261794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82" name="CuadroTexto 181"/>
            <xdr:cNvSpPr txBox="1"/>
          </xdr:nvSpPr>
          <xdr:spPr>
            <a:xfrm>
              <a:off x="7305675" y="261794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158</xdr:row>
      <xdr:rowOff>119062</xdr:rowOff>
    </xdr:from>
    <xdr:ext cx="213968" cy="172227"/>
    <mc:AlternateContent xmlns:mc="http://schemas.openxmlformats.org/markup-compatibility/2006" xmlns:a14="http://schemas.microsoft.com/office/drawing/2010/main">
      <mc:Choice Requires="a14">
        <xdr:sp macro="" textlink="">
          <xdr:nvSpPr>
            <xdr:cNvPr id="183" name="CuadroTexto 182"/>
            <xdr:cNvSpPr txBox="1"/>
          </xdr:nvSpPr>
          <xdr:spPr>
            <a:xfrm>
              <a:off x="6496050" y="261699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83" name="CuadroTexto 182"/>
            <xdr:cNvSpPr txBox="1"/>
          </xdr:nvSpPr>
          <xdr:spPr>
            <a:xfrm>
              <a:off x="6496050" y="261699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158</xdr:row>
      <xdr:rowOff>204787</xdr:rowOff>
    </xdr:from>
    <xdr:ext cx="65" cy="172227"/>
    <xdr:sp macro="" textlink="">
      <xdr:nvSpPr>
        <xdr:cNvPr id="184" name="CuadroTexto 183"/>
        <xdr:cNvSpPr txBox="1"/>
      </xdr:nvSpPr>
      <xdr:spPr>
        <a:xfrm>
          <a:off x="8067675" y="262461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158</xdr:row>
      <xdr:rowOff>128587</xdr:rowOff>
    </xdr:from>
    <xdr:ext cx="518795" cy="183127"/>
    <mc:AlternateContent xmlns:mc="http://schemas.openxmlformats.org/markup-compatibility/2006" xmlns:a14="http://schemas.microsoft.com/office/drawing/2010/main">
      <mc:Choice Requires="a14">
        <xdr:sp macro="" textlink="">
          <xdr:nvSpPr>
            <xdr:cNvPr id="185" name="CuadroTexto 184"/>
            <xdr:cNvSpPr txBox="1"/>
          </xdr:nvSpPr>
          <xdr:spPr>
            <a:xfrm>
              <a:off x="8143875" y="261794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85" name="CuadroTexto 184"/>
            <xdr:cNvSpPr txBox="1"/>
          </xdr:nvSpPr>
          <xdr:spPr>
            <a:xfrm>
              <a:off x="8143875" y="261794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158</xdr:row>
      <xdr:rowOff>14287</xdr:rowOff>
    </xdr:from>
    <xdr:ext cx="981075" cy="409920"/>
    <mc:AlternateContent xmlns:mc="http://schemas.openxmlformats.org/markup-compatibility/2006" xmlns:a14="http://schemas.microsoft.com/office/drawing/2010/main">
      <mc:Choice Requires="a14">
        <xdr:sp macro="" textlink="">
          <xdr:nvSpPr>
            <xdr:cNvPr id="186" name="CuadroTexto 185"/>
            <xdr:cNvSpPr txBox="1"/>
          </xdr:nvSpPr>
          <xdr:spPr>
            <a:xfrm>
              <a:off x="8924925" y="260651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86" name="CuadroTexto 185"/>
            <xdr:cNvSpPr txBox="1"/>
          </xdr:nvSpPr>
          <xdr:spPr>
            <a:xfrm>
              <a:off x="8924925" y="260651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158</xdr:row>
      <xdr:rowOff>14287</xdr:rowOff>
    </xdr:from>
    <xdr:ext cx="511037" cy="353879"/>
    <mc:AlternateContent xmlns:mc="http://schemas.openxmlformats.org/markup-compatibility/2006" xmlns:a14="http://schemas.microsoft.com/office/drawing/2010/main">
      <mc:Choice Requires="a14">
        <xdr:sp macro="" textlink="">
          <xdr:nvSpPr>
            <xdr:cNvPr id="187" name="CuadroTexto 186"/>
            <xdr:cNvSpPr txBox="1"/>
          </xdr:nvSpPr>
          <xdr:spPr>
            <a:xfrm>
              <a:off x="10134600" y="310943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87" name="CuadroTexto 186"/>
            <xdr:cNvSpPr txBox="1"/>
          </xdr:nvSpPr>
          <xdr:spPr>
            <a:xfrm>
              <a:off x="10134600" y="310943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ES_tradnl" sz="110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ℎ</a:t>
              </a:r>
              <a:r>
                <a:rPr lang="es-ES_tradnl"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158</xdr:row>
      <xdr:rowOff>23812</xdr:rowOff>
    </xdr:from>
    <xdr:ext cx="732765" cy="410497"/>
    <mc:AlternateContent xmlns:mc="http://schemas.openxmlformats.org/markup-compatibility/2006" xmlns:a14="http://schemas.microsoft.com/office/drawing/2010/main">
      <mc:Choice Requires="a14">
        <xdr:sp macro="" textlink="">
          <xdr:nvSpPr>
            <xdr:cNvPr id="188" name="CuadroTexto 187"/>
            <xdr:cNvSpPr txBox="1"/>
          </xdr:nvSpPr>
          <xdr:spPr>
            <a:xfrm>
              <a:off x="11125200" y="260746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88" name="CuadroTexto 187"/>
            <xdr:cNvSpPr txBox="1"/>
          </xdr:nvSpPr>
          <xdr:spPr>
            <a:xfrm>
              <a:off x="11125200" y="260746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158</xdr:row>
      <xdr:rowOff>109537</xdr:rowOff>
    </xdr:from>
    <xdr:ext cx="215444" cy="172227"/>
    <mc:AlternateContent xmlns:mc="http://schemas.openxmlformats.org/markup-compatibility/2006" xmlns:a14="http://schemas.microsoft.com/office/drawing/2010/main">
      <mc:Choice Requires="a14">
        <xdr:sp macro="" textlink="">
          <xdr:nvSpPr>
            <xdr:cNvPr id="189" name="CuadroTexto 188"/>
            <xdr:cNvSpPr txBox="1"/>
          </xdr:nvSpPr>
          <xdr:spPr>
            <a:xfrm>
              <a:off x="12487275" y="261604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89" name="CuadroTexto 188"/>
            <xdr:cNvSpPr txBox="1"/>
          </xdr:nvSpPr>
          <xdr:spPr>
            <a:xfrm>
              <a:off x="12487275" y="261604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166</xdr:row>
      <xdr:rowOff>133350</xdr:rowOff>
    </xdr:from>
    <xdr:ext cx="213968" cy="172227"/>
    <mc:AlternateContent xmlns:mc="http://schemas.openxmlformats.org/markup-compatibility/2006" xmlns:a14="http://schemas.microsoft.com/office/drawing/2010/main">
      <mc:Choice Requires="a14">
        <xdr:sp macro="" textlink="">
          <xdr:nvSpPr>
            <xdr:cNvPr id="190" name="CuadroTexto 189"/>
            <xdr:cNvSpPr txBox="1"/>
          </xdr:nvSpPr>
          <xdr:spPr>
            <a:xfrm>
              <a:off x="6505575" y="277272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0" name="CuadroTexto 189"/>
            <xdr:cNvSpPr txBox="1"/>
          </xdr:nvSpPr>
          <xdr:spPr>
            <a:xfrm>
              <a:off x="6505575" y="277272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173</xdr:row>
      <xdr:rowOff>114300</xdr:rowOff>
    </xdr:from>
    <xdr:ext cx="213968" cy="172227"/>
    <mc:AlternateContent xmlns:mc="http://schemas.openxmlformats.org/markup-compatibility/2006" xmlns:a14="http://schemas.microsoft.com/office/drawing/2010/main">
      <mc:Choice Requires="a14">
        <xdr:sp macro="" textlink="">
          <xdr:nvSpPr>
            <xdr:cNvPr id="191" name="CuadroTexto 190"/>
            <xdr:cNvSpPr txBox="1"/>
          </xdr:nvSpPr>
          <xdr:spPr>
            <a:xfrm>
              <a:off x="6467475" y="290607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1" name="CuadroTexto 190"/>
            <xdr:cNvSpPr txBox="1"/>
          </xdr:nvSpPr>
          <xdr:spPr>
            <a:xfrm>
              <a:off x="6467475" y="290607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166</xdr:row>
      <xdr:rowOff>161925</xdr:rowOff>
    </xdr:from>
    <xdr:ext cx="113557" cy="172227"/>
    <mc:AlternateContent xmlns:mc="http://schemas.openxmlformats.org/markup-compatibility/2006" xmlns:a14="http://schemas.microsoft.com/office/drawing/2010/main">
      <mc:Choice Requires="a14">
        <xdr:sp macro="" textlink="">
          <xdr:nvSpPr>
            <xdr:cNvPr id="192" name="CuadroTexto 191"/>
            <xdr:cNvSpPr txBox="1"/>
          </xdr:nvSpPr>
          <xdr:spPr>
            <a:xfrm>
              <a:off x="7305675" y="27755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92" name="CuadroTexto 191"/>
            <xdr:cNvSpPr txBox="1"/>
          </xdr:nvSpPr>
          <xdr:spPr>
            <a:xfrm>
              <a:off x="7305675" y="27755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173</xdr:row>
      <xdr:rowOff>104775</xdr:rowOff>
    </xdr:from>
    <xdr:ext cx="113557" cy="172227"/>
    <mc:AlternateContent xmlns:mc="http://schemas.openxmlformats.org/markup-compatibility/2006" xmlns:a14="http://schemas.microsoft.com/office/drawing/2010/main">
      <mc:Choice Requires="a14">
        <xdr:sp macro="" textlink="">
          <xdr:nvSpPr>
            <xdr:cNvPr id="193" name="CuadroTexto 192"/>
            <xdr:cNvSpPr txBox="1"/>
          </xdr:nvSpPr>
          <xdr:spPr>
            <a:xfrm>
              <a:off x="7334250" y="29051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93" name="CuadroTexto 192"/>
            <xdr:cNvSpPr txBox="1"/>
          </xdr:nvSpPr>
          <xdr:spPr>
            <a:xfrm>
              <a:off x="7334250" y="29051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166</xdr:row>
      <xdr:rowOff>114300</xdr:rowOff>
    </xdr:from>
    <xdr:ext cx="518795" cy="183127"/>
    <mc:AlternateContent xmlns:mc="http://schemas.openxmlformats.org/markup-compatibility/2006" xmlns:a14="http://schemas.microsoft.com/office/drawing/2010/main">
      <mc:Choice Requires="a14">
        <xdr:sp macro="" textlink="">
          <xdr:nvSpPr>
            <xdr:cNvPr id="194" name="CuadroTexto 193"/>
            <xdr:cNvSpPr txBox="1"/>
          </xdr:nvSpPr>
          <xdr:spPr>
            <a:xfrm>
              <a:off x="8105775" y="277082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4" name="CuadroTexto 193"/>
            <xdr:cNvSpPr txBox="1"/>
          </xdr:nvSpPr>
          <xdr:spPr>
            <a:xfrm>
              <a:off x="8105775" y="277082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173</xdr:row>
      <xdr:rowOff>161925</xdr:rowOff>
    </xdr:from>
    <xdr:ext cx="518795" cy="183127"/>
    <mc:AlternateContent xmlns:mc="http://schemas.openxmlformats.org/markup-compatibility/2006" xmlns:a14="http://schemas.microsoft.com/office/drawing/2010/main">
      <mc:Choice Requires="a14">
        <xdr:sp macro="" textlink="">
          <xdr:nvSpPr>
            <xdr:cNvPr id="195" name="CuadroTexto 194"/>
            <xdr:cNvSpPr txBox="1"/>
          </xdr:nvSpPr>
          <xdr:spPr>
            <a:xfrm>
              <a:off x="8124825" y="291084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5" name="CuadroTexto 194"/>
            <xdr:cNvSpPr txBox="1"/>
          </xdr:nvSpPr>
          <xdr:spPr>
            <a:xfrm>
              <a:off x="8124825" y="291084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166</xdr:row>
      <xdr:rowOff>19050</xdr:rowOff>
    </xdr:from>
    <xdr:ext cx="981075" cy="409920"/>
    <mc:AlternateContent xmlns:mc="http://schemas.openxmlformats.org/markup-compatibility/2006" xmlns:a14="http://schemas.microsoft.com/office/drawing/2010/main">
      <mc:Choice Requires="a14">
        <xdr:sp macro="" textlink="">
          <xdr:nvSpPr>
            <xdr:cNvPr id="196" name="CuadroTexto 195"/>
            <xdr:cNvSpPr txBox="1"/>
          </xdr:nvSpPr>
          <xdr:spPr>
            <a:xfrm>
              <a:off x="8924925" y="276129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96" name="CuadroTexto 195"/>
            <xdr:cNvSpPr txBox="1"/>
          </xdr:nvSpPr>
          <xdr:spPr>
            <a:xfrm>
              <a:off x="8924925" y="276129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173</xdr:row>
      <xdr:rowOff>9525</xdr:rowOff>
    </xdr:from>
    <xdr:ext cx="981075" cy="409920"/>
    <mc:AlternateContent xmlns:mc="http://schemas.openxmlformats.org/markup-compatibility/2006" xmlns:a14="http://schemas.microsoft.com/office/drawing/2010/main">
      <mc:Choice Requires="a14">
        <xdr:sp macro="" textlink="">
          <xdr:nvSpPr>
            <xdr:cNvPr id="197" name="CuadroTexto 196"/>
            <xdr:cNvSpPr txBox="1"/>
          </xdr:nvSpPr>
          <xdr:spPr>
            <a:xfrm>
              <a:off x="8943975" y="289560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97" name="CuadroTexto 196"/>
            <xdr:cNvSpPr txBox="1"/>
          </xdr:nvSpPr>
          <xdr:spPr>
            <a:xfrm>
              <a:off x="8943975" y="289560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166</xdr:row>
      <xdr:rowOff>47625</xdr:rowOff>
    </xdr:from>
    <xdr:ext cx="511037" cy="353879"/>
    <mc:AlternateContent xmlns:mc="http://schemas.openxmlformats.org/markup-compatibility/2006" xmlns:a14="http://schemas.microsoft.com/office/drawing/2010/main">
      <mc:Choice Requires="a14">
        <xdr:sp macro="" textlink="">
          <xdr:nvSpPr>
            <xdr:cNvPr id="198" name="CuadroTexto 197"/>
            <xdr:cNvSpPr txBox="1"/>
          </xdr:nvSpPr>
          <xdr:spPr>
            <a:xfrm>
              <a:off x="10134600" y="276415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98" name="CuadroTexto 197"/>
            <xdr:cNvSpPr txBox="1"/>
          </xdr:nvSpPr>
          <xdr:spPr>
            <a:xfrm>
              <a:off x="10134600" y="276415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173</xdr:row>
      <xdr:rowOff>28575</xdr:rowOff>
    </xdr:from>
    <xdr:ext cx="511037" cy="353879"/>
    <mc:AlternateContent xmlns:mc="http://schemas.openxmlformats.org/markup-compatibility/2006" xmlns:a14="http://schemas.microsoft.com/office/drawing/2010/main">
      <mc:Choice Requires="a14">
        <xdr:sp macro="" textlink="">
          <xdr:nvSpPr>
            <xdr:cNvPr id="199" name="CuadroTexto 198"/>
            <xdr:cNvSpPr txBox="1"/>
          </xdr:nvSpPr>
          <xdr:spPr>
            <a:xfrm>
              <a:off x="10144125" y="289750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99" name="CuadroTexto 198"/>
            <xdr:cNvSpPr txBox="1"/>
          </xdr:nvSpPr>
          <xdr:spPr>
            <a:xfrm>
              <a:off x="10144125" y="289750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166</xdr:row>
      <xdr:rowOff>19050</xdr:rowOff>
    </xdr:from>
    <xdr:ext cx="732765" cy="410497"/>
    <mc:AlternateContent xmlns:mc="http://schemas.openxmlformats.org/markup-compatibility/2006" xmlns:a14="http://schemas.microsoft.com/office/drawing/2010/main">
      <mc:Choice Requires="a14">
        <xdr:sp macro="" textlink="">
          <xdr:nvSpPr>
            <xdr:cNvPr id="200" name="CuadroTexto 199"/>
            <xdr:cNvSpPr txBox="1"/>
          </xdr:nvSpPr>
          <xdr:spPr>
            <a:xfrm>
              <a:off x="11115675" y="276129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200" name="CuadroTexto 199"/>
            <xdr:cNvSpPr txBox="1"/>
          </xdr:nvSpPr>
          <xdr:spPr>
            <a:xfrm>
              <a:off x="11115675" y="276129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173</xdr:row>
      <xdr:rowOff>0</xdr:rowOff>
    </xdr:from>
    <xdr:ext cx="732765" cy="410497"/>
    <mc:AlternateContent xmlns:mc="http://schemas.openxmlformats.org/markup-compatibility/2006" xmlns:a14="http://schemas.microsoft.com/office/drawing/2010/main">
      <mc:Choice Requires="a14">
        <xdr:sp macro="" textlink="">
          <xdr:nvSpPr>
            <xdr:cNvPr id="201" name="CuadroTexto 200"/>
            <xdr:cNvSpPr txBox="1"/>
          </xdr:nvSpPr>
          <xdr:spPr>
            <a:xfrm>
              <a:off x="11106150" y="289464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201" name="CuadroTexto 200"/>
            <xdr:cNvSpPr txBox="1"/>
          </xdr:nvSpPr>
          <xdr:spPr>
            <a:xfrm>
              <a:off x="11106150" y="289464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166</xdr:row>
      <xdr:rowOff>123825</xdr:rowOff>
    </xdr:from>
    <xdr:ext cx="215444" cy="172227"/>
    <mc:AlternateContent xmlns:mc="http://schemas.openxmlformats.org/markup-compatibility/2006" xmlns:a14="http://schemas.microsoft.com/office/drawing/2010/main">
      <mc:Choice Requires="a14">
        <xdr:sp macro="" textlink="">
          <xdr:nvSpPr>
            <xdr:cNvPr id="202" name="CuadroTexto 201"/>
            <xdr:cNvSpPr txBox="1"/>
          </xdr:nvSpPr>
          <xdr:spPr>
            <a:xfrm>
              <a:off x="12468225" y="277177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202" name="CuadroTexto 201"/>
            <xdr:cNvSpPr txBox="1"/>
          </xdr:nvSpPr>
          <xdr:spPr>
            <a:xfrm>
              <a:off x="12468225" y="277177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173</xdr:row>
      <xdr:rowOff>114300</xdr:rowOff>
    </xdr:from>
    <xdr:ext cx="215444" cy="172227"/>
    <mc:AlternateContent xmlns:mc="http://schemas.openxmlformats.org/markup-compatibility/2006" xmlns:a14="http://schemas.microsoft.com/office/drawing/2010/main">
      <mc:Choice Requires="a14">
        <xdr:sp macro="" textlink="">
          <xdr:nvSpPr>
            <xdr:cNvPr id="203" name="CuadroTexto 202"/>
            <xdr:cNvSpPr txBox="1"/>
          </xdr:nvSpPr>
          <xdr:spPr>
            <a:xfrm>
              <a:off x="12496800" y="290607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203" name="CuadroTexto 202"/>
            <xdr:cNvSpPr txBox="1"/>
          </xdr:nvSpPr>
          <xdr:spPr>
            <a:xfrm>
              <a:off x="12496800" y="290607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3:S29"/>
  <sheetViews>
    <sheetView topLeftCell="H1" workbookViewId="0">
      <selection activeCell="M13" sqref="M13:S19"/>
    </sheetView>
  </sheetViews>
  <sheetFormatPr baseColWidth="10" defaultRowHeight="15" x14ac:dyDescent="0.25"/>
  <sheetData>
    <row r="13" spans="13:19" x14ac:dyDescent="0.25">
      <c r="M13" s="1" t="s">
        <v>0</v>
      </c>
      <c r="N13" t="s">
        <v>1</v>
      </c>
      <c r="O13" t="s">
        <v>2</v>
      </c>
      <c r="P13" t="s">
        <v>4</v>
      </c>
      <c r="Q13" t="s">
        <v>5</v>
      </c>
      <c r="R13" t="s">
        <v>6</v>
      </c>
      <c r="S13" t="s">
        <v>7</v>
      </c>
    </row>
    <row r="14" spans="13:19" x14ac:dyDescent="0.25">
      <c r="M14">
        <v>1972</v>
      </c>
      <c r="N14">
        <v>244</v>
      </c>
    </row>
    <row r="15" spans="13:19" x14ac:dyDescent="0.25">
      <c r="O15">
        <f>+M16-M14</f>
        <v>9</v>
      </c>
      <c r="P15">
        <f>+N16-N14</f>
        <v>90</v>
      </c>
      <c r="Q15">
        <f>+N14*O15</f>
        <v>2196</v>
      </c>
      <c r="R15">
        <f>+P15/Q15</f>
        <v>4.0983606557377046E-2</v>
      </c>
      <c r="S15">
        <f>+R15*O15</f>
        <v>0.36885245901639341</v>
      </c>
    </row>
    <row r="16" spans="13:19" x14ac:dyDescent="0.25">
      <c r="M16">
        <v>1981</v>
      </c>
      <c r="N16">
        <v>334</v>
      </c>
    </row>
    <row r="17" spans="13:19" x14ac:dyDescent="0.25">
      <c r="O17">
        <f>+M18-M16</f>
        <v>10</v>
      </c>
      <c r="P17">
        <f>+N18-N16</f>
        <v>134</v>
      </c>
      <c r="Q17">
        <f>+N16*O17</f>
        <v>3340</v>
      </c>
      <c r="R17">
        <f>+P17/Q17</f>
        <v>4.0119760479041915E-2</v>
      </c>
      <c r="S17">
        <f>+R17*O17</f>
        <v>0.40119760479041916</v>
      </c>
    </row>
    <row r="18" spans="13:19" x14ac:dyDescent="0.25">
      <c r="M18">
        <v>1991</v>
      </c>
      <c r="N18">
        <v>468</v>
      </c>
    </row>
    <row r="19" spans="13:19" x14ac:dyDescent="0.25">
      <c r="M19" s="2" t="s">
        <v>3</v>
      </c>
      <c r="O19">
        <f>+SUM(O14:O17)</f>
        <v>19</v>
      </c>
      <c r="S19">
        <f>+SUM(S15:S17)</f>
        <v>0.77005006380681262</v>
      </c>
    </row>
    <row r="23" spans="13:19" x14ac:dyDescent="0.25">
      <c r="M23" s="1" t="s">
        <v>0</v>
      </c>
      <c r="N23" t="s">
        <v>1</v>
      </c>
      <c r="O23" t="s">
        <v>2</v>
      </c>
      <c r="P23" t="s">
        <v>4</v>
      </c>
      <c r="Q23" t="s">
        <v>5</v>
      </c>
      <c r="R23" t="s">
        <v>6</v>
      </c>
      <c r="S23" t="s">
        <v>7</v>
      </c>
    </row>
    <row r="24" spans="13:19" x14ac:dyDescent="0.25">
      <c r="M24">
        <v>1972</v>
      </c>
      <c r="N24">
        <v>244</v>
      </c>
    </row>
    <row r="25" spans="13:19" x14ac:dyDescent="0.25">
      <c r="O25">
        <f>+M26-M24</f>
        <v>9</v>
      </c>
      <c r="P25">
        <f>+N26-N24</f>
        <v>90</v>
      </c>
      <c r="Q25">
        <f>+N24*O25</f>
        <v>2196</v>
      </c>
      <c r="R25">
        <f>+P25/Q25</f>
        <v>4.0983606557377046E-2</v>
      </c>
      <c r="S25">
        <f>+R25*O25</f>
        <v>0.36885245901639341</v>
      </c>
    </row>
    <row r="26" spans="13:19" x14ac:dyDescent="0.25">
      <c r="M26">
        <v>1981</v>
      </c>
      <c r="N26">
        <v>334</v>
      </c>
    </row>
    <row r="27" spans="13:19" x14ac:dyDescent="0.25">
      <c r="O27">
        <f>+M28-M26</f>
        <v>10</v>
      </c>
      <c r="P27">
        <f>+N28-N26</f>
        <v>134</v>
      </c>
      <c r="Q27">
        <f>+N26*O27</f>
        <v>3340</v>
      </c>
      <c r="R27">
        <f>+P27/Q27</f>
        <v>4.0119760479041915E-2</v>
      </c>
      <c r="S27">
        <f>+R27*O27</f>
        <v>0.40119760479041916</v>
      </c>
    </row>
    <row r="28" spans="13:19" x14ac:dyDescent="0.25">
      <c r="M28">
        <v>1991</v>
      </c>
      <c r="N28">
        <v>468</v>
      </c>
    </row>
    <row r="29" spans="13:19" x14ac:dyDescent="0.25">
      <c r="M29" s="2" t="s">
        <v>3</v>
      </c>
      <c r="O29">
        <f>+SUM(O24:O27)</f>
        <v>19</v>
      </c>
      <c r="S29">
        <f>+SUM(S25:S27)</f>
        <v>0.77005006380681262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topLeftCell="A10" workbookViewId="0">
      <selection activeCell="D199" sqref="D199"/>
    </sheetView>
  </sheetViews>
  <sheetFormatPr baseColWidth="10" defaultRowHeight="15" x14ac:dyDescent="0.25"/>
  <cols>
    <col min="2" max="2" width="11" customWidth="1"/>
    <col min="3" max="3" width="11.42578125" customWidth="1"/>
    <col min="5" max="5" width="12" customWidth="1"/>
    <col min="6" max="6" width="11.42578125" customWidth="1"/>
    <col min="7" max="7" width="14" customWidth="1"/>
  </cols>
  <sheetData>
    <row r="1" spans="1:9" ht="15.75" x14ac:dyDescent="0.3">
      <c r="A1" s="3" t="s">
        <v>8</v>
      </c>
    </row>
    <row r="3" spans="1:9" x14ac:dyDescent="0.25">
      <c r="A3" s="514" t="s">
        <v>9</v>
      </c>
      <c r="B3" s="515"/>
      <c r="C3" s="515"/>
      <c r="D3" s="515"/>
      <c r="E3" s="515"/>
      <c r="F3" s="515"/>
      <c r="G3" s="515"/>
      <c r="H3" s="515"/>
      <c r="I3" s="515"/>
    </row>
    <row r="4" spans="1:9" ht="13.5" customHeight="1" x14ac:dyDescent="0.25">
      <c r="A4" s="515"/>
      <c r="B4" s="515"/>
      <c r="C4" s="515"/>
      <c r="D4" s="515"/>
      <c r="E4" s="515"/>
      <c r="F4" s="515"/>
      <c r="G4" s="515"/>
      <c r="H4" s="515"/>
      <c r="I4" s="515"/>
    </row>
    <row r="5" spans="1:9" ht="6.75" customHeight="1" x14ac:dyDescent="0.25">
      <c r="A5" s="515"/>
      <c r="B5" s="515"/>
      <c r="C5" s="515"/>
      <c r="D5" s="515"/>
      <c r="E5" s="515"/>
      <c r="F5" s="515"/>
      <c r="G5" s="515"/>
      <c r="H5" s="515"/>
      <c r="I5" s="515"/>
    </row>
    <row r="6" spans="1:9" ht="15.75" thickBot="1" x14ac:dyDescent="0.3"/>
    <row r="7" spans="1:9" ht="33.75" customHeight="1" thickBot="1" x14ac:dyDescent="0.3">
      <c r="B7" s="8" t="s">
        <v>0</v>
      </c>
      <c r="C7" s="8" t="s">
        <v>1</v>
      </c>
      <c r="D7" s="8" t="s">
        <v>2</v>
      </c>
      <c r="E7" s="10" t="s">
        <v>14</v>
      </c>
      <c r="F7" s="8" t="s">
        <v>10</v>
      </c>
      <c r="G7" s="10" t="s">
        <v>11</v>
      </c>
      <c r="H7" s="9" t="s">
        <v>12</v>
      </c>
    </row>
    <row r="8" spans="1:9" x14ac:dyDescent="0.25">
      <c r="B8" s="13">
        <v>1993</v>
      </c>
      <c r="C8" s="13">
        <v>1500</v>
      </c>
      <c r="D8" s="12" t="s">
        <v>13</v>
      </c>
      <c r="E8" s="12" t="s">
        <v>13</v>
      </c>
      <c r="F8" s="12" t="s">
        <v>13</v>
      </c>
      <c r="G8" s="12" t="s">
        <v>13</v>
      </c>
      <c r="H8" s="12" t="s">
        <v>13</v>
      </c>
    </row>
    <row r="9" spans="1:9" x14ac:dyDescent="0.25">
      <c r="B9" s="15"/>
      <c r="C9" s="15"/>
      <c r="D9" s="15">
        <f>+B10-B8</f>
        <v>14</v>
      </c>
      <c r="E9" s="14">
        <f>+C10-C8</f>
        <v>1304</v>
      </c>
      <c r="F9" s="14">
        <f>+C8*D9</f>
        <v>21000</v>
      </c>
      <c r="G9" s="16">
        <f>+E9/F9</f>
        <v>6.2095238095238092E-2</v>
      </c>
      <c r="H9" s="15">
        <f>+G9*D9</f>
        <v>0.86933333333333329</v>
      </c>
    </row>
    <row r="10" spans="1:9" x14ac:dyDescent="0.25">
      <c r="B10" s="14">
        <v>2007</v>
      </c>
      <c r="C10" s="14">
        <v>2804</v>
      </c>
      <c r="D10" s="12" t="s">
        <v>13</v>
      </c>
      <c r="E10" s="12" t="s">
        <v>13</v>
      </c>
      <c r="F10" s="12" t="s">
        <v>13</v>
      </c>
      <c r="G10" s="12" t="s">
        <v>13</v>
      </c>
      <c r="H10" s="12" t="s">
        <v>13</v>
      </c>
    </row>
    <row r="11" spans="1:9" ht="15.75" x14ac:dyDescent="0.3">
      <c r="B11" s="17" t="s">
        <v>3</v>
      </c>
      <c r="C11" s="15"/>
      <c r="D11" s="18">
        <f>+SUM(D8:D10)</f>
        <v>14</v>
      </c>
      <c r="E11" s="15"/>
      <c r="F11" s="15"/>
      <c r="G11" s="15"/>
      <c r="H11" s="18">
        <f>+SUM(H9:H10)</f>
        <v>0.86933333333333329</v>
      </c>
    </row>
    <row r="13" spans="1:9" x14ac:dyDescent="0.25">
      <c r="C13" s="20"/>
      <c r="D13" s="19" t="s">
        <v>15</v>
      </c>
      <c r="E13" s="22">
        <f>+H11/D11</f>
        <v>6.2095238095238092E-2</v>
      </c>
    </row>
    <row r="14" spans="1:9" x14ac:dyDescent="0.25">
      <c r="D14" s="19" t="s">
        <v>15</v>
      </c>
      <c r="E14" s="4" t="s">
        <v>17</v>
      </c>
    </row>
    <row r="16" spans="1:9" ht="15.75" x14ac:dyDescent="0.3">
      <c r="A16" s="3" t="s">
        <v>16</v>
      </c>
    </row>
    <row r="18" spans="1:9" ht="31.5" customHeight="1" x14ac:dyDescent="0.25">
      <c r="A18" s="514" t="s">
        <v>18</v>
      </c>
      <c r="B18" s="515"/>
      <c r="C18" s="515"/>
      <c r="D18" s="515"/>
      <c r="E18" s="515"/>
      <c r="F18" s="515"/>
      <c r="G18" s="515"/>
      <c r="H18" s="515"/>
      <c r="I18" s="515"/>
    </row>
    <row r="19" spans="1:9" x14ac:dyDescent="0.25">
      <c r="A19" s="515"/>
      <c r="B19" s="515"/>
      <c r="C19" s="515"/>
      <c r="D19" s="515"/>
      <c r="E19" s="515"/>
      <c r="F19" s="515"/>
      <c r="G19" s="515"/>
      <c r="H19" s="515"/>
      <c r="I19" s="515"/>
    </row>
    <row r="23" spans="1:9" x14ac:dyDescent="0.25">
      <c r="C23" s="4" t="s">
        <v>19</v>
      </c>
      <c r="D23" s="4"/>
    </row>
    <row r="24" spans="1:9" ht="8.25" customHeight="1" x14ac:dyDescent="0.25">
      <c r="C24" s="4"/>
      <c r="D24" s="4"/>
    </row>
    <row r="25" spans="1:9" x14ac:dyDescent="0.25">
      <c r="C25" s="4" t="s">
        <v>20</v>
      </c>
      <c r="D25" s="4"/>
    </row>
    <row r="27" spans="1:9" x14ac:dyDescent="0.25">
      <c r="A27" s="514" t="s">
        <v>21</v>
      </c>
      <c r="B27" s="515"/>
      <c r="C27" s="515"/>
      <c r="D27" s="515"/>
      <c r="E27" s="515"/>
      <c r="F27" s="515"/>
      <c r="G27" s="515"/>
      <c r="H27" s="515"/>
    </row>
    <row r="28" spans="1:9" ht="31.5" customHeight="1" x14ac:dyDescent="0.25">
      <c r="A28" s="515"/>
      <c r="B28" s="515"/>
      <c r="C28" s="515"/>
      <c r="D28" s="515"/>
      <c r="E28" s="515"/>
      <c r="F28" s="515"/>
      <c r="G28" s="515"/>
      <c r="H28" s="515"/>
    </row>
    <row r="29" spans="1:9" x14ac:dyDescent="0.25">
      <c r="A29" s="515"/>
      <c r="B29" s="515"/>
      <c r="C29" s="515"/>
      <c r="D29" s="515"/>
      <c r="E29" s="515"/>
      <c r="F29" s="515"/>
      <c r="G29" s="515"/>
      <c r="H29" s="515"/>
    </row>
    <row r="31" spans="1:9" x14ac:dyDescent="0.25">
      <c r="B31" s="4"/>
      <c r="C31" s="19" t="s">
        <v>25</v>
      </c>
      <c r="D31" s="4">
        <v>20</v>
      </c>
      <c r="E31" s="4"/>
    </row>
    <row r="32" spans="1:9" x14ac:dyDescent="0.25">
      <c r="B32" s="4"/>
      <c r="C32" s="19" t="s">
        <v>22</v>
      </c>
      <c r="D32" s="4">
        <v>511</v>
      </c>
      <c r="E32" s="4"/>
    </row>
    <row r="33" spans="2:5" x14ac:dyDescent="0.25">
      <c r="B33" s="4"/>
      <c r="C33" s="19" t="s">
        <v>23</v>
      </c>
      <c r="D33" s="4">
        <v>1946</v>
      </c>
      <c r="E33" s="4"/>
    </row>
    <row r="34" spans="2:5" x14ac:dyDescent="0.25">
      <c r="B34" s="4"/>
      <c r="C34" s="19" t="s">
        <v>24</v>
      </c>
      <c r="D34" s="7">
        <f>+D33/D32</f>
        <v>3.8082191780821919</v>
      </c>
      <c r="E34" s="4"/>
    </row>
    <row r="35" spans="2:5" ht="15.75" x14ac:dyDescent="0.3">
      <c r="C35" s="21" t="s">
        <v>26</v>
      </c>
      <c r="D35" s="23">
        <f>+E13</f>
        <v>6.2095238095238092E-2</v>
      </c>
    </row>
    <row r="36" spans="2:5" ht="15.75" thickBot="1" x14ac:dyDescent="0.3">
      <c r="C36" s="19"/>
    </row>
    <row r="37" spans="2:5" ht="63" customHeight="1" thickBot="1" x14ac:dyDescent="0.3">
      <c r="B37" s="8" t="s">
        <v>27</v>
      </c>
      <c r="C37" s="8" t="s">
        <v>28</v>
      </c>
      <c r="D37" s="516" t="s">
        <v>29</v>
      </c>
      <c r="E37" s="517"/>
    </row>
    <row r="38" spans="2:5" x14ac:dyDescent="0.25">
      <c r="B38" s="26">
        <v>0</v>
      </c>
      <c r="C38" s="26">
        <v>2016</v>
      </c>
      <c r="D38" s="518">
        <f>+D33</f>
        <v>1946</v>
      </c>
      <c r="E38" s="518"/>
    </row>
    <row r="39" spans="2:5" x14ac:dyDescent="0.25">
      <c r="B39" s="27">
        <v>1</v>
      </c>
      <c r="C39" s="27">
        <v>2017</v>
      </c>
      <c r="D39" s="513">
        <f>+ROUNDUP($D$33*((1+($D$35))^B39),0)</f>
        <v>2067</v>
      </c>
      <c r="E39" s="513"/>
    </row>
    <row r="40" spans="2:5" x14ac:dyDescent="0.25">
      <c r="B40" s="27">
        <v>2</v>
      </c>
      <c r="C40" s="27">
        <v>2018</v>
      </c>
      <c r="D40" s="513">
        <f t="shared" ref="D40:D58" si="0">+ROUNDUP($D$33*((1+($D$35))^B40),0)</f>
        <v>2196</v>
      </c>
      <c r="E40" s="513"/>
    </row>
    <row r="41" spans="2:5" x14ac:dyDescent="0.25">
      <c r="B41" s="27">
        <v>3</v>
      </c>
      <c r="C41" s="27">
        <v>2019</v>
      </c>
      <c r="D41" s="513">
        <f t="shared" si="0"/>
        <v>2332</v>
      </c>
      <c r="E41" s="513"/>
    </row>
    <row r="42" spans="2:5" x14ac:dyDescent="0.25">
      <c r="B42" s="27">
        <v>4</v>
      </c>
      <c r="C42" s="27">
        <v>2020</v>
      </c>
      <c r="D42" s="513">
        <f t="shared" si="0"/>
        <v>2477</v>
      </c>
      <c r="E42" s="513"/>
    </row>
    <row r="43" spans="2:5" x14ac:dyDescent="0.25">
      <c r="B43" s="27">
        <v>5</v>
      </c>
      <c r="C43" s="27">
        <v>2021</v>
      </c>
      <c r="D43" s="513">
        <f t="shared" si="0"/>
        <v>2631</v>
      </c>
      <c r="E43" s="513"/>
    </row>
    <row r="44" spans="2:5" x14ac:dyDescent="0.25">
      <c r="B44" s="27">
        <v>6</v>
      </c>
      <c r="C44" s="27">
        <v>2022</v>
      </c>
      <c r="D44" s="513">
        <f t="shared" si="0"/>
        <v>2794</v>
      </c>
      <c r="E44" s="513"/>
    </row>
    <row r="45" spans="2:5" x14ac:dyDescent="0.25">
      <c r="B45" s="27">
        <v>7</v>
      </c>
      <c r="C45" s="27">
        <v>2023</v>
      </c>
      <c r="D45" s="513">
        <f t="shared" si="0"/>
        <v>2967</v>
      </c>
      <c r="E45" s="513"/>
    </row>
    <row r="46" spans="2:5" x14ac:dyDescent="0.25">
      <c r="B46" s="27">
        <v>8</v>
      </c>
      <c r="C46" s="27">
        <v>2024</v>
      </c>
      <c r="D46" s="513">
        <f t="shared" si="0"/>
        <v>3152</v>
      </c>
      <c r="E46" s="513"/>
    </row>
    <row r="47" spans="2:5" x14ac:dyDescent="0.25">
      <c r="B47" s="27">
        <v>9</v>
      </c>
      <c r="C47" s="27">
        <v>2025</v>
      </c>
      <c r="D47" s="513">
        <f t="shared" si="0"/>
        <v>3347</v>
      </c>
      <c r="E47" s="513"/>
    </row>
    <row r="48" spans="2:5" x14ac:dyDescent="0.25">
      <c r="B48" s="27">
        <v>10</v>
      </c>
      <c r="C48" s="27">
        <v>2026</v>
      </c>
      <c r="D48" s="513">
        <f t="shared" si="0"/>
        <v>3555</v>
      </c>
      <c r="E48" s="513"/>
    </row>
    <row r="49" spans="2:5" x14ac:dyDescent="0.25">
      <c r="B49" s="27">
        <v>11</v>
      </c>
      <c r="C49" s="27">
        <v>2027</v>
      </c>
      <c r="D49" s="513">
        <f t="shared" si="0"/>
        <v>3776</v>
      </c>
      <c r="E49" s="513"/>
    </row>
    <row r="50" spans="2:5" x14ac:dyDescent="0.25">
      <c r="B50" s="27">
        <v>12</v>
      </c>
      <c r="C50" s="27">
        <v>2028</v>
      </c>
      <c r="D50" s="513">
        <f t="shared" si="0"/>
        <v>4010</v>
      </c>
      <c r="E50" s="513"/>
    </row>
    <row r="51" spans="2:5" x14ac:dyDescent="0.25">
      <c r="B51" s="27">
        <v>13</v>
      </c>
      <c r="C51" s="27">
        <v>2029</v>
      </c>
      <c r="D51" s="513">
        <f t="shared" si="0"/>
        <v>4259</v>
      </c>
      <c r="E51" s="513"/>
    </row>
    <row r="52" spans="2:5" x14ac:dyDescent="0.25">
      <c r="B52" s="27">
        <v>14</v>
      </c>
      <c r="C52" s="27">
        <v>2030</v>
      </c>
      <c r="D52" s="513">
        <f t="shared" si="0"/>
        <v>4524</v>
      </c>
      <c r="E52" s="513"/>
    </row>
    <row r="53" spans="2:5" x14ac:dyDescent="0.25">
      <c r="B53" s="27">
        <v>15</v>
      </c>
      <c r="C53" s="27">
        <v>2031</v>
      </c>
      <c r="D53" s="513">
        <f t="shared" si="0"/>
        <v>4804</v>
      </c>
      <c r="E53" s="513"/>
    </row>
    <row r="54" spans="2:5" x14ac:dyDescent="0.25">
      <c r="B54" s="27">
        <v>16</v>
      </c>
      <c r="C54" s="27">
        <v>2032</v>
      </c>
      <c r="D54" s="513">
        <f t="shared" si="0"/>
        <v>5103</v>
      </c>
      <c r="E54" s="513"/>
    </row>
    <row r="55" spans="2:5" x14ac:dyDescent="0.25">
      <c r="B55" s="27">
        <v>17</v>
      </c>
      <c r="C55" s="27">
        <v>2033</v>
      </c>
      <c r="D55" s="513">
        <f t="shared" si="0"/>
        <v>5420</v>
      </c>
      <c r="E55" s="513"/>
    </row>
    <row r="56" spans="2:5" x14ac:dyDescent="0.25">
      <c r="B56" s="27">
        <v>18</v>
      </c>
      <c r="C56" s="27">
        <v>2034</v>
      </c>
      <c r="D56" s="513">
        <f t="shared" si="0"/>
        <v>5756</v>
      </c>
      <c r="E56" s="513"/>
    </row>
    <row r="57" spans="2:5" x14ac:dyDescent="0.25">
      <c r="B57" s="27">
        <v>19</v>
      </c>
      <c r="C57" s="27">
        <v>2035</v>
      </c>
      <c r="D57" s="513">
        <f t="shared" si="0"/>
        <v>6113</v>
      </c>
      <c r="E57" s="513"/>
    </row>
    <row r="58" spans="2:5" x14ac:dyDescent="0.25">
      <c r="B58" s="27">
        <v>20</v>
      </c>
      <c r="C58" s="27">
        <v>2036</v>
      </c>
      <c r="D58" s="513">
        <f t="shared" si="0"/>
        <v>6493</v>
      </c>
      <c r="E58" s="513"/>
    </row>
    <row r="59" spans="2:5" ht="15.75" thickBot="1" x14ac:dyDescent="0.3"/>
    <row r="60" spans="2:5" ht="16.5" thickBot="1" x14ac:dyDescent="0.35">
      <c r="B60" s="30"/>
      <c r="C60" s="31"/>
      <c r="D60" s="31" t="s">
        <v>45</v>
      </c>
      <c r="E60" s="32">
        <f>+D58</f>
        <v>6493</v>
      </c>
    </row>
  </sheetData>
  <mergeCells count="25">
    <mergeCell ref="A3:I5"/>
    <mergeCell ref="A18:I19"/>
    <mergeCell ref="A27:H29"/>
    <mergeCell ref="D37:E37"/>
    <mergeCell ref="D38:E38"/>
    <mergeCell ref="D50:E50"/>
    <mergeCell ref="D39:E39"/>
    <mergeCell ref="D40:E40"/>
    <mergeCell ref="D41:E41"/>
    <mergeCell ref="D42:E42"/>
    <mergeCell ref="D43:E43"/>
    <mergeCell ref="D44:E44"/>
    <mergeCell ref="D45:E45"/>
    <mergeCell ref="D46:E46"/>
    <mergeCell ref="D47:E47"/>
    <mergeCell ref="D48:E48"/>
    <mergeCell ref="D49:E49"/>
    <mergeCell ref="D57:E57"/>
    <mergeCell ref="D58:E58"/>
    <mergeCell ref="D51:E51"/>
    <mergeCell ref="D52:E52"/>
    <mergeCell ref="D53:E53"/>
    <mergeCell ref="D54:E54"/>
    <mergeCell ref="D55:E55"/>
    <mergeCell ref="D56:E5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topLeftCell="A25" workbookViewId="0">
      <selection activeCell="D199" sqref="D199"/>
    </sheetView>
  </sheetViews>
  <sheetFormatPr baseColWidth="10" defaultRowHeight="15" x14ac:dyDescent="0.25"/>
  <cols>
    <col min="1" max="1" width="11.42578125" style="4"/>
    <col min="2" max="2" width="18.140625" style="4" customWidth="1"/>
    <col min="3" max="3" width="14.140625" style="4" bestFit="1" customWidth="1"/>
    <col min="4" max="16384" width="11.42578125" style="4"/>
  </cols>
  <sheetData>
    <row r="1" spans="1:3" ht="15.75" x14ac:dyDescent="0.3">
      <c r="A1" s="3" t="s">
        <v>30</v>
      </c>
    </row>
    <row r="11" spans="1:3" x14ac:dyDescent="0.25">
      <c r="A11" s="4" t="s">
        <v>31</v>
      </c>
    </row>
    <row r="12" spans="1:3" x14ac:dyDescent="0.25">
      <c r="C12" s="4" t="s">
        <v>33</v>
      </c>
    </row>
    <row r="13" spans="1:3" ht="6" customHeight="1" x14ac:dyDescent="0.25"/>
    <row r="14" spans="1:3" x14ac:dyDescent="0.25">
      <c r="C14" s="4" t="s">
        <v>32</v>
      </c>
    </row>
    <row r="15" spans="1:3" ht="7.5" customHeight="1" x14ac:dyDescent="0.25"/>
    <row r="16" spans="1:3" x14ac:dyDescent="0.25">
      <c r="C16" s="4" t="s">
        <v>34</v>
      </c>
    </row>
    <row r="17" spans="1:4" x14ac:dyDescent="0.25">
      <c r="A17" s="19"/>
      <c r="B17" s="19"/>
    </row>
    <row r="18" spans="1:4" ht="15.75" x14ac:dyDescent="0.3">
      <c r="B18" s="3" t="s">
        <v>44</v>
      </c>
    </row>
    <row r="19" spans="1:4" ht="15.75" thickBot="1" x14ac:dyDescent="0.3"/>
    <row r="20" spans="1:4" x14ac:dyDescent="0.25">
      <c r="B20" s="521" t="s">
        <v>35</v>
      </c>
      <c r="C20" s="523" t="s">
        <v>36</v>
      </c>
      <c r="D20" s="524"/>
    </row>
    <row r="21" spans="1:4" ht="15.75" thickBot="1" x14ac:dyDescent="0.3">
      <c r="B21" s="522"/>
      <c r="C21" s="29" t="s">
        <v>37</v>
      </c>
      <c r="D21" s="28" t="s">
        <v>38</v>
      </c>
    </row>
    <row r="22" spans="1:4" x14ac:dyDescent="0.25">
      <c r="B22" s="26" t="s">
        <v>39</v>
      </c>
      <c r="C22" s="24">
        <v>100</v>
      </c>
      <c r="D22" s="24">
        <v>100</v>
      </c>
    </row>
    <row r="23" spans="1:4" x14ac:dyDescent="0.25">
      <c r="B23" s="27" t="s">
        <v>40</v>
      </c>
      <c r="C23" s="25">
        <v>120</v>
      </c>
      <c r="D23" s="25">
        <v>150</v>
      </c>
    </row>
    <row r="24" spans="1:4" x14ac:dyDescent="0.25">
      <c r="B24" s="27" t="s">
        <v>41</v>
      </c>
      <c r="C24" s="25">
        <v>150</v>
      </c>
      <c r="D24" s="25">
        <v>200</v>
      </c>
    </row>
    <row r="25" spans="1:4" x14ac:dyDescent="0.25">
      <c r="B25" s="27" t="s">
        <v>42</v>
      </c>
      <c r="C25" s="25">
        <v>200</v>
      </c>
      <c r="D25" s="25">
        <v>250</v>
      </c>
    </row>
    <row r="27" spans="1:4" ht="15.75" x14ac:dyDescent="0.3">
      <c r="B27" s="21" t="s">
        <v>43</v>
      </c>
      <c r="C27" s="33">
        <f>+'Calculo Poblacional'!E60*Demanda!D23/86400</f>
        <v>11.272569444444445</v>
      </c>
      <c r="D27" s="5" t="s">
        <v>46</v>
      </c>
    </row>
    <row r="28" spans="1:4" ht="15.75" x14ac:dyDescent="0.3">
      <c r="D28" s="5"/>
    </row>
    <row r="29" spans="1:4" ht="15.75" x14ac:dyDescent="0.3">
      <c r="B29" s="21" t="s">
        <v>47</v>
      </c>
      <c r="C29" s="33">
        <f>2*C27</f>
        <v>22.545138888888889</v>
      </c>
      <c r="D29" s="5" t="s">
        <v>46</v>
      </c>
    </row>
    <row r="31" spans="1:4" ht="15.75" x14ac:dyDescent="0.3">
      <c r="A31" s="3" t="s">
        <v>48</v>
      </c>
    </row>
    <row r="32" spans="1:4" ht="15.75" thickBot="1" x14ac:dyDescent="0.3"/>
    <row r="33" spans="2:5" ht="33" customHeight="1" x14ac:dyDescent="0.25">
      <c r="B33" s="525" t="s">
        <v>49</v>
      </c>
      <c r="C33" s="527" t="s">
        <v>50</v>
      </c>
      <c r="D33" s="529" t="s">
        <v>60</v>
      </c>
      <c r="E33" s="519" t="s">
        <v>61</v>
      </c>
    </row>
    <row r="34" spans="2:5" ht="15.75" thickBot="1" x14ac:dyDescent="0.3">
      <c r="B34" s="526"/>
      <c r="C34" s="528"/>
      <c r="D34" s="530"/>
      <c r="E34" s="520"/>
    </row>
    <row r="35" spans="2:5" x14ac:dyDescent="0.25">
      <c r="B35" s="36" t="s">
        <v>51</v>
      </c>
      <c r="C35" s="12">
        <f>28185.64/10000</f>
        <v>2.8185639999999998</v>
      </c>
      <c r="D35" s="12">
        <f>$C$29/$C$44</f>
        <v>0.78891185838630851</v>
      </c>
      <c r="E35" s="11">
        <f>+C35*D35</f>
        <v>2.2235985632207473</v>
      </c>
    </row>
    <row r="36" spans="2:5" x14ac:dyDescent="0.25">
      <c r="B36" s="35" t="s">
        <v>52</v>
      </c>
      <c r="C36" s="16">
        <f>37683.6/10000</f>
        <v>3.7683599999999999</v>
      </c>
      <c r="D36" s="16">
        <f t="shared" ref="D36:D43" si="0">$C$29/$C$44</f>
        <v>0.78891185838630851</v>
      </c>
      <c r="E36" s="15">
        <f t="shared" ref="E36:E43" si="1">+C36*D36</f>
        <v>2.9729038906686296</v>
      </c>
    </row>
    <row r="37" spans="2:5" x14ac:dyDescent="0.25">
      <c r="B37" s="35" t="s">
        <v>53</v>
      </c>
      <c r="C37" s="16">
        <f>47248.08/10000</f>
        <v>4.7248080000000003</v>
      </c>
      <c r="D37" s="16">
        <f t="shared" si="0"/>
        <v>0.78891185838630851</v>
      </c>
      <c r="E37" s="15">
        <f t="shared" si="1"/>
        <v>3.727457059798498</v>
      </c>
    </row>
    <row r="38" spans="2:5" x14ac:dyDescent="0.25">
      <c r="B38" s="35" t="s">
        <v>54</v>
      </c>
      <c r="C38" s="16">
        <f>24106.68/10000</f>
        <v>2.4106679999999998</v>
      </c>
      <c r="D38" s="16">
        <f t="shared" si="0"/>
        <v>0.78891185838630851</v>
      </c>
      <c r="E38" s="15">
        <f t="shared" si="1"/>
        <v>1.9018045718324055</v>
      </c>
    </row>
    <row r="39" spans="2:5" x14ac:dyDescent="0.25">
      <c r="B39" s="35" t="s">
        <v>55</v>
      </c>
      <c r="C39" s="16">
        <f>24704.89/10000</f>
        <v>2.4704890000000002</v>
      </c>
      <c r="D39" s="16">
        <f t="shared" si="0"/>
        <v>0.78891185838630851</v>
      </c>
      <c r="E39" s="15">
        <f t="shared" si="1"/>
        <v>1.9489980681129331</v>
      </c>
    </row>
    <row r="40" spans="2:5" x14ac:dyDescent="0.25">
      <c r="B40" s="35" t="s">
        <v>56</v>
      </c>
      <c r="C40" s="16">
        <f>57238.62/10000</f>
        <v>5.7238620000000004</v>
      </c>
      <c r="D40" s="16">
        <f t="shared" si="0"/>
        <v>0.78891185838630851</v>
      </c>
      <c r="E40" s="15">
        <f t="shared" si="1"/>
        <v>4.5156226075667734</v>
      </c>
    </row>
    <row r="41" spans="2:5" x14ac:dyDescent="0.25">
      <c r="B41" s="35" t="s">
        <v>57</v>
      </c>
      <c r="C41" s="16">
        <f>9954.08/10000</f>
        <v>0.99540799999999996</v>
      </c>
      <c r="D41" s="16">
        <f t="shared" si="0"/>
        <v>0.78891185838630851</v>
      </c>
      <c r="E41" s="15">
        <f t="shared" si="1"/>
        <v>0.78528917513259855</v>
      </c>
    </row>
    <row r="42" spans="2:5" x14ac:dyDescent="0.25">
      <c r="B42" s="35" t="s">
        <v>58</v>
      </c>
      <c r="C42" s="16">
        <f>9670.74/10000</f>
        <v>0.96707399999999999</v>
      </c>
      <c r="D42" s="16">
        <f t="shared" si="0"/>
        <v>0.78891185838630851</v>
      </c>
      <c r="E42" s="15">
        <f t="shared" si="1"/>
        <v>0.76293614653708086</v>
      </c>
    </row>
    <row r="43" spans="2:5" x14ac:dyDescent="0.25">
      <c r="B43" s="35" t="s">
        <v>59</v>
      </c>
      <c r="C43" s="16">
        <f>46982.8/10000</f>
        <v>4.6982800000000005</v>
      </c>
      <c r="D43" s="16">
        <f t="shared" si="0"/>
        <v>0.78891185838630851</v>
      </c>
      <c r="E43" s="15">
        <f t="shared" si="1"/>
        <v>3.7065288060192261</v>
      </c>
    </row>
    <row r="44" spans="2:5" ht="15.75" x14ac:dyDescent="0.3">
      <c r="B44" s="6" t="s">
        <v>3</v>
      </c>
      <c r="C44" s="34">
        <f>+SUM(C35:C43)</f>
        <v>28.577513</v>
      </c>
      <c r="D44" s="34"/>
      <c r="E44" s="34">
        <f>+SUM(E35:E43)</f>
        <v>22.545138888888889</v>
      </c>
    </row>
  </sheetData>
  <mergeCells count="6">
    <mergeCell ref="E33:E34"/>
    <mergeCell ref="B20:B21"/>
    <mergeCell ref="C20:D20"/>
    <mergeCell ref="B33:B34"/>
    <mergeCell ref="C33:C34"/>
    <mergeCell ref="D33:D3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election activeCell="D199" sqref="D199"/>
    </sheetView>
  </sheetViews>
  <sheetFormatPr baseColWidth="10" defaultRowHeight="15" x14ac:dyDescent="0.25"/>
  <cols>
    <col min="1" max="1" width="21.5703125" style="4" customWidth="1"/>
    <col min="2" max="2" width="11.42578125" style="4"/>
    <col min="3" max="3" width="14.140625" style="4" customWidth="1"/>
    <col min="4" max="6" width="11.42578125" style="4"/>
    <col min="7" max="8" width="12.7109375" style="4" customWidth="1"/>
    <col min="9" max="9" width="13" style="4" customWidth="1"/>
    <col min="10" max="12" width="11.42578125" style="4"/>
    <col min="13" max="13" width="14.140625" style="4" customWidth="1"/>
    <col min="14" max="14" width="15" style="4" customWidth="1"/>
    <col min="15" max="16384" width="11.42578125" style="4"/>
  </cols>
  <sheetData>
    <row r="1" spans="1:14" ht="15.75" x14ac:dyDescent="0.3">
      <c r="A1" s="3" t="s">
        <v>62</v>
      </c>
    </row>
    <row r="2" spans="1:14" x14ac:dyDescent="0.25">
      <c r="A2" s="19" t="s">
        <v>65</v>
      </c>
      <c r="B2" s="7">
        <f>+Demanda!C29</f>
        <v>22.545138888888889</v>
      </c>
      <c r="C2" s="4" t="s">
        <v>46</v>
      </c>
    </row>
    <row r="3" spans="1:14" x14ac:dyDescent="0.25">
      <c r="A3" s="19" t="s">
        <v>63</v>
      </c>
      <c r="B3" s="4">
        <v>344.16</v>
      </c>
      <c r="C3" s="4" t="s">
        <v>66</v>
      </c>
    </row>
    <row r="4" spans="1:14" x14ac:dyDescent="0.25">
      <c r="A4" s="19" t="s">
        <v>64</v>
      </c>
      <c r="B4" s="4">
        <v>293.55</v>
      </c>
      <c r="C4" s="4" t="s">
        <v>66</v>
      </c>
    </row>
    <row r="5" spans="1:14" x14ac:dyDescent="0.25">
      <c r="A5" s="19" t="s">
        <v>67</v>
      </c>
      <c r="B5" s="4">
        <v>755</v>
      </c>
      <c r="C5" s="4" t="s">
        <v>68</v>
      </c>
    </row>
    <row r="6" spans="1:14" ht="9.75" customHeight="1" x14ac:dyDescent="0.25"/>
    <row r="7" spans="1:14" ht="15.75" x14ac:dyDescent="0.3">
      <c r="A7" s="3" t="s">
        <v>89</v>
      </c>
    </row>
    <row r="8" spans="1:14" x14ac:dyDescent="0.25">
      <c r="A8" s="532" t="s">
        <v>73</v>
      </c>
      <c r="B8" s="532"/>
      <c r="C8" s="4" t="s">
        <v>69</v>
      </c>
    </row>
    <row r="9" spans="1:14" x14ac:dyDescent="0.25">
      <c r="A9" s="532" t="s">
        <v>70</v>
      </c>
      <c r="B9" s="532"/>
      <c r="C9" s="4" t="s">
        <v>71</v>
      </c>
    </row>
    <row r="10" spans="1:14" x14ac:dyDescent="0.25">
      <c r="A10" s="532" t="s">
        <v>72</v>
      </c>
      <c r="B10" s="532"/>
      <c r="C10" s="37">
        <f>0.0015*10^-3</f>
        <v>1.5E-6</v>
      </c>
    </row>
    <row r="11" spans="1:14" x14ac:dyDescent="0.25">
      <c r="A11" s="532" t="s">
        <v>75</v>
      </c>
      <c r="B11" s="532"/>
      <c r="C11" s="37">
        <f>1.01*10^-6</f>
        <v>1.0099999999999999E-6</v>
      </c>
    </row>
    <row r="12" spans="1:14" x14ac:dyDescent="0.25">
      <c r="A12" s="532" t="s">
        <v>74</v>
      </c>
      <c r="B12" s="532"/>
      <c r="C12" s="38">
        <v>1.6077672802394201E-2</v>
      </c>
    </row>
    <row r="13" spans="1:14" ht="15.75" thickBot="1" x14ac:dyDescent="0.3"/>
    <row r="14" spans="1:14" ht="15" customHeight="1" x14ac:dyDescent="0.25">
      <c r="B14" s="529" t="s">
        <v>76</v>
      </c>
      <c r="C14" s="529" t="s">
        <v>77</v>
      </c>
      <c r="D14" s="531" t="s">
        <v>78</v>
      </c>
      <c r="E14" s="529" t="s">
        <v>80</v>
      </c>
      <c r="F14" s="529" t="s">
        <v>81</v>
      </c>
      <c r="G14" s="531" t="s">
        <v>82</v>
      </c>
      <c r="H14" s="529" t="s">
        <v>83</v>
      </c>
      <c r="I14" s="529" t="s">
        <v>84</v>
      </c>
      <c r="J14" s="529" t="s">
        <v>85</v>
      </c>
      <c r="K14" s="529" t="s">
        <v>88</v>
      </c>
      <c r="L14" s="529" t="s">
        <v>86</v>
      </c>
      <c r="M14" s="529" t="s">
        <v>87</v>
      </c>
      <c r="N14" s="531" t="s">
        <v>227</v>
      </c>
    </row>
    <row r="15" spans="1:14" ht="15.75" customHeight="1" thickBot="1" x14ac:dyDescent="0.3">
      <c r="B15" s="530"/>
      <c r="C15" s="530"/>
      <c r="D15" s="526"/>
      <c r="E15" s="530"/>
      <c r="F15" s="530"/>
      <c r="G15" s="526"/>
      <c r="H15" s="530"/>
      <c r="I15" s="530"/>
      <c r="J15" s="530"/>
      <c r="K15" s="530"/>
      <c r="L15" s="530"/>
      <c r="M15" s="530"/>
      <c r="N15" s="526"/>
    </row>
    <row r="16" spans="1:14" x14ac:dyDescent="0.25">
      <c r="B16" s="26">
        <v>344.16</v>
      </c>
      <c r="C16" s="26">
        <v>293.55</v>
      </c>
      <c r="D16" s="26">
        <v>755</v>
      </c>
      <c r="E16" s="26">
        <f>22.55/1000</f>
        <v>2.2550000000000001E-2</v>
      </c>
      <c r="F16" s="12">
        <v>0.16</v>
      </c>
      <c r="G16" s="12">
        <f>4*E16/(PI()*F16*F16)</f>
        <v>1.1215449896006999</v>
      </c>
      <c r="H16" s="66">
        <f>+C10</f>
        <v>1.5E-6</v>
      </c>
      <c r="I16" s="66">
        <f>+H16/F16</f>
        <v>9.3750000000000009E-6</v>
      </c>
      <c r="J16" s="66">
        <f>+C11</f>
        <v>1.0099999999999999E-6</v>
      </c>
      <c r="K16" s="26">
        <v>1.6077672802394201E-2</v>
      </c>
      <c r="L16" s="12">
        <f>+K16*(D16/F16)*(G16^2/(2*9.81))</f>
        <v>4.8638990328671365</v>
      </c>
      <c r="M16" s="12">
        <f>+B16-L16</f>
        <v>339.29610096713287</v>
      </c>
      <c r="N16" s="12">
        <f>+M16-C16</f>
        <v>45.746100967132861</v>
      </c>
    </row>
  </sheetData>
  <mergeCells count="18">
    <mergeCell ref="A11:B11"/>
    <mergeCell ref="B14:B15"/>
    <mergeCell ref="C14:C15"/>
    <mergeCell ref="D14:D15"/>
    <mergeCell ref="A8:B8"/>
    <mergeCell ref="A9:B9"/>
    <mergeCell ref="A10:B10"/>
    <mergeCell ref="A12:B12"/>
    <mergeCell ref="K14:K15"/>
    <mergeCell ref="L14:L15"/>
    <mergeCell ref="M14:M15"/>
    <mergeCell ref="N14:N15"/>
    <mergeCell ref="E14:E15"/>
    <mergeCell ref="F14:F15"/>
    <mergeCell ref="G14:G15"/>
    <mergeCell ref="I14:I15"/>
    <mergeCell ref="H14:H15"/>
    <mergeCell ref="J14:J1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07"/>
  <sheetViews>
    <sheetView topLeftCell="E172" zoomScaleNormal="100" workbookViewId="0">
      <selection activeCell="D199" sqref="D199"/>
    </sheetView>
  </sheetViews>
  <sheetFormatPr baseColWidth="10" defaultRowHeight="15" x14ac:dyDescent="0.25"/>
  <cols>
    <col min="1" max="2" width="11.42578125" style="4"/>
    <col min="3" max="3" width="12.85546875" style="4" bestFit="1" customWidth="1"/>
    <col min="4" max="4" width="16.85546875" style="4" customWidth="1"/>
    <col min="5" max="5" width="11.28515625" style="4" customWidth="1"/>
    <col min="6" max="6" width="11.7109375" style="4" customWidth="1"/>
    <col min="7" max="7" width="11.85546875" style="4" customWidth="1"/>
    <col min="8" max="8" width="12.7109375" style="4" customWidth="1"/>
    <col min="9" max="9" width="11.42578125" style="4"/>
    <col min="10" max="10" width="12.28515625" style="4" customWidth="1"/>
    <col min="11" max="11" width="17.5703125" style="4" customWidth="1"/>
    <col min="12" max="12" width="13.7109375" style="4" customWidth="1"/>
    <col min="13" max="13" width="16.140625" style="4" customWidth="1"/>
    <col min="14" max="14" width="16.28515625" style="4" customWidth="1"/>
    <col min="15" max="15" width="16.7109375" style="4" customWidth="1"/>
    <col min="16" max="16" width="13.85546875" style="4" customWidth="1"/>
    <col min="17" max="17" width="11.5703125" style="4" customWidth="1"/>
    <col min="18" max="16384" width="11.42578125" style="4"/>
  </cols>
  <sheetData>
    <row r="1" spans="2:17" ht="15.75" x14ac:dyDescent="0.3">
      <c r="F1" s="3" t="s">
        <v>120</v>
      </c>
    </row>
    <row r="2" spans="2:17" ht="16.5" thickBot="1" x14ac:dyDescent="0.35">
      <c r="B2" s="3"/>
    </row>
    <row r="3" spans="2:17" s="67" customFormat="1" ht="18" customHeight="1" x14ac:dyDescent="0.25">
      <c r="B3" s="535" t="s">
        <v>108</v>
      </c>
      <c r="C3" s="535" t="s">
        <v>107</v>
      </c>
      <c r="D3" s="535" t="s">
        <v>79</v>
      </c>
      <c r="E3" s="535" t="s">
        <v>115</v>
      </c>
      <c r="F3" s="537" t="s">
        <v>116</v>
      </c>
      <c r="G3" s="535" t="s">
        <v>78</v>
      </c>
      <c r="H3" s="539" t="s">
        <v>82</v>
      </c>
      <c r="I3" s="544"/>
      <c r="J3" s="540"/>
      <c r="K3" s="540"/>
      <c r="L3" s="540"/>
      <c r="M3" s="543"/>
      <c r="N3" s="543"/>
      <c r="O3" s="543"/>
      <c r="P3" s="540" t="s">
        <v>123</v>
      </c>
      <c r="Q3" s="533" t="s">
        <v>126</v>
      </c>
    </row>
    <row r="4" spans="2:17" s="67" customFormat="1" ht="21" customHeight="1" thickBot="1" x14ac:dyDescent="0.3">
      <c r="B4" s="536"/>
      <c r="C4" s="536"/>
      <c r="D4" s="536"/>
      <c r="E4" s="536"/>
      <c r="F4" s="538"/>
      <c r="G4" s="536"/>
      <c r="H4" s="538"/>
      <c r="I4" s="536"/>
      <c r="J4" s="541"/>
      <c r="K4" s="541"/>
      <c r="L4" s="542"/>
      <c r="M4" s="541"/>
      <c r="N4" s="541"/>
      <c r="O4" s="541"/>
      <c r="P4" s="541"/>
      <c r="Q4" s="534"/>
    </row>
    <row r="5" spans="2:17" x14ac:dyDescent="0.25">
      <c r="B5" s="73" t="s">
        <v>109</v>
      </c>
      <c r="C5" s="74" t="s">
        <v>110</v>
      </c>
      <c r="D5" s="75">
        <f>12.2/1000</f>
        <v>1.2199999999999999E-2</v>
      </c>
      <c r="E5" s="103">
        <f>110/1000</f>
        <v>0.11</v>
      </c>
      <c r="F5" s="24">
        <f>+PI()*E5^2/4</f>
        <v>9.5033177771091243E-3</v>
      </c>
      <c r="G5" s="24">
        <v>310.83</v>
      </c>
      <c r="H5" s="24">
        <f>+ABS(D5/F5)</f>
        <v>1.2837621856007424</v>
      </c>
      <c r="I5" s="76">
        <v>0</v>
      </c>
      <c r="J5" s="75">
        <v>1.6882334004750796E-2</v>
      </c>
      <c r="K5" s="93">
        <f>+IF(D5&gt;0,ABS((I5+(J5*(G5/E5)*(H5^2/(2*9.81))))),-(I5+(J5*(G5/E5)*(H5^2/(2*9.81)))))</f>
        <v>4.0071249650323608</v>
      </c>
      <c r="L5" s="98">
        <f>+SUM(K5:K9)</f>
        <v>3.525374692340288</v>
      </c>
      <c r="M5" s="102">
        <f>+K5/D5</f>
        <v>328.4528659862591</v>
      </c>
      <c r="N5" s="102">
        <f>+SUM(M5:M9)</f>
        <v>913.4844407562523</v>
      </c>
      <c r="O5" s="24">
        <f>-L5/(2*N5)</f>
        <v>-1.9296303992992552E-3</v>
      </c>
      <c r="P5" s="24"/>
      <c r="Q5" s="75">
        <f>+D5+O5+P5</f>
        <v>1.0270369600700744E-2</v>
      </c>
    </row>
    <row r="6" spans="2:17" x14ac:dyDescent="0.25">
      <c r="B6" s="25"/>
      <c r="C6" s="68" t="s">
        <v>111</v>
      </c>
      <c r="D6" s="69">
        <f>9.23/1000</f>
        <v>9.2300000000000004E-3</v>
      </c>
      <c r="E6" s="104">
        <f>110/1000</f>
        <v>0.11</v>
      </c>
      <c r="F6" s="25">
        <f>+PI()*E6^2/4</f>
        <v>9.5033177771091243E-3</v>
      </c>
      <c r="G6" s="25">
        <v>240.22</v>
      </c>
      <c r="H6" s="25">
        <f>+ABS(D6/F6)</f>
        <v>0.97123975189302081</v>
      </c>
      <c r="I6" s="70">
        <v>0</v>
      </c>
      <c r="J6" s="69">
        <v>1.7856705436305995E-2</v>
      </c>
      <c r="K6" s="72">
        <f>+IF(D6&gt;0,ABS((I6+(J6*(G6/E6)*(H6^2/(2*9.81))))),-(I6+(J6*(G6/E6)*(H6^2/(2*9.81)))))</f>
        <v>1.8748723646935606</v>
      </c>
      <c r="L6" s="99">
        <f>+L5</f>
        <v>3.525374692340288</v>
      </c>
      <c r="M6" s="25">
        <f>+K6/D6</f>
        <v>203.12810018348435</v>
      </c>
      <c r="N6" s="102">
        <f>+N5</f>
        <v>913.4844407562523</v>
      </c>
      <c r="O6" s="24">
        <f>-L6/(2*N6)</f>
        <v>-1.9296303992992552E-3</v>
      </c>
      <c r="P6" s="25"/>
      <c r="Q6" s="75">
        <f>+D6+O6+P6</f>
        <v>7.3003696007007454E-3</v>
      </c>
    </row>
    <row r="7" spans="2:17" s="79" customFormat="1" x14ac:dyDescent="0.25">
      <c r="B7" s="87"/>
      <c r="C7" s="88" t="s">
        <v>112</v>
      </c>
      <c r="D7" s="89">
        <f>0.8/1000</f>
        <v>8.0000000000000004E-4</v>
      </c>
      <c r="E7" s="105">
        <f>110/1000</f>
        <v>0.11</v>
      </c>
      <c r="F7" s="87">
        <f>+PI()*E7^2/4</f>
        <v>9.5033177771091243E-3</v>
      </c>
      <c r="G7" s="87">
        <v>401.36</v>
      </c>
      <c r="H7" s="87">
        <f>+ABS(D7/F7)</f>
        <v>8.418112692463886E-2</v>
      </c>
      <c r="I7" s="90">
        <v>0</v>
      </c>
      <c r="J7" s="89">
        <v>3.1625363582609402E-2</v>
      </c>
      <c r="K7" s="91">
        <f>+IF(D7&gt;0,ABS((I7+(J7*(G7/E7)*(H7^2/(2*9.81))))),-(I7+(J7*(G7/E7)*(H7^2/(2*9.81)))))</f>
        <v>4.1678050595108554E-2</v>
      </c>
      <c r="L7" s="100">
        <f>+L5</f>
        <v>3.525374692340288</v>
      </c>
      <c r="M7" s="87">
        <f>+K7/D7</f>
        <v>52.097563243885688</v>
      </c>
      <c r="N7" s="111">
        <f>+N6</f>
        <v>913.4844407562523</v>
      </c>
      <c r="O7" s="92">
        <f>-L7/(2*N7)</f>
        <v>-1.9296303992992552E-3</v>
      </c>
      <c r="P7" s="87">
        <f>-O16</f>
        <v>1.2470560073128212E-3</v>
      </c>
      <c r="Q7" s="107">
        <f>+D7+O7+P7</f>
        <v>1.1742560801356614E-4</v>
      </c>
    </row>
    <row r="8" spans="2:17" s="78" customFormat="1" x14ac:dyDescent="0.25">
      <c r="B8" s="81"/>
      <c r="C8" s="82" t="s">
        <v>113</v>
      </c>
      <c r="D8" s="83">
        <f>-1.87/1000</f>
        <v>-1.8700000000000001E-3</v>
      </c>
      <c r="E8" s="106">
        <f>110/1000</f>
        <v>0.11</v>
      </c>
      <c r="F8" s="81">
        <f>+PI()*E8^2/4</f>
        <v>9.5033177771091243E-3</v>
      </c>
      <c r="G8" s="81">
        <v>184.94</v>
      </c>
      <c r="H8" s="81">
        <f>+ABS(D8/F8)</f>
        <v>0.19677338418634335</v>
      </c>
      <c r="I8" s="84">
        <v>0</v>
      </c>
      <c r="J8" s="83">
        <v>2.5480892129088595E-2</v>
      </c>
      <c r="K8" s="85">
        <f>+IF(D8&gt;0,ABS((I8+(J8*(G8/E8)*(H8^2/(2*9.81))))),-(I8+(J8*(G8/E8)*(H8^2/(2*9.81)))))</f>
        <v>-8.4544722717100063E-2</v>
      </c>
      <c r="L8" s="101">
        <f>+L5</f>
        <v>3.525374692340288</v>
      </c>
      <c r="M8" s="81">
        <f>+K8/D8</f>
        <v>45.211081666898423</v>
      </c>
      <c r="N8" s="112">
        <f>+N7</f>
        <v>913.4844407562523</v>
      </c>
      <c r="O8" s="86">
        <f>-L8/(2*N8)</f>
        <v>-1.9296303992992552E-3</v>
      </c>
      <c r="P8" s="81">
        <f>-O23</f>
        <v>-8.161102977815737E-4</v>
      </c>
      <c r="Q8" s="108">
        <f>+D8+O8+P8</f>
        <v>-4.6157406970808289E-3</v>
      </c>
    </row>
    <row r="9" spans="2:17" x14ac:dyDescent="0.25">
      <c r="B9" s="25"/>
      <c r="C9" s="71" t="s">
        <v>114</v>
      </c>
      <c r="D9" s="69">
        <f>-8.13/1000</f>
        <v>-8.1300000000000001E-3</v>
      </c>
      <c r="E9" s="104">
        <f>110/1000</f>
        <v>0.11</v>
      </c>
      <c r="F9" s="25">
        <f>+PI()*E9^2/4</f>
        <v>9.5033177771091243E-3</v>
      </c>
      <c r="G9" s="25">
        <v>372.26</v>
      </c>
      <c r="H9" s="25">
        <f>+ABS(D9/F9)</f>
        <v>0.85549070237164238</v>
      </c>
      <c r="I9" s="70">
        <v>0</v>
      </c>
      <c r="J9" s="69">
        <v>1.8328725996269918E-2</v>
      </c>
      <c r="K9" s="72">
        <f>+IF(D9&gt;0,ABS((I9+(J9*(G9/E9)*(H9^2/(2*9.81))))),-(I9+(J9*(G9/E9)*(H9^2/(2*9.81)))))</f>
        <v>-2.3137559652636424</v>
      </c>
      <c r="L9" s="99">
        <f>+L5</f>
        <v>3.525374692340288</v>
      </c>
      <c r="M9" s="25">
        <f>+K9/D9</f>
        <v>284.59482967572478</v>
      </c>
      <c r="N9" s="102">
        <f>+N8</f>
        <v>913.4844407562523</v>
      </c>
      <c r="O9" s="24">
        <f>-L9/(2*N9)</f>
        <v>-1.9296303992992552E-3</v>
      </c>
      <c r="P9" s="25"/>
      <c r="Q9" s="75">
        <f>+D9+O9+P9</f>
        <v>-1.0059630399299255E-2</v>
      </c>
    </row>
    <row r="10" spans="2:17" ht="15.75" thickBot="1" x14ac:dyDescent="0.3"/>
    <row r="11" spans="2:17" s="67" customFormat="1" ht="20.25" customHeight="1" x14ac:dyDescent="0.25">
      <c r="B11" s="535" t="s">
        <v>108</v>
      </c>
      <c r="C11" s="535" t="s">
        <v>107</v>
      </c>
      <c r="D11" s="535" t="s">
        <v>79</v>
      </c>
      <c r="E11" s="535" t="s">
        <v>115</v>
      </c>
      <c r="F11" s="537" t="s">
        <v>116</v>
      </c>
      <c r="G11" s="539" t="s">
        <v>78</v>
      </c>
      <c r="H11" s="539" t="s">
        <v>82</v>
      </c>
      <c r="I11" s="537"/>
      <c r="J11" s="540"/>
      <c r="K11" s="540"/>
      <c r="L11" s="540"/>
      <c r="M11" s="543"/>
      <c r="N11" s="543"/>
      <c r="O11" s="543"/>
      <c r="P11" s="540" t="s">
        <v>123</v>
      </c>
      <c r="Q11" s="533" t="s">
        <v>126</v>
      </c>
    </row>
    <row r="12" spans="2:17" s="67" customFormat="1" ht="29.25" customHeight="1" thickBot="1" x14ac:dyDescent="0.3">
      <c r="B12" s="536"/>
      <c r="C12" s="536"/>
      <c r="D12" s="536"/>
      <c r="E12" s="536"/>
      <c r="F12" s="538"/>
      <c r="G12" s="538"/>
      <c r="H12" s="538"/>
      <c r="I12" s="538"/>
      <c r="J12" s="541"/>
      <c r="K12" s="541"/>
      <c r="L12" s="542"/>
      <c r="M12" s="541"/>
      <c r="N12" s="541"/>
      <c r="O12" s="541"/>
      <c r="P12" s="541"/>
      <c r="Q12" s="534"/>
    </row>
    <row r="13" spans="2:17" x14ac:dyDescent="0.25">
      <c r="B13" s="73" t="s">
        <v>127</v>
      </c>
      <c r="C13" s="74" t="s">
        <v>124</v>
      </c>
      <c r="D13" s="75">
        <f>4.7/1000</f>
        <v>4.7000000000000002E-3</v>
      </c>
      <c r="E13" s="103">
        <f>110/1000</f>
        <v>0.11</v>
      </c>
      <c r="F13" s="24">
        <f>+PI()*E13^2/4</f>
        <v>9.5033177771091243E-3</v>
      </c>
      <c r="G13" s="76">
        <v>237.3</v>
      </c>
      <c r="H13" s="24">
        <f>+ABS(D13/F13)</f>
        <v>0.49456412068225331</v>
      </c>
      <c r="I13" s="76">
        <v>0</v>
      </c>
      <c r="J13" s="75">
        <v>2.0600140653607251E-2</v>
      </c>
      <c r="K13" s="72">
        <f>+IF(D13&gt;0,ABS((I13+(J13*(G13/E13)*(H13^2/(2*9.81))))),-(I13+(J13*(G13/E13)*(H13^2/(2*9.81)))))</f>
        <v>0.55401490398148623</v>
      </c>
      <c r="L13" s="98">
        <f>+SUM(K13:K16)</f>
        <v>3.0172514487940929</v>
      </c>
      <c r="M13" s="24">
        <f>+K13/D13</f>
        <v>117.87551148542259</v>
      </c>
      <c r="N13" s="24">
        <f>+SUM(M13:M16)</f>
        <v>1209.7497751106307</v>
      </c>
      <c r="O13" s="24">
        <f>-L13/(2*N13)</f>
        <v>-1.2470560073128212E-3</v>
      </c>
      <c r="P13" s="24"/>
      <c r="Q13" s="75">
        <f>+D13+O13+P13</f>
        <v>3.452943992687179E-3</v>
      </c>
    </row>
    <row r="14" spans="2:17" x14ac:dyDescent="0.25">
      <c r="B14" s="25"/>
      <c r="C14" s="71" t="s">
        <v>117</v>
      </c>
      <c r="D14" s="69">
        <f>2.8/1000</f>
        <v>2.8E-3</v>
      </c>
      <c r="E14" s="104">
        <f>75/1000</f>
        <v>7.4999999999999997E-2</v>
      </c>
      <c r="F14" s="25">
        <f>+PI()*E14^2/4</f>
        <v>4.4178646691106467E-3</v>
      </c>
      <c r="G14" s="25">
        <v>401.35</v>
      </c>
      <c r="H14" s="25">
        <f>+ABS(D14/F14)</f>
        <v>0.63379035115705873</v>
      </c>
      <c r="I14" s="70">
        <v>0</v>
      </c>
      <c r="J14" s="69">
        <v>2.1246145791422612E-2</v>
      </c>
      <c r="K14" s="72">
        <f>+IF(D14&gt;0,ABS((I14+(J14*(G14/E14)*(H14^2/(2*9.81))))),-(I14+(J14*(G14/E14)*(H14^2/(2*9.81)))))</f>
        <v>2.3277396514020801</v>
      </c>
      <c r="L14" s="99">
        <f>+L13</f>
        <v>3.0172514487940929</v>
      </c>
      <c r="M14" s="25">
        <f>+K14/D14</f>
        <v>831.33558978645715</v>
      </c>
      <c r="N14" s="24">
        <f>+N13</f>
        <v>1209.7497751106307</v>
      </c>
      <c r="O14" s="24">
        <f>-L14/(2*N14)</f>
        <v>-1.2470560073128212E-3</v>
      </c>
      <c r="P14" s="25"/>
      <c r="Q14" s="75">
        <f>+D14+O14+P14</f>
        <v>1.5529439926871788E-3</v>
      </c>
    </row>
    <row r="15" spans="2:17" x14ac:dyDescent="0.25">
      <c r="B15" s="25"/>
      <c r="C15" s="71" t="s">
        <v>118</v>
      </c>
      <c r="D15" s="69">
        <f>0.85/1000</f>
        <v>8.4999999999999995E-4</v>
      </c>
      <c r="E15" s="104">
        <f>75/1000</f>
        <v>7.4999999999999997E-2</v>
      </c>
      <c r="F15" s="25">
        <f>+PI()*E15^2/4</f>
        <v>4.4178646691106467E-3</v>
      </c>
      <c r="G15" s="25">
        <v>249.85</v>
      </c>
      <c r="H15" s="25">
        <f>+ABS(D15/F15)</f>
        <v>0.19240064231553569</v>
      </c>
      <c r="I15" s="70">
        <v>0</v>
      </c>
      <c r="J15" s="69">
        <v>2.8188384169212134E-2</v>
      </c>
      <c r="K15" s="72">
        <f>+IF(D15&gt;0,ABS((I15+(J15*(G15/E15)*(H15^2/(2*9.81))))),-(I15+(J15*(G15/E15)*(H15^2/(2*9.81)))))</f>
        <v>0.17717494400563552</v>
      </c>
      <c r="L15" s="99">
        <f>+L13</f>
        <v>3.0172514487940929</v>
      </c>
      <c r="M15" s="25">
        <f>+K15/D15</f>
        <v>208.44111059486534</v>
      </c>
      <c r="N15" s="24">
        <f>+N14</f>
        <v>1209.7497751106307</v>
      </c>
      <c r="O15" s="24">
        <f>-L15/(2*N15)</f>
        <v>-1.2470560073128212E-3</v>
      </c>
      <c r="P15" s="25"/>
      <c r="Q15" s="75">
        <f>+D15+O15+P15</f>
        <v>-3.9705600731282126E-4</v>
      </c>
    </row>
    <row r="16" spans="2:17" s="79" customFormat="1" x14ac:dyDescent="0.25">
      <c r="B16" s="87"/>
      <c r="C16" s="88" t="s">
        <v>119</v>
      </c>
      <c r="D16" s="89">
        <f>-0.8/1000</f>
        <v>-8.0000000000000004E-4</v>
      </c>
      <c r="E16" s="105">
        <f>110/1000</f>
        <v>0.11</v>
      </c>
      <c r="F16" s="87">
        <f>+PI()*E16^2/4</f>
        <v>9.5033177771091243E-3</v>
      </c>
      <c r="G16" s="87">
        <v>401.36</v>
      </c>
      <c r="H16" s="87">
        <f>+ABS(D16/F16)</f>
        <v>8.418112692463886E-2</v>
      </c>
      <c r="I16" s="90">
        <v>0</v>
      </c>
      <c r="J16" s="89">
        <v>3.1625363582609402E-2</v>
      </c>
      <c r="K16" s="91">
        <f>+IF(D16&gt;0,ABS((I16+(J16*(G16/E16)*(H16^2/(2*9.81))))),-(I16+(J16*(G16/E16)*(H16^2/(2*9.81)))))</f>
        <v>-4.1678050595108554E-2</v>
      </c>
      <c r="L16" s="100">
        <f>+L13</f>
        <v>3.0172514487940929</v>
      </c>
      <c r="M16" s="87">
        <f>+K16/D16</f>
        <v>52.097563243885688</v>
      </c>
      <c r="N16" s="92">
        <f>+N15</f>
        <v>1209.7497751106307</v>
      </c>
      <c r="O16" s="92">
        <f>-L16/(2*N16)</f>
        <v>-1.2470560073128212E-3</v>
      </c>
      <c r="P16" s="87">
        <f>-O7</f>
        <v>1.9296303992992552E-3</v>
      </c>
      <c r="Q16" s="107">
        <f>+D16+O16+P16</f>
        <v>-1.1742560801356592E-4</v>
      </c>
    </row>
    <row r="17" spans="2:17" ht="15.75" thickBot="1" x14ac:dyDescent="0.3"/>
    <row r="18" spans="2:17" s="67" customFormat="1" ht="13.5" customHeight="1" x14ac:dyDescent="0.25">
      <c r="B18" s="535" t="s">
        <v>108</v>
      </c>
      <c r="C18" s="535" t="s">
        <v>107</v>
      </c>
      <c r="D18" s="535" t="s">
        <v>79</v>
      </c>
      <c r="E18" s="535" t="s">
        <v>115</v>
      </c>
      <c r="F18" s="537" t="s">
        <v>116</v>
      </c>
      <c r="G18" s="539" t="s">
        <v>78</v>
      </c>
      <c r="H18" s="539" t="s">
        <v>82</v>
      </c>
      <c r="I18" s="537"/>
      <c r="J18" s="540"/>
      <c r="K18" s="540"/>
      <c r="L18" s="540"/>
      <c r="M18" s="543"/>
      <c r="N18" s="543"/>
      <c r="O18" s="543"/>
      <c r="P18" s="540" t="s">
        <v>123</v>
      </c>
      <c r="Q18" s="533" t="s">
        <v>126</v>
      </c>
    </row>
    <row r="19" spans="2:17" s="67" customFormat="1" ht="29.25" customHeight="1" thickBot="1" x14ac:dyDescent="0.3">
      <c r="B19" s="536"/>
      <c r="C19" s="536"/>
      <c r="D19" s="536"/>
      <c r="E19" s="536"/>
      <c r="F19" s="538"/>
      <c r="G19" s="538"/>
      <c r="H19" s="538"/>
      <c r="I19" s="538"/>
      <c r="J19" s="541"/>
      <c r="K19" s="541"/>
      <c r="L19" s="542"/>
      <c r="M19" s="541"/>
      <c r="N19" s="541"/>
      <c r="O19" s="541"/>
      <c r="P19" s="541"/>
      <c r="Q19" s="534"/>
    </row>
    <row r="20" spans="2:17" x14ac:dyDescent="0.25">
      <c r="B20" s="73" t="s">
        <v>128</v>
      </c>
      <c r="C20" s="74" t="s">
        <v>125</v>
      </c>
      <c r="D20" s="75">
        <v>-1E-3</v>
      </c>
      <c r="E20" s="24">
        <f>63/1000</f>
        <v>6.3E-2</v>
      </c>
      <c r="F20" s="24">
        <f>+PI()*E20^2/4</f>
        <v>3.1172453105244723E-3</v>
      </c>
      <c r="G20" s="24">
        <v>298.01</v>
      </c>
      <c r="H20" s="24">
        <f>+ABS(D20/F20)</f>
        <v>0.32079605561480545</v>
      </c>
      <c r="I20" s="76">
        <v>0</v>
      </c>
      <c r="J20" s="75">
        <v>2.5932174247089726E-2</v>
      </c>
      <c r="K20" s="72">
        <f>+IF(D20&gt;0,ABS((I20+(J20*(G20/E20)*(H20^2/(2*9.81))))),-(I20+(J20*(G20/E20)*(H20^2/(2*9.81)))))</f>
        <v>-0.64341066524895618</v>
      </c>
      <c r="L20" s="98">
        <f>+SUM(K20:K23)</f>
        <v>-2.6740944756486913</v>
      </c>
      <c r="M20" s="24">
        <f>+K20/D20</f>
        <v>643.41066524895621</v>
      </c>
      <c r="N20" s="24">
        <f>+SUM(M20:M23)</f>
        <v>1638.3168322453851</v>
      </c>
      <c r="O20" s="24">
        <f>-L20/(2*N20)</f>
        <v>8.161102977815737E-4</v>
      </c>
      <c r="P20" s="24"/>
      <c r="Q20" s="75">
        <f>+D20+O20+P20</f>
        <v>-1.8388970221842633E-4</v>
      </c>
    </row>
    <row r="21" spans="2:17" x14ac:dyDescent="0.25">
      <c r="B21" s="25"/>
      <c r="C21" s="71" t="s">
        <v>121</v>
      </c>
      <c r="D21" s="69">
        <f>-1.79/1000</f>
        <v>-1.7900000000000001E-3</v>
      </c>
      <c r="E21" s="25">
        <f>63/1000</f>
        <v>6.3E-2</v>
      </c>
      <c r="F21" s="25">
        <f>+PI()*E21^2/4</f>
        <v>3.1172453105244723E-3</v>
      </c>
      <c r="G21" s="25">
        <v>119.71</v>
      </c>
      <c r="H21" s="25">
        <f>+ABS(D21/F21)</f>
        <v>0.5742249395505018</v>
      </c>
      <c r="I21" s="70">
        <v>0</v>
      </c>
      <c r="J21" s="69">
        <v>2.2605095347663275E-2</v>
      </c>
      <c r="K21" s="72">
        <f>+IF(D21&gt;0,ABS((I21+(J21*(G21/E21)*(H21^2/(2*9.81))))),-(I21+(J21*(G21/E21)*(H21^2/(2*9.81)))))</f>
        <v>-0.72187387198355979</v>
      </c>
      <c r="L21" s="99">
        <f>+L20</f>
        <v>-2.6740944756486913</v>
      </c>
      <c r="M21" s="25">
        <f>+K21/D21</f>
        <v>403.28149272824567</v>
      </c>
      <c r="N21" s="24">
        <f>+N20</f>
        <v>1638.3168322453851</v>
      </c>
      <c r="O21" s="24">
        <f>-L21/(2*N21)</f>
        <v>8.161102977815737E-4</v>
      </c>
      <c r="P21" s="25"/>
      <c r="Q21" s="75">
        <f>+D21+O21+P21</f>
        <v>-9.7388970221842645E-4</v>
      </c>
    </row>
    <row r="22" spans="2:17" x14ac:dyDescent="0.25">
      <c r="B22" s="25"/>
      <c r="C22" s="71" t="s">
        <v>122</v>
      </c>
      <c r="D22" s="69">
        <f>-2.55/1000</f>
        <v>-2.5499999999999997E-3</v>
      </c>
      <c r="E22" s="25">
        <f>75/1000</f>
        <v>7.4999999999999997E-2</v>
      </c>
      <c r="F22" s="25">
        <f>+PI()*E22^2/4</f>
        <v>4.4178646691106467E-3</v>
      </c>
      <c r="G22" s="25">
        <v>283.68</v>
      </c>
      <c r="H22" s="25">
        <f>+ABS(D22/F22)</f>
        <v>0.57720192694660699</v>
      </c>
      <c r="I22" s="70">
        <v>0</v>
      </c>
      <c r="J22" s="69">
        <v>2.1693902221322423E-2</v>
      </c>
      <c r="K22" s="72">
        <f>+IF(D22&gt;0,ABS((I22+(J22*(G22/E22)*(H22^2/(2*9.81))))),-(I22+(J22*(G22/E22)*(H22^2/(2*9.81)))))</f>
        <v>-1.3933546611332754</v>
      </c>
      <c r="L22" s="99">
        <f>+L21</f>
        <v>-2.6740944756486913</v>
      </c>
      <c r="M22" s="25">
        <f>+K22/D22</f>
        <v>546.41359260128456</v>
      </c>
      <c r="N22" s="24">
        <f>+N21</f>
        <v>1638.3168322453851</v>
      </c>
      <c r="O22" s="24">
        <f>-L22/(2*N22)</f>
        <v>8.161102977815737E-4</v>
      </c>
      <c r="P22" s="25"/>
      <c r="Q22" s="75">
        <f>+D22+O22+P22</f>
        <v>-1.7338897022184259E-3</v>
      </c>
    </row>
    <row r="23" spans="2:17" s="78" customFormat="1" x14ac:dyDescent="0.25">
      <c r="B23" s="81"/>
      <c r="C23" s="82" t="s">
        <v>113</v>
      </c>
      <c r="D23" s="83">
        <f>1.87/1000</f>
        <v>1.8700000000000001E-3</v>
      </c>
      <c r="E23" s="106">
        <f>110/1000</f>
        <v>0.11</v>
      </c>
      <c r="F23" s="81">
        <f>+PI()*E23^2/4</f>
        <v>9.5033177771091243E-3</v>
      </c>
      <c r="G23" s="81">
        <v>184.94</v>
      </c>
      <c r="H23" s="81">
        <f>+ABS(D23/F23)</f>
        <v>0.19677338418634335</v>
      </c>
      <c r="I23" s="84">
        <v>0</v>
      </c>
      <c r="J23" s="83">
        <v>2.5480892129088595E-2</v>
      </c>
      <c r="K23" s="85">
        <f>+IF(D23&gt;0,ABS((I23+(J23*(G23/E23)*(H23^2/(2*9.81))))),-(I23+(J23*(G23/E23)*(H23^2/(2*9.81)))))</f>
        <v>8.4544722717100063E-2</v>
      </c>
      <c r="L23" s="101">
        <f>+L22</f>
        <v>-2.6740944756486913</v>
      </c>
      <c r="M23" s="81">
        <f>+K23/D23</f>
        <v>45.211081666898423</v>
      </c>
      <c r="N23" s="86">
        <f>+N22</f>
        <v>1638.3168322453851</v>
      </c>
      <c r="O23" s="86">
        <f>-L23/(2*N23)</f>
        <v>8.161102977815737E-4</v>
      </c>
      <c r="P23" s="81">
        <f>-O8</f>
        <v>1.9296303992992552E-3</v>
      </c>
      <c r="Q23" s="108">
        <f>+D23+O23+P23</f>
        <v>4.6157406970808289E-3</v>
      </c>
    </row>
    <row r="27" spans="2:17" ht="15.75" x14ac:dyDescent="0.3">
      <c r="F27" s="3" t="s">
        <v>129</v>
      </c>
    </row>
    <row r="28" spans="2:17" ht="16.5" thickBot="1" x14ac:dyDescent="0.35">
      <c r="B28" s="3"/>
    </row>
    <row r="29" spans="2:17" x14ac:dyDescent="0.25">
      <c r="B29" s="535" t="s">
        <v>108</v>
      </c>
      <c r="C29" s="535" t="s">
        <v>107</v>
      </c>
      <c r="D29" s="535" t="s">
        <v>79</v>
      </c>
      <c r="E29" s="535" t="s">
        <v>115</v>
      </c>
      <c r="F29" s="537" t="s">
        <v>116</v>
      </c>
      <c r="G29" s="535" t="s">
        <v>78</v>
      </c>
      <c r="H29" s="539" t="s">
        <v>82</v>
      </c>
      <c r="I29" s="544"/>
      <c r="J29" s="540"/>
      <c r="K29" s="540"/>
      <c r="L29" s="540"/>
      <c r="M29" s="543"/>
      <c r="N29" s="543"/>
      <c r="O29" s="543"/>
      <c r="P29" s="540" t="s">
        <v>123</v>
      </c>
      <c r="Q29" s="533" t="s">
        <v>126</v>
      </c>
    </row>
    <row r="30" spans="2:17" ht="15.75" thickBot="1" x14ac:dyDescent="0.3">
      <c r="B30" s="536"/>
      <c r="C30" s="536"/>
      <c r="D30" s="536"/>
      <c r="E30" s="536"/>
      <c r="F30" s="538"/>
      <c r="G30" s="536"/>
      <c r="H30" s="538"/>
      <c r="I30" s="536"/>
      <c r="J30" s="541"/>
      <c r="K30" s="541"/>
      <c r="L30" s="542"/>
      <c r="M30" s="541"/>
      <c r="N30" s="541"/>
      <c r="O30" s="541"/>
      <c r="P30" s="541"/>
      <c r="Q30" s="534"/>
    </row>
    <row r="31" spans="2:17" x14ac:dyDescent="0.25">
      <c r="B31" s="73" t="s">
        <v>109</v>
      </c>
      <c r="C31" s="74" t="s">
        <v>110</v>
      </c>
      <c r="D31" s="75">
        <f>+Q5</f>
        <v>1.0270369600700744E-2</v>
      </c>
      <c r="E31" s="103">
        <f>110/1000</f>
        <v>0.11</v>
      </c>
      <c r="F31" s="24">
        <f>+PI()*E31^2/4</f>
        <v>9.5033177771091243E-3</v>
      </c>
      <c r="G31" s="24">
        <v>310.83</v>
      </c>
      <c r="H31" s="24">
        <f>+ABS(D31/F31)</f>
        <v>1.0807141086494272</v>
      </c>
      <c r="I31" s="76">
        <v>0</v>
      </c>
      <c r="J31" s="75">
        <v>1.7473676676361054E-2</v>
      </c>
      <c r="K31" s="93">
        <f>+IF(D31&gt;0,ABS((I31+(J31*(G31/E31)*(H31^2/(2*9.81))))),-(I31+(J31*(G31/E31)*(H31^2/(2*9.81)))))</f>
        <v>2.9392544074177596</v>
      </c>
      <c r="L31" s="98">
        <f>+SUM(K31:K35)</f>
        <v>0.3623520733921719</v>
      </c>
      <c r="M31" s="102">
        <f>+K31/D31</f>
        <v>286.18779281489685</v>
      </c>
      <c r="N31" s="102">
        <f>+SUM(M31:M35)</f>
        <v>894.03654051431897</v>
      </c>
      <c r="O31" s="24">
        <f>-L31/(2*N31)</f>
        <v>-2.0264947626397851E-4</v>
      </c>
      <c r="P31" s="24"/>
      <c r="Q31" s="75">
        <f>+D31+O31+P31</f>
        <v>1.0067720124436765E-2</v>
      </c>
    </row>
    <row r="32" spans="2:17" x14ac:dyDescent="0.25">
      <c r="B32" s="25"/>
      <c r="C32" s="68" t="s">
        <v>111</v>
      </c>
      <c r="D32" s="69">
        <f>+Q6</f>
        <v>7.3003696007007454E-3</v>
      </c>
      <c r="E32" s="104">
        <f>110/1000</f>
        <v>0.11</v>
      </c>
      <c r="F32" s="25">
        <f>+PI()*E32^2/4</f>
        <v>9.5033177771091243E-3</v>
      </c>
      <c r="G32" s="25">
        <v>240.22</v>
      </c>
      <c r="H32" s="25">
        <f>+ABS(D32/F32)</f>
        <v>0.7681916749417057</v>
      </c>
      <c r="I32" s="70">
        <v>0</v>
      </c>
      <c r="J32" s="69">
        <v>1.8744122600244457E-2</v>
      </c>
      <c r="K32" s="72">
        <f>+IF(D32&gt;0,ABS((I32+(J32*(G32/E32)*(H32^2/(2*9.81))))),-(I32+(J32*(G32/E32)*(H32^2/(2*9.81)))))</f>
        <v>1.2311806557320217</v>
      </c>
      <c r="L32" s="99">
        <f>+L31</f>
        <v>0.3623520733921719</v>
      </c>
      <c r="M32" s="109">
        <f>+K32/D32</f>
        <v>168.6463457430763</v>
      </c>
      <c r="N32" s="102">
        <f>+N31</f>
        <v>894.03654051431897</v>
      </c>
      <c r="O32" s="24">
        <f>-L32/(2*N32)</f>
        <v>-2.0264947626397851E-4</v>
      </c>
      <c r="P32" s="25"/>
      <c r="Q32" s="75">
        <f>+D32+O32+P32</f>
        <v>7.0977201244367665E-3</v>
      </c>
    </row>
    <row r="33" spans="2:17" x14ac:dyDescent="0.25">
      <c r="B33" s="87"/>
      <c r="C33" s="88" t="s">
        <v>112</v>
      </c>
      <c r="D33" s="89">
        <f>+Q7</f>
        <v>1.1742560801356614E-4</v>
      </c>
      <c r="E33" s="105">
        <f>110/1000</f>
        <v>0.11</v>
      </c>
      <c r="F33" s="87">
        <f>+PI()*E33^2/4</f>
        <v>9.5033177771091243E-3</v>
      </c>
      <c r="G33" s="87">
        <v>401.36</v>
      </c>
      <c r="H33" s="87">
        <f>+ABS(D33/F33)</f>
        <v>1.2356275015491126E-2</v>
      </c>
      <c r="I33" s="90">
        <v>0</v>
      </c>
      <c r="J33" s="89">
        <v>4.7557727786055326E-2</v>
      </c>
      <c r="K33" s="91">
        <f>+IF(D33&gt;0,ABS((I33+(J33*(G33/E33)*(H33^2/(2*9.81))))),-(I33+(J33*(G33/E33)*(H33^2/(2*9.81)))))</f>
        <v>1.3503259950617952E-3</v>
      </c>
      <c r="L33" s="100">
        <f>+L31</f>
        <v>0.3623520733921719</v>
      </c>
      <c r="M33" s="94">
        <f>+K33/D33</f>
        <v>11.499416676691105</v>
      </c>
      <c r="N33" s="111">
        <f>+N32</f>
        <v>894.03654051431897</v>
      </c>
      <c r="O33" s="92">
        <f>-L33/(2*N33)</f>
        <v>-2.0264947626397851E-4</v>
      </c>
      <c r="P33" s="87">
        <f>-O42</f>
        <v>7.2638400095046459E-4</v>
      </c>
      <c r="Q33" s="107">
        <f>+D33+O33+P33</f>
        <v>6.4116013270005222E-4</v>
      </c>
    </row>
    <row r="34" spans="2:17" x14ac:dyDescent="0.25">
      <c r="B34" s="81"/>
      <c r="C34" s="82" t="s">
        <v>113</v>
      </c>
      <c r="D34" s="83">
        <f>+Q8</f>
        <v>-4.6157406970808289E-3</v>
      </c>
      <c r="E34" s="106">
        <f>110/1000</f>
        <v>0.11</v>
      </c>
      <c r="F34" s="81">
        <f>+PI()*E34^2/4</f>
        <v>9.5033177771091243E-3</v>
      </c>
      <c r="G34" s="81">
        <v>184.94</v>
      </c>
      <c r="H34" s="81">
        <f>+ABS(D34/F34)</f>
        <v>0.48569781684022789</v>
      </c>
      <c r="I34" s="84">
        <v>0</v>
      </c>
      <c r="J34" s="83">
        <v>2.0682173697557215E-2</v>
      </c>
      <c r="K34" s="85">
        <f>+IF(D34&gt;0,ABS((I34+(J34*(G34/E34)*(H34^2/(2*9.81))))),-(I34+(J34*(G34/E34)*(H34^2/(2*9.81)))))</f>
        <v>-0.41808794845351399</v>
      </c>
      <c r="L34" s="101">
        <f>+L31</f>
        <v>0.3623520733921719</v>
      </c>
      <c r="M34" s="110">
        <f>+K34/D34</f>
        <v>90.578733921931274</v>
      </c>
      <c r="N34" s="112">
        <f>+N33</f>
        <v>894.03654051431897</v>
      </c>
      <c r="O34" s="86">
        <f>-L34/(2*N34)</f>
        <v>-2.0264947626397851E-4</v>
      </c>
      <c r="P34" s="81">
        <f>-O49</f>
        <v>-3.0253970685203561E-4</v>
      </c>
      <c r="Q34" s="108">
        <f>+D34+O34+P34</f>
        <v>-5.1209298801968431E-3</v>
      </c>
    </row>
    <row r="35" spans="2:17" x14ac:dyDescent="0.25">
      <c r="B35" s="25"/>
      <c r="C35" s="71" t="s">
        <v>114</v>
      </c>
      <c r="D35" s="69">
        <f>+Q9</f>
        <v>-1.0059630399299255E-2</v>
      </c>
      <c r="E35" s="104">
        <f>110/1000</f>
        <v>0.11</v>
      </c>
      <c r="F35" s="25">
        <f>+PI()*E35^2/4</f>
        <v>9.5033177771091243E-3</v>
      </c>
      <c r="G35" s="25">
        <v>372.26</v>
      </c>
      <c r="H35" s="25">
        <f>+ABS(D35/F35)</f>
        <v>1.0585387793229575</v>
      </c>
      <c r="I35" s="70">
        <v>0</v>
      </c>
      <c r="J35" s="69">
        <v>1.7547036884517243E-2</v>
      </c>
      <c r="K35" s="72">
        <f>+IF(D35&gt;0,ABS((I35+(J35*(G35/E35)*(H35^2/(2*9.81))))),-(I35+(J35*(G35/E35)*(H35^2/(2*9.81)))))</f>
        <v>-3.3913453672991576</v>
      </c>
      <c r="L35" s="99">
        <f>+L31</f>
        <v>0.3623520733921719</v>
      </c>
      <c r="M35" s="109">
        <f>+K35/D35</f>
        <v>337.12425135772344</v>
      </c>
      <c r="N35" s="102">
        <f>+N34</f>
        <v>894.03654051431897</v>
      </c>
      <c r="O35" s="24">
        <f>-L35/(2*N35)</f>
        <v>-2.0264947626397851E-4</v>
      </c>
      <c r="P35" s="25"/>
      <c r="Q35" s="75">
        <f>+D35+O35+P35</f>
        <v>-1.0262279875563234E-2</v>
      </c>
    </row>
    <row r="36" spans="2:17" ht="15.75" thickBot="1" x14ac:dyDescent="0.3"/>
    <row r="37" spans="2:17" x14ac:dyDescent="0.25">
      <c r="B37" s="535" t="s">
        <v>108</v>
      </c>
      <c r="C37" s="535" t="s">
        <v>107</v>
      </c>
      <c r="D37" s="535" t="s">
        <v>79</v>
      </c>
      <c r="E37" s="535" t="s">
        <v>115</v>
      </c>
      <c r="F37" s="537" t="s">
        <v>116</v>
      </c>
      <c r="G37" s="539" t="s">
        <v>78</v>
      </c>
      <c r="H37" s="539" t="s">
        <v>82</v>
      </c>
      <c r="I37" s="537"/>
      <c r="J37" s="540"/>
      <c r="K37" s="540"/>
      <c r="L37" s="540"/>
      <c r="M37" s="543"/>
      <c r="N37" s="543"/>
      <c r="O37" s="543"/>
      <c r="P37" s="540" t="s">
        <v>123</v>
      </c>
      <c r="Q37" s="533" t="s">
        <v>126</v>
      </c>
    </row>
    <row r="38" spans="2:17" ht="15.75" thickBot="1" x14ac:dyDescent="0.3">
      <c r="B38" s="536"/>
      <c r="C38" s="536"/>
      <c r="D38" s="536"/>
      <c r="E38" s="536"/>
      <c r="F38" s="538"/>
      <c r="G38" s="538"/>
      <c r="H38" s="538"/>
      <c r="I38" s="538"/>
      <c r="J38" s="541"/>
      <c r="K38" s="541"/>
      <c r="L38" s="542"/>
      <c r="M38" s="541"/>
      <c r="N38" s="541"/>
      <c r="O38" s="541"/>
      <c r="P38" s="541"/>
      <c r="Q38" s="534"/>
    </row>
    <row r="39" spans="2:17" x14ac:dyDescent="0.25">
      <c r="B39" s="73" t="s">
        <v>127</v>
      </c>
      <c r="C39" s="74" t="s">
        <v>124</v>
      </c>
      <c r="D39" s="75">
        <f>+Q13</f>
        <v>3.452943992687179E-3</v>
      </c>
      <c r="E39" s="103">
        <f>110/1000</f>
        <v>0.11</v>
      </c>
      <c r="F39" s="24">
        <f>+PI()*E39^2/4</f>
        <v>9.5033177771091243E-3</v>
      </c>
      <c r="G39" s="76">
        <v>237.3</v>
      </c>
      <c r="H39" s="24">
        <f>+ABS(D39/F39)</f>
        <v>0.36334089564008587</v>
      </c>
      <c r="I39" s="76">
        <v>0</v>
      </c>
      <c r="J39" s="75">
        <v>2.2067312152777085E-2</v>
      </c>
      <c r="K39" s="72">
        <f>+IF(D39&gt;0,ABS((I39+(J39*(G39/E39)*(H39^2/(2*9.81))))),-(I39+(J39*(G39/E39)*(H39^2/(2*9.81)))))</f>
        <v>0.32031999805890016</v>
      </c>
      <c r="L39" s="93">
        <f>+SUM(K39:K42)</f>
        <v>1.0912824936933045</v>
      </c>
      <c r="M39" s="24">
        <f>+K39/D39</f>
        <v>92.767215088715659</v>
      </c>
      <c r="N39" s="24">
        <f>+SUM(M39:M42)</f>
        <v>751.17464885334391</v>
      </c>
      <c r="O39" s="24">
        <f>-L39/(2*N39)</f>
        <v>-7.2638400095046459E-4</v>
      </c>
      <c r="P39" s="24"/>
      <c r="Q39" s="75">
        <f>+D39+O39+P39</f>
        <v>2.7265599917367144E-3</v>
      </c>
    </row>
    <row r="40" spans="2:17" x14ac:dyDescent="0.25">
      <c r="B40" s="25"/>
      <c r="C40" s="71" t="s">
        <v>117</v>
      </c>
      <c r="D40" s="69">
        <f>+Q14</f>
        <v>1.5529439926871788E-3</v>
      </c>
      <c r="E40" s="104">
        <f>75/1000</f>
        <v>7.4999999999999997E-2</v>
      </c>
      <c r="F40" s="25">
        <f>+PI()*E40^2/4</f>
        <v>4.4178646691106467E-3</v>
      </c>
      <c r="G40" s="25">
        <v>401.35</v>
      </c>
      <c r="H40" s="25">
        <f>+ABS(D40/F40)</f>
        <v>0.35151461373301857</v>
      </c>
      <c r="I40" s="70">
        <v>0</v>
      </c>
      <c r="J40" s="69">
        <v>2.4319753982536187E-2</v>
      </c>
      <c r="K40" s="72">
        <f>+IF(D40&gt;0,ABS((I40+(J40*(G40/E40)*(H40^2/(2*9.81))))),-(I40+(J40*(G40/E40)*(H40^2/(2*9.81)))))</f>
        <v>0.81961320731541243</v>
      </c>
      <c r="L40" s="72">
        <f>+L39</f>
        <v>1.0912824936933045</v>
      </c>
      <c r="M40" s="25">
        <f>+K40/D40</f>
        <v>527.7802748682343</v>
      </c>
      <c r="N40" s="24">
        <f>+N39</f>
        <v>751.17464885334391</v>
      </c>
      <c r="O40" s="24">
        <f>-L40/(2*N40)</f>
        <v>-7.2638400095046459E-4</v>
      </c>
      <c r="P40" s="25"/>
      <c r="Q40" s="75">
        <f>+D40+O40+P40</f>
        <v>8.2655999173671417E-4</v>
      </c>
    </row>
    <row r="41" spans="2:17" x14ac:dyDescent="0.25">
      <c r="B41" s="25"/>
      <c r="C41" s="71" t="s">
        <v>118</v>
      </c>
      <c r="D41" s="69">
        <f>+Q15</f>
        <v>-3.9705600731282126E-4</v>
      </c>
      <c r="E41" s="104">
        <f>75/1000</f>
        <v>7.4999999999999997E-2</v>
      </c>
      <c r="F41" s="25">
        <f>+PI()*E41^2/4</f>
        <v>4.4178646691106467E-3</v>
      </c>
      <c r="G41" s="25">
        <v>249.85</v>
      </c>
      <c r="H41" s="25">
        <f>+ABS(D41/F41)</f>
        <v>8.9875095108504527E-2</v>
      </c>
      <c r="I41" s="70">
        <v>0</v>
      </c>
      <c r="J41" s="69">
        <v>3.4487909378726818E-2</v>
      </c>
      <c r="K41" s="72">
        <f>+IF(D41&gt;0,ABS((I41+(J41*(G41/E41)*(H41^2/(2*9.81))))),-(I41+(J41*(G41/E41)*(H41^2/(2*9.81)))))</f>
        <v>-4.7300385685946224E-2</v>
      </c>
      <c r="L41" s="72">
        <f>+L39</f>
        <v>1.0912824936933045</v>
      </c>
      <c r="M41" s="25">
        <f>+K41/D41</f>
        <v>119.12774221970285</v>
      </c>
      <c r="N41" s="24">
        <f>+N40</f>
        <v>751.17464885334391</v>
      </c>
      <c r="O41" s="24">
        <f>-L41/(2*N41)</f>
        <v>-7.2638400095046459E-4</v>
      </c>
      <c r="P41" s="25"/>
      <c r="Q41" s="75">
        <f>+D41+O41+P41</f>
        <v>-1.1234400082632857E-3</v>
      </c>
    </row>
    <row r="42" spans="2:17" x14ac:dyDescent="0.25">
      <c r="B42" s="87"/>
      <c r="C42" s="88" t="s">
        <v>119</v>
      </c>
      <c r="D42" s="89">
        <f>+Q16</f>
        <v>-1.1742560801356592E-4</v>
      </c>
      <c r="E42" s="105">
        <f>110/1000</f>
        <v>0.11</v>
      </c>
      <c r="F42" s="87">
        <f>+PI()*E42^2/4</f>
        <v>9.5033177771091243E-3</v>
      </c>
      <c r="G42" s="87">
        <v>401.36</v>
      </c>
      <c r="H42" s="87">
        <f>+ABS(D42/F42)</f>
        <v>1.2356275015491103E-2</v>
      </c>
      <c r="I42" s="90">
        <v>0</v>
      </c>
      <c r="J42" s="89">
        <v>4.7557727786055382E-2</v>
      </c>
      <c r="K42" s="91">
        <f>+IF(D42&gt;0,ABS((I42+(J42*(G42/E42)*(H42^2/(2*9.81))))),-(I42+(J42*(G42/E42)*(H42^2/(2*9.81)))))</f>
        <v>-1.3503259950617917E-3</v>
      </c>
      <c r="L42" s="91">
        <f>+L39</f>
        <v>1.0912824936933045</v>
      </c>
      <c r="M42" s="87">
        <f>+K42/D42</f>
        <v>11.499416676691098</v>
      </c>
      <c r="N42" s="92">
        <f>+N41</f>
        <v>751.17464885334391</v>
      </c>
      <c r="O42" s="92">
        <f>-L42/(2*N42)</f>
        <v>-7.2638400095046459E-4</v>
      </c>
      <c r="P42" s="87">
        <f>-O33</f>
        <v>2.0264947626397851E-4</v>
      </c>
      <c r="Q42" s="107">
        <f>+D42+O42+P42</f>
        <v>-6.41160132700052E-4</v>
      </c>
    </row>
    <row r="43" spans="2:17" ht="15.75" thickBot="1" x14ac:dyDescent="0.3"/>
    <row r="44" spans="2:17" x14ac:dyDescent="0.25">
      <c r="B44" s="535" t="s">
        <v>108</v>
      </c>
      <c r="C44" s="535" t="s">
        <v>107</v>
      </c>
      <c r="D44" s="535" t="s">
        <v>79</v>
      </c>
      <c r="E44" s="535" t="s">
        <v>115</v>
      </c>
      <c r="F44" s="537" t="s">
        <v>116</v>
      </c>
      <c r="G44" s="539" t="s">
        <v>78</v>
      </c>
      <c r="H44" s="539" t="s">
        <v>82</v>
      </c>
      <c r="I44" s="537"/>
      <c r="J44" s="540"/>
      <c r="K44" s="540"/>
      <c r="L44" s="540"/>
      <c r="M44" s="543"/>
      <c r="N44" s="543"/>
      <c r="O44" s="543"/>
      <c r="P44" s="540" t="s">
        <v>123</v>
      </c>
      <c r="Q44" s="533" t="s">
        <v>126</v>
      </c>
    </row>
    <row r="45" spans="2:17" ht="15.75" thickBot="1" x14ac:dyDescent="0.3">
      <c r="B45" s="536"/>
      <c r="C45" s="536"/>
      <c r="D45" s="536"/>
      <c r="E45" s="536"/>
      <c r="F45" s="538"/>
      <c r="G45" s="538"/>
      <c r="H45" s="538"/>
      <c r="I45" s="538"/>
      <c r="J45" s="541"/>
      <c r="K45" s="541"/>
      <c r="L45" s="542"/>
      <c r="M45" s="541"/>
      <c r="N45" s="541"/>
      <c r="O45" s="541"/>
      <c r="P45" s="541"/>
      <c r="Q45" s="534"/>
    </row>
    <row r="46" spans="2:17" x14ac:dyDescent="0.25">
      <c r="B46" s="73" t="s">
        <v>128</v>
      </c>
      <c r="C46" s="74" t="s">
        <v>125</v>
      </c>
      <c r="D46" s="75">
        <f>+Q20</f>
        <v>-1.8388970221842633E-4</v>
      </c>
      <c r="E46" s="24">
        <f>63/1000</f>
        <v>6.3E-2</v>
      </c>
      <c r="F46" s="24">
        <f>+PI()*E46^2/4</f>
        <v>3.1172453105244723E-3</v>
      </c>
      <c r="G46" s="24">
        <v>298.01</v>
      </c>
      <c r="H46" s="24">
        <f>+ABS(D46/F46)</f>
        <v>5.8991091139852299E-2</v>
      </c>
      <c r="I46" s="76">
        <v>0</v>
      </c>
      <c r="J46" s="75">
        <v>4.093309933551241E-2</v>
      </c>
      <c r="K46" s="72">
        <f>+IF(D46&gt;0,ABS((I46+(J46*(G46/E46)*(H46^2/(2*9.81))))),-(I46+(J46*(G46/E46)*(H46^2/(2*9.81)))))</f>
        <v>-3.4343042941369487E-2</v>
      </c>
      <c r="L46" s="93">
        <f>+SUM(K46:K49)</f>
        <v>-0.56666992447151854</v>
      </c>
      <c r="M46" s="24">
        <f>+K46/D46</f>
        <v>186.75892411080432</v>
      </c>
      <c r="N46" s="24">
        <f>+SUM(M46:M49)</f>
        <v>936.52157326354234</v>
      </c>
      <c r="O46" s="24">
        <f>-L46/(2*N46)</f>
        <v>3.0253970685203561E-4</v>
      </c>
      <c r="P46" s="24"/>
      <c r="Q46" s="75">
        <f>+D46+O46+P46</f>
        <v>1.1865000463360929E-4</v>
      </c>
    </row>
    <row r="47" spans="2:17" x14ac:dyDescent="0.25">
      <c r="B47" s="25"/>
      <c r="C47" s="71" t="s">
        <v>121</v>
      </c>
      <c r="D47" s="69">
        <f>+Q21</f>
        <v>-9.7388970221842645E-4</v>
      </c>
      <c r="E47" s="25">
        <f>63/1000</f>
        <v>6.3E-2</v>
      </c>
      <c r="F47" s="25">
        <f>+PI()*E47^2/4</f>
        <v>3.1172453105244723E-3</v>
      </c>
      <c r="G47" s="25">
        <v>119.71</v>
      </c>
      <c r="H47" s="25">
        <f>+ABS(D47/F47)</f>
        <v>0.31241997507554864</v>
      </c>
      <c r="I47" s="70">
        <v>0</v>
      </c>
      <c r="J47" s="69">
        <v>2.610013520624288E-2</v>
      </c>
      <c r="K47" s="72">
        <f>+IF(D47&gt;0,ABS((I47+(J47*(G47/E47)*(H47^2/(2*9.81))))),-(I47+(J47*(G47/E47)*(H47^2/(2*9.81)))))</f>
        <v>-0.24672390049068427</v>
      </c>
      <c r="L47" s="72">
        <f>+L46</f>
        <v>-0.56666992447151854</v>
      </c>
      <c r="M47" s="25">
        <f>+K47/D47</f>
        <v>253.33864803033762</v>
      </c>
      <c r="N47" s="24">
        <f>+N46</f>
        <v>936.52157326354234</v>
      </c>
      <c r="O47" s="24">
        <f>-L47/(2*N47)</f>
        <v>3.0253970685203561E-4</v>
      </c>
      <c r="P47" s="25"/>
      <c r="Q47" s="75">
        <f>+D47+O47+P47</f>
        <v>-6.7134999536639078E-4</v>
      </c>
    </row>
    <row r="48" spans="2:17" x14ac:dyDescent="0.25">
      <c r="B48" s="25"/>
      <c r="C48" s="71" t="s">
        <v>122</v>
      </c>
      <c r="D48" s="69">
        <f>+Q22</f>
        <v>-1.7338897022184259E-3</v>
      </c>
      <c r="E48" s="25">
        <f>75/1000</f>
        <v>7.4999999999999997E-2</v>
      </c>
      <c r="F48" s="25">
        <f>+PI()*E48^2/4</f>
        <v>4.4178646691106467E-3</v>
      </c>
      <c r="G48" s="25">
        <v>283.68</v>
      </c>
      <c r="H48" s="25">
        <f>+ABS(D48/F48)</f>
        <v>0.39247234401308007</v>
      </c>
      <c r="I48" s="70">
        <v>0</v>
      </c>
      <c r="J48" s="69">
        <v>2.3697109915934194E-2</v>
      </c>
      <c r="K48" s="72">
        <f>+IF(D48&gt;0,ABS((I48+(J48*(G48/E48)*(H48^2/(2*9.81))))),-(I48+(J48*(G48/E48)*(H48^2/(2*9.81)))))</f>
        <v>-0.70369092949297884</v>
      </c>
      <c r="L48" s="72">
        <f>+L47</f>
        <v>-0.56666992447151854</v>
      </c>
      <c r="M48" s="25">
        <f>+K48/D48</f>
        <v>405.8452672004691</v>
      </c>
      <c r="N48" s="24">
        <f>+N47</f>
        <v>936.52157326354234</v>
      </c>
      <c r="O48" s="24">
        <f>-L48/(2*N48)</f>
        <v>3.0253970685203561E-4</v>
      </c>
      <c r="P48" s="25"/>
      <c r="Q48" s="75">
        <f>+D48+O48+P48</f>
        <v>-1.4313499953663904E-3</v>
      </c>
    </row>
    <row r="49" spans="2:17" x14ac:dyDescent="0.25">
      <c r="B49" s="81"/>
      <c r="C49" s="82" t="s">
        <v>113</v>
      </c>
      <c r="D49" s="83">
        <f>+Q23</f>
        <v>4.6157406970808289E-3</v>
      </c>
      <c r="E49" s="106">
        <f>110/1000</f>
        <v>0.11</v>
      </c>
      <c r="F49" s="81">
        <f>+PI()*E49^2/4</f>
        <v>9.5033177771091243E-3</v>
      </c>
      <c r="G49" s="81">
        <v>184.94</v>
      </c>
      <c r="H49" s="81">
        <f>+ABS(D49/F49)</f>
        <v>0.48569781684022789</v>
      </c>
      <c r="I49" s="84">
        <v>0</v>
      </c>
      <c r="J49" s="83">
        <v>2.0682173697557215E-2</v>
      </c>
      <c r="K49" s="85">
        <f>+IF(D49&gt;0,ABS((I49+(J49*(G49/E49)*(H49^2/(2*9.81))))),-(I49+(J49*(G49/E49)*(H49^2/(2*9.81)))))</f>
        <v>0.41808794845351399</v>
      </c>
      <c r="L49" s="85">
        <f>+L48</f>
        <v>-0.56666992447151854</v>
      </c>
      <c r="M49" s="81">
        <f>+K49/D49</f>
        <v>90.578733921931274</v>
      </c>
      <c r="N49" s="86">
        <f>+N48</f>
        <v>936.52157326354234</v>
      </c>
      <c r="O49" s="86">
        <f>-L49/(2*N49)</f>
        <v>3.0253970685203561E-4</v>
      </c>
      <c r="P49" s="81">
        <f>-O34</f>
        <v>2.0264947626397851E-4</v>
      </c>
      <c r="Q49" s="108">
        <f>+D49+O49+P49</f>
        <v>5.1209298801968431E-3</v>
      </c>
    </row>
    <row r="53" spans="2:17" s="113" customFormat="1" ht="15.75" x14ac:dyDescent="0.3">
      <c r="F53" s="114" t="s">
        <v>130</v>
      </c>
    </row>
    <row r="54" spans="2:17" ht="16.5" thickBot="1" x14ac:dyDescent="0.35">
      <c r="B54" s="3"/>
    </row>
    <row r="55" spans="2:17" x14ac:dyDescent="0.25">
      <c r="B55" s="535" t="s">
        <v>108</v>
      </c>
      <c r="C55" s="535" t="s">
        <v>107</v>
      </c>
      <c r="D55" s="535" t="s">
        <v>79</v>
      </c>
      <c r="E55" s="535" t="s">
        <v>115</v>
      </c>
      <c r="F55" s="537" t="s">
        <v>116</v>
      </c>
      <c r="G55" s="535" t="s">
        <v>78</v>
      </c>
      <c r="H55" s="539" t="s">
        <v>82</v>
      </c>
      <c r="I55" s="544"/>
      <c r="J55" s="540"/>
      <c r="K55" s="540"/>
      <c r="L55" s="540"/>
      <c r="M55" s="543"/>
      <c r="N55" s="543"/>
      <c r="O55" s="543"/>
      <c r="P55" s="540" t="s">
        <v>123</v>
      </c>
      <c r="Q55" s="533" t="s">
        <v>126</v>
      </c>
    </row>
    <row r="56" spans="2:17" ht="15.75" thickBot="1" x14ac:dyDescent="0.3">
      <c r="B56" s="536"/>
      <c r="C56" s="536"/>
      <c r="D56" s="536"/>
      <c r="E56" s="536"/>
      <c r="F56" s="538"/>
      <c r="G56" s="536"/>
      <c r="H56" s="538"/>
      <c r="I56" s="536"/>
      <c r="J56" s="541"/>
      <c r="K56" s="541"/>
      <c r="L56" s="542"/>
      <c r="M56" s="541"/>
      <c r="N56" s="541"/>
      <c r="O56" s="541"/>
      <c r="P56" s="541"/>
      <c r="Q56" s="534"/>
    </row>
    <row r="57" spans="2:17" x14ac:dyDescent="0.25">
      <c r="B57" s="73" t="s">
        <v>109</v>
      </c>
      <c r="C57" s="74" t="s">
        <v>110</v>
      </c>
      <c r="D57" s="75">
        <f>+Q31</f>
        <v>1.0067720124436765E-2</v>
      </c>
      <c r="E57" s="103">
        <f>110/1000</f>
        <v>0.11</v>
      </c>
      <c r="F57" s="24">
        <f>+PI()*E57^2/4</f>
        <v>9.5033177771091243E-3</v>
      </c>
      <c r="G57" s="24">
        <v>310.83</v>
      </c>
      <c r="H57" s="24">
        <f>+ABS(D57/F57)</f>
        <v>1.0593900320461902</v>
      </c>
      <c r="I57" s="76">
        <v>0</v>
      </c>
      <c r="J57" s="75">
        <v>1.7544183708184002E-2</v>
      </c>
      <c r="K57" s="93">
        <f>+IF(D57&gt;0,ABS((I57+(J57*(G57/E57)*(H57^2/(2*9.81))))),-(I57+(J57*(G57/E57)*(H57^2/(2*9.81)))))</f>
        <v>2.8358037406511345</v>
      </c>
      <c r="L57" s="98">
        <f>+SUM(K57:K61)</f>
        <v>1.6675953980519687E-2</v>
      </c>
      <c r="M57" s="102">
        <f>+K57/D57</f>
        <v>281.67288180448725</v>
      </c>
      <c r="N57" s="102">
        <f>+SUM(M57:M61)</f>
        <v>931.70700457205226</v>
      </c>
      <c r="O57" s="24">
        <f>-L57/(2*N57)</f>
        <v>-8.9491406089509947E-6</v>
      </c>
      <c r="P57" s="24"/>
      <c r="Q57" s="75">
        <f>+D57+O57+P57</f>
        <v>1.0058770983827814E-2</v>
      </c>
    </row>
    <row r="58" spans="2:17" x14ac:dyDescent="0.25">
      <c r="B58" s="25"/>
      <c r="C58" s="68" t="s">
        <v>111</v>
      </c>
      <c r="D58" s="69">
        <f>+Q32</f>
        <v>7.0977201244367665E-3</v>
      </c>
      <c r="E58" s="104">
        <f>110/1000</f>
        <v>0.11</v>
      </c>
      <c r="F58" s="25">
        <f>+PI()*E58^2/4</f>
        <v>9.5033177771091243E-3</v>
      </c>
      <c r="G58" s="25">
        <v>240.22</v>
      </c>
      <c r="H58" s="25">
        <f>+ABS(D58/F58)</f>
        <v>0.74686759833846872</v>
      </c>
      <c r="I58" s="70">
        <v>0</v>
      </c>
      <c r="J58" s="69">
        <v>1.8855116825644176E-2</v>
      </c>
      <c r="K58" s="72">
        <f>+IF(D58&gt;0,ABS((I58+(J58*(G58/E58)*(H58^2/(2*9.81))))),-(I58+(J58*(G58/E58)*(H58^2/(2*9.81)))))</f>
        <v>1.170668518211943</v>
      </c>
      <c r="L58" s="99">
        <f>+L57</f>
        <v>1.6675953980519687E-2</v>
      </c>
      <c r="M58" s="109">
        <f>+K58/D58</f>
        <v>164.93585231424441</v>
      </c>
      <c r="N58" s="102">
        <f>+N57</f>
        <v>931.70700457205226</v>
      </c>
      <c r="O58" s="24">
        <f>-L58/(2*N58)</f>
        <v>-8.9491406089509947E-6</v>
      </c>
      <c r="P58" s="25"/>
      <c r="Q58" s="75">
        <f>+D58+O58+P58</f>
        <v>7.0887709838278155E-3</v>
      </c>
    </row>
    <row r="59" spans="2:17" x14ac:dyDescent="0.25">
      <c r="B59" s="87"/>
      <c r="C59" s="88" t="s">
        <v>112</v>
      </c>
      <c r="D59" s="89">
        <f>+Q33</f>
        <v>6.4116013270005222E-4</v>
      </c>
      <c r="E59" s="105">
        <f>110/1000</f>
        <v>0.11</v>
      </c>
      <c r="F59" s="87">
        <f>+PI()*E59^2/4</f>
        <v>9.5033177771091243E-3</v>
      </c>
      <c r="G59" s="87">
        <v>401.36</v>
      </c>
      <c r="H59" s="87">
        <f>+ABS(D59/F59)</f>
        <v>6.7466978137301736E-2</v>
      </c>
      <c r="I59" s="90">
        <v>0</v>
      </c>
      <c r="J59" s="89">
        <v>3.3577120251016127E-2</v>
      </c>
      <c r="K59" s="91">
        <f>+IF(D59&gt;0,ABS((I59+(J59*(G59/E59)*(H59^2/(2*9.81))))),-(I59+(J59*(G59/E59)*(H59^2/(2*9.81)))))</f>
        <v>2.842289840501213E-2</v>
      </c>
      <c r="L59" s="100">
        <f>+L57</f>
        <v>1.6675953980519687E-2</v>
      </c>
      <c r="M59" s="94">
        <f>+K59/D59</f>
        <v>44.330420678712009</v>
      </c>
      <c r="N59" s="111">
        <f>+N58</f>
        <v>931.70700457205226</v>
      </c>
      <c r="O59" s="92">
        <f>-L59/(2*N59)</f>
        <v>-8.9491406089509947E-6</v>
      </c>
      <c r="P59" s="87">
        <f>-O68</f>
        <v>1.1660632874562538E-4</v>
      </c>
      <c r="Q59" s="107">
        <f>+D59+O59+P59</f>
        <v>7.4881732083672658E-4</v>
      </c>
    </row>
    <row r="60" spans="2:17" x14ac:dyDescent="0.25">
      <c r="B60" s="81"/>
      <c r="C60" s="82" t="s">
        <v>113</v>
      </c>
      <c r="D60" s="83">
        <f>+Q34</f>
        <v>-5.1209298801968431E-3</v>
      </c>
      <c r="E60" s="106">
        <f>110/1000</f>
        <v>0.11</v>
      </c>
      <c r="F60" s="81">
        <f>+PI()*E60^2/4</f>
        <v>9.5033177771091243E-3</v>
      </c>
      <c r="G60" s="81">
        <v>184.94</v>
      </c>
      <c r="H60" s="81">
        <f>+ABS(D60/F60)</f>
        <v>0.53885706027128266</v>
      </c>
      <c r="I60" s="84">
        <v>0</v>
      </c>
      <c r="J60" s="83">
        <v>2.0217693512621059E-2</v>
      </c>
      <c r="K60" s="85">
        <f>+IF(D60&gt;0,ABS((I60+(J60*(G60/E60)*(H60^2/(2*9.81))))),-(I60+(J60*(G60/E60)*(H60^2/(2*9.81)))))</f>
        <v>-0.5030578480718344</v>
      </c>
      <c r="L60" s="101">
        <f>+L57</f>
        <v>1.6675953980519687E-2</v>
      </c>
      <c r="M60" s="110">
        <f>+K60/D60</f>
        <v>98.23564466625686</v>
      </c>
      <c r="N60" s="112">
        <f>+N59</f>
        <v>931.70700457205226</v>
      </c>
      <c r="O60" s="86">
        <f>-L60/(2*N60)</f>
        <v>-8.9491406089509947E-6</v>
      </c>
      <c r="P60" s="81">
        <f>-O75</f>
        <v>-7.1324163613022365E-5</v>
      </c>
      <c r="Q60" s="108">
        <f>+D60+O60+P60</f>
        <v>-5.2012031844188168E-3</v>
      </c>
    </row>
    <row r="61" spans="2:17" x14ac:dyDescent="0.25">
      <c r="B61" s="25"/>
      <c r="C61" s="71" t="s">
        <v>114</v>
      </c>
      <c r="D61" s="69">
        <f>+Q35</f>
        <v>-1.0262279875563234E-2</v>
      </c>
      <c r="E61" s="104">
        <f>110/1000</f>
        <v>0.11</v>
      </c>
      <c r="F61" s="25">
        <f>+PI()*E61^2/4</f>
        <v>9.5033177771091243E-3</v>
      </c>
      <c r="G61" s="25">
        <v>372.26</v>
      </c>
      <c r="H61" s="25">
        <f>+ABS(D61/F61)</f>
        <v>1.0798628559261945</v>
      </c>
      <c r="I61" s="70">
        <v>0</v>
      </c>
      <c r="J61" s="69">
        <v>1.7476456257065027E-2</v>
      </c>
      <c r="K61" s="72">
        <f>+IF(D61&gt;0,ABS((I61+(J61*(G61/E61)*(H61^2/(2*9.81))))),-(I61+(J61*(G61/E61)*(H61^2/(2*9.81)))))</f>
        <v>-3.5151613552157359</v>
      </c>
      <c r="L61" s="99">
        <f>+L57</f>
        <v>1.6675953980519687E-2</v>
      </c>
      <c r="M61" s="109">
        <f>+K61/D61</f>
        <v>342.53220510835172</v>
      </c>
      <c r="N61" s="102">
        <f>+N60</f>
        <v>931.70700457205226</v>
      </c>
      <c r="O61" s="24">
        <f>-L61/(2*N61)</f>
        <v>-8.9491406089509947E-6</v>
      </c>
      <c r="P61" s="25"/>
      <c r="Q61" s="75">
        <f>+D61+O61+P61</f>
        <v>-1.0271229016172185E-2</v>
      </c>
    </row>
    <row r="62" spans="2:17" ht="15.75" thickBot="1" x14ac:dyDescent="0.3"/>
    <row r="63" spans="2:17" x14ac:dyDescent="0.25">
      <c r="B63" s="535" t="s">
        <v>108</v>
      </c>
      <c r="C63" s="535" t="s">
        <v>107</v>
      </c>
      <c r="D63" s="535" t="s">
        <v>79</v>
      </c>
      <c r="E63" s="535" t="s">
        <v>115</v>
      </c>
      <c r="F63" s="537" t="s">
        <v>116</v>
      </c>
      <c r="G63" s="539" t="s">
        <v>78</v>
      </c>
      <c r="H63" s="539" t="s">
        <v>82</v>
      </c>
      <c r="I63" s="537"/>
      <c r="J63" s="540"/>
      <c r="K63" s="540"/>
      <c r="L63" s="540"/>
      <c r="M63" s="543"/>
      <c r="N63" s="543"/>
      <c r="O63" s="543"/>
      <c r="P63" s="540" t="s">
        <v>123</v>
      </c>
      <c r="Q63" s="533" t="s">
        <v>126</v>
      </c>
    </row>
    <row r="64" spans="2:17" ht="15.75" thickBot="1" x14ac:dyDescent="0.3">
      <c r="B64" s="536"/>
      <c r="C64" s="536"/>
      <c r="D64" s="536"/>
      <c r="E64" s="536"/>
      <c r="F64" s="538"/>
      <c r="G64" s="538"/>
      <c r="H64" s="538"/>
      <c r="I64" s="538"/>
      <c r="J64" s="541"/>
      <c r="K64" s="541"/>
      <c r="L64" s="542"/>
      <c r="M64" s="541"/>
      <c r="N64" s="541"/>
      <c r="O64" s="541"/>
      <c r="P64" s="541"/>
      <c r="Q64" s="534"/>
    </row>
    <row r="65" spans="2:17" x14ac:dyDescent="0.25">
      <c r="B65" s="73" t="s">
        <v>127</v>
      </c>
      <c r="C65" s="74" t="s">
        <v>124</v>
      </c>
      <c r="D65" s="75">
        <f>+Q39</f>
        <v>2.7265599917367144E-3</v>
      </c>
      <c r="E65" s="103">
        <f>110/1000</f>
        <v>0.11</v>
      </c>
      <c r="F65" s="24">
        <f>+PI()*E65^2/4</f>
        <v>9.5033177771091243E-3</v>
      </c>
      <c r="G65" s="76">
        <v>237.3</v>
      </c>
      <c r="H65" s="24">
        <f>+ABS(D65/F65)</f>
        <v>0.28690611591503828</v>
      </c>
      <c r="I65" s="76">
        <v>0</v>
      </c>
      <c r="J65" s="75">
        <v>2.3297794073815666E-2</v>
      </c>
      <c r="K65" s="72">
        <f>+IF(D65&gt;0,ABS((I65+(J65*(G65/E65)*(H65^2/(2*9.81))))),-(I65+(J65*(G65/E65)*(H65^2/(2*9.81)))))</f>
        <v>0.21086304052185342</v>
      </c>
      <c r="L65" s="95">
        <f>+SUM(K65:K68)</f>
        <v>0.16478031227899387</v>
      </c>
      <c r="M65" s="24">
        <f>+K65/D65</f>
        <v>77.336659072570683</v>
      </c>
      <c r="N65" s="24">
        <f>+SUM(M65:M68)</f>
        <v>706.56676207712178</v>
      </c>
      <c r="O65" s="24">
        <f>-L65/(2*N65)</f>
        <v>-1.1660632874562538E-4</v>
      </c>
      <c r="P65" s="24"/>
      <c r="Q65" s="75">
        <f>+D65+O65+P65</f>
        <v>2.609953662991089E-3</v>
      </c>
    </row>
    <row r="66" spans="2:17" x14ac:dyDescent="0.25">
      <c r="B66" s="25"/>
      <c r="C66" s="71" t="s">
        <v>117</v>
      </c>
      <c r="D66" s="69">
        <f>+Q40</f>
        <v>8.2655999173671417E-4</v>
      </c>
      <c r="E66" s="104">
        <f>75/1000</f>
        <v>7.4999999999999997E-2</v>
      </c>
      <c r="F66" s="25">
        <f>+PI()*E66^2/4</f>
        <v>4.4178646691106467E-3</v>
      </c>
      <c r="G66" s="25">
        <v>401.35</v>
      </c>
      <c r="H66" s="25">
        <f>+ABS(D66/F66)</f>
        <v>0.18709490979113844</v>
      </c>
      <c r="I66" s="70">
        <v>0</v>
      </c>
      <c r="J66" s="69">
        <v>2.8389159730993624E-2</v>
      </c>
      <c r="K66" s="72">
        <f>+IF(D66&gt;0,ABS((I66+(J66*(G66/E66)*(H66^2/(2*9.81))))),-(I66+(J66*(G66/E66)*(H66^2/(2*9.81)))))</f>
        <v>0.27104380361969721</v>
      </c>
      <c r="L66" s="96">
        <f>+L65</f>
        <v>0.16478031227899387</v>
      </c>
      <c r="M66" s="25">
        <f>+K66/D66</f>
        <v>327.91788415768536</v>
      </c>
      <c r="N66" s="24">
        <f>+N65</f>
        <v>706.56676207712178</v>
      </c>
      <c r="O66" s="24">
        <f>-L66/(2*N66)</f>
        <v>-1.1660632874562538E-4</v>
      </c>
      <c r="P66" s="25"/>
      <c r="Q66" s="75">
        <f>+D66+O66+P66</f>
        <v>7.0995366299108882E-4</v>
      </c>
    </row>
    <row r="67" spans="2:17" x14ac:dyDescent="0.25">
      <c r="B67" s="25"/>
      <c r="C67" s="71" t="s">
        <v>118</v>
      </c>
      <c r="D67" s="69">
        <f>+Q41</f>
        <v>-1.1234400082632857E-3</v>
      </c>
      <c r="E67" s="104">
        <f>75/1000</f>
        <v>7.4999999999999997E-2</v>
      </c>
      <c r="F67" s="25">
        <f>+PI()*E67^2/4</f>
        <v>4.4178646691106467E-3</v>
      </c>
      <c r="G67" s="25">
        <v>249.85</v>
      </c>
      <c r="H67" s="25">
        <f>+ABS(D67/F67)</f>
        <v>0.2542947990503846</v>
      </c>
      <c r="I67" s="70">
        <v>0</v>
      </c>
      <c r="J67" s="69">
        <v>2.6294093721771123E-2</v>
      </c>
      <c r="K67" s="72">
        <f>+IF(D67&gt;0,ABS((I67+(J67*(G67/E67)*(H67^2/(2*9.81))))),-(I67+(J67*(G67/E67)*(H67^2/(2*9.81)))))</f>
        <v>-0.28870363345754463</v>
      </c>
      <c r="L67" s="96">
        <f>+L65</f>
        <v>0.16478031227899387</v>
      </c>
      <c r="M67" s="25">
        <f>+K67/D67</f>
        <v>256.98179816815372</v>
      </c>
      <c r="N67" s="24">
        <f>+N66</f>
        <v>706.56676207712178</v>
      </c>
      <c r="O67" s="24">
        <f>-L67/(2*N67)</f>
        <v>-1.1660632874562538E-4</v>
      </c>
      <c r="P67" s="25"/>
      <c r="Q67" s="75">
        <f>+D67+O67+P67</f>
        <v>-1.2400463370089111E-3</v>
      </c>
    </row>
    <row r="68" spans="2:17" x14ac:dyDescent="0.25">
      <c r="B68" s="87"/>
      <c r="C68" s="88" t="s">
        <v>119</v>
      </c>
      <c r="D68" s="89">
        <f>+Q42</f>
        <v>-6.41160132700052E-4</v>
      </c>
      <c r="E68" s="105">
        <f>110/1000</f>
        <v>0.11</v>
      </c>
      <c r="F68" s="87">
        <f>+PI()*E68^2/4</f>
        <v>9.5033177771091243E-3</v>
      </c>
      <c r="G68" s="87">
        <v>401.36</v>
      </c>
      <c r="H68" s="87">
        <f>+ABS(D68/F68)</f>
        <v>6.7466978137301709E-2</v>
      </c>
      <c r="I68" s="90">
        <v>0</v>
      </c>
      <c r="J68" s="89">
        <v>3.3577120251016127E-2</v>
      </c>
      <c r="K68" s="91">
        <f>+IF(D68&gt;0,ABS((I68+(J68*(G68/E68)*(H68^2/(2*9.81))))),-(I68+(J68*(G68/E68)*(H68^2/(2*9.81)))))</f>
        <v>-2.8422898405012109E-2</v>
      </c>
      <c r="L68" s="97">
        <f>+L65</f>
        <v>0.16478031227899387</v>
      </c>
      <c r="M68" s="87">
        <f>+K68/D68</f>
        <v>44.330420678711988</v>
      </c>
      <c r="N68" s="92">
        <f>+N67</f>
        <v>706.56676207712178</v>
      </c>
      <c r="O68" s="92">
        <f>-L68/(2*N68)</f>
        <v>-1.1660632874562538E-4</v>
      </c>
      <c r="P68" s="87">
        <f>-O59</f>
        <v>8.9491406089509947E-6</v>
      </c>
      <c r="Q68" s="107">
        <f>+D68+O68+P68</f>
        <v>-7.4881732083672636E-4</v>
      </c>
    </row>
    <row r="69" spans="2:17" ht="15.75" thickBot="1" x14ac:dyDescent="0.3"/>
    <row r="70" spans="2:17" x14ac:dyDescent="0.25">
      <c r="B70" s="535" t="s">
        <v>108</v>
      </c>
      <c r="C70" s="535" t="s">
        <v>107</v>
      </c>
      <c r="D70" s="535" t="s">
        <v>79</v>
      </c>
      <c r="E70" s="535" t="s">
        <v>115</v>
      </c>
      <c r="F70" s="537" t="s">
        <v>116</v>
      </c>
      <c r="G70" s="539" t="s">
        <v>78</v>
      </c>
      <c r="H70" s="539" t="s">
        <v>82</v>
      </c>
      <c r="I70" s="537"/>
      <c r="J70" s="540"/>
      <c r="K70" s="540"/>
      <c r="L70" s="540"/>
      <c r="M70" s="543"/>
      <c r="N70" s="543"/>
      <c r="O70" s="543"/>
      <c r="P70" s="540" t="s">
        <v>123</v>
      </c>
      <c r="Q70" s="533" t="s">
        <v>126</v>
      </c>
    </row>
    <row r="71" spans="2:17" ht="15.75" thickBot="1" x14ac:dyDescent="0.3">
      <c r="B71" s="536"/>
      <c r="C71" s="536"/>
      <c r="D71" s="536"/>
      <c r="E71" s="536"/>
      <c r="F71" s="538"/>
      <c r="G71" s="538"/>
      <c r="H71" s="538"/>
      <c r="I71" s="538"/>
      <c r="J71" s="541"/>
      <c r="K71" s="541"/>
      <c r="L71" s="542"/>
      <c r="M71" s="541"/>
      <c r="N71" s="541"/>
      <c r="O71" s="541"/>
      <c r="P71" s="541"/>
      <c r="Q71" s="534"/>
    </row>
    <row r="72" spans="2:17" x14ac:dyDescent="0.25">
      <c r="B72" s="73" t="s">
        <v>128</v>
      </c>
      <c r="C72" s="74" t="s">
        <v>125</v>
      </c>
      <c r="D72" s="75">
        <f>+Q46</f>
        <v>1.1865000463360929E-4</v>
      </c>
      <c r="E72" s="24">
        <f>63/1000</f>
        <v>6.3E-2</v>
      </c>
      <c r="F72" s="24">
        <f>+PI()*E72^2/4</f>
        <v>3.1172453105244723E-3</v>
      </c>
      <c r="G72" s="24">
        <v>298.01</v>
      </c>
      <c r="H72" s="24">
        <f>+ABS(D72/F72)</f>
        <v>3.8062453485140244E-2</v>
      </c>
      <c r="I72" s="76">
        <v>0</v>
      </c>
      <c r="J72" s="75">
        <v>4.6829240760539119E-2</v>
      </c>
      <c r="K72" s="72">
        <f>+IF(D72&gt;0,ABS((I72+(J72*(G72/E72)*(H72^2/(2*9.81))))),-(I72+(J72*(G72/E72)*(H72^2/(2*9.81)))))</f>
        <v>1.6356936214393655E-2</v>
      </c>
      <c r="L72" s="98">
        <f>+SUM(K72:K75)</f>
        <v>-0.11102254284482049</v>
      </c>
      <c r="M72" s="24">
        <f>+K72/D72</f>
        <v>137.85870691622645</v>
      </c>
      <c r="N72" s="24">
        <f>+SUM(M72:M75)</f>
        <v>778.29544169060534</v>
      </c>
      <c r="O72" s="24">
        <f>-L72/(2*N72)</f>
        <v>7.1324163613022365E-5</v>
      </c>
      <c r="P72" s="24"/>
      <c r="Q72" s="75">
        <f>+D72+O72+P72</f>
        <v>1.8997416824663167E-4</v>
      </c>
    </row>
    <row r="73" spans="2:17" x14ac:dyDescent="0.25">
      <c r="B73" s="25"/>
      <c r="C73" s="71" t="s">
        <v>121</v>
      </c>
      <c r="D73" s="69">
        <f>+Q47</f>
        <v>-6.7134999536639078E-4</v>
      </c>
      <c r="E73" s="25">
        <f>63/1000</f>
        <v>6.3E-2</v>
      </c>
      <c r="F73" s="25">
        <f>+PI()*E73^2/4</f>
        <v>3.1172453105244723E-3</v>
      </c>
      <c r="G73" s="25">
        <v>119.71</v>
      </c>
      <c r="H73" s="25">
        <f>+ABS(D73/F73)</f>
        <v>0.21536643045055606</v>
      </c>
      <c r="I73" s="70">
        <v>0</v>
      </c>
      <c r="J73" s="69">
        <v>2.8640179285266774E-2</v>
      </c>
      <c r="K73" s="72">
        <f>+IF(D73&gt;0,ABS((I73+(J73*(G73/E73)*(H73^2/(2*9.81))))),-(I73+(J73*(G73/E73)*(H73^2/(2*9.81)))))</f>
        <v>-0.1286538036231471</v>
      </c>
      <c r="L73" s="99">
        <f>+L72</f>
        <v>-0.11102254284482049</v>
      </c>
      <c r="M73" s="25">
        <f>+K73/D73</f>
        <v>191.63447458271597</v>
      </c>
      <c r="N73" s="24">
        <f>+N72</f>
        <v>778.29544169060534</v>
      </c>
      <c r="O73" s="24">
        <f>-L73/(2*N73)</f>
        <v>7.1324163613022365E-5</v>
      </c>
      <c r="P73" s="25"/>
      <c r="Q73" s="75">
        <f>+D73+O73+P73</f>
        <v>-6.0002583175336845E-4</v>
      </c>
    </row>
    <row r="74" spans="2:17" x14ac:dyDescent="0.25">
      <c r="B74" s="25"/>
      <c r="C74" s="71" t="s">
        <v>122</v>
      </c>
      <c r="D74" s="69">
        <f>+Q48</f>
        <v>-1.4313499953663904E-3</v>
      </c>
      <c r="E74" s="25">
        <f>75/1000</f>
        <v>7.4999999999999997E-2</v>
      </c>
      <c r="F74" s="25">
        <f>+PI()*E74^2/4</f>
        <v>4.4178646691106467E-3</v>
      </c>
      <c r="G74" s="25">
        <v>283.68</v>
      </c>
      <c r="H74" s="25">
        <f>+ABS(D74/F74)</f>
        <v>0.32399136292568537</v>
      </c>
      <c r="I74" s="70">
        <v>0</v>
      </c>
      <c r="J74" s="69">
        <v>2.4795968695165965E-2</v>
      </c>
      <c r="K74" s="72">
        <f>+IF(D74&gt;0,ABS((I74+(J74*(G74/E74)*(H74^2/(2*9.81))))),-(I74+(J74*(G74/E74)*(H74^2/(2*9.81)))))</f>
        <v>-0.50178352350790123</v>
      </c>
      <c r="L74" s="99">
        <f>+L73</f>
        <v>-0.11102254284482049</v>
      </c>
      <c r="M74" s="25">
        <f>+K74/D74</f>
        <v>350.56661552540612</v>
      </c>
      <c r="N74" s="24">
        <f>+N73</f>
        <v>778.29544169060534</v>
      </c>
      <c r="O74" s="24">
        <f>-L74/(2*N74)</f>
        <v>7.1324163613022365E-5</v>
      </c>
      <c r="P74" s="25"/>
      <c r="Q74" s="75">
        <f>+D74+O74+P74</f>
        <v>-1.360025831753368E-3</v>
      </c>
    </row>
    <row r="75" spans="2:17" x14ac:dyDescent="0.25">
      <c r="B75" s="81"/>
      <c r="C75" s="82" t="s">
        <v>113</v>
      </c>
      <c r="D75" s="83">
        <f>+Q49</f>
        <v>5.1209298801968431E-3</v>
      </c>
      <c r="E75" s="106">
        <f>110/1000</f>
        <v>0.11</v>
      </c>
      <c r="F75" s="81">
        <f>+PI()*E75^2/4</f>
        <v>9.5033177771091243E-3</v>
      </c>
      <c r="G75" s="81">
        <v>184.94</v>
      </c>
      <c r="H75" s="81">
        <f>+ABS(D75/F75)</f>
        <v>0.53885706027128266</v>
      </c>
      <c r="I75" s="84">
        <v>0</v>
      </c>
      <c r="J75" s="83">
        <v>2.0217693512621052E-2</v>
      </c>
      <c r="K75" s="85">
        <f>+IF(D75&gt;0,ABS((I75+(J75*(G75/E75)*(H75^2/(2*9.81))))),-(I75+(J75*(G75/E75)*(H75^2/(2*9.81)))))</f>
        <v>0.50305784807183418</v>
      </c>
      <c r="L75" s="101">
        <f>+L74</f>
        <v>-0.11102254284482049</v>
      </c>
      <c r="M75" s="81">
        <f>+K75/D75</f>
        <v>98.235644666256817</v>
      </c>
      <c r="N75" s="86">
        <f>+N74</f>
        <v>778.29544169060534</v>
      </c>
      <c r="O75" s="86">
        <f>-L75/(2*N75)</f>
        <v>7.1324163613022365E-5</v>
      </c>
      <c r="P75" s="81">
        <f>-O60</f>
        <v>8.9491406089509947E-6</v>
      </c>
      <c r="Q75" s="108">
        <f>+D75+O75+P75</f>
        <v>5.2012031844188168E-3</v>
      </c>
    </row>
    <row r="79" spans="2:17" s="113" customFormat="1" ht="15.75" x14ac:dyDescent="0.3">
      <c r="F79" s="114" t="s">
        <v>131</v>
      </c>
    </row>
    <row r="80" spans="2:17" ht="16.5" thickBot="1" x14ac:dyDescent="0.35">
      <c r="B80" s="3"/>
    </row>
    <row r="81" spans="2:17" x14ac:dyDescent="0.25">
      <c r="B81" s="535" t="s">
        <v>108</v>
      </c>
      <c r="C81" s="535" t="s">
        <v>107</v>
      </c>
      <c r="D81" s="535" t="s">
        <v>79</v>
      </c>
      <c r="E81" s="535" t="s">
        <v>115</v>
      </c>
      <c r="F81" s="537" t="s">
        <v>116</v>
      </c>
      <c r="G81" s="535" t="s">
        <v>78</v>
      </c>
      <c r="H81" s="539" t="s">
        <v>82</v>
      </c>
      <c r="I81" s="544"/>
      <c r="J81" s="540"/>
      <c r="K81" s="540"/>
      <c r="L81" s="540"/>
      <c r="M81" s="543"/>
      <c r="N81" s="543"/>
      <c r="O81" s="543"/>
      <c r="P81" s="540" t="s">
        <v>123</v>
      </c>
      <c r="Q81" s="533" t="s">
        <v>126</v>
      </c>
    </row>
    <row r="82" spans="2:17" ht="15.75" thickBot="1" x14ac:dyDescent="0.3">
      <c r="B82" s="536"/>
      <c r="C82" s="536"/>
      <c r="D82" s="536"/>
      <c r="E82" s="536"/>
      <c r="F82" s="538"/>
      <c r="G82" s="536"/>
      <c r="H82" s="538"/>
      <c r="I82" s="536"/>
      <c r="J82" s="541"/>
      <c r="K82" s="541"/>
      <c r="L82" s="542"/>
      <c r="M82" s="541"/>
      <c r="N82" s="541"/>
      <c r="O82" s="541"/>
      <c r="P82" s="541"/>
      <c r="Q82" s="534"/>
    </row>
    <row r="83" spans="2:17" x14ac:dyDescent="0.25">
      <c r="B83" s="73" t="s">
        <v>109</v>
      </c>
      <c r="C83" s="74" t="s">
        <v>110</v>
      </c>
      <c r="D83" s="75">
        <f>+Q57</f>
        <v>1.0058770983827814E-2</v>
      </c>
      <c r="E83" s="103">
        <f>110/1000</f>
        <v>0.11</v>
      </c>
      <c r="F83" s="24">
        <f>+PI()*E83^2/4</f>
        <v>9.5033177771091243E-3</v>
      </c>
      <c r="G83" s="24">
        <v>310.83</v>
      </c>
      <c r="H83" s="24">
        <f>+ABS(D83/F83)</f>
        <v>1.0584483461193546</v>
      </c>
      <c r="I83" s="76">
        <v>0</v>
      </c>
      <c r="J83" s="75">
        <v>1.7547340169688327E-2</v>
      </c>
      <c r="K83" s="93">
        <f>+IF(D83&gt;0,ABS((I83+(J83*(G83/E83)*(H83^2/(2*9.81))))),-(I83+(J83*(G83/E83)*(H83^2/(2*9.81)))))</f>
        <v>2.8312738178134151</v>
      </c>
      <c r="L83" s="98">
        <f>+SUM(K83:K87)</f>
        <v>-1.4067533613095762E-3</v>
      </c>
      <c r="M83" s="102">
        <f>+K83/D83</f>
        <v>281.4731364662195</v>
      </c>
      <c r="N83" s="102">
        <f>+SUM(M83:M87)</f>
        <v>938.09065747826048</v>
      </c>
      <c r="O83" s="24">
        <f>-L83/(2*N83)</f>
        <v>7.4979606187058555E-7</v>
      </c>
      <c r="P83" s="24"/>
      <c r="Q83" s="75">
        <f>+D83+O83+P83</f>
        <v>1.0059520779889685E-2</v>
      </c>
    </row>
    <row r="84" spans="2:17" x14ac:dyDescent="0.25">
      <c r="B84" s="25"/>
      <c r="C84" s="68" t="s">
        <v>111</v>
      </c>
      <c r="D84" s="69">
        <f>+Q58</f>
        <v>7.0887709838278155E-3</v>
      </c>
      <c r="E84" s="104">
        <f>110/1000</f>
        <v>0.11</v>
      </c>
      <c r="F84" s="25">
        <f>+PI()*E84^2/4</f>
        <v>9.5033177771091243E-3</v>
      </c>
      <c r="G84" s="25">
        <v>240.22</v>
      </c>
      <c r="H84" s="25">
        <f>+ABS(D84/F84)</f>
        <v>0.74592591241163297</v>
      </c>
      <c r="I84" s="70">
        <v>0</v>
      </c>
      <c r="J84" s="69">
        <v>1.8860114400859815E-2</v>
      </c>
      <c r="K84" s="72">
        <f>+IF(D84&gt;0,ABS((I84+(J84*(G84/E84)*(H84^2/(2*9.81))))),-(I84+(J84*(G84/E84)*(H84^2/(2*9.81)))))</f>
        <v>1.1680278163773925</v>
      </c>
      <c r="L84" s="99">
        <f>+L83</f>
        <v>-1.4067533613095762E-3</v>
      </c>
      <c r="M84" s="109">
        <f>+K84/D84</f>
        <v>164.77155476486806</v>
      </c>
      <c r="N84" s="102">
        <f>+N83</f>
        <v>938.09065747826048</v>
      </c>
      <c r="O84" s="24">
        <f>-L84/(2*N84)</f>
        <v>7.4979606187058555E-7</v>
      </c>
      <c r="P84" s="25"/>
      <c r="Q84" s="75">
        <f>+D84+O84+P84</f>
        <v>7.089520779889686E-3</v>
      </c>
    </row>
    <row r="85" spans="2:17" x14ac:dyDescent="0.25">
      <c r="B85" s="87"/>
      <c r="C85" s="88" t="s">
        <v>112</v>
      </c>
      <c r="D85" s="89">
        <f>+Q59</f>
        <v>7.4881732083672658E-4</v>
      </c>
      <c r="E85" s="105">
        <f>110/1000</f>
        <v>0.11</v>
      </c>
      <c r="F85" s="87">
        <f>+PI()*E85^2/4</f>
        <v>9.5033177771091243E-3</v>
      </c>
      <c r="G85" s="87">
        <v>401.36</v>
      </c>
      <c r="H85" s="87">
        <f>+ABS(D85/F85)</f>
        <v>7.8795357410905625E-2</v>
      </c>
      <c r="I85" s="90">
        <v>0</v>
      </c>
      <c r="J85" s="89">
        <v>3.2190916793537326E-2</v>
      </c>
      <c r="K85" s="91">
        <f>+IF(D85&gt;0,ABS((I85+(J85*(G85/E85)*(H85^2/(2*9.81))))),-(I85+(J85*(G85/E85)*(H85^2/(2*9.81)))))</f>
        <v>3.7168668616748425E-2</v>
      </c>
      <c r="L85" s="100">
        <f>+L83</f>
        <v>-1.4067533613095762E-3</v>
      </c>
      <c r="M85" s="94">
        <f>+K85/D85</f>
        <v>49.636496889810523</v>
      </c>
      <c r="N85" s="111">
        <f>+N84</f>
        <v>938.09065747826048</v>
      </c>
      <c r="O85" s="92">
        <f>-L85/(2*N85)</f>
        <v>7.4979606187058555E-7</v>
      </c>
      <c r="P85" s="87">
        <f>-O94</f>
        <v>1.6259084175726686E-5</v>
      </c>
      <c r="Q85" s="107">
        <f>+D85+O85+P85</f>
        <v>7.6582620107432391E-4</v>
      </c>
    </row>
    <row r="86" spans="2:17" x14ac:dyDescent="0.25">
      <c r="B86" s="81"/>
      <c r="C86" s="82" t="s">
        <v>113</v>
      </c>
      <c r="D86" s="83">
        <f>+Q60</f>
        <v>-5.2012031844188168E-3</v>
      </c>
      <c r="E86" s="106">
        <f>110/1000</f>
        <v>0.11</v>
      </c>
      <c r="F86" s="81">
        <f>+PI()*E86^2/4</f>
        <v>9.5033177771091243E-3</v>
      </c>
      <c r="G86" s="81">
        <v>184.94</v>
      </c>
      <c r="H86" s="81">
        <f>+ABS(D86/F86)</f>
        <v>0.5473039317854953</v>
      </c>
      <c r="I86" s="84">
        <v>0</v>
      </c>
      <c r="J86" s="83">
        <v>2.0149474813160272E-2</v>
      </c>
      <c r="K86" s="85">
        <f>+IF(D86&gt;0,ABS((I86+(J86*(G86/E86)*(H86^2/(2*9.81))))),-(I86+(J86*(G86/E86)*(H86^2/(2*9.81)))))</f>
        <v>-0.51720180540015626</v>
      </c>
      <c r="L86" s="101">
        <f>+L83</f>
        <v>-1.4067533613095762E-3</v>
      </c>
      <c r="M86" s="110">
        <f>+K86/D86</f>
        <v>99.438877325448772</v>
      </c>
      <c r="N86" s="112">
        <f>+N85</f>
        <v>938.09065747826048</v>
      </c>
      <c r="O86" s="86">
        <f>-L86/(2*N86)</f>
        <v>7.4979606187058555E-7</v>
      </c>
      <c r="P86" s="81">
        <f>-O101</f>
        <v>-6.765008836088287E-6</v>
      </c>
      <c r="Q86" s="108">
        <f>+D86+O86+P86</f>
        <v>-5.207218397193035E-3</v>
      </c>
    </row>
    <row r="87" spans="2:17" x14ac:dyDescent="0.25">
      <c r="B87" s="25"/>
      <c r="C87" s="71" t="s">
        <v>114</v>
      </c>
      <c r="D87" s="69">
        <f>+Q61</f>
        <v>-1.0271229016172185E-2</v>
      </c>
      <c r="E87" s="104">
        <f>110/1000</f>
        <v>0.11</v>
      </c>
      <c r="F87" s="25">
        <f>+PI()*E87^2/4</f>
        <v>9.5033177771091243E-3</v>
      </c>
      <c r="G87" s="25">
        <v>372.26</v>
      </c>
      <c r="H87" s="25">
        <f>+ABS(D87/F87)</f>
        <v>1.0808045418530303</v>
      </c>
      <c r="I87" s="70">
        <v>0</v>
      </c>
      <c r="J87" s="69">
        <v>1.7473381555015263E-2</v>
      </c>
      <c r="K87" s="72">
        <f>+IF(D87&gt;0,ABS((I87+(J87*(G87/E87)*(H87^2/(2*9.81))))),-(I87+(J87*(G87/E87)*(H87^2/(2*9.81)))))</f>
        <v>-3.5206752507687087</v>
      </c>
      <c r="L87" s="99">
        <f>+L83</f>
        <v>-1.4067533613095762E-3</v>
      </c>
      <c r="M87" s="109">
        <f>+K87/D87</f>
        <v>342.77059203191357</v>
      </c>
      <c r="N87" s="102">
        <f>+N86</f>
        <v>938.09065747826048</v>
      </c>
      <c r="O87" s="24">
        <f>-L87/(2*N87)</f>
        <v>7.4979606187058555E-7</v>
      </c>
      <c r="P87" s="25"/>
      <c r="Q87" s="75">
        <f>+D87+O87+P87</f>
        <v>-1.0270479220110314E-2</v>
      </c>
    </row>
    <row r="88" spans="2:17" ht="15.75" thickBot="1" x14ac:dyDescent="0.3"/>
    <row r="89" spans="2:17" x14ac:dyDescent="0.25">
      <c r="B89" s="535" t="s">
        <v>108</v>
      </c>
      <c r="C89" s="535" t="s">
        <v>107</v>
      </c>
      <c r="D89" s="535" t="s">
        <v>79</v>
      </c>
      <c r="E89" s="535" t="s">
        <v>115</v>
      </c>
      <c r="F89" s="537" t="s">
        <v>116</v>
      </c>
      <c r="G89" s="539" t="s">
        <v>78</v>
      </c>
      <c r="H89" s="539" t="s">
        <v>82</v>
      </c>
      <c r="I89" s="537"/>
      <c r="J89" s="540"/>
      <c r="K89" s="540"/>
      <c r="L89" s="540"/>
      <c r="M89" s="543"/>
      <c r="N89" s="543"/>
      <c r="O89" s="543"/>
      <c r="P89" s="540" t="s">
        <v>123</v>
      </c>
      <c r="Q89" s="533" t="s">
        <v>126</v>
      </c>
    </row>
    <row r="90" spans="2:17" ht="15.75" thickBot="1" x14ac:dyDescent="0.3">
      <c r="B90" s="536"/>
      <c r="C90" s="536"/>
      <c r="D90" s="536"/>
      <c r="E90" s="536"/>
      <c r="F90" s="538"/>
      <c r="G90" s="538"/>
      <c r="H90" s="538"/>
      <c r="I90" s="538"/>
      <c r="J90" s="541"/>
      <c r="K90" s="541"/>
      <c r="L90" s="542"/>
      <c r="M90" s="541"/>
      <c r="N90" s="541"/>
      <c r="O90" s="541"/>
      <c r="P90" s="541"/>
      <c r="Q90" s="534"/>
    </row>
    <row r="91" spans="2:17" x14ac:dyDescent="0.25">
      <c r="B91" s="73" t="s">
        <v>127</v>
      </c>
      <c r="C91" s="74" t="s">
        <v>124</v>
      </c>
      <c r="D91" s="75">
        <f>+Q65</f>
        <v>2.609953662991089E-3</v>
      </c>
      <c r="E91" s="103">
        <f>110/1000</f>
        <v>0.11</v>
      </c>
      <c r="F91" s="24">
        <f>+PI()*E91^2/4</f>
        <v>9.5033177771091243E-3</v>
      </c>
      <c r="G91" s="76">
        <v>237.3</v>
      </c>
      <c r="H91" s="24">
        <f>+ABS(D91/F91)</f>
        <v>0.27463605071459873</v>
      </c>
      <c r="I91" s="76">
        <v>0</v>
      </c>
      <c r="J91" s="75">
        <v>2.3536508517186614E-2</v>
      </c>
      <c r="K91" s="72">
        <f>+IF(D91&gt;0,ABS((I91+(J91*(G91/E91)*(H91^2/(2*9.81))))),-(I91+(J91*(G91/E91)*(H91^2/(2*9.81)))))</f>
        <v>0.19519252368545001</v>
      </c>
      <c r="L91" s="95">
        <f>+SUM(K91:K94)</f>
        <v>2.2573489295412516E-2</v>
      </c>
      <c r="M91" s="24">
        <f>+K91/D91</f>
        <v>74.787735297090762</v>
      </c>
      <c r="N91" s="24">
        <f>+SUM(M91:M94)</f>
        <v>694.1808361233733</v>
      </c>
      <c r="O91" s="24">
        <f>-L91/(2*N91)</f>
        <v>-1.6259084175726686E-5</v>
      </c>
      <c r="P91" s="24"/>
      <c r="Q91" s="75">
        <f>+D91+O91+P91</f>
        <v>2.5936945788153625E-3</v>
      </c>
    </row>
    <row r="92" spans="2:17" x14ac:dyDescent="0.25">
      <c r="B92" s="25"/>
      <c r="C92" s="71" t="s">
        <v>117</v>
      </c>
      <c r="D92" s="69">
        <f>+Q66</f>
        <v>7.0995366299108882E-4</v>
      </c>
      <c r="E92" s="104">
        <f>75/1000</f>
        <v>7.4999999999999997E-2</v>
      </c>
      <c r="F92" s="25">
        <f>+PI()*E92^2/4</f>
        <v>4.4178646691106467E-3</v>
      </c>
      <c r="G92" s="25">
        <v>401.35</v>
      </c>
      <c r="H92" s="25">
        <f>+ABS(D92/F92)</f>
        <v>0.16070063620441513</v>
      </c>
      <c r="I92" s="70">
        <v>0</v>
      </c>
      <c r="J92" s="69">
        <v>2.9518192323868594E-2</v>
      </c>
      <c r="K92" s="72">
        <f>+IF(D92&gt;0,ABS((I92+(J92*(G92/E92)*(H92^2/(2*9.81))))),-(I92+(J92*(G92/E92)*(H92^2/(2*9.81)))))</f>
        <v>0.2079160190334276</v>
      </c>
      <c r="L92" s="96">
        <f>+L91</f>
        <v>2.2573489295412516E-2</v>
      </c>
      <c r="M92" s="25">
        <f>+K92/D92</f>
        <v>292.85857637167697</v>
      </c>
      <c r="N92" s="24">
        <f>+N91</f>
        <v>694.1808361233733</v>
      </c>
      <c r="O92" s="24">
        <f>-L92/(2*N92)</f>
        <v>-1.6259084175726686E-5</v>
      </c>
      <c r="P92" s="25"/>
      <c r="Q92" s="75">
        <f>+D92+O92+P92</f>
        <v>6.9369457881536208E-4</v>
      </c>
    </row>
    <row r="93" spans="2:17" x14ac:dyDescent="0.25">
      <c r="B93" s="25"/>
      <c r="C93" s="71" t="s">
        <v>118</v>
      </c>
      <c r="D93" s="69">
        <f>+Q67</f>
        <v>-1.2400463370089111E-3</v>
      </c>
      <c r="E93" s="104">
        <f>75/1000</f>
        <v>7.4999999999999997E-2</v>
      </c>
      <c r="F93" s="25">
        <f>+PI()*E93^2/4</f>
        <v>4.4178646691106467E-3</v>
      </c>
      <c r="G93" s="25">
        <v>249.85</v>
      </c>
      <c r="H93" s="25">
        <f>+ABS(D93/F93)</f>
        <v>0.28068907263710791</v>
      </c>
      <c r="I93" s="70">
        <v>0</v>
      </c>
      <c r="J93" s="69">
        <v>2.5667742706638935E-2</v>
      </c>
      <c r="K93" s="72">
        <f>+IF(D93&gt;0,ABS((I93+(J93*(G93/E93)*(H93^2/(2*9.81))))),-(I93+(J93*(G93/E93)*(H93^2/(2*9.81)))))</f>
        <v>-0.34336638480671672</v>
      </c>
      <c r="L93" s="96">
        <f>+L91</f>
        <v>2.2573489295412516E-2</v>
      </c>
      <c r="M93" s="25">
        <f>+K93/D93</f>
        <v>276.89802756479514</v>
      </c>
      <c r="N93" s="24">
        <f>+N92</f>
        <v>694.1808361233733</v>
      </c>
      <c r="O93" s="24">
        <f>-L93/(2*N93)</f>
        <v>-1.6259084175726686E-5</v>
      </c>
      <c r="P93" s="25"/>
      <c r="Q93" s="75">
        <f>+D93+O93+P93</f>
        <v>-1.2563054211846378E-3</v>
      </c>
    </row>
    <row r="94" spans="2:17" x14ac:dyDescent="0.25">
      <c r="B94" s="87"/>
      <c r="C94" s="88" t="s">
        <v>119</v>
      </c>
      <c r="D94" s="89">
        <f>+Q68</f>
        <v>-7.4881732083672636E-4</v>
      </c>
      <c r="E94" s="105">
        <f>110/1000</f>
        <v>0.11</v>
      </c>
      <c r="F94" s="87">
        <f>+PI()*E94^2/4</f>
        <v>9.5033177771091243E-3</v>
      </c>
      <c r="G94" s="87">
        <v>401.36</v>
      </c>
      <c r="H94" s="87">
        <f>+ABS(D94/F94)</f>
        <v>7.8795357410905598E-2</v>
      </c>
      <c r="I94" s="90">
        <v>0</v>
      </c>
      <c r="J94" s="89">
        <v>3.2190916793537326E-2</v>
      </c>
      <c r="K94" s="91">
        <f>+IF(D94&gt;0,ABS((I94+(J94*(G94/E94)*(H94^2/(2*9.81))))),-(I94+(J94*(G94/E94)*(H94^2/(2*9.81)))))</f>
        <v>-3.7168668616748404E-2</v>
      </c>
      <c r="L94" s="97">
        <f>+L91</f>
        <v>2.2573489295412516E-2</v>
      </c>
      <c r="M94" s="87">
        <f>+K94/D94</f>
        <v>49.636496889810509</v>
      </c>
      <c r="N94" s="92">
        <f>+N93</f>
        <v>694.1808361233733</v>
      </c>
      <c r="O94" s="92">
        <f>-L94/(2*N94)</f>
        <v>-1.6259084175726686E-5</v>
      </c>
      <c r="P94" s="87">
        <f>-O85</f>
        <v>-7.4979606187058555E-7</v>
      </c>
      <c r="Q94" s="107">
        <f>+D94+O94+P94</f>
        <v>-7.6582620107432358E-4</v>
      </c>
    </row>
    <row r="95" spans="2:17" ht="15.75" thickBot="1" x14ac:dyDescent="0.3"/>
    <row r="96" spans="2:17" x14ac:dyDescent="0.25">
      <c r="B96" s="535" t="s">
        <v>108</v>
      </c>
      <c r="C96" s="535" t="s">
        <v>107</v>
      </c>
      <c r="D96" s="535" t="s">
        <v>79</v>
      </c>
      <c r="E96" s="535" t="s">
        <v>115</v>
      </c>
      <c r="F96" s="537" t="s">
        <v>116</v>
      </c>
      <c r="G96" s="539" t="s">
        <v>78</v>
      </c>
      <c r="H96" s="539" t="s">
        <v>82</v>
      </c>
      <c r="I96" s="537"/>
      <c r="J96" s="540"/>
      <c r="K96" s="540"/>
      <c r="L96" s="540"/>
      <c r="M96" s="543"/>
      <c r="N96" s="543"/>
      <c r="O96" s="543"/>
      <c r="P96" s="540" t="s">
        <v>123</v>
      </c>
      <c r="Q96" s="533" t="s">
        <v>126</v>
      </c>
    </row>
    <row r="97" spans="2:17" ht="15.75" thickBot="1" x14ac:dyDescent="0.3">
      <c r="B97" s="536"/>
      <c r="C97" s="536"/>
      <c r="D97" s="536"/>
      <c r="E97" s="536"/>
      <c r="F97" s="538"/>
      <c r="G97" s="538"/>
      <c r="H97" s="538"/>
      <c r="I97" s="538"/>
      <c r="J97" s="541"/>
      <c r="K97" s="541"/>
      <c r="L97" s="542"/>
      <c r="M97" s="541"/>
      <c r="N97" s="541"/>
      <c r="O97" s="541"/>
      <c r="P97" s="541"/>
      <c r="Q97" s="534"/>
    </row>
    <row r="98" spans="2:17" x14ac:dyDescent="0.25">
      <c r="B98" s="73" t="s">
        <v>128</v>
      </c>
      <c r="C98" s="74" t="s">
        <v>125</v>
      </c>
      <c r="D98" s="75">
        <f>+Q72</f>
        <v>1.8997416824663167E-4</v>
      </c>
      <c r="E98" s="24">
        <f>63/1000</f>
        <v>6.3E-2</v>
      </c>
      <c r="F98" s="24">
        <f>+PI()*E98^2/4</f>
        <v>3.1172453105244723E-3</v>
      </c>
      <c r="G98" s="24">
        <v>298.01</v>
      </c>
      <c r="H98" s="24">
        <f>+ABS(D98/F98)</f>
        <v>6.0942963842222857E-2</v>
      </c>
      <c r="I98" s="76">
        <v>0</v>
      </c>
      <c r="J98" s="75">
        <v>4.0538177387387554E-2</v>
      </c>
      <c r="K98" s="72">
        <f>+IF(D98&gt;0,ABS((I98+(J98*(G98/E98)*(H98^2/(2*9.81))))),-(I98+(J98*(G98/E98)*(H98^2/(2*9.81)))))</f>
        <v>3.62996674726331E-2</v>
      </c>
      <c r="L98" s="98">
        <f>+SUM(K98:K101)</f>
        <v>-1.0878178084974044E-2</v>
      </c>
      <c r="M98" s="24">
        <f>+K98/D98</f>
        <v>191.07685959444495</v>
      </c>
      <c r="N98" s="24">
        <f>+SUM(M98:M101)</f>
        <v>804.00324290367848</v>
      </c>
      <c r="O98" s="24">
        <f>-L98/(2*N98)</f>
        <v>6.765008836088287E-6</v>
      </c>
      <c r="P98" s="24"/>
      <c r="Q98" s="75">
        <f>+D98+O98+P98</f>
        <v>1.9673917708271996E-4</v>
      </c>
    </row>
    <row r="99" spans="2:17" x14ac:dyDescent="0.25">
      <c r="B99" s="25"/>
      <c r="C99" s="71" t="s">
        <v>121</v>
      </c>
      <c r="D99" s="69">
        <f>+Q73</f>
        <v>-6.0002583175336845E-4</v>
      </c>
      <c r="E99" s="25">
        <f>63/1000</f>
        <v>6.3E-2</v>
      </c>
      <c r="F99" s="25">
        <f>+PI()*E99^2/4</f>
        <v>3.1172453105244723E-3</v>
      </c>
      <c r="G99" s="25">
        <v>119.71</v>
      </c>
      <c r="H99" s="25">
        <f>+ABS(D99/F99)</f>
        <v>0.19248592009347346</v>
      </c>
      <c r="I99" s="70">
        <v>0</v>
      </c>
      <c r="J99" s="69">
        <v>2.9477901556500857E-2</v>
      </c>
      <c r="K99" s="72">
        <f>+IF(D99&gt;0,ABS((I99+(J99*(G99/E99)*(H99^2/(2*9.81))))),-(I99+(J99*(G99/E99)*(H99^2/(2*9.81)))))</f>
        <v>-0.10577557069568456</v>
      </c>
      <c r="L99" s="99">
        <f>+L98</f>
        <v>-1.0878178084974044E-2</v>
      </c>
      <c r="M99" s="25">
        <f>+K99/D99</f>
        <v>176.28502824052083</v>
      </c>
      <c r="N99" s="24">
        <f>+N98</f>
        <v>804.00324290367848</v>
      </c>
      <c r="O99" s="24">
        <f>-L99/(2*N99)</f>
        <v>6.765008836088287E-6</v>
      </c>
      <c r="P99" s="25"/>
      <c r="Q99" s="75">
        <f>+D99+O99+P99</f>
        <v>-5.9326082291728019E-4</v>
      </c>
    </row>
    <row r="100" spans="2:17" x14ac:dyDescent="0.25">
      <c r="B100" s="25"/>
      <c r="C100" s="71" t="s">
        <v>122</v>
      </c>
      <c r="D100" s="69">
        <f>+Q74</f>
        <v>-1.360025831753368E-3</v>
      </c>
      <c r="E100" s="25">
        <f>75/1000</f>
        <v>7.4999999999999997E-2</v>
      </c>
      <c r="F100" s="25">
        <f>+PI()*E100^2/4</f>
        <v>4.4178646691106467E-3</v>
      </c>
      <c r="G100" s="25">
        <v>283.68</v>
      </c>
      <c r="H100" s="25">
        <f>+ABS(D100/F100)</f>
        <v>0.30784687481772788</v>
      </c>
      <c r="I100" s="70">
        <v>0</v>
      </c>
      <c r="J100" s="69">
        <v>2.5101516749912185E-2</v>
      </c>
      <c r="K100" s="72">
        <f>+IF(D100&gt;0,ABS((I100+(J100*(G100/E100)*(H100^2/(2*9.81))))),-(I100+(J100*(G100/E100)*(H100^2/(2*9.81)))))</f>
        <v>-0.45860408026207888</v>
      </c>
      <c r="L100" s="99">
        <f>+L99</f>
        <v>-1.0878178084974044E-2</v>
      </c>
      <c r="M100" s="25">
        <f>+K100/D100</f>
        <v>337.20247774326378</v>
      </c>
      <c r="N100" s="24">
        <f>+N99</f>
        <v>804.00324290367848</v>
      </c>
      <c r="O100" s="24">
        <f>-L100/(2*N100)</f>
        <v>6.765008836088287E-6</v>
      </c>
      <c r="P100" s="25"/>
      <c r="Q100" s="75">
        <f>+D100+O100+P100</f>
        <v>-1.3532608229172797E-3</v>
      </c>
    </row>
    <row r="101" spans="2:17" x14ac:dyDescent="0.25">
      <c r="B101" s="81"/>
      <c r="C101" s="82" t="s">
        <v>113</v>
      </c>
      <c r="D101" s="83">
        <f>+Q75</f>
        <v>5.2012031844188168E-3</v>
      </c>
      <c r="E101" s="106">
        <f>110/1000</f>
        <v>0.11</v>
      </c>
      <c r="F101" s="81">
        <f>+PI()*E101^2/4</f>
        <v>9.5033177771091243E-3</v>
      </c>
      <c r="G101" s="81">
        <v>184.94</v>
      </c>
      <c r="H101" s="81">
        <f>+ABS(D101/F101)</f>
        <v>0.5473039317854953</v>
      </c>
      <c r="I101" s="84">
        <v>0</v>
      </c>
      <c r="J101" s="83">
        <v>2.0149474813160279E-2</v>
      </c>
      <c r="K101" s="85">
        <f>+IF(D101&gt;0,ABS((I101+(J101*(G101/E101)*(H101^2/(2*9.81))))),-(I101+(J101*(G101/E101)*(H101^2/(2*9.81)))))</f>
        <v>0.51720180540015637</v>
      </c>
      <c r="L101" s="101">
        <f>+L100</f>
        <v>-1.0878178084974044E-2</v>
      </c>
      <c r="M101" s="81">
        <f>+K101/D101</f>
        <v>99.4388773254488</v>
      </c>
      <c r="N101" s="86">
        <f>+N100</f>
        <v>804.00324290367848</v>
      </c>
      <c r="O101" s="86">
        <f>-L101/(2*N101)</f>
        <v>6.765008836088287E-6</v>
      </c>
      <c r="P101" s="81">
        <f>-O86</f>
        <v>-7.4979606187058555E-7</v>
      </c>
      <c r="Q101" s="108">
        <f>+D101+O101+P101</f>
        <v>5.207218397193035E-3</v>
      </c>
    </row>
    <row r="105" spans="2:17" s="113" customFormat="1" ht="15.75" x14ac:dyDescent="0.3">
      <c r="F105" s="114" t="s">
        <v>132</v>
      </c>
    </row>
    <row r="106" spans="2:17" ht="16.5" thickBot="1" x14ac:dyDescent="0.35">
      <c r="B106" s="3"/>
    </row>
    <row r="107" spans="2:17" x14ac:dyDescent="0.25">
      <c r="B107" s="535" t="s">
        <v>108</v>
      </c>
      <c r="C107" s="535" t="s">
        <v>107</v>
      </c>
      <c r="D107" s="535" t="s">
        <v>79</v>
      </c>
      <c r="E107" s="535" t="s">
        <v>115</v>
      </c>
      <c r="F107" s="537" t="s">
        <v>116</v>
      </c>
      <c r="G107" s="535" t="s">
        <v>78</v>
      </c>
      <c r="H107" s="539" t="s">
        <v>82</v>
      </c>
      <c r="I107" s="544"/>
      <c r="J107" s="540"/>
      <c r="K107" s="540"/>
      <c r="L107" s="540"/>
      <c r="M107" s="543"/>
      <c r="N107" s="543"/>
      <c r="O107" s="543"/>
      <c r="P107" s="540" t="s">
        <v>123</v>
      </c>
      <c r="Q107" s="533" t="s">
        <v>126</v>
      </c>
    </row>
    <row r="108" spans="2:17" ht="15.75" thickBot="1" x14ac:dyDescent="0.3">
      <c r="B108" s="536"/>
      <c r="C108" s="536"/>
      <c r="D108" s="536"/>
      <c r="E108" s="536"/>
      <c r="F108" s="538"/>
      <c r="G108" s="536"/>
      <c r="H108" s="538"/>
      <c r="I108" s="536"/>
      <c r="J108" s="541"/>
      <c r="K108" s="541"/>
      <c r="L108" s="542"/>
      <c r="M108" s="541"/>
      <c r="N108" s="541"/>
      <c r="O108" s="541"/>
      <c r="P108" s="541"/>
      <c r="Q108" s="534"/>
    </row>
    <row r="109" spans="2:17" x14ac:dyDescent="0.25">
      <c r="B109" s="73" t="s">
        <v>109</v>
      </c>
      <c r="C109" s="74" t="s">
        <v>110</v>
      </c>
      <c r="D109" s="75">
        <f>+Q83</f>
        <v>1.0059520779889685E-2</v>
      </c>
      <c r="E109" s="103">
        <f>110/1000</f>
        <v>0.11</v>
      </c>
      <c r="F109" s="24">
        <f>+PI()*E109^2/4</f>
        <v>9.5033177771091243E-3</v>
      </c>
      <c r="G109" s="24">
        <v>310.83</v>
      </c>
      <c r="H109" s="24">
        <f>+ABS(D109/F109)</f>
        <v>1.0585272444661695</v>
      </c>
      <c r="I109" s="76">
        <v>0</v>
      </c>
      <c r="J109" s="75">
        <v>1.754707556699181E-2</v>
      </c>
      <c r="K109" s="93">
        <f>+IF(D109&gt;0,ABS((I109+(J109*(G109/E109)*(H109^2/(2*9.81))))),-(I109+(J109*(G109/E109)*(H109^2/(2*9.81)))))</f>
        <v>2.8316532282754068</v>
      </c>
      <c r="L109" s="98">
        <f>+SUM(K109:K113)</f>
        <v>6.2738127321715353E-5</v>
      </c>
      <c r="M109" s="102">
        <f>+K109/D109</f>
        <v>281.48987314945032</v>
      </c>
      <c r="N109" s="102">
        <f>+SUM(M109:M113)</f>
        <v>939.01314583037367</v>
      </c>
      <c r="O109" s="24">
        <f>-L109/(2*N109)</f>
        <v>-3.3406415874101385E-8</v>
      </c>
      <c r="P109" s="24"/>
      <c r="Q109" s="75">
        <f>+D109+O109+P109</f>
        <v>1.005948737347381E-2</v>
      </c>
    </row>
    <row r="110" spans="2:17" x14ac:dyDescent="0.25">
      <c r="B110" s="25"/>
      <c r="C110" s="68" t="s">
        <v>111</v>
      </c>
      <c r="D110" s="69">
        <f>+Q84</f>
        <v>7.089520779889686E-3</v>
      </c>
      <c r="E110" s="104">
        <f>110/1000</f>
        <v>0.11</v>
      </c>
      <c r="F110" s="25">
        <f>+PI()*E110^2/4</f>
        <v>9.5033177771091243E-3</v>
      </c>
      <c r="G110" s="25">
        <v>240.22</v>
      </c>
      <c r="H110" s="25">
        <f>+ABS(D110/F110)</f>
        <v>0.74600481075844793</v>
      </c>
      <c r="I110" s="70">
        <v>0</v>
      </c>
      <c r="J110" s="69">
        <v>1.8859695364467039E-2</v>
      </c>
      <c r="K110" s="72">
        <f>+IF(D110&gt;0,ABS((I110+(J110*(G110/E110)*(H110^2/(2*9.81))))),-(I110+(J110*(G110/E110)*(H110^2/(2*9.81)))))</f>
        <v>1.168248962691754</v>
      </c>
      <c r="L110" s="99">
        <f>+L109</f>
        <v>6.2738127321715353E-5</v>
      </c>
      <c r="M110" s="109">
        <f>+K110/D110</f>
        <v>164.78532173932527</v>
      </c>
      <c r="N110" s="102">
        <f>+N109</f>
        <v>939.01314583037367</v>
      </c>
      <c r="O110" s="24">
        <f>-L110/(2*N110)</f>
        <v>-3.3406415874101385E-8</v>
      </c>
      <c r="P110" s="25"/>
      <c r="Q110" s="75">
        <f>+D110+O110+P110</f>
        <v>7.089487373473812E-3</v>
      </c>
    </row>
    <row r="111" spans="2:17" x14ac:dyDescent="0.25">
      <c r="B111" s="87"/>
      <c r="C111" s="88" t="s">
        <v>112</v>
      </c>
      <c r="D111" s="89">
        <f>+Q85</f>
        <v>7.6582620107432391E-4</v>
      </c>
      <c r="E111" s="105">
        <f>110/1000</f>
        <v>0.11</v>
      </c>
      <c r="F111" s="87">
        <f>+PI()*E111^2/4</f>
        <v>9.5033177771091243E-3</v>
      </c>
      <c r="G111" s="87">
        <v>401.36</v>
      </c>
      <c r="H111" s="87">
        <f>+ABS(D111/F111)</f>
        <v>8.0585140793564575E-2</v>
      </c>
      <c r="I111" s="90">
        <v>0</v>
      </c>
      <c r="J111" s="89">
        <v>3.1997174115151024E-2</v>
      </c>
      <c r="K111" s="91">
        <f>+IF(D111&gt;0,ABS((I111+(J111*(G111/E111)*(H111^2/(2*9.81))))),-(I111+(J111*(G111/E111)*(H111^2/(2*9.81)))))</f>
        <v>3.8642388495375227E-2</v>
      </c>
      <c r="L111" s="100">
        <f>+L109</f>
        <v>6.2738127321715353E-5</v>
      </c>
      <c r="M111" s="94">
        <f>+K111/D111</f>
        <v>50.458430961445991</v>
      </c>
      <c r="N111" s="111">
        <f>+N110</f>
        <v>939.01314583037367</v>
      </c>
      <c r="O111" s="92">
        <f>-L111/(2*N111)</f>
        <v>-3.3406415874101385E-8</v>
      </c>
      <c r="P111" s="87">
        <f>-O120</f>
        <v>2.0124615569569699E-6</v>
      </c>
      <c r="Q111" s="107">
        <f>+D111+O111+P111</f>
        <v>7.6780525621540673E-4</v>
      </c>
    </row>
    <row r="112" spans="2:17" x14ac:dyDescent="0.25">
      <c r="B112" s="81"/>
      <c r="C112" s="82" t="s">
        <v>113</v>
      </c>
      <c r="D112" s="83">
        <f>+Q86</f>
        <v>-5.207218397193035E-3</v>
      </c>
      <c r="E112" s="106">
        <f>110/1000</f>
        <v>0.11</v>
      </c>
      <c r="F112" s="81">
        <f>+PI()*E112^2/4</f>
        <v>9.5033177771091243E-3</v>
      </c>
      <c r="G112" s="81">
        <v>184.94</v>
      </c>
      <c r="H112" s="81">
        <f>+ABS(D112/F112)</f>
        <v>0.54793689102302678</v>
      </c>
      <c r="I112" s="84">
        <v>0</v>
      </c>
      <c r="J112" s="83">
        <v>2.0144419082382941E-2</v>
      </c>
      <c r="K112" s="85">
        <f>+IF(D112&gt;0,ABS((I112+(J112*(G112/E112)*(H112^2/(2*9.81))))),-(I112+(J112*(G112/E112)*(H112^2/(2*9.81)))))</f>
        <v>-0.51826871705829736</v>
      </c>
      <c r="L112" s="101">
        <f>+L109</f>
        <v>6.2738127321715353E-5</v>
      </c>
      <c r="M112" s="110">
        <f>+K112/D112</f>
        <v>99.528899601689744</v>
      </c>
      <c r="N112" s="112">
        <f>+N111</f>
        <v>939.01314583037367</v>
      </c>
      <c r="O112" s="86">
        <f>-L112/(2*N112)</f>
        <v>-3.3406415874101385E-8</v>
      </c>
      <c r="P112" s="81">
        <f>-O127</f>
        <v>-9.3488145923207021E-7</v>
      </c>
      <c r="Q112" s="108">
        <f>+D112+O112+P112</f>
        <v>-5.2081866850681412E-3</v>
      </c>
    </row>
    <row r="113" spans="2:17" x14ac:dyDescent="0.25">
      <c r="B113" s="25"/>
      <c r="C113" s="71" t="s">
        <v>114</v>
      </c>
      <c r="D113" s="69">
        <f>+Q87</f>
        <v>-1.0270479220110314E-2</v>
      </c>
      <c r="E113" s="104">
        <f>110/1000</f>
        <v>0.11</v>
      </c>
      <c r="F113" s="25">
        <f>+PI()*E113^2/4</f>
        <v>9.5033177771091243E-3</v>
      </c>
      <c r="G113" s="25">
        <v>372.26</v>
      </c>
      <c r="H113" s="25">
        <f>+ABS(D113/F113)</f>
        <v>1.0807256435062154</v>
      </c>
      <c r="I113" s="70">
        <v>0</v>
      </c>
      <c r="J113" s="69">
        <v>1.7473639031500728E-2</v>
      </c>
      <c r="K113" s="72">
        <f>+IF(D113&gt;0,ABS((I113+(J113*(G113/E113)*(H113^2/(2*9.81))))),-(I113+(J113*(G113/E113)*(H113^2/(2*9.81)))))</f>
        <v>-3.5202131242769168</v>
      </c>
      <c r="L113" s="99">
        <f>+L109</f>
        <v>6.2738127321715353E-5</v>
      </c>
      <c r="M113" s="109">
        <f>+K113/D113</f>
        <v>342.75062037846237</v>
      </c>
      <c r="N113" s="102">
        <f>+N112</f>
        <v>939.01314583037367</v>
      </c>
      <c r="O113" s="24">
        <f>-L113/(2*N113)</f>
        <v>-3.3406415874101385E-8</v>
      </c>
      <c r="P113" s="25"/>
      <c r="Q113" s="75">
        <f>+D113+O113+P113</f>
        <v>-1.0270512626526189E-2</v>
      </c>
    </row>
    <row r="114" spans="2:17" ht="15.75" thickBot="1" x14ac:dyDescent="0.3"/>
    <row r="115" spans="2:17" x14ac:dyDescent="0.25">
      <c r="B115" s="535" t="s">
        <v>108</v>
      </c>
      <c r="C115" s="535" t="s">
        <v>107</v>
      </c>
      <c r="D115" s="535" t="s">
        <v>79</v>
      </c>
      <c r="E115" s="535" t="s">
        <v>115</v>
      </c>
      <c r="F115" s="537" t="s">
        <v>116</v>
      </c>
      <c r="G115" s="539" t="s">
        <v>78</v>
      </c>
      <c r="H115" s="539" t="s">
        <v>82</v>
      </c>
      <c r="I115" s="537"/>
      <c r="J115" s="540"/>
      <c r="K115" s="540"/>
      <c r="L115" s="540"/>
      <c r="M115" s="543"/>
      <c r="N115" s="543"/>
      <c r="O115" s="543"/>
      <c r="P115" s="540" t="s">
        <v>123</v>
      </c>
      <c r="Q115" s="533" t="s">
        <v>126</v>
      </c>
    </row>
    <row r="116" spans="2:17" ht="15.75" thickBot="1" x14ac:dyDescent="0.3">
      <c r="B116" s="536"/>
      <c r="C116" s="536"/>
      <c r="D116" s="536"/>
      <c r="E116" s="536"/>
      <c r="F116" s="538"/>
      <c r="G116" s="538"/>
      <c r="H116" s="538"/>
      <c r="I116" s="538"/>
      <c r="J116" s="541"/>
      <c r="K116" s="541"/>
      <c r="L116" s="542"/>
      <c r="M116" s="541"/>
      <c r="N116" s="541"/>
      <c r="O116" s="541"/>
      <c r="P116" s="541"/>
      <c r="Q116" s="534"/>
    </row>
    <row r="117" spans="2:17" x14ac:dyDescent="0.25">
      <c r="B117" s="73" t="s">
        <v>127</v>
      </c>
      <c r="C117" s="74" t="s">
        <v>124</v>
      </c>
      <c r="D117" s="75">
        <f>+Q91</f>
        <v>2.5936945788153625E-3</v>
      </c>
      <c r="E117" s="103">
        <f>110/1000</f>
        <v>0.11</v>
      </c>
      <c r="F117" s="24">
        <f>+PI()*E117^2/4</f>
        <v>9.5033177771091243E-3</v>
      </c>
      <c r="G117" s="76">
        <v>237.3</v>
      </c>
      <c r="H117" s="24">
        <f>+ABS(D117/F117)</f>
        <v>0.27292516567875469</v>
      </c>
      <c r="I117" s="76">
        <v>0</v>
      </c>
      <c r="J117" s="75">
        <v>2.3570930757919287E-2</v>
      </c>
      <c r="K117" s="72">
        <f>+IF(D117&gt;0,ABS((I117+(J117*(G117/E117)*(H117^2/(2*9.81))))),-(I117+(J117*(G117/E117)*(H117^2/(2*9.81)))))</f>
        <v>0.1930500628398247</v>
      </c>
      <c r="L117" s="95">
        <f>+SUM(K117:K120)</f>
        <v>2.7868836573302774E-3</v>
      </c>
      <c r="M117" s="24">
        <f>+K117/D117</f>
        <v>74.430530262355674</v>
      </c>
      <c r="N117" s="24">
        <f>+SUM(M117:M120)</f>
        <v>692.40668168198602</v>
      </c>
      <c r="O117" s="24">
        <f>-L117/(2*N117)</f>
        <v>-2.0124615569569699E-6</v>
      </c>
      <c r="P117" s="24"/>
      <c r="Q117" s="75">
        <f>+D117+O117+P117</f>
        <v>2.5916821172584053E-3</v>
      </c>
    </row>
    <row r="118" spans="2:17" x14ac:dyDescent="0.25">
      <c r="B118" s="25"/>
      <c r="C118" s="71" t="s">
        <v>117</v>
      </c>
      <c r="D118" s="69">
        <f>+Q92</f>
        <v>6.9369457881536208E-4</v>
      </c>
      <c r="E118" s="104">
        <f>75/1000</f>
        <v>7.4999999999999997E-2</v>
      </c>
      <c r="F118" s="25">
        <f>+PI()*E118^2/4</f>
        <v>4.4178646691106467E-3</v>
      </c>
      <c r="G118" s="25">
        <v>401.35</v>
      </c>
      <c r="H118" s="25">
        <f>+ABS(D118/F118)</f>
        <v>0.15702033239397725</v>
      </c>
      <c r="I118" s="70">
        <v>0</v>
      </c>
      <c r="J118" s="69">
        <v>2.9695889782137021E-2</v>
      </c>
      <c r="K118" s="72">
        <f>+IF(D118&gt;0,ABS((I118+(J118*(G118/E118)*(H118^2/(2*9.81))))),-(I118+(J118*(G118/E118)*(H118^2/(2*9.81)))))</f>
        <v>0.19969681039163276</v>
      </c>
      <c r="L118" s="96">
        <f>+L117</f>
        <v>2.7868836573302774E-3</v>
      </c>
      <c r="M118" s="25">
        <f>+K118/D118</f>
        <v>287.87425545786954</v>
      </c>
      <c r="N118" s="24">
        <f>+N117</f>
        <v>692.40668168198602</v>
      </c>
      <c r="O118" s="24">
        <f>-L118/(2*N118)</f>
        <v>-2.0124615569569699E-6</v>
      </c>
      <c r="P118" s="25"/>
      <c r="Q118" s="75">
        <f>+D118+O118+P118</f>
        <v>6.9168211725840513E-4</v>
      </c>
    </row>
    <row r="119" spans="2:17" x14ac:dyDescent="0.25">
      <c r="B119" s="25"/>
      <c r="C119" s="71" t="s">
        <v>118</v>
      </c>
      <c r="D119" s="69">
        <f>+Q93</f>
        <v>-1.2563054211846378E-3</v>
      </c>
      <c r="E119" s="104">
        <f>75/1000</f>
        <v>7.4999999999999997E-2</v>
      </c>
      <c r="F119" s="25">
        <f>+PI()*E119^2/4</f>
        <v>4.4178646691106467E-3</v>
      </c>
      <c r="G119" s="25">
        <v>249.85</v>
      </c>
      <c r="H119" s="25">
        <f>+ABS(D119/F119)</f>
        <v>0.28436937644754579</v>
      </c>
      <c r="I119" s="70">
        <v>0</v>
      </c>
      <c r="J119" s="69">
        <v>2.5586752595820661E-2</v>
      </c>
      <c r="K119" s="72">
        <f>+IF(D119&gt;0,ABS((I119+(J119*(G119/E119)*(H119^2/(2*9.81))))),-(I119+(J119*(G119/E119)*(H119^2/(2*9.81)))))</f>
        <v>-0.35131760107875198</v>
      </c>
      <c r="L119" s="96">
        <f>+L117</f>
        <v>2.7868836573302774E-3</v>
      </c>
      <c r="M119" s="25">
        <f>+K119/D119</f>
        <v>279.64346500031479</v>
      </c>
      <c r="N119" s="24">
        <f>+N118</f>
        <v>692.40668168198602</v>
      </c>
      <c r="O119" s="24">
        <f>-L119/(2*N119)</f>
        <v>-2.0124615569569699E-6</v>
      </c>
      <c r="P119" s="25"/>
      <c r="Q119" s="75">
        <f>+D119+O119+P119</f>
        <v>-1.2583178827415948E-3</v>
      </c>
    </row>
    <row r="120" spans="2:17" x14ac:dyDescent="0.25">
      <c r="B120" s="87"/>
      <c r="C120" s="88" t="s">
        <v>119</v>
      </c>
      <c r="D120" s="89">
        <f>+Q94</f>
        <v>-7.6582620107432358E-4</v>
      </c>
      <c r="E120" s="105">
        <f>110/1000</f>
        <v>0.11</v>
      </c>
      <c r="F120" s="87">
        <f>+PI()*E120^2/4</f>
        <v>9.5033177771091243E-3</v>
      </c>
      <c r="G120" s="87">
        <v>401.36</v>
      </c>
      <c r="H120" s="87">
        <f>+ABS(D120/F120)</f>
        <v>8.0585140793564547E-2</v>
      </c>
      <c r="I120" s="90">
        <v>0</v>
      </c>
      <c r="J120" s="89">
        <v>3.1997174115151024E-2</v>
      </c>
      <c r="K120" s="91">
        <f>+IF(D120&gt;0,ABS((I120+(J120*(G120/E120)*(H120^2/(2*9.81))))),-(I120+(J120*(G120/E120)*(H120^2/(2*9.81)))))</f>
        <v>-3.8642388495375199E-2</v>
      </c>
      <c r="L120" s="97">
        <f>+L117</f>
        <v>2.7868836573302774E-3</v>
      </c>
      <c r="M120" s="87">
        <f>+K120/D120</f>
        <v>50.458430961445977</v>
      </c>
      <c r="N120" s="92">
        <f>+N119</f>
        <v>692.40668168198602</v>
      </c>
      <c r="O120" s="92">
        <f>-L120/(2*N120)</f>
        <v>-2.0124615569569699E-6</v>
      </c>
      <c r="P120" s="87">
        <f>-O111</f>
        <v>3.3406415874101385E-8</v>
      </c>
      <c r="Q120" s="107">
        <f>+D120+O120+P120</f>
        <v>-7.6780525621540641E-4</v>
      </c>
    </row>
    <row r="121" spans="2:17" ht="15.75" thickBot="1" x14ac:dyDescent="0.3"/>
    <row r="122" spans="2:17" x14ac:dyDescent="0.25">
      <c r="B122" s="535" t="s">
        <v>108</v>
      </c>
      <c r="C122" s="535" t="s">
        <v>107</v>
      </c>
      <c r="D122" s="535" t="s">
        <v>79</v>
      </c>
      <c r="E122" s="535" t="s">
        <v>115</v>
      </c>
      <c r="F122" s="537" t="s">
        <v>116</v>
      </c>
      <c r="G122" s="539" t="s">
        <v>78</v>
      </c>
      <c r="H122" s="539" t="s">
        <v>82</v>
      </c>
      <c r="I122" s="537"/>
      <c r="J122" s="540"/>
      <c r="K122" s="540"/>
      <c r="L122" s="540"/>
      <c r="M122" s="543"/>
      <c r="N122" s="543"/>
      <c r="O122" s="543"/>
      <c r="P122" s="540" t="s">
        <v>123</v>
      </c>
      <c r="Q122" s="533" t="s">
        <v>126</v>
      </c>
    </row>
    <row r="123" spans="2:17" ht="15.75" thickBot="1" x14ac:dyDescent="0.3">
      <c r="B123" s="536"/>
      <c r="C123" s="536"/>
      <c r="D123" s="536"/>
      <c r="E123" s="536"/>
      <c r="F123" s="538"/>
      <c r="G123" s="538"/>
      <c r="H123" s="538"/>
      <c r="I123" s="538"/>
      <c r="J123" s="541"/>
      <c r="K123" s="541"/>
      <c r="L123" s="542"/>
      <c r="M123" s="541"/>
      <c r="N123" s="541"/>
      <c r="O123" s="541"/>
      <c r="P123" s="541"/>
      <c r="Q123" s="534"/>
    </row>
    <row r="124" spans="2:17" x14ac:dyDescent="0.25">
      <c r="B124" s="73" t="s">
        <v>128</v>
      </c>
      <c r="C124" s="74" t="s">
        <v>125</v>
      </c>
      <c r="D124" s="75">
        <f>+Q98</f>
        <v>1.9673917708271996E-4</v>
      </c>
      <c r="E124" s="24">
        <f>63/1000</f>
        <v>6.3E-2</v>
      </c>
      <c r="F124" s="24">
        <f>+PI()*E124^2/4</f>
        <v>3.1172453105244723E-3</v>
      </c>
      <c r="G124" s="24">
        <v>298.01</v>
      </c>
      <c r="H124" s="24">
        <f>+ABS(D124/F124)</f>
        <v>6.3113151993039282E-2</v>
      </c>
      <c r="I124" s="76">
        <v>0</v>
      </c>
      <c r="J124" s="75">
        <v>4.0119718238068793E-2</v>
      </c>
      <c r="K124" s="72">
        <f>+IF(D124&gt;0,ABS((I124+(J124*(G124/E124)*(H124^2/(2*9.81))))),-(I124+(J124*(G124/E124)*(H124^2/(2*9.81)))))</f>
        <v>3.8529103127979566E-2</v>
      </c>
      <c r="L124" s="98">
        <f>+SUM(K124:K127)</f>
        <v>-1.5072236112504411E-3</v>
      </c>
      <c r="M124" s="24">
        <f>+K124/D124</f>
        <v>195.83848880174901</v>
      </c>
      <c r="N124" s="24">
        <f>+SUM(M124:M127)</f>
        <v>806.1041302971737</v>
      </c>
      <c r="O124" s="24">
        <f>-L124/(2*N124)</f>
        <v>9.3488145923207021E-7</v>
      </c>
      <c r="P124" s="24"/>
      <c r="Q124" s="75">
        <f>+D124+O124+P124</f>
        <v>1.9767405854195203E-4</v>
      </c>
    </row>
    <row r="125" spans="2:17" x14ac:dyDescent="0.25">
      <c r="B125" s="25"/>
      <c r="C125" s="71" t="s">
        <v>121</v>
      </c>
      <c r="D125" s="69">
        <f>+Q99</f>
        <v>-5.9326082291728019E-4</v>
      </c>
      <c r="E125" s="25">
        <f>63/1000</f>
        <v>6.3E-2</v>
      </c>
      <c r="F125" s="25">
        <f>+PI()*E125^2/4</f>
        <v>3.1172453105244723E-3</v>
      </c>
      <c r="G125" s="25">
        <v>119.71</v>
      </c>
      <c r="H125" s="25">
        <f>+ABS(D125/F125)</f>
        <v>0.19031573194265705</v>
      </c>
      <c r="I125" s="70">
        <v>0</v>
      </c>
      <c r="J125" s="69">
        <v>2.9564440052905934E-2</v>
      </c>
      <c r="K125" s="72">
        <f>+IF(D125&gt;0,ABS((I125+(J125*(G125/E125)*(H125^2/(2*9.81))))),-(I125+(J125*(G125/E125)*(H125^2/(2*9.81)))))</f>
        <v>-0.10370744034684276</v>
      </c>
      <c r="L125" s="99">
        <f>+L124</f>
        <v>-1.5072236112504411E-3</v>
      </c>
      <c r="M125" s="25">
        <f>+K125/D125</f>
        <v>174.80918398905121</v>
      </c>
      <c r="N125" s="24">
        <f>+N124</f>
        <v>806.1041302971737</v>
      </c>
      <c r="O125" s="24">
        <f>-L125/(2*N125)</f>
        <v>9.3488145923207021E-7</v>
      </c>
      <c r="P125" s="25"/>
      <c r="Q125" s="75">
        <f>+D125+O125+P125</f>
        <v>-5.9232594145804812E-4</v>
      </c>
    </row>
    <row r="126" spans="2:17" x14ac:dyDescent="0.25">
      <c r="B126" s="25"/>
      <c r="C126" s="71" t="s">
        <v>122</v>
      </c>
      <c r="D126" s="69">
        <f>+Q100</f>
        <v>-1.3532608229172797E-3</v>
      </c>
      <c r="E126" s="25">
        <f>75/1000</f>
        <v>7.4999999999999997E-2</v>
      </c>
      <c r="F126" s="25">
        <f>+PI()*E126^2/4</f>
        <v>4.4178646691106467E-3</v>
      </c>
      <c r="G126" s="25">
        <v>283.68</v>
      </c>
      <c r="H126" s="25">
        <f>+ABS(D126/F126)</f>
        <v>0.30631559005851178</v>
      </c>
      <c r="I126" s="70">
        <v>0</v>
      </c>
      <c r="J126" s="69">
        <v>2.5131620216216614E-2</v>
      </c>
      <c r="K126" s="72">
        <f>+IF(D126&gt;0,ABS((I126+(J126*(G126/E126)*(H126^2/(2*9.81))))),-(I126+(J126*(G126/E126)*(H126^2/(2*9.81)))))</f>
        <v>-0.45459760345068451</v>
      </c>
      <c r="L126" s="99">
        <f>+L125</f>
        <v>-1.5072236112504411E-3</v>
      </c>
      <c r="M126" s="25">
        <f>+K126/D126</f>
        <v>335.92755790468379</v>
      </c>
      <c r="N126" s="24">
        <f>+N125</f>
        <v>806.1041302971737</v>
      </c>
      <c r="O126" s="24">
        <f>-L126/(2*N126)</f>
        <v>9.3488145923207021E-7</v>
      </c>
      <c r="P126" s="25"/>
      <c r="Q126" s="75">
        <f>+D126+O126+P126</f>
        <v>-1.3523259414580475E-3</v>
      </c>
    </row>
    <row r="127" spans="2:17" x14ac:dyDescent="0.25">
      <c r="B127" s="81"/>
      <c r="C127" s="82" t="s">
        <v>113</v>
      </c>
      <c r="D127" s="83">
        <f>+Q101</f>
        <v>5.207218397193035E-3</v>
      </c>
      <c r="E127" s="106">
        <f>110/1000</f>
        <v>0.11</v>
      </c>
      <c r="F127" s="81">
        <f>+PI()*E127^2/4</f>
        <v>9.5033177771091243E-3</v>
      </c>
      <c r="G127" s="81">
        <v>184.94</v>
      </c>
      <c r="H127" s="81">
        <f>+ABS(D127/F127)</f>
        <v>0.54793689102302678</v>
      </c>
      <c r="I127" s="84">
        <v>0</v>
      </c>
      <c r="J127" s="83">
        <v>2.0144419082382937E-2</v>
      </c>
      <c r="K127" s="85">
        <f>+IF(D127&gt;0,ABS((I127+(J127*(G127/E127)*(H127^2/(2*9.81))))),-(I127+(J127*(G127/E127)*(H127^2/(2*9.81)))))</f>
        <v>0.51826871705829725</v>
      </c>
      <c r="L127" s="101">
        <f>+L126</f>
        <v>-1.5072236112504411E-3</v>
      </c>
      <c r="M127" s="81">
        <f>+K127/D127</f>
        <v>99.528899601689716</v>
      </c>
      <c r="N127" s="86">
        <f>+N126</f>
        <v>806.1041302971737</v>
      </c>
      <c r="O127" s="86">
        <f>-L127/(2*N127)</f>
        <v>9.3488145923207021E-7</v>
      </c>
      <c r="P127" s="81">
        <f>-O112</f>
        <v>3.3406415874101385E-8</v>
      </c>
      <c r="Q127" s="108">
        <f>+D127+O127+P127</f>
        <v>5.2081866850681412E-3</v>
      </c>
    </row>
    <row r="131" spans="2:17" s="113" customFormat="1" ht="15.75" x14ac:dyDescent="0.3">
      <c r="F131" s="114" t="s">
        <v>133</v>
      </c>
    </row>
    <row r="132" spans="2:17" ht="16.5" thickBot="1" x14ac:dyDescent="0.35">
      <c r="B132" s="3"/>
    </row>
    <row r="133" spans="2:17" x14ac:dyDescent="0.25">
      <c r="B133" s="535" t="s">
        <v>108</v>
      </c>
      <c r="C133" s="535" t="s">
        <v>107</v>
      </c>
      <c r="D133" s="535" t="s">
        <v>79</v>
      </c>
      <c r="E133" s="535" t="s">
        <v>115</v>
      </c>
      <c r="F133" s="537" t="s">
        <v>116</v>
      </c>
      <c r="G133" s="535" t="s">
        <v>78</v>
      </c>
      <c r="H133" s="539" t="s">
        <v>82</v>
      </c>
      <c r="I133" s="544"/>
      <c r="J133" s="540"/>
      <c r="K133" s="540"/>
      <c r="L133" s="540"/>
      <c r="M133" s="543"/>
      <c r="N133" s="543"/>
      <c r="O133" s="543"/>
      <c r="P133" s="540" t="s">
        <v>123</v>
      </c>
      <c r="Q133" s="533" t="s">
        <v>126</v>
      </c>
    </row>
    <row r="134" spans="2:17" ht="15.75" thickBot="1" x14ac:dyDescent="0.3">
      <c r="B134" s="536"/>
      <c r="C134" s="536"/>
      <c r="D134" s="536"/>
      <c r="E134" s="536"/>
      <c r="F134" s="538"/>
      <c r="G134" s="536"/>
      <c r="H134" s="538"/>
      <c r="I134" s="536"/>
      <c r="J134" s="541"/>
      <c r="K134" s="541"/>
      <c r="L134" s="542"/>
      <c r="M134" s="541"/>
      <c r="N134" s="541"/>
      <c r="O134" s="541"/>
      <c r="P134" s="541"/>
      <c r="Q134" s="534"/>
    </row>
    <row r="135" spans="2:17" x14ac:dyDescent="0.25">
      <c r="B135" s="73" t="s">
        <v>109</v>
      </c>
      <c r="C135" s="74" t="s">
        <v>110</v>
      </c>
      <c r="D135" s="75">
        <f>+Q109</f>
        <v>1.005948737347381E-2</v>
      </c>
      <c r="E135" s="103">
        <f>110/1000</f>
        <v>0.11</v>
      </c>
      <c r="F135" s="24">
        <f>+PI()*E135^2/4</f>
        <v>9.5033177771091243E-3</v>
      </c>
      <c r="G135" s="24">
        <v>310.83</v>
      </c>
      <c r="H135" s="24">
        <f>+ABS(D135/F135)</f>
        <v>1.0585237292290008</v>
      </c>
      <c r="I135" s="76">
        <v>0</v>
      </c>
      <c r="J135" s="75">
        <v>1.7547087355550786E-2</v>
      </c>
      <c r="K135" s="93">
        <f>+IF(D135&gt;0,ABS((I135+(J135*(G135/E135)*(H135^2/(2*9.81))))),-(I135+(J135*(G135/E135)*(H135^2/(2*9.81)))))</f>
        <v>2.8316363235330781</v>
      </c>
      <c r="L135" s="98">
        <f>+SUM(K135:K139)</f>
        <v>1.6638403203650398E-5</v>
      </c>
      <c r="M135" s="102">
        <f>+K135/D135</f>
        <v>281.48912746785805</v>
      </c>
      <c r="N135" s="102">
        <f>+SUM(M135:M139)</f>
        <v>939.12253286055943</v>
      </c>
      <c r="O135" s="24">
        <f>-L135/(2*N135)</f>
        <v>-8.858483649077166E-9</v>
      </c>
      <c r="P135" s="24"/>
      <c r="Q135" s="75">
        <f>+D135+O135+P135</f>
        <v>1.005947851499016E-2</v>
      </c>
    </row>
    <row r="136" spans="2:17" x14ac:dyDescent="0.25">
      <c r="B136" s="25"/>
      <c r="C136" s="68" t="s">
        <v>111</v>
      </c>
      <c r="D136" s="69">
        <f>+Q110</f>
        <v>7.089487373473812E-3</v>
      </c>
      <c r="E136" s="104">
        <f>110/1000</f>
        <v>0.11</v>
      </c>
      <c r="F136" s="25">
        <f>+PI()*E136^2/4</f>
        <v>9.5033177771091243E-3</v>
      </c>
      <c r="G136" s="25">
        <v>240.22</v>
      </c>
      <c r="H136" s="25">
        <f>+ABS(D136/F136)</f>
        <v>0.74600129552127936</v>
      </c>
      <c r="I136" s="70">
        <v>0</v>
      </c>
      <c r="J136" s="69">
        <v>1.8859714032973374E-2</v>
      </c>
      <c r="K136" s="72">
        <f>+IF(D136&gt;0,ABS((I136+(J136*(G136/E136)*(H136^2/(2*9.81))))),-(I136+(J136*(G136/E136)*(H136^2/(2*9.81)))))</f>
        <v>1.1682391093387283</v>
      </c>
      <c r="L136" s="99">
        <f>+L135</f>
        <v>1.6638403203650398E-5</v>
      </c>
      <c r="M136" s="109">
        <f>+K136/D136</f>
        <v>164.78470837113534</v>
      </c>
      <c r="N136" s="102">
        <f>+N135</f>
        <v>939.12253286055943</v>
      </c>
      <c r="O136" s="24">
        <f>-L136/(2*N136)</f>
        <v>-8.858483649077166E-9</v>
      </c>
      <c r="P136" s="25"/>
      <c r="Q136" s="75">
        <f>+D136+O136+P136</f>
        <v>7.0894785149901631E-3</v>
      </c>
    </row>
    <row r="137" spans="2:17" x14ac:dyDescent="0.25">
      <c r="B137" s="87"/>
      <c r="C137" s="88" t="s">
        <v>112</v>
      </c>
      <c r="D137" s="89">
        <f>+Q111</f>
        <v>7.6780525621540673E-4</v>
      </c>
      <c r="E137" s="105">
        <f>110/1000</f>
        <v>0.11</v>
      </c>
      <c r="F137" s="87">
        <f>+PI()*E137^2/4</f>
        <v>9.5033177771091243E-3</v>
      </c>
      <c r="G137" s="87">
        <v>401.36</v>
      </c>
      <c r="H137" s="87">
        <f>+ABS(D137/F137)</f>
        <v>8.0793389658592521E-2</v>
      </c>
      <c r="I137" s="90">
        <v>0</v>
      </c>
      <c r="J137" s="89">
        <v>3.1975018936060196E-2</v>
      </c>
      <c r="K137" s="91">
        <f>+IF(D137&gt;0,ABS((I137+(J137*(G137/E137)*(H137^2/(2*9.81))))),-(I137+(J137*(G137/E137)*(H137^2/(2*9.81)))))</f>
        <v>3.8815471726780772E-2</v>
      </c>
      <c r="L137" s="100">
        <f>+L135</f>
        <v>1.6638403203650398E-5</v>
      </c>
      <c r="M137" s="94">
        <f>+K137/D137</f>
        <v>50.553797870707911</v>
      </c>
      <c r="N137" s="111">
        <f>+N136</f>
        <v>939.12253286055943</v>
      </c>
      <c r="O137" s="92">
        <f>-L137/(2*N137)</f>
        <v>-8.858483649077166E-9</v>
      </c>
      <c r="P137" s="87">
        <f>-O146</f>
        <v>2.5451812845107683E-7</v>
      </c>
      <c r="Q137" s="107">
        <f>+D137+O137+P137</f>
        <v>7.6805091586020868E-4</v>
      </c>
    </row>
    <row r="138" spans="2:17" x14ac:dyDescent="0.25">
      <c r="B138" s="81"/>
      <c r="C138" s="82" t="s">
        <v>113</v>
      </c>
      <c r="D138" s="83">
        <f>+Q112</f>
        <v>-5.2081866850681412E-3</v>
      </c>
      <c r="E138" s="106">
        <f>110/1000</f>
        <v>0.11</v>
      </c>
      <c r="F138" s="81">
        <f>+PI()*E138^2/4</f>
        <v>9.5033177771091243E-3</v>
      </c>
      <c r="G138" s="81">
        <v>184.94</v>
      </c>
      <c r="H138" s="81">
        <f>+ABS(D138/F138)</f>
        <v>0.54803878047866916</v>
      </c>
      <c r="I138" s="84">
        <v>0</v>
      </c>
      <c r="J138" s="83">
        <v>2.0143605967697539E-2</v>
      </c>
      <c r="K138" s="85">
        <f>+IF(D138&gt;0,ABS((I138+(J138*(G138/E138)*(H138^2/(2*9.81))))),-(I138+(J138*(G138/E138)*(H138^2/(2*9.81)))))</f>
        <v>-0.51844055291533131</v>
      </c>
      <c r="L138" s="101">
        <f>+L135</f>
        <v>1.6638403203650398E-5</v>
      </c>
      <c r="M138" s="110">
        <f>+K138/D138</f>
        <v>99.543388949881376</v>
      </c>
      <c r="N138" s="112">
        <f>+N137</f>
        <v>939.12253286055943</v>
      </c>
      <c r="O138" s="86">
        <f>-L138/(2*N138)</f>
        <v>-8.858483649077166E-9</v>
      </c>
      <c r="P138" s="81">
        <f>-O153</f>
        <v>-1.1532530336152893E-7</v>
      </c>
      <c r="Q138" s="108">
        <f>+D138+O138+P138</f>
        <v>-5.2083108688551517E-3</v>
      </c>
    </row>
    <row r="139" spans="2:17" x14ac:dyDescent="0.25">
      <c r="B139" s="25"/>
      <c r="C139" s="71" t="s">
        <v>114</v>
      </c>
      <c r="D139" s="69">
        <f>+Q113</f>
        <v>-1.0270512626526189E-2</v>
      </c>
      <c r="E139" s="104">
        <f>110/1000</f>
        <v>0.11</v>
      </c>
      <c r="F139" s="25">
        <f>+PI()*E139^2/4</f>
        <v>9.5033177771091243E-3</v>
      </c>
      <c r="G139" s="25">
        <v>372.26</v>
      </c>
      <c r="H139" s="25">
        <f>+ABS(D139/F139)</f>
        <v>1.0807291587433838</v>
      </c>
      <c r="I139" s="70">
        <v>0</v>
      </c>
      <c r="J139" s="69">
        <v>1.7473627559368286E-2</v>
      </c>
      <c r="K139" s="72">
        <f>+IF(D139&gt;0,ABS((I139+(J139*(G139/E139)*(H139^2/(2*9.81))))),-(I139+(J139*(G139/E139)*(H139^2/(2*9.81)))))</f>
        <v>-3.5202337132800521</v>
      </c>
      <c r="L139" s="99">
        <f>+L135</f>
        <v>1.6638403203650398E-5</v>
      </c>
      <c r="M139" s="109">
        <f>+K139/D139</f>
        <v>342.75151020097678</v>
      </c>
      <c r="N139" s="102">
        <f>+N138</f>
        <v>939.12253286055943</v>
      </c>
      <c r="O139" s="24">
        <f>-L139/(2*N139)</f>
        <v>-8.858483649077166E-9</v>
      </c>
      <c r="P139" s="25"/>
      <c r="Q139" s="75">
        <f>+D139+O139+P139</f>
        <v>-1.0270521485009839E-2</v>
      </c>
    </row>
    <row r="140" spans="2:17" ht="15.75" thickBot="1" x14ac:dyDescent="0.3"/>
    <row r="141" spans="2:17" x14ac:dyDescent="0.25">
      <c r="B141" s="535" t="s">
        <v>108</v>
      </c>
      <c r="C141" s="535" t="s">
        <v>107</v>
      </c>
      <c r="D141" s="535" t="s">
        <v>79</v>
      </c>
      <c r="E141" s="535" t="s">
        <v>115</v>
      </c>
      <c r="F141" s="537" t="s">
        <v>116</v>
      </c>
      <c r="G141" s="539" t="s">
        <v>78</v>
      </c>
      <c r="H141" s="539" t="s">
        <v>82</v>
      </c>
      <c r="I141" s="537"/>
      <c r="J141" s="540"/>
      <c r="K141" s="540"/>
      <c r="L141" s="540"/>
      <c r="M141" s="543"/>
      <c r="N141" s="543"/>
      <c r="O141" s="543"/>
      <c r="P141" s="540" t="s">
        <v>123</v>
      </c>
      <c r="Q141" s="533" t="s">
        <v>126</v>
      </c>
    </row>
    <row r="142" spans="2:17" ht="15.75" thickBot="1" x14ac:dyDescent="0.3">
      <c r="B142" s="536"/>
      <c r="C142" s="536"/>
      <c r="D142" s="536"/>
      <c r="E142" s="536"/>
      <c r="F142" s="538"/>
      <c r="G142" s="538"/>
      <c r="H142" s="538"/>
      <c r="I142" s="538"/>
      <c r="J142" s="541"/>
      <c r="K142" s="541"/>
      <c r="L142" s="542"/>
      <c r="M142" s="541"/>
      <c r="N142" s="541"/>
      <c r="O142" s="541"/>
      <c r="P142" s="541"/>
      <c r="Q142" s="534"/>
    </row>
    <row r="143" spans="2:17" x14ac:dyDescent="0.25">
      <c r="B143" s="73" t="s">
        <v>127</v>
      </c>
      <c r="C143" s="74" t="s">
        <v>124</v>
      </c>
      <c r="D143" s="75">
        <f>+Q117</f>
        <v>2.5916821172584053E-3</v>
      </c>
      <c r="E143" s="103">
        <f>110/1000</f>
        <v>0.11</v>
      </c>
      <c r="F143" s="24">
        <f>+PI()*E143^2/4</f>
        <v>9.5033177771091243E-3</v>
      </c>
      <c r="G143" s="76">
        <v>237.3</v>
      </c>
      <c r="H143" s="24">
        <f>+ABS(D143/F143)</f>
        <v>0.27271340157655821</v>
      </c>
      <c r="I143" s="76">
        <v>0</v>
      </c>
      <c r="J143" s="75">
        <v>2.3575211500241076E-2</v>
      </c>
      <c r="K143" s="72">
        <f>+IF(D143&gt;0,ABS((I143+(J143*(G143/E143)*(H143^2/(2*9.81))))),-(I143+(J143*(G143/E143)*(H143^2/(2*9.81)))))</f>
        <v>0.19278560754600207</v>
      </c>
      <c r="L143" s="95">
        <f>+SUM(K143:K146)</f>
        <v>3.5234390666372822E-4</v>
      </c>
      <c r="M143" s="24">
        <f>+K143/D143</f>
        <v>74.386286135253002</v>
      </c>
      <c r="N143" s="24">
        <f>+SUM(M143:M146)</f>
        <v>692.17840946731496</v>
      </c>
      <c r="O143" s="24">
        <f>-L143/(2*N143)</f>
        <v>-2.5451812845107683E-7</v>
      </c>
      <c r="P143" s="24"/>
      <c r="Q143" s="75">
        <f>+D143+O143+P143</f>
        <v>2.5914275991299543E-3</v>
      </c>
    </row>
    <row r="144" spans="2:17" x14ac:dyDescent="0.25">
      <c r="B144" s="25"/>
      <c r="C144" s="71" t="s">
        <v>117</v>
      </c>
      <c r="D144" s="69">
        <f>+Q118</f>
        <v>6.9168211725840513E-4</v>
      </c>
      <c r="E144" s="104">
        <f>75/1000</f>
        <v>7.4999999999999997E-2</v>
      </c>
      <c r="F144" s="25">
        <f>+PI()*E144^2/4</f>
        <v>4.4178646691106467E-3</v>
      </c>
      <c r="G144" s="25">
        <v>401.35</v>
      </c>
      <c r="H144" s="25">
        <f>+ABS(D144/F144)</f>
        <v>0.15656480428080802</v>
      </c>
      <c r="I144" s="70">
        <v>0</v>
      </c>
      <c r="J144" s="69">
        <v>2.9718282534978799E-2</v>
      </c>
      <c r="K144" s="72">
        <f>+IF(D144&gt;0,ABS((I144+(J144*(G144/E144)*(H144^2/(2*9.81))))),-(I144+(J144*(G144/E144)*(H144^2/(2*9.81)))))</f>
        <v>0.19868953208767628</v>
      </c>
      <c r="L144" s="96">
        <f>+L143</f>
        <v>3.5234390666372822E-4</v>
      </c>
      <c r="M144" s="25">
        <f>+K144/D144</f>
        <v>287.25555732915961</v>
      </c>
      <c r="N144" s="24">
        <f>+N143</f>
        <v>692.17840946731496</v>
      </c>
      <c r="O144" s="24">
        <f>-L144/(2*N144)</f>
        <v>-2.5451812845107683E-7</v>
      </c>
      <c r="P144" s="25"/>
      <c r="Q144" s="75">
        <f>+D144+O144+P144</f>
        <v>6.9142759912995408E-4</v>
      </c>
    </row>
    <row r="145" spans="2:17" x14ac:dyDescent="0.25">
      <c r="B145" s="25"/>
      <c r="C145" s="71" t="s">
        <v>118</v>
      </c>
      <c r="D145" s="69">
        <f>+Q119</f>
        <v>-1.2583178827415948E-3</v>
      </c>
      <c r="E145" s="104">
        <f>75/1000</f>
        <v>7.4999999999999997E-2</v>
      </c>
      <c r="F145" s="25">
        <f>+PI()*E145^2/4</f>
        <v>4.4178646691106467E-3</v>
      </c>
      <c r="G145" s="25">
        <v>249.85</v>
      </c>
      <c r="H145" s="25">
        <f>+ABS(D145/F145)</f>
        <v>0.28482490456071502</v>
      </c>
      <c r="I145" s="70">
        <v>0</v>
      </c>
      <c r="J145" s="69">
        <v>2.5576826842797131E-2</v>
      </c>
      <c r="K145" s="72">
        <f>+IF(D145&gt;0,ABS((I145+(J145*(G145/E145)*(H145^2/(2*9.81))))),-(I145+(J145*(G145/E145)*(H145^2/(2*9.81)))))</f>
        <v>-0.3523073240002339</v>
      </c>
      <c r="L145" s="96">
        <f>+L143</f>
        <v>3.5234390666372822E-4</v>
      </c>
      <c r="M145" s="25">
        <f>+K145/D145</f>
        <v>279.98276813219456</v>
      </c>
      <c r="N145" s="24">
        <f>+N144</f>
        <v>692.17840946731496</v>
      </c>
      <c r="O145" s="24">
        <f>-L145/(2*N145)</f>
        <v>-2.5451812845107683E-7</v>
      </c>
      <c r="P145" s="25"/>
      <c r="Q145" s="75">
        <f>+D145+O145+P145</f>
        <v>-1.2585724008700458E-3</v>
      </c>
    </row>
    <row r="146" spans="2:17" x14ac:dyDescent="0.25">
      <c r="B146" s="87"/>
      <c r="C146" s="88" t="s">
        <v>119</v>
      </c>
      <c r="D146" s="89">
        <f>+Q120</f>
        <v>-7.6780525621540641E-4</v>
      </c>
      <c r="E146" s="105">
        <f>110/1000</f>
        <v>0.11</v>
      </c>
      <c r="F146" s="87">
        <f>+PI()*E146^2/4</f>
        <v>9.5033177771091243E-3</v>
      </c>
      <c r="G146" s="87">
        <v>401.36</v>
      </c>
      <c r="H146" s="87">
        <f>+ABS(D146/F146)</f>
        <v>8.0793389658592479E-2</v>
      </c>
      <c r="I146" s="90">
        <v>0</v>
      </c>
      <c r="J146" s="89">
        <v>3.1975018936060196E-2</v>
      </c>
      <c r="K146" s="91">
        <f>+IF(D146&gt;0,ABS((I146+(J146*(G146/E146)*(H146^2/(2*9.81))))),-(I146+(J146*(G146/E146)*(H146^2/(2*9.81)))))</f>
        <v>-3.881547172678073E-2</v>
      </c>
      <c r="L146" s="97">
        <f>+L143</f>
        <v>3.5234390666372822E-4</v>
      </c>
      <c r="M146" s="87">
        <f>+K146/D146</f>
        <v>50.553797870707882</v>
      </c>
      <c r="N146" s="92">
        <f>+N145</f>
        <v>692.17840946731496</v>
      </c>
      <c r="O146" s="92">
        <f>-L146/(2*N146)</f>
        <v>-2.5451812845107683E-7</v>
      </c>
      <c r="P146" s="87">
        <f>-O137</f>
        <v>8.858483649077166E-9</v>
      </c>
      <c r="Q146" s="107">
        <f>+D146+O146+P146</f>
        <v>-7.6805091586020836E-4</v>
      </c>
    </row>
    <row r="147" spans="2:17" ht="15.75" thickBot="1" x14ac:dyDescent="0.3"/>
    <row r="148" spans="2:17" x14ac:dyDescent="0.25">
      <c r="B148" s="535" t="s">
        <v>108</v>
      </c>
      <c r="C148" s="535" t="s">
        <v>107</v>
      </c>
      <c r="D148" s="535" t="s">
        <v>79</v>
      </c>
      <c r="E148" s="535" t="s">
        <v>115</v>
      </c>
      <c r="F148" s="537" t="s">
        <v>116</v>
      </c>
      <c r="G148" s="539" t="s">
        <v>78</v>
      </c>
      <c r="H148" s="539" t="s">
        <v>82</v>
      </c>
      <c r="I148" s="537"/>
      <c r="J148" s="540"/>
      <c r="K148" s="540"/>
      <c r="L148" s="540"/>
      <c r="M148" s="543"/>
      <c r="N148" s="543"/>
      <c r="O148" s="543"/>
      <c r="P148" s="540" t="s">
        <v>123</v>
      </c>
      <c r="Q148" s="533" t="s">
        <v>126</v>
      </c>
    </row>
    <row r="149" spans="2:17" ht="15.75" thickBot="1" x14ac:dyDescent="0.3">
      <c r="B149" s="536"/>
      <c r="C149" s="536"/>
      <c r="D149" s="536"/>
      <c r="E149" s="536"/>
      <c r="F149" s="538"/>
      <c r="G149" s="538"/>
      <c r="H149" s="538"/>
      <c r="I149" s="538"/>
      <c r="J149" s="541"/>
      <c r="K149" s="541"/>
      <c r="L149" s="542"/>
      <c r="M149" s="541"/>
      <c r="N149" s="541"/>
      <c r="O149" s="541"/>
      <c r="P149" s="541"/>
      <c r="Q149" s="534"/>
    </row>
    <row r="150" spans="2:17" x14ac:dyDescent="0.25">
      <c r="B150" s="73" t="s">
        <v>109</v>
      </c>
      <c r="C150" s="74" t="s">
        <v>125</v>
      </c>
      <c r="D150" s="75">
        <f>+Q124</f>
        <v>1.9767405854195203E-4</v>
      </c>
      <c r="E150" s="24">
        <f>63/1000</f>
        <v>6.3E-2</v>
      </c>
      <c r="F150" s="24">
        <f>+PI()*E150^2/4</f>
        <v>3.1172453105244723E-3</v>
      </c>
      <c r="G150" s="24">
        <v>298.01</v>
      </c>
      <c r="H150" s="24">
        <f>+ABS(D150/F150)</f>
        <v>6.3413058277628345E-2</v>
      </c>
      <c r="I150" s="76">
        <v>0</v>
      </c>
      <c r="J150" s="75">
        <v>4.0063500381809933E-2</v>
      </c>
      <c r="K150" s="72">
        <f>+IF(D150&gt;0,ABS((I150+(J150*(G150/E150)*(H150^2/(2*9.81))))),-(I150+(J150*(G150/E150)*(H150^2/(2*9.81)))))</f>
        <v>3.8841641353711966E-2</v>
      </c>
      <c r="L150" s="98">
        <f>+SUM(K150:K153)</f>
        <v>-1.8599502765326292E-4</v>
      </c>
      <c r="M150" s="24">
        <f>+K150/D150</f>
        <v>196.49336711255245</v>
      </c>
      <c r="N150" s="24">
        <f>+SUM(M150:M153)</f>
        <v>806.39296941710245</v>
      </c>
      <c r="O150" s="24">
        <f>-L150/(2*N150)</f>
        <v>1.1532530336152893E-7</v>
      </c>
      <c r="P150" s="24"/>
      <c r="Q150" s="75">
        <f>+D150+O150+P150</f>
        <v>1.9778938384531355E-4</v>
      </c>
    </row>
    <row r="151" spans="2:17" x14ac:dyDescent="0.25">
      <c r="B151" s="25"/>
      <c r="C151" s="71" t="s">
        <v>121</v>
      </c>
      <c r="D151" s="69">
        <f>+Q125</f>
        <v>-5.9232594145804812E-4</v>
      </c>
      <c r="E151" s="25">
        <f>63/1000</f>
        <v>6.3E-2</v>
      </c>
      <c r="F151" s="25">
        <f>+PI()*E151^2/4</f>
        <v>3.1172453105244723E-3</v>
      </c>
      <c r="G151" s="25">
        <v>119.71</v>
      </c>
      <c r="H151" s="25">
        <f>+ABS(D151/F151)</f>
        <v>0.19001582565806799</v>
      </c>
      <c r="I151" s="70">
        <v>0</v>
      </c>
      <c r="J151" s="69">
        <v>2.9576505855684786E-2</v>
      </c>
      <c r="K151" s="72">
        <f>+IF(D151&gt;0,ABS((I151+(J151*(G151/E151)*(H151^2/(2*9.81))))),-(I151+(J151*(G151/E151)*(H151^2/(2*9.81)))))</f>
        <v>-0.10342303781240389</v>
      </c>
      <c r="L151" s="99">
        <f>+L150</f>
        <v>-1.8599502765326292E-4</v>
      </c>
      <c r="M151" s="25">
        <f>+K151/D151</f>
        <v>174.60494395673686</v>
      </c>
      <c r="N151" s="24">
        <f>+N150</f>
        <v>806.39296941710245</v>
      </c>
      <c r="O151" s="24">
        <f>-L151/(2*N151)</f>
        <v>1.1532530336152893E-7</v>
      </c>
      <c r="P151" s="25"/>
      <c r="Q151" s="75">
        <f>+D151+O151+P151</f>
        <v>-5.9221061615468654E-4</v>
      </c>
    </row>
    <row r="152" spans="2:17" x14ac:dyDescent="0.25">
      <c r="B152" s="25"/>
      <c r="C152" s="71" t="s">
        <v>122</v>
      </c>
      <c r="D152" s="69">
        <f>+Q126</f>
        <v>-1.3523259414580475E-3</v>
      </c>
      <c r="E152" s="25">
        <f>75/1000</f>
        <v>7.4999999999999997E-2</v>
      </c>
      <c r="F152" s="25">
        <f>+PI()*E152^2/4</f>
        <v>4.4178646691106467E-3</v>
      </c>
      <c r="G152" s="25">
        <v>283.68</v>
      </c>
      <c r="H152" s="25">
        <f>+ABS(D152/F152)</f>
        <v>0.30610397618410573</v>
      </c>
      <c r="I152" s="70">
        <v>0</v>
      </c>
      <c r="J152" s="69">
        <v>2.5135796327487265E-2</v>
      </c>
      <c r="K152" s="72">
        <f>+IF(D152&gt;0,ABS((I152+(J152*(G152/E152)*(H152^2/(2*9.81))))),-(I152+(J152*(G152/E152)*(H152^2/(2*9.81)))))</f>
        <v>-0.45404515148429259</v>
      </c>
      <c r="L152" s="99">
        <f>+L151</f>
        <v>-1.8599502765326292E-4</v>
      </c>
      <c r="M152" s="25">
        <f>+K152/D152</f>
        <v>335.75126939793176</v>
      </c>
      <c r="N152" s="24">
        <f>+N151</f>
        <v>806.39296941710245</v>
      </c>
      <c r="O152" s="24">
        <f>-L152/(2*N152)</f>
        <v>1.1532530336152893E-7</v>
      </c>
      <c r="P152" s="25"/>
      <c r="Q152" s="75">
        <f>+D152+O152+P152</f>
        <v>-1.352210616154686E-3</v>
      </c>
    </row>
    <row r="153" spans="2:17" x14ac:dyDescent="0.25">
      <c r="B153" s="81"/>
      <c r="C153" s="82" t="s">
        <v>113</v>
      </c>
      <c r="D153" s="83">
        <f>+Q127</f>
        <v>5.2081866850681412E-3</v>
      </c>
      <c r="E153" s="106">
        <f>110/1000</f>
        <v>0.11</v>
      </c>
      <c r="F153" s="81">
        <f>+PI()*E153^2/4</f>
        <v>9.5033177771091243E-3</v>
      </c>
      <c r="G153" s="81">
        <v>184.94</v>
      </c>
      <c r="H153" s="81">
        <f>+ABS(D153/F153)</f>
        <v>0.54803878047866916</v>
      </c>
      <c r="I153" s="84">
        <v>0</v>
      </c>
      <c r="J153" s="83">
        <v>2.0143605967697539E-2</v>
      </c>
      <c r="K153" s="85">
        <f>+IF(D153&gt;0,ABS((I153+(J153*(G153/E153)*(H153^2/(2*9.81))))),-(I153+(J153*(G153/E153)*(H153^2/(2*9.81)))))</f>
        <v>0.51844055291533131</v>
      </c>
      <c r="L153" s="101">
        <f>+L152</f>
        <v>-1.8599502765326292E-4</v>
      </c>
      <c r="M153" s="81">
        <f>+K153/D153</f>
        <v>99.543388949881376</v>
      </c>
      <c r="N153" s="86">
        <f>+N152</f>
        <v>806.39296941710245</v>
      </c>
      <c r="O153" s="86">
        <f>-L153/(2*N153)</f>
        <v>1.1532530336152893E-7</v>
      </c>
      <c r="P153" s="81">
        <f>-O138</f>
        <v>8.858483649077166E-9</v>
      </c>
      <c r="Q153" s="108">
        <f>+D153+O153+P153</f>
        <v>5.2083108688551517E-3</v>
      </c>
    </row>
    <row r="157" spans="2:17" s="113" customFormat="1" ht="15.75" x14ac:dyDescent="0.3">
      <c r="F157" s="114" t="s">
        <v>134</v>
      </c>
    </row>
    <row r="158" spans="2:17" ht="16.5" thickBot="1" x14ac:dyDescent="0.35">
      <c r="B158" s="3"/>
    </row>
    <row r="159" spans="2:17" x14ac:dyDescent="0.25">
      <c r="B159" s="535" t="s">
        <v>108</v>
      </c>
      <c r="C159" s="535" t="s">
        <v>107</v>
      </c>
      <c r="D159" s="535" t="s">
        <v>79</v>
      </c>
      <c r="E159" s="535" t="s">
        <v>115</v>
      </c>
      <c r="F159" s="537" t="s">
        <v>116</v>
      </c>
      <c r="G159" s="535" t="s">
        <v>78</v>
      </c>
      <c r="H159" s="539" t="s">
        <v>82</v>
      </c>
      <c r="I159" s="544"/>
      <c r="J159" s="540"/>
      <c r="K159" s="540"/>
      <c r="L159" s="540"/>
      <c r="M159" s="543"/>
      <c r="N159" s="543"/>
      <c r="O159" s="543"/>
      <c r="P159" s="540" t="s">
        <v>123</v>
      </c>
      <c r="Q159" s="533" t="s">
        <v>126</v>
      </c>
    </row>
    <row r="160" spans="2:17" ht="15.75" thickBot="1" x14ac:dyDescent="0.3">
      <c r="B160" s="536"/>
      <c r="C160" s="536"/>
      <c r="D160" s="536"/>
      <c r="E160" s="536"/>
      <c r="F160" s="538"/>
      <c r="G160" s="536"/>
      <c r="H160" s="538"/>
      <c r="I160" s="536"/>
      <c r="J160" s="541"/>
      <c r="K160" s="541"/>
      <c r="L160" s="542"/>
      <c r="M160" s="541"/>
      <c r="N160" s="541"/>
      <c r="O160" s="541"/>
      <c r="P160" s="541"/>
      <c r="Q160" s="534"/>
    </row>
    <row r="161" spans="2:17" x14ac:dyDescent="0.25">
      <c r="B161" s="73" t="s">
        <v>109</v>
      </c>
      <c r="C161" s="74" t="s">
        <v>110</v>
      </c>
      <c r="D161" s="75">
        <f>+Q135</f>
        <v>1.005947851499016E-2</v>
      </c>
      <c r="E161" s="103">
        <f>110/1000</f>
        <v>0.11</v>
      </c>
      <c r="F161" s="24">
        <f>+PI()*E161^2/4</f>
        <v>9.5033177771091243E-3</v>
      </c>
      <c r="G161" s="24">
        <v>310.83</v>
      </c>
      <c r="H161" s="24">
        <f>+ABS(D161/F161)</f>
        <v>1.0585227970825803</v>
      </c>
      <c r="I161" s="76">
        <v>0</v>
      </c>
      <c r="J161" s="75">
        <v>1.7547090481568411E-2</v>
      </c>
      <c r="K161" s="93">
        <f>+IF(D161&gt;0,ABS((I161+(J161*(G161/E161)*(H161^2/(2*9.81))))),-(I161+(J161*(G161/E161)*(H161^2/(2*9.81)))))</f>
        <v>2.8316318408573782</v>
      </c>
      <c r="L161" s="98">
        <f>+SUM(K161:K165)</f>
        <v>3.5514369041145244E-6</v>
      </c>
      <c r="M161" s="102">
        <f>+K161/D161</f>
        <v>281.48892973306857</v>
      </c>
      <c r="N161" s="102">
        <f>+SUM(M161:M165)</f>
        <v>939.13610067779655</v>
      </c>
      <c r="O161" s="24">
        <f>-L161/(2*N161)</f>
        <v>-1.8907999072505939E-9</v>
      </c>
      <c r="P161" s="24"/>
      <c r="Q161" s="75">
        <f>+D161+O161+P161</f>
        <v>1.0059476624190253E-2</v>
      </c>
    </row>
    <row r="162" spans="2:17" x14ac:dyDescent="0.25">
      <c r="B162" s="25"/>
      <c r="C162" s="68" t="s">
        <v>111</v>
      </c>
      <c r="D162" s="69">
        <f>+Q136</f>
        <v>7.0894785149901631E-3</v>
      </c>
      <c r="E162" s="104">
        <f>110/1000</f>
        <v>0.11</v>
      </c>
      <c r="F162" s="25">
        <f>+PI()*E162^2/4</f>
        <v>9.5033177771091243E-3</v>
      </c>
      <c r="G162" s="25">
        <v>240.22</v>
      </c>
      <c r="H162" s="25">
        <f>+ABS(D162/F162)</f>
        <v>0.74600036337485887</v>
      </c>
      <c r="I162" s="70">
        <v>0</v>
      </c>
      <c r="J162" s="69">
        <v>1.8859718983378949E-2</v>
      </c>
      <c r="K162" s="72">
        <f>+IF(D162&gt;0,ABS((I162+(J162*(G162/E162)*(H162^2/(2*9.81))))),-(I162+(J162*(G162/E162)*(H162^2/(2*9.81)))))</f>
        <v>1.1682364965005778</v>
      </c>
      <c r="L162" s="99">
        <f>+L161</f>
        <v>3.5514369041145244E-6</v>
      </c>
      <c r="M162" s="109">
        <f>+K162/D162</f>
        <v>164.78454572228841</v>
      </c>
      <c r="N162" s="102">
        <f>+N161</f>
        <v>939.13610067779655</v>
      </c>
      <c r="O162" s="24">
        <f>-L162/(2*N162)</f>
        <v>-1.8907999072505939E-9</v>
      </c>
      <c r="P162" s="25"/>
      <c r="Q162" s="75">
        <f>+D162+O162+P162</f>
        <v>7.0894766241902558E-3</v>
      </c>
    </row>
    <row r="163" spans="2:17" x14ac:dyDescent="0.25">
      <c r="B163" s="87"/>
      <c r="C163" s="88" t="s">
        <v>112</v>
      </c>
      <c r="D163" s="89">
        <f>+Q137</f>
        <v>7.6805091586020868E-4</v>
      </c>
      <c r="E163" s="105">
        <f>110/1000</f>
        <v>0.11</v>
      </c>
      <c r="F163" s="87">
        <f>+PI()*E163^2/4</f>
        <v>9.5033177771091243E-3</v>
      </c>
      <c r="G163" s="87">
        <v>401.36</v>
      </c>
      <c r="H163" s="87">
        <f>+ABS(D163/F163)</f>
        <v>8.0819239540766682E-2</v>
      </c>
      <c r="I163" s="90">
        <v>0</v>
      </c>
      <c r="J163" s="89">
        <v>3.1972274342186975E-2</v>
      </c>
      <c r="K163" s="91">
        <f>+IF(D163&gt;0,ABS((I163+(J163*(G163/E163)*(H163^2/(2*9.81))))),-(I163+(J163*(G163/E163)*(H163^2/(2*9.81)))))</f>
        <v>3.883697987596587E-2</v>
      </c>
      <c r="L163" s="100">
        <f>+L161</f>
        <v>3.5514369041145244E-6</v>
      </c>
      <c r="M163" s="94">
        <f>+K163/D163</f>
        <v>50.565631879325181</v>
      </c>
      <c r="N163" s="111">
        <f>+N162</f>
        <v>939.13610067779655</v>
      </c>
      <c r="O163" s="92">
        <f>-L163/(2*N163)</f>
        <v>-1.8907999072505939E-9</v>
      </c>
      <c r="P163" s="87">
        <f>-O172</f>
        <v>3.2441817092279546E-8</v>
      </c>
      <c r="Q163" s="107">
        <f>+D163+O163+P163</f>
        <v>7.6808146687739373E-4</v>
      </c>
    </row>
    <row r="164" spans="2:17" x14ac:dyDescent="0.25">
      <c r="B164" s="81"/>
      <c r="C164" s="82" t="s">
        <v>113</v>
      </c>
      <c r="D164" s="83">
        <f>+Q138</f>
        <v>-5.2083108688551517E-3</v>
      </c>
      <c r="E164" s="106">
        <f>110/1000</f>
        <v>0.11</v>
      </c>
      <c r="F164" s="81">
        <f>+PI()*E164^2/4</f>
        <v>9.5033177771091243E-3</v>
      </c>
      <c r="G164" s="81">
        <v>184.94</v>
      </c>
      <c r="H164" s="81">
        <f>+ABS(D164/F164)</f>
        <v>0.54805184789258954</v>
      </c>
      <c r="I164" s="84">
        <v>0</v>
      </c>
      <c r="J164" s="83">
        <v>2.0143501699487774E-2</v>
      </c>
      <c r="K164" s="85">
        <f>+IF(D164&gt;0,ABS((I164+(J164*(G164/E164)*(H164^2/(2*9.81))))),-(I164+(J164*(G164/E164)*(H164^2/(2*9.81)))))</f>
        <v>-0.51846259285758023</v>
      </c>
      <c r="L164" s="101">
        <f>+L161</f>
        <v>3.5514369041145244E-6</v>
      </c>
      <c r="M164" s="110">
        <f>+K164/D164</f>
        <v>99.545247185205824</v>
      </c>
      <c r="N164" s="112">
        <f>+N163</f>
        <v>939.13610067779655</v>
      </c>
      <c r="O164" s="86">
        <f>-L164/(2*N164)</f>
        <v>-1.8907999072505939E-9</v>
      </c>
      <c r="P164" s="81">
        <f>-O179</f>
        <v>-1.3725692433752181E-8</v>
      </c>
      <c r="Q164" s="108">
        <f>+D164+O164+P164</f>
        <v>-5.2083264853474923E-3</v>
      </c>
    </row>
    <row r="165" spans="2:17" x14ac:dyDescent="0.25">
      <c r="B165" s="25"/>
      <c r="C165" s="71" t="s">
        <v>114</v>
      </c>
      <c r="D165" s="69">
        <f>+Q139</f>
        <v>-1.0270521485009839E-2</v>
      </c>
      <c r="E165" s="104">
        <f>110/1000</f>
        <v>0.11</v>
      </c>
      <c r="F165" s="25">
        <f>+PI()*E165^2/4</f>
        <v>9.5033177771091243E-3</v>
      </c>
      <c r="G165" s="25">
        <v>372.26</v>
      </c>
      <c r="H165" s="25">
        <f>+ABS(D165/F165)</f>
        <v>1.0807300908898045</v>
      </c>
      <c r="I165" s="70">
        <v>0</v>
      </c>
      <c r="J165" s="69">
        <v>1.747362451727532E-2</v>
      </c>
      <c r="K165" s="72">
        <f>+IF(D165&gt;0,ABS((I165+(J165*(G165/E165)*(H165^2/(2*9.81))))),-(I165+(J165*(G165/E165)*(H165^2/(2*9.81)))))</f>
        <v>-3.5202391729394376</v>
      </c>
      <c r="L165" s="99">
        <f>+L161</f>
        <v>3.5514369041145244E-6</v>
      </c>
      <c r="M165" s="109">
        <f>+K165/D165</f>
        <v>342.75174615790849</v>
      </c>
      <c r="N165" s="102">
        <f>+N164</f>
        <v>939.13610067779655</v>
      </c>
      <c r="O165" s="24">
        <f>-L165/(2*N165)</f>
        <v>-1.8907999072505939E-9</v>
      </c>
      <c r="P165" s="25"/>
      <c r="Q165" s="75">
        <f>+D165+O165+P165</f>
        <v>-1.0270523375809746E-2</v>
      </c>
    </row>
    <row r="166" spans="2:17" ht="15.75" thickBot="1" x14ac:dyDescent="0.3"/>
    <row r="167" spans="2:17" x14ac:dyDescent="0.25">
      <c r="B167" s="535" t="s">
        <v>108</v>
      </c>
      <c r="C167" s="535" t="s">
        <v>107</v>
      </c>
      <c r="D167" s="535" t="s">
        <v>79</v>
      </c>
      <c r="E167" s="535" t="s">
        <v>115</v>
      </c>
      <c r="F167" s="537" t="s">
        <v>116</v>
      </c>
      <c r="G167" s="539" t="s">
        <v>78</v>
      </c>
      <c r="H167" s="539" t="s">
        <v>82</v>
      </c>
      <c r="I167" s="537"/>
      <c r="J167" s="540"/>
      <c r="K167" s="540"/>
      <c r="L167" s="540"/>
      <c r="M167" s="543"/>
      <c r="N167" s="543"/>
      <c r="O167" s="543"/>
      <c r="P167" s="540" t="s">
        <v>123</v>
      </c>
      <c r="Q167" s="533" t="s">
        <v>126</v>
      </c>
    </row>
    <row r="168" spans="2:17" ht="15.75" thickBot="1" x14ac:dyDescent="0.3">
      <c r="B168" s="536"/>
      <c r="C168" s="536"/>
      <c r="D168" s="536"/>
      <c r="E168" s="536"/>
      <c r="F168" s="538"/>
      <c r="G168" s="538"/>
      <c r="H168" s="538"/>
      <c r="I168" s="538"/>
      <c r="J168" s="541"/>
      <c r="K168" s="541"/>
      <c r="L168" s="542"/>
      <c r="M168" s="541"/>
      <c r="N168" s="541"/>
      <c r="O168" s="541"/>
      <c r="P168" s="541"/>
      <c r="Q168" s="534"/>
    </row>
    <row r="169" spans="2:17" x14ac:dyDescent="0.25">
      <c r="B169" s="73" t="s">
        <v>127</v>
      </c>
      <c r="C169" s="74" t="s">
        <v>124</v>
      </c>
      <c r="D169" s="75">
        <f>+Q143</f>
        <v>2.5914275991299543E-3</v>
      </c>
      <c r="E169" s="103">
        <f>110/1000</f>
        <v>0.11</v>
      </c>
      <c r="F169" s="24">
        <f>+PI()*E169^2/4</f>
        <v>9.5033177771091243E-3</v>
      </c>
      <c r="G169" s="76">
        <v>237.3</v>
      </c>
      <c r="H169" s="24">
        <f>+ABS(D169/F169)</f>
        <v>0.27268661954796353</v>
      </c>
      <c r="I169" s="76">
        <v>0</v>
      </c>
      <c r="J169" s="75">
        <v>2.3575753208082455E-2</v>
      </c>
      <c r="K169" s="72">
        <f>+IF(D169&gt;0,ABS((I169+(J169*(G169/E169)*(H169^2/(2*9.81))))),-(I169+(J169*(G169/E169)*(H169^2/(2*9.81)))))</f>
        <v>0.19275217301876266</v>
      </c>
      <c r="L169" s="95">
        <f>+SUM(K169:K172)</f>
        <v>4.4909160424141947E-5</v>
      </c>
      <c r="M169" s="24">
        <f>+K169/D169</f>
        <v>74.38069004261483</v>
      </c>
      <c r="N169" s="24">
        <f>+SUM(M169:M172)</f>
        <v>692.14927598536644</v>
      </c>
      <c r="O169" s="24">
        <f>-L169/(2*N169)</f>
        <v>-3.2441817092279546E-8</v>
      </c>
      <c r="P169" s="24"/>
      <c r="Q169" s="75">
        <f>+D169+O169+P169</f>
        <v>2.5913951573128622E-3</v>
      </c>
    </row>
    <row r="170" spans="2:17" x14ac:dyDescent="0.25">
      <c r="B170" s="25"/>
      <c r="C170" s="71" t="s">
        <v>117</v>
      </c>
      <c r="D170" s="69">
        <f>+Q144</f>
        <v>6.9142759912995408E-4</v>
      </c>
      <c r="E170" s="104">
        <f>75/1000</f>
        <v>7.4999999999999997E-2</v>
      </c>
      <c r="F170" s="25">
        <f>+PI()*E170^2/4</f>
        <v>4.4178646691106467E-3</v>
      </c>
      <c r="G170" s="25">
        <v>401.35</v>
      </c>
      <c r="H170" s="25">
        <f>+ABS(D170/F170)</f>
        <v>0.15650719316151987</v>
      </c>
      <c r="I170" s="70">
        <v>0</v>
      </c>
      <c r="J170" s="69">
        <v>2.9721120954177893E-2</v>
      </c>
      <c r="K170" s="72">
        <f>+IF(D170&gt;0,ABS((I170+(J170*(G170/E170)*(H170^2/(2*9.81))))),-(I170+(J170*(G170/E170)*(H170^2/(2*9.81)))))</f>
        <v>0.19856229854481747</v>
      </c>
      <c r="L170" s="96">
        <f>+L169</f>
        <v>4.4909160424141947E-5</v>
      </c>
      <c r="M170" s="25">
        <f>+K170/D170</f>
        <v>287.17728189426469</v>
      </c>
      <c r="N170" s="24">
        <f>+N169</f>
        <v>692.14927598536644</v>
      </c>
      <c r="O170" s="24">
        <f>-L170/(2*N170)</f>
        <v>-3.2441817092279546E-8</v>
      </c>
      <c r="P170" s="25"/>
      <c r="Q170" s="75">
        <f>+D170+O170+P170</f>
        <v>6.9139515731286177E-4</v>
      </c>
    </row>
    <row r="171" spans="2:17" x14ac:dyDescent="0.25">
      <c r="B171" s="25"/>
      <c r="C171" s="71" t="s">
        <v>118</v>
      </c>
      <c r="D171" s="69">
        <f>+Q145</f>
        <v>-1.2585724008700458E-3</v>
      </c>
      <c r="E171" s="104">
        <f>75/1000</f>
        <v>7.4999999999999997E-2</v>
      </c>
      <c r="F171" s="25">
        <f>+PI()*E171^2/4</f>
        <v>4.4178646691106467E-3</v>
      </c>
      <c r="G171" s="25">
        <v>249.85</v>
      </c>
      <c r="H171" s="25">
        <f>+ABS(D171/F171)</f>
        <v>0.28488251568000317</v>
      </c>
      <c r="I171" s="70">
        <v>0</v>
      </c>
      <c r="J171" s="69">
        <v>2.5575573054045779E-2</v>
      </c>
      <c r="K171" s="72">
        <f>+IF(D171&gt;0,ABS((I171+(J171*(G171/E171)*(H171^2/(2*9.81))))),-(I171+(J171*(G171/E171)*(H171^2/(2*9.81)))))</f>
        <v>-0.35243258252719012</v>
      </c>
      <c r="L171" s="96">
        <f>+L169</f>
        <v>4.4909160424141947E-5</v>
      </c>
      <c r="M171" s="25">
        <f>+K171/D171</f>
        <v>280.02567216916162</v>
      </c>
      <c r="N171" s="24">
        <f>+N170</f>
        <v>692.14927598536644</v>
      </c>
      <c r="O171" s="24">
        <f>-L171/(2*N171)</f>
        <v>-3.2441817092279546E-8</v>
      </c>
      <c r="P171" s="25"/>
      <c r="Q171" s="75">
        <f>+D171+O171+P171</f>
        <v>-1.2586048426871381E-3</v>
      </c>
    </row>
    <row r="172" spans="2:17" x14ac:dyDescent="0.25">
      <c r="B172" s="87"/>
      <c r="C172" s="88" t="s">
        <v>119</v>
      </c>
      <c r="D172" s="89">
        <f>+Q146</f>
        <v>-7.6805091586020836E-4</v>
      </c>
      <c r="E172" s="105">
        <f>110/1000</f>
        <v>0.11</v>
      </c>
      <c r="F172" s="87">
        <f>+PI()*E172^2/4</f>
        <v>9.5033177771091243E-3</v>
      </c>
      <c r="G172" s="87">
        <v>401.36</v>
      </c>
      <c r="H172" s="87">
        <f>+ABS(D172/F172)</f>
        <v>8.0819239540766655E-2</v>
      </c>
      <c r="I172" s="90">
        <v>0</v>
      </c>
      <c r="J172" s="89">
        <v>3.1972274342186989E-2</v>
      </c>
      <c r="K172" s="91">
        <f>+IF(D172&gt;0,ABS((I172+(J172*(G172/E172)*(H172^2/(2*9.81))))),-(I172+(J172*(G172/E172)*(H172^2/(2*9.81)))))</f>
        <v>-3.8836979875965863E-2</v>
      </c>
      <c r="L172" s="97">
        <f>+L169</f>
        <v>4.4909160424141947E-5</v>
      </c>
      <c r="M172" s="87">
        <f>+K172/D172</f>
        <v>50.565631879325196</v>
      </c>
      <c r="N172" s="92">
        <f>+N171</f>
        <v>692.14927598536644</v>
      </c>
      <c r="O172" s="92">
        <f>-L172/(2*N172)</f>
        <v>-3.2441817092279546E-8</v>
      </c>
      <c r="P172" s="87">
        <f>-O163</f>
        <v>1.8907999072505939E-9</v>
      </c>
      <c r="Q172" s="107">
        <f>+D172+O172+P172</f>
        <v>-7.680814668773934E-4</v>
      </c>
    </row>
    <row r="173" spans="2:17" ht="15.75" thickBot="1" x14ac:dyDescent="0.3"/>
    <row r="174" spans="2:17" x14ac:dyDescent="0.25">
      <c r="B174" s="535" t="s">
        <v>108</v>
      </c>
      <c r="C174" s="535" t="s">
        <v>107</v>
      </c>
      <c r="D174" s="535" t="s">
        <v>79</v>
      </c>
      <c r="E174" s="535" t="s">
        <v>115</v>
      </c>
      <c r="F174" s="537" t="s">
        <v>116</v>
      </c>
      <c r="G174" s="539" t="s">
        <v>78</v>
      </c>
      <c r="H174" s="539" t="s">
        <v>82</v>
      </c>
      <c r="I174" s="537"/>
      <c r="J174" s="540"/>
      <c r="K174" s="540"/>
      <c r="L174" s="540"/>
      <c r="M174" s="543"/>
      <c r="N174" s="543"/>
      <c r="O174" s="543"/>
      <c r="P174" s="540" t="s">
        <v>123</v>
      </c>
      <c r="Q174" s="533" t="s">
        <v>126</v>
      </c>
    </row>
    <row r="175" spans="2:17" ht="15.75" thickBot="1" x14ac:dyDescent="0.3">
      <c r="B175" s="536"/>
      <c r="C175" s="536"/>
      <c r="D175" s="536"/>
      <c r="E175" s="536"/>
      <c r="F175" s="538"/>
      <c r="G175" s="538"/>
      <c r="H175" s="538"/>
      <c r="I175" s="538"/>
      <c r="J175" s="541"/>
      <c r="K175" s="541"/>
      <c r="L175" s="542"/>
      <c r="M175" s="541"/>
      <c r="N175" s="541"/>
      <c r="O175" s="541"/>
      <c r="P175" s="541"/>
      <c r="Q175" s="534"/>
    </row>
    <row r="176" spans="2:17" x14ac:dyDescent="0.25">
      <c r="B176" s="73" t="s">
        <v>128</v>
      </c>
      <c r="C176" s="74" t="s">
        <v>125</v>
      </c>
      <c r="D176" s="75">
        <f>+Q150</f>
        <v>1.9778938384531355E-4</v>
      </c>
      <c r="E176" s="24">
        <f>63/1000</f>
        <v>6.3E-2</v>
      </c>
      <c r="F176" s="24">
        <f>+PI()*E176^2/4</f>
        <v>3.1172453105244723E-3</v>
      </c>
      <c r="G176" s="24">
        <v>298.01</v>
      </c>
      <c r="H176" s="24">
        <f>+ABS(D176/F176)</f>
        <v>6.3450054180059307E-2</v>
      </c>
      <c r="I176" s="76">
        <v>0</v>
      </c>
      <c r="J176" s="75">
        <v>4.0056591666112085E-2</v>
      </c>
      <c r="K176" s="72">
        <f>+IF(D176&gt;0,ABS((I176+(J176*(G176/E176)*(H176^2/(2*9.81))))),-(I176+(J176*(G176/E176)*(H176^2/(2*9.81)))))</f>
        <v>3.8880270057591294E-2</v>
      </c>
      <c r="L176" s="98">
        <f>+SUM(K176:K179)</f>
        <v>-2.2137582204706518E-5</v>
      </c>
      <c r="M176" s="24">
        <f>+K176/D176</f>
        <v>196.57409968979246</v>
      </c>
      <c r="N176" s="24">
        <f>+SUM(M176:M179)</f>
        <v>806.42861231062807</v>
      </c>
      <c r="O176" s="24">
        <f>-L176/(2*N176)</f>
        <v>1.3725692433752181E-8</v>
      </c>
      <c r="P176" s="24"/>
      <c r="Q176" s="75">
        <f>+D176+O176+P176</f>
        <v>1.9780310953774731E-4</v>
      </c>
    </row>
    <row r="177" spans="2:17" x14ac:dyDescent="0.25">
      <c r="B177" s="25"/>
      <c r="C177" s="71" t="s">
        <v>121</v>
      </c>
      <c r="D177" s="69">
        <f>+Q151</f>
        <v>-5.9221061615468654E-4</v>
      </c>
      <c r="E177" s="25">
        <f>63/1000</f>
        <v>6.3E-2</v>
      </c>
      <c r="F177" s="25">
        <f>+PI()*E177^2/4</f>
        <v>3.1172453105244723E-3</v>
      </c>
      <c r="G177" s="25">
        <v>119.71</v>
      </c>
      <c r="H177" s="25">
        <f>+ABS(D177/F177)</f>
        <v>0.18997882975563701</v>
      </c>
      <c r="I177" s="70">
        <v>0</v>
      </c>
      <c r="J177" s="69">
        <v>2.9577996086221425E-2</v>
      </c>
      <c r="K177" s="72">
        <f>+IF(D177&gt;0,ABS((I177+(J177*(G177/E177)*(H177^2/(2*9.81))))),-(I177+(J177*(G177/E177)*(H177^2/(2*9.81)))))</f>
        <v>-0.10338797800141961</v>
      </c>
      <c r="L177" s="99">
        <f>+L176</f>
        <v>-2.2137582204706518E-5</v>
      </c>
      <c r="M177" s="25">
        <f>+K177/D177</f>
        <v>174.57974440366073</v>
      </c>
      <c r="N177" s="24">
        <f>+N176</f>
        <v>806.42861231062807</v>
      </c>
      <c r="O177" s="24">
        <f>-L177/(2*N177)</f>
        <v>1.3725692433752181E-8</v>
      </c>
      <c r="P177" s="25"/>
      <c r="Q177" s="75">
        <f>+D177+O177+P177</f>
        <v>-5.9219689046225278E-4</v>
      </c>
    </row>
    <row r="178" spans="2:17" x14ac:dyDescent="0.25">
      <c r="B178" s="25"/>
      <c r="C178" s="71" t="s">
        <v>122</v>
      </c>
      <c r="D178" s="69">
        <f>+Q152</f>
        <v>-1.352210616154686E-3</v>
      </c>
      <c r="E178" s="25">
        <f>75/1000</f>
        <v>7.4999999999999997E-2</v>
      </c>
      <c r="F178" s="25">
        <f>+PI()*E178^2/4</f>
        <v>4.4178646691106467E-3</v>
      </c>
      <c r="G178" s="25">
        <v>283.68</v>
      </c>
      <c r="H178" s="25">
        <f>+ABS(D178/F178)</f>
        <v>0.30607787187535046</v>
      </c>
      <c r="I178" s="70">
        <v>0</v>
      </c>
      <c r="J178" s="69">
        <v>2.5136311755574403E-2</v>
      </c>
      <c r="K178" s="72">
        <f>+IF(D178&gt;0,ABS((I178+(J178*(G178/E178)*(H178^2/(2*9.81))))),-(I178+(J178*(G178/E178)*(H178^2/(2*9.81)))))</f>
        <v>-0.45397702249595662</v>
      </c>
      <c r="L178" s="99">
        <f>+L177</f>
        <v>-2.2137582204706518E-5</v>
      </c>
      <c r="M178" s="25">
        <f>+K178/D178</f>
        <v>335.72952103196911</v>
      </c>
      <c r="N178" s="24">
        <f>+N177</f>
        <v>806.42861231062807</v>
      </c>
      <c r="O178" s="24">
        <f>-L178/(2*N178)</f>
        <v>1.3725692433752181E-8</v>
      </c>
      <c r="P178" s="25"/>
      <c r="Q178" s="75">
        <f>+D178+O178+P178</f>
        <v>-1.3521968904622523E-3</v>
      </c>
    </row>
    <row r="179" spans="2:17" x14ac:dyDescent="0.25">
      <c r="B179" s="81"/>
      <c r="C179" s="82" t="s">
        <v>113</v>
      </c>
      <c r="D179" s="83">
        <f>+Q153</f>
        <v>5.2083108688551517E-3</v>
      </c>
      <c r="E179" s="106">
        <f>110/1000</f>
        <v>0.11</v>
      </c>
      <c r="F179" s="81">
        <f>+PI()*E179^2/4</f>
        <v>9.5033177771091243E-3</v>
      </c>
      <c r="G179" s="81">
        <v>184.94</v>
      </c>
      <c r="H179" s="81">
        <f>+ABS(D179/F179)</f>
        <v>0.54805184789258954</v>
      </c>
      <c r="I179" s="84">
        <v>0</v>
      </c>
      <c r="J179" s="83">
        <v>2.0143501699487774E-2</v>
      </c>
      <c r="K179" s="85">
        <f>+IF(D179&gt;0,ABS((I179+(J179*(G179/E179)*(H179^2/(2*9.81))))),-(I179+(J179*(G179/E179)*(H179^2/(2*9.81)))))</f>
        <v>0.51846259285758023</v>
      </c>
      <c r="L179" s="101">
        <f>+L178</f>
        <v>-2.2137582204706518E-5</v>
      </c>
      <c r="M179" s="81">
        <f>+K179/D179</f>
        <v>99.545247185205824</v>
      </c>
      <c r="N179" s="86">
        <f>+N178</f>
        <v>806.42861231062807</v>
      </c>
      <c r="O179" s="86">
        <f>-L179/(2*N179)</f>
        <v>1.3725692433752181E-8</v>
      </c>
      <c r="P179" s="81">
        <f>-O164</f>
        <v>1.8907999072505939E-9</v>
      </c>
      <c r="Q179" s="108">
        <f>+D179+O179+P179</f>
        <v>5.2083264853474923E-3</v>
      </c>
    </row>
    <row r="181" spans="2:17" ht="15.75" x14ac:dyDescent="0.3">
      <c r="B181" s="3" t="s">
        <v>135</v>
      </c>
    </row>
    <row r="182" spans="2:17" ht="15.75" thickBot="1" x14ac:dyDescent="0.3"/>
    <row r="183" spans="2:17" ht="15.75" thickBot="1" x14ac:dyDescent="0.3">
      <c r="B183" s="116" t="s">
        <v>136</v>
      </c>
      <c r="C183" s="116" t="s">
        <v>137</v>
      </c>
      <c r="D183" s="117" t="s">
        <v>46</v>
      </c>
      <c r="I183" s="67"/>
    </row>
    <row r="184" spans="2:17" x14ac:dyDescent="0.25">
      <c r="B184" s="36" t="s">
        <v>110</v>
      </c>
      <c r="C184" s="120">
        <f>+Q161</f>
        <v>1.0059476624190253E-2</v>
      </c>
      <c r="D184" s="11">
        <f>+C184*1000</f>
        <v>10.059476624190253</v>
      </c>
    </row>
    <row r="185" spans="2:17" x14ac:dyDescent="0.25">
      <c r="B185" s="119" t="s">
        <v>138</v>
      </c>
      <c r="C185" s="118">
        <f>+Q162</f>
        <v>7.0894766241902558E-3</v>
      </c>
      <c r="D185" s="15">
        <f t="shared" ref="D185:D194" si="0">+C185*1000</f>
        <v>7.0894766241902563</v>
      </c>
    </row>
    <row r="186" spans="2:17" x14ac:dyDescent="0.25">
      <c r="B186" s="119" t="s">
        <v>139</v>
      </c>
      <c r="C186" s="118">
        <f>+Q169</f>
        <v>2.5913951573128622E-3</v>
      </c>
      <c r="D186" s="15">
        <f t="shared" si="0"/>
        <v>2.5913951573128622</v>
      </c>
    </row>
    <row r="187" spans="2:17" x14ac:dyDescent="0.25">
      <c r="B187" s="119" t="s">
        <v>117</v>
      </c>
      <c r="C187" s="118">
        <f>+Q170</f>
        <v>6.9139515731286177E-4</v>
      </c>
      <c r="D187" s="15">
        <f t="shared" si="0"/>
        <v>0.69139515731286172</v>
      </c>
    </row>
    <row r="188" spans="2:17" x14ac:dyDescent="0.25">
      <c r="B188" s="119" t="s">
        <v>118</v>
      </c>
      <c r="C188" s="118">
        <f>+Q171</f>
        <v>-1.2586048426871381E-3</v>
      </c>
      <c r="D188" s="15">
        <f t="shared" si="0"/>
        <v>-1.2586048426871381</v>
      </c>
    </row>
    <row r="189" spans="2:17" x14ac:dyDescent="0.25">
      <c r="B189" s="119" t="s">
        <v>140</v>
      </c>
      <c r="C189" s="118">
        <f>+Q176</f>
        <v>1.9780310953774731E-4</v>
      </c>
      <c r="D189" s="15">
        <f t="shared" si="0"/>
        <v>0.19780310953774732</v>
      </c>
    </row>
    <row r="190" spans="2:17" x14ac:dyDescent="0.25">
      <c r="B190" s="119" t="s">
        <v>121</v>
      </c>
      <c r="C190" s="118">
        <f>+Q177</f>
        <v>-5.9219689046225278E-4</v>
      </c>
      <c r="D190" s="15">
        <f t="shared" si="0"/>
        <v>-0.59219689046225277</v>
      </c>
    </row>
    <row r="191" spans="2:17" x14ac:dyDescent="0.25">
      <c r="B191" s="119" t="s">
        <v>122</v>
      </c>
      <c r="C191" s="118">
        <f>+Q178</f>
        <v>-1.3521968904622523E-3</v>
      </c>
      <c r="D191" s="15">
        <f t="shared" si="0"/>
        <v>-1.3521968904622523</v>
      </c>
    </row>
    <row r="192" spans="2:17" x14ac:dyDescent="0.25">
      <c r="B192" s="119" t="s">
        <v>114</v>
      </c>
      <c r="C192" s="118">
        <f>+Q165</f>
        <v>-1.0270523375809746E-2</v>
      </c>
      <c r="D192" s="15">
        <f t="shared" si="0"/>
        <v>-10.270523375809747</v>
      </c>
    </row>
    <row r="193" spans="2:8" x14ac:dyDescent="0.25">
      <c r="B193" s="119" t="s">
        <v>112</v>
      </c>
      <c r="C193" s="118">
        <f>+Q163</f>
        <v>7.6808146687739373E-4</v>
      </c>
      <c r="D193" s="15">
        <f>+C193*1000</f>
        <v>0.76808146687739376</v>
      </c>
    </row>
    <row r="194" spans="2:8" x14ac:dyDescent="0.25">
      <c r="B194" s="119" t="s">
        <v>113</v>
      </c>
      <c r="C194" s="118">
        <f>+Q164</f>
        <v>-5.2083264853474923E-3</v>
      </c>
      <c r="D194" s="15">
        <f t="shared" si="0"/>
        <v>-5.2083264853474924</v>
      </c>
    </row>
    <row r="196" spans="2:8" ht="15.75" x14ac:dyDescent="0.3">
      <c r="B196" s="3" t="s">
        <v>143</v>
      </c>
    </row>
    <row r="197" spans="2:8" ht="15.75" thickBot="1" x14ac:dyDescent="0.3"/>
    <row r="198" spans="2:8" ht="40.5" customHeight="1" thickBot="1" x14ac:dyDescent="0.3">
      <c r="B198" s="8" t="s">
        <v>144</v>
      </c>
      <c r="C198" s="10" t="s">
        <v>149</v>
      </c>
      <c r="D198" s="10" t="s">
        <v>150</v>
      </c>
      <c r="E198" s="9" t="s">
        <v>159</v>
      </c>
    </row>
    <row r="199" spans="2:8" x14ac:dyDescent="0.25">
      <c r="B199" s="305" t="s">
        <v>109</v>
      </c>
      <c r="C199" s="12">
        <v>293.55</v>
      </c>
      <c r="D199" s="12">
        <v>339.29610096713299</v>
      </c>
      <c r="E199" s="76">
        <f>+D199-C199</f>
        <v>45.746100967132975</v>
      </c>
    </row>
    <row r="200" spans="2:8" x14ac:dyDescent="0.25">
      <c r="B200" s="71" t="s">
        <v>127</v>
      </c>
      <c r="C200" s="16">
        <v>282.31</v>
      </c>
      <c r="D200" s="15">
        <f>+D199-K161</f>
        <v>336.46446912627562</v>
      </c>
      <c r="E200" s="70">
        <f t="shared" ref="E200:E207" si="1">+D200-C200</f>
        <v>54.154469126275615</v>
      </c>
      <c r="H200" s="115"/>
    </row>
    <row r="201" spans="2:8" x14ac:dyDescent="0.25">
      <c r="B201" s="71" t="s">
        <v>128</v>
      </c>
      <c r="C201" s="16">
        <v>279.85000000000002</v>
      </c>
      <c r="D201" s="16">
        <f>+D200-K162</f>
        <v>335.29623262977503</v>
      </c>
      <c r="E201" s="70">
        <f t="shared" si="1"/>
        <v>55.446232629775011</v>
      </c>
    </row>
    <row r="202" spans="2:8" x14ac:dyDescent="0.25">
      <c r="B202" s="71" t="s">
        <v>141</v>
      </c>
      <c r="C202" s="16">
        <v>277.49</v>
      </c>
      <c r="D202" s="16">
        <f>+D201-K169</f>
        <v>335.10348045675624</v>
      </c>
      <c r="E202" s="70">
        <f t="shared" si="1"/>
        <v>57.613480456756236</v>
      </c>
    </row>
    <row r="203" spans="2:8" x14ac:dyDescent="0.25">
      <c r="B203" s="71" t="s">
        <v>145</v>
      </c>
      <c r="C203" s="16">
        <v>277.89</v>
      </c>
      <c r="D203" s="16">
        <f>+D202-K170</f>
        <v>334.90491815821144</v>
      </c>
      <c r="E203" s="70">
        <f t="shared" si="1"/>
        <v>57.014918158211458</v>
      </c>
    </row>
    <row r="204" spans="2:8" x14ac:dyDescent="0.25">
      <c r="B204" s="71" t="s">
        <v>146</v>
      </c>
      <c r="C204" s="16">
        <v>282.43</v>
      </c>
      <c r="D204" s="16">
        <f>+D201-K163</f>
        <v>335.25739564989908</v>
      </c>
      <c r="E204" s="70">
        <f t="shared" si="1"/>
        <v>52.827395649899074</v>
      </c>
      <c r="F204" s="7">
        <f>+D203-K171</f>
        <v>335.25735074073862</v>
      </c>
    </row>
    <row r="205" spans="2:8" x14ac:dyDescent="0.25">
      <c r="B205" s="71" t="s">
        <v>147</v>
      </c>
      <c r="C205" s="16">
        <v>284.99</v>
      </c>
      <c r="D205" s="16">
        <f>+D204-K176</f>
        <v>335.21851537984151</v>
      </c>
      <c r="E205" s="70">
        <f t="shared" si="1"/>
        <v>50.228515379841497</v>
      </c>
      <c r="G205" s="121"/>
    </row>
    <row r="206" spans="2:8" x14ac:dyDescent="0.25">
      <c r="B206" s="71" t="s">
        <v>148</v>
      </c>
      <c r="C206" s="16">
        <v>283.62</v>
      </c>
      <c r="D206" s="16">
        <f>+D205-K177</f>
        <v>335.32190335784293</v>
      </c>
      <c r="E206" s="70">
        <f t="shared" si="1"/>
        <v>51.701903357842923</v>
      </c>
    </row>
    <row r="207" spans="2:8" x14ac:dyDescent="0.25">
      <c r="B207" s="71" t="s">
        <v>142</v>
      </c>
      <c r="C207" s="16">
        <v>286.2</v>
      </c>
      <c r="D207" s="16">
        <f>+D206-K178</f>
        <v>335.77588038033889</v>
      </c>
      <c r="E207" s="70">
        <f t="shared" si="1"/>
        <v>49.575880380338901</v>
      </c>
      <c r="F207" s="7">
        <f>+D199+K165</f>
        <v>335.77586179419353</v>
      </c>
    </row>
  </sheetData>
  <mergeCells count="336">
    <mergeCell ref="Q174:Q175"/>
    <mergeCell ref="Q167:Q168"/>
    <mergeCell ref="B174:B175"/>
    <mergeCell ref="C174:C175"/>
    <mergeCell ref="D174:D175"/>
    <mergeCell ref="E174:E175"/>
    <mergeCell ref="F174:F175"/>
    <mergeCell ref="G174:G175"/>
    <mergeCell ref="H174:H175"/>
    <mergeCell ref="I174:I175"/>
    <mergeCell ref="J174:J175"/>
    <mergeCell ref="K174:K175"/>
    <mergeCell ref="L174:L175"/>
    <mergeCell ref="M174:M175"/>
    <mergeCell ref="N174:N175"/>
    <mergeCell ref="O174:O175"/>
    <mergeCell ref="P174:P175"/>
    <mergeCell ref="M159:M160"/>
    <mergeCell ref="N159:N160"/>
    <mergeCell ref="O159:O160"/>
    <mergeCell ref="P159:P160"/>
    <mergeCell ref="Q159:Q160"/>
    <mergeCell ref="B167:B168"/>
    <mergeCell ref="C167:C168"/>
    <mergeCell ref="D167:D168"/>
    <mergeCell ref="E167:E168"/>
    <mergeCell ref="F167:F168"/>
    <mergeCell ref="G167:G168"/>
    <mergeCell ref="H167:H168"/>
    <mergeCell ref="I167:I168"/>
    <mergeCell ref="J167:J168"/>
    <mergeCell ref="K167:K168"/>
    <mergeCell ref="L167:L168"/>
    <mergeCell ref="M167:M168"/>
    <mergeCell ref="N167:N168"/>
    <mergeCell ref="O167:O168"/>
    <mergeCell ref="P167:P168"/>
    <mergeCell ref="B159:B160"/>
    <mergeCell ref="C159:C160"/>
    <mergeCell ref="D159:D160"/>
    <mergeCell ref="E159:E160"/>
    <mergeCell ref="F159:F160"/>
    <mergeCell ref="G159:G160"/>
    <mergeCell ref="H159:H160"/>
    <mergeCell ref="I159:I160"/>
    <mergeCell ref="J159:J160"/>
    <mergeCell ref="K141:K142"/>
    <mergeCell ref="L141:L142"/>
    <mergeCell ref="E141:E142"/>
    <mergeCell ref="F141:F142"/>
    <mergeCell ref="G141:G142"/>
    <mergeCell ref="H141:H142"/>
    <mergeCell ref="I141:I142"/>
    <mergeCell ref="J141:J142"/>
    <mergeCell ref="K159:K160"/>
    <mergeCell ref="L159:L160"/>
    <mergeCell ref="M141:M142"/>
    <mergeCell ref="N141:N142"/>
    <mergeCell ref="O141:O142"/>
    <mergeCell ref="P141:P142"/>
    <mergeCell ref="Q141:Q142"/>
    <mergeCell ref="B148:B149"/>
    <mergeCell ref="C148:C149"/>
    <mergeCell ref="D148:D149"/>
    <mergeCell ref="E148:E149"/>
    <mergeCell ref="F148:F149"/>
    <mergeCell ref="G148:G149"/>
    <mergeCell ref="H148:H149"/>
    <mergeCell ref="I148:I149"/>
    <mergeCell ref="J148:J149"/>
    <mergeCell ref="K148:K149"/>
    <mergeCell ref="L148:L149"/>
    <mergeCell ref="M148:M149"/>
    <mergeCell ref="N148:N149"/>
    <mergeCell ref="O148:O149"/>
    <mergeCell ref="P148:P149"/>
    <mergeCell ref="Q148:Q149"/>
    <mergeCell ref="B141:B142"/>
    <mergeCell ref="C141:C142"/>
    <mergeCell ref="D141:D142"/>
    <mergeCell ref="L122:L123"/>
    <mergeCell ref="M122:M123"/>
    <mergeCell ref="N122:N123"/>
    <mergeCell ref="O122:O123"/>
    <mergeCell ref="P122:P123"/>
    <mergeCell ref="Q122:Q123"/>
    <mergeCell ref="B133:B134"/>
    <mergeCell ref="C133:C134"/>
    <mergeCell ref="D133:D134"/>
    <mergeCell ref="E133:E134"/>
    <mergeCell ref="F133:F134"/>
    <mergeCell ref="G133:G134"/>
    <mergeCell ref="H133:H134"/>
    <mergeCell ref="I133:I134"/>
    <mergeCell ref="J133:J134"/>
    <mergeCell ref="K133:K134"/>
    <mergeCell ref="L133:L134"/>
    <mergeCell ref="M133:M134"/>
    <mergeCell ref="N133:N134"/>
    <mergeCell ref="O133:O134"/>
    <mergeCell ref="P133:P134"/>
    <mergeCell ref="Q133:Q134"/>
    <mergeCell ref="B122:B123"/>
    <mergeCell ref="C122:C123"/>
    <mergeCell ref="D122:D123"/>
    <mergeCell ref="E122:E123"/>
    <mergeCell ref="F122:F123"/>
    <mergeCell ref="G122:G123"/>
    <mergeCell ref="H122:H123"/>
    <mergeCell ref="I122:I123"/>
    <mergeCell ref="J122:J123"/>
    <mergeCell ref="K107:K108"/>
    <mergeCell ref="D107:D108"/>
    <mergeCell ref="E107:E108"/>
    <mergeCell ref="F107:F108"/>
    <mergeCell ref="G107:G108"/>
    <mergeCell ref="H107:H108"/>
    <mergeCell ref="I107:I108"/>
    <mergeCell ref="J107:J108"/>
    <mergeCell ref="K122:K123"/>
    <mergeCell ref="L107:L108"/>
    <mergeCell ref="M107:M108"/>
    <mergeCell ref="N107:N108"/>
    <mergeCell ref="O107:O108"/>
    <mergeCell ref="P107:P108"/>
    <mergeCell ref="Q107:Q108"/>
    <mergeCell ref="B115:B116"/>
    <mergeCell ref="C115:C116"/>
    <mergeCell ref="D115:D116"/>
    <mergeCell ref="E115:E116"/>
    <mergeCell ref="F115:F116"/>
    <mergeCell ref="G115:G116"/>
    <mergeCell ref="H115:H116"/>
    <mergeCell ref="I115:I116"/>
    <mergeCell ref="J115:J116"/>
    <mergeCell ref="K115:K116"/>
    <mergeCell ref="L115:L116"/>
    <mergeCell ref="M115:M116"/>
    <mergeCell ref="N115:N116"/>
    <mergeCell ref="O115:O116"/>
    <mergeCell ref="P115:P116"/>
    <mergeCell ref="Q115:Q116"/>
    <mergeCell ref="B107:B108"/>
    <mergeCell ref="C107:C108"/>
    <mergeCell ref="L89:L90"/>
    <mergeCell ref="M89:M90"/>
    <mergeCell ref="N89:N90"/>
    <mergeCell ref="O89:O90"/>
    <mergeCell ref="P89:P90"/>
    <mergeCell ref="Q89:Q90"/>
    <mergeCell ref="B96:B97"/>
    <mergeCell ref="C96:C97"/>
    <mergeCell ref="D96:D97"/>
    <mergeCell ref="E96:E97"/>
    <mergeCell ref="F96:F97"/>
    <mergeCell ref="G96:G97"/>
    <mergeCell ref="H96:H97"/>
    <mergeCell ref="I96:I97"/>
    <mergeCell ref="J96:J97"/>
    <mergeCell ref="K96:K97"/>
    <mergeCell ref="L96:L97"/>
    <mergeCell ref="M96:M97"/>
    <mergeCell ref="N96:N97"/>
    <mergeCell ref="O96:O97"/>
    <mergeCell ref="P96:P97"/>
    <mergeCell ref="Q96:Q97"/>
    <mergeCell ref="B89:B90"/>
    <mergeCell ref="C89:C90"/>
    <mergeCell ref="D89:D90"/>
    <mergeCell ref="E89:E90"/>
    <mergeCell ref="F89:F90"/>
    <mergeCell ref="G89:G90"/>
    <mergeCell ref="H89:H90"/>
    <mergeCell ref="I89:I90"/>
    <mergeCell ref="J89:J90"/>
    <mergeCell ref="K70:K71"/>
    <mergeCell ref="D70:D71"/>
    <mergeCell ref="E70:E71"/>
    <mergeCell ref="F70:F71"/>
    <mergeCell ref="G70:G71"/>
    <mergeCell ref="H70:H71"/>
    <mergeCell ref="I70:I71"/>
    <mergeCell ref="J70:J71"/>
    <mergeCell ref="K89:K90"/>
    <mergeCell ref="K81:K82"/>
    <mergeCell ref="L81:L82"/>
    <mergeCell ref="M81:M82"/>
    <mergeCell ref="N81:N82"/>
    <mergeCell ref="O81:O82"/>
    <mergeCell ref="P81:P82"/>
    <mergeCell ref="Q81:Q82"/>
    <mergeCell ref="B70:B71"/>
    <mergeCell ref="C70:C71"/>
    <mergeCell ref="B81:B82"/>
    <mergeCell ref="C81:C82"/>
    <mergeCell ref="D81:D82"/>
    <mergeCell ref="E81:E82"/>
    <mergeCell ref="F81:F82"/>
    <mergeCell ref="G81:G82"/>
    <mergeCell ref="H81:H82"/>
    <mergeCell ref="I81:I82"/>
    <mergeCell ref="J81:J82"/>
    <mergeCell ref="K63:K64"/>
    <mergeCell ref="L63:L64"/>
    <mergeCell ref="M63:M64"/>
    <mergeCell ref="N63:N64"/>
    <mergeCell ref="O63:O64"/>
    <mergeCell ref="P63:P64"/>
    <mergeCell ref="Q63:Q64"/>
    <mergeCell ref="B55:B56"/>
    <mergeCell ref="L70:L71"/>
    <mergeCell ref="M70:M71"/>
    <mergeCell ref="N70:N71"/>
    <mergeCell ref="O70:O71"/>
    <mergeCell ref="P70:P71"/>
    <mergeCell ref="Q70:Q71"/>
    <mergeCell ref="B63:B64"/>
    <mergeCell ref="C63:C64"/>
    <mergeCell ref="D63:D64"/>
    <mergeCell ref="E63:E64"/>
    <mergeCell ref="F63:F64"/>
    <mergeCell ref="G63:G64"/>
    <mergeCell ref="H63:H64"/>
    <mergeCell ref="I63:I64"/>
    <mergeCell ref="J63:J64"/>
    <mergeCell ref="C55:C56"/>
    <mergeCell ref="D55:D56"/>
    <mergeCell ref="E55:E56"/>
    <mergeCell ref="F55:F56"/>
    <mergeCell ref="G55:G56"/>
    <mergeCell ref="H55:H56"/>
    <mergeCell ref="I55:I56"/>
    <mergeCell ref="J55:J56"/>
    <mergeCell ref="Q37:Q38"/>
    <mergeCell ref="K44:K45"/>
    <mergeCell ref="L44:L45"/>
    <mergeCell ref="M44:M45"/>
    <mergeCell ref="N44:N45"/>
    <mergeCell ref="O44:O45"/>
    <mergeCell ref="P44:P45"/>
    <mergeCell ref="Q44:Q45"/>
    <mergeCell ref="K55:K56"/>
    <mergeCell ref="L55:L56"/>
    <mergeCell ref="M55:M56"/>
    <mergeCell ref="N55:N56"/>
    <mergeCell ref="O55:O56"/>
    <mergeCell ref="P55:P56"/>
    <mergeCell ref="Q55:Q56"/>
    <mergeCell ref="B44:B45"/>
    <mergeCell ref="C44:C45"/>
    <mergeCell ref="D44:D45"/>
    <mergeCell ref="E44:E45"/>
    <mergeCell ref="F44:F45"/>
    <mergeCell ref="G44:G45"/>
    <mergeCell ref="H44:H45"/>
    <mergeCell ref="I44:I45"/>
    <mergeCell ref="J44:J45"/>
    <mergeCell ref="Q29:Q30"/>
    <mergeCell ref="B37:B38"/>
    <mergeCell ref="C37:C38"/>
    <mergeCell ref="D37:D38"/>
    <mergeCell ref="E37:E38"/>
    <mergeCell ref="F37:F38"/>
    <mergeCell ref="G37:G38"/>
    <mergeCell ref="H37:H38"/>
    <mergeCell ref="I37:I38"/>
    <mergeCell ref="J37:J38"/>
    <mergeCell ref="K37:K38"/>
    <mergeCell ref="L37:L38"/>
    <mergeCell ref="M37:M38"/>
    <mergeCell ref="N37:N38"/>
    <mergeCell ref="O37:O38"/>
    <mergeCell ref="P37:P38"/>
    <mergeCell ref="B29:B30"/>
    <mergeCell ref="C29:C30"/>
    <mergeCell ref="D29:D30"/>
    <mergeCell ref="E29:E30"/>
    <mergeCell ref="F29:F30"/>
    <mergeCell ref="G29:G30"/>
    <mergeCell ref="H29:H30"/>
    <mergeCell ref="I29:I30"/>
    <mergeCell ref="K29:K30"/>
    <mergeCell ref="L29:L30"/>
    <mergeCell ref="M29:M30"/>
    <mergeCell ref="N29:N30"/>
    <mergeCell ref="O29:O30"/>
    <mergeCell ref="P29:P30"/>
    <mergeCell ref="B18:B19"/>
    <mergeCell ref="C18:C19"/>
    <mergeCell ref="P18:P19"/>
    <mergeCell ref="B3:B4"/>
    <mergeCell ref="H3:H4"/>
    <mergeCell ref="C3:C4"/>
    <mergeCell ref="D3:D4"/>
    <mergeCell ref="E3:E4"/>
    <mergeCell ref="F3:F4"/>
    <mergeCell ref="I3:I4"/>
    <mergeCell ref="G3:G4"/>
    <mergeCell ref="J29:J30"/>
    <mergeCell ref="P11:P12"/>
    <mergeCell ref="Q11:Q12"/>
    <mergeCell ref="L3:L4"/>
    <mergeCell ref="O3:O4"/>
    <mergeCell ref="N3:N4"/>
    <mergeCell ref="P3:P4"/>
    <mergeCell ref="Q3:Q4"/>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J3:J4"/>
    <mergeCell ref="K3:K4"/>
    <mergeCell ref="M3:M4"/>
    <mergeCell ref="Q18:Q19"/>
    <mergeCell ref="D18:D19"/>
    <mergeCell ref="E18:E19"/>
    <mergeCell ref="F18:F19"/>
    <mergeCell ref="G18:G19"/>
    <mergeCell ref="H18:H19"/>
    <mergeCell ref="I18:I19"/>
    <mergeCell ref="J18:J19"/>
    <mergeCell ref="K18:K19"/>
    <mergeCell ref="L18:L19"/>
    <mergeCell ref="M18:M19"/>
    <mergeCell ref="N18:N19"/>
    <mergeCell ref="O18:O19"/>
  </mergeCells>
  <pageMargins left="0.7" right="0.7" top="0.75" bottom="0.75" header="0.3" footer="0.3"/>
  <pageSetup paperSize="9" scale="49" orientation="portrait" r:id="rId1"/>
  <ignoredErrors>
    <ignoredError sqref="B5 B169 B161 B150 B143 B135 B13 B20 B31 B39 B46 B57 B65 B72 B83 B91 B98 B109 B117 B124 B176 B199:B207" numberStoredAsText="1"/>
    <ignoredError sqref="E14 M13:M14 M20:M23 M5:M6 M31:M32 M39:M40 M65:M66 M143:M144 M46:M49 M57:M58 M72:M75 M117:M118 M83:M84 M91:M92 M98:M101 M109:M110 M124:M127 M150:M153 M135:M136 M161:M162 M169:M170 M176:M179" formula="1"/>
    <ignoredError sqref="M35" evalError="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
  <sheetViews>
    <sheetView topLeftCell="A4" workbookViewId="0">
      <selection sqref="A1:XFD1048576"/>
    </sheetView>
  </sheetViews>
  <sheetFormatPr baseColWidth="10" defaultRowHeight="15" x14ac:dyDescent="0.25"/>
  <cols>
    <col min="1" max="8" width="11.42578125" style="4"/>
    <col min="9" max="9" width="11.28515625" style="4" customWidth="1"/>
    <col min="10" max="10" width="8.85546875" style="4" customWidth="1"/>
    <col min="11" max="11" width="10.5703125" style="4" customWidth="1"/>
    <col min="12" max="12" width="13.5703125" style="4" customWidth="1"/>
    <col min="13" max="13" width="12.7109375" style="4" customWidth="1"/>
    <col min="14" max="14" width="13.140625" style="4" customWidth="1"/>
    <col min="15" max="15" width="12.7109375" style="123" customWidth="1"/>
    <col min="16" max="16" width="17.140625" style="4" customWidth="1"/>
    <col min="17" max="21" width="11.42578125" style="4" customWidth="1"/>
    <col min="22" max="22" width="11.42578125" style="4"/>
    <col min="23" max="23" width="15.5703125" style="4" customWidth="1"/>
    <col min="24" max="16384" width="11.42578125" style="4"/>
  </cols>
  <sheetData>
    <row r="1" spans="1:27" ht="15.75" x14ac:dyDescent="0.3">
      <c r="A1" s="3" t="s">
        <v>62</v>
      </c>
    </row>
    <row r="2" spans="1:27" x14ac:dyDescent="0.25">
      <c r="C2" s="122" t="s">
        <v>162</v>
      </c>
      <c r="D2" s="37">
        <f>0.0015*10^-3</f>
        <v>1.5E-6</v>
      </c>
    </row>
    <row r="3" spans="1:27" ht="15.75" thickBot="1" x14ac:dyDescent="0.3">
      <c r="C3" s="122" t="s">
        <v>163</v>
      </c>
      <c r="D3" s="37">
        <f>1.01*10^-6</f>
        <v>1.0099999999999999E-6</v>
      </c>
    </row>
    <row r="4" spans="1:27" ht="15.75" thickBot="1" x14ac:dyDescent="0.3">
      <c r="B4" s="131">
        <v>1</v>
      </c>
      <c r="D4" s="37"/>
    </row>
    <row r="5" spans="1:27" s="121" customFormat="1" ht="32.25" thickBot="1" x14ac:dyDescent="0.3">
      <c r="B5" s="8" t="s">
        <v>151</v>
      </c>
      <c r="C5" s="10" t="s">
        <v>161</v>
      </c>
      <c r="D5" s="10" t="s">
        <v>153</v>
      </c>
      <c r="E5" s="8" t="s">
        <v>152</v>
      </c>
      <c r="F5" s="8" t="s">
        <v>78</v>
      </c>
      <c r="G5" s="8" t="s">
        <v>115</v>
      </c>
      <c r="H5" s="8" t="s">
        <v>154</v>
      </c>
      <c r="I5" s="8" t="s">
        <v>155</v>
      </c>
      <c r="J5" s="8" t="s">
        <v>156</v>
      </c>
      <c r="K5" s="8" t="s">
        <v>157</v>
      </c>
      <c r="L5" s="8" t="s">
        <v>82</v>
      </c>
      <c r="M5" s="125" t="s">
        <v>164</v>
      </c>
      <c r="N5" s="125" t="s">
        <v>158</v>
      </c>
      <c r="O5" s="129" t="s">
        <v>165</v>
      </c>
      <c r="P5" s="10" t="s">
        <v>172</v>
      </c>
      <c r="Q5" s="124" t="s">
        <v>173</v>
      </c>
    </row>
    <row r="6" spans="1:27" s="113" customFormat="1" x14ac:dyDescent="0.25">
      <c r="B6" s="132" t="s">
        <v>127</v>
      </c>
      <c r="C6" s="133">
        <f>2.97/1000</f>
        <v>2.97E-3</v>
      </c>
      <c r="D6" s="134">
        <v>338</v>
      </c>
      <c r="E6" s="135" t="s">
        <v>110</v>
      </c>
      <c r="F6" s="136">
        <v>310.83</v>
      </c>
      <c r="G6" s="137">
        <f>110/1000</f>
        <v>0.11</v>
      </c>
      <c r="H6" s="138">
        <f>+PI()*G6^2/4</f>
        <v>9.5033177771091243E-3</v>
      </c>
      <c r="I6" s="134">
        <v>339.3</v>
      </c>
      <c r="J6" s="134">
        <f>+D6</f>
        <v>338</v>
      </c>
      <c r="K6" s="134">
        <f>+I6-J6</f>
        <v>1.3000000000000114</v>
      </c>
      <c r="L6" s="133">
        <f>(-2*POWER(2*9.81*G6*ABS(K6)/F6,0.5))*(LOG10(($D$2/(3.7*G6))+((2.51*$D$3*POWER(F6,0.5))/(G6*POWER(2*9.81*G6*ABS(K6),0.5)))))</f>
        <v>0.68568616916605485</v>
      </c>
      <c r="M6" s="139">
        <f>+IF(K6&lt;0,-H6*L6,H6*L6)</f>
        <v>6.5162935609536232E-3</v>
      </c>
      <c r="N6" s="133">
        <f>+M6/K6</f>
        <v>5.0125335084258201E-3</v>
      </c>
      <c r="O6" s="274">
        <f>2*M8/N8</f>
        <v>-0.51303637696036575</v>
      </c>
      <c r="P6" s="136"/>
      <c r="Q6" s="275">
        <f>+K6+O6+P6</f>
        <v>0.78696362303964562</v>
      </c>
    </row>
    <row r="7" spans="1:27" s="78" customFormat="1" x14ac:dyDescent="0.25">
      <c r="B7" s="276"/>
      <c r="C7" s="183"/>
      <c r="D7" s="184"/>
      <c r="E7" s="185" t="s">
        <v>138</v>
      </c>
      <c r="F7" s="184">
        <v>240.22</v>
      </c>
      <c r="G7" s="186">
        <f>110/1000</f>
        <v>0.11</v>
      </c>
      <c r="H7" s="187">
        <f>+PI()*G7^2/4</f>
        <v>9.5033177771091243E-3</v>
      </c>
      <c r="I7" s="188">
        <v>337</v>
      </c>
      <c r="J7" s="188">
        <f>+D6</f>
        <v>338</v>
      </c>
      <c r="K7" s="188">
        <f>+I7-J7</f>
        <v>-1</v>
      </c>
      <c r="L7" s="183">
        <f>(-2*POWER(2*9.81*G7*ABS(K7)/F7,0.5))*(LOG10(($D$2/(3.7*G7))+((2.51*$D$3*POWER(F7,0.5))/(G7*POWER(2*9.81*G7*ABS(K7),0.5)))))</f>
        <v>0.68389633316600063</v>
      </c>
      <c r="M7" s="187">
        <f>+IF(K7&lt;0,-H7*L7,H7*L7)</f>
        <v>-6.4992841806761981E-3</v>
      </c>
      <c r="N7" s="183">
        <f>+M7/K7</f>
        <v>6.4992841806761981E-3</v>
      </c>
      <c r="O7" s="189">
        <f>+O6</f>
        <v>-0.51303637696036575</v>
      </c>
      <c r="P7" s="189">
        <f>-O10</f>
        <v>0.72031520233004653</v>
      </c>
      <c r="Q7" s="277">
        <f>+K7+O7+P7</f>
        <v>-0.7927211746303191</v>
      </c>
      <c r="Z7" s="78" t="s">
        <v>49</v>
      </c>
      <c r="AA7" s="78" t="s">
        <v>160</v>
      </c>
    </row>
    <row r="8" spans="1:27" s="113" customFormat="1" ht="15.75" x14ac:dyDescent="0.3">
      <c r="B8" s="141"/>
      <c r="C8" s="142"/>
      <c r="D8" s="143"/>
      <c r="E8" s="144"/>
      <c r="F8" s="143"/>
      <c r="G8" s="145"/>
      <c r="H8" s="146"/>
      <c r="I8" s="147"/>
      <c r="J8" s="147"/>
      <c r="K8" s="147"/>
      <c r="L8" s="149" t="s">
        <v>166</v>
      </c>
      <c r="M8" s="150">
        <f>+SUM(M6:M7)-C6</f>
        <v>-2.9529906197225749E-3</v>
      </c>
      <c r="N8" s="151">
        <f>+SUM(N6:N7)</f>
        <v>1.1511817689102019E-2</v>
      </c>
      <c r="O8" s="180"/>
      <c r="P8" s="143"/>
      <c r="Q8" s="277"/>
    </row>
    <row r="9" spans="1:27" s="113" customFormat="1" x14ac:dyDescent="0.25">
      <c r="B9" s="141"/>
      <c r="C9" s="142"/>
      <c r="D9" s="143"/>
      <c r="E9" s="144"/>
      <c r="F9" s="142"/>
      <c r="G9" s="142"/>
      <c r="H9" s="146"/>
      <c r="I9" s="152"/>
      <c r="J9" s="142"/>
      <c r="K9" s="142"/>
      <c r="L9" s="142"/>
      <c r="M9" s="142"/>
      <c r="N9" s="142"/>
      <c r="O9" s="181"/>
      <c r="P9" s="143"/>
      <c r="Q9" s="277"/>
      <c r="Z9" s="113">
        <v>1</v>
      </c>
      <c r="AA9" s="127">
        <v>339.3</v>
      </c>
    </row>
    <row r="10" spans="1:27" s="78" customFormat="1" x14ac:dyDescent="0.25">
      <c r="B10" s="278" t="s">
        <v>128</v>
      </c>
      <c r="C10" s="183">
        <f>3.73/1000</f>
        <v>3.7299999999999998E-3</v>
      </c>
      <c r="D10" s="188">
        <v>337</v>
      </c>
      <c r="E10" s="185" t="s">
        <v>138</v>
      </c>
      <c r="F10" s="184">
        <v>240.22</v>
      </c>
      <c r="G10" s="190">
        <f>110/1000</f>
        <v>0.11</v>
      </c>
      <c r="H10" s="187">
        <f>+PI()*G10^2/4</f>
        <v>9.5033177771091243E-3</v>
      </c>
      <c r="I10" s="191">
        <v>338</v>
      </c>
      <c r="J10" s="188">
        <f>+D10</f>
        <v>337</v>
      </c>
      <c r="K10" s="188">
        <f>+I10-J10</f>
        <v>1</v>
      </c>
      <c r="L10" s="183">
        <f>(-2*POWER(2*9.81*G10*ABS(K10)/F10,0.5))*(LOG10(($D$2/(3.7*G10))+((2.51*$D$3*POWER(F10,0.5))/(G10*POWER(2*9.81*G10*ABS(K10),0.5)))))</f>
        <v>0.68389633316600063</v>
      </c>
      <c r="M10" s="187">
        <f>+IF(K10&lt;0,-H10*L10,H10*L10)</f>
        <v>6.4992841806761981E-3</v>
      </c>
      <c r="N10" s="183">
        <f>+M10/K10</f>
        <v>6.4992841806761981E-3</v>
      </c>
      <c r="O10" s="189">
        <f>2*M13/N13</f>
        <v>-0.72031520233004653</v>
      </c>
      <c r="P10" s="189">
        <f>-O7</f>
        <v>0.51303637696036575</v>
      </c>
      <c r="Q10" s="277">
        <f>+K10+O10+P10</f>
        <v>0.79272117463031921</v>
      </c>
      <c r="Z10" s="78">
        <v>2</v>
      </c>
      <c r="AA10" s="126">
        <v>338</v>
      </c>
    </row>
    <row r="11" spans="1:27" s="192" customFormat="1" x14ac:dyDescent="0.25">
      <c r="B11" s="279"/>
      <c r="C11" s="193"/>
      <c r="D11" s="194"/>
      <c r="E11" s="195" t="s">
        <v>139</v>
      </c>
      <c r="F11" s="196">
        <v>237.3</v>
      </c>
      <c r="G11" s="197">
        <f>110/1000</f>
        <v>0.11</v>
      </c>
      <c r="H11" s="198">
        <f>+PI()*G11^2/4</f>
        <v>9.5033177771091243E-3</v>
      </c>
      <c r="I11" s="199">
        <v>336</v>
      </c>
      <c r="J11" s="196">
        <f>+D10</f>
        <v>337</v>
      </c>
      <c r="K11" s="196">
        <f t="shared" ref="K11:K20" si="0">+I11-J11</f>
        <v>-1</v>
      </c>
      <c r="L11" s="193">
        <f t="shared" ref="L11:L20" si="1">(-2*POWER(2*9.81*G11*ABS(K11)/F11,0.5))*(LOG10(($D$2/(3.7*G11))+((2.51*$D$3*POWER(F11,0.5))/(G11*POWER(2*9.81*G11*ABS(K11),0.5)))))</f>
        <v>0.68859012136284869</v>
      </c>
      <c r="M11" s="198">
        <f>+IF(K11&lt;0,-H11*L11,H11*L11)</f>
        <v>-6.5438907414892894E-3</v>
      </c>
      <c r="N11" s="193">
        <f>+M11/K11</f>
        <v>6.5438907414892894E-3</v>
      </c>
      <c r="O11" s="200">
        <f>+O10</f>
        <v>-0.72031520233004653</v>
      </c>
      <c r="P11" s="200">
        <f>-O15</f>
        <v>-0.70166636909627567</v>
      </c>
      <c r="Q11" s="277">
        <f>+K11+O11+P11</f>
        <v>-2.421981571426322</v>
      </c>
      <c r="Z11" s="192">
        <v>3</v>
      </c>
      <c r="AA11" s="201">
        <v>337</v>
      </c>
    </row>
    <row r="12" spans="1:27" s="211" customFormat="1" x14ac:dyDescent="0.25">
      <c r="B12" s="280"/>
      <c r="C12" s="212"/>
      <c r="D12" s="213"/>
      <c r="E12" s="214" t="s">
        <v>112</v>
      </c>
      <c r="F12" s="213">
        <v>401.36</v>
      </c>
      <c r="G12" s="215">
        <f>110/1000</f>
        <v>0.11</v>
      </c>
      <c r="H12" s="216">
        <f>+PI()*G12^2/4</f>
        <v>9.5033177771091243E-3</v>
      </c>
      <c r="I12" s="217">
        <v>336.5</v>
      </c>
      <c r="J12" s="218">
        <f>+D10</f>
        <v>337</v>
      </c>
      <c r="K12" s="218">
        <f t="shared" si="0"/>
        <v>-0.5</v>
      </c>
      <c r="L12" s="212">
        <f t="shared" si="1"/>
        <v>0.34725926264406143</v>
      </c>
      <c r="M12" s="216">
        <f>+IF(K12&lt;0,-H12*L12,H12*L12)</f>
        <v>-3.3001151239511156E-3</v>
      </c>
      <c r="N12" s="212">
        <f>+M12/K12</f>
        <v>6.6002302479022312E-3</v>
      </c>
      <c r="O12" s="219">
        <f>+O11</f>
        <v>-0.72031520233004653</v>
      </c>
      <c r="P12" s="219">
        <f>-O23</f>
        <v>-0.25374793857347289</v>
      </c>
      <c r="Q12" s="277">
        <f>+K12+O12+P12</f>
        <v>-1.4740631409035194</v>
      </c>
      <c r="Z12" s="211">
        <v>4</v>
      </c>
      <c r="AA12" s="220">
        <v>336</v>
      </c>
    </row>
    <row r="13" spans="1:27" ht="15.75" x14ac:dyDescent="0.3">
      <c r="B13" s="157"/>
      <c r="C13" s="158"/>
      <c r="D13" s="159"/>
      <c r="E13" s="160"/>
      <c r="F13" s="159"/>
      <c r="G13" s="162"/>
      <c r="H13" s="163"/>
      <c r="I13" s="164"/>
      <c r="J13" s="161"/>
      <c r="K13" s="161"/>
      <c r="L13" s="165" t="s">
        <v>166</v>
      </c>
      <c r="M13" s="166">
        <f>+SUM(M10:M12)-C10</f>
        <v>-7.0747216847642062E-3</v>
      </c>
      <c r="N13" s="167">
        <f>+SUM(N10:N12)</f>
        <v>1.964340517006772E-2</v>
      </c>
      <c r="O13" s="182"/>
      <c r="P13" s="159"/>
      <c r="Q13" s="277"/>
      <c r="AA13" s="7"/>
    </row>
    <row r="14" spans="1:27" x14ac:dyDescent="0.25">
      <c r="B14" s="157"/>
      <c r="C14" s="158"/>
      <c r="D14" s="159"/>
      <c r="E14" s="160"/>
      <c r="F14" s="158"/>
      <c r="G14" s="158"/>
      <c r="H14" s="163"/>
      <c r="I14" s="168"/>
      <c r="J14" s="159"/>
      <c r="K14" s="158"/>
      <c r="L14" s="158"/>
      <c r="M14" s="158"/>
      <c r="N14" s="158"/>
      <c r="O14" s="182"/>
      <c r="P14" s="159"/>
      <c r="Q14" s="277"/>
      <c r="Z14" s="4">
        <v>5</v>
      </c>
      <c r="AA14" s="7">
        <v>335</v>
      </c>
    </row>
    <row r="15" spans="1:27" s="192" customFormat="1" x14ac:dyDescent="0.25">
      <c r="B15" s="281" t="s">
        <v>141</v>
      </c>
      <c r="C15" s="202">
        <f>1.9/1000</f>
        <v>1.9E-3</v>
      </c>
      <c r="D15" s="196">
        <v>336</v>
      </c>
      <c r="E15" s="195" t="s">
        <v>139</v>
      </c>
      <c r="F15" s="196">
        <v>237.3</v>
      </c>
      <c r="G15" s="197">
        <f>110/1000</f>
        <v>0.11</v>
      </c>
      <c r="H15" s="198">
        <f>+PI()*G15^2/4</f>
        <v>9.5033177771091243E-3</v>
      </c>
      <c r="I15" s="199">
        <v>337</v>
      </c>
      <c r="J15" s="196">
        <f>+D15</f>
        <v>336</v>
      </c>
      <c r="K15" s="196">
        <f t="shared" si="0"/>
        <v>1</v>
      </c>
      <c r="L15" s="193">
        <f t="shared" si="1"/>
        <v>0.68859012136284869</v>
      </c>
      <c r="M15" s="198">
        <f>+IF(K15&lt;0,-H15*L15,H15*L15)</f>
        <v>6.5438907414892894E-3</v>
      </c>
      <c r="N15" s="193">
        <f>+M15/K15</f>
        <v>6.5438907414892894E-3</v>
      </c>
      <c r="O15" s="200">
        <f>2*M17/N17</f>
        <v>0.70166636909627567</v>
      </c>
      <c r="P15" s="200">
        <f>-O11</f>
        <v>0.72031520233004653</v>
      </c>
      <c r="Q15" s="277">
        <f>+K15+O15+P15</f>
        <v>2.421981571426322</v>
      </c>
      <c r="Z15" s="192">
        <v>6</v>
      </c>
      <c r="AA15" s="201">
        <v>336.5</v>
      </c>
    </row>
    <row r="16" spans="1:27" s="222" customFormat="1" x14ac:dyDescent="0.25">
      <c r="B16" s="282"/>
      <c r="C16" s="223"/>
      <c r="D16" s="224"/>
      <c r="E16" s="225" t="s">
        <v>117</v>
      </c>
      <c r="F16" s="224">
        <v>401.35</v>
      </c>
      <c r="G16" s="224">
        <f>75/1000</f>
        <v>7.4999999999999997E-2</v>
      </c>
      <c r="H16" s="226">
        <f>+PI()*G16^2/4</f>
        <v>4.4178646691106467E-3</v>
      </c>
      <c r="I16" s="227">
        <v>335</v>
      </c>
      <c r="J16" s="228">
        <f>+D15</f>
        <v>336</v>
      </c>
      <c r="K16" s="228">
        <f t="shared" si="0"/>
        <v>-1</v>
      </c>
      <c r="L16" s="223">
        <f t="shared" si="1"/>
        <v>0.39345779375813161</v>
      </c>
      <c r="M16" s="226">
        <f>+IF(K16&lt;0,-H16*L16,H16*L16)</f>
        <v>-1.7382432858302733E-3</v>
      </c>
      <c r="N16" s="223">
        <f>+M16/K16</f>
        <v>1.7382432858302733E-3</v>
      </c>
      <c r="O16" s="229">
        <f>+O15</f>
        <v>0.70166636909627567</v>
      </c>
      <c r="P16" s="229">
        <f>-O19</f>
        <v>-1.451678367724617</v>
      </c>
      <c r="Q16" s="277">
        <f>+K16+O16+P16</f>
        <v>-1.7500119986283413</v>
      </c>
      <c r="Z16" s="222">
        <v>7</v>
      </c>
      <c r="AA16" s="230">
        <v>334.8</v>
      </c>
    </row>
    <row r="17" spans="2:27" ht="15.75" x14ac:dyDescent="0.3">
      <c r="B17" s="157"/>
      <c r="C17" s="158"/>
      <c r="D17" s="159"/>
      <c r="E17" s="160"/>
      <c r="F17" s="158"/>
      <c r="G17" s="158"/>
      <c r="H17" s="163"/>
      <c r="I17" s="168"/>
      <c r="J17" s="159"/>
      <c r="K17" s="158"/>
      <c r="L17" s="165" t="s">
        <v>166</v>
      </c>
      <c r="M17" s="166">
        <f>+SUM(M15:M16)-C15</f>
        <v>2.9056474556590165E-3</v>
      </c>
      <c r="N17" s="167">
        <f>+SUM(N15:N16)</f>
        <v>8.2821340273195633E-3</v>
      </c>
      <c r="O17" s="182"/>
      <c r="P17" s="178"/>
      <c r="Q17" s="277"/>
      <c r="Z17" s="4">
        <v>8</v>
      </c>
      <c r="AA17" s="7">
        <v>336.8</v>
      </c>
    </row>
    <row r="18" spans="2:27" ht="15.75" x14ac:dyDescent="0.3">
      <c r="B18" s="157"/>
      <c r="C18" s="158"/>
      <c r="D18" s="159"/>
      <c r="E18" s="160"/>
      <c r="F18" s="158"/>
      <c r="G18" s="158"/>
      <c r="H18" s="163"/>
      <c r="I18" s="168"/>
      <c r="J18" s="159"/>
      <c r="K18" s="158"/>
      <c r="L18" s="165"/>
      <c r="M18" s="166"/>
      <c r="N18" s="167"/>
      <c r="O18" s="182"/>
      <c r="P18" s="159"/>
      <c r="Q18" s="277"/>
      <c r="AA18" s="7"/>
    </row>
    <row r="19" spans="2:27" s="222" customFormat="1" x14ac:dyDescent="0.25">
      <c r="B19" s="283" t="s">
        <v>145</v>
      </c>
      <c r="C19" s="224">
        <f>1.95/1000</f>
        <v>1.9499999999999999E-3</v>
      </c>
      <c r="D19" s="228">
        <v>335</v>
      </c>
      <c r="E19" s="225" t="s">
        <v>117</v>
      </c>
      <c r="F19" s="224">
        <v>401.35</v>
      </c>
      <c r="G19" s="224">
        <f>75/1000</f>
        <v>7.4999999999999997E-2</v>
      </c>
      <c r="H19" s="226">
        <f>+PI()*G19^2/4</f>
        <v>4.4178646691106467E-3</v>
      </c>
      <c r="I19" s="228">
        <v>336</v>
      </c>
      <c r="J19" s="228">
        <f>+D19</f>
        <v>335</v>
      </c>
      <c r="K19" s="228">
        <f t="shared" si="0"/>
        <v>1</v>
      </c>
      <c r="L19" s="231">
        <f t="shared" si="1"/>
        <v>0.39345779375813161</v>
      </c>
      <c r="M19" s="226">
        <f>+IF(K19&lt;0,-H19*L19,H19*L19)</f>
        <v>1.7382432858302733E-3</v>
      </c>
      <c r="N19" s="223">
        <f>+M19/K19</f>
        <v>1.7382432858302733E-3</v>
      </c>
      <c r="O19" s="229">
        <f>2*M21/N21</f>
        <v>1.451678367724617</v>
      </c>
      <c r="P19" s="229">
        <f>-O16</f>
        <v>-0.70166636909627567</v>
      </c>
      <c r="Q19" s="277">
        <f>+K19+O19+P19</f>
        <v>1.7500119986283416</v>
      </c>
      <c r="Z19" s="222">
        <v>9</v>
      </c>
      <c r="AA19" s="230">
        <v>337.6</v>
      </c>
    </row>
    <row r="20" spans="2:27" s="203" customFormat="1" x14ac:dyDescent="0.25">
      <c r="B20" s="284"/>
      <c r="C20" s="204"/>
      <c r="D20" s="205"/>
      <c r="E20" s="206" t="s">
        <v>167</v>
      </c>
      <c r="F20" s="205">
        <v>249.85</v>
      </c>
      <c r="G20" s="205">
        <f>75/1000</f>
        <v>7.4999999999999997E-2</v>
      </c>
      <c r="H20" s="207">
        <f>+PI()*G20^2/4</f>
        <v>4.4178646691106467E-3</v>
      </c>
      <c r="I20" s="209">
        <v>336.5</v>
      </c>
      <c r="J20" s="209">
        <f>+D19</f>
        <v>335</v>
      </c>
      <c r="K20" s="209">
        <f t="shared" si="0"/>
        <v>1.5</v>
      </c>
      <c r="L20" s="204">
        <f t="shared" si="1"/>
        <v>0.64622038219331457</v>
      </c>
      <c r="M20" s="207">
        <f>+IF(K20&lt;0,-H20*L20,H20*L20)</f>
        <v>2.8549141949510233E-3</v>
      </c>
      <c r="N20" s="204">
        <f>+M20/K20</f>
        <v>1.9032761299673489E-3</v>
      </c>
      <c r="O20" s="210">
        <f>+O19</f>
        <v>1.451678367724617</v>
      </c>
      <c r="P20" s="210">
        <f>-O24</f>
        <v>-0.25374793857347289</v>
      </c>
      <c r="Q20" s="277">
        <f>+K20+O20+P20</f>
        <v>2.6979304291511443</v>
      </c>
    </row>
    <row r="21" spans="2:27" ht="15.75" x14ac:dyDescent="0.3">
      <c r="B21" s="157"/>
      <c r="C21" s="158"/>
      <c r="D21" s="168"/>
      <c r="E21" s="160"/>
      <c r="F21" s="158"/>
      <c r="G21" s="158"/>
      <c r="H21" s="163"/>
      <c r="I21" s="168"/>
      <c r="J21" s="159"/>
      <c r="K21" s="158"/>
      <c r="L21" s="165" t="s">
        <v>166</v>
      </c>
      <c r="M21" s="166">
        <f>+SUM(M19:M20)-C19</f>
        <v>2.6431574807812964E-3</v>
      </c>
      <c r="N21" s="167">
        <f>+SUM(N19:N20)</f>
        <v>3.6415194157976222E-3</v>
      </c>
      <c r="O21" s="182"/>
      <c r="P21" s="178"/>
      <c r="Q21" s="277"/>
    </row>
    <row r="22" spans="2:27" x14ac:dyDescent="0.25">
      <c r="B22" s="157"/>
      <c r="C22" s="158"/>
      <c r="D22" s="168"/>
      <c r="E22" s="160"/>
      <c r="F22" s="158"/>
      <c r="G22" s="158"/>
      <c r="H22" s="163"/>
      <c r="I22" s="168"/>
      <c r="J22" s="159"/>
      <c r="K22" s="158"/>
      <c r="L22" s="158"/>
      <c r="M22" s="158"/>
      <c r="N22" s="158"/>
      <c r="O22" s="182"/>
      <c r="P22" s="159"/>
      <c r="Q22" s="277"/>
    </row>
    <row r="23" spans="2:27" s="211" customFormat="1" x14ac:dyDescent="0.25">
      <c r="B23" s="285" t="s">
        <v>146</v>
      </c>
      <c r="C23" s="213">
        <f>4.52/1000</f>
        <v>4.5199999999999997E-3</v>
      </c>
      <c r="D23" s="217">
        <v>336.5</v>
      </c>
      <c r="E23" s="214" t="s">
        <v>112</v>
      </c>
      <c r="F23" s="213">
        <v>401.36</v>
      </c>
      <c r="G23" s="221">
        <f>110/1000</f>
        <v>0.11</v>
      </c>
      <c r="H23" s="216">
        <f>+PI()*G23^2/4</f>
        <v>9.5033177771091243E-3</v>
      </c>
      <c r="I23" s="217">
        <v>337</v>
      </c>
      <c r="J23" s="218">
        <f>+D23</f>
        <v>336.5</v>
      </c>
      <c r="K23" s="218">
        <f>+I23-J23</f>
        <v>0.5</v>
      </c>
      <c r="L23" s="212">
        <f>(-2*POWER(2*9.81*G23*ABS(K23)/F23,0.5))*(LOG10(($D$2/(3.7*G23))+((2.51*$D$3*POWER(F23,0.5))/(G23*POWER(2*9.81*G23*ABS(K23),0.5)))))</f>
        <v>0.34725926264406143</v>
      </c>
      <c r="M23" s="216">
        <f>+IF(K23&lt;0,-H23*L23,H23*L23)</f>
        <v>3.3001151239511156E-3</v>
      </c>
      <c r="N23" s="212">
        <f>+M23/K23</f>
        <v>6.6002302479022312E-3</v>
      </c>
      <c r="O23" s="219">
        <f>2*M27/N27</f>
        <v>0.25374793857347289</v>
      </c>
      <c r="P23" s="219">
        <f>-O12</f>
        <v>0.72031520233004653</v>
      </c>
      <c r="Q23" s="277">
        <f>+K23+O23+P23</f>
        <v>1.4740631409035194</v>
      </c>
    </row>
    <row r="24" spans="2:27" s="203" customFormat="1" x14ac:dyDescent="0.25">
      <c r="B24" s="284"/>
      <c r="C24" s="204"/>
      <c r="D24" s="232"/>
      <c r="E24" s="206" t="s">
        <v>167</v>
      </c>
      <c r="F24" s="205">
        <v>249.85</v>
      </c>
      <c r="G24" s="233">
        <f>75/1000</f>
        <v>7.4999999999999997E-2</v>
      </c>
      <c r="H24" s="207">
        <f>+PI()*G24^2/4</f>
        <v>4.4178646691106467E-3</v>
      </c>
      <c r="I24" s="208">
        <v>335</v>
      </c>
      <c r="J24" s="209">
        <f>+D23</f>
        <v>336.5</v>
      </c>
      <c r="K24" s="209">
        <f>+I24-J24</f>
        <v>-1.5</v>
      </c>
      <c r="L24" s="204">
        <f>(-2*POWER(2*9.81*G24*ABS(K24)/F24,0.5))*(LOG10(($D$2/(3.7*G24))+((2.51*$D$3*POWER(F24,0.5))/(G24*POWER(2*9.81*G24*ABS(K24),0.5)))))</f>
        <v>0.64622038219331457</v>
      </c>
      <c r="M24" s="207">
        <f>+IF(K24&lt;0,-H24*L24,H24*L24)</f>
        <v>-2.8549141949510233E-3</v>
      </c>
      <c r="N24" s="204">
        <f>+M24/K24</f>
        <v>1.9032761299673489E-3</v>
      </c>
      <c r="O24" s="210">
        <f>+O23</f>
        <v>0.25374793857347289</v>
      </c>
      <c r="P24" s="210">
        <f>-O20</f>
        <v>-1.451678367724617</v>
      </c>
      <c r="Q24" s="277">
        <f>+K24+O24+P24</f>
        <v>-2.6979304291511443</v>
      </c>
    </row>
    <row r="25" spans="2:27" s="243" customFormat="1" x14ac:dyDescent="0.25">
      <c r="B25" s="286"/>
      <c r="C25" s="234"/>
      <c r="D25" s="235"/>
      <c r="E25" s="236" t="s">
        <v>140</v>
      </c>
      <c r="F25" s="237">
        <v>298.01</v>
      </c>
      <c r="G25" s="238">
        <f>63/1000</f>
        <v>6.3E-2</v>
      </c>
      <c r="H25" s="239">
        <f>+PI()*G25^2/4</f>
        <v>3.1172453105244723E-3</v>
      </c>
      <c r="I25" s="240">
        <v>334.8</v>
      </c>
      <c r="J25" s="241">
        <f>+D23</f>
        <v>336.5</v>
      </c>
      <c r="K25" s="241">
        <f>+I25-J25</f>
        <v>-1.6999999999999886</v>
      </c>
      <c r="L25" s="234">
        <f>(-2*POWER(2*9.81*G25*ABS(K25)/F25,0.5))*(LOG10(($D$2/(3.7*G25))+((2.51*$D$3*POWER(F25,0.5))/(G25*POWER(2*9.81*G25*ABS(K25),0.5)))))</f>
        <v>0.55650560099639357</v>
      </c>
      <c r="M25" s="239">
        <f>+IF(K25&lt;0,-H25*L25,H25*L25)</f>
        <v>-1.734764474986611E-3</v>
      </c>
      <c r="N25" s="234">
        <f>+M25/K25</f>
        <v>1.0204496911686016E-3</v>
      </c>
      <c r="O25" s="242">
        <f>+O24</f>
        <v>0.25374793857347289</v>
      </c>
      <c r="P25" s="242">
        <f>-O29</f>
        <v>-3.1592617243275658</v>
      </c>
      <c r="Q25" s="277">
        <f>+K25+O25+P25</f>
        <v>-4.6055137857540815</v>
      </c>
    </row>
    <row r="26" spans="2:27" s="263" customFormat="1" x14ac:dyDescent="0.25">
      <c r="B26" s="287"/>
      <c r="C26" s="265"/>
      <c r="D26" s="265"/>
      <c r="E26" s="264" t="s">
        <v>168</v>
      </c>
      <c r="F26" s="266">
        <v>184.94</v>
      </c>
      <c r="G26" s="267">
        <f>110/1000</f>
        <v>0.11</v>
      </c>
      <c r="H26" s="268">
        <f>+PI()*G26^2/4</f>
        <v>9.5033177771091243E-3</v>
      </c>
      <c r="I26" s="273">
        <v>337.6</v>
      </c>
      <c r="J26" s="269">
        <f>+D23</f>
        <v>336.5</v>
      </c>
      <c r="K26" s="269">
        <f>+I26-J26</f>
        <v>1.1000000000000227</v>
      </c>
      <c r="L26" s="265">
        <f>(-2*POWER(2*9.81*G26*ABS(K26)/F26,0.5))*(LOG10(($D$2/(3.7*G26))+((2.51*$D$3*POWER(F26,0.5))/(G26*POWER(2*9.81*G26*ABS(K26),0.5)))))</f>
        <v>0.83474892629436626</v>
      </c>
      <c r="M26" s="268">
        <f>+IF(K26&lt;0,-H26*L26,H26*L26)</f>
        <v>7.9328843106760052E-3</v>
      </c>
      <c r="N26" s="265">
        <f>+M26/K26</f>
        <v>7.2117130097053101E-3</v>
      </c>
      <c r="O26" s="272">
        <f>+O25</f>
        <v>0.25374793857347289</v>
      </c>
      <c r="P26" s="272">
        <f>-O37</f>
        <v>0.98208631767334942</v>
      </c>
      <c r="Q26" s="277">
        <f>+K26+O26+P26</f>
        <v>2.3358342562468453</v>
      </c>
    </row>
    <row r="27" spans="2:27" ht="15.75" x14ac:dyDescent="0.3">
      <c r="B27" s="157"/>
      <c r="C27" s="158"/>
      <c r="D27" s="158"/>
      <c r="E27" s="158"/>
      <c r="F27" s="158"/>
      <c r="G27" s="158"/>
      <c r="H27" s="163"/>
      <c r="I27" s="168"/>
      <c r="J27" s="159"/>
      <c r="K27" s="158"/>
      <c r="L27" s="165" t="s">
        <v>166</v>
      </c>
      <c r="M27" s="166">
        <f>+SUM(M23:M26)-C23</f>
        <v>2.1233207646894868E-3</v>
      </c>
      <c r="N27" s="167">
        <f>+SUM(N23:N26)</f>
        <v>1.6735669078743493E-2</v>
      </c>
      <c r="O27" s="182"/>
      <c r="P27" s="159"/>
      <c r="Q27" s="277"/>
    </row>
    <row r="28" spans="2:27" x14ac:dyDescent="0.25">
      <c r="B28" s="157"/>
      <c r="C28" s="158"/>
      <c r="D28" s="158"/>
      <c r="E28" s="158"/>
      <c r="F28" s="158"/>
      <c r="G28" s="158"/>
      <c r="H28" s="163"/>
      <c r="I28" s="158"/>
      <c r="J28" s="159"/>
      <c r="K28" s="158"/>
      <c r="L28" s="158"/>
      <c r="M28" s="158"/>
      <c r="N28" s="158"/>
      <c r="O28" s="182"/>
      <c r="P28" s="159"/>
      <c r="Q28" s="277"/>
    </row>
    <row r="29" spans="2:27" s="243" customFormat="1" x14ac:dyDescent="0.25">
      <c r="B29" s="288" t="s">
        <v>147</v>
      </c>
      <c r="C29" s="234">
        <f>0.79/1000</f>
        <v>7.9000000000000001E-4</v>
      </c>
      <c r="D29" s="241">
        <v>334.8</v>
      </c>
      <c r="E29" s="236" t="s">
        <v>140</v>
      </c>
      <c r="F29" s="237">
        <v>298.01</v>
      </c>
      <c r="G29" s="237">
        <f>63/1000</f>
        <v>6.3E-2</v>
      </c>
      <c r="H29" s="239">
        <f>+PI()*G29^2/4</f>
        <v>3.1172453105244723E-3</v>
      </c>
      <c r="I29" s="241">
        <v>336.5</v>
      </c>
      <c r="J29" s="241">
        <f>+D29</f>
        <v>334.8</v>
      </c>
      <c r="K29" s="241">
        <f>+I29-J29</f>
        <v>1.6999999999999886</v>
      </c>
      <c r="L29" s="234">
        <f>(-2*POWER(2*9.81*G29*ABS(K29)/F29,0.5))*(LOG10(($D$2/(3.7*G29))+((2.51*$D$3*POWER(F29,0.5))/(G29*POWER(2*9.81*G29*ABS(K29),0.5)))))</f>
        <v>0.55650560099639357</v>
      </c>
      <c r="M29" s="239">
        <f>+IF(K29&lt;0,-H29*L29,H29*L29)</f>
        <v>1.734764474986611E-3</v>
      </c>
      <c r="N29" s="234">
        <f>+M29/K29</f>
        <v>1.0204496911686016E-3</v>
      </c>
      <c r="O29" s="242">
        <f>2*M31/N31</f>
        <v>3.1592617243275658</v>
      </c>
      <c r="P29" s="242">
        <f>-O25</f>
        <v>-0.25374793857347289</v>
      </c>
      <c r="Q29" s="277">
        <f>+K29+O29+P29</f>
        <v>4.6055137857540815</v>
      </c>
    </row>
    <row r="30" spans="2:27" s="250" customFormat="1" x14ac:dyDescent="0.25">
      <c r="B30" s="289"/>
      <c r="C30" s="244"/>
      <c r="D30" s="244"/>
      <c r="E30" s="245" t="s">
        <v>169</v>
      </c>
      <c r="F30" s="246">
        <v>119.71</v>
      </c>
      <c r="G30" s="246">
        <f>63/1000</f>
        <v>6.3E-2</v>
      </c>
      <c r="H30" s="247">
        <f>+PI()*G30^2/4</f>
        <v>3.1172453105244723E-3</v>
      </c>
      <c r="I30" s="248">
        <v>336.8</v>
      </c>
      <c r="J30" s="248">
        <f>+D29</f>
        <v>334.8</v>
      </c>
      <c r="K30" s="248">
        <f>+I30-J30</f>
        <v>2</v>
      </c>
      <c r="L30" s="244">
        <f>(-2*POWER(2*9.81*G30*ABS(K30)/F30,0.5))*(LOG10(($D$2/(3.7*G30))+((2.51*$D$3*POWER(F30,0.5))/(G30*POWER(2*9.81*G30*ABS(K30),0.5)))))</f>
        <v>1.0182731166191126</v>
      </c>
      <c r="M30" s="247">
        <f>+IF(K30&lt;0,-H30*L30,H30*L30)</f>
        <v>3.1742070976140679E-3</v>
      </c>
      <c r="N30" s="244">
        <f>+M30/K30</f>
        <v>1.587103548807034E-3</v>
      </c>
      <c r="O30" s="249">
        <f>+O29</f>
        <v>3.1592617243275658</v>
      </c>
      <c r="P30" s="249">
        <f>-O33</f>
        <v>1.0566395474918628</v>
      </c>
      <c r="Q30" s="277">
        <f>+K30+O30+P30</f>
        <v>6.2159012718194289</v>
      </c>
    </row>
    <row r="31" spans="2:27" ht="15.75" x14ac:dyDescent="0.3">
      <c r="B31" s="157"/>
      <c r="C31" s="158"/>
      <c r="D31" s="158"/>
      <c r="E31" s="158"/>
      <c r="F31" s="158"/>
      <c r="G31" s="158"/>
      <c r="H31" s="163"/>
      <c r="I31" s="158"/>
      <c r="J31" s="158"/>
      <c r="K31" s="158"/>
      <c r="L31" s="165" t="s">
        <v>166</v>
      </c>
      <c r="M31" s="166">
        <f>+SUM(M29:M30)-C29</f>
        <v>4.1189715726006786E-3</v>
      </c>
      <c r="N31" s="167">
        <f>+SUM(N29:N30)</f>
        <v>2.6075532399756356E-3</v>
      </c>
      <c r="O31" s="182"/>
      <c r="P31" s="159"/>
      <c r="Q31" s="277"/>
    </row>
    <row r="32" spans="2:27" x14ac:dyDescent="0.25">
      <c r="B32" s="157"/>
      <c r="C32" s="158"/>
      <c r="D32" s="158"/>
      <c r="E32" s="158"/>
      <c r="F32" s="158"/>
      <c r="G32" s="158"/>
      <c r="H32" s="163"/>
      <c r="I32" s="158"/>
      <c r="J32" s="158"/>
      <c r="K32" s="158"/>
      <c r="L32" s="158"/>
      <c r="M32" s="158"/>
      <c r="N32" s="158"/>
      <c r="O32" s="182"/>
      <c r="P32" s="159"/>
      <c r="Q32" s="277"/>
    </row>
    <row r="33" spans="2:17" s="250" customFormat="1" x14ac:dyDescent="0.25">
      <c r="B33" s="290" t="s">
        <v>148</v>
      </c>
      <c r="C33" s="244">
        <f>0.76/1000</f>
        <v>7.6000000000000004E-4</v>
      </c>
      <c r="D33" s="248">
        <v>336.8</v>
      </c>
      <c r="E33" s="245" t="s">
        <v>169</v>
      </c>
      <c r="F33" s="246">
        <v>119.71</v>
      </c>
      <c r="G33" s="246">
        <f>63/1000</f>
        <v>6.3E-2</v>
      </c>
      <c r="H33" s="247">
        <f>+PI()*G33^2/4</f>
        <v>3.1172453105244723E-3</v>
      </c>
      <c r="I33" s="248">
        <v>334.8</v>
      </c>
      <c r="J33" s="251">
        <f>+D33</f>
        <v>336.8</v>
      </c>
      <c r="K33" s="248">
        <f>+I33-J33</f>
        <v>-2</v>
      </c>
      <c r="L33" s="244">
        <f>(-2*POWER(2*9.81*G33*ABS(K33)/F33,0.5))*(LOG10(($D$2/(3.7*G33))+((2.51*$D$3*POWER(F33,0.5))/(G33*POWER(2*9.81*G33*ABS(K33),0.5)))))</f>
        <v>1.0182731166191126</v>
      </c>
      <c r="M33" s="247">
        <f>+IF(K33&lt;0,-H33*L33,H33*L33)</f>
        <v>-3.1742070976140679E-3</v>
      </c>
      <c r="N33" s="244">
        <f>+M33/K33</f>
        <v>1.587103548807034E-3</v>
      </c>
      <c r="O33" s="249">
        <f>2*M35/N35</f>
        <v>-1.0566395474918628</v>
      </c>
      <c r="P33" s="249">
        <f>-O30</f>
        <v>-3.1592617243275658</v>
      </c>
      <c r="Q33" s="277">
        <f>+K33+O33+P33</f>
        <v>-6.2159012718194289</v>
      </c>
    </row>
    <row r="34" spans="2:17" s="252" customFormat="1" x14ac:dyDescent="0.25">
      <c r="B34" s="291"/>
      <c r="C34" s="253"/>
      <c r="D34" s="253"/>
      <c r="E34" s="254" t="s">
        <v>122</v>
      </c>
      <c r="F34" s="255">
        <v>283.68</v>
      </c>
      <c r="G34" s="255">
        <f>75/1000</f>
        <v>7.4999999999999997E-2</v>
      </c>
      <c r="H34" s="256">
        <f>+PI()*G34^2/4</f>
        <v>4.4178646691106467E-3</v>
      </c>
      <c r="I34" s="257">
        <v>337.6</v>
      </c>
      <c r="J34" s="258">
        <f>+D33</f>
        <v>336.8</v>
      </c>
      <c r="K34" s="257">
        <f>+I34-J34</f>
        <v>0.80000000000001137</v>
      </c>
      <c r="L34" s="259">
        <f>(-2*POWER(2*9.81*G34*ABS(K34)/F34,0.5))*(LOG10(($D$2/(3.7*G34))+((2.51*$D$3*POWER(F34,0.5))/(G34*POWER(2*9.81*G34*ABS(K34),0.5)))))</f>
        <v>0.42202196785949264</v>
      </c>
      <c r="M34" s="256">
        <f>+IF(K34&lt;0,-H34*L34,H34*L34)</f>
        <v>1.8644359413950015E-3</v>
      </c>
      <c r="N34" s="253">
        <f>+M34/K34</f>
        <v>2.3305449267437186E-3</v>
      </c>
      <c r="O34" s="260">
        <f>+O33</f>
        <v>-1.0566395474918628</v>
      </c>
      <c r="P34" s="260">
        <f>-O38</f>
        <v>0.98208631767334942</v>
      </c>
      <c r="Q34" s="277">
        <f>+K34+O34+P34</f>
        <v>0.72544677018149795</v>
      </c>
    </row>
    <row r="35" spans="2:17" ht="15.75" x14ac:dyDescent="0.3">
      <c r="B35" s="157"/>
      <c r="C35" s="158"/>
      <c r="D35" s="158"/>
      <c r="E35" s="158"/>
      <c r="F35" s="158"/>
      <c r="G35" s="158"/>
      <c r="H35" s="158"/>
      <c r="I35" s="158"/>
      <c r="J35" s="158"/>
      <c r="K35" s="158"/>
      <c r="L35" s="165" t="s">
        <v>166</v>
      </c>
      <c r="M35" s="166">
        <f>+SUM(M33:M34)-C33</f>
        <v>-2.0697711562190665E-3</v>
      </c>
      <c r="N35" s="167">
        <f>+SUM(N33:N34)</f>
        <v>3.9176484755507526E-3</v>
      </c>
      <c r="O35" s="182"/>
      <c r="P35" s="159"/>
      <c r="Q35" s="277"/>
    </row>
    <row r="36" spans="2:17" x14ac:dyDescent="0.25">
      <c r="B36" s="169"/>
      <c r="C36" s="158"/>
      <c r="D36" s="158"/>
      <c r="E36" s="158"/>
      <c r="F36" s="158"/>
      <c r="G36" s="158"/>
      <c r="H36" s="158"/>
      <c r="I36" s="158"/>
      <c r="J36" s="158"/>
      <c r="K36" s="158"/>
      <c r="L36" s="158"/>
      <c r="M36" s="158"/>
      <c r="N36" s="158"/>
      <c r="O36" s="182"/>
      <c r="P36" s="159"/>
      <c r="Q36" s="277"/>
    </row>
    <row r="37" spans="2:17" s="263" customFormat="1" x14ac:dyDescent="0.25">
      <c r="B37" s="292" t="s">
        <v>142</v>
      </c>
      <c r="C37" s="265">
        <f>3.71/1000</f>
        <v>3.7099999999999998E-3</v>
      </c>
      <c r="D37" s="266">
        <v>337.6</v>
      </c>
      <c r="E37" s="264" t="s">
        <v>168</v>
      </c>
      <c r="F37" s="266">
        <v>184.94</v>
      </c>
      <c r="G37" s="267">
        <f>110/1000</f>
        <v>0.11</v>
      </c>
      <c r="H37" s="268">
        <f>+PI()*G37^2/4</f>
        <v>9.5033177771091243E-3</v>
      </c>
      <c r="I37" s="269">
        <v>336.5</v>
      </c>
      <c r="J37" s="270">
        <f>+D37</f>
        <v>337.6</v>
      </c>
      <c r="K37" s="269">
        <f>+I37-J37</f>
        <v>-1.1000000000000227</v>
      </c>
      <c r="L37" s="271">
        <f>(-2*POWER(2*9.81*G37*ABS(K37)/F37,0.5))*(LOG10(($D$2/(3.7*G37))+((2.51*$D$3*POWER(F37,0.5))/(G37*POWER(2*9.81*G37*ABS(K37),0.5)))))</f>
        <v>0.83474892629436626</v>
      </c>
      <c r="M37" s="268">
        <f>+IF(K37&lt;0,-H37*L37,H37*L37)</f>
        <v>-7.9328843106760052E-3</v>
      </c>
      <c r="N37" s="265">
        <f>+M37/K37</f>
        <v>7.2117130097053101E-3</v>
      </c>
      <c r="O37" s="272">
        <f>2*M40/N40</f>
        <v>-0.98208631767334942</v>
      </c>
      <c r="P37" s="272">
        <f>-O26</f>
        <v>-0.25374793857347289</v>
      </c>
      <c r="Q37" s="277">
        <f>+K37+O37+P37</f>
        <v>-2.3358342562468453</v>
      </c>
    </row>
    <row r="38" spans="2:17" s="252" customFormat="1" x14ac:dyDescent="0.25">
      <c r="B38" s="291"/>
      <c r="C38" s="253"/>
      <c r="D38" s="253"/>
      <c r="E38" s="254" t="s">
        <v>171</v>
      </c>
      <c r="F38" s="255">
        <v>283.68</v>
      </c>
      <c r="G38" s="255">
        <f>75/1000</f>
        <v>7.4999999999999997E-2</v>
      </c>
      <c r="H38" s="256">
        <f>+PI()*G38^2/4</f>
        <v>4.4178646691106467E-3</v>
      </c>
      <c r="I38" s="257">
        <v>336.8</v>
      </c>
      <c r="J38" s="258">
        <f>+D37</f>
        <v>337.6</v>
      </c>
      <c r="K38" s="257">
        <f>+I38-J38</f>
        <v>-0.80000000000001137</v>
      </c>
      <c r="L38" s="259">
        <f>(-2*POWER(2*9.81*G38*ABS(K38)/F38,0.5))*(LOG10(($D$2/(3.7*G38))+((2.51*$D$3*POWER(F38,0.5))/(G38*POWER(2*9.81*G38*ABS(K38),0.5)))))</f>
        <v>0.42202196785949264</v>
      </c>
      <c r="M38" s="256">
        <f>+IF(K38&lt;0,-H38*L38,H38*L38)</f>
        <v>-1.8644359413950015E-3</v>
      </c>
      <c r="N38" s="253">
        <f>+M38/K38</f>
        <v>2.3305449267437186E-3</v>
      </c>
      <c r="O38" s="260">
        <f>+O37</f>
        <v>-0.98208631767334942</v>
      </c>
      <c r="P38" s="260">
        <f>-O34</f>
        <v>1.0566395474918628</v>
      </c>
      <c r="Q38" s="277">
        <f>+K38+O38+P38</f>
        <v>-0.72544677018149795</v>
      </c>
    </row>
    <row r="39" spans="2:17" x14ac:dyDescent="0.25">
      <c r="B39" s="157"/>
      <c r="C39" s="158"/>
      <c r="D39" s="158"/>
      <c r="E39" s="160" t="s">
        <v>170</v>
      </c>
      <c r="F39" s="159">
        <v>372.26</v>
      </c>
      <c r="G39" s="171">
        <f>110/1000</f>
        <v>0.11</v>
      </c>
      <c r="H39" s="163">
        <f>+PI()*G39^2/4</f>
        <v>9.5033177771091243E-3</v>
      </c>
      <c r="I39" s="161">
        <v>339.3</v>
      </c>
      <c r="J39" s="172">
        <f>+D37</f>
        <v>337.6</v>
      </c>
      <c r="K39" s="161">
        <f>+I39-J39</f>
        <v>1.6999999999999886</v>
      </c>
      <c r="L39" s="170">
        <f>(-2*POWER(2*9.81*G39*ABS(K39)/F39,0.5))*(LOG10(($D$2/(3.7*G39))+((2.51*$D$3*POWER(F39,0.5))/(G39*POWER(2*9.81*G39*ABS(K39),0.5)))))</f>
        <v>0.72023304208023409</v>
      </c>
      <c r="M39" s="146">
        <f>+IF(K39&lt;0,-H39*L39,H39*L39)</f>
        <v>6.8446034724624722E-3</v>
      </c>
      <c r="N39" s="142">
        <f>+M39/K39</f>
        <v>4.0262373367426574E-3</v>
      </c>
      <c r="O39" s="178">
        <f>+O38</f>
        <v>-0.98208631767334942</v>
      </c>
      <c r="P39" s="159"/>
      <c r="Q39" s="277">
        <f>+K39+O39+P39</f>
        <v>0.71791368232663921</v>
      </c>
    </row>
    <row r="40" spans="2:17" ht="16.5" thickBot="1" x14ac:dyDescent="0.35">
      <c r="B40" s="173"/>
      <c r="C40" s="174"/>
      <c r="D40" s="174"/>
      <c r="E40" s="174"/>
      <c r="F40" s="174"/>
      <c r="G40" s="174"/>
      <c r="H40" s="174"/>
      <c r="I40" s="174"/>
      <c r="J40" s="174"/>
      <c r="K40" s="174"/>
      <c r="L40" s="175" t="s">
        <v>166</v>
      </c>
      <c r="M40" s="176">
        <f>+SUM(M37:M39)-C37</f>
        <v>-6.6627167796085339E-3</v>
      </c>
      <c r="N40" s="177">
        <f>+SUM(N37:N39)</f>
        <v>1.3568495273191684E-2</v>
      </c>
      <c r="O40" s="293"/>
      <c r="P40" s="294"/>
      <c r="Q40" s="295"/>
    </row>
  </sheetData>
  <pageMargins left="0.7" right="0.7" top="0.75" bottom="0.75" header="0.3" footer="0.3"/>
  <pageSetup paperSize="9" orientation="portrait" r:id="rId1"/>
  <ignoredErrors>
    <ignoredError sqref="B6 B10 B15 B19 B23 B29 B33 B37" numberStoredAsText="1"/>
    <ignoredError sqref="G38"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56"/>
  <sheetViews>
    <sheetView topLeftCell="H3708" workbookViewId="0">
      <selection activeCell="S3749" sqref="S3749"/>
    </sheetView>
  </sheetViews>
  <sheetFormatPr baseColWidth="10" defaultRowHeight="15" x14ac:dyDescent="0.25"/>
  <cols>
    <col min="1" max="8" width="11.42578125" style="113"/>
    <col min="9" max="9" width="11.28515625" style="113" customWidth="1"/>
    <col min="10" max="10" width="8.85546875" style="113" customWidth="1"/>
    <col min="11" max="11" width="10.5703125" style="113" customWidth="1"/>
    <col min="12" max="12" width="13.5703125" style="113" customWidth="1"/>
    <col min="13" max="13" width="12.7109375" style="113" customWidth="1"/>
    <col min="14" max="14" width="13.140625" style="113" customWidth="1"/>
    <col min="15" max="15" width="12.7109375" style="130" customWidth="1"/>
    <col min="16" max="16" width="11.42578125" style="113" customWidth="1"/>
    <col min="17" max="17" width="16.85546875" style="113" customWidth="1"/>
    <col min="18" max="18" width="17.5703125" style="113" customWidth="1"/>
    <col min="19" max="19" width="11.42578125" style="113" customWidth="1"/>
    <col min="20" max="20" width="11.42578125" style="113"/>
    <col min="21" max="21" width="15.5703125" style="113" customWidth="1"/>
    <col min="22" max="16384" width="11.42578125" style="113"/>
  </cols>
  <sheetData>
    <row r="1" spans="1:20" ht="15.75" x14ac:dyDescent="0.3">
      <c r="A1" s="114" t="s">
        <v>62</v>
      </c>
    </row>
    <row r="2" spans="1:20" x14ac:dyDescent="0.25">
      <c r="C2" s="296" t="s">
        <v>162</v>
      </c>
      <c r="D2" s="297">
        <f>0.0015*10^-3</f>
        <v>1.5E-6</v>
      </c>
    </row>
    <row r="3" spans="1:20" ht="15.75" thickBot="1" x14ac:dyDescent="0.3">
      <c r="C3" s="296" t="s">
        <v>163</v>
      </c>
      <c r="D3" s="297">
        <f>1.01*10^-6</f>
        <v>1.0099999999999999E-6</v>
      </c>
    </row>
    <row r="4" spans="1:20" ht="15.75" thickBot="1" x14ac:dyDescent="0.3">
      <c r="B4" s="131">
        <v>1</v>
      </c>
      <c r="D4" s="297"/>
    </row>
    <row r="5" spans="1:20" s="128" customFormat="1" ht="32.25" thickBot="1" x14ac:dyDescent="0.3">
      <c r="B5" s="125" t="s">
        <v>151</v>
      </c>
      <c r="C5" s="298" t="s">
        <v>161</v>
      </c>
      <c r="D5" s="298" t="s">
        <v>153</v>
      </c>
      <c r="E5" s="125" t="s">
        <v>152</v>
      </c>
      <c r="F5" s="125" t="s">
        <v>78</v>
      </c>
      <c r="G5" s="125" t="s">
        <v>115</v>
      </c>
      <c r="H5" s="125" t="s">
        <v>154</v>
      </c>
      <c r="I5" s="125" t="s">
        <v>155</v>
      </c>
      <c r="J5" s="125" t="s">
        <v>156</v>
      </c>
      <c r="K5" s="125" t="s">
        <v>157</v>
      </c>
      <c r="L5" s="125" t="s">
        <v>82</v>
      </c>
      <c r="M5" s="125" t="s">
        <v>164</v>
      </c>
      <c r="N5" s="125" t="s">
        <v>158</v>
      </c>
      <c r="O5" s="129" t="s">
        <v>165</v>
      </c>
    </row>
    <row r="6" spans="1:20" x14ac:dyDescent="0.25">
      <c r="B6" s="132" t="s">
        <v>127</v>
      </c>
      <c r="C6" s="133">
        <f>2.97/1000</f>
        <v>2.97E-3</v>
      </c>
      <c r="D6" s="134">
        <v>338</v>
      </c>
      <c r="E6" s="135" t="s">
        <v>110</v>
      </c>
      <c r="F6" s="136">
        <v>310.83</v>
      </c>
      <c r="G6" s="137">
        <f>110/1000</f>
        <v>0.11</v>
      </c>
      <c r="H6" s="138">
        <f>+PI()*G6^2/4</f>
        <v>9.5033177771091243E-3</v>
      </c>
      <c r="I6" s="134">
        <v>339.3</v>
      </c>
      <c r="J6" s="134">
        <f>+D6</f>
        <v>338</v>
      </c>
      <c r="K6" s="134">
        <f>+I6-J6</f>
        <v>1.3000000000000114</v>
      </c>
      <c r="L6" s="133">
        <f>(-2*POWER(2*9.81*G6*ABS(K6)/F6,0.5))*(LOG10(($D$2/(3.7*G6))+((2.51*$D$3*POWER(F6,0.5))/(G6*POWER(2*9.81*G6*ABS(K6),0.5)))))</f>
        <v>0.68568616916605485</v>
      </c>
      <c r="M6" s="139">
        <f>+IF(K6&lt;0,-H6*L6,H6*L6)</f>
        <v>6.5162935609536232E-3</v>
      </c>
      <c r="N6" s="133">
        <f>+M6/K6</f>
        <v>5.0125335084258201E-3</v>
      </c>
      <c r="O6" s="140">
        <f>2*M8/N8</f>
        <v>-0.51303637696036575</v>
      </c>
    </row>
    <row r="7" spans="1:20" x14ac:dyDescent="0.25">
      <c r="B7" s="141"/>
      <c r="C7" s="142"/>
      <c r="D7" s="143"/>
      <c r="E7" s="144" t="s">
        <v>138</v>
      </c>
      <c r="F7" s="143">
        <v>240.22</v>
      </c>
      <c r="G7" s="145">
        <f>110/1000</f>
        <v>0.11</v>
      </c>
      <c r="H7" s="146">
        <f>+PI()*G7^2/4</f>
        <v>9.5033177771091243E-3</v>
      </c>
      <c r="I7" s="147">
        <v>337</v>
      </c>
      <c r="J7" s="147">
        <f>+D6</f>
        <v>338</v>
      </c>
      <c r="K7" s="147">
        <f>+I7-J7</f>
        <v>-1</v>
      </c>
      <c r="L7" s="142">
        <f>(-2*POWER(2*9.81*G7*ABS(K7)/F7,0.5))*(LOG10(($D$2/(3.7*G7))+((2.51*$D$3*POWER(F7,0.5))/(G7*POWER(2*9.81*G7*ABS(K7),0.5)))))</f>
        <v>0.68389633316600063</v>
      </c>
      <c r="M7" s="146">
        <f>+IF(K7&lt;0,-H7*L7,H7*L7)</f>
        <v>-6.4992841806761981E-3</v>
      </c>
      <c r="N7" s="142">
        <f>+M7/K7</f>
        <v>6.4992841806761981E-3</v>
      </c>
      <c r="O7" s="148"/>
      <c r="S7" s="113" t="s">
        <v>49</v>
      </c>
      <c r="T7" s="113" t="s">
        <v>160</v>
      </c>
    </row>
    <row r="8" spans="1:20" ht="15.75" x14ac:dyDescent="0.3">
      <c r="B8" s="141"/>
      <c r="C8" s="142"/>
      <c r="D8" s="143"/>
      <c r="E8" s="144"/>
      <c r="F8" s="143"/>
      <c r="G8" s="145"/>
      <c r="H8" s="146"/>
      <c r="I8" s="147"/>
      <c r="J8" s="147"/>
      <c r="K8" s="147"/>
      <c r="L8" s="149" t="s">
        <v>166</v>
      </c>
      <c r="M8" s="150">
        <f>+SUM(M6:M7)-C6</f>
        <v>-2.9529906197225749E-3</v>
      </c>
      <c r="N8" s="151">
        <f>+SUM(N6:N7)</f>
        <v>1.1511817689102019E-2</v>
      </c>
      <c r="O8" s="148"/>
    </row>
    <row r="9" spans="1:20" x14ac:dyDescent="0.25">
      <c r="B9" s="141"/>
      <c r="C9" s="142"/>
      <c r="D9" s="143"/>
      <c r="E9" s="144"/>
      <c r="F9" s="142"/>
      <c r="G9" s="142"/>
      <c r="H9" s="146"/>
      <c r="I9" s="152"/>
      <c r="J9" s="142"/>
      <c r="K9" s="142"/>
      <c r="L9" s="142"/>
      <c r="M9" s="142"/>
      <c r="N9" s="142"/>
      <c r="O9" s="153"/>
      <c r="S9" s="113">
        <v>1</v>
      </c>
      <c r="T9" s="127">
        <v>339.3</v>
      </c>
    </row>
    <row r="10" spans="1:20" x14ac:dyDescent="0.25">
      <c r="B10" s="154" t="s">
        <v>128</v>
      </c>
      <c r="C10" s="142">
        <f>3.73/1000</f>
        <v>3.7299999999999998E-3</v>
      </c>
      <c r="D10" s="147">
        <v>337</v>
      </c>
      <c r="E10" s="144" t="s">
        <v>138</v>
      </c>
      <c r="F10" s="143">
        <v>240.22</v>
      </c>
      <c r="G10" s="155">
        <f>110/1000</f>
        <v>0.11</v>
      </c>
      <c r="H10" s="146">
        <f>+PI()*G10^2/4</f>
        <v>9.5033177771091243E-3</v>
      </c>
      <c r="I10" s="156">
        <f>+D6+O6</f>
        <v>337.48696362303963</v>
      </c>
      <c r="J10" s="147">
        <f>+D10</f>
        <v>337</v>
      </c>
      <c r="K10" s="147">
        <f>+I10-J10</f>
        <v>0.48696362303962815</v>
      </c>
      <c r="L10" s="142">
        <f>(-2*POWER(2*9.81*G10*ABS(K10)/F10,0.5))*(LOG10(($D$2/(3.7*G10))+((2.51*$D$3*POWER(F10,0.5))/(G10*POWER(2*9.81*G10*ABS(K10),0.5)))))</f>
        <v>0.45683148199336232</v>
      </c>
      <c r="M10" s="146">
        <f>+IF(K10&lt;0,-H10*L10,H10*L10)</f>
        <v>4.3414147439706273E-3</v>
      </c>
      <c r="N10" s="142">
        <f>+M10/K10</f>
        <v>8.9152752660897044E-3</v>
      </c>
      <c r="O10" s="148">
        <f>2*M13/N13</f>
        <v>-0.83706652843463036</v>
      </c>
      <c r="S10" s="113">
        <v>2</v>
      </c>
      <c r="T10" s="127">
        <v>338</v>
      </c>
    </row>
    <row r="11" spans="1:20" x14ac:dyDescent="0.25">
      <c r="B11" s="141"/>
      <c r="C11" s="142"/>
      <c r="D11" s="143"/>
      <c r="E11" s="144" t="s">
        <v>139</v>
      </c>
      <c r="F11" s="147">
        <v>237.3</v>
      </c>
      <c r="G11" s="155">
        <f>110/1000</f>
        <v>0.11</v>
      </c>
      <c r="H11" s="146">
        <f>+PI()*G11^2/4</f>
        <v>9.5033177771091243E-3</v>
      </c>
      <c r="I11" s="156">
        <v>336</v>
      </c>
      <c r="J11" s="147">
        <f>+D10</f>
        <v>337</v>
      </c>
      <c r="K11" s="147">
        <f t="shared" ref="K11:K20" si="0">+I11-J11</f>
        <v>-1</v>
      </c>
      <c r="L11" s="142">
        <f t="shared" ref="L11:L20" si="1">(-2*POWER(2*9.81*G11*ABS(K11)/F11,0.5))*(LOG10(($D$2/(3.7*G11))+((2.51*$D$3*POWER(F11,0.5))/(G11*POWER(2*9.81*G11*ABS(K11),0.5)))))</f>
        <v>0.68859012136284869</v>
      </c>
      <c r="M11" s="146">
        <f>+IF(K11&lt;0,-H11*L11,H11*L11)</f>
        <v>-6.5438907414892894E-3</v>
      </c>
      <c r="N11" s="142">
        <f>+M11/K11</f>
        <v>6.5438907414892894E-3</v>
      </c>
      <c r="O11" s="148"/>
      <c r="S11" s="113">
        <v>3</v>
      </c>
      <c r="T11" s="127">
        <v>337</v>
      </c>
    </row>
    <row r="12" spans="1:20" x14ac:dyDescent="0.25">
      <c r="B12" s="141"/>
      <c r="C12" s="142"/>
      <c r="D12" s="143"/>
      <c r="E12" s="144" t="s">
        <v>112</v>
      </c>
      <c r="F12" s="143">
        <v>401.36</v>
      </c>
      <c r="G12" s="155">
        <f>110/1000</f>
        <v>0.11</v>
      </c>
      <c r="H12" s="146">
        <f>+PI()*G12^2/4</f>
        <v>9.5033177771091243E-3</v>
      </c>
      <c r="I12" s="156">
        <v>336.5</v>
      </c>
      <c r="J12" s="147">
        <f>+D10</f>
        <v>337</v>
      </c>
      <c r="K12" s="147">
        <f t="shared" si="0"/>
        <v>-0.5</v>
      </c>
      <c r="L12" s="142">
        <f t="shared" si="1"/>
        <v>0.34725926264406143</v>
      </c>
      <c r="M12" s="146">
        <f>+IF(K12&lt;0,-H12*L12,H12*L12)</f>
        <v>-3.3001151239511156E-3</v>
      </c>
      <c r="N12" s="142">
        <f>+M12/K12</f>
        <v>6.6002302479022312E-3</v>
      </c>
      <c r="O12" s="148"/>
      <c r="S12" s="113">
        <v>4</v>
      </c>
      <c r="T12" s="127">
        <v>336</v>
      </c>
    </row>
    <row r="13" spans="1:20" ht="15.75" x14ac:dyDescent="0.3">
      <c r="B13" s="141"/>
      <c r="C13" s="142"/>
      <c r="D13" s="143"/>
      <c r="E13" s="144"/>
      <c r="F13" s="143"/>
      <c r="G13" s="155"/>
      <c r="H13" s="146"/>
      <c r="I13" s="156"/>
      <c r="J13" s="147"/>
      <c r="K13" s="147"/>
      <c r="L13" s="149" t="s">
        <v>166</v>
      </c>
      <c r="M13" s="150">
        <f>+SUM(M10:M12)-C10</f>
        <v>-9.232591121469777E-3</v>
      </c>
      <c r="N13" s="151">
        <f>+SUM(N10:N12)</f>
        <v>2.2059396255481225E-2</v>
      </c>
      <c r="O13" s="153"/>
      <c r="T13" s="127"/>
    </row>
    <row r="14" spans="1:20" x14ac:dyDescent="0.25">
      <c r="B14" s="141"/>
      <c r="C14" s="142"/>
      <c r="D14" s="143"/>
      <c r="E14" s="144"/>
      <c r="F14" s="142"/>
      <c r="G14" s="142"/>
      <c r="H14" s="146"/>
      <c r="I14" s="152"/>
      <c r="J14" s="143"/>
      <c r="K14" s="142"/>
      <c r="L14" s="142"/>
      <c r="M14" s="142"/>
      <c r="N14" s="142"/>
      <c r="O14" s="153"/>
      <c r="S14" s="113">
        <v>5</v>
      </c>
      <c r="T14" s="127">
        <v>335</v>
      </c>
    </row>
    <row r="15" spans="1:20" x14ac:dyDescent="0.25">
      <c r="B15" s="154" t="s">
        <v>141</v>
      </c>
      <c r="C15" s="179">
        <f>1.9/1000</f>
        <v>1.9E-3</v>
      </c>
      <c r="D15" s="147">
        <v>336</v>
      </c>
      <c r="E15" s="144" t="s">
        <v>139</v>
      </c>
      <c r="F15" s="147">
        <v>237.3</v>
      </c>
      <c r="G15" s="155">
        <f>110/1000</f>
        <v>0.11</v>
      </c>
      <c r="H15" s="146">
        <f>+PI()*G15^2/4</f>
        <v>9.5033177771091243E-3</v>
      </c>
      <c r="I15" s="156">
        <f>+D10+O10</f>
        <v>336.1629334715654</v>
      </c>
      <c r="J15" s="147">
        <f>+D15</f>
        <v>336</v>
      </c>
      <c r="K15" s="147">
        <f t="shared" si="0"/>
        <v>0.16293347156539539</v>
      </c>
      <c r="L15" s="142">
        <f t="shared" si="1"/>
        <v>0.24791689618566642</v>
      </c>
      <c r="M15" s="146">
        <f>+IF(K15&lt;0,-H15*L15,H15*L15)</f>
        <v>2.356033046766961E-3</v>
      </c>
      <c r="N15" s="142">
        <f>+M15/K15</f>
        <v>1.4460092356292411E-2</v>
      </c>
      <c r="O15" s="148">
        <f>2*M17/N17</f>
        <v>-0.15831382524621981</v>
      </c>
      <c r="S15" s="113">
        <v>6</v>
      </c>
      <c r="T15" s="127">
        <v>336.5</v>
      </c>
    </row>
    <row r="16" spans="1:20" x14ac:dyDescent="0.25">
      <c r="B16" s="141"/>
      <c r="C16" s="142"/>
      <c r="D16" s="143"/>
      <c r="E16" s="144" t="s">
        <v>117</v>
      </c>
      <c r="F16" s="143">
        <v>401.35</v>
      </c>
      <c r="G16" s="143">
        <f>75/1000</f>
        <v>7.4999999999999997E-2</v>
      </c>
      <c r="H16" s="146">
        <f>+PI()*G16^2/4</f>
        <v>4.4178646691106467E-3</v>
      </c>
      <c r="I16" s="156">
        <v>335</v>
      </c>
      <c r="J16" s="147">
        <f>+D15</f>
        <v>336</v>
      </c>
      <c r="K16" s="147">
        <f t="shared" si="0"/>
        <v>-1</v>
      </c>
      <c r="L16" s="142">
        <f t="shared" si="1"/>
        <v>0.39345779375813161</v>
      </c>
      <c r="M16" s="146">
        <f>+IF(K16&lt;0,-H16*L16,H16*L16)</f>
        <v>-1.7382432858302733E-3</v>
      </c>
      <c r="N16" s="142">
        <f>+M16/K16</f>
        <v>1.7382432858302733E-3</v>
      </c>
      <c r="O16" s="148"/>
      <c r="S16" s="113">
        <v>7</v>
      </c>
      <c r="T16" s="127">
        <v>334.8</v>
      </c>
    </row>
    <row r="17" spans="2:20" ht="15.75" x14ac:dyDescent="0.3">
      <c r="B17" s="141"/>
      <c r="C17" s="142"/>
      <c r="D17" s="143"/>
      <c r="E17" s="144"/>
      <c r="F17" s="142"/>
      <c r="G17" s="142"/>
      <c r="H17" s="146"/>
      <c r="I17" s="152"/>
      <c r="J17" s="143"/>
      <c r="K17" s="142"/>
      <c r="L17" s="149" t="s">
        <v>166</v>
      </c>
      <c r="M17" s="150">
        <f>+SUM(M15:M16)-C15</f>
        <v>-1.2822102390633123E-3</v>
      </c>
      <c r="N17" s="151">
        <f>+SUM(N15:N16)</f>
        <v>1.6198335642122686E-2</v>
      </c>
      <c r="O17" s="153"/>
      <c r="S17" s="113">
        <v>8</v>
      </c>
      <c r="T17" s="127">
        <v>336.8</v>
      </c>
    </row>
    <row r="18" spans="2:20" ht="15.75" x14ac:dyDescent="0.3">
      <c r="B18" s="141"/>
      <c r="C18" s="142"/>
      <c r="D18" s="143"/>
      <c r="E18" s="144"/>
      <c r="F18" s="142"/>
      <c r="G18" s="142"/>
      <c r="H18" s="146"/>
      <c r="I18" s="152"/>
      <c r="J18" s="143"/>
      <c r="K18" s="142"/>
      <c r="L18" s="149"/>
      <c r="M18" s="150"/>
      <c r="N18" s="151"/>
      <c r="O18" s="153"/>
      <c r="T18" s="127"/>
    </row>
    <row r="19" spans="2:20" x14ac:dyDescent="0.25">
      <c r="B19" s="154" t="s">
        <v>145</v>
      </c>
      <c r="C19" s="143">
        <f>1.95/1000</f>
        <v>1.9499999999999999E-3</v>
      </c>
      <c r="D19" s="147">
        <v>335</v>
      </c>
      <c r="E19" s="144" t="s">
        <v>117</v>
      </c>
      <c r="F19" s="143">
        <v>401.35</v>
      </c>
      <c r="G19" s="143">
        <f>75/1000</f>
        <v>7.4999999999999997E-2</v>
      </c>
      <c r="H19" s="146">
        <f>+PI()*G19^2/4</f>
        <v>4.4178646691106467E-3</v>
      </c>
      <c r="I19" s="147">
        <f>+D15+O15</f>
        <v>335.84168617475376</v>
      </c>
      <c r="J19" s="147">
        <f>+D19</f>
        <v>335</v>
      </c>
      <c r="K19" s="147">
        <f t="shared" si="0"/>
        <v>0.84168617475376095</v>
      </c>
      <c r="L19" s="262">
        <f t="shared" si="1"/>
        <v>0.35685200185158727</v>
      </c>
      <c r="M19" s="146">
        <f>+IF(K19&lt;0,-H19*L19,H19*L19)</f>
        <v>1.5765238510815345E-3</v>
      </c>
      <c r="N19" s="142">
        <f>+M19/K19</f>
        <v>1.873054231338365E-3</v>
      </c>
      <c r="O19" s="148">
        <f>2*M21/N21</f>
        <v>1.3142060193984557</v>
      </c>
      <c r="S19" s="113">
        <v>9</v>
      </c>
      <c r="T19" s="127">
        <v>337.6</v>
      </c>
    </row>
    <row r="20" spans="2:20" x14ac:dyDescent="0.25">
      <c r="B20" s="141"/>
      <c r="C20" s="142"/>
      <c r="D20" s="143"/>
      <c r="E20" s="144" t="s">
        <v>167</v>
      </c>
      <c r="F20" s="143">
        <v>249.85</v>
      </c>
      <c r="G20" s="143">
        <f>75/1000</f>
        <v>7.4999999999999997E-2</v>
      </c>
      <c r="H20" s="146">
        <f>+PI()*G20^2/4</f>
        <v>4.4178646691106467E-3</v>
      </c>
      <c r="I20" s="147">
        <v>336.5</v>
      </c>
      <c r="J20" s="147">
        <f>+D19</f>
        <v>335</v>
      </c>
      <c r="K20" s="147">
        <f t="shared" si="0"/>
        <v>1.5</v>
      </c>
      <c r="L20" s="142">
        <f t="shared" si="1"/>
        <v>0.64622038219331457</v>
      </c>
      <c r="M20" s="146">
        <f>+IF(K20&lt;0,-H20*L20,H20*L20)</f>
        <v>2.8549141949510233E-3</v>
      </c>
      <c r="N20" s="142">
        <f>+M20/K20</f>
        <v>1.9032761299673489E-3</v>
      </c>
      <c r="O20" s="148"/>
    </row>
    <row r="21" spans="2:20" ht="15.75" x14ac:dyDescent="0.3">
      <c r="B21" s="141"/>
      <c r="C21" s="142"/>
      <c r="D21" s="152"/>
      <c r="E21" s="144"/>
      <c r="F21" s="142"/>
      <c r="G21" s="142"/>
      <c r="H21" s="146"/>
      <c r="I21" s="152"/>
      <c r="J21" s="143"/>
      <c r="K21" s="142"/>
      <c r="L21" s="149" t="s">
        <v>166</v>
      </c>
      <c r="M21" s="150">
        <f>+SUM(M19:M20)-C19</f>
        <v>2.4814380460325574E-3</v>
      </c>
      <c r="N21" s="151">
        <f>+SUM(N19:N20)</f>
        <v>3.7763303613057141E-3</v>
      </c>
      <c r="O21" s="153"/>
    </row>
    <row r="22" spans="2:20" x14ac:dyDescent="0.25">
      <c r="B22" s="141"/>
      <c r="C22" s="142"/>
      <c r="D22" s="152"/>
      <c r="E22" s="144"/>
      <c r="F22" s="142"/>
      <c r="G22" s="142"/>
      <c r="H22" s="146"/>
      <c r="I22" s="152"/>
      <c r="J22" s="143"/>
      <c r="K22" s="142"/>
      <c r="L22" s="142"/>
      <c r="M22" s="142"/>
      <c r="N22" s="142"/>
      <c r="O22" s="153"/>
    </row>
    <row r="23" spans="2:20" x14ac:dyDescent="0.25">
      <c r="B23" s="154" t="s">
        <v>146</v>
      </c>
      <c r="C23" s="143">
        <f>4.52/1000</f>
        <v>4.5199999999999997E-3</v>
      </c>
      <c r="D23" s="156">
        <v>336.5</v>
      </c>
      <c r="E23" s="144" t="s">
        <v>112</v>
      </c>
      <c r="F23" s="143">
        <v>401.36</v>
      </c>
      <c r="G23" s="145">
        <f>110/1000</f>
        <v>0.11</v>
      </c>
      <c r="H23" s="146">
        <f>+PI()*G23^2/4</f>
        <v>9.5033177771091243E-3</v>
      </c>
      <c r="I23" s="156">
        <f>+D10+O10</f>
        <v>336.1629334715654</v>
      </c>
      <c r="J23" s="147">
        <f>+D23</f>
        <v>336.5</v>
      </c>
      <c r="K23" s="147">
        <f>+I23-J23</f>
        <v>-0.33706652843460461</v>
      </c>
      <c r="L23" s="142">
        <f>(-2*POWER(2*9.81*G23*ABS(K23)/F23,0.5))*(LOG10(($D$2/(3.7*G23))+((2.51*$D$3*POWER(F23,0.5))/(G23*POWER(2*9.81*G23*ABS(K23),0.5)))))</f>
        <v>0.27788292823253852</v>
      </c>
      <c r="M23" s="146">
        <f>+IF(K23&lt;0,-H23*L23,H23*L23)</f>
        <v>-2.6408097718274223E-3</v>
      </c>
      <c r="N23" s="142">
        <f>+M23/K23</f>
        <v>7.834684102547354E-3</v>
      </c>
      <c r="O23" s="148">
        <f>2*M27/N27</f>
        <v>-0.17682268741655857</v>
      </c>
    </row>
    <row r="24" spans="2:20" x14ac:dyDescent="0.25">
      <c r="B24" s="141"/>
      <c r="C24" s="142"/>
      <c r="D24" s="152"/>
      <c r="E24" s="144" t="s">
        <v>167</v>
      </c>
      <c r="F24" s="143">
        <v>249.85</v>
      </c>
      <c r="G24" s="145">
        <f>75/1000</f>
        <v>7.4999999999999997E-2</v>
      </c>
      <c r="H24" s="146">
        <f>+PI()*G24^2/4</f>
        <v>4.4178646691106467E-3</v>
      </c>
      <c r="I24" s="156">
        <f>+D19+O19</f>
        <v>336.31420601939845</v>
      </c>
      <c r="J24" s="147">
        <f>+D23</f>
        <v>336.5</v>
      </c>
      <c r="K24" s="147">
        <f>+I24-J24</f>
        <v>-0.18579398060154517</v>
      </c>
      <c r="L24" s="142">
        <f>(-2*POWER(2*9.81*G24*ABS(K24)/F24,0.5))*(LOG10(($D$2/(3.7*G24))+((2.51*$D$3*POWER(F24,0.5))/(G24*POWER(2*9.81*G24*ABS(K24),0.5)))))</f>
        <v>0.19770378664485766</v>
      </c>
      <c r="M24" s="146">
        <f>+IF(K24&lt;0,-H24*L24,H24*L24)</f>
        <v>-8.7342857396770603E-4</v>
      </c>
      <c r="N24" s="142">
        <f>+M24/K24</f>
        <v>4.7010595883666753E-3</v>
      </c>
      <c r="O24" s="148"/>
    </row>
    <row r="25" spans="2:20" x14ac:dyDescent="0.25">
      <c r="B25" s="141"/>
      <c r="C25" s="142"/>
      <c r="D25" s="152"/>
      <c r="E25" s="144" t="s">
        <v>140</v>
      </c>
      <c r="F25" s="143">
        <v>298.01</v>
      </c>
      <c r="G25" s="145">
        <f>63/1000</f>
        <v>6.3E-2</v>
      </c>
      <c r="H25" s="146">
        <f>+PI()*G25^2/4</f>
        <v>3.1172453105244723E-3</v>
      </c>
      <c r="I25" s="156">
        <v>334.8</v>
      </c>
      <c r="J25" s="147">
        <f>+D23</f>
        <v>336.5</v>
      </c>
      <c r="K25" s="147">
        <f>+I25-J25</f>
        <v>-1.6999999999999886</v>
      </c>
      <c r="L25" s="142">
        <f>(-2*POWER(2*9.81*G25*ABS(K25)/F25,0.5))*(LOG10(($D$2/(3.7*G25))+((2.51*$D$3*POWER(F25,0.5))/(G25*POWER(2*9.81*G25*ABS(K25),0.5)))))</f>
        <v>0.55650560099639357</v>
      </c>
      <c r="M25" s="146">
        <f>+IF(K25&lt;0,-H25*L25,H25*L25)</f>
        <v>-1.734764474986611E-3</v>
      </c>
      <c r="N25" s="142">
        <f>+M25/K25</f>
        <v>1.0204496911686016E-3</v>
      </c>
      <c r="O25" s="148"/>
    </row>
    <row r="26" spans="2:20" x14ac:dyDescent="0.25">
      <c r="B26" s="141"/>
      <c r="C26" s="142"/>
      <c r="D26" s="142"/>
      <c r="E26" s="144" t="s">
        <v>168</v>
      </c>
      <c r="F26" s="143">
        <v>184.94</v>
      </c>
      <c r="G26" s="145">
        <f>110/1000</f>
        <v>0.11</v>
      </c>
      <c r="H26" s="146">
        <f>+PI()*G26^2/4</f>
        <v>9.5033177771091243E-3</v>
      </c>
      <c r="I26" s="156">
        <v>337.6</v>
      </c>
      <c r="J26" s="147">
        <f>+D23</f>
        <v>336.5</v>
      </c>
      <c r="K26" s="147">
        <f>+I26-J26</f>
        <v>1.1000000000000227</v>
      </c>
      <c r="L26" s="142">
        <f>(-2*POWER(2*9.81*G26*ABS(K26)/F26,0.5))*(LOG10(($D$2/(3.7*G26))+((2.51*$D$3*POWER(F26,0.5))/(G26*POWER(2*9.81*G26*ABS(K26),0.5)))))</f>
        <v>0.83474892629436626</v>
      </c>
      <c r="M26" s="146">
        <f>+IF(K26&lt;0,-H26*L26,H26*L26)</f>
        <v>7.9328843106760052E-3</v>
      </c>
      <c r="N26" s="142">
        <f>+M26/K26</f>
        <v>7.2117130097053101E-3</v>
      </c>
      <c r="O26" s="148"/>
    </row>
    <row r="27" spans="2:20" ht="15.75" x14ac:dyDescent="0.3">
      <c r="B27" s="141"/>
      <c r="C27" s="142"/>
      <c r="D27" s="142"/>
      <c r="E27" s="142"/>
      <c r="F27" s="142"/>
      <c r="G27" s="142"/>
      <c r="H27" s="146"/>
      <c r="I27" s="152"/>
      <c r="J27" s="143"/>
      <c r="K27" s="142"/>
      <c r="L27" s="149" t="s">
        <v>166</v>
      </c>
      <c r="M27" s="150">
        <f>+SUM(M23:M26)-C23</f>
        <v>-1.836118510105734E-3</v>
      </c>
      <c r="N27" s="151">
        <f>+SUM(N23:N26)</f>
        <v>2.0767906391787942E-2</v>
      </c>
      <c r="O27" s="153"/>
    </row>
    <row r="28" spans="2:20" x14ac:dyDescent="0.25">
      <c r="B28" s="141"/>
      <c r="C28" s="142"/>
      <c r="D28" s="142"/>
      <c r="E28" s="142"/>
      <c r="F28" s="142"/>
      <c r="G28" s="142"/>
      <c r="H28" s="146"/>
      <c r="I28" s="142"/>
      <c r="J28" s="143"/>
      <c r="K28" s="142"/>
      <c r="L28" s="142"/>
      <c r="M28" s="142"/>
      <c r="N28" s="142"/>
      <c r="O28" s="153"/>
    </row>
    <row r="29" spans="2:20" x14ac:dyDescent="0.25">
      <c r="B29" s="154" t="s">
        <v>147</v>
      </c>
      <c r="C29" s="142">
        <f>0.79/1000</f>
        <v>7.9000000000000001E-4</v>
      </c>
      <c r="D29" s="147">
        <v>334.8</v>
      </c>
      <c r="E29" s="144" t="s">
        <v>140</v>
      </c>
      <c r="F29" s="143">
        <v>298.01</v>
      </c>
      <c r="G29" s="143">
        <f>63/1000</f>
        <v>6.3E-2</v>
      </c>
      <c r="H29" s="146">
        <f>+PI()*G29^2/4</f>
        <v>3.1172453105244723E-3</v>
      </c>
      <c r="I29" s="147">
        <f>+D23+O23</f>
        <v>336.32317731258343</v>
      </c>
      <c r="J29" s="147">
        <f>+D29</f>
        <v>334.8</v>
      </c>
      <c r="K29" s="147">
        <f>+I29-J29</f>
        <v>1.5231773125834138</v>
      </c>
      <c r="L29" s="142">
        <f>(-2*POWER(2*9.81*G29*ABS(K29)/F29,0.5))*(LOG10(($D$2/(3.7*G29))+((2.51*$D$3*POWER(F29,0.5))/(G29*POWER(2*9.81*G29*ABS(K29),0.5)))))</f>
        <v>0.52302675814037669</v>
      </c>
      <c r="M29" s="146">
        <f>+IF(K29&lt;0,-H29*L29,H29*L29)</f>
        <v>1.6304027090919067E-3</v>
      </c>
      <c r="N29" s="142">
        <f>+M29/K29</f>
        <v>1.0703958729050601E-3</v>
      </c>
      <c r="O29" s="148">
        <f>2*M31/N31</f>
        <v>3.0213438798188426</v>
      </c>
    </row>
    <row r="30" spans="2:20" x14ac:dyDescent="0.25">
      <c r="B30" s="141"/>
      <c r="C30" s="142"/>
      <c r="D30" s="142"/>
      <c r="E30" s="144" t="s">
        <v>169</v>
      </c>
      <c r="F30" s="143">
        <v>119.71</v>
      </c>
      <c r="G30" s="143">
        <f>63/1000</f>
        <v>6.3E-2</v>
      </c>
      <c r="H30" s="146">
        <f>+PI()*G30^2/4</f>
        <v>3.1172453105244723E-3</v>
      </c>
      <c r="I30" s="147">
        <v>336.8</v>
      </c>
      <c r="J30" s="147">
        <f>+D29</f>
        <v>334.8</v>
      </c>
      <c r="K30" s="147">
        <f>+I30-J30</f>
        <v>2</v>
      </c>
      <c r="L30" s="142">
        <f>(-2*POWER(2*9.81*G30*ABS(K30)/F30,0.5))*(LOG10(($D$2/(3.7*G30))+((2.51*$D$3*POWER(F30,0.5))/(G30*POWER(2*9.81*G30*ABS(K30),0.5)))))</f>
        <v>1.0182731166191126</v>
      </c>
      <c r="M30" s="146">
        <f>+IF(K30&lt;0,-H30*L30,H30*L30)</f>
        <v>3.1742070976140679E-3</v>
      </c>
      <c r="N30" s="142">
        <f>+M30/K30</f>
        <v>1.587103548807034E-3</v>
      </c>
      <c r="O30" s="148"/>
    </row>
    <row r="31" spans="2:20" ht="15.75" x14ac:dyDescent="0.3">
      <c r="B31" s="141"/>
      <c r="C31" s="142"/>
      <c r="D31" s="142"/>
      <c r="E31" s="142"/>
      <c r="F31" s="142"/>
      <c r="G31" s="142"/>
      <c r="H31" s="146"/>
      <c r="I31" s="142"/>
      <c r="J31" s="142"/>
      <c r="K31" s="142"/>
      <c r="L31" s="149" t="s">
        <v>166</v>
      </c>
      <c r="M31" s="150">
        <f>+SUM(M29:M30)-C29</f>
        <v>4.0146098067059743E-3</v>
      </c>
      <c r="N31" s="151">
        <f>+SUM(N29:N30)</f>
        <v>2.6574994217120939E-3</v>
      </c>
      <c r="O31" s="153"/>
    </row>
    <row r="32" spans="2:20" x14ac:dyDescent="0.25">
      <c r="B32" s="141"/>
      <c r="C32" s="142"/>
      <c r="D32" s="142"/>
      <c r="E32" s="142"/>
      <c r="F32" s="142"/>
      <c r="G32" s="142"/>
      <c r="H32" s="146"/>
      <c r="I32" s="142"/>
      <c r="J32" s="142"/>
      <c r="K32" s="142"/>
      <c r="L32" s="142"/>
      <c r="M32" s="142"/>
      <c r="N32" s="142"/>
      <c r="O32" s="153"/>
    </row>
    <row r="33" spans="2:15" x14ac:dyDescent="0.25">
      <c r="B33" s="154" t="s">
        <v>148</v>
      </c>
      <c r="C33" s="142">
        <f>0.76/1000</f>
        <v>7.6000000000000004E-4</v>
      </c>
      <c r="D33" s="147">
        <v>336.8</v>
      </c>
      <c r="E33" s="144" t="s">
        <v>169</v>
      </c>
      <c r="F33" s="143">
        <v>119.71</v>
      </c>
      <c r="G33" s="143">
        <f>63/1000</f>
        <v>6.3E-2</v>
      </c>
      <c r="H33" s="146">
        <f>+PI()*G33^2/4</f>
        <v>3.1172453105244723E-3</v>
      </c>
      <c r="I33" s="147">
        <f>+D29+O29</f>
        <v>337.82134387981887</v>
      </c>
      <c r="J33" s="261">
        <f>+D33</f>
        <v>336.8</v>
      </c>
      <c r="K33" s="147">
        <f>+I33-J33</f>
        <v>1.0213438798188577</v>
      </c>
      <c r="L33" s="142">
        <f>(-2*POWER(2*9.81*G33*ABS(K33)/F33,0.5))*(LOG10(($D$2/(3.7*G33))+((2.51*$D$3*POWER(F33,0.5))/(G33*POWER(2*9.81*G33*ABS(K33),0.5)))))</f>
        <v>0.69827329010790962</v>
      </c>
      <c r="M33" s="146">
        <f>+IF(K33&lt;0,-H33*L33,H33*L33)</f>
        <v>2.1766891390533755E-3</v>
      </c>
      <c r="N33" s="142">
        <f>+M33/K33</f>
        <v>2.1312010401819083E-3</v>
      </c>
      <c r="O33" s="148">
        <f>2*M35/N35</f>
        <v>1.4707807682333116</v>
      </c>
    </row>
    <row r="34" spans="2:15" x14ac:dyDescent="0.25">
      <c r="B34" s="141"/>
      <c r="C34" s="142"/>
      <c r="D34" s="142"/>
      <c r="E34" s="144" t="s">
        <v>122</v>
      </c>
      <c r="F34" s="143">
        <v>283.68</v>
      </c>
      <c r="G34" s="143">
        <f>75/1000</f>
        <v>7.4999999999999997E-2</v>
      </c>
      <c r="H34" s="146">
        <f>+PI()*G34^2/4</f>
        <v>4.4178646691106467E-3</v>
      </c>
      <c r="I34" s="147">
        <v>337.6</v>
      </c>
      <c r="J34" s="261">
        <f>+D33</f>
        <v>336.8</v>
      </c>
      <c r="K34" s="147">
        <f>+I34-J34</f>
        <v>0.80000000000001137</v>
      </c>
      <c r="L34" s="262">
        <f>(-2*POWER(2*9.81*G34*ABS(K34)/F34,0.5))*(LOG10(($D$2/(3.7*G34))+((2.51*$D$3*POWER(F34,0.5))/(G34*POWER(2*9.81*G34*ABS(K34),0.5)))))</f>
        <v>0.42202196785949264</v>
      </c>
      <c r="M34" s="146">
        <f>+IF(K34&lt;0,-H34*L34,H34*L34)</f>
        <v>1.8644359413950015E-3</v>
      </c>
      <c r="N34" s="142">
        <f>+M34/K34</f>
        <v>2.3305449267437186E-3</v>
      </c>
      <c r="O34" s="148"/>
    </row>
    <row r="35" spans="2:15" ht="15.75" x14ac:dyDescent="0.3">
      <c r="B35" s="141"/>
      <c r="C35" s="142"/>
      <c r="D35" s="142"/>
      <c r="E35" s="142"/>
      <c r="F35" s="142"/>
      <c r="G35" s="142"/>
      <c r="H35" s="142"/>
      <c r="I35" s="142"/>
      <c r="J35" s="142"/>
      <c r="K35" s="142"/>
      <c r="L35" s="149" t="s">
        <v>166</v>
      </c>
      <c r="M35" s="150">
        <f>+SUM(M33:M34)-C33</f>
        <v>3.2811250804483764E-3</v>
      </c>
      <c r="N35" s="151">
        <f>+SUM(N33:N34)</f>
        <v>4.4617459669256268E-3</v>
      </c>
      <c r="O35" s="153"/>
    </row>
    <row r="36" spans="2:15" x14ac:dyDescent="0.25">
      <c r="B36" s="154"/>
      <c r="C36" s="142"/>
      <c r="D36" s="142"/>
      <c r="E36" s="142"/>
      <c r="F36" s="142"/>
      <c r="G36" s="142"/>
      <c r="H36" s="142"/>
      <c r="I36" s="142"/>
      <c r="J36" s="142"/>
      <c r="K36" s="142"/>
      <c r="L36" s="142"/>
      <c r="M36" s="142"/>
      <c r="N36" s="142"/>
      <c r="O36" s="153"/>
    </row>
    <row r="37" spans="2:15" x14ac:dyDescent="0.25">
      <c r="B37" s="154" t="s">
        <v>142</v>
      </c>
      <c r="C37" s="142">
        <f>3.71/1000</f>
        <v>3.7099999999999998E-3</v>
      </c>
      <c r="D37" s="143">
        <v>337.6</v>
      </c>
      <c r="E37" s="144" t="s">
        <v>168</v>
      </c>
      <c r="F37" s="143">
        <v>184.94</v>
      </c>
      <c r="G37" s="145">
        <f>110/1000</f>
        <v>0.11</v>
      </c>
      <c r="H37" s="146">
        <f>+PI()*G37^2/4</f>
        <v>9.5033177771091243E-3</v>
      </c>
      <c r="I37" s="147">
        <f>+D23+O23</f>
        <v>336.32317731258343</v>
      </c>
      <c r="J37" s="261">
        <f>+D37</f>
        <v>337.6</v>
      </c>
      <c r="K37" s="147">
        <f>+I37-J37</f>
        <v>-1.2768226874165975</v>
      </c>
      <c r="L37" s="262">
        <f>(-2*POWER(2*9.81*G37*ABS(K37)/F37,0.5))*(LOG10(($D$2/(3.7*G37))+((2.51*$D$3*POWER(F37,0.5))/(G37*POWER(2*9.81*G37*ABS(K37),0.5)))))</f>
        <v>0.90709830124213198</v>
      </c>
      <c r="M37" s="146">
        <f>+IF(K37&lt;0,-H37*L37,H37*L37)</f>
        <v>-8.6204434117798396E-3</v>
      </c>
      <c r="N37" s="142">
        <f>+M37/K37</f>
        <v>6.7514804496633992E-3</v>
      </c>
      <c r="O37" s="148">
        <f>2*M40/N40</f>
        <v>-0.57146292589787728</v>
      </c>
    </row>
    <row r="38" spans="2:15" x14ac:dyDescent="0.25">
      <c r="B38" s="141"/>
      <c r="C38" s="142"/>
      <c r="D38" s="142"/>
      <c r="E38" s="144" t="s">
        <v>171</v>
      </c>
      <c r="F38" s="143">
        <v>283.68</v>
      </c>
      <c r="G38" s="143">
        <f>75/1000</f>
        <v>7.4999999999999997E-2</v>
      </c>
      <c r="H38" s="146">
        <f>+PI()*G38^2/4</f>
        <v>4.4178646691106467E-3</v>
      </c>
      <c r="I38" s="147">
        <f>+D33+O33</f>
        <v>338.27078076823335</v>
      </c>
      <c r="J38" s="261">
        <f>+D37</f>
        <v>337.6</v>
      </c>
      <c r="K38" s="147">
        <f>+I38-J38</f>
        <v>0.67078076823332822</v>
      </c>
      <c r="L38" s="262">
        <f>(-2*POWER(2*9.81*G38*ABS(K38)/F38,0.5))*(LOG10(($D$2/(3.7*G38))+((2.51*$D$3*POWER(F38,0.5))/(G38*POWER(2*9.81*G38*ABS(K38),0.5)))))</f>
        <v>0.3819694922495005</v>
      </c>
      <c r="M38" s="146">
        <f>+IF(K38&lt;0,-H38*L38,H38*L38)</f>
        <v>1.6874895244872012E-3</v>
      </c>
      <c r="N38" s="142">
        <f>+M38/K38</f>
        <v>2.5157094603824644E-3</v>
      </c>
      <c r="O38" s="148"/>
    </row>
    <row r="39" spans="2:15" x14ac:dyDescent="0.25">
      <c r="B39" s="141"/>
      <c r="C39" s="142"/>
      <c r="D39" s="142"/>
      <c r="E39" s="144" t="s">
        <v>170</v>
      </c>
      <c r="F39" s="143">
        <v>372.26</v>
      </c>
      <c r="G39" s="145">
        <f>110/1000</f>
        <v>0.11</v>
      </c>
      <c r="H39" s="146">
        <f>+PI()*G39^2/4</f>
        <v>9.5033177771091243E-3</v>
      </c>
      <c r="I39" s="147">
        <v>339.3</v>
      </c>
      <c r="J39" s="261">
        <f>+D37</f>
        <v>337.6</v>
      </c>
      <c r="K39" s="147">
        <f>+I39-J39</f>
        <v>1.6999999999999886</v>
      </c>
      <c r="L39" s="262">
        <f>(-2*POWER(2*9.81*G39*ABS(K39)/F39,0.5))*(LOG10(($D$2/(3.7*G39))+((2.51*$D$3*POWER(F39,0.5))/(G39*POWER(2*9.81*G39*ABS(K39),0.5)))))</f>
        <v>0.72023304208023409</v>
      </c>
      <c r="M39" s="146">
        <f>+IF(K39&lt;0,-H39*L39,H39*L39)</f>
        <v>6.8446034724624722E-3</v>
      </c>
      <c r="N39" s="142">
        <f>+M39/K39</f>
        <v>4.0262373367426574E-3</v>
      </c>
      <c r="O39" s="148"/>
    </row>
    <row r="40" spans="2:15" ht="16.5" thickBot="1" x14ac:dyDescent="0.35">
      <c r="B40" s="299"/>
      <c r="C40" s="300"/>
      <c r="D40" s="300"/>
      <c r="E40" s="300"/>
      <c r="F40" s="300"/>
      <c r="G40" s="300"/>
      <c r="H40" s="300"/>
      <c r="I40" s="300"/>
      <c r="J40" s="300"/>
      <c r="K40" s="300"/>
      <c r="L40" s="301" t="s">
        <v>166</v>
      </c>
      <c r="M40" s="302">
        <f>+SUM(M37:M39)-C37</f>
        <v>-3.7983504148301657E-3</v>
      </c>
      <c r="N40" s="303">
        <f>+SUM(N37:N39)</f>
        <v>1.329342724678852E-2</v>
      </c>
      <c r="O40" s="304"/>
    </row>
    <row r="42" spans="2:15" ht="15.75" thickBot="1" x14ac:dyDescent="0.3"/>
    <row r="43" spans="2:15" ht="15.75" thickBot="1" x14ac:dyDescent="0.3">
      <c r="B43" s="131">
        <f>+B4+1</f>
        <v>2</v>
      </c>
      <c r="D43" s="297"/>
    </row>
    <row r="44" spans="2:15" ht="32.25" thickBot="1" x14ac:dyDescent="0.3">
      <c r="B44" s="125" t="s">
        <v>151</v>
      </c>
      <c r="C44" s="298" t="s">
        <v>161</v>
      </c>
      <c r="D44" s="298" t="s">
        <v>153</v>
      </c>
      <c r="E44" s="125" t="s">
        <v>152</v>
      </c>
      <c r="F44" s="125" t="s">
        <v>78</v>
      </c>
      <c r="G44" s="125" t="s">
        <v>115</v>
      </c>
      <c r="H44" s="125" t="s">
        <v>154</v>
      </c>
      <c r="I44" s="125" t="s">
        <v>155</v>
      </c>
      <c r="J44" s="125" t="s">
        <v>156</v>
      </c>
      <c r="K44" s="125" t="s">
        <v>157</v>
      </c>
      <c r="L44" s="125" t="s">
        <v>82</v>
      </c>
      <c r="M44" s="125" t="s">
        <v>164</v>
      </c>
      <c r="N44" s="125" t="s">
        <v>158</v>
      </c>
      <c r="O44" s="129" t="s">
        <v>165</v>
      </c>
    </row>
    <row r="45" spans="2:15" x14ac:dyDescent="0.25">
      <c r="B45" s="132" t="s">
        <v>127</v>
      </c>
      <c r="C45" s="133">
        <f>2.97/1000</f>
        <v>2.97E-3</v>
      </c>
      <c r="D45" s="134">
        <f>+D6+O6</f>
        <v>337.48696362303963</v>
      </c>
      <c r="E45" s="135" t="s">
        <v>110</v>
      </c>
      <c r="F45" s="136">
        <v>310.83</v>
      </c>
      <c r="G45" s="137">
        <f>110/1000</f>
        <v>0.11</v>
      </c>
      <c r="H45" s="138">
        <f>+PI()*G45^2/4</f>
        <v>9.5033177771091243E-3</v>
      </c>
      <c r="I45" s="134">
        <v>339.3</v>
      </c>
      <c r="J45" s="134">
        <f>+D45</f>
        <v>337.48696362303963</v>
      </c>
      <c r="K45" s="134">
        <f>+I45-J45</f>
        <v>1.8130363769603832</v>
      </c>
      <c r="L45" s="133">
        <f>(-2*POWER(2*9.81*G45*ABS(K45)/F45,0.5))*(LOG10(($D$2/(3.7*G45))+((2.51*$D$3*POWER(F45,0.5))/(G45*POWER(2*9.81*G45*ABS(K45),0.5)))))</f>
        <v>0.82570623121959397</v>
      </c>
      <c r="M45" s="139">
        <f>+IF(K45&lt;0,-H45*L45,H45*L45)</f>
        <v>7.8469487058189444E-3</v>
      </c>
      <c r="N45" s="133">
        <f>+M45/K45</f>
        <v>4.3280701951356427E-3</v>
      </c>
      <c r="O45" s="140">
        <f>2*M47/N47</f>
        <v>-0.54137147319203793</v>
      </c>
    </row>
    <row r="46" spans="2:15" x14ac:dyDescent="0.25">
      <c r="B46" s="141"/>
      <c r="C46" s="142"/>
      <c r="D46" s="143"/>
      <c r="E46" s="144" t="s">
        <v>138</v>
      </c>
      <c r="F46" s="143">
        <v>240.22</v>
      </c>
      <c r="G46" s="145">
        <f>110/1000</f>
        <v>0.11</v>
      </c>
      <c r="H46" s="146">
        <f>+PI()*G46^2/4</f>
        <v>9.5033177771091243E-3</v>
      </c>
      <c r="I46" s="147">
        <f>+D10+O10</f>
        <v>336.1629334715654</v>
      </c>
      <c r="J46" s="147">
        <f>+D45</f>
        <v>337.48696362303963</v>
      </c>
      <c r="K46" s="147">
        <f>+I46-J46</f>
        <v>-1.3240301514742328</v>
      </c>
      <c r="L46" s="142">
        <f>(-2*POWER(2*9.81*G46*ABS(K46)/F46,0.5))*(LOG10(($D$2/(3.7*G46))+((2.51*$D$3*POWER(F46,0.5))/(G46*POWER(2*9.81*G46*ABS(K46),0.5)))))</f>
        <v>0.80001769675147272</v>
      </c>
      <c r="M46" s="146">
        <f>+IF(K46&lt;0,-H46*L46,H46*L46)</f>
        <v>-7.602822399540167E-3</v>
      </c>
      <c r="N46" s="142">
        <f>+M46/K46</f>
        <v>5.7421822237770448E-3</v>
      </c>
      <c r="O46" s="148"/>
    </row>
    <row r="47" spans="2:15" ht="15.75" x14ac:dyDescent="0.3">
      <c r="B47" s="141"/>
      <c r="C47" s="142"/>
      <c r="D47" s="143"/>
      <c r="E47" s="144"/>
      <c r="F47" s="143"/>
      <c r="G47" s="145"/>
      <c r="H47" s="146"/>
      <c r="I47" s="147"/>
      <c r="J47" s="147"/>
      <c r="K47" s="147"/>
      <c r="L47" s="149" t="s">
        <v>166</v>
      </c>
      <c r="M47" s="150">
        <f>+SUM(M45:M46)-C45</f>
        <v>-2.7258736937212226E-3</v>
      </c>
      <c r="N47" s="151">
        <f>+SUM(N45:N46)</f>
        <v>1.0070252418912688E-2</v>
      </c>
      <c r="O47" s="148"/>
    </row>
    <row r="48" spans="2:15" x14ac:dyDescent="0.25">
      <c r="B48" s="141"/>
      <c r="C48" s="142"/>
      <c r="D48" s="143"/>
      <c r="E48" s="144"/>
      <c r="F48" s="142"/>
      <c r="G48" s="142"/>
      <c r="H48" s="146"/>
      <c r="I48" s="152"/>
      <c r="J48" s="142"/>
      <c r="K48" s="142"/>
      <c r="L48" s="142"/>
      <c r="M48" s="142"/>
      <c r="N48" s="142"/>
      <c r="O48" s="153"/>
    </row>
    <row r="49" spans="2:15" x14ac:dyDescent="0.25">
      <c r="B49" s="154" t="s">
        <v>128</v>
      </c>
      <c r="C49" s="142">
        <f>3.73/1000</f>
        <v>3.7299999999999998E-3</v>
      </c>
      <c r="D49" s="147">
        <f>+D10+O10</f>
        <v>336.1629334715654</v>
      </c>
      <c r="E49" s="144" t="s">
        <v>138</v>
      </c>
      <c r="F49" s="143">
        <v>240.22</v>
      </c>
      <c r="G49" s="155">
        <f>110/1000</f>
        <v>0.11</v>
      </c>
      <c r="H49" s="146">
        <f>+PI()*G49^2/4</f>
        <v>9.5033177771091243E-3</v>
      </c>
      <c r="I49" s="156">
        <f>+D45+O45</f>
        <v>336.94559214984758</v>
      </c>
      <c r="J49" s="147">
        <f>+D49</f>
        <v>336.1629334715654</v>
      </c>
      <c r="K49" s="147">
        <f>+I49-J49</f>
        <v>0.78265867828218916</v>
      </c>
      <c r="L49" s="142">
        <f>(-2*POWER(2*9.81*G49*ABS(K49)/F49,0.5))*(LOG10(($D$2/(3.7*G49))+((2.51*$D$3*POWER(F49,0.5))/(G49*POWER(2*9.81*G49*ABS(K49),0.5)))))</f>
        <v>0.59623046636653754</v>
      </c>
      <c r="M49" s="146">
        <f>+IF(K49&lt;0,-H49*L49,H49*L49)</f>
        <v>5.66616759027518E-3</v>
      </c>
      <c r="N49" s="142">
        <f>+M49/K49</f>
        <v>7.2396406601042398E-3</v>
      </c>
      <c r="O49" s="148">
        <f>2*M52/N52</f>
        <v>1.4498302416875603E-2</v>
      </c>
    </row>
    <row r="50" spans="2:15" x14ac:dyDescent="0.25">
      <c r="B50" s="141"/>
      <c r="C50" s="142"/>
      <c r="D50" s="143"/>
      <c r="E50" s="144" t="s">
        <v>139</v>
      </c>
      <c r="F50" s="147">
        <v>237.3</v>
      </c>
      <c r="G50" s="155">
        <f>110/1000</f>
        <v>0.11</v>
      </c>
      <c r="H50" s="146">
        <f>+PI()*G50^2/4</f>
        <v>9.5033177771091243E-3</v>
      </c>
      <c r="I50" s="156">
        <f>+D15+O15</f>
        <v>335.84168617475376</v>
      </c>
      <c r="J50" s="147">
        <f>+D49</f>
        <v>336.1629334715654</v>
      </c>
      <c r="K50" s="147">
        <f>+I50-J50</f>
        <v>-0.32124729681163444</v>
      </c>
      <c r="L50" s="142">
        <f>(-2*POWER(2*9.81*G50*ABS(K50)/F50,0.5))*(LOG10(($D$2/(3.7*G50))+((2.51*$D$3*POWER(F50,0.5))/(G50*POWER(2*9.81*G50*ABS(K50),0.5)))))</f>
        <v>0.36393371391675627</v>
      </c>
      <c r="M50" s="146">
        <f>+IF(K50&lt;0,-H50*L50,H50*L50)</f>
        <v>-3.458577733154456E-3</v>
      </c>
      <c r="N50" s="142">
        <f>+M50/K50</f>
        <v>1.0766091318061477E-2</v>
      </c>
      <c r="O50" s="148"/>
    </row>
    <row r="51" spans="2:15" x14ac:dyDescent="0.25">
      <c r="B51" s="141"/>
      <c r="C51" s="142"/>
      <c r="D51" s="143"/>
      <c r="E51" s="144" t="s">
        <v>112</v>
      </c>
      <c r="F51" s="143">
        <v>401.36</v>
      </c>
      <c r="G51" s="155">
        <f>110/1000</f>
        <v>0.11</v>
      </c>
      <c r="H51" s="146">
        <f>+PI()*G51^2/4</f>
        <v>9.5033177771091243E-3</v>
      </c>
      <c r="I51" s="156">
        <f>+D23+O23</f>
        <v>336.32317731258343</v>
      </c>
      <c r="J51" s="147">
        <f>+D49</f>
        <v>336.1629334715654</v>
      </c>
      <c r="K51" s="147">
        <f>+I51-J51</f>
        <v>0.1602438410180298</v>
      </c>
      <c r="L51" s="142">
        <f>(-2*POWER(2*9.81*G51*ABS(K51)/F51,0.5))*(LOG10(($D$2/(3.7*G51))+((2.51*$D$3*POWER(F51,0.5))/(G51*POWER(2*9.81*G51*ABS(K51),0.5)))))</f>
        <v>0.18217378645522372</v>
      </c>
      <c r="M51" s="146">
        <f>+IF(K51&lt;0,-H51*L51,H51*L51)</f>
        <v>1.7312553833432091E-3</v>
      </c>
      <c r="N51" s="142">
        <f>+M51/K51</f>
        <v>1.0803880962566402E-2</v>
      </c>
      <c r="O51" s="148"/>
    </row>
    <row r="52" spans="2:15" ht="15.75" x14ac:dyDescent="0.3">
      <c r="B52" s="141"/>
      <c r="C52" s="142"/>
      <c r="D52" s="143"/>
      <c r="E52" s="144"/>
      <c r="F52" s="143"/>
      <c r="G52" s="155"/>
      <c r="H52" s="146"/>
      <c r="I52" s="156"/>
      <c r="J52" s="147"/>
      <c r="K52" s="147"/>
      <c r="L52" s="149" t="s">
        <v>166</v>
      </c>
      <c r="M52" s="150">
        <f>+SUM(M49:M51)-C49</f>
        <v>2.0884524046393352E-4</v>
      </c>
      <c r="N52" s="151">
        <f>+SUM(N49:N51)</f>
        <v>2.8809612940732116E-2</v>
      </c>
      <c r="O52" s="153"/>
    </row>
    <row r="53" spans="2:15" x14ac:dyDescent="0.25">
      <c r="B53" s="141"/>
      <c r="C53" s="142"/>
      <c r="D53" s="143"/>
      <c r="E53" s="144"/>
      <c r="F53" s="142"/>
      <c r="G53" s="142"/>
      <c r="H53" s="146"/>
      <c r="I53" s="152"/>
      <c r="J53" s="143"/>
      <c r="K53" s="142"/>
      <c r="L53" s="142"/>
      <c r="M53" s="142"/>
      <c r="N53" s="142"/>
      <c r="O53" s="153"/>
    </row>
    <row r="54" spans="2:15" x14ac:dyDescent="0.25">
      <c r="B54" s="154" t="s">
        <v>141</v>
      </c>
      <c r="C54" s="179">
        <f>1.9/1000</f>
        <v>1.9E-3</v>
      </c>
      <c r="D54" s="147">
        <f>+D15+O15</f>
        <v>335.84168617475376</v>
      </c>
      <c r="E54" s="144" t="s">
        <v>139</v>
      </c>
      <c r="F54" s="147">
        <v>237.3</v>
      </c>
      <c r="G54" s="155">
        <f>110/1000</f>
        <v>0.11</v>
      </c>
      <c r="H54" s="146">
        <f>+PI()*G54^2/4</f>
        <v>9.5033177771091243E-3</v>
      </c>
      <c r="I54" s="156">
        <f>+D49+O49</f>
        <v>336.17743177398228</v>
      </c>
      <c r="J54" s="147">
        <f>+D54</f>
        <v>335.84168617475376</v>
      </c>
      <c r="K54" s="147">
        <f>+I54-J54</f>
        <v>0.33574559922851677</v>
      </c>
      <c r="L54" s="142">
        <f>(-2*POWER(2*9.81*G54*ABS(K54)/F54,0.5))*(LOG10(($D$2/(3.7*G54))+((2.51*$D$3*POWER(F54,0.5))/(G54*POWER(2*9.81*G54*ABS(K54),0.5)))))</f>
        <v>0.37310566729517225</v>
      </c>
      <c r="M54" s="146">
        <f>+IF(K54&lt;0,-H54*L54,H54*L54)</f>
        <v>3.545741720746373E-3</v>
      </c>
      <c r="N54" s="142">
        <f>+M54/K54</f>
        <v>1.056079879794062E-2</v>
      </c>
      <c r="O54" s="148">
        <f>2*M56/N56</f>
        <v>0.42907414464621041</v>
      </c>
    </row>
    <row r="55" spans="2:15" x14ac:dyDescent="0.25">
      <c r="B55" s="141"/>
      <c r="C55" s="142"/>
      <c r="D55" s="143"/>
      <c r="E55" s="144" t="s">
        <v>117</v>
      </c>
      <c r="F55" s="143">
        <v>401.35</v>
      </c>
      <c r="G55" s="143">
        <f>75/1000</f>
        <v>7.4999999999999997E-2</v>
      </c>
      <c r="H55" s="146">
        <f>+PI()*G55^2/4</f>
        <v>4.4178646691106467E-3</v>
      </c>
      <c r="I55" s="156">
        <f>+D19+O19</f>
        <v>336.31420601939845</v>
      </c>
      <c r="J55" s="147">
        <f>+D54</f>
        <v>335.84168617475376</v>
      </c>
      <c r="K55" s="147">
        <f>+I55-J55</f>
        <v>0.47251984464469388</v>
      </c>
      <c r="L55" s="142">
        <f>(-2*POWER(2*9.81*G55*ABS(K55)/F55,0.5))*(LOG10(($D$2/(3.7*G55))+((2.51*$D$3*POWER(F55,0.5))/(G55*POWER(2*9.81*G55*ABS(K55),0.5)))))</f>
        <v>0.25702028026702706</v>
      </c>
      <c r="M55" s="146">
        <f>+IF(K55&lt;0,-H55*L55,H55*L55)</f>
        <v>1.1354808154366153E-3</v>
      </c>
      <c r="N55" s="142">
        <f>+M55/K55</f>
        <v>2.4030330753418996E-3</v>
      </c>
      <c r="O55" s="148"/>
    </row>
    <row r="56" spans="2:15" ht="15.75" x14ac:dyDescent="0.3">
      <c r="B56" s="141"/>
      <c r="C56" s="142"/>
      <c r="D56" s="143"/>
      <c r="E56" s="144"/>
      <c r="F56" s="142"/>
      <c r="G56" s="142"/>
      <c r="H56" s="146"/>
      <c r="I56" s="152"/>
      <c r="J56" s="143"/>
      <c r="K56" s="142"/>
      <c r="L56" s="149" t="s">
        <v>166</v>
      </c>
      <c r="M56" s="150">
        <f>+SUM(M54:M55)-C54</f>
        <v>2.7812225361829885E-3</v>
      </c>
      <c r="N56" s="151">
        <f>+SUM(N54:N55)</f>
        <v>1.296383187328252E-2</v>
      </c>
      <c r="O56" s="153"/>
    </row>
    <row r="57" spans="2:15" ht="15.75" x14ac:dyDescent="0.3">
      <c r="B57" s="141"/>
      <c r="C57" s="142"/>
      <c r="D57" s="143"/>
      <c r="E57" s="144"/>
      <c r="F57" s="142"/>
      <c r="G57" s="142"/>
      <c r="H57" s="146"/>
      <c r="I57" s="152"/>
      <c r="J57" s="143"/>
      <c r="K57" s="142"/>
      <c r="L57" s="149"/>
      <c r="M57" s="150"/>
      <c r="N57" s="151"/>
      <c r="O57" s="153"/>
    </row>
    <row r="58" spans="2:15" x14ac:dyDescent="0.25">
      <c r="B58" s="154" t="s">
        <v>145</v>
      </c>
      <c r="C58" s="143">
        <f>1.95/1000</f>
        <v>1.9499999999999999E-3</v>
      </c>
      <c r="D58" s="147">
        <f>+D19+O19</f>
        <v>336.31420601939845</v>
      </c>
      <c r="E58" s="144" t="s">
        <v>117</v>
      </c>
      <c r="F58" s="143">
        <v>401.35</v>
      </c>
      <c r="G58" s="143">
        <f>75/1000</f>
        <v>7.4999999999999997E-2</v>
      </c>
      <c r="H58" s="146">
        <f>+PI()*G58^2/4</f>
        <v>4.4178646691106467E-3</v>
      </c>
      <c r="I58" s="147">
        <f>+D54+O54</f>
        <v>336.27076031939998</v>
      </c>
      <c r="J58" s="147">
        <f>+D58</f>
        <v>336.31420601939845</v>
      </c>
      <c r="K58" s="147">
        <f>+I58-J58</f>
        <v>-4.344569999847181E-2</v>
      </c>
      <c r="L58" s="262">
        <f>(-2*POWER(2*9.81*G58*ABS(K58)/F58,0.5))*(LOG10(($D$2/(3.7*G58))+((2.51*$D$3*POWER(F58,0.5))/(G58*POWER(2*9.81*G58*ABS(K58),0.5)))))</f>
        <v>6.4904031542084795E-2</v>
      </c>
      <c r="M58" s="146">
        <f>+IF(K58&lt;0,-H58*L58,H58*L58)</f>
        <v>-2.8673722783261943E-4</v>
      </c>
      <c r="N58" s="142">
        <f>+M58/K58</f>
        <v>6.5998989046719319E-3</v>
      </c>
      <c r="O58" s="148">
        <f>2*M60/N60</f>
        <v>-0.17917658581516763</v>
      </c>
    </row>
    <row r="59" spans="2:15" x14ac:dyDescent="0.25">
      <c r="B59" s="141"/>
      <c r="C59" s="142"/>
      <c r="D59" s="143"/>
      <c r="E59" s="144" t="s">
        <v>167</v>
      </c>
      <c r="F59" s="143">
        <v>249.85</v>
      </c>
      <c r="G59" s="143">
        <f>75/1000</f>
        <v>7.4999999999999997E-2</v>
      </c>
      <c r="H59" s="146">
        <f>+PI()*G59^2/4</f>
        <v>4.4178646691106467E-3</v>
      </c>
      <c r="I59" s="147">
        <f>+D23+O23</f>
        <v>336.32317731258343</v>
      </c>
      <c r="J59" s="147">
        <f>+D58</f>
        <v>336.31420601939845</v>
      </c>
      <c r="K59" s="147">
        <f>+I59-J59</f>
        <v>8.9712931849703637E-3</v>
      </c>
      <c r="L59" s="142">
        <f>(-2*POWER(2*9.81*G59*ABS(K59)/F59,0.5))*(LOG10(($D$2/(3.7*G59))+((2.51*$D$3*POWER(F59,0.5))/(G59*POWER(2*9.81*G59*ABS(K59),0.5)))))</f>
        <v>3.39025244172068E-2</v>
      </c>
      <c r="M59" s="146">
        <f>+IF(K59&lt;0,-H59*L59,H59*L59)</f>
        <v>1.4977676481643895E-4</v>
      </c>
      <c r="N59" s="142">
        <f>+M59/K59</f>
        <v>1.6695114263722922E-2</v>
      </c>
      <c r="O59" s="148"/>
    </row>
    <row r="60" spans="2:15" ht="15.75" x14ac:dyDescent="0.3">
      <c r="B60" s="141"/>
      <c r="C60" s="142"/>
      <c r="D60" s="152"/>
      <c r="E60" s="144"/>
      <c r="F60" s="142"/>
      <c r="G60" s="142"/>
      <c r="H60" s="146"/>
      <c r="I60" s="152"/>
      <c r="J60" s="143"/>
      <c r="K60" s="142"/>
      <c r="L60" s="149" t="s">
        <v>166</v>
      </c>
      <c r="M60" s="150">
        <f>+SUM(M58:M59)-C58</f>
        <v>-2.0869604630161802E-3</v>
      </c>
      <c r="N60" s="151">
        <f>+SUM(N58:N59)</f>
        <v>2.3295013168394853E-2</v>
      </c>
      <c r="O60" s="153"/>
    </row>
    <row r="61" spans="2:15" x14ac:dyDescent="0.25">
      <c r="B61" s="141"/>
      <c r="C61" s="142"/>
      <c r="D61" s="152"/>
      <c r="E61" s="144"/>
      <c r="F61" s="142"/>
      <c r="G61" s="142"/>
      <c r="H61" s="146"/>
      <c r="I61" s="152"/>
      <c r="J61" s="143"/>
      <c r="K61" s="142"/>
      <c r="L61" s="142"/>
      <c r="M61" s="142"/>
      <c r="N61" s="142"/>
      <c r="O61" s="153"/>
    </row>
    <row r="62" spans="2:15" x14ac:dyDescent="0.25">
      <c r="B62" s="154" t="s">
        <v>146</v>
      </c>
      <c r="C62" s="143">
        <f>4.52/1000</f>
        <v>4.5199999999999997E-3</v>
      </c>
      <c r="D62" s="156">
        <f>+D23+O23</f>
        <v>336.32317731258343</v>
      </c>
      <c r="E62" s="144" t="s">
        <v>112</v>
      </c>
      <c r="F62" s="143">
        <v>401.36</v>
      </c>
      <c r="G62" s="145">
        <f>110/1000</f>
        <v>0.11</v>
      </c>
      <c r="H62" s="146">
        <f>+PI()*G62^2/4</f>
        <v>9.5033177771091243E-3</v>
      </c>
      <c r="I62" s="156">
        <f>+D49+O49</f>
        <v>336.17743177398228</v>
      </c>
      <c r="J62" s="147">
        <f>+D62</f>
        <v>336.32317731258343</v>
      </c>
      <c r="K62" s="147">
        <f>+I62-J62</f>
        <v>-0.14574553860114747</v>
      </c>
      <c r="L62" s="142">
        <f>(-2*POWER(2*9.81*G62*ABS(K62)/F62,0.5))*(LOG10(($D$2/(3.7*G62))+((2.51*$D$3*POWER(F62,0.5))/(G62*POWER(2*9.81*G62*ABS(K62),0.5)))))</f>
        <v>0.17258947994827364</v>
      </c>
      <c r="M62" s="146">
        <f>+IF(K62&lt;0,-H62*L62,H62*L62)</f>
        <v>-1.6401726729344476E-3</v>
      </c>
      <c r="N62" s="142">
        <f>+M62/K62</f>
        <v>1.1253673276565972E-2</v>
      </c>
      <c r="O62" s="148">
        <f>2*M66/N66</f>
        <v>5.9267701636461972E-2</v>
      </c>
    </row>
    <row r="63" spans="2:15" x14ac:dyDescent="0.25">
      <c r="B63" s="141"/>
      <c r="C63" s="142"/>
      <c r="D63" s="152"/>
      <c r="E63" s="144" t="s">
        <v>167</v>
      </c>
      <c r="F63" s="143">
        <v>249.85</v>
      </c>
      <c r="G63" s="145">
        <f>75/1000</f>
        <v>7.4999999999999997E-2</v>
      </c>
      <c r="H63" s="146">
        <f>+PI()*G63^2/4</f>
        <v>4.4178646691106467E-3</v>
      </c>
      <c r="I63" s="156">
        <f>+D58+O58</f>
        <v>336.13502943358327</v>
      </c>
      <c r="J63" s="147">
        <f>+D62</f>
        <v>336.32317731258343</v>
      </c>
      <c r="K63" s="147">
        <f>+I63-J63</f>
        <v>-0.18814787900015517</v>
      </c>
      <c r="L63" s="142">
        <f>(-2*POWER(2*9.81*G63*ABS(K63)/F63,0.5))*(LOG10(($D$2/(3.7*G63))+((2.51*$D$3*POWER(F63,0.5))/(G63*POWER(2*9.81*G63*ABS(K63),0.5)))))</f>
        <v>0.19913328768940811</v>
      </c>
      <c r="M63" s="146">
        <f>+IF(K63&lt;0,-H63*L63,H63*L63)</f>
        <v>-8.7974391612688214E-4</v>
      </c>
      <c r="N63" s="142">
        <f>+M63/K63</f>
        <v>4.6758109674260879E-3</v>
      </c>
      <c r="O63" s="148"/>
    </row>
    <row r="64" spans="2:15" x14ac:dyDescent="0.25">
      <c r="B64" s="141"/>
      <c r="C64" s="142"/>
      <c r="D64" s="152"/>
      <c r="E64" s="144" t="s">
        <v>140</v>
      </c>
      <c r="F64" s="143">
        <v>298.01</v>
      </c>
      <c r="G64" s="145">
        <f>63/1000</f>
        <v>6.3E-2</v>
      </c>
      <c r="H64" s="146">
        <f>+PI()*G64^2/4</f>
        <v>3.1172453105244723E-3</v>
      </c>
      <c r="I64" s="156">
        <f>+D29+O29</f>
        <v>337.82134387981887</v>
      </c>
      <c r="J64" s="147">
        <f>+D62</f>
        <v>336.32317731258343</v>
      </c>
      <c r="K64" s="147">
        <f>+I64-J64</f>
        <v>1.4981665672354438</v>
      </c>
      <c r="L64" s="142">
        <f>(-2*POWER(2*9.81*G64*ABS(K64)/F64,0.5))*(LOG10(($D$2/(3.7*G64))+((2.51*$D$3*POWER(F64,0.5))/(G64*POWER(2*9.81*G64*ABS(K64),0.5)))))</f>
        <v>0.51815518334479727</v>
      </c>
      <c r="M64" s="146">
        <f>+IF(K64&lt;0,-H64*L64,H64*L64)</f>
        <v>1.6152168154055175E-3</v>
      </c>
      <c r="N64" s="142">
        <f>+M64/K64</f>
        <v>1.0781289949528547E-3</v>
      </c>
      <c r="O64" s="148"/>
    </row>
    <row r="65" spans="2:15" x14ac:dyDescent="0.25">
      <c r="B65" s="141"/>
      <c r="C65" s="142"/>
      <c r="D65" s="142"/>
      <c r="E65" s="144" t="s">
        <v>168</v>
      </c>
      <c r="F65" s="143">
        <v>184.94</v>
      </c>
      <c r="G65" s="145">
        <f>110/1000</f>
        <v>0.11</v>
      </c>
      <c r="H65" s="146">
        <f>+PI()*G65^2/4</f>
        <v>9.5033177771091243E-3</v>
      </c>
      <c r="I65" s="156">
        <f>+D37+O37</f>
        <v>337.02853707410213</v>
      </c>
      <c r="J65" s="147">
        <f>+D62</f>
        <v>336.32317731258343</v>
      </c>
      <c r="K65" s="147">
        <f>+I65-J65</f>
        <v>0.70535976151870727</v>
      </c>
      <c r="L65" s="142">
        <f>(-2*POWER(2*9.81*G65*ABS(K65)/F65,0.5))*(LOG10(($D$2/(3.7*G65))+((2.51*$D$3*POWER(F65,0.5))/(G65*POWER(2*9.81*G65*ABS(K65),0.5)))))</f>
        <v>0.65121499792460624</v>
      </c>
      <c r="M65" s="146">
        <f>+IF(K65&lt;0,-H65*L65,H65*L65)</f>
        <v>6.1887030664969922E-3</v>
      </c>
      <c r="N65" s="142">
        <f>+M65/K65</f>
        <v>8.7738249388824227E-3</v>
      </c>
      <c r="O65" s="148"/>
    </row>
    <row r="66" spans="2:15" ht="15.75" x14ac:dyDescent="0.3">
      <c r="B66" s="141"/>
      <c r="C66" s="142"/>
      <c r="D66" s="142"/>
      <c r="E66" s="142"/>
      <c r="F66" s="142"/>
      <c r="G66" s="142"/>
      <c r="H66" s="146"/>
      <c r="I66" s="152"/>
      <c r="J66" s="143"/>
      <c r="K66" s="142"/>
      <c r="L66" s="149" t="s">
        <v>166</v>
      </c>
      <c r="M66" s="150">
        <f>+SUM(M62:M65)-C62</f>
        <v>7.640032928411802E-4</v>
      </c>
      <c r="N66" s="151">
        <f>+SUM(N62:N65)</f>
        <v>2.5781438177827336E-2</v>
      </c>
      <c r="O66" s="153"/>
    </row>
    <row r="67" spans="2:15" x14ac:dyDescent="0.25">
      <c r="B67" s="141"/>
      <c r="C67" s="142"/>
      <c r="D67" s="142"/>
      <c r="E67" s="142"/>
      <c r="F67" s="142"/>
      <c r="G67" s="142"/>
      <c r="H67" s="146"/>
      <c r="I67" s="142"/>
      <c r="J67" s="143"/>
      <c r="K67" s="142"/>
      <c r="L67" s="142"/>
      <c r="M67" s="142"/>
      <c r="N67" s="142"/>
      <c r="O67" s="153"/>
    </row>
    <row r="68" spans="2:15" x14ac:dyDescent="0.25">
      <c r="B68" s="154" t="s">
        <v>147</v>
      </c>
      <c r="C68" s="142">
        <f>0.79/1000</f>
        <v>7.9000000000000001E-4</v>
      </c>
      <c r="D68" s="147">
        <f>+D29+O29</f>
        <v>337.82134387981887</v>
      </c>
      <c r="E68" s="144" t="s">
        <v>140</v>
      </c>
      <c r="F68" s="143">
        <v>298.01</v>
      </c>
      <c r="G68" s="143">
        <f>63/1000</f>
        <v>6.3E-2</v>
      </c>
      <c r="H68" s="146">
        <f>+PI()*G68^2/4</f>
        <v>3.1172453105244723E-3</v>
      </c>
      <c r="I68" s="147">
        <f>+D62+O62</f>
        <v>336.38244501421991</v>
      </c>
      <c r="J68" s="147">
        <f>+D68</f>
        <v>337.82134387981887</v>
      </c>
      <c r="K68" s="147">
        <f>+I68-J68</f>
        <v>-1.4388988655989579</v>
      </c>
      <c r="L68" s="142">
        <f>(-2*POWER(2*9.81*G68*ABS(K68)/F68,0.5))*(LOG10(($D$2/(3.7*G68))+((2.51*$D$3*POWER(F68,0.5))/(G68*POWER(2*9.81*G68*ABS(K68),0.5)))))</f>
        <v>0.50646506047643225</v>
      </c>
      <c r="M68" s="146">
        <f>+IF(K68&lt;0,-H68*L68,H68*L68)</f>
        <v>-1.5787758347146517E-3</v>
      </c>
      <c r="N68" s="142">
        <f>+M68/K68</f>
        <v>1.0972111191827707E-3</v>
      </c>
      <c r="O68" s="148">
        <f>2*M70/N70</f>
        <v>-0.48243710904802345</v>
      </c>
    </row>
    <row r="69" spans="2:15" x14ac:dyDescent="0.25">
      <c r="B69" s="141"/>
      <c r="C69" s="142"/>
      <c r="D69" s="142"/>
      <c r="E69" s="144" t="s">
        <v>169</v>
      </c>
      <c r="F69" s="143">
        <v>119.71</v>
      </c>
      <c r="G69" s="143">
        <f>63/1000</f>
        <v>6.3E-2</v>
      </c>
      <c r="H69" s="146">
        <f>+PI()*G69^2/4</f>
        <v>3.1172453105244723E-3</v>
      </c>
      <c r="I69" s="147">
        <f>+D33+O33</f>
        <v>338.27078076823335</v>
      </c>
      <c r="J69" s="147">
        <f>+D68</f>
        <v>337.82134387981887</v>
      </c>
      <c r="K69" s="147">
        <f>+I69-J69</f>
        <v>0.44943688841448193</v>
      </c>
      <c r="L69" s="142">
        <f>(-2*POWER(2*9.81*G69*ABS(K69)/F69,0.5))*(LOG10(($D$2/(3.7*G69))+((2.51*$D$3*POWER(F69,0.5))/(G69*POWER(2*9.81*G69*ABS(K69),0.5)))))</f>
        <v>0.43924250086345568</v>
      </c>
      <c r="M69" s="146">
        <f>+IF(K69&lt;0,-H69*L69,H69*L69)</f>
        <v>1.3692266259996487E-3</v>
      </c>
      <c r="N69" s="142">
        <f>+M69/K69</f>
        <v>3.0465381487264874E-3</v>
      </c>
      <c r="O69" s="148"/>
    </row>
    <row r="70" spans="2:15" ht="15.75" x14ac:dyDescent="0.3">
      <c r="B70" s="141"/>
      <c r="C70" s="142"/>
      <c r="D70" s="142"/>
      <c r="E70" s="142"/>
      <c r="F70" s="142"/>
      <c r="G70" s="142"/>
      <c r="H70" s="146"/>
      <c r="I70" s="142"/>
      <c r="J70" s="142"/>
      <c r="K70" s="142"/>
      <c r="L70" s="149" t="s">
        <v>166</v>
      </c>
      <c r="M70" s="150">
        <f>+SUM(M68:M69)-C68</f>
        <v>-9.9954920871500293E-4</v>
      </c>
      <c r="N70" s="151">
        <f>+SUM(N68:N69)</f>
        <v>4.1437492679092577E-3</v>
      </c>
      <c r="O70" s="153"/>
    </row>
    <row r="71" spans="2:15" x14ac:dyDescent="0.25">
      <c r="B71" s="141"/>
      <c r="C71" s="142"/>
      <c r="D71" s="142"/>
      <c r="E71" s="142"/>
      <c r="F71" s="142"/>
      <c r="G71" s="142"/>
      <c r="H71" s="146"/>
      <c r="I71" s="142"/>
      <c r="J71" s="142"/>
      <c r="K71" s="142"/>
      <c r="L71" s="142"/>
      <c r="M71" s="142"/>
      <c r="N71" s="142"/>
      <c r="O71" s="153"/>
    </row>
    <row r="72" spans="2:15" x14ac:dyDescent="0.25">
      <c r="B72" s="154" t="s">
        <v>148</v>
      </c>
      <c r="C72" s="142">
        <f>0.76/1000</f>
        <v>7.6000000000000004E-4</v>
      </c>
      <c r="D72" s="147">
        <f>+D33+O33</f>
        <v>338.27078076823335</v>
      </c>
      <c r="E72" s="144" t="s">
        <v>169</v>
      </c>
      <c r="F72" s="143">
        <v>119.71</v>
      </c>
      <c r="G72" s="143">
        <f>63/1000</f>
        <v>6.3E-2</v>
      </c>
      <c r="H72" s="146">
        <f>+PI()*G72^2/4</f>
        <v>3.1172453105244723E-3</v>
      </c>
      <c r="I72" s="147">
        <f>+D68+O68</f>
        <v>337.33890677077085</v>
      </c>
      <c r="J72" s="261">
        <f>+D72</f>
        <v>338.27078076823335</v>
      </c>
      <c r="K72" s="147">
        <f>+I72-J72</f>
        <v>-0.93187399746250321</v>
      </c>
      <c r="L72" s="142">
        <f>(-2*POWER(2*9.81*G72*ABS(K72)/F72,0.5))*(LOG10(($D$2/(3.7*G72))+((2.51*$D$3*POWER(F72,0.5))/(G72*POWER(2*9.81*G72*ABS(K72),0.5)))))</f>
        <v>0.66314420684764497</v>
      </c>
      <c r="M72" s="146">
        <f>+IF(K72&lt;0,-H72*L72,H72*L72)</f>
        <v>-2.0671831689972921E-3</v>
      </c>
      <c r="N72" s="142">
        <f>+M72/K72</f>
        <v>2.2183075980510675E-3</v>
      </c>
      <c r="O72" s="148">
        <f>2*M74/N74</f>
        <v>-2.5190098536186682</v>
      </c>
    </row>
    <row r="73" spans="2:15" x14ac:dyDescent="0.25">
      <c r="B73" s="141"/>
      <c r="C73" s="142"/>
      <c r="D73" s="142"/>
      <c r="E73" s="144" t="s">
        <v>122</v>
      </c>
      <c r="F73" s="143">
        <v>283.68</v>
      </c>
      <c r="G73" s="143">
        <f>75/1000</f>
        <v>7.4999999999999997E-2</v>
      </c>
      <c r="H73" s="146">
        <f>+PI()*G73^2/4</f>
        <v>4.4178646691106467E-3</v>
      </c>
      <c r="I73" s="147">
        <f>+D37+O37</f>
        <v>337.02853707410213</v>
      </c>
      <c r="J73" s="261">
        <f>+D72</f>
        <v>338.27078076823335</v>
      </c>
      <c r="K73" s="147">
        <f>+I73-J73</f>
        <v>-1.2422436941312185</v>
      </c>
      <c r="L73" s="262">
        <f>(-2*POWER(2*9.81*G73*ABS(K73)/F73,0.5))*(LOG10(($D$2/(3.7*G73))+((2.51*$D$3*POWER(F73,0.5))/(G73*POWER(2*9.81*G73*ABS(K73),0.5)))))</f>
        <v>0.54105499972471882</v>
      </c>
      <c r="M73" s="146">
        <f>+IF(K73&lt;0,-H73*L73,H73*L73)</f>
        <v>-2.3903077673295059E-3</v>
      </c>
      <c r="N73" s="142">
        <f>+M73/K73</f>
        <v>1.9241858732083989E-3</v>
      </c>
      <c r="O73" s="148"/>
    </row>
    <row r="74" spans="2:15" ht="15.75" x14ac:dyDescent="0.3">
      <c r="B74" s="141"/>
      <c r="C74" s="142"/>
      <c r="D74" s="142"/>
      <c r="E74" s="142"/>
      <c r="F74" s="142"/>
      <c r="G74" s="142"/>
      <c r="H74" s="142"/>
      <c r="I74" s="142"/>
      <c r="J74" s="142"/>
      <c r="K74" s="142"/>
      <c r="L74" s="149" t="s">
        <v>166</v>
      </c>
      <c r="M74" s="150">
        <f>+SUM(M72:M73)-C72</f>
        <v>-5.2174909363267982E-3</v>
      </c>
      <c r="N74" s="151">
        <f>+SUM(N72:N73)</f>
        <v>4.142493471259466E-3</v>
      </c>
      <c r="O74" s="153"/>
    </row>
    <row r="75" spans="2:15" x14ac:dyDescent="0.25">
      <c r="B75" s="154"/>
      <c r="C75" s="142"/>
      <c r="D75" s="142"/>
      <c r="E75" s="142"/>
      <c r="F75" s="142"/>
      <c r="G75" s="142"/>
      <c r="H75" s="142"/>
      <c r="I75" s="142"/>
      <c r="J75" s="142"/>
      <c r="K75" s="142"/>
      <c r="L75" s="142"/>
      <c r="M75" s="142"/>
      <c r="N75" s="142"/>
      <c r="O75" s="153"/>
    </row>
    <row r="76" spans="2:15" x14ac:dyDescent="0.25">
      <c r="B76" s="154" t="s">
        <v>142</v>
      </c>
      <c r="C76" s="142">
        <f>3.71/1000</f>
        <v>3.7099999999999998E-3</v>
      </c>
      <c r="D76" s="147">
        <f>+D37+O37</f>
        <v>337.02853707410213</v>
      </c>
      <c r="E76" s="144" t="s">
        <v>168</v>
      </c>
      <c r="F76" s="143">
        <v>184.94</v>
      </c>
      <c r="G76" s="145">
        <f>110/1000</f>
        <v>0.11</v>
      </c>
      <c r="H76" s="146">
        <f>+PI()*G76^2/4</f>
        <v>9.5033177771091243E-3</v>
      </c>
      <c r="I76" s="147">
        <f>+D62+O62</f>
        <v>336.38244501421991</v>
      </c>
      <c r="J76" s="261">
        <f>+D76</f>
        <v>337.02853707410213</v>
      </c>
      <c r="K76" s="147">
        <f>+I76-J76</f>
        <v>-0.64609205988222129</v>
      </c>
      <c r="L76" s="262">
        <f>(-2*POWER(2*9.81*G76*ABS(K76)/F76,0.5))*(LOG10(($D$2/(3.7*G76))+((2.51*$D$3*POWER(F76,0.5))/(G76*POWER(2*9.81*G76*ABS(K76),0.5)))))</f>
        <v>0.61999232256748427</v>
      </c>
      <c r="M76" s="146">
        <f>+IF(K76&lt;0,-H76*L76,H76*L76)</f>
        <v>-5.8919840607267477E-3</v>
      </c>
      <c r="N76" s="142">
        <f>+M76/K76</f>
        <v>9.1194187741617215E-3</v>
      </c>
      <c r="O76" s="148">
        <f>2*M79/N79</f>
        <v>-0.54695525658801714</v>
      </c>
    </row>
    <row r="77" spans="2:15" x14ac:dyDescent="0.25">
      <c r="B77" s="141"/>
      <c r="C77" s="142"/>
      <c r="D77" s="142"/>
      <c r="E77" s="144" t="s">
        <v>171</v>
      </c>
      <c r="F77" s="143">
        <v>283.68</v>
      </c>
      <c r="G77" s="143">
        <f>75/1000</f>
        <v>7.4999999999999997E-2</v>
      </c>
      <c r="H77" s="146">
        <f>+PI()*G77^2/4</f>
        <v>4.4178646691106467E-3</v>
      </c>
      <c r="I77" s="147">
        <f>+D72+O72</f>
        <v>335.75177091461467</v>
      </c>
      <c r="J77" s="261">
        <f>+D76</f>
        <v>337.02853707410213</v>
      </c>
      <c r="K77" s="147">
        <f>+I77-J77</f>
        <v>-1.2767661594874653</v>
      </c>
      <c r="L77" s="262">
        <f>(-2*POWER(2*9.81*G77*ABS(K77)/F77,0.5))*(LOG10(($D$2/(3.7*G77))+((2.51*$D$3*POWER(F77,0.5))/(G77*POWER(2*9.81*G77*ABS(K77),0.5)))))</f>
        <v>0.54947799088879989</v>
      </c>
      <c r="M77" s="146">
        <f>+IF(K77&lt;0,-H77*L77,H77*L77)</f>
        <v>-2.4275194024015309E-3</v>
      </c>
      <c r="N77" s="142">
        <f>+M77/K77</f>
        <v>1.9013030572301625E-3</v>
      </c>
      <c r="O77" s="148"/>
    </row>
    <row r="78" spans="2:15" x14ac:dyDescent="0.25">
      <c r="B78" s="141"/>
      <c r="C78" s="142"/>
      <c r="D78" s="142"/>
      <c r="E78" s="144" t="s">
        <v>170</v>
      </c>
      <c r="F78" s="143">
        <v>372.26</v>
      </c>
      <c r="G78" s="145">
        <f>110/1000</f>
        <v>0.11</v>
      </c>
      <c r="H78" s="146">
        <f>+PI()*G78^2/4</f>
        <v>9.5033177771091243E-3</v>
      </c>
      <c r="I78" s="147">
        <v>339.3</v>
      </c>
      <c r="J78" s="261">
        <f>+D76</f>
        <v>337.02853707410213</v>
      </c>
      <c r="K78" s="147">
        <f>+I78-J78</f>
        <v>2.2714629258978789</v>
      </c>
      <c r="L78" s="262">
        <f>(-2*POWER(2*9.81*G78*ABS(K78)/F78,0.5))*(LOG10(($D$2/(3.7*G78))+((2.51*$D$3*POWER(F78,0.5))/(G78*POWER(2*9.81*G78*ABS(K78),0.5)))))</f>
        <v>0.84673313490673496</v>
      </c>
      <c r="M78" s="146">
        <f>+IF(K78&lt;0,-H78*L78,H78*L78)</f>
        <v>8.0467740534265128E-3</v>
      </c>
      <c r="N78" s="142">
        <f>+M78/K78</f>
        <v>3.542551349477003E-3</v>
      </c>
      <c r="O78" s="148"/>
    </row>
    <row r="79" spans="2:15" ht="16.5" thickBot="1" x14ac:dyDescent="0.35">
      <c r="B79" s="299"/>
      <c r="C79" s="300"/>
      <c r="D79" s="300"/>
      <c r="E79" s="300"/>
      <c r="F79" s="300"/>
      <c r="G79" s="300"/>
      <c r="H79" s="300"/>
      <c r="I79" s="300"/>
      <c r="J79" s="300"/>
      <c r="K79" s="300"/>
      <c r="L79" s="301" t="s">
        <v>166</v>
      </c>
      <c r="M79" s="302">
        <f>+SUM(M76:M78)-C76</f>
        <v>-3.9827294097017647E-3</v>
      </c>
      <c r="N79" s="303">
        <f>+SUM(N76:N78)</f>
        <v>1.4563273180868886E-2</v>
      </c>
      <c r="O79" s="304"/>
    </row>
    <row r="81" spans="2:15" ht="15.75" thickBot="1" x14ac:dyDescent="0.3"/>
    <row r="82" spans="2:15" ht="15.75" thickBot="1" x14ac:dyDescent="0.3">
      <c r="B82" s="131">
        <f>+B43+1</f>
        <v>3</v>
      </c>
      <c r="D82" s="297"/>
    </row>
    <row r="83" spans="2:15" ht="32.25" thickBot="1" x14ac:dyDescent="0.3">
      <c r="B83" s="125" t="s">
        <v>151</v>
      </c>
      <c r="C83" s="298" t="s">
        <v>161</v>
      </c>
      <c r="D83" s="298" t="s">
        <v>153</v>
      </c>
      <c r="E83" s="125" t="s">
        <v>152</v>
      </c>
      <c r="F83" s="125" t="s">
        <v>78</v>
      </c>
      <c r="G83" s="125" t="s">
        <v>115</v>
      </c>
      <c r="H83" s="125" t="s">
        <v>154</v>
      </c>
      <c r="I83" s="125" t="s">
        <v>155</v>
      </c>
      <c r="J83" s="125" t="s">
        <v>156</v>
      </c>
      <c r="K83" s="125" t="s">
        <v>157</v>
      </c>
      <c r="L83" s="125" t="s">
        <v>82</v>
      </c>
      <c r="M83" s="125" t="s">
        <v>164</v>
      </c>
      <c r="N83" s="125" t="s">
        <v>158</v>
      </c>
      <c r="O83" s="129" t="s">
        <v>165</v>
      </c>
    </row>
    <row r="84" spans="2:15" x14ac:dyDescent="0.25">
      <c r="B84" s="132" t="s">
        <v>127</v>
      </c>
      <c r="C84" s="133">
        <f>2.97/1000</f>
        <v>2.97E-3</v>
      </c>
      <c r="D84" s="134">
        <f>+D45+O45</f>
        <v>336.94559214984758</v>
      </c>
      <c r="E84" s="135" t="s">
        <v>110</v>
      </c>
      <c r="F84" s="136">
        <v>310.83</v>
      </c>
      <c r="G84" s="137">
        <f>110/1000</f>
        <v>0.11</v>
      </c>
      <c r="H84" s="138">
        <f>+PI()*G84^2/4</f>
        <v>9.5033177771091243E-3</v>
      </c>
      <c r="I84" s="134">
        <v>339.3</v>
      </c>
      <c r="J84" s="134">
        <f>+D84</f>
        <v>336.94559214984758</v>
      </c>
      <c r="K84" s="134">
        <f>+I84-J84</f>
        <v>2.3544078501524268</v>
      </c>
      <c r="L84" s="133">
        <f>(-2*POWER(2*9.81*G84*ABS(K84)/F84,0.5))*(LOG10(($D$2/(3.7*G84))+((2.51*$D$3*POWER(F84,0.5))/(G84*POWER(2*9.81*G84*ABS(K84),0.5)))))</f>
        <v>0.95517841131954517</v>
      </c>
      <c r="M84" s="139">
        <f>+IF(K84&lt;0,-H84*L84,H84*L84)</f>
        <v>9.0773639766038843E-3</v>
      </c>
      <c r="N84" s="133">
        <f>+M84/K84</f>
        <v>3.8554764315860595E-3</v>
      </c>
      <c r="O84" s="140">
        <f>2*M86/N86</f>
        <v>8.9691579526076343E-2</v>
      </c>
    </row>
    <row r="85" spans="2:15" x14ac:dyDescent="0.25">
      <c r="B85" s="141"/>
      <c r="C85" s="142"/>
      <c r="D85" s="143"/>
      <c r="E85" s="144" t="s">
        <v>138</v>
      </c>
      <c r="F85" s="143">
        <v>240.22</v>
      </c>
      <c r="G85" s="145">
        <f>110/1000</f>
        <v>0.11</v>
      </c>
      <c r="H85" s="146">
        <f>+PI()*G85^2/4</f>
        <v>9.5033177771091243E-3</v>
      </c>
      <c r="I85" s="147">
        <f>+D49+O49</f>
        <v>336.17743177398228</v>
      </c>
      <c r="J85" s="147">
        <f>+D84</f>
        <v>336.94559214984758</v>
      </c>
      <c r="K85" s="147">
        <f>+I85-J85</f>
        <v>-0.76816037586530683</v>
      </c>
      <c r="L85" s="142">
        <f>(-2*POWER(2*9.81*G85*ABS(K85)/F85,0.5))*(LOG10(($D$2/(3.7*G85))+((2.51*$D$3*POWER(F85,0.5))/(G85*POWER(2*9.81*G85*ABS(K85),0.5)))))</f>
        <v>0.59001651794989574</v>
      </c>
      <c r="M85" s="146">
        <f>+IF(K85&lt;0,-H85*L85,H85*L85)</f>
        <v>-5.6071144638212686E-3</v>
      </c>
      <c r="N85" s="142">
        <f>+M85/K85</f>
        <v>7.2994060094612959E-3</v>
      </c>
      <c r="O85" s="148"/>
    </row>
    <row r="86" spans="2:15" ht="15.75" x14ac:dyDescent="0.3">
      <c r="B86" s="141"/>
      <c r="C86" s="142"/>
      <c r="D86" s="143"/>
      <c r="E86" s="144"/>
      <c r="F86" s="143"/>
      <c r="G86" s="145"/>
      <c r="H86" s="146"/>
      <c r="I86" s="147"/>
      <c r="J86" s="147"/>
      <c r="K86" s="147"/>
      <c r="L86" s="149" t="s">
        <v>166</v>
      </c>
      <c r="M86" s="150">
        <f>+SUM(M84:M85)-C84</f>
        <v>5.0024951278261577E-4</v>
      </c>
      <c r="N86" s="151">
        <f>+SUM(N84:N85)</f>
        <v>1.1154882441047356E-2</v>
      </c>
      <c r="O86" s="148"/>
    </row>
    <row r="87" spans="2:15" x14ac:dyDescent="0.25">
      <c r="B87" s="141"/>
      <c r="C87" s="142"/>
      <c r="D87" s="143"/>
      <c r="E87" s="144"/>
      <c r="F87" s="142"/>
      <c r="G87" s="142"/>
      <c r="H87" s="146"/>
      <c r="I87" s="152"/>
      <c r="J87" s="142"/>
      <c r="K87" s="142"/>
      <c r="L87" s="142"/>
      <c r="M87" s="142"/>
      <c r="N87" s="142"/>
      <c r="O87" s="153"/>
    </row>
    <row r="88" spans="2:15" x14ac:dyDescent="0.25">
      <c r="B88" s="154" t="s">
        <v>128</v>
      </c>
      <c r="C88" s="142">
        <f>3.73/1000</f>
        <v>3.7299999999999998E-3</v>
      </c>
      <c r="D88" s="147">
        <f>+D49+O49</f>
        <v>336.17743177398228</v>
      </c>
      <c r="E88" s="144" t="s">
        <v>138</v>
      </c>
      <c r="F88" s="143">
        <v>240.22</v>
      </c>
      <c r="G88" s="155">
        <f>110/1000</f>
        <v>0.11</v>
      </c>
      <c r="H88" s="146">
        <f>+PI()*G88^2/4</f>
        <v>9.5033177771091243E-3</v>
      </c>
      <c r="I88" s="156">
        <f>+D84+O84</f>
        <v>337.03528372937365</v>
      </c>
      <c r="J88" s="147">
        <f>+D88</f>
        <v>336.17743177398228</v>
      </c>
      <c r="K88" s="147">
        <f>+I88-J88</f>
        <v>0.85785195539136794</v>
      </c>
      <c r="L88" s="142">
        <f>(-2*POWER(2*9.81*G88*ABS(K88)/F88,0.5))*(LOG10(($D$2/(3.7*G88))+((2.51*$D$3*POWER(F88,0.5))/(G88*POWER(2*9.81*G88*ABS(K88),0.5)))))</f>
        <v>0.62766512792736862</v>
      </c>
      <c r="M88" s="146">
        <f>+IF(K88&lt;0,-H88*L88,H88*L88)</f>
        <v>5.9649011683036348E-3</v>
      </c>
      <c r="N88" s="142">
        <f>+M88/K88</f>
        <v>6.9532990288310717E-3</v>
      </c>
      <c r="O88" s="148">
        <f>2*M91/N91</f>
        <v>0.33902341622846205</v>
      </c>
    </row>
    <row r="89" spans="2:15" x14ac:dyDescent="0.25">
      <c r="B89" s="141"/>
      <c r="C89" s="142"/>
      <c r="D89" s="143"/>
      <c r="E89" s="144" t="s">
        <v>139</v>
      </c>
      <c r="F89" s="147">
        <v>237.3</v>
      </c>
      <c r="G89" s="155">
        <f>110/1000</f>
        <v>0.11</v>
      </c>
      <c r="H89" s="146">
        <f>+PI()*G89^2/4</f>
        <v>9.5033177771091243E-3</v>
      </c>
      <c r="I89" s="156">
        <f>+D54+O54</f>
        <v>336.27076031939998</v>
      </c>
      <c r="J89" s="147">
        <f>+D88</f>
        <v>336.17743177398228</v>
      </c>
      <c r="K89" s="147">
        <f>+I89-J89</f>
        <v>9.33285454177053E-2</v>
      </c>
      <c r="L89" s="142">
        <f>(-2*POWER(2*9.81*G89*ABS(K89)/F89,0.5))*(LOG10(($D$2/(3.7*G89))+((2.51*$D$3*POWER(F89,0.5))/(G89*POWER(2*9.81*G89*ABS(K89),0.5)))))</f>
        <v>0.18061987040479374</v>
      </c>
      <c r="M89" s="146">
        <f>+IF(K89&lt;0,-H89*L89,H89*L89)</f>
        <v>1.7164880253170225E-3</v>
      </c>
      <c r="N89" s="142">
        <f>+M89/K89</f>
        <v>1.8391886615554052E-2</v>
      </c>
      <c r="O89" s="148"/>
    </row>
    <row r="90" spans="2:15" x14ac:dyDescent="0.25">
      <c r="B90" s="141"/>
      <c r="C90" s="142"/>
      <c r="D90" s="143"/>
      <c r="E90" s="144" t="s">
        <v>112</v>
      </c>
      <c r="F90" s="143">
        <v>401.36</v>
      </c>
      <c r="G90" s="155">
        <f>110/1000</f>
        <v>0.11</v>
      </c>
      <c r="H90" s="146">
        <f>+PI()*G90^2/4</f>
        <v>9.5033177771091243E-3</v>
      </c>
      <c r="I90" s="156">
        <f>+D62+O62</f>
        <v>336.38244501421991</v>
      </c>
      <c r="J90" s="147">
        <f>+D88</f>
        <v>336.17743177398228</v>
      </c>
      <c r="K90" s="147">
        <f>+I90-J90</f>
        <v>0.20501324023763345</v>
      </c>
      <c r="L90" s="142">
        <f>(-2*POWER(2*9.81*G90*ABS(K90)/F90,0.5))*(LOG10(($D$2/(3.7*G90))+((2.51*$D$3*POWER(F90,0.5))/(G90*POWER(2*9.81*G90*ABS(K90),0.5)))))</f>
        <v>0.20959144621681394</v>
      </c>
      <c r="M90" s="146">
        <f>+IF(K90&lt;0,-H90*L90,H90*L90)</f>
        <v>1.9918141167622589E-3</v>
      </c>
      <c r="N90" s="142">
        <f>+M90/K90</f>
        <v>9.7155389303321179E-3</v>
      </c>
      <c r="O90" s="148"/>
    </row>
    <row r="91" spans="2:15" ht="15.75" x14ac:dyDescent="0.3">
      <c r="B91" s="141"/>
      <c r="C91" s="142"/>
      <c r="D91" s="143"/>
      <c r="E91" s="144"/>
      <c r="F91" s="143"/>
      <c r="G91" s="155"/>
      <c r="H91" s="146"/>
      <c r="I91" s="156"/>
      <c r="J91" s="147"/>
      <c r="K91" s="147"/>
      <c r="L91" s="149" t="s">
        <v>166</v>
      </c>
      <c r="M91" s="150">
        <f>+SUM(M88:M90)-C88</f>
        <v>5.9432033103829158E-3</v>
      </c>
      <c r="N91" s="151">
        <f>+SUM(N88:N90)</f>
        <v>3.5060724574717241E-2</v>
      </c>
      <c r="O91" s="153"/>
    </row>
    <row r="92" spans="2:15" x14ac:dyDescent="0.25">
      <c r="B92" s="141"/>
      <c r="C92" s="142"/>
      <c r="D92" s="143"/>
      <c r="E92" s="144"/>
      <c r="F92" s="142"/>
      <c r="G92" s="142"/>
      <c r="H92" s="146"/>
      <c r="I92" s="152"/>
      <c r="J92" s="143"/>
      <c r="K92" s="142"/>
      <c r="L92" s="142"/>
      <c r="M92" s="142"/>
      <c r="N92" s="142"/>
      <c r="O92" s="153"/>
    </row>
    <row r="93" spans="2:15" x14ac:dyDescent="0.25">
      <c r="B93" s="154" t="s">
        <v>141</v>
      </c>
      <c r="C93" s="179">
        <f>1.9/1000</f>
        <v>1.9E-3</v>
      </c>
      <c r="D93" s="147">
        <f>+D54+O54</f>
        <v>336.27076031939998</v>
      </c>
      <c r="E93" s="144" t="s">
        <v>139</v>
      </c>
      <c r="F93" s="147">
        <v>237.3</v>
      </c>
      <c r="G93" s="155">
        <f>110/1000</f>
        <v>0.11</v>
      </c>
      <c r="H93" s="146">
        <f>+PI()*G93^2/4</f>
        <v>9.5033177771091243E-3</v>
      </c>
      <c r="I93" s="156">
        <f>+D88+O88</f>
        <v>336.51645519021076</v>
      </c>
      <c r="J93" s="147">
        <f>+D93</f>
        <v>336.27076031939998</v>
      </c>
      <c r="K93" s="147">
        <f>+I93-J93</f>
        <v>0.24569487081078023</v>
      </c>
      <c r="L93" s="142">
        <f>(-2*POWER(2*9.81*G93*ABS(K93)/F93,0.5))*(LOG10(($D$2/(3.7*G93))+((2.51*$D$3*POWER(F93,0.5))/(G93*POWER(2*9.81*G93*ABS(K93),0.5)))))</f>
        <v>0.31281335506041746</v>
      </c>
      <c r="M93" s="146">
        <f>+IF(K93&lt;0,-H93*L93,H93*L93)</f>
        <v>2.9727647180628138E-3</v>
      </c>
      <c r="N93" s="142">
        <f>+M93/K93</f>
        <v>1.2099417086945469E-2</v>
      </c>
      <c r="O93" s="148">
        <f>2*M95/N95</f>
        <v>6.3900136374050565E-2</v>
      </c>
    </row>
    <row r="94" spans="2:15" x14ac:dyDescent="0.25">
      <c r="B94" s="141"/>
      <c r="C94" s="142"/>
      <c r="D94" s="143"/>
      <c r="E94" s="144" t="s">
        <v>117</v>
      </c>
      <c r="F94" s="143">
        <v>401.35</v>
      </c>
      <c r="G94" s="143">
        <f>75/1000</f>
        <v>7.4999999999999997E-2</v>
      </c>
      <c r="H94" s="146">
        <f>+PI()*G94^2/4</f>
        <v>4.4178646691106467E-3</v>
      </c>
      <c r="I94" s="156">
        <f>+D58+O58</f>
        <v>336.13502943358327</v>
      </c>
      <c r="J94" s="147">
        <f>+D93</f>
        <v>336.27076031939998</v>
      </c>
      <c r="K94" s="147">
        <f>+I94-J94</f>
        <v>-0.135730885816713</v>
      </c>
      <c r="L94" s="142">
        <f>(-2*POWER(2*9.81*G94*ABS(K94)/F94,0.5))*(LOG10(($D$2/(3.7*G94))+((2.51*$D$3*POWER(F94,0.5))/(G94*POWER(2*9.81*G94*ABS(K94),0.5)))))</f>
        <v>0.12572607345851738</v>
      </c>
      <c r="M94" s="146">
        <f>+IF(K94&lt;0,-H94*L94,H94*L94)</f>
        <v>-5.554407779183938E-4</v>
      </c>
      <c r="N94" s="142">
        <f>+M94/K94</f>
        <v>4.0922209751761635E-3</v>
      </c>
      <c r="O94" s="148"/>
    </row>
    <row r="95" spans="2:15" ht="15.75" x14ac:dyDescent="0.3">
      <c r="B95" s="141"/>
      <c r="C95" s="142"/>
      <c r="D95" s="143"/>
      <c r="E95" s="144"/>
      <c r="F95" s="142"/>
      <c r="G95" s="142"/>
      <c r="H95" s="146"/>
      <c r="I95" s="152"/>
      <c r="J95" s="143"/>
      <c r="K95" s="142"/>
      <c r="L95" s="149" t="s">
        <v>166</v>
      </c>
      <c r="M95" s="150">
        <f>+SUM(M93:M94)-C93</f>
        <v>5.1732394014442008E-4</v>
      </c>
      <c r="N95" s="151">
        <f>+SUM(N93:N94)</f>
        <v>1.6191638062121632E-2</v>
      </c>
      <c r="O95" s="153"/>
    </row>
    <row r="96" spans="2:15" ht="15.75" x14ac:dyDescent="0.3">
      <c r="B96" s="141"/>
      <c r="C96" s="142"/>
      <c r="D96" s="143"/>
      <c r="E96" s="144"/>
      <c r="F96" s="142"/>
      <c r="G96" s="142"/>
      <c r="H96" s="146"/>
      <c r="I96" s="152"/>
      <c r="J96" s="143"/>
      <c r="K96" s="142"/>
      <c r="L96" s="149"/>
      <c r="M96" s="150"/>
      <c r="N96" s="151"/>
      <c r="O96" s="153"/>
    </row>
    <row r="97" spans="2:15" x14ac:dyDescent="0.25">
      <c r="B97" s="154" t="s">
        <v>145</v>
      </c>
      <c r="C97" s="143">
        <f>1.95/1000</f>
        <v>1.9499999999999999E-3</v>
      </c>
      <c r="D97" s="147">
        <f>+D58+O58</f>
        <v>336.13502943358327</v>
      </c>
      <c r="E97" s="144" t="s">
        <v>117</v>
      </c>
      <c r="F97" s="143">
        <v>401.35</v>
      </c>
      <c r="G97" s="143">
        <f>75/1000</f>
        <v>7.4999999999999997E-2</v>
      </c>
      <c r="H97" s="146">
        <f>+PI()*G97^2/4</f>
        <v>4.4178646691106467E-3</v>
      </c>
      <c r="I97" s="147">
        <f>+D93+O93</f>
        <v>336.33466045577404</v>
      </c>
      <c r="J97" s="147">
        <f>+D97</f>
        <v>336.13502943358327</v>
      </c>
      <c r="K97" s="147">
        <f>+I97-J97</f>
        <v>0.199631022190772</v>
      </c>
      <c r="L97" s="262">
        <f>(-2*POWER(2*9.81*G97*ABS(K97)/F97,0.5))*(LOG10(($D$2/(3.7*G97))+((2.51*$D$3*POWER(F97,0.5))/(G97*POWER(2*9.81*G97*ABS(K97),0.5)))))</f>
        <v>0.15699061114461962</v>
      </c>
      <c r="M97" s="146">
        <f>+IF(K97&lt;0,-H97*L97,H97*L97)</f>
        <v>6.9356327435790316E-4</v>
      </c>
      <c r="N97" s="142">
        <f>+M97/K97</f>
        <v>3.4742259331574134E-3</v>
      </c>
      <c r="O97" s="148">
        <f>2*M99/N99</f>
        <v>-5.9656633478595358E-2</v>
      </c>
    </row>
    <row r="98" spans="2:15" x14ac:dyDescent="0.25">
      <c r="B98" s="141"/>
      <c r="C98" s="142"/>
      <c r="D98" s="143"/>
      <c r="E98" s="144" t="s">
        <v>167</v>
      </c>
      <c r="F98" s="143">
        <v>249.85</v>
      </c>
      <c r="G98" s="143">
        <f>75/1000</f>
        <v>7.4999999999999997E-2</v>
      </c>
      <c r="H98" s="146">
        <f>+PI()*G98^2/4</f>
        <v>4.4178646691106467E-3</v>
      </c>
      <c r="I98" s="147">
        <f>+D62+O62</f>
        <v>336.38244501421991</v>
      </c>
      <c r="J98" s="147">
        <f>+D97</f>
        <v>336.13502943358327</v>
      </c>
      <c r="K98" s="147">
        <f>+I98-J98</f>
        <v>0.24741558063664115</v>
      </c>
      <c r="L98" s="142">
        <f>(-2*POWER(2*9.81*G98*ABS(K98)/F98,0.5))*(LOG10(($D$2/(3.7*G98))+((2.51*$D$3*POWER(F98,0.5))/(G98*POWER(2*9.81*G98*ABS(K98),0.5)))))</f>
        <v>0.23286757783625003</v>
      </c>
      <c r="M98" s="146">
        <f>+IF(K98&lt;0,-H98*L98,H98*L98)</f>
        <v>1.0287774447041425E-3</v>
      </c>
      <c r="N98" s="142">
        <f>+M98/K98</f>
        <v>4.1580948219062368E-3</v>
      </c>
      <c r="O98" s="148"/>
    </row>
    <row r="99" spans="2:15" ht="15.75" x14ac:dyDescent="0.3">
      <c r="B99" s="141"/>
      <c r="C99" s="142"/>
      <c r="D99" s="152"/>
      <c r="E99" s="144"/>
      <c r="F99" s="142"/>
      <c r="G99" s="142"/>
      <c r="H99" s="146"/>
      <c r="I99" s="152"/>
      <c r="J99" s="143"/>
      <c r="K99" s="142"/>
      <c r="L99" s="149" t="s">
        <v>166</v>
      </c>
      <c r="M99" s="150">
        <f>+SUM(M97:M98)-C97</f>
        <v>-2.2765928093795417E-4</v>
      </c>
      <c r="N99" s="151">
        <f>+SUM(N97:N98)</f>
        <v>7.6323207550636502E-3</v>
      </c>
      <c r="O99" s="153"/>
    </row>
    <row r="100" spans="2:15" x14ac:dyDescent="0.25">
      <c r="B100" s="141"/>
      <c r="C100" s="142"/>
      <c r="D100" s="152"/>
      <c r="E100" s="144"/>
      <c r="F100" s="142"/>
      <c r="G100" s="142"/>
      <c r="H100" s="146"/>
      <c r="I100" s="152"/>
      <c r="J100" s="143"/>
      <c r="K100" s="142"/>
      <c r="L100" s="142"/>
      <c r="M100" s="142"/>
      <c r="N100" s="142"/>
      <c r="O100" s="153"/>
    </row>
    <row r="101" spans="2:15" x14ac:dyDescent="0.25">
      <c r="B101" s="154" t="s">
        <v>146</v>
      </c>
      <c r="C101" s="143">
        <f>4.52/1000</f>
        <v>4.5199999999999997E-3</v>
      </c>
      <c r="D101" s="156">
        <f>+D62+O62</f>
        <v>336.38244501421991</v>
      </c>
      <c r="E101" s="144" t="s">
        <v>112</v>
      </c>
      <c r="F101" s="143">
        <v>401.36</v>
      </c>
      <c r="G101" s="145">
        <f>110/1000</f>
        <v>0.11</v>
      </c>
      <c r="H101" s="146">
        <f>+PI()*G101^2/4</f>
        <v>9.5033177771091243E-3</v>
      </c>
      <c r="I101" s="156">
        <f>+D88+O88</f>
        <v>336.51645519021076</v>
      </c>
      <c r="J101" s="147">
        <f>+D101</f>
        <v>336.38244501421991</v>
      </c>
      <c r="K101" s="147">
        <f>+I101-J101</f>
        <v>0.13401017599085208</v>
      </c>
      <c r="L101" s="142">
        <f>(-2*POWER(2*9.81*G101*ABS(K101)/F101,0.5))*(LOG10(($D$2/(3.7*G101))+((2.51*$D$3*POWER(F101,0.5))/(G101*POWER(2*9.81*G101*ABS(K101),0.5)))))</f>
        <v>0.16452087153424683</v>
      </c>
      <c r="M101" s="146">
        <f>+IF(K101&lt;0,-H101*L101,H101*L101)</f>
        <v>1.5634941231568943E-3</v>
      </c>
      <c r="N101" s="142">
        <f>+M101/K101</f>
        <v>1.1666980597530317E-2</v>
      </c>
      <c r="O101" s="148">
        <f>2*M105/N105</f>
        <v>-4.3841807385776893E-2</v>
      </c>
    </row>
    <row r="102" spans="2:15" x14ac:dyDescent="0.25">
      <c r="B102" s="141"/>
      <c r="C102" s="142"/>
      <c r="D102" s="152"/>
      <c r="E102" s="144" t="s">
        <v>167</v>
      </c>
      <c r="F102" s="143">
        <v>249.85</v>
      </c>
      <c r="G102" s="145">
        <f>75/1000</f>
        <v>7.4999999999999997E-2</v>
      </c>
      <c r="H102" s="146">
        <f>+PI()*G102^2/4</f>
        <v>4.4178646691106467E-3</v>
      </c>
      <c r="I102" s="156">
        <f>+D97+O97</f>
        <v>336.07537280010467</v>
      </c>
      <c r="J102" s="147">
        <f>+D101</f>
        <v>336.38244501421991</v>
      </c>
      <c r="K102" s="147">
        <f>+I102-J102</f>
        <v>-0.30707221411523733</v>
      </c>
      <c r="L102" s="142">
        <f>(-2*POWER(2*9.81*G102*ABS(K102)/F102,0.5))*(LOG10(($D$2/(3.7*G102))+((2.51*$D$3*POWER(F102,0.5))/(G102*POWER(2*9.81*G102*ABS(K102),0.5)))))</f>
        <v>0.26339136785433764</v>
      </c>
      <c r="M102" s="146">
        <f>+IF(K102&lt;0,-H102*L102,H102*L102)</f>
        <v>-1.1636274181924041E-3</v>
      </c>
      <c r="N102" s="142">
        <f>+M102/K102</f>
        <v>3.7894259548853899E-3</v>
      </c>
      <c r="O102" s="148"/>
    </row>
    <row r="103" spans="2:15" x14ac:dyDescent="0.25">
      <c r="B103" s="141"/>
      <c r="C103" s="142"/>
      <c r="D103" s="152"/>
      <c r="E103" s="144" t="s">
        <v>140</v>
      </c>
      <c r="F103" s="143">
        <v>298.01</v>
      </c>
      <c r="G103" s="145">
        <f>63/1000</f>
        <v>6.3E-2</v>
      </c>
      <c r="H103" s="146">
        <f>+PI()*G103^2/4</f>
        <v>3.1172453105244723E-3</v>
      </c>
      <c r="I103" s="156">
        <f>+D68+O68</f>
        <v>337.33890677077085</v>
      </c>
      <c r="J103" s="147">
        <f>+D101</f>
        <v>336.38244501421991</v>
      </c>
      <c r="K103" s="147">
        <f>+I103-J103</f>
        <v>0.95646175655093657</v>
      </c>
      <c r="L103" s="142">
        <f>(-2*POWER(2*9.81*G103*ABS(K103)/F103,0.5))*(LOG10(($D$2/(3.7*G103))+((2.51*$D$3*POWER(F103,0.5))/(G103*POWER(2*9.81*G103*ABS(K103),0.5)))))</f>
        <v>0.40187436557406836</v>
      </c>
      <c r="M103" s="146">
        <f>+IF(K103&lt;0,-H103*L103,H103*L103)</f>
        <v>1.2527409815057621E-3</v>
      </c>
      <c r="N103" s="142">
        <f>+M103/K103</f>
        <v>1.3097658875805215E-3</v>
      </c>
      <c r="O103" s="148"/>
    </row>
    <row r="104" spans="2:15" x14ac:dyDescent="0.25">
      <c r="B104" s="141"/>
      <c r="C104" s="142"/>
      <c r="D104" s="142"/>
      <c r="E104" s="144" t="s">
        <v>168</v>
      </c>
      <c r="F104" s="143">
        <v>184.94</v>
      </c>
      <c r="G104" s="145">
        <f>110/1000</f>
        <v>0.11</v>
      </c>
      <c r="H104" s="146">
        <f>+PI()*G104^2/4</f>
        <v>9.5033177771091243E-3</v>
      </c>
      <c r="I104" s="156">
        <f>+D76+O76</f>
        <v>336.4815818175141</v>
      </c>
      <c r="J104" s="147">
        <f>+D101</f>
        <v>336.38244501421991</v>
      </c>
      <c r="K104" s="147">
        <f>+I104-J104</f>
        <v>9.9136803294186393E-2</v>
      </c>
      <c r="L104" s="142">
        <f>(-2*POWER(2*9.81*G104*ABS(K104)/F104,0.5))*(LOG10(($D$2/(3.7*G104))+((2.51*$D$3*POWER(F104,0.5))/(G104*POWER(2*9.81*G104*ABS(K104),0.5)))))</f>
        <v>0.21541868260704569</v>
      </c>
      <c r="M104" s="146">
        <f>+IF(K104&lt;0,-H104*L104,H104*L104)</f>
        <v>2.0471921959409655E-3</v>
      </c>
      <c r="N104" s="142">
        <f>+M104/K104</f>
        <v>2.0650173577475214E-2</v>
      </c>
      <c r="O104" s="148"/>
    </row>
    <row r="105" spans="2:15" ht="15.75" x14ac:dyDescent="0.3">
      <c r="B105" s="141"/>
      <c r="C105" s="142"/>
      <c r="D105" s="142"/>
      <c r="E105" s="142"/>
      <c r="F105" s="142"/>
      <c r="G105" s="142"/>
      <c r="H105" s="146"/>
      <c r="I105" s="152"/>
      <c r="J105" s="143"/>
      <c r="K105" s="142"/>
      <c r="L105" s="149" t="s">
        <v>166</v>
      </c>
      <c r="M105" s="150">
        <f>+SUM(M101:M104)-C101</f>
        <v>-8.2020011758878169E-4</v>
      </c>
      <c r="N105" s="151">
        <f>+SUM(N101:N104)</f>
        <v>3.7416346017471444E-2</v>
      </c>
      <c r="O105" s="153"/>
    </row>
    <row r="106" spans="2:15" x14ac:dyDescent="0.25">
      <c r="B106" s="141"/>
      <c r="C106" s="142"/>
      <c r="D106" s="142"/>
      <c r="E106" s="142"/>
      <c r="F106" s="142"/>
      <c r="G106" s="142"/>
      <c r="H106" s="146"/>
      <c r="I106" s="142"/>
      <c r="J106" s="143"/>
      <c r="K106" s="142"/>
      <c r="L106" s="142"/>
      <c r="M106" s="142"/>
      <c r="N106" s="142"/>
      <c r="O106" s="153"/>
    </row>
    <row r="107" spans="2:15" x14ac:dyDescent="0.25">
      <c r="B107" s="154" t="s">
        <v>147</v>
      </c>
      <c r="C107" s="142">
        <f>0.79/1000</f>
        <v>7.9000000000000001E-4</v>
      </c>
      <c r="D107" s="147">
        <f>+D68+O68</f>
        <v>337.33890677077085</v>
      </c>
      <c r="E107" s="144" t="s">
        <v>140</v>
      </c>
      <c r="F107" s="143">
        <v>298.01</v>
      </c>
      <c r="G107" s="143">
        <f>63/1000</f>
        <v>6.3E-2</v>
      </c>
      <c r="H107" s="146">
        <f>+PI()*G107^2/4</f>
        <v>3.1172453105244723E-3</v>
      </c>
      <c r="I107" s="147">
        <f>+D101+O101</f>
        <v>336.33860320683414</v>
      </c>
      <c r="J107" s="147">
        <f>+D107</f>
        <v>337.33890677077085</v>
      </c>
      <c r="K107" s="147">
        <f>+I107-J107</f>
        <v>-1.0003035639367113</v>
      </c>
      <c r="L107" s="142">
        <f>(-2*POWER(2*9.81*G107*ABS(K107)/F107,0.5))*(LOG10(($D$2/(3.7*G107))+((2.51*$D$3*POWER(F107,0.5))/(G107*POWER(2*9.81*G107*ABS(K107),0.5)))))</f>
        <v>0.41222272429793855</v>
      </c>
      <c r="M107" s="146">
        <f>+IF(K107&lt;0,-H107*L107,H107*L107)</f>
        <v>-1.2849993542093715E-3</v>
      </c>
      <c r="N107" s="142">
        <f>+M107/K107</f>
        <v>1.2846093931248581E-3</v>
      </c>
      <c r="O107" s="148">
        <f>2*M109/N109</f>
        <v>-3.1980426163013345</v>
      </c>
    </row>
    <row r="108" spans="2:15" x14ac:dyDescent="0.25">
      <c r="B108" s="141"/>
      <c r="C108" s="142"/>
      <c r="D108" s="142"/>
      <c r="E108" s="144" t="s">
        <v>169</v>
      </c>
      <c r="F108" s="143">
        <v>119.71</v>
      </c>
      <c r="G108" s="143">
        <f>63/1000</f>
        <v>6.3E-2</v>
      </c>
      <c r="H108" s="146">
        <f>+PI()*G108^2/4</f>
        <v>3.1172453105244723E-3</v>
      </c>
      <c r="I108" s="147">
        <f>+D72+O72</f>
        <v>335.75177091461467</v>
      </c>
      <c r="J108" s="147">
        <f>+D107</f>
        <v>337.33890677077085</v>
      </c>
      <c r="K108" s="147">
        <f>+I108-J108</f>
        <v>-1.5871358561561806</v>
      </c>
      <c r="L108" s="142">
        <f>(-2*POWER(2*9.81*G108*ABS(K108)/F108,0.5))*(LOG10(($D$2/(3.7*G108))+((2.51*$D$3*POWER(F108,0.5))/(G108*POWER(2*9.81*G108*ABS(K108),0.5)))))</f>
        <v>0.89452071384321252</v>
      </c>
      <c r="M108" s="146">
        <f>+IF(K108&lt;0,-H108*L108,H108*L108)</f>
        <v>-2.7884405003947574E-3</v>
      </c>
      <c r="N108" s="142">
        <f>+M108/K108</f>
        <v>1.7569009543694435E-3</v>
      </c>
      <c r="O108" s="148"/>
    </row>
    <row r="109" spans="2:15" ht="15.75" x14ac:dyDescent="0.3">
      <c r="B109" s="141"/>
      <c r="C109" s="142"/>
      <c r="D109" s="142"/>
      <c r="E109" s="142"/>
      <c r="F109" s="142"/>
      <c r="G109" s="142"/>
      <c r="H109" s="146"/>
      <c r="I109" s="142"/>
      <c r="J109" s="142"/>
      <c r="K109" s="142"/>
      <c r="L109" s="149" t="s">
        <v>166</v>
      </c>
      <c r="M109" s="150">
        <f>+SUM(M107:M108)-C107</f>
        <v>-4.8634398546041286E-3</v>
      </c>
      <c r="N109" s="151">
        <f>+SUM(N107:N108)</f>
        <v>3.0415103474943014E-3</v>
      </c>
      <c r="O109" s="153"/>
    </row>
    <row r="110" spans="2:15" x14ac:dyDescent="0.25">
      <c r="B110" s="141"/>
      <c r="C110" s="142"/>
      <c r="D110" s="142"/>
      <c r="E110" s="142"/>
      <c r="F110" s="142"/>
      <c r="G110" s="142"/>
      <c r="H110" s="146"/>
      <c r="I110" s="142"/>
      <c r="J110" s="142"/>
      <c r="K110" s="142"/>
      <c r="L110" s="142"/>
      <c r="M110" s="142"/>
      <c r="N110" s="142"/>
      <c r="O110" s="153"/>
    </row>
    <row r="111" spans="2:15" x14ac:dyDescent="0.25">
      <c r="B111" s="154" t="s">
        <v>148</v>
      </c>
      <c r="C111" s="142">
        <f>0.76/1000</f>
        <v>7.6000000000000004E-4</v>
      </c>
      <c r="D111" s="147">
        <f>+D72+O72</f>
        <v>335.75177091461467</v>
      </c>
      <c r="E111" s="144" t="s">
        <v>169</v>
      </c>
      <c r="F111" s="143">
        <v>119.71</v>
      </c>
      <c r="G111" s="143">
        <f>63/1000</f>
        <v>6.3E-2</v>
      </c>
      <c r="H111" s="146">
        <f>+PI()*G111^2/4</f>
        <v>3.1172453105244723E-3</v>
      </c>
      <c r="I111" s="147">
        <f>+D107+O107</f>
        <v>334.14086415446951</v>
      </c>
      <c r="J111" s="261">
        <f>+D111</f>
        <v>335.75177091461467</v>
      </c>
      <c r="K111" s="147">
        <f>+I111-J111</f>
        <v>-1.6109067601451557</v>
      </c>
      <c r="L111" s="142">
        <f>(-2*POWER(2*9.81*G111*ABS(K111)/F111,0.5))*(LOG10(($D$2/(3.7*G111))+((2.51*$D$3*POWER(F111,0.5))/(G111*POWER(2*9.81*G111*ABS(K111),0.5)))))</f>
        <v>0.90201044641983708</v>
      </c>
      <c r="M111" s="146">
        <f>+IF(K111&lt;0,-H111*L111,H111*L111)</f>
        <v>-2.8117878341463228E-3</v>
      </c>
      <c r="N111" s="142">
        <f>+M111/K111</f>
        <v>1.7454690139191906E-3</v>
      </c>
      <c r="O111" s="148">
        <f>2*M113/N113</f>
        <v>-0.86398206260869181</v>
      </c>
    </row>
    <row r="112" spans="2:15" x14ac:dyDescent="0.25">
      <c r="B112" s="141"/>
      <c r="C112" s="142"/>
      <c r="D112" s="142"/>
      <c r="E112" s="144" t="s">
        <v>122</v>
      </c>
      <c r="F112" s="143">
        <v>283.68</v>
      </c>
      <c r="G112" s="143">
        <f>75/1000</f>
        <v>7.4999999999999997E-2</v>
      </c>
      <c r="H112" s="146">
        <f>+PI()*G112^2/4</f>
        <v>4.4178646691106467E-3</v>
      </c>
      <c r="I112" s="147">
        <f>+D76+O76</f>
        <v>336.4815818175141</v>
      </c>
      <c r="J112" s="261">
        <f>+D111</f>
        <v>335.75177091461467</v>
      </c>
      <c r="K112" s="147">
        <f>+I112-J112</f>
        <v>0.7298109028994304</v>
      </c>
      <c r="L112" s="262">
        <f>(-2*POWER(2*9.81*G112*ABS(K112)/F112,0.5))*(LOG10(($D$2/(3.7*G112))+((2.51*$D$3*POWER(F112,0.5))/(G112*POWER(2*9.81*G112*ABS(K112),0.5)))))</f>
        <v>0.40065445705695274</v>
      </c>
      <c r="M112" s="146">
        <f>+IF(K112&lt;0,-H112*L112,H112*L112)</f>
        <v>1.7700371703536204E-3</v>
      </c>
      <c r="N112" s="142">
        <f>+M112/K112</f>
        <v>2.4253367047841097E-3</v>
      </c>
      <c r="O112" s="148"/>
    </row>
    <row r="113" spans="2:15" ht="15.75" x14ac:dyDescent="0.3">
      <c r="B113" s="141"/>
      <c r="C113" s="142"/>
      <c r="D113" s="142"/>
      <c r="E113" s="142"/>
      <c r="F113" s="142"/>
      <c r="G113" s="142"/>
      <c r="H113" s="142"/>
      <c r="I113" s="142"/>
      <c r="J113" s="142"/>
      <c r="K113" s="142"/>
      <c r="L113" s="149" t="s">
        <v>166</v>
      </c>
      <c r="M113" s="150">
        <f>+SUM(M111:M112)-C111</f>
        <v>-1.8017506637927024E-3</v>
      </c>
      <c r="N113" s="151">
        <f>+SUM(N111:N112)</f>
        <v>4.1708057187033005E-3</v>
      </c>
      <c r="O113" s="153"/>
    </row>
    <row r="114" spans="2:15" x14ac:dyDescent="0.25">
      <c r="B114" s="154"/>
      <c r="C114" s="142"/>
      <c r="D114" s="142"/>
      <c r="E114" s="142"/>
      <c r="F114" s="142"/>
      <c r="G114" s="142"/>
      <c r="H114" s="142"/>
      <c r="I114" s="142"/>
      <c r="J114" s="142"/>
      <c r="K114" s="142"/>
      <c r="L114" s="142"/>
      <c r="M114" s="142"/>
      <c r="N114" s="142"/>
      <c r="O114" s="153"/>
    </row>
    <row r="115" spans="2:15" x14ac:dyDescent="0.25">
      <c r="B115" s="154" t="s">
        <v>142</v>
      </c>
      <c r="C115" s="142">
        <f>3.71/1000</f>
        <v>3.7099999999999998E-3</v>
      </c>
      <c r="D115" s="147">
        <f>+D76+O76</f>
        <v>336.4815818175141</v>
      </c>
      <c r="E115" s="144" t="s">
        <v>168</v>
      </c>
      <c r="F115" s="143">
        <v>184.94</v>
      </c>
      <c r="G115" s="145">
        <f>110/1000</f>
        <v>0.11</v>
      </c>
      <c r="H115" s="146">
        <f>+PI()*G115^2/4</f>
        <v>9.5033177771091243E-3</v>
      </c>
      <c r="I115" s="147">
        <f>+D101+O101</f>
        <v>336.33860320683414</v>
      </c>
      <c r="J115" s="261">
        <f>+D115</f>
        <v>336.4815818175141</v>
      </c>
      <c r="K115" s="147">
        <f>+I115-J115</f>
        <v>-0.14297861067996109</v>
      </c>
      <c r="L115" s="262">
        <f>(-2*POWER(2*9.81*G115*ABS(K115)/F115,0.5))*(LOG10(($D$2/(3.7*G115))+((2.51*$D$3*POWER(F115,0.5))/(G115*POWER(2*9.81*G115*ABS(K115),0.5)))))</f>
        <v>0.26516067987930153</v>
      </c>
      <c r="M115" s="146">
        <f>+IF(K115&lt;0,-H115*L115,H115*L115)</f>
        <v>-2.5199062028873078E-3</v>
      </c>
      <c r="N115" s="142">
        <f>+M115/K115</f>
        <v>1.7624357873554864E-2</v>
      </c>
      <c r="O115" s="148">
        <f>2*M118/N118</f>
        <v>8.3969412930938753E-3</v>
      </c>
    </row>
    <row r="116" spans="2:15" x14ac:dyDescent="0.25">
      <c r="B116" s="141"/>
      <c r="C116" s="142"/>
      <c r="D116" s="142"/>
      <c r="E116" s="144" t="s">
        <v>171</v>
      </c>
      <c r="F116" s="143">
        <v>283.68</v>
      </c>
      <c r="G116" s="143">
        <f>75/1000</f>
        <v>7.4999999999999997E-2</v>
      </c>
      <c r="H116" s="146">
        <f>+PI()*G116^2/4</f>
        <v>4.4178646691106467E-3</v>
      </c>
      <c r="I116" s="147">
        <f>+D111+O111</f>
        <v>334.887788852006</v>
      </c>
      <c r="J116" s="261">
        <f>+D115</f>
        <v>336.4815818175141</v>
      </c>
      <c r="K116" s="147">
        <f>+I116-J116</f>
        <v>-1.5937929655081007</v>
      </c>
      <c r="L116" s="262">
        <f>(-2*POWER(2*9.81*G116*ABS(K116)/F116,0.5))*(LOG10(($D$2/(3.7*G116))+((2.51*$D$3*POWER(F116,0.5))/(G116*POWER(2*9.81*G116*ABS(K116),0.5)))))</f>
        <v>0.62255730573092738</v>
      </c>
      <c r="M116" s="146">
        <f>+IF(K116&lt;0,-H116*L116,H116*L116)</f>
        <v>-2.7503739254853793E-3</v>
      </c>
      <c r="N116" s="142">
        <f>+M116/K116</f>
        <v>1.7256782938608096E-3</v>
      </c>
      <c r="O116" s="148"/>
    </row>
    <row r="117" spans="2:15" x14ac:dyDescent="0.25">
      <c r="B117" s="141"/>
      <c r="C117" s="142"/>
      <c r="D117" s="142"/>
      <c r="E117" s="144" t="s">
        <v>170</v>
      </c>
      <c r="F117" s="143">
        <v>372.26</v>
      </c>
      <c r="G117" s="145">
        <f>110/1000</f>
        <v>0.11</v>
      </c>
      <c r="H117" s="146">
        <f>+PI()*G117^2/4</f>
        <v>9.5033177771091243E-3</v>
      </c>
      <c r="I117" s="147">
        <v>339.3</v>
      </c>
      <c r="J117" s="261">
        <f>+D115</f>
        <v>336.4815818175141</v>
      </c>
      <c r="K117" s="147">
        <f>+I117-J117</f>
        <v>2.8184181824859138</v>
      </c>
      <c r="L117" s="262">
        <f>(-2*POWER(2*9.81*G117*ABS(K117)/F117,0.5))*(LOG10(($D$2/(3.7*G117))+((2.51*$D$3*POWER(F117,0.5))/(G117*POWER(2*9.81*G117*ABS(K117),0.5)))))</f>
        <v>0.95493380075766998</v>
      </c>
      <c r="M117" s="146">
        <f>+IF(K117&lt;0,-H117*L117,H117*L117)</f>
        <v>9.0750393647027472E-3</v>
      </c>
      <c r="N117" s="142">
        <f>+M117/K117</f>
        <v>3.2199052011147402E-3</v>
      </c>
      <c r="O117" s="148"/>
    </row>
    <row r="118" spans="2:15" ht="16.5" thickBot="1" x14ac:dyDescent="0.35">
      <c r="B118" s="299"/>
      <c r="C118" s="300"/>
      <c r="D118" s="300"/>
      <c r="E118" s="300"/>
      <c r="F118" s="300"/>
      <c r="G118" s="300"/>
      <c r="H118" s="300"/>
      <c r="I118" s="300"/>
      <c r="J118" s="300"/>
      <c r="K118" s="300"/>
      <c r="L118" s="301" t="s">
        <v>166</v>
      </c>
      <c r="M118" s="302">
        <f>+SUM(M115:M117)-C115</f>
        <v>9.4759236330060372E-5</v>
      </c>
      <c r="N118" s="303">
        <f>+SUM(N115:N117)</f>
        <v>2.2569941368530414E-2</v>
      </c>
      <c r="O118" s="304"/>
    </row>
    <row r="120" spans="2:15" ht="15.75" thickBot="1" x14ac:dyDescent="0.3"/>
    <row r="121" spans="2:15" ht="15.75" thickBot="1" x14ac:dyDescent="0.3">
      <c r="B121" s="131">
        <f>+B82+1</f>
        <v>4</v>
      </c>
      <c r="D121" s="297"/>
    </row>
    <row r="122" spans="2:15" ht="32.25" thickBot="1" x14ac:dyDescent="0.3">
      <c r="B122" s="125" t="s">
        <v>151</v>
      </c>
      <c r="C122" s="298" t="s">
        <v>161</v>
      </c>
      <c r="D122" s="298" t="s">
        <v>153</v>
      </c>
      <c r="E122" s="125" t="s">
        <v>152</v>
      </c>
      <c r="F122" s="125" t="s">
        <v>78</v>
      </c>
      <c r="G122" s="125" t="s">
        <v>115</v>
      </c>
      <c r="H122" s="125" t="s">
        <v>154</v>
      </c>
      <c r="I122" s="125" t="s">
        <v>155</v>
      </c>
      <c r="J122" s="125" t="s">
        <v>156</v>
      </c>
      <c r="K122" s="125" t="s">
        <v>157</v>
      </c>
      <c r="L122" s="125" t="s">
        <v>82</v>
      </c>
      <c r="M122" s="125" t="s">
        <v>164</v>
      </c>
      <c r="N122" s="125" t="s">
        <v>158</v>
      </c>
      <c r="O122" s="129" t="s">
        <v>165</v>
      </c>
    </row>
    <row r="123" spans="2:15" x14ac:dyDescent="0.25">
      <c r="B123" s="132" t="s">
        <v>127</v>
      </c>
      <c r="C123" s="133">
        <f>2.97/1000</f>
        <v>2.97E-3</v>
      </c>
      <c r="D123" s="134">
        <f>+D84+O84</f>
        <v>337.03528372937365</v>
      </c>
      <c r="E123" s="135" t="s">
        <v>110</v>
      </c>
      <c r="F123" s="136">
        <v>310.83</v>
      </c>
      <c r="G123" s="137">
        <f>110/1000</f>
        <v>0.11</v>
      </c>
      <c r="H123" s="138">
        <f>+PI()*G123^2/4</f>
        <v>9.5033177771091243E-3</v>
      </c>
      <c r="I123" s="134">
        <v>339.3</v>
      </c>
      <c r="J123" s="134">
        <f>+D123</f>
        <v>337.03528372937365</v>
      </c>
      <c r="K123" s="134">
        <f>+I123-J123</f>
        <v>2.2647162706263657</v>
      </c>
      <c r="L123" s="133">
        <f>(-2*POWER(2*9.81*G123*ABS(K123)/F123,0.5))*(LOG10(($D$2/(3.7*G123))+((2.51*$D$3*POWER(F123,0.5))/(G123*POWER(2*9.81*G123*ABS(K123),0.5)))))</f>
        <v>0.93473468867156673</v>
      </c>
      <c r="M123" s="139">
        <f>+IF(K123&lt;0,-H123*L123,H123*L123)</f>
        <v>8.8830807837330626E-3</v>
      </c>
      <c r="N123" s="133">
        <f>+M123/K123</f>
        <v>3.9223813150228385E-3</v>
      </c>
      <c r="O123" s="140">
        <f>2*M125/N125</f>
        <v>0.22459083757650097</v>
      </c>
    </row>
    <row r="124" spans="2:15" x14ac:dyDescent="0.25">
      <c r="B124" s="141"/>
      <c r="C124" s="142"/>
      <c r="D124" s="143"/>
      <c r="E124" s="144" t="s">
        <v>138</v>
      </c>
      <c r="F124" s="143">
        <v>240.22</v>
      </c>
      <c r="G124" s="145">
        <f>110/1000</f>
        <v>0.11</v>
      </c>
      <c r="H124" s="146">
        <f>+PI()*G124^2/4</f>
        <v>9.5033177771091243E-3</v>
      </c>
      <c r="I124" s="147">
        <f>+D88+O88</f>
        <v>336.51645519021076</v>
      </c>
      <c r="J124" s="147">
        <f>+D123</f>
        <v>337.03528372937365</v>
      </c>
      <c r="K124" s="147">
        <f>+I124-J124</f>
        <v>-0.51882853916288241</v>
      </c>
      <c r="L124" s="142">
        <f>(-2*POWER(2*9.81*G124*ABS(K124)/F124,0.5))*(LOG10(($D$2/(3.7*G124))+((2.51*$D$3*POWER(F124,0.5))/(G124*POWER(2*9.81*G124*ABS(K124),0.5)))))</f>
        <v>0.47340066288688237</v>
      </c>
      <c r="M124" s="146">
        <f>+IF(K124&lt;0,-H124*L124,H124*L124)</f>
        <v>-4.4988769353081527E-3</v>
      </c>
      <c r="N124" s="142">
        <f>+M124/K124</f>
        <v>8.6712210214322134E-3</v>
      </c>
      <c r="O124" s="148"/>
    </row>
    <row r="125" spans="2:15" ht="15.75" x14ac:dyDescent="0.3">
      <c r="B125" s="141"/>
      <c r="C125" s="142"/>
      <c r="D125" s="143"/>
      <c r="E125" s="144"/>
      <c r="F125" s="143"/>
      <c r="G125" s="145"/>
      <c r="H125" s="146"/>
      <c r="I125" s="147"/>
      <c r="J125" s="147"/>
      <c r="K125" s="147"/>
      <c r="L125" s="149" t="s">
        <v>166</v>
      </c>
      <c r="M125" s="150">
        <f>+SUM(M123:M124)-C123</f>
        <v>1.4142038484249099E-3</v>
      </c>
      <c r="N125" s="151">
        <f>+SUM(N123:N124)</f>
        <v>1.2593602336455052E-2</v>
      </c>
      <c r="O125" s="148"/>
    </row>
    <row r="126" spans="2:15" x14ac:dyDescent="0.25">
      <c r="B126" s="141"/>
      <c r="C126" s="142"/>
      <c r="D126" s="143"/>
      <c r="E126" s="144"/>
      <c r="F126" s="142"/>
      <c r="G126" s="142"/>
      <c r="H126" s="146"/>
      <c r="I126" s="152"/>
      <c r="J126" s="142"/>
      <c r="K126" s="142"/>
      <c r="L126" s="142"/>
      <c r="M126" s="142"/>
      <c r="N126" s="142"/>
      <c r="O126" s="153"/>
    </row>
    <row r="127" spans="2:15" x14ac:dyDescent="0.25">
      <c r="B127" s="154" t="s">
        <v>128</v>
      </c>
      <c r="C127" s="142">
        <f>3.73/1000</f>
        <v>3.7299999999999998E-3</v>
      </c>
      <c r="D127" s="147">
        <f>+D88+O88</f>
        <v>336.51645519021076</v>
      </c>
      <c r="E127" s="144" t="s">
        <v>138</v>
      </c>
      <c r="F127" s="143">
        <v>240.22</v>
      </c>
      <c r="G127" s="155">
        <f>110/1000</f>
        <v>0.11</v>
      </c>
      <c r="H127" s="146">
        <f>+PI()*G127^2/4</f>
        <v>9.5033177771091243E-3</v>
      </c>
      <c r="I127" s="156">
        <f>+D123+O123</f>
        <v>337.25987456695015</v>
      </c>
      <c r="J127" s="147">
        <f>+D127</f>
        <v>336.51645519021076</v>
      </c>
      <c r="K127" s="147">
        <f>+I127-J127</f>
        <v>0.74341937673938219</v>
      </c>
      <c r="L127" s="142">
        <f>(-2*POWER(2*9.81*G127*ABS(K127)/F127,0.5))*(LOG10(($D$2/(3.7*G127))+((2.51*$D$3*POWER(F127,0.5))/(G127*POWER(2*9.81*G127*ABS(K127),0.5)))))</f>
        <v>0.57929022763256255</v>
      </c>
      <c r="M127" s="146">
        <f>+IF(K127&lt;0,-H127*L127,H127*L127)</f>
        <v>5.5051791183661231E-3</v>
      </c>
      <c r="N127" s="142">
        <f>+M127/K127</f>
        <v>7.4052133837453817E-3</v>
      </c>
      <c r="O127" s="148">
        <f>2*M130/N130</f>
        <v>-0.16297642332928816</v>
      </c>
    </row>
    <row r="128" spans="2:15" x14ac:dyDescent="0.25">
      <c r="B128" s="141"/>
      <c r="C128" s="142"/>
      <c r="D128" s="143"/>
      <c r="E128" s="144" t="s">
        <v>139</v>
      </c>
      <c r="F128" s="147">
        <v>237.3</v>
      </c>
      <c r="G128" s="155">
        <f>110/1000</f>
        <v>0.11</v>
      </c>
      <c r="H128" s="146">
        <f>+PI()*G128^2/4</f>
        <v>9.5033177771091243E-3</v>
      </c>
      <c r="I128" s="156">
        <f>+D93+O93</f>
        <v>336.33466045577404</v>
      </c>
      <c r="J128" s="147">
        <f>+D127</f>
        <v>336.51645519021076</v>
      </c>
      <c r="K128" s="147">
        <f>+I128-J128</f>
        <v>-0.18179473443672123</v>
      </c>
      <c r="L128" s="142">
        <f>(-2*POWER(2*9.81*G128*ABS(K128)/F128,0.5))*(LOG10(($D$2/(3.7*G128))+((2.51*$D$3*POWER(F128,0.5))/(G128*POWER(2*9.81*G128*ABS(K128),0.5)))))</f>
        <v>0.26379570476407038</v>
      </c>
      <c r="M128" s="146">
        <f>+IF(K128&lt;0,-H128*L128,H128*L128)</f>
        <v>-2.5069344106094203E-3</v>
      </c>
      <c r="N128" s="142">
        <f>+M128/K128</f>
        <v>1.3789917614374191E-2</v>
      </c>
      <c r="O128" s="148"/>
    </row>
    <row r="129" spans="2:15" x14ac:dyDescent="0.25">
      <c r="B129" s="141"/>
      <c r="C129" s="142"/>
      <c r="D129" s="143"/>
      <c r="E129" s="144" t="s">
        <v>112</v>
      </c>
      <c r="F129" s="143">
        <v>401.36</v>
      </c>
      <c r="G129" s="155">
        <f>110/1000</f>
        <v>0.11</v>
      </c>
      <c r="H129" s="146">
        <f>+PI()*G129^2/4</f>
        <v>9.5033177771091243E-3</v>
      </c>
      <c r="I129" s="156">
        <f>+D101+O101</f>
        <v>336.33860320683414</v>
      </c>
      <c r="J129" s="147">
        <f>+D127</f>
        <v>336.51645519021076</v>
      </c>
      <c r="K129" s="147">
        <f>+I129-J129</f>
        <v>-0.17785198337662678</v>
      </c>
      <c r="L129" s="142">
        <f>(-2*POWER(2*9.81*G129*ABS(K129)/F129,0.5))*(LOG10(($D$2/(3.7*G129))+((2.51*$D$3*POWER(F129,0.5))/(G129*POWER(2*9.81*G129*ABS(K129),0.5)))))</f>
        <v>0.19331539772914152</v>
      </c>
      <c r="M129" s="146">
        <f>+IF(K129&lt;0,-H129*L129,H129*L129)</f>
        <v>-1.8371376558282714E-3</v>
      </c>
      <c r="N129" s="142">
        <f>+M129/K129</f>
        <v>1.0329587677062178E-2</v>
      </c>
      <c r="O129" s="148"/>
    </row>
    <row r="130" spans="2:15" ht="15.75" x14ac:dyDescent="0.3">
      <c r="B130" s="141"/>
      <c r="C130" s="142"/>
      <c r="D130" s="143"/>
      <c r="E130" s="144"/>
      <c r="F130" s="143"/>
      <c r="G130" s="155"/>
      <c r="H130" s="146"/>
      <c r="I130" s="156"/>
      <c r="J130" s="147"/>
      <c r="K130" s="147"/>
      <c r="L130" s="149" t="s">
        <v>166</v>
      </c>
      <c r="M130" s="150">
        <f>+SUM(M127:M129)-C127</f>
        <v>-2.5688929480715684E-3</v>
      </c>
      <c r="N130" s="151">
        <f>+SUM(N127:N129)</f>
        <v>3.1524718675181751E-2</v>
      </c>
      <c r="O130" s="153"/>
    </row>
    <row r="131" spans="2:15" x14ac:dyDescent="0.25">
      <c r="B131" s="141"/>
      <c r="C131" s="142"/>
      <c r="D131" s="143"/>
      <c r="E131" s="144"/>
      <c r="F131" s="142"/>
      <c r="G131" s="142"/>
      <c r="H131" s="146"/>
      <c r="I131" s="152"/>
      <c r="J131" s="143"/>
      <c r="K131" s="142"/>
      <c r="L131" s="142"/>
      <c r="M131" s="142"/>
      <c r="N131" s="142"/>
      <c r="O131" s="153"/>
    </row>
    <row r="132" spans="2:15" x14ac:dyDescent="0.25">
      <c r="B132" s="154" t="s">
        <v>141</v>
      </c>
      <c r="C132" s="179">
        <f>1.9/1000</f>
        <v>1.9E-3</v>
      </c>
      <c r="D132" s="147">
        <f>+D93+O93</f>
        <v>336.33466045577404</v>
      </c>
      <c r="E132" s="144" t="s">
        <v>139</v>
      </c>
      <c r="F132" s="147">
        <v>237.3</v>
      </c>
      <c r="G132" s="155">
        <f>110/1000</f>
        <v>0.11</v>
      </c>
      <c r="H132" s="146">
        <f>+PI()*G132^2/4</f>
        <v>9.5033177771091243E-3</v>
      </c>
      <c r="I132" s="156">
        <f>+D127+O127</f>
        <v>336.35347876688149</v>
      </c>
      <c r="J132" s="147">
        <f>+D132</f>
        <v>336.33466045577404</v>
      </c>
      <c r="K132" s="147">
        <f>+I132-J132</f>
        <v>1.8818311107452246E-2</v>
      </c>
      <c r="L132" s="142">
        <f>(-2*POWER(2*9.81*G132*ABS(K132)/F132,0.5))*(LOG10(($D$2/(3.7*G132))+((2.51*$D$3*POWER(F132,0.5))/(G132*POWER(2*9.81*G132*ABS(K132),0.5)))))</f>
        <v>7.2036311094726357E-2</v>
      </c>
      <c r="M132" s="146">
        <f>+IF(K132&lt;0,-H132*L132,H132*L132)</f>
        <v>6.8458395582387621E-4</v>
      </c>
      <c r="N132" s="142">
        <f>+M132/K132</f>
        <v>3.6378607618659992E-2</v>
      </c>
      <c r="O132" s="148">
        <f>2*M134/N134</f>
        <v>-0.10237646753354025</v>
      </c>
    </row>
    <row r="133" spans="2:15" x14ac:dyDescent="0.25">
      <c r="B133" s="141"/>
      <c r="C133" s="142"/>
      <c r="D133" s="143"/>
      <c r="E133" s="144" t="s">
        <v>117</v>
      </c>
      <c r="F133" s="143">
        <v>401.35</v>
      </c>
      <c r="G133" s="143">
        <f>75/1000</f>
        <v>7.4999999999999997E-2</v>
      </c>
      <c r="H133" s="146">
        <f>+PI()*G133^2/4</f>
        <v>4.4178646691106467E-3</v>
      </c>
      <c r="I133" s="156">
        <f>+D97+O97</f>
        <v>336.07537280010467</v>
      </c>
      <c r="J133" s="147">
        <f>+D132</f>
        <v>336.33466045577404</v>
      </c>
      <c r="K133" s="147">
        <f>+I133-J133</f>
        <v>-0.25928765566936818</v>
      </c>
      <c r="L133" s="142">
        <f>(-2*POWER(2*9.81*G133*ABS(K133)/F133,0.5))*(LOG10(($D$2/(3.7*G133))+((2.51*$D$3*POWER(F133,0.5))/(G133*POWER(2*9.81*G133*ABS(K133),0.5)))))</f>
        <v>0.18240162468608129</v>
      </c>
      <c r="M133" s="146">
        <f>+IF(K133&lt;0,-H133*L133,H133*L133)</f>
        <v>-8.0582569328901889E-4</v>
      </c>
      <c r="N133" s="142">
        <f>+M133/K133</f>
        <v>3.1078444178483035E-3</v>
      </c>
      <c r="O133" s="148"/>
    </row>
    <row r="134" spans="2:15" ht="15.75" x14ac:dyDescent="0.3">
      <c r="B134" s="141"/>
      <c r="C134" s="142"/>
      <c r="D134" s="143"/>
      <c r="E134" s="144"/>
      <c r="F134" s="142"/>
      <c r="G134" s="142"/>
      <c r="H134" s="146"/>
      <c r="I134" s="152"/>
      <c r="J134" s="143"/>
      <c r="K134" s="142"/>
      <c r="L134" s="149" t="s">
        <v>166</v>
      </c>
      <c r="M134" s="150">
        <f>+SUM(M132:M133)-C132</f>
        <v>-2.0212417374651428E-3</v>
      </c>
      <c r="N134" s="151">
        <f>+SUM(N132:N133)</f>
        <v>3.9486452036508295E-2</v>
      </c>
      <c r="O134" s="153"/>
    </row>
    <row r="135" spans="2:15" ht="15.75" x14ac:dyDescent="0.3">
      <c r="B135" s="141"/>
      <c r="C135" s="142"/>
      <c r="D135" s="143"/>
      <c r="E135" s="144"/>
      <c r="F135" s="142"/>
      <c r="G135" s="142"/>
      <c r="H135" s="146"/>
      <c r="I135" s="152"/>
      <c r="J135" s="143"/>
      <c r="K135" s="142"/>
      <c r="L135" s="149"/>
      <c r="M135" s="150"/>
      <c r="N135" s="151"/>
      <c r="O135" s="153"/>
    </row>
    <row r="136" spans="2:15" x14ac:dyDescent="0.25">
      <c r="B136" s="154" t="s">
        <v>145</v>
      </c>
      <c r="C136" s="143">
        <f>1.95/1000</f>
        <v>1.9499999999999999E-3</v>
      </c>
      <c r="D136" s="147">
        <f>+D97+O97</f>
        <v>336.07537280010467</v>
      </c>
      <c r="E136" s="144" t="s">
        <v>117</v>
      </c>
      <c r="F136" s="143">
        <v>401.35</v>
      </c>
      <c r="G136" s="143">
        <f>75/1000</f>
        <v>7.4999999999999997E-2</v>
      </c>
      <c r="H136" s="146">
        <f>+PI()*G136^2/4</f>
        <v>4.4178646691106467E-3</v>
      </c>
      <c r="I136" s="147">
        <f>+D132+O132</f>
        <v>336.23228398824051</v>
      </c>
      <c r="J136" s="147">
        <f>+D136</f>
        <v>336.07537280010467</v>
      </c>
      <c r="K136" s="147">
        <f>+I136-J136</f>
        <v>0.15691118813583671</v>
      </c>
      <c r="L136" s="262">
        <f>(-2*POWER(2*9.81*G136*ABS(K136)/F136,0.5))*(LOG10(($D$2/(3.7*G136))+((2.51*$D$3*POWER(F136,0.5))/(G136*POWER(2*9.81*G136*ABS(K136),0.5)))))</f>
        <v>0.13668507583026621</v>
      </c>
      <c r="M136" s="146">
        <f>+IF(K136&lt;0,-H136*L136,H136*L136)</f>
        <v>6.0385616730524263E-4</v>
      </c>
      <c r="N136" s="142">
        <f>+M136/K136</f>
        <v>3.8483945885521521E-3</v>
      </c>
      <c r="O136" s="148">
        <f>2*M138/N138</f>
        <v>-7.0997248435078958E-2</v>
      </c>
    </row>
    <row r="137" spans="2:15" x14ac:dyDescent="0.25">
      <c r="B137" s="141"/>
      <c r="C137" s="142"/>
      <c r="D137" s="143"/>
      <c r="E137" s="144" t="s">
        <v>167</v>
      </c>
      <c r="F137" s="143">
        <v>249.85</v>
      </c>
      <c r="G137" s="143">
        <f>75/1000</f>
        <v>7.4999999999999997E-2</v>
      </c>
      <c r="H137" s="146">
        <f>+PI()*G137^2/4</f>
        <v>4.4178646691106467E-3</v>
      </c>
      <c r="I137" s="147">
        <f>+D101+O101</f>
        <v>336.33860320683414</v>
      </c>
      <c r="J137" s="147">
        <f>+D136</f>
        <v>336.07537280010467</v>
      </c>
      <c r="K137" s="147">
        <f>+I137-J137</f>
        <v>0.26323040672946263</v>
      </c>
      <c r="L137" s="142">
        <f>(-2*POWER(2*9.81*G137*ABS(K137)/F137,0.5))*(LOG10(($D$2/(3.7*G137))+((2.51*$D$3*POWER(F137,0.5))/(G137*POWER(2*9.81*G137*ABS(K137),0.5)))))</f>
        <v>0.24124774532891949</v>
      </c>
      <c r="M137" s="146">
        <f>+IF(K137&lt;0,-H137*L137,H137*L137)</f>
        <v>1.0657998905912365E-3</v>
      </c>
      <c r="N137" s="142">
        <f>+M137/K137</f>
        <v>4.0489239211890203E-3</v>
      </c>
      <c r="O137" s="148"/>
    </row>
    <row r="138" spans="2:15" ht="15.75" x14ac:dyDescent="0.3">
      <c r="B138" s="141"/>
      <c r="C138" s="142"/>
      <c r="D138" s="152"/>
      <c r="E138" s="144"/>
      <c r="F138" s="142"/>
      <c r="G138" s="142"/>
      <c r="H138" s="146"/>
      <c r="I138" s="152"/>
      <c r="J138" s="143"/>
      <c r="K138" s="142"/>
      <c r="L138" s="149" t="s">
        <v>166</v>
      </c>
      <c r="M138" s="150">
        <f>+SUM(M136:M137)-C136</f>
        <v>-2.803439421035208E-4</v>
      </c>
      <c r="N138" s="151">
        <f>+SUM(N136:N137)</f>
        <v>7.8973185097411733E-3</v>
      </c>
      <c r="O138" s="153"/>
    </row>
    <row r="139" spans="2:15" x14ac:dyDescent="0.25">
      <c r="B139" s="141"/>
      <c r="C139" s="142"/>
      <c r="D139" s="152"/>
      <c r="E139" s="144"/>
      <c r="F139" s="142"/>
      <c r="G139" s="142"/>
      <c r="H139" s="146"/>
      <c r="I139" s="152"/>
      <c r="J139" s="143"/>
      <c r="K139" s="142"/>
      <c r="L139" s="142"/>
      <c r="M139" s="142"/>
      <c r="N139" s="142"/>
      <c r="O139" s="153"/>
    </row>
    <row r="140" spans="2:15" x14ac:dyDescent="0.25">
      <c r="B140" s="154" t="s">
        <v>146</v>
      </c>
      <c r="C140" s="143">
        <f>4.52/1000</f>
        <v>4.5199999999999997E-3</v>
      </c>
      <c r="D140" s="156">
        <f>+D101+O101</f>
        <v>336.33860320683414</v>
      </c>
      <c r="E140" s="144" t="s">
        <v>112</v>
      </c>
      <c r="F140" s="143">
        <v>401.36</v>
      </c>
      <c r="G140" s="145">
        <f>110/1000</f>
        <v>0.11</v>
      </c>
      <c r="H140" s="146">
        <f>+PI()*G140^2/4</f>
        <v>9.5033177771091243E-3</v>
      </c>
      <c r="I140" s="156">
        <f>+D127+O127</f>
        <v>336.35347876688149</v>
      </c>
      <c r="J140" s="147">
        <f>+D140</f>
        <v>336.33860320683414</v>
      </c>
      <c r="K140" s="147">
        <f>+I140-J140</f>
        <v>1.4875560047357794E-2</v>
      </c>
      <c r="L140" s="142">
        <f>(-2*POWER(2*9.81*G140*ABS(K140)/F140,0.5))*(LOG10(($D$2/(3.7*G140))+((2.51*$D$3*POWER(F140,0.5))/(G140*POWER(2*9.81*G140*ABS(K140),0.5)))))</f>
        <v>4.629763291054622E-2</v>
      </c>
      <c r="M140" s="146">
        <f>+IF(K140&lt;0,-H140*L140,H140*L140)</f>
        <v>4.3998111787686635E-4</v>
      </c>
      <c r="N140" s="142">
        <f>+M140/K140</f>
        <v>2.9577448948217316E-2</v>
      </c>
      <c r="O140" s="148">
        <f>2*M144/N144</f>
        <v>-0.18324622670394999</v>
      </c>
    </row>
    <row r="141" spans="2:15" x14ac:dyDescent="0.25">
      <c r="B141" s="141"/>
      <c r="C141" s="142"/>
      <c r="D141" s="152"/>
      <c r="E141" s="144" t="s">
        <v>167</v>
      </c>
      <c r="F141" s="143">
        <v>249.85</v>
      </c>
      <c r="G141" s="145">
        <f>75/1000</f>
        <v>7.4999999999999997E-2</v>
      </c>
      <c r="H141" s="146">
        <f>+PI()*G141^2/4</f>
        <v>4.4178646691106467E-3</v>
      </c>
      <c r="I141" s="156">
        <f>+D136+O136</f>
        <v>336.00437555166957</v>
      </c>
      <c r="J141" s="147">
        <f>+D140</f>
        <v>336.33860320683414</v>
      </c>
      <c r="K141" s="147">
        <f>+I141-J141</f>
        <v>-0.3342276551645682</v>
      </c>
      <c r="L141" s="142">
        <f>(-2*POWER(2*9.81*G141*ABS(K141)/F141,0.5))*(LOG10(($D$2/(3.7*G141))+((2.51*$D$3*POWER(F141,0.5))/(G141*POWER(2*9.81*G141*ABS(K141),0.5)))))</f>
        <v>0.27641250684252472</v>
      </c>
      <c r="M141" s="146">
        <f>+IF(K141&lt;0,-H141*L141,H141*L141)</f>
        <v>-1.2211530480798949E-3</v>
      </c>
      <c r="N141" s="142">
        <f>+M141/K141</f>
        <v>3.6536565098977797E-3</v>
      </c>
      <c r="O141" s="148"/>
    </row>
    <row r="142" spans="2:15" x14ac:dyDescent="0.25">
      <c r="B142" s="141"/>
      <c r="C142" s="142"/>
      <c r="D142" s="152"/>
      <c r="E142" s="144" t="s">
        <v>140</v>
      </c>
      <c r="F142" s="143">
        <v>298.01</v>
      </c>
      <c r="G142" s="145">
        <f>63/1000</f>
        <v>6.3E-2</v>
      </c>
      <c r="H142" s="146">
        <f>+PI()*G142^2/4</f>
        <v>3.1172453105244723E-3</v>
      </c>
      <c r="I142" s="156">
        <f>+D107+O107</f>
        <v>334.14086415446951</v>
      </c>
      <c r="J142" s="147">
        <f>+D140</f>
        <v>336.33860320683414</v>
      </c>
      <c r="K142" s="147">
        <f>+I142-J142</f>
        <v>-2.197739052364625</v>
      </c>
      <c r="L142" s="142">
        <f>(-2*POWER(2*9.81*G142*ABS(K142)/F142,0.5))*(LOG10(($D$2/(3.7*G142))+((2.51*$D$3*POWER(F142,0.5))/(G142*POWER(2*9.81*G142*ABS(K142),0.5)))))</f>
        <v>0.6432491520979855</v>
      </c>
      <c r="M142" s="146">
        <f>+IF(K142&lt;0,-H142*L142,H142*L142)</f>
        <v>-2.0051654028762885E-3</v>
      </c>
      <c r="N142" s="142">
        <f>+M142/K142</f>
        <v>9.123764719559678E-4</v>
      </c>
      <c r="O142" s="148"/>
    </row>
    <row r="143" spans="2:15" x14ac:dyDescent="0.25">
      <c r="B143" s="141"/>
      <c r="C143" s="142"/>
      <c r="D143" s="142"/>
      <c r="E143" s="144" t="s">
        <v>168</v>
      </c>
      <c r="F143" s="143">
        <v>184.94</v>
      </c>
      <c r="G143" s="145">
        <f>110/1000</f>
        <v>0.11</v>
      </c>
      <c r="H143" s="146">
        <f>+PI()*G143^2/4</f>
        <v>9.5033177771091243E-3</v>
      </c>
      <c r="I143" s="156">
        <f>+D115+O115</f>
        <v>336.48997875880718</v>
      </c>
      <c r="J143" s="147">
        <f>+D140</f>
        <v>336.33860320683414</v>
      </c>
      <c r="K143" s="147">
        <f>+I143-J143</f>
        <v>0.15137555197304664</v>
      </c>
      <c r="L143" s="142">
        <f>(-2*POWER(2*9.81*G143*ABS(K143)/F143,0.5))*(LOG10(($D$2/(3.7*G143))+((2.51*$D$3*POWER(F143,0.5))/(G143*POWER(2*9.81*G143*ABS(K143),0.5)))))</f>
        <v>0.27387070381388512</v>
      </c>
      <c r="M143" s="146">
        <f>+IF(K143&lt;0,-H143*L143,H143*L143)</f>
        <v>2.602680328183882E-3</v>
      </c>
      <c r="N143" s="142">
        <f>+M143/K143</f>
        <v>1.7193531546278396E-2</v>
      </c>
      <c r="O143" s="148"/>
    </row>
    <row r="144" spans="2:15" ht="15.75" x14ac:dyDescent="0.3">
      <c r="B144" s="141"/>
      <c r="C144" s="142"/>
      <c r="D144" s="142"/>
      <c r="E144" s="142"/>
      <c r="F144" s="142"/>
      <c r="G144" s="142"/>
      <c r="H144" s="146"/>
      <c r="I144" s="152"/>
      <c r="J144" s="143"/>
      <c r="K144" s="142"/>
      <c r="L144" s="149" t="s">
        <v>166</v>
      </c>
      <c r="M144" s="150">
        <f>+SUM(M140:M143)-C140</f>
        <v>-4.7036570048954347E-3</v>
      </c>
      <c r="N144" s="151">
        <f>+SUM(N140:N143)</f>
        <v>5.1337013476349461E-2</v>
      </c>
      <c r="O144" s="153"/>
    </row>
    <row r="145" spans="2:15" x14ac:dyDescent="0.25">
      <c r="B145" s="141"/>
      <c r="C145" s="142"/>
      <c r="D145" s="142"/>
      <c r="E145" s="142"/>
      <c r="F145" s="142"/>
      <c r="G145" s="142"/>
      <c r="H145" s="146"/>
      <c r="I145" s="142"/>
      <c r="J145" s="143"/>
      <c r="K145" s="142"/>
      <c r="L145" s="142"/>
      <c r="M145" s="142"/>
      <c r="N145" s="142"/>
      <c r="O145" s="153"/>
    </row>
    <row r="146" spans="2:15" x14ac:dyDescent="0.25">
      <c r="B146" s="154" t="s">
        <v>147</v>
      </c>
      <c r="C146" s="142">
        <f>0.79/1000</f>
        <v>7.9000000000000001E-4</v>
      </c>
      <c r="D146" s="147">
        <f>+D107+O107</f>
        <v>334.14086415446951</v>
      </c>
      <c r="E146" s="144" t="s">
        <v>140</v>
      </c>
      <c r="F146" s="143">
        <v>298.01</v>
      </c>
      <c r="G146" s="143">
        <f>63/1000</f>
        <v>6.3E-2</v>
      </c>
      <c r="H146" s="146">
        <f>+PI()*G146^2/4</f>
        <v>3.1172453105244723E-3</v>
      </c>
      <c r="I146" s="147">
        <f>+D140+O140</f>
        <v>336.15535698013019</v>
      </c>
      <c r="J146" s="147">
        <f>+D146</f>
        <v>334.14086415446951</v>
      </c>
      <c r="K146" s="147">
        <f>+I146-J146</f>
        <v>2.0144928256606818</v>
      </c>
      <c r="L146" s="142">
        <f>(-2*POWER(2*9.81*G146*ABS(K146)/F146,0.5))*(LOG10(($D$2/(3.7*G146))+((2.51*$D$3*POWER(F146,0.5))/(G146*POWER(2*9.81*G146*ABS(K146),0.5)))))</f>
        <v>0.61244337082986955</v>
      </c>
      <c r="M146" s="146">
        <f>+IF(K146&lt;0,-H146*L146,H146*L146)</f>
        <v>1.9091362256812112E-3</v>
      </c>
      <c r="N146" s="142">
        <f>+M146/K146</f>
        <v>9.477006824559341E-4</v>
      </c>
      <c r="O146" s="148">
        <f>2*M148/N148</f>
        <v>1.7364340228124731</v>
      </c>
    </row>
    <row r="147" spans="2:15" x14ac:dyDescent="0.25">
      <c r="B147" s="141"/>
      <c r="C147" s="142"/>
      <c r="D147" s="142"/>
      <c r="E147" s="144" t="s">
        <v>169</v>
      </c>
      <c r="F147" s="143">
        <v>119.71</v>
      </c>
      <c r="G147" s="143">
        <f>63/1000</f>
        <v>6.3E-2</v>
      </c>
      <c r="H147" s="146">
        <f>+PI()*G147^2/4</f>
        <v>3.1172453105244723E-3</v>
      </c>
      <c r="I147" s="147">
        <f>+D111+O111</f>
        <v>334.887788852006</v>
      </c>
      <c r="J147" s="147">
        <f>+D146</f>
        <v>334.14086415446951</v>
      </c>
      <c r="K147" s="147">
        <f>+I147-J147</f>
        <v>0.74692469753648538</v>
      </c>
      <c r="L147" s="142">
        <f>(-2*POWER(2*9.81*G147*ABS(K147)/F147,0.5))*(LOG10(($D$2/(3.7*G147))+((2.51*$D$3*POWER(F147,0.5))/(G147*POWER(2*9.81*G147*ABS(K147),0.5)))))</f>
        <v>0.58538671426432964</v>
      </c>
      <c r="M147" s="146">
        <f>+IF(K147&lt;0,-H147*L147,H147*L147)</f>
        <v>1.8247939898838109E-3</v>
      </c>
      <c r="N147" s="142">
        <f>+M147/K147</f>
        <v>2.4430762510630121E-3</v>
      </c>
      <c r="O147" s="148"/>
    </row>
    <row r="148" spans="2:15" ht="15.75" x14ac:dyDescent="0.3">
      <c r="B148" s="141"/>
      <c r="C148" s="142"/>
      <c r="D148" s="142"/>
      <c r="E148" s="142"/>
      <c r="F148" s="142"/>
      <c r="G148" s="142"/>
      <c r="H148" s="146"/>
      <c r="I148" s="142"/>
      <c r="J148" s="142"/>
      <c r="K148" s="142"/>
      <c r="L148" s="149" t="s">
        <v>166</v>
      </c>
      <c r="M148" s="150">
        <f>+SUM(M146:M147)-C146</f>
        <v>2.9439302155650224E-3</v>
      </c>
      <c r="N148" s="151">
        <f>+SUM(N146:N147)</f>
        <v>3.390776933518946E-3</v>
      </c>
      <c r="O148" s="153"/>
    </row>
    <row r="149" spans="2:15" x14ac:dyDescent="0.25">
      <c r="B149" s="141"/>
      <c r="C149" s="142"/>
      <c r="D149" s="142"/>
      <c r="E149" s="142"/>
      <c r="F149" s="142"/>
      <c r="G149" s="142"/>
      <c r="H149" s="146"/>
      <c r="I149" s="142"/>
      <c r="J149" s="142"/>
      <c r="K149" s="142"/>
      <c r="L149" s="142"/>
      <c r="M149" s="142"/>
      <c r="N149" s="142"/>
      <c r="O149" s="153"/>
    </row>
    <row r="150" spans="2:15" x14ac:dyDescent="0.25">
      <c r="B150" s="154" t="s">
        <v>148</v>
      </c>
      <c r="C150" s="142">
        <f>0.76/1000</f>
        <v>7.6000000000000004E-4</v>
      </c>
      <c r="D150" s="147">
        <f>+D111+O111</f>
        <v>334.887788852006</v>
      </c>
      <c r="E150" s="144" t="s">
        <v>169</v>
      </c>
      <c r="F150" s="143">
        <v>119.71</v>
      </c>
      <c r="G150" s="143">
        <f>63/1000</f>
        <v>6.3E-2</v>
      </c>
      <c r="H150" s="146">
        <f>+PI()*G150^2/4</f>
        <v>3.1172453105244723E-3</v>
      </c>
      <c r="I150" s="147">
        <f>+D146+O146</f>
        <v>335.877298177282</v>
      </c>
      <c r="J150" s="261">
        <f>+D150</f>
        <v>334.887788852006</v>
      </c>
      <c r="K150" s="147">
        <f>+I150-J150</f>
        <v>0.98950932527600344</v>
      </c>
      <c r="L150" s="142">
        <f>(-2*POWER(2*9.81*G150*ABS(K150)/F150,0.5))*(LOG10(($D$2/(3.7*G150))+((2.51*$D$3*POWER(F150,0.5))/(G150*POWER(2*9.81*G150*ABS(K150),0.5)))))</f>
        <v>0.68593703060217537</v>
      </c>
      <c r="M150" s="146">
        <f>+IF(K150&lt;0,-H150*L150,H150*L150)</f>
        <v>2.1382339919597125E-3</v>
      </c>
      <c r="N150" s="142">
        <f>+M150/K150</f>
        <v>2.1609033258613262E-3</v>
      </c>
      <c r="O150" s="148">
        <f>2*M152/N152</f>
        <v>2.1309067348637818</v>
      </c>
    </row>
    <row r="151" spans="2:15" x14ac:dyDescent="0.25">
      <c r="B151" s="141"/>
      <c r="C151" s="142"/>
      <c r="D151" s="142"/>
      <c r="E151" s="144" t="s">
        <v>122</v>
      </c>
      <c r="F151" s="143">
        <v>283.68</v>
      </c>
      <c r="G151" s="143">
        <f>75/1000</f>
        <v>7.4999999999999997E-2</v>
      </c>
      <c r="H151" s="146">
        <f>+PI()*G151^2/4</f>
        <v>4.4178646691106467E-3</v>
      </c>
      <c r="I151" s="147">
        <f>+D115+O115</f>
        <v>336.48997875880718</v>
      </c>
      <c r="J151" s="261">
        <f>+D150</f>
        <v>334.887788852006</v>
      </c>
      <c r="K151" s="147">
        <f>+I151-J151</f>
        <v>1.6021899068011862</v>
      </c>
      <c r="L151" s="262">
        <f>(-2*POWER(2*9.81*G151*ABS(K151)/F151,0.5))*(LOG10(($D$2/(3.7*G151))+((2.51*$D$3*POWER(F151,0.5))/(G151*POWER(2*9.81*G151*ABS(K151),0.5)))))</f>
        <v>0.62440018956292442</v>
      </c>
      <c r="M151" s="146">
        <f>+IF(K151&lt;0,-H151*L151,H151*L151)</f>
        <v>2.758515536856034E-3</v>
      </c>
      <c r="N151" s="142">
        <f>+M151/K151</f>
        <v>1.7217157124422796E-3</v>
      </c>
      <c r="O151" s="148"/>
    </row>
    <row r="152" spans="2:15" ht="15.75" x14ac:dyDescent="0.3">
      <c r="B152" s="141"/>
      <c r="C152" s="142"/>
      <c r="D152" s="142"/>
      <c r="E152" s="142"/>
      <c r="F152" s="142"/>
      <c r="G152" s="142"/>
      <c r="H152" s="142"/>
      <c r="I152" s="142"/>
      <c r="J152" s="142"/>
      <c r="K152" s="142"/>
      <c r="L152" s="149" t="s">
        <v>166</v>
      </c>
      <c r="M152" s="150">
        <f>+SUM(M150:M151)-C150</f>
        <v>4.1367495288157467E-3</v>
      </c>
      <c r="N152" s="151">
        <f>+SUM(N150:N151)</f>
        <v>3.8826190383036059E-3</v>
      </c>
      <c r="O152" s="153"/>
    </row>
    <row r="153" spans="2:15" x14ac:dyDescent="0.25">
      <c r="B153" s="154"/>
      <c r="C153" s="142"/>
      <c r="D153" s="142"/>
      <c r="E153" s="142"/>
      <c r="F153" s="142"/>
      <c r="G153" s="142"/>
      <c r="H153" s="142"/>
      <c r="I153" s="142"/>
      <c r="J153" s="142"/>
      <c r="K153" s="142"/>
      <c r="L153" s="142"/>
      <c r="M153" s="142"/>
      <c r="N153" s="142"/>
      <c r="O153" s="153"/>
    </row>
    <row r="154" spans="2:15" x14ac:dyDescent="0.25">
      <c r="B154" s="154" t="s">
        <v>142</v>
      </c>
      <c r="C154" s="142">
        <f>3.71/1000</f>
        <v>3.7099999999999998E-3</v>
      </c>
      <c r="D154" s="147">
        <f>+D115+O115</f>
        <v>336.48997875880718</v>
      </c>
      <c r="E154" s="144" t="s">
        <v>168</v>
      </c>
      <c r="F154" s="143">
        <v>184.94</v>
      </c>
      <c r="G154" s="145">
        <f>110/1000</f>
        <v>0.11</v>
      </c>
      <c r="H154" s="146">
        <f>+PI()*G154^2/4</f>
        <v>9.5033177771091243E-3</v>
      </c>
      <c r="I154" s="147">
        <f>+D140+O140</f>
        <v>336.15535698013019</v>
      </c>
      <c r="J154" s="261">
        <f>+D154</f>
        <v>336.48997875880718</v>
      </c>
      <c r="K154" s="147">
        <f>+I154-J154</f>
        <v>-0.33462177867698983</v>
      </c>
      <c r="L154" s="262">
        <f>(-2*POWER(2*9.81*G154*ABS(K154)/F154,0.5))*(LOG10(($D$2/(3.7*G154))+((2.51*$D$3*POWER(F154,0.5))/(G154*POWER(2*9.81*G154*ABS(K154),0.5)))))</f>
        <v>0.42853929219934328</v>
      </c>
      <c r="M154" s="146">
        <f>+IF(K154&lt;0,-H154*L154,H154*L154)</f>
        <v>-4.0725450737477808E-3</v>
      </c>
      <c r="N154" s="142">
        <f>+M154/K154</f>
        <v>1.2170591794262756E-2</v>
      </c>
      <c r="O154" s="148">
        <f>2*M157/N157</f>
        <v>0.30268020232294229</v>
      </c>
    </row>
    <row r="155" spans="2:15" x14ac:dyDescent="0.25">
      <c r="B155" s="141"/>
      <c r="C155" s="142"/>
      <c r="D155" s="142"/>
      <c r="E155" s="144" t="s">
        <v>171</v>
      </c>
      <c r="F155" s="143">
        <v>283.68</v>
      </c>
      <c r="G155" s="143">
        <f>75/1000</f>
        <v>7.4999999999999997E-2</v>
      </c>
      <c r="H155" s="146">
        <f>+PI()*G155^2/4</f>
        <v>4.4178646691106467E-3</v>
      </c>
      <c r="I155" s="147">
        <f>+D150+O150</f>
        <v>337.0186955868698</v>
      </c>
      <c r="J155" s="261">
        <f>+D154</f>
        <v>336.48997875880718</v>
      </c>
      <c r="K155" s="147">
        <f>+I155-J155</f>
        <v>0.52871682806261333</v>
      </c>
      <c r="L155" s="262">
        <f>(-2*POWER(2*9.81*G155*ABS(K155)/F155,0.5))*(LOG10(($D$2/(3.7*G155))+((2.51*$D$3*POWER(F155,0.5))/(G155*POWER(2*9.81*G155*ABS(K155),0.5)))))</f>
        <v>0.33375224522354197</v>
      </c>
      <c r="M155" s="146">
        <f>+IF(K155&lt;0,-H155*L155,H155*L155)</f>
        <v>1.4744722524094387E-3</v>
      </c>
      <c r="N155" s="142">
        <f>+M155/K155</f>
        <v>2.7887749626059268E-3</v>
      </c>
      <c r="O155" s="148"/>
    </row>
    <row r="156" spans="2:15" x14ac:dyDescent="0.25">
      <c r="B156" s="141"/>
      <c r="C156" s="142"/>
      <c r="D156" s="142"/>
      <c r="E156" s="144" t="s">
        <v>170</v>
      </c>
      <c r="F156" s="143">
        <v>372.26</v>
      </c>
      <c r="G156" s="145">
        <f>110/1000</f>
        <v>0.11</v>
      </c>
      <c r="H156" s="146">
        <f>+PI()*G156^2/4</f>
        <v>9.5033177771091243E-3</v>
      </c>
      <c r="I156" s="147">
        <v>339.3</v>
      </c>
      <c r="J156" s="261">
        <f>+D154</f>
        <v>336.48997875880718</v>
      </c>
      <c r="K156" s="147">
        <f>+I156-J156</f>
        <v>2.8100212411928283</v>
      </c>
      <c r="L156" s="262">
        <f>(-2*POWER(2*9.81*G156*ABS(K156)/F156,0.5))*(LOG10(($D$2/(3.7*G156))+((2.51*$D$3*POWER(F156,0.5))/(G156*POWER(2*9.81*G156*ABS(K156),0.5)))))</f>
        <v>0.95334813253296935</v>
      </c>
      <c r="M156" s="146">
        <f>+IF(K156&lt;0,-H156*L156,H156*L156)</f>
        <v>9.0599702556743537E-3</v>
      </c>
      <c r="N156" s="142">
        <f>+M156/K156</f>
        <v>3.2241643311665784E-3</v>
      </c>
      <c r="O156" s="148"/>
    </row>
    <row r="157" spans="2:15" ht="16.5" thickBot="1" x14ac:dyDescent="0.35">
      <c r="B157" s="299"/>
      <c r="C157" s="300"/>
      <c r="D157" s="300"/>
      <c r="E157" s="300"/>
      <c r="F157" s="300"/>
      <c r="G157" s="300"/>
      <c r="H157" s="300"/>
      <c r="I157" s="300"/>
      <c r="J157" s="300"/>
      <c r="K157" s="300"/>
      <c r="L157" s="301" t="s">
        <v>166</v>
      </c>
      <c r="M157" s="302">
        <f>+SUM(M154:M156)-C154</f>
        <v>2.7518974343360121E-3</v>
      </c>
      <c r="N157" s="303">
        <f>+SUM(N154:N156)</f>
        <v>1.8183531088035262E-2</v>
      </c>
      <c r="O157" s="304"/>
    </row>
    <row r="159" spans="2:15" ht="15.75" thickBot="1" x14ac:dyDescent="0.3"/>
    <row r="160" spans="2:15" ht="15.75" thickBot="1" x14ac:dyDescent="0.3">
      <c r="B160" s="131">
        <f>+B121+1</f>
        <v>5</v>
      </c>
      <c r="D160" s="297"/>
    </row>
    <row r="161" spans="2:15" ht="32.25" thickBot="1" x14ac:dyDescent="0.3">
      <c r="B161" s="125" t="s">
        <v>151</v>
      </c>
      <c r="C161" s="298" t="s">
        <v>161</v>
      </c>
      <c r="D161" s="298" t="s">
        <v>153</v>
      </c>
      <c r="E161" s="125" t="s">
        <v>152</v>
      </c>
      <c r="F161" s="125" t="s">
        <v>78</v>
      </c>
      <c r="G161" s="125" t="s">
        <v>115</v>
      </c>
      <c r="H161" s="125" t="s">
        <v>154</v>
      </c>
      <c r="I161" s="125" t="s">
        <v>155</v>
      </c>
      <c r="J161" s="125" t="s">
        <v>156</v>
      </c>
      <c r="K161" s="125" t="s">
        <v>157</v>
      </c>
      <c r="L161" s="125" t="s">
        <v>82</v>
      </c>
      <c r="M161" s="125" t="s">
        <v>164</v>
      </c>
      <c r="N161" s="125" t="s">
        <v>158</v>
      </c>
      <c r="O161" s="129" t="s">
        <v>165</v>
      </c>
    </row>
    <row r="162" spans="2:15" x14ac:dyDescent="0.25">
      <c r="B162" s="132" t="s">
        <v>127</v>
      </c>
      <c r="C162" s="133">
        <f>2.97/1000</f>
        <v>2.97E-3</v>
      </c>
      <c r="D162" s="134">
        <f>+D123+O123</f>
        <v>337.25987456695015</v>
      </c>
      <c r="E162" s="135" t="s">
        <v>110</v>
      </c>
      <c r="F162" s="136">
        <v>310.83</v>
      </c>
      <c r="G162" s="137">
        <f>110/1000</f>
        <v>0.11</v>
      </c>
      <c r="H162" s="138">
        <f>+PI()*G162^2/4</f>
        <v>9.5033177771091243E-3</v>
      </c>
      <c r="I162" s="134">
        <v>339.3</v>
      </c>
      <c r="J162" s="134">
        <f>+D162</f>
        <v>337.25987456695015</v>
      </c>
      <c r="K162" s="134">
        <f>+I162-J162</f>
        <v>2.0401254330498659</v>
      </c>
      <c r="L162" s="133">
        <f>(-2*POWER(2*9.81*G162*ABS(K162)/F162,0.5))*(LOG10(($D$2/(3.7*G162))+((2.51*$D$3*POWER(F162,0.5))/(G162*POWER(2*9.81*G162*ABS(K162),0.5)))))</f>
        <v>0.88188138562441398</v>
      </c>
      <c r="M162" s="139">
        <f>+IF(K162&lt;0,-H162*L162,H162*L162)</f>
        <v>8.3807990493061195E-3</v>
      </c>
      <c r="N162" s="133">
        <f>+M162/K162</f>
        <v>4.1079822414533231E-3</v>
      </c>
      <c r="O162" s="140">
        <f>2*M164/N164</f>
        <v>-0.1359844234141071</v>
      </c>
    </row>
    <row r="163" spans="2:15" x14ac:dyDescent="0.25">
      <c r="B163" s="141"/>
      <c r="C163" s="142"/>
      <c r="D163" s="143"/>
      <c r="E163" s="144" t="s">
        <v>138</v>
      </c>
      <c r="F163" s="143">
        <v>240.22</v>
      </c>
      <c r="G163" s="145">
        <f>110/1000</f>
        <v>0.11</v>
      </c>
      <c r="H163" s="146">
        <f>+PI()*G163^2/4</f>
        <v>9.5033177771091243E-3</v>
      </c>
      <c r="I163" s="147">
        <f>+D127+O127</f>
        <v>336.35347876688149</v>
      </c>
      <c r="J163" s="147">
        <f>+D162</f>
        <v>337.25987456695015</v>
      </c>
      <c r="K163" s="147">
        <f>+I163-J163</f>
        <v>-0.90639580006865117</v>
      </c>
      <c r="L163" s="142">
        <f>(-2*POWER(2*9.81*G163*ABS(K163)/F163,0.5))*(LOG10(($D$2/(3.7*G163))+((2.51*$D$3*POWER(F163,0.5))/(G163*POWER(2*9.81*G163*ABS(K163),0.5)))))</f>
        <v>0.64730677850567719</v>
      </c>
      <c r="M163" s="146">
        <f>+IF(K163&lt;0,-H163*L163,H163*L163)</f>
        <v>-6.1515620154162405E-3</v>
      </c>
      <c r="N163" s="142">
        <f>+M163/K163</f>
        <v>6.7868386139369975E-3</v>
      </c>
      <c r="O163" s="148"/>
    </row>
    <row r="164" spans="2:15" ht="15.75" x14ac:dyDescent="0.3">
      <c r="B164" s="141"/>
      <c r="C164" s="142"/>
      <c r="D164" s="143"/>
      <c r="E164" s="144"/>
      <c r="F164" s="143"/>
      <c r="G164" s="145"/>
      <c r="H164" s="146"/>
      <c r="I164" s="147"/>
      <c r="J164" s="147"/>
      <c r="K164" s="147"/>
      <c r="L164" s="149" t="s">
        <v>166</v>
      </c>
      <c r="M164" s="150">
        <f>+SUM(M162:M163)-C162</f>
        <v>-7.40762966110121E-4</v>
      </c>
      <c r="N164" s="151">
        <f>+SUM(N162:N163)</f>
        <v>1.0894820855390321E-2</v>
      </c>
      <c r="O164" s="148"/>
    </row>
    <row r="165" spans="2:15" x14ac:dyDescent="0.25">
      <c r="B165" s="141"/>
      <c r="C165" s="142"/>
      <c r="D165" s="143"/>
      <c r="E165" s="144"/>
      <c r="F165" s="142"/>
      <c r="G165" s="142"/>
      <c r="H165" s="146"/>
      <c r="I165" s="152"/>
      <c r="J165" s="142"/>
      <c r="K165" s="142"/>
      <c r="L165" s="142"/>
      <c r="M165" s="142"/>
      <c r="N165" s="142"/>
      <c r="O165" s="153"/>
    </row>
    <row r="166" spans="2:15" x14ac:dyDescent="0.25">
      <c r="B166" s="154" t="s">
        <v>128</v>
      </c>
      <c r="C166" s="142">
        <f>3.73/1000</f>
        <v>3.7299999999999998E-3</v>
      </c>
      <c r="D166" s="147">
        <f>+D127+O127</f>
        <v>336.35347876688149</v>
      </c>
      <c r="E166" s="144" t="s">
        <v>138</v>
      </c>
      <c r="F166" s="143">
        <v>240.22</v>
      </c>
      <c r="G166" s="155">
        <f>110/1000</f>
        <v>0.11</v>
      </c>
      <c r="H166" s="146">
        <f>+PI()*G166^2/4</f>
        <v>9.5033177771091243E-3</v>
      </c>
      <c r="I166" s="156">
        <f>+D162+O162</f>
        <v>337.12389014353602</v>
      </c>
      <c r="J166" s="147">
        <f>+D166</f>
        <v>336.35347876688149</v>
      </c>
      <c r="K166" s="147">
        <f>+I166-J166</f>
        <v>0.77041137665452197</v>
      </c>
      <c r="L166" s="142">
        <f>(-2*POWER(2*9.81*G166*ABS(K166)/F166,0.5))*(LOG10(($D$2/(3.7*G166))+((2.51*$D$3*POWER(F166,0.5))/(G166*POWER(2*9.81*G166*ABS(K166),0.5)))))</f>
        <v>0.59098470870869813</v>
      </c>
      <c r="M166" s="146">
        <f>+IF(K166&lt;0,-H166*L166,H166*L166)</f>
        <v>5.616315488271028E-3</v>
      </c>
      <c r="N166" s="142">
        <f>+M166/K166</f>
        <v>7.2900214852221349E-3</v>
      </c>
      <c r="O166" s="148">
        <f>2*M169/N169</f>
        <v>-0.12260840282772295</v>
      </c>
    </row>
    <row r="167" spans="2:15" x14ac:dyDescent="0.25">
      <c r="B167" s="141"/>
      <c r="C167" s="142"/>
      <c r="D167" s="143"/>
      <c r="E167" s="144" t="s">
        <v>139</v>
      </c>
      <c r="F167" s="147">
        <v>237.3</v>
      </c>
      <c r="G167" s="155">
        <f>110/1000</f>
        <v>0.11</v>
      </c>
      <c r="H167" s="146">
        <f>+PI()*G167^2/4</f>
        <v>9.5033177771091243E-3</v>
      </c>
      <c r="I167" s="156">
        <f>+D132+O132</f>
        <v>336.23228398824051</v>
      </c>
      <c r="J167" s="147">
        <f>+D166</f>
        <v>336.35347876688149</v>
      </c>
      <c r="K167" s="147">
        <f>+I167-J167</f>
        <v>-0.12119477864098371</v>
      </c>
      <c r="L167" s="142">
        <f>(-2*POWER(2*9.81*G167*ABS(K167)/F167,0.5))*(LOG10(($D$2/(3.7*G167))+((2.51*$D$3*POWER(F167,0.5))/(G167*POWER(2*9.81*G167*ABS(K167),0.5)))))</f>
        <v>0.20957453452569186</v>
      </c>
      <c r="M167" s="146">
        <f>+IF(K167&lt;0,-H167*L167,H167*L167)</f>
        <v>-1.9916533995873774E-3</v>
      </c>
      <c r="N167" s="142">
        <f>+M167/K167</f>
        <v>1.6433491788348974E-2</v>
      </c>
      <c r="O167" s="148"/>
    </row>
    <row r="168" spans="2:15" x14ac:dyDescent="0.25">
      <c r="B168" s="141"/>
      <c r="C168" s="142"/>
      <c r="D168" s="143"/>
      <c r="E168" s="144" t="s">
        <v>112</v>
      </c>
      <c r="F168" s="143">
        <v>401.36</v>
      </c>
      <c r="G168" s="155">
        <f>110/1000</f>
        <v>0.11</v>
      </c>
      <c r="H168" s="146">
        <f>+PI()*G168^2/4</f>
        <v>9.5033177771091243E-3</v>
      </c>
      <c r="I168" s="156">
        <f>+D140+O140</f>
        <v>336.15535698013019</v>
      </c>
      <c r="J168" s="147">
        <f>+D166</f>
        <v>336.35347876688149</v>
      </c>
      <c r="K168" s="147">
        <f>+I168-J168</f>
        <v>-0.19812178675130099</v>
      </c>
      <c r="L168" s="142">
        <f>(-2*POWER(2*9.81*G168*ABS(K168)/F168,0.5))*(LOG10(($D$2/(3.7*G168))+((2.51*$D$3*POWER(F168,0.5))/(G168*POWER(2*9.81*G168*ABS(K168),0.5)))))</f>
        <v>0.20555651113570569</v>
      </c>
      <c r="M168" s="146">
        <f>+IF(K168&lt;0,-H168*L168,H168*L168)</f>
        <v>-1.9534688464764817E-3</v>
      </c>
      <c r="N168" s="142">
        <f>+M168/K168</f>
        <v>9.8599395781173681E-3</v>
      </c>
      <c r="O168" s="148"/>
    </row>
    <row r="169" spans="2:15" ht="15.75" x14ac:dyDescent="0.3">
      <c r="B169" s="141"/>
      <c r="C169" s="142"/>
      <c r="D169" s="143"/>
      <c r="E169" s="144"/>
      <c r="F169" s="143"/>
      <c r="G169" s="155"/>
      <c r="H169" s="146"/>
      <c r="I169" s="156"/>
      <c r="J169" s="147"/>
      <c r="K169" s="147"/>
      <c r="L169" s="149" t="s">
        <v>166</v>
      </c>
      <c r="M169" s="150">
        <f>+SUM(M166:M168)-C166</f>
        <v>-2.0588067577928309E-3</v>
      </c>
      <c r="N169" s="151">
        <f>+SUM(N166:N168)</f>
        <v>3.3583452851688476E-2</v>
      </c>
      <c r="O169" s="153"/>
    </row>
    <row r="170" spans="2:15" x14ac:dyDescent="0.25">
      <c r="B170" s="141"/>
      <c r="C170" s="142"/>
      <c r="D170" s="143"/>
      <c r="E170" s="144"/>
      <c r="F170" s="142"/>
      <c r="G170" s="142"/>
      <c r="H170" s="146"/>
      <c r="I170" s="152"/>
      <c r="J170" s="143"/>
      <c r="K170" s="142"/>
      <c r="L170" s="142"/>
      <c r="M170" s="142"/>
      <c r="N170" s="142"/>
      <c r="O170" s="153"/>
    </row>
    <row r="171" spans="2:15" x14ac:dyDescent="0.25">
      <c r="B171" s="154" t="s">
        <v>141</v>
      </c>
      <c r="C171" s="179">
        <f>1.9/1000</f>
        <v>1.9E-3</v>
      </c>
      <c r="D171" s="147">
        <f>+D132+O132</f>
        <v>336.23228398824051</v>
      </c>
      <c r="E171" s="144" t="s">
        <v>139</v>
      </c>
      <c r="F171" s="147">
        <v>237.3</v>
      </c>
      <c r="G171" s="155">
        <f>110/1000</f>
        <v>0.11</v>
      </c>
      <c r="H171" s="146">
        <f>+PI()*G171^2/4</f>
        <v>9.5033177771091243E-3</v>
      </c>
      <c r="I171" s="156">
        <f>+D166+O166</f>
        <v>336.23087036405377</v>
      </c>
      <c r="J171" s="147">
        <f>+D171</f>
        <v>336.23228398824051</v>
      </c>
      <c r="K171" s="147">
        <f>+I171-J171</f>
        <v>-1.4136241867390709E-3</v>
      </c>
      <c r="L171" s="142">
        <f>(-2*POWER(2*9.81*G171*ABS(K171)/F171,0.5))*(LOG10(($D$2/(3.7*G171))+((2.51*$D$3*POWER(F171,0.5))/(G171*POWER(2*9.81*G171*ABS(K171),0.5)))))</f>
        <v>1.5717286063567367E-2</v>
      </c>
      <c r="M171" s="146">
        <f>+IF(K171&lt;0,-H171*L171,H171*L171)</f>
        <v>-1.4936636405580924E-4</v>
      </c>
      <c r="N171" s="142">
        <f>+M171/K171</f>
        <v>0.10566200370436894</v>
      </c>
      <c r="O171" s="148">
        <f>2*M173/N173</f>
        <v>-5.1360265971121678E-2</v>
      </c>
    </row>
    <row r="172" spans="2:15" x14ac:dyDescent="0.25">
      <c r="B172" s="141"/>
      <c r="C172" s="142"/>
      <c r="D172" s="143"/>
      <c r="E172" s="144" t="s">
        <v>117</v>
      </c>
      <c r="F172" s="143">
        <v>401.35</v>
      </c>
      <c r="G172" s="143">
        <f>75/1000</f>
        <v>7.4999999999999997E-2</v>
      </c>
      <c r="H172" s="146">
        <f>+PI()*G172^2/4</f>
        <v>4.4178646691106467E-3</v>
      </c>
      <c r="I172" s="156">
        <f>+D136+O136</f>
        <v>336.00437555166957</v>
      </c>
      <c r="J172" s="147">
        <f>+D171</f>
        <v>336.23228398824051</v>
      </c>
      <c r="K172" s="147">
        <f>+I172-J172</f>
        <v>-0.22790843657094229</v>
      </c>
      <c r="L172" s="142">
        <f>(-2*POWER(2*9.81*G172*ABS(K172)/F172,0.5))*(LOG10(($D$2/(3.7*G172))+((2.51*$D$3*POWER(F172,0.5))/(G172*POWER(2*9.81*G172*ABS(K172),0.5)))))</f>
        <v>0.16939691252376143</v>
      </c>
      <c r="M172" s="146">
        <f>+IF(K172&lt;0,-H172*L172,H172*L172)</f>
        <v>-7.4837263489515248E-4</v>
      </c>
      <c r="N172" s="142">
        <f>+M172/K172</f>
        <v>3.2836548139901899E-3</v>
      </c>
      <c r="O172" s="148"/>
    </row>
    <row r="173" spans="2:15" ht="15.75" x14ac:dyDescent="0.3">
      <c r="B173" s="141"/>
      <c r="C173" s="142"/>
      <c r="D173" s="143"/>
      <c r="E173" s="144"/>
      <c r="F173" s="142"/>
      <c r="G173" s="142"/>
      <c r="H173" s="146"/>
      <c r="I173" s="152"/>
      <c r="J173" s="143"/>
      <c r="K173" s="142"/>
      <c r="L173" s="149" t="s">
        <v>166</v>
      </c>
      <c r="M173" s="150">
        <f>+SUM(M171:M172)-C171</f>
        <v>-2.7977389989509616E-3</v>
      </c>
      <c r="N173" s="151">
        <f>+SUM(N171:N172)</f>
        <v>0.10894565851835913</v>
      </c>
      <c r="O173" s="153"/>
    </row>
    <row r="174" spans="2:15" ht="15.75" x14ac:dyDescent="0.3">
      <c r="B174" s="141"/>
      <c r="C174" s="142"/>
      <c r="D174" s="143"/>
      <c r="E174" s="144"/>
      <c r="F174" s="142"/>
      <c r="G174" s="142"/>
      <c r="H174" s="146"/>
      <c r="I174" s="152"/>
      <c r="J174" s="143"/>
      <c r="K174" s="142"/>
      <c r="L174" s="149"/>
      <c r="M174" s="150"/>
      <c r="N174" s="151"/>
      <c r="O174" s="153"/>
    </row>
    <row r="175" spans="2:15" x14ac:dyDescent="0.25">
      <c r="B175" s="154" t="s">
        <v>145</v>
      </c>
      <c r="C175" s="143">
        <f>1.95/1000</f>
        <v>1.9499999999999999E-3</v>
      </c>
      <c r="D175" s="147">
        <f>+D136+O136</f>
        <v>336.00437555166957</v>
      </c>
      <c r="E175" s="144" t="s">
        <v>117</v>
      </c>
      <c r="F175" s="143">
        <v>401.35</v>
      </c>
      <c r="G175" s="143">
        <f>75/1000</f>
        <v>7.4999999999999997E-2</v>
      </c>
      <c r="H175" s="146">
        <f>+PI()*G175^2/4</f>
        <v>4.4178646691106467E-3</v>
      </c>
      <c r="I175" s="147">
        <f>+D171+O171</f>
        <v>336.18092372226937</v>
      </c>
      <c r="J175" s="147">
        <f>+D175</f>
        <v>336.00437555166957</v>
      </c>
      <c r="K175" s="147">
        <f>+I175-J175</f>
        <v>0.17654817059980132</v>
      </c>
      <c r="L175" s="262">
        <f>(-2*POWER(2*9.81*G175*ABS(K175)/F175,0.5))*(LOG10(($D$2/(3.7*G175))+((2.51*$D$3*POWER(F175,0.5))/(G175*POWER(2*9.81*G175*ABS(K175),0.5)))))</f>
        <v>0.14628363142909676</v>
      </c>
      <c r="M175" s="146">
        <f>+IF(K175&lt;0,-H175*L175,H175*L175)</f>
        <v>6.4626128695981038E-4</v>
      </c>
      <c r="N175" s="142">
        <f>+M175/K175</f>
        <v>3.6605379980104856E-3</v>
      </c>
      <c r="O175" s="148">
        <f>2*M177/N177</f>
        <v>-0.12008069601304004</v>
      </c>
    </row>
    <row r="176" spans="2:15" x14ac:dyDescent="0.25">
      <c r="B176" s="141"/>
      <c r="C176" s="142"/>
      <c r="D176" s="143"/>
      <c r="E176" s="144" t="s">
        <v>167</v>
      </c>
      <c r="F176" s="143">
        <v>249.85</v>
      </c>
      <c r="G176" s="143">
        <f>75/1000</f>
        <v>7.4999999999999997E-2</v>
      </c>
      <c r="H176" s="146">
        <f>+PI()*G176^2/4</f>
        <v>4.4178646691106467E-3</v>
      </c>
      <c r="I176" s="147">
        <f>+D140+O140</f>
        <v>336.15535698013019</v>
      </c>
      <c r="J176" s="147">
        <f>+D175</f>
        <v>336.00437555166957</v>
      </c>
      <c r="K176" s="147">
        <f>+I176-J176</f>
        <v>0.15098142846062501</v>
      </c>
      <c r="L176" s="142">
        <f>(-2*POWER(2*9.81*G176*ABS(K176)/F176,0.5))*(LOG10(($D$2/(3.7*G176))+((2.51*$D$3*POWER(F176,0.5))/(G176*POWER(2*9.81*G176*ABS(K176),0.5)))))</f>
        <v>0.17554828765870809</v>
      </c>
      <c r="M176" s="146">
        <f>+IF(K176&lt;0,-H176*L176,H176*L176)</f>
        <v>7.7554857777027903E-4</v>
      </c>
      <c r="N176" s="142">
        <f>+M176/K176</f>
        <v>5.1367150627571198E-3</v>
      </c>
      <c r="O176" s="148"/>
    </row>
    <row r="177" spans="2:15" ht="15.75" x14ac:dyDescent="0.3">
      <c r="B177" s="141"/>
      <c r="C177" s="142"/>
      <c r="D177" s="152"/>
      <c r="E177" s="144"/>
      <c r="F177" s="142"/>
      <c r="G177" s="142"/>
      <c r="H177" s="146"/>
      <c r="I177" s="152"/>
      <c r="J177" s="143"/>
      <c r="K177" s="142"/>
      <c r="L177" s="149" t="s">
        <v>166</v>
      </c>
      <c r="M177" s="150">
        <f>+SUM(M175:M176)-C175</f>
        <v>-5.281901352699105E-4</v>
      </c>
      <c r="N177" s="151">
        <f>+SUM(N175:N176)</f>
        <v>8.7972530607676059E-3</v>
      </c>
      <c r="O177" s="153"/>
    </row>
    <row r="178" spans="2:15" x14ac:dyDescent="0.25">
      <c r="B178" s="141"/>
      <c r="C178" s="142"/>
      <c r="D178" s="152"/>
      <c r="E178" s="144"/>
      <c r="F178" s="142"/>
      <c r="G178" s="142"/>
      <c r="H178" s="146"/>
      <c r="I178" s="152"/>
      <c r="J178" s="143"/>
      <c r="K178" s="142"/>
      <c r="L178" s="142"/>
      <c r="M178" s="142"/>
      <c r="N178" s="142"/>
      <c r="O178" s="153"/>
    </row>
    <row r="179" spans="2:15" x14ac:dyDescent="0.25">
      <c r="B179" s="154" t="s">
        <v>146</v>
      </c>
      <c r="C179" s="143">
        <f>4.52/1000</f>
        <v>4.5199999999999997E-3</v>
      </c>
      <c r="D179" s="156">
        <f>+D140+O140</f>
        <v>336.15535698013019</v>
      </c>
      <c r="E179" s="144" t="s">
        <v>112</v>
      </c>
      <c r="F179" s="143">
        <v>401.36</v>
      </c>
      <c r="G179" s="145">
        <f>110/1000</f>
        <v>0.11</v>
      </c>
      <c r="H179" s="146">
        <f>+PI()*G179^2/4</f>
        <v>9.5033177771091243E-3</v>
      </c>
      <c r="I179" s="156">
        <f>+D166+O166</f>
        <v>336.23087036405377</v>
      </c>
      <c r="J179" s="147">
        <f>+D179</f>
        <v>336.15535698013019</v>
      </c>
      <c r="K179" s="147">
        <f>+I179-J179</f>
        <v>7.5513383923578203E-2</v>
      </c>
      <c r="L179" s="142">
        <f>(-2*POWER(2*9.81*G179*ABS(K179)/F179,0.5))*(LOG10(($D$2/(3.7*G179))+((2.51*$D$3*POWER(F179,0.5))/(G179*POWER(2*9.81*G179*ABS(K179),0.5)))))</f>
        <v>0.11849802003301284</v>
      </c>
      <c r="M179" s="146">
        <f>+IF(K179&lt;0,-H179*L179,H179*L179)</f>
        <v>1.126124340331964E-3</v>
      </c>
      <c r="N179" s="142">
        <f>+M179/K179</f>
        <v>1.4912910557307767E-2</v>
      </c>
      <c r="O179" s="148">
        <f>2*M183/N183</f>
        <v>4.9500371765429242E-2</v>
      </c>
    </row>
    <row r="180" spans="2:15" x14ac:dyDescent="0.25">
      <c r="B180" s="141"/>
      <c r="C180" s="142"/>
      <c r="D180" s="152"/>
      <c r="E180" s="144" t="s">
        <v>167</v>
      </c>
      <c r="F180" s="143">
        <v>249.85</v>
      </c>
      <c r="G180" s="145">
        <f>75/1000</f>
        <v>7.4999999999999997E-2</v>
      </c>
      <c r="H180" s="146">
        <f>+PI()*G180^2/4</f>
        <v>4.4178646691106467E-3</v>
      </c>
      <c r="I180" s="156">
        <f>+D175+O175</f>
        <v>335.88429485565655</v>
      </c>
      <c r="J180" s="147">
        <f>+D179</f>
        <v>336.15535698013019</v>
      </c>
      <c r="K180" s="147">
        <f>+I180-J180</f>
        <v>-0.27106212447364442</v>
      </c>
      <c r="L180" s="142">
        <f>(-2*POWER(2*9.81*G180*ABS(K180)/F180,0.5))*(LOG10(($D$2/(3.7*G180))+((2.51*$D$3*POWER(F180,0.5))/(G180*POWER(2*9.81*G180*ABS(K180),0.5)))))</f>
        <v>0.24531581843199893</v>
      </c>
      <c r="M180" s="146">
        <f>+IF(K180&lt;0,-H180*L180,H180*L180)</f>
        <v>-1.0837720870246904E-3</v>
      </c>
      <c r="N180" s="142">
        <f>+M180/K180</f>
        <v>3.9982424292187178E-3</v>
      </c>
      <c r="O180" s="148"/>
    </row>
    <row r="181" spans="2:15" x14ac:dyDescent="0.25">
      <c r="B181" s="141"/>
      <c r="C181" s="142"/>
      <c r="D181" s="152"/>
      <c r="E181" s="144" t="s">
        <v>140</v>
      </c>
      <c r="F181" s="143">
        <v>298.01</v>
      </c>
      <c r="G181" s="145">
        <f>63/1000</f>
        <v>6.3E-2</v>
      </c>
      <c r="H181" s="146">
        <f>+PI()*G181^2/4</f>
        <v>3.1172453105244723E-3</v>
      </c>
      <c r="I181" s="156">
        <f>+D146+O146</f>
        <v>335.877298177282</v>
      </c>
      <c r="J181" s="147">
        <f>+D179</f>
        <v>336.15535698013019</v>
      </c>
      <c r="K181" s="147">
        <f>+I181-J181</f>
        <v>-0.27805880284819295</v>
      </c>
      <c r="L181" s="142">
        <f>(-2*POWER(2*9.81*G181*ABS(K181)/F181,0.5))*(LOG10(($D$2/(3.7*G181))+((2.51*$D$3*POWER(F181,0.5))/(G181*POWER(2*9.81*G181*ABS(K181),0.5)))))</f>
        <v>0.19859805271676548</v>
      </c>
      <c r="M181" s="146">
        <f>+IF(K181&lt;0,-H181*L181,H181*L181)</f>
        <v>-6.1907884851062907E-4</v>
      </c>
      <c r="N181" s="142">
        <f>+M181/K181</f>
        <v>2.2264313956951655E-3</v>
      </c>
      <c r="O181" s="148"/>
    </row>
    <row r="182" spans="2:15" x14ac:dyDescent="0.25">
      <c r="B182" s="141"/>
      <c r="C182" s="142"/>
      <c r="D182" s="142"/>
      <c r="E182" s="144" t="s">
        <v>168</v>
      </c>
      <c r="F182" s="143">
        <v>184.94</v>
      </c>
      <c r="G182" s="145">
        <f>110/1000</f>
        <v>0.11</v>
      </c>
      <c r="H182" s="146">
        <f>+PI()*G182^2/4</f>
        <v>9.5033177771091243E-3</v>
      </c>
      <c r="I182" s="156">
        <f>+D154+O154</f>
        <v>336.79265896113014</v>
      </c>
      <c r="J182" s="147">
        <f>+D179</f>
        <v>336.15535698013019</v>
      </c>
      <c r="K182" s="147">
        <f>+I182-J182</f>
        <v>0.6373019809999505</v>
      </c>
      <c r="L182" s="142">
        <f>(-2*POWER(2*9.81*G182*ABS(K182)/F182,0.5))*(LOG10(($D$2/(3.7*G182))+((2.51*$D$3*POWER(F182,0.5))/(G182*POWER(2*9.81*G182*ABS(K182),0.5)))))</f>
        <v>0.61525433947329156</v>
      </c>
      <c r="M182" s="146">
        <f>+IF(K182&lt;0,-H182*L182,H182*L182)</f>
        <v>5.8469575017600639E-3</v>
      </c>
      <c r="N182" s="142">
        <f>+M182/K182</f>
        <v>9.1745478220324542E-3</v>
      </c>
      <c r="O182" s="148"/>
    </row>
    <row r="183" spans="2:15" ht="15.75" x14ac:dyDescent="0.3">
      <c r="B183" s="141"/>
      <c r="C183" s="142"/>
      <c r="D183" s="142"/>
      <c r="E183" s="142"/>
      <c r="F183" s="142"/>
      <c r="G183" s="142"/>
      <c r="H183" s="146"/>
      <c r="I183" s="152"/>
      <c r="J183" s="143"/>
      <c r="K183" s="142"/>
      <c r="L183" s="149" t="s">
        <v>166</v>
      </c>
      <c r="M183" s="150">
        <f>+SUM(M179:M182)-C179</f>
        <v>7.5023090655670921E-4</v>
      </c>
      <c r="N183" s="151">
        <f>+SUM(N179:N182)</f>
        <v>3.0312132204254105E-2</v>
      </c>
      <c r="O183" s="153"/>
    </row>
    <row r="184" spans="2:15" x14ac:dyDescent="0.25">
      <c r="B184" s="141"/>
      <c r="C184" s="142"/>
      <c r="D184" s="142"/>
      <c r="E184" s="142"/>
      <c r="F184" s="142"/>
      <c r="G184" s="142"/>
      <c r="H184" s="146"/>
      <c r="I184" s="142"/>
      <c r="J184" s="143"/>
      <c r="K184" s="142"/>
      <c r="L184" s="142"/>
      <c r="M184" s="142"/>
      <c r="N184" s="142"/>
      <c r="O184" s="153"/>
    </row>
    <row r="185" spans="2:15" x14ac:dyDescent="0.25">
      <c r="B185" s="154" t="s">
        <v>147</v>
      </c>
      <c r="C185" s="142">
        <f>0.79/1000</f>
        <v>7.9000000000000001E-4</v>
      </c>
      <c r="D185" s="147">
        <f>+D146+O146</f>
        <v>335.877298177282</v>
      </c>
      <c r="E185" s="144" t="s">
        <v>140</v>
      </c>
      <c r="F185" s="143">
        <v>298.01</v>
      </c>
      <c r="G185" s="143">
        <f>63/1000</f>
        <v>6.3E-2</v>
      </c>
      <c r="H185" s="146">
        <f>+PI()*G185^2/4</f>
        <v>3.1172453105244723E-3</v>
      </c>
      <c r="I185" s="147">
        <f>+D179+O179</f>
        <v>336.20485735189561</v>
      </c>
      <c r="J185" s="147">
        <f>+D185</f>
        <v>335.877298177282</v>
      </c>
      <c r="K185" s="147">
        <f>+I185-J185</f>
        <v>0.3275591746136115</v>
      </c>
      <c r="L185" s="142">
        <f>(-2*POWER(2*9.81*G185*ABS(K185)/F185,0.5))*(LOG10(($D$2/(3.7*G185))+((2.51*$D$3*POWER(F185,0.5))/(G185*POWER(2*9.81*G185*ABS(K185),0.5)))))</f>
        <v>0.21815965411675822</v>
      </c>
      <c r="M185" s="146">
        <f>+IF(K185&lt;0,-H185*L185,H185*L185)</f>
        <v>6.8005715874110541E-4</v>
      </c>
      <c r="N185" s="142">
        <f>+M185/K185</f>
        <v>2.076135280116334E-3</v>
      </c>
      <c r="O185" s="148">
        <f>2*M187/N187</f>
        <v>1.0750457423333772</v>
      </c>
    </row>
    <row r="186" spans="2:15" x14ac:dyDescent="0.25">
      <c r="B186" s="141"/>
      <c r="C186" s="142"/>
      <c r="D186" s="142"/>
      <c r="E186" s="144" t="s">
        <v>169</v>
      </c>
      <c r="F186" s="143">
        <v>119.71</v>
      </c>
      <c r="G186" s="143">
        <f>63/1000</f>
        <v>6.3E-2</v>
      </c>
      <c r="H186" s="146">
        <f>+PI()*G186^2/4</f>
        <v>3.1172453105244723E-3</v>
      </c>
      <c r="I186" s="147">
        <f>+D150+O150</f>
        <v>337.0186955868698</v>
      </c>
      <c r="J186" s="147">
        <f>+D185</f>
        <v>335.877298177282</v>
      </c>
      <c r="K186" s="147">
        <f>+I186-J186</f>
        <v>1.1413974095877961</v>
      </c>
      <c r="L186" s="142">
        <f>(-2*POWER(2*9.81*G186*ABS(K186)/F186,0.5))*(LOG10(($D$2/(3.7*G186))+((2.51*$D$3*POWER(F186,0.5))/(G186*POWER(2*9.81*G186*ABS(K186),0.5)))))</f>
        <v>0.74332518512734858</v>
      </c>
      <c r="M186" s="146">
        <f>+IF(K186&lt;0,-H186*L186,H186*L186)</f>
        <v>2.3171269475329628E-3</v>
      </c>
      <c r="N186" s="142">
        <f>+M186/K186</f>
        <v>2.0300790312550027E-3</v>
      </c>
      <c r="O186" s="148"/>
    </row>
    <row r="187" spans="2:15" ht="15.75" x14ac:dyDescent="0.3">
      <c r="B187" s="141"/>
      <c r="C187" s="142"/>
      <c r="D187" s="142"/>
      <c r="E187" s="142"/>
      <c r="F187" s="142"/>
      <c r="G187" s="142"/>
      <c r="H187" s="146"/>
      <c r="I187" s="142"/>
      <c r="J187" s="142"/>
      <c r="K187" s="142"/>
      <c r="L187" s="149" t="s">
        <v>166</v>
      </c>
      <c r="M187" s="150">
        <f>+SUM(M185:M186)-C185</f>
        <v>2.2071841062740682E-3</v>
      </c>
      <c r="N187" s="151">
        <f>+SUM(N185:N186)</f>
        <v>4.1062143113713371E-3</v>
      </c>
      <c r="O187" s="153"/>
    </row>
    <row r="188" spans="2:15" x14ac:dyDescent="0.25">
      <c r="B188" s="141"/>
      <c r="C188" s="142"/>
      <c r="D188" s="142"/>
      <c r="E188" s="142"/>
      <c r="F188" s="142"/>
      <c r="G188" s="142"/>
      <c r="H188" s="146"/>
      <c r="I188" s="142"/>
      <c r="J188" s="142"/>
      <c r="K188" s="142"/>
      <c r="L188" s="142"/>
      <c r="M188" s="142"/>
      <c r="N188" s="142"/>
      <c r="O188" s="153"/>
    </row>
    <row r="189" spans="2:15" x14ac:dyDescent="0.25">
      <c r="B189" s="154" t="s">
        <v>148</v>
      </c>
      <c r="C189" s="142">
        <f>0.76/1000</f>
        <v>7.6000000000000004E-4</v>
      </c>
      <c r="D189" s="147">
        <f>+D150+O150</f>
        <v>337.0186955868698</v>
      </c>
      <c r="E189" s="144" t="s">
        <v>169</v>
      </c>
      <c r="F189" s="143">
        <v>119.71</v>
      </c>
      <c r="G189" s="143">
        <f>63/1000</f>
        <v>6.3E-2</v>
      </c>
      <c r="H189" s="146">
        <f>+PI()*G189^2/4</f>
        <v>3.1172453105244723E-3</v>
      </c>
      <c r="I189" s="147">
        <f>+D185+O185</f>
        <v>336.95234391961537</v>
      </c>
      <c r="J189" s="261">
        <f>+D189</f>
        <v>337.0186955868698</v>
      </c>
      <c r="K189" s="147">
        <f>+I189-J189</f>
        <v>-6.6351667254423319E-2</v>
      </c>
      <c r="L189" s="142">
        <f>(-2*POWER(2*9.81*G189*ABS(K189)/F189,0.5))*(LOG10(($D$2/(3.7*G189))+((2.51*$D$3*POWER(F189,0.5))/(G189*POWER(2*9.81*G189*ABS(K189),0.5)))))</f>
        <v>0.14717530730956002</v>
      </c>
      <c r="M189" s="146">
        <f>+IF(K189&lt;0,-H189*L189,H189*L189)</f>
        <v>-4.5878153653572406E-4</v>
      </c>
      <c r="N189" s="142">
        <f>+M189/K189</f>
        <v>6.9143934963463863E-3</v>
      </c>
      <c r="O189" s="148">
        <f>2*M191/N191</f>
        <v>-0.38912888196944684</v>
      </c>
    </row>
    <row r="190" spans="2:15" x14ac:dyDescent="0.25">
      <c r="B190" s="141"/>
      <c r="C190" s="142"/>
      <c r="D190" s="142"/>
      <c r="E190" s="144" t="s">
        <v>122</v>
      </c>
      <c r="F190" s="143">
        <v>283.68</v>
      </c>
      <c r="G190" s="143">
        <f>75/1000</f>
        <v>7.4999999999999997E-2</v>
      </c>
      <c r="H190" s="146">
        <f>+PI()*G190^2/4</f>
        <v>4.4178646691106467E-3</v>
      </c>
      <c r="I190" s="147">
        <f>+D154+O154</f>
        <v>336.79265896113014</v>
      </c>
      <c r="J190" s="261">
        <f>+D189</f>
        <v>337.0186955868698</v>
      </c>
      <c r="K190" s="147">
        <f>+I190-J190</f>
        <v>-0.22603662573965266</v>
      </c>
      <c r="L190" s="262">
        <f>(-2*POWER(2*9.81*G190*ABS(K190)/F190,0.5))*(LOG10(($D$2/(3.7*G190))+((2.51*$D$3*POWER(F190,0.5))/(G190*POWER(2*9.81*G190*ABS(K190),0.5)))))</f>
        <v>0.20567268717015424</v>
      </c>
      <c r="M190" s="146">
        <f>+IF(K190&lt;0,-H190*L190,H190*L190)</f>
        <v>-9.0863409805007106E-4</v>
      </c>
      <c r="N190" s="142">
        <f>+M190/K190</f>
        <v>4.0198533979914795E-3</v>
      </c>
      <c r="O190" s="148"/>
    </row>
    <row r="191" spans="2:15" ht="15.75" x14ac:dyDescent="0.3">
      <c r="B191" s="141"/>
      <c r="C191" s="142"/>
      <c r="D191" s="142"/>
      <c r="E191" s="142"/>
      <c r="F191" s="142"/>
      <c r="G191" s="142"/>
      <c r="H191" s="142"/>
      <c r="I191" s="142"/>
      <c r="J191" s="142"/>
      <c r="K191" s="142"/>
      <c r="L191" s="149" t="s">
        <v>166</v>
      </c>
      <c r="M191" s="150">
        <f>+SUM(M189:M190)-C189</f>
        <v>-2.1274156345857951E-3</v>
      </c>
      <c r="N191" s="151">
        <f>+SUM(N189:N190)</f>
        <v>1.0934246894337866E-2</v>
      </c>
      <c r="O191" s="153"/>
    </row>
    <row r="192" spans="2:15" x14ac:dyDescent="0.25">
      <c r="B192" s="154"/>
      <c r="C192" s="142"/>
      <c r="D192" s="142"/>
      <c r="E192" s="142"/>
      <c r="F192" s="142"/>
      <c r="G192" s="142"/>
      <c r="H192" s="142"/>
      <c r="I192" s="142"/>
      <c r="J192" s="142"/>
      <c r="K192" s="142"/>
      <c r="L192" s="142"/>
      <c r="M192" s="142"/>
      <c r="N192" s="142"/>
      <c r="O192" s="153"/>
    </row>
    <row r="193" spans="2:15" x14ac:dyDescent="0.25">
      <c r="B193" s="154" t="s">
        <v>142</v>
      </c>
      <c r="C193" s="142">
        <f>3.71/1000</f>
        <v>3.7099999999999998E-3</v>
      </c>
      <c r="D193" s="147">
        <f>+D154+O154</f>
        <v>336.79265896113014</v>
      </c>
      <c r="E193" s="144" t="s">
        <v>168</v>
      </c>
      <c r="F193" s="143">
        <v>184.94</v>
      </c>
      <c r="G193" s="145">
        <f>110/1000</f>
        <v>0.11</v>
      </c>
      <c r="H193" s="146">
        <f>+PI()*G193^2/4</f>
        <v>9.5033177771091243E-3</v>
      </c>
      <c r="I193" s="147">
        <f>+D179+O179</f>
        <v>336.20485735189561</v>
      </c>
      <c r="J193" s="261">
        <f>+D193</f>
        <v>336.79265896113014</v>
      </c>
      <c r="K193" s="147">
        <f>+I193-J193</f>
        <v>-0.58780160923453195</v>
      </c>
      <c r="L193" s="262">
        <f>(-2*POWER(2*9.81*G193*ABS(K193)/F193,0.5))*(LOG10(($D$2/(3.7*G193))+((2.51*$D$3*POWER(F193,0.5))/(G193*POWER(2*9.81*G193*ABS(K193),0.5)))))</f>
        <v>0.58800800819645138</v>
      </c>
      <c r="M193" s="146">
        <f>+IF(K193&lt;0,-H193*L193,H193*L193)</f>
        <v>-5.5880269573758638E-3</v>
      </c>
      <c r="N193" s="142">
        <f>+M193/K193</f>
        <v>9.5066547447069834E-3</v>
      </c>
      <c r="O193" s="148">
        <f>2*M196/N196</f>
        <v>-0.17686028561255637</v>
      </c>
    </row>
    <row r="194" spans="2:15" x14ac:dyDescent="0.25">
      <c r="B194" s="141"/>
      <c r="C194" s="142"/>
      <c r="D194" s="142"/>
      <c r="E194" s="144" t="s">
        <v>171</v>
      </c>
      <c r="F194" s="143">
        <v>283.68</v>
      </c>
      <c r="G194" s="143">
        <f>75/1000</f>
        <v>7.4999999999999997E-2</v>
      </c>
      <c r="H194" s="146">
        <f>+PI()*G194^2/4</f>
        <v>4.4178646691106467E-3</v>
      </c>
      <c r="I194" s="147">
        <f>+D189+O189</f>
        <v>336.62956670490036</v>
      </c>
      <c r="J194" s="261">
        <f>+D193</f>
        <v>336.79265896113014</v>
      </c>
      <c r="K194" s="147">
        <f>+I194-J194</f>
        <v>-0.16309225622978829</v>
      </c>
      <c r="L194" s="262">
        <f>(-2*POWER(2*9.81*G194*ABS(K194)/F194,0.5))*(LOG10(($D$2/(3.7*G194))+((2.51*$D$3*POWER(F194,0.5))/(G194*POWER(2*9.81*G194*ABS(K194),0.5)))))</f>
        <v>0.17060234768369104</v>
      </c>
      <c r="M194" s="146">
        <f>+IF(K194&lt;0,-H194*L194,H194*L194)</f>
        <v>-7.5369808429910916E-4</v>
      </c>
      <c r="N194" s="142">
        <f>+M194/K194</f>
        <v>4.6212990225433436E-3</v>
      </c>
      <c r="O194" s="148"/>
    </row>
    <row r="195" spans="2:15" x14ac:dyDescent="0.25">
      <c r="B195" s="141"/>
      <c r="C195" s="142"/>
      <c r="D195" s="142"/>
      <c r="E195" s="144" t="s">
        <v>170</v>
      </c>
      <c r="F195" s="143">
        <v>372.26</v>
      </c>
      <c r="G195" s="145">
        <f>110/1000</f>
        <v>0.11</v>
      </c>
      <c r="H195" s="146">
        <f>+PI()*G195^2/4</f>
        <v>9.5033177771091243E-3</v>
      </c>
      <c r="I195" s="147">
        <v>339.3</v>
      </c>
      <c r="J195" s="261">
        <f>+D193</f>
        <v>336.79265896113014</v>
      </c>
      <c r="K195" s="147">
        <f>+I195-J195</f>
        <v>2.5073410388698676</v>
      </c>
      <c r="L195" s="262">
        <f>(-2*POWER(2*9.81*G195*ABS(K195)/F195,0.5))*(LOG10(($D$2/(3.7*G195))+((2.51*$D$3*POWER(F195,0.5))/(G195*POWER(2*9.81*G195*ABS(K195),0.5)))))</f>
        <v>0.8946893387360616</v>
      </c>
      <c r="M195" s="146">
        <f>+IF(K195&lt;0,-H195*L195,H195*L195)</f>
        <v>8.5025170978004216E-3</v>
      </c>
      <c r="N195" s="142">
        <f>+M195/K195</f>
        <v>3.3910493092047648E-3</v>
      </c>
      <c r="O195" s="148"/>
    </row>
    <row r="196" spans="2:15" ht="16.5" thickBot="1" x14ac:dyDescent="0.35">
      <c r="B196" s="299"/>
      <c r="C196" s="300"/>
      <c r="D196" s="300"/>
      <c r="E196" s="300"/>
      <c r="F196" s="300"/>
      <c r="G196" s="300"/>
      <c r="H196" s="300"/>
      <c r="I196" s="300"/>
      <c r="J196" s="300"/>
      <c r="K196" s="300"/>
      <c r="L196" s="301" t="s">
        <v>166</v>
      </c>
      <c r="M196" s="302">
        <f>+SUM(M193:M195)-C193</f>
        <v>-1.5492079438745509E-3</v>
      </c>
      <c r="N196" s="303">
        <f>+SUM(N193:N195)</f>
        <v>1.7519003076455094E-2</v>
      </c>
      <c r="O196" s="304"/>
    </row>
    <row r="198" spans="2:15" ht="15.75" thickBot="1" x14ac:dyDescent="0.3"/>
    <row r="199" spans="2:15" ht="15.75" thickBot="1" x14ac:dyDescent="0.3">
      <c r="B199" s="131">
        <f>+B160+1</f>
        <v>6</v>
      </c>
      <c r="D199" s="297"/>
    </row>
    <row r="200" spans="2:15" ht="32.25" thickBot="1" x14ac:dyDescent="0.3">
      <c r="B200" s="125" t="s">
        <v>151</v>
      </c>
      <c r="C200" s="298" t="s">
        <v>161</v>
      </c>
      <c r="D200" s="298" t="s">
        <v>153</v>
      </c>
      <c r="E200" s="125" t="s">
        <v>152</v>
      </c>
      <c r="F200" s="125" t="s">
        <v>78</v>
      </c>
      <c r="G200" s="125" t="s">
        <v>115</v>
      </c>
      <c r="H200" s="125" t="s">
        <v>154</v>
      </c>
      <c r="I200" s="125" t="s">
        <v>155</v>
      </c>
      <c r="J200" s="125" t="s">
        <v>156</v>
      </c>
      <c r="K200" s="125" t="s">
        <v>157</v>
      </c>
      <c r="L200" s="125" t="s">
        <v>82</v>
      </c>
      <c r="M200" s="125" t="s">
        <v>164</v>
      </c>
      <c r="N200" s="125" t="s">
        <v>158</v>
      </c>
      <c r="O200" s="129" t="s">
        <v>165</v>
      </c>
    </row>
    <row r="201" spans="2:15" x14ac:dyDescent="0.25">
      <c r="B201" s="132" t="s">
        <v>127</v>
      </c>
      <c r="C201" s="133">
        <f>2.97/1000</f>
        <v>2.97E-3</v>
      </c>
      <c r="D201" s="134">
        <f>+D162+O162</f>
        <v>337.12389014353602</v>
      </c>
      <c r="E201" s="135" t="s">
        <v>110</v>
      </c>
      <c r="F201" s="136">
        <v>310.83</v>
      </c>
      <c r="G201" s="137">
        <f>110/1000</f>
        <v>0.11</v>
      </c>
      <c r="H201" s="138">
        <f>+PI()*G201^2/4</f>
        <v>9.5033177771091243E-3</v>
      </c>
      <c r="I201" s="134">
        <v>339.3</v>
      </c>
      <c r="J201" s="134">
        <f>+D201</f>
        <v>337.12389014353602</v>
      </c>
      <c r="K201" s="134">
        <f>+I201-J201</f>
        <v>2.1761098564639951</v>
      </c>
      <c r="L201" s="133">
        <f>(-2*POWER(2*9.81*G201*ABS(K201)/F201,0.5))*(LOG10(($D$2/(3.7*G201))+((2.51*$D$3*POWER(F201,0.5))/(G201*POWER(2*9.81*G201*ABS(K201),0.5)))))</f>
        <v>0.91417752214686354</v>
      </c>
      <c r="M201" s="139">
        <f>+IF(K201&lt;0,-H201*L201,H201*L201)</f>
        <v>8.687719497651859E-3</v>
      </c>
      <c r="N201" s="133">
        <f>+M201/K201</f>
        <v>3.9923165973654974E-3</v>
      </c>
      <c r="O201" s="140">
        <f>2*M203/N203</f>
        <v>-7.0745509191600608E-2</v>
      </c>
    </row>
    <row r="202" spans="2:15" x14ac:dyDescent="0.25">
      <c r="B202" s="141"/>
      <c r="C202" s="142"/>
      <c r="D202" s="143"/>
      <c r="E202" s="144" t="s">
        <v>138</v>
      </c>
      <c r="F202" s="143">
        <v>240.22</v>
      </c>
      <c r="G202" s="145">
        <f>110/1000</f>
        <v>0.11</v>
      </c>
      <c r="H202" s="146">
        <f>+PI()*G202^2/4</f>
        <v>9.5033177771091243E-3</v>
      </c>
      <c r="I202" s="147">
        <f>+D166+O166</f>
        <v>336.23087036405377</v>
      </c>
      <c r="J202" s="147">
        <f>+D201</f>
        <v>337.12389014353602</v>
      </c>
      <c r="K202" s="147">
        <f>+I202-J202</f>
        <v>-0.89301977948224476</v>
      </c>
      <c r="L202" s="142">
        <f>(-2*POWER(2*9.81*G202*ABS(K202)/F202,0.5))*(LOG10(($D$2/(3.7*G202))+((2.51*$D$3*POWER(F202,0.5))/(G202*POWER(2*9.81*G202*ABS(K202),0.5)))))</f>
        <v>0.64194260116707713</v>
      </c>
      <c r="M202" s="146">
        <f>+IF(K202&lt;0,-H202*L202,H202*L202)</f>
        <v>-6.1005845335547568E-3</v>
      </c>
      <c r="N202" s="142">
        <f>+M202/K202</f>
        <v>6.8314103155607091E-3</v>
      </c>
      <c r="O202" s="148"/>
    </row>
    <row r="203" spans="2:15" ht="15.75" x14ac:dyDescent="0.3">
      <c r="B203" s="141"/>
      <c r="C203" s="142"/>
      <c r="D203" s="143"/>
      <c r="E203" s="144"/>
      <c r="F203" s="143"/>
      <c r="G203" s="145"/>
      <c r="H203" s="146"/>
      <c r="I203" s="147"/>
      <c r="J203" s="147"/>
      <c r="K203" s="147"/>
      <c r="L203" s="149" t="s">
        <v>166</v>
      </c>
      <c r="M203" s="150">
        <f>+SUM(M201:M202)-C201</f>
        <v>-3.8286503590289787E-4</v>
      </c>
      <c r="N203" s="151">
        <f>+SUM(N201:N202)</f>
        <v>1.0823726912926206E-2</v>
      </c>
      <c r="O203" s="148"/>
    </row>
    <row r="204" spans="2:15" x14ac:dyDescent="0.25">
      <c r="B204" s="141"/>
      <c r="C204" s="142"/>
      <c r="D204" s="143"/>
      <c r="E204" s="144"/>
      <c r="F204" s="142"/>
      <c r="G204" s="142"/>
      <c r="H204" s="146"/>
      <c r="I204" s="152"/>
      <c r="J204" s="142"/>
      <c r="K204" s="142"/>
      <c r="L204" s="142"/>
      <c r="M204" s="142"/>
      <c r="N204" s="142"/>
      <c r="O204" s="153"/>
    </row>
    <row r="205" spans="2:15" x14ac:dyDescent="0.25">
      <c r="B205" s="154" t="s">
        <v>128</v>
      </c>
      <c r="C205" s="142">
        <f>3.73/1000</f>
        <v>3.7299999999999998E-3</v>
      </c>
      <c r="D205" s="147">
        <f>+D166+O166</f>
        <v>336.23087036405377</v>
      </c>
      <c r="E205" s="144" t="s">
        <v>138</v>
      </c>
      <c r="F205" s="143">
        <v>240.22</v>
      </c>
      <c r="G205" s="155">
        <f>110/1000</f>
        <v>0.11</v>
      </c>
      <c r="H205" s="146">
        <f>+PI()*G205^2/4</f>
        <v>9.5033177771091243E-3</v>
      </c>
      <c r="I205" s="156">
        <f>+D201+O201</f>
        <v>337.05314463434439</v>
      </c>
      <c r="J205" s="147">
        <f>+D205</f>
        <v>336.23087036405377</v>
      </c>
      <c r="K205" s="147">
        <f>+I205-J205</f>
        <v>0.82227427029062028</v>
      </c>
      <c r="L205" s="142">
        <f>(-2*POWER(2*9.81*G205*ABS(K205)/F205,0.5))*(LOG10(($D$2/(3.7*G205))+((2.51*$D$3*POWER(F205,0.5))/(G205*POWER(2*9.81*G205*ABS(K205),0.5)))))</f>
        <v>0.61295227557483623</v>
      </c>
      <c r="M205" s="146">
        <f>+IF(K205&lt;0,-H205*L205,H205*L205)</f>
        <v>5.825080256989832E-3</v>
      </c>
      <c r="N205" s="142">
        <f>+M205/K205</f>
        <v>7.0841086331584306E-3</v>
      </c>
      <c r="O205" s="148">
        <f>2*M208/N208</f>
        <v>1.0453996321003307E-2</v>
      </c>
    </row>
    <row r="206" spans="2:15" x14ac:dyDescent="0.25">
      <c r="B206" s="141"/>
      <c r="C206" s="142"/>
      <c r="D206" s="143"/>
      <c r="E206" s="144" t="s">
        <v>139</v>
      </c>
      <c r="F206" s="147">
        <v>237.3</v>
      </c>
      <c r="G206" s="155">
        <f>110/1000</f>
        <v>0.11</v>
      </c>
      <c r="H206" s="146">
        <f>+PI()*G206^2/4</f>
        <v>9.5033177771091243E-3</v>
      </c>
      <c r="I206" s="156">
        <f>+D171+O171</f>
        <v>336.18092372226937</v>
      </c>
      <c r="J206" s="147">
        <f>+D205</f>
        <v>336.23087036405377</v>
      </c>
      <c r="K206" s="147">
        <f>+I206-J206</f>
        <v>-4.9946641784401891E-2</v>
      </c>
      <c r="L206" s="142">
        <f>(-2*POWER(2*9.81*G206*ABS(K206)/F206,0.5))*(LOG10(($D$2/(3.7*G206))+((2.51*$D$3*POWER(F206,0.5))/(G206*POWER(2*9.81*G206*ABS(K206),0.5)))))</f>
        <v>0.12636937183531452</v>
      </c>
      <c r="M206" s="146">
        <f>+IF(K206&lt;0,-H206*L206,H206*L206)</f>
        <v>-1.2009282978446576E-3</v>
      </c>
      <c r="N206" s="142">
        <f>+M206/K206</f>
        <v>2.4044225095824202E-2</v>
      </c>
      <c r="O206" s="148"/>
    </row>
    <row r="207" spans="2:15" x14ac:dyDescent="0.25">
      <c r="B207" s="141"/>
      <c r="C207" s="142"/>
      <c r="D207" s="143"/>
      <c r="E207" s="144" t="s">
        <v>112</v>
      </c>
      <c r="F207" s="143">
        <v>401.36</v>
      </c>
      <c r="G207" s="155">
        <f>110/1000</f>
        <v>0.11</v>
      </c>
      <c r="H207" s="146">
        <f>+PI()*G207^2/4</f>
        <v>9.5033177771091243E-3</v>
      </c>
      <c r="I207" s="156">
        <f>+D179+O179</f>
        <v>336.20485735189561</v>
      </c>
      <c r="J207" s="147">
        <f>+D205</f>
        <v>336.23087036405377</v>
      </c>
      <c r="K207" s="147">
        <f>+I207-J207</f>
        <v>-2.6013012158159654E-2</v>
      </c>
      <c r="L207" s="142">
        <f>(-2*POWER(2*9.81*G207*ABS(K207)/F207,0.5))*(LOG10(($D$2/(3.7*G207))+((2.51*$D$3*POWER(F207,0.5))/(G207*POWER(2*9.81*G207*ABS(K207),0.5)))))</f>
        <v>6.4089286050740435E-2</v>
      </c>
      <c r="M207" s="146">
        <f>+IF(K207&lt;0,-H207*L207,H207*L207)</f>
        <v>-6.0906085144823334E-4</v>
      </c>
      <c r="N207" s="142">
        <f>+M207/K207</f>
        <v>2.3413699564861258E-2</v>
      </c>
      <c r="O207" s="148"/>
    </row>
    <row r="208" spans="2:15" ht="15.75" x14ac:dyDescent="0.3">
      <c r="B208" s="141"/>
      <c r="C208" s="142"/>
      <c r="D208" s="143"/>
      <c r="E208" s="144"/>
      <c r="F208" s="143"/>
      <c r="G208" s="155"/>
      <c r="H208" s="146"/>
      <c r="I208" s="156"/>
      <c r="J208" s="147"/>
      <c r="K208" s="147"/>
      <c r="L208" s="149" t="s">
        <v>166</v>
      </c>
      <c r="M208" s="150">
        <f>+SUM(M205:M207)-C205</f>
        <v>2.8509110769694198E-4</v>
      </c>
      <c r="N208" s="151">
        <f>+SUM(N205:N207)</f>
        <v>5.454203329384389E-2</v>
      </c>
      <c r="O208" s="153"/>
    </row>
    <row r="209" spans="2:15" x14ac:dyDescent="0.25">
      <c r="B209" s="141"/>
      <c r="C209" s="142"/>
      <c r="D209" s="143"/>
      <c r="E209" s="144"/>
      <c r="F209" s="142"/>
      <c r="G209" s="142"/>
      <c r="H209" s="146"/>
      <c r="I209" s="152"/>
      <c r="J209" s="143"/>
      <c r="K209" s="142"/>
      <c r="L209" s="142"/>
      <c r="M209" s="142"/>
      <c r="N209" s="142"/>
      <c r="O209" s="153"/>
    </row>
    <row r="210" spans="2:15" x14ac:dyDescent="0.25">
      <c r="B210" s="154" t="s">
        <v>141</v>
      </c>
      <c r="C210" s="179">
        <f>1.9/1000</f>
        <v>1.9E-3</v>
      </c>
      <c r="D210" s="147">
        <f>+D171+O171</f>
        <v>336.18092372226937</v>
      </c>
      <c r="E210" s="144" t="s">
        <v>139</v>
      </c>
      <c r="F210" s="147">
        <v>237.3</v>
      </c>
      <c r="G210" s="155">
        <f>110/1000</f>
        <v>0.11</v>
      </c>
      <c r="H210" s="146">
        <f>+PI()*G210^2/4</f>
        <v>9.5033177771091243E-3</v>
      </c>
      <c r="I210" s="156">
        <f>+D205+O205</f>
        <v>336.24132436037479</v>
      </c>
      <c r="J210" s="147">
        <f>+D210</f>
        <v>336.18092372226937</v>
      </c>
      <c r="K210" s="147">
        <f>+I210-J210</f>
        <v>6.0400638105420512E-2</v>
      </c>
      <c r="L210" s="142">
        <f>(-2*POWER(2*9.81*G210*ABS(K210)/F210,0.5))*(LOG10(($D$2/(3.7*G210))+((2.51*$D$3*POWER(F210,0.5))/(G210*POWER(2*9.81*G210*ABS(K210),0.5)))))</f>
        <v>0.14089383989261878</v>
      </c>
      <c r="M210" s="146">
        <f>+IF(K210&lt;0,-H210*L210,H210*L210)</f>
        <v>1.3389589333366908E-3</v>
      </c>
      <c r="N210" s="142">
        <f>+M210/K210</f>
        <v>2.2167960063596233E-2</v>
      </c>
      <c r="O210" s="148">
        <f>2*M212/N212</f>
        <v>-0.1140468122333323</v>
      </c>
    </row>
    <row r="211" spans="2:15" x14ac:dyDescent="0.25">
      <c r="B211" s="141"/>
      <c r="C211" s="142"/>
      <c r="D211" s="143"/>
      <c r="E211" s="144" t="s">
        <v>117</v>
      </c>
      <c r="F211" s="143">
        <v>401.35</v>
      </c>
      <c r="G211" s="143">
        <f>75/1000</f>
        <v>7.4999999999999997E-2</v>
      </c>
      <c r="H211" s="146">
        <f>+PI()*G211^2/4</f>
        <v>4.4178646691106467E-3</v>
      </c>
      <c r="I211" s="156">
        <f>+D175+O175</f>
        <v>335.88429485565655</v>
      </c>
      <c r="J211" s="147">
        <f>+D210</f>
        <v>336.18092372226937</v>
      </c>
      <c r="K211" s="147">
        <f>+I211-J211</f>
        <v>-0.29662886661282073</v>
      </c>
      <c r="L211" s="142">
        <f>(-2*POWER(2*9.81*G211*ABS(K211)/F211,0.5))*(LOG10(($D$2/(3.7*G211))+((2.51*$D$3*POWER(F211,0.5))/(G211*POWER(2*9.81*G211*ABS(K211),0.5)))))</f>
        <v>0.19701144041638949</v>
      </c>
      <c r="M211" s="146">
        <f>+IF(K211&lt;0,-H211*L211,H211*L211)</f>
        <v>-8.7036988202616441E-4</v>
      </c>
      <c r="N211" s="142">
        <f>+M211/K211</f>
        <v>2.9342049274058944E-3</v>
      </c>
      <c r="O211" s="148"/>
    </row>
    <row r="212" spans="2:15" ht="15.75" x14ac:dyDescent="0.3">
      <c r="B212" s="141"/>
      <c r="C212" s="142"/>
      <c r="D212" s="143"/>
      <c r="E212" s="144"/>
      <c r="F212" s="142"/>
      <c r="G212" s="142"/>
      <c r="H212" s="146"/>
      <c r="I212" s="152"/>
      <c r="J212" s="143"/>
      <c r="K212" s="142"/>
      <c r="L212" s="149" t="s">
        <v>166</v>
      </c>
      <c r="M212" s="150">
        <f>+SUM(M210:M211)-C210</f>
        <v>-1.4314109486894735E-3</v>
      </c>
      <c r="N212" s="151">
        <f>+SUM(N210:N211)</f>
        <v>2.5102164991002127E-2</v>
      </c>
      <c r="O212" s="153"/>
    </row>
    <row r="213" spans="2:15" ht="15.75" x14ac:dyDescent="0.3">
      <c r="B213" s="141"/>
      <c r="C213" s="142"/>
      <c r="D213" s="143"/>
      <c r="E213" s="144"/>
      <c r="F213" s="142"/>
      <c r="G213" s="142"/>
      <c r="H213" s="146"/>
      <c r="I213" s="152"/>
      <c r="J213" s="143"/>
      <c r="K213" s="142"/>
      <c r="L213" s="149"/>
      <c r="M213" s="150"/>
      <c r="N213" s="151"/>
      <c r="O213" s="153"/>
    </row>
    <row r="214" spans="2:15" x14ac:dyDescent="0.25">
      <c r="B214" s="154" t="s">
        <v>145</v>
      </c>
      <c r="C214" s="143">
        <f>1.95/1000</f>
        <v>1.9499999999999999E-3</v>
      </c>
      <c r="D214" s="147">
        <f>+D175+O175</f>
        <v>335.88429485565655</v>
      </c>
      <c r="E214" s="144" t="s">
        <v>117</v>
      </c>
      <c r="F214" s="143">
        <v>401.35</v>
      </c>
      <c r="G214" s="143">
        <f>75/1000</f>
        <v>7.4999999999999997E-2</v>
      </c>
      <c r="H214" s="146">
        <f>+PI()*G214^2/4</f>
        <v>4.4178646691106467E-3</v>
      </c>
      <c r="I214" s="147">
        <f>+D210+O210</f>
        <v>336.06687691003606</v>
      </c>
      <c r="J214" s="147">
        <f>+D214</f>
        <v>335.88429485565655</v>
      </c>
      <c r="K214" s="147">
        <f>+I214-J214</f>
        <v>0.18258205437950892</v>
      </c>
      <c r="L214" s="262">
        <f>(-2*POWER(2*9.81*G214*ABS(K214)/F214,0.5))*(LOG10(($D$2/(3.7*G214))+((2.51*$D$3*POWER(F214,0.5))/(G214*POWER(2*9.81*G214*ABS(K214),0.5)))))</f>
        <v>0.1491384674154502</v>
      </c>
      <c r="M214" s="146">
        <f>+IF(K214&lt;0,-H214*L214,H214*L214)</f>
        <v>6.5887356600002683E-4</v>
      </c>
      <c r="N214" s="142">
        <f>+M214/K214</f>
        <v>3.6086436218453013E-3</v>
      </c>
      <c r="O214" s="148">
        <f>2*M216/N216</f>
        <v>-2.6922997849990436E-2</v>
      </c>
    </row>
    <row r="215" spans="2:15" x14ac:dyDescent="0.25">
      <c r="B215" s="141"/>
      <c r="C215" s="142"/>
      <c r="D215" s="143"/>
      <c r="E215" s="144" t="s">
        <v>167</v>
      </c>
      <c r="F215" s="143">
        <v>249.85</v>
      </c>
      <c r="G215" s="143">
        <f>75/1000</f>
        <v>7.4999999999999997E-2</v>
      </c>
      <c r="H215" s="146">
        <f>+PI()*G215^2/4</f>
        <v>4.4178646691106467E-3</v>
      </c>
      <c r="I215" s="147">
        <f>+D179+O179</f>
        <v>336.20485735189561</v>
      </c>
      <c r="J215" s="147">
        <f>+D214</f>
        <v>335.88429485565655</v>
      </c>
      <c r="K215" s="147">
        <f>+I215-J215</f>
        <v>0.32056249623906297</v>
      </c>
      <c r="L215" s="142">
        <f>(-2*POWER(2*9.81*G215*ABS(K215)/F215,0.5))*(LOG10(($D$2/(3.7*G215))+((2.51*$D$3*POWER(F215,0.5))/(G215*POWER(2*9.81*G215*ABS(K215),0.5)))))</f>
        <v>0.26992061198815948</v>
      </c>
      <c r="M215" s="146">
        <f>+IF(K215&lt;0,-H215*L215,H215*L215)</f>
        <v>1.1924727351672133E-3</v>
      </c>
      <c r="N215" s="142">
        <f>+M215/K215</f>
        <v>3.7199383869219492E-3</v>
      </c>
      <c r="O215" s="148"/>
    </row>
    <row r="216" spans="2:15" ht="15.75" x14ac:dyDescent="0.3">
      <c r="B216" s="141"/>
      <c r="C216" s="142"/>
      <c r="D216" s="152"/>
      <c r="E216" s="144"/>
      <c r="F216" s="142"/>
      <c r="G216" s="142"/>
      <c r="H216" s="146"/>
      <c r="I216" s="152"/>
      <c r="J216" s="143"/>
      <c r="K216" s="142"/>
      <c r="L216" s="149" t="s">
        <v>166</v>
      </c>
      <c r="M216" s="150">
        <f>+SUM(M214:M215)-C214</f>
        <v>-9.8653698832759651E-5</v>
      </c>
      <c r="N216" s="151">
        <f>+SUM(N214:N215)</f>
        <v>7.328582008767251E-3</v>
      </c>
      <c r="O216" s="153"/>
    </row>
    <row r="217" spans="2:15" x14ac:dyDescent="0.25">
      <c r="B217" s="141"/>
      <c r="C217" s="142"/>
      <c r="D217" s="152"/>
      <c r="E217" s="144"/>
      <c r="F217" s="142"/>
      <c r="G217" s="142"/>
      <c r="H217" s="146"/>
      <c r="I217" s="152"/>
      <c r="J217" s="143"/>
      <c r="K217" s="142"/>
      <c r="L217" s="142"/>
      <c r="M217" s="142"/>
      <c r="N217" s="142"/>
      <c r="O217" s="153"/>
    </row>
    <row r="218" spans="2:15" x14ac:dyDescent="0.25">
      <c r="B218" s="154" t="s">
        <v>146</v>
      </c>
      <c r="C218" s="143">
        <f>4.52/1000</f>
        <v>4.5199999999999997E-3</v>
      </c>
      <c r="D218" s="156">
        <f>+D179+O179</f>
        <v>336.20485735189561</v>
      </c>
      <c r="E218" s="144" t="s">
        <v>112</v>
      </c>
      <c r="F218" s="143">
        <v>401.36</v>
      </c>
      <c r="G218" s="145">
        <f>110/1000</f>
        <v>0.11</v>
      </c>
      <c r="H218" s="146">
        <f>+PI()*G218^2/4</f>
        <v>9.5033177771091243E-3</v>
      </c>
      <c r="I218" s="156">
        <f>+D205+O205</f>
        <v>336.24132436037479</v>
      </c>
      <c r="J218" s="147">
        <f>+D218</f>
        <v>336.20485735189561</v>
      </c>
      <c r="K218" s="147">
        <f>+I218-J218</f>
        <v>3.6467008479178276E-2</v>
      </c>
      <c r="L218" s="142">
        <f>(-2*POWER(2*9.81*G218*ABS(K218)/F218,0.5))*(LOG10(($D$2/(3.7*G218))+((2.51*$D$3*POWER(F218,0.5))/(G218*POWER(2*9.81*G218*ABS(K218),0.5)))))</f>
        <v>7.7932432227617324E-2</v>
      </c>
      <c r="M218" s="146">
        <f>+IF(K218&lt;0,-H218*L218,H218*L218)</f>
        <v>7.4061666860206774E-4</v>
      </c>
      <c r="N218" s="142">
        <f>+M218/K218</f>
        <v>2.0309224679752408E-2</v>
      </c>
      <c r="O218" s="148">
        <f>2*M222/N222</f>
        <v>3.4669799819524692E-2</v>
      </c>
    </row>
    <row r="219" spans="2:15" x14ac:dyDescent="0.25">
      <c r="B219" s="141"/>
      <c r="C219" s="142"/>
      <c r="D219" s="152"/>
      <c r="E219" s="144" t="s">
        <v>167</v>
      </c>
      <c r="F219" s="143">
        <v>249.85</v>
      </c>
      <c r="G219" s="145">
        <f>75/1000</f>
        <v>7.4999999999999997E-2</v>
      </c>
      <c r="H219" s="146">
        <f>+PI()*G219^2/4</f>
        <v>4.4178646691106467E-3</v>
      </c>
      <c r="I219" s="156">
        <f>+D214+O214</f>
        <v>335.85737185780658</v>
      </c>
      <c r="J219" s="147">
        <f>+D218</f>
        <v>336.20485735189561</v>
      </c>
      <c r="K219" s="147">
        <f>+I219-J219</f>
        <v>-0.34748549408902818</v>
      </c>
      <c r="L219" s="142">
        <f>(-2*POWER(2*9.81*G219*ABS(K219)/F219,0.5))*(LOG10(($D$2/(3.7*G219))+((2.51*$D$3*POWER(F219,0.5))/(G219*POWER(2*9.81*G219*ABS(K219),0.5)))))</f>
        <v>0.28260027008760036</v>
      </c>
      <c r="M219" s="146">
        <f>+IF(K219&lt;0,-H219*L219,H219*L219)</f>
        <v>-1.248489748701136E-3</v>
      </c>
      <c r="N219" s="142">
        <f>+M219/K219</f>
        <v>3.5929262370338381E-3</v>
      </c>
      <c r="O219" s="148"/>
    </row>
    <row r="220" spans="2:15" x14ac:dyDescent="0.25">
      <c r="B220" s="141"/>
      <c r="C220" s="142"/>
      <c r="D220" s="152"/>
      <c r="E220" s="144" t="s">
        <v>140</v>
      </c>
      <c r="F220" s="143">
        <v>298.01</v>
      </c>
      <c r="G220" s="145">
        <f>63/1000</f>
        <v>6.3E-2</v>
      </c>
      <c r="H220" s="146">
        <f>+PI()*G220^2/4</f>
        <v>3.1172453105244723E-3</v>
      </c>
      <c r="I220" s="156">
        <f>+D185+O185</f>
        <v>336.95234391961537</v>
      </c>
      <c r="J220" s="147">
        <f>+D218</f>
        <v>336.20485735189561</v>
      </c>
      <c r="K220" s="147">
        <f>+I220-J220</f>
        <v>0.7474865677197613</v>
      </c>
      <c r="L220" s="142">
        <f>(-2*POWER(2*9.81*G220*ABS(K220)/F220,0.5))*(LOG10(($D$2/(3.7*G220))+((2.51*$D$3*POWER(F220,0.5))/(G220*POWER(2*9.81*G220*ABS(K220),0.5)))))</f>
        <v>0.34936425438503893</v>
      </c>
      <c r="M220" s="146">
        <f>+IF(K220&lt;0,-H220*L220,H220*L220)</f>
        <v>1.0890540836466414E-3</v>
      </c>
      <c r="N220" s="142">
        <f>+M220/K220</f>
        <v>1.4569547208973211E-3</v>
      </c>
      <c r="O220" s="148"/>
    </row>
    <row r="221" spans="2:15" x14ac:dyDescent="0.25">
      <c r="B221" s="141"/>
      <c r="C221" s="142"/>
      <c r="D221" s="142"/>
      <c r="E221" s="144" t="s">
        <v>168</v>
      </c>
      <c r="F221" s="143">
        <v>184.94</v>
      </c>
      <c r="G221" s="145">
        <f>110/1000</f>
        <v>0.11</v>
      </c>
      <c r="H221" s="146">
        <f>+PI()*G221^2/4</f>
        <v>9.5033177771091243E-3</v>
      </c>
      <c r="I221" s="156">
        <f>+D193+O193</f>
        <v>336.61579867551757</v>
      </c>
      <c r="J221" s="147">
        <f>+D218</f>
        <v>336.20485735189561</v>
      </c>
      <c r="K221" s="147">
        <f>+I221-J221</f>
        <v>0.41094132362195523</v>
      </c>
      <c r="L221" s="142">
        <f>(-2*POWER(2*9.81*G221*ABS(K221)/F221,0.5))*(LOG10(($D$2/(3.7*G221))+((2.51*$D$3*POWER(F221,0.5))/(G221*POWER(2*9.81*G221*ABS(K221),0.5)))))</f>
        <v>0.48101593448098884</v>
      </c>
      <c r="M221" s="146">
        <f>+IF(K221&lt;0,-H221*L221,H221*L221)</f>
        <v>4.5712472812259389E-3</v>
      </c>
      <c r="N221" s="142">
        <f>+M221/K221</f>
        <v>1.1123844253325202E-2</v>
      </c>
      <c r="O221" s="148"/>
    </row>
    <row r="222" spans="2:15" ht="15.75" x14ac:dyDescent="0.3">
      <c r="B222" s="141"/>
      <c r="C222" s="142"/>
      <c r="D222" s="142"/>
      <c r="E222" s="142"/>
      <c r="F222" s="142"/>
      <c r="G222" s="142"/>
      <c r="H222" s="146"/>
      <c r="I222" s="152"/>
      <c r="J222" s="143"/>
      <c r="K222" s="142"/>
      <c r="L222" s="149" t="s">
        <v>166</v>
      </c>
      <c r="M222" s="150">
        <f>+SUM(M218:M221)-C218</f>
        <v>6.3242828477351205E-4</v>
      </c>
      <c r="N222" s="151">
        <f>+SUM(N218:N221)</f>
        <v>3.6482949891008767E-2</v>
      </c>
      <c r="O222" s="153"/>
    </row>
    <row r="223" spans="2:15" x14ac:dyDescent="0.25">
      <c r="B223" s="141"/>
      <c r="C223" s="142"/>
      <c r="D223" s="142"/>
      <c r="E223" s="142"/>
      <c r="F223" s="142"/>
      <c r="G223" s="142"/>
      <c r="H223" s="146"/>
      <c r="I223" s="142"/>
      <c r="J223" s="143"/>
      <c r="K223" s="142"/>
      <c r="L223" s="142"/>
      <c r="M223" s="142"/>
      <c r="N223" s="142"/>
      <c r="O223" s="153"/>
    </row>
    <row r="224" spans="2:15" x14ac:dyDescent="0.25">
      <c r="B224" s="154" t="s">
        <v>147</v>
      </c>
      <c r="C224" s="142">
        <f>0.79/1000</f>
        <v>7.9000000000000001E-4</v>
      </c>
      <c r="D224" s="147">
        <f>+D185+O185</f>
        <v>336.95234391961537</v>
      </c>
      <c r="E224" s="144" t="s">
        <v>140</v>
      </c>
      <c r="F224" s="143">
        <v>298.01</v>
      </c>
      <c r="G224" s="143">
        <f>63/1000</f>
        <v>6.3E-2</v>
      </c>
      <c r="H224" s="146">
        <f>+PI()*G224^2/4</f>
        <v>3.1172453105244723E-3</v>
      </c>
      <c r="I224" s="147">
        <f>+D218+O218</f>
        <v>336.23952715171515</v>
      </c>
      <c r="J224" s="147">
        <f>+D224</f>
        <v>336.95234391961537</v>
      </c>
      <c r="K224" s="147">
        <f>+I224-J224</f>
        <v>-0.71281676790022175</v>
      </c>
      <c r="L224" s="142">
        <f>(-2*POWER(2*9.81*G224*ABS(K224)/F224,0.5))*(LOG10(($D$2/(3.7*G224))+((2.51*$D$3*POWER(F224,0.5))/(G224*POWER(2*9.81*G224*ABS(K224),0.5)))))</f>
        <v>0.34005427223124751</v>
      </c>
      <c r="M224" s="146">
        <f>+IF(K224&lt;0,-H224*L224,H224*L224)</f>
        <v>-1.0600325854366686E-3</v>
      </c>
      <c r="N224" s="142">
        <f>+M224/K224</f>
        <v>1.4871038858404761E-3</v>
      </c>
      <c r="O224" s="148">
        <f>2*M226/N226</f>
        <v>-1.1932738600119674</v>
      </c>
    </row>
    <row r="225" spans="2:15" x14ac:dyDescent="0.25">
      <c r="B225" s="141"/>
      <c r="C225" s="142"/>
      <c r="D225" s="142"/>
      <c r="E225" s="144" t="s">
        <v>169</v>
      </c>
      <c r="F225" s="143">
        <v>119.71</v>
      </c>
      <c r="G225" s="143">
        <f>63/1000</f>
        <v>6.3E-2</v>
      </c>
      <c r="H225" s="146">
        <f>+PI()*G225^2/4</f>
        <v>3.1172453105244723E-3</v>
      </c>
      <c r="I225" s="147">
        <f>+D189+O189</f>
        <v>336.62956670490036</v>
      </c>
      <c r="J225" s="147">
        <f>+D224</f>
        <v>336.95234391961537</v>
      </c>
      <c r="K225" s="147">
        <f>+I225-J225</f>
        <v>-0.32277721471501764</v>
      </c>
      <c r="L225" s="142">
        <f>(-2*POWER(2*9.81*G225*ABS(K225)/F225,0.5))*(LOG10(($D$2/(3.7*G225))+((2.51*$D$3*POWER(F225,0.5))/(G225*POWER(2*9.81*G225*ABS(K225),0.5)))))</f>
        <v>0.36402143524855951</v>
      </c>
      <c r="M225" s="146">
        <f>+IF(K225&lt;0,-H225*L225,H225*L225)</f>
        <v>-1.1347441119589599E-3</v>
      </c>
      <c r="N225" s="142">
        <f>+M225/K225</f>
        <v>3.5155644829540826E-3</v>
      </c>
      <c r="O225" s="148"/>
    </row>
    <row r="226" spans="2:15" ht="15.75" x14ac:dyDescent="0.3">
      <c r="B226" s="141"/>
      <c r="C226" s="142"/>
      <c r="D226" s="142"/>
      <c r="E226" s="142"/>
      <c r="F226" s="142"/>
      <c r="G226" s="142"/>
      <c r="H226" s="146"/>
      <c r="I226" s="142"/>
      <c r="J226" s="142"/>
      <c r="K226" s="142"/>
      <c r="L226" s="149" t="s">
        <v>166</v>
      </c>
      <c r="M226" s="150">
        <f>+SUM(M224:M225)-C224</f>
        <v>-2.9847766973956284E-3</v>
      </c>
      <c r="N226" s="151">
        <f>+SUM(N224:N225)</f>
        <v>5.0026683687945592E-3</v>
      </c>
      <c r="O226" s="153"/>
    </row>
    <row r="227" spans="2:15" x14ac:dyDescent="0.25">
      <c r="B227" s="141"/>
      <c r="C227" s="142"/>
      <c r="D227" s="142"/>
      <c r="E227" s="142"/>
      <c r="F227" s="142"/>
      <c r="G227" s="142"/>
      <c r="H227" s="146"/>
      <c r="I227" s="142"/>
      <c r="J227" s="142"/>
      <c r="K227" s="142"/>
      <c r="L227" s="142"/>
      <c r="M227" s="142"/>
      <c r="N227" s="142"/>
      <c r="O227" s="153"/>
    </row>
    <row r="228" spans="2:15" x14ac:dyDescent="0.25">
      <c r="B228" s="154" t="s">
        <v>148</v>
      </c>
      <c r="C228" s="142">
        <f>0.76/1000</f>
        <v>7.6000000000000004E-4</v>
      </c>
      <c r="D228" s="147">
        <f>+D189+O189</f>
        <v>336.62956670490036</v>
      </c>
      <c r="E228" s="144" t="s">
        <v>169</v>
      </c>
      <c r="F228" s="143">
        <v>119.71</v>
      </c>
      <c r="G228" s="143">
        <f>63/1000</f>
        <v>6.3E-2</v>
      </c>
      <c r="H228" s="146">
        <f>+PI()*G228^2/4</f>
        <v>3.1172453105244723E-3</v>
      </c>
      <c r="I228" s="147">
        <f>+D224+O224</f>
        <v>335.7590700596034</v>
      </c>
      <c r="J228" s="261">
        <f>+D228</f>
        <v>336.62956670490036</v>
      </c>
      <c r="K228" s="147">
        <f>+I228-J228</f>
        <v>-0.87049664529695292</v>
      </c>
      <c r="L228" s="142">
        <f>(-2*POWER(2*9.81*G228*ABS(K228)/F228,0.5))*(LOG10(($D$2/(3.7*G228))+((2.51*$D$3*POWER(F228,0.5))/(G228*POWER(2*9.81*G228*ABS(K228),0.5)))))</f>
        <v>0.6381707192896714</v>
      </c>
      <c r="M228" s="146">
        <f>+IF(K228&lt;0,-H228*L228,H228*L228)</f>
        <v>-1.9893346820197577E-3</v>
      </c>
      <c r="N228" s="142">
        <f>+M228/K228</f>
        <v>2.2852870172074412E-3</v>
      </c>
      <c r="O228" s="148">
        <f>2*M230/N230</f>
        <v>-0.38310926546862978</v>
      </c>
    </row>
    <row r="229" spans="2:15" x14ac:dyDescent="0.25">
      <c r="B229" s="141"/>
      <c r="C229" s="142"/>
      <c r="D229" s="142"/>
      <c r="E229" s="144" t="s">
        <v>122</v>
      </c>
      <c r="F229" s="143">
        <v>283.68</v>
      </c>
      <c r="G229" s="143">
        <f>75/1000</f>
        <v>7.4999999999999997E-2</v>
      </c>
      <c r="H229" s="146">
        <f>+PI()*G229^2/4</f>
        <v>4.4178646691106467E-3</v>
      </c>
      <c r="I229" s="147">
        <f>+D193+O193</f>
        <v>336.61579867551757</v>
      </c>
      <c r="J229" s="261">
        <f>+D228</f>
        <v>336.62956670490036</v>
      </c>
      <c r="K229" s="147">
        <f>+I229-J229</f>
        <v>-1.3768029382788427E-2</v>
      </c>
      <c r="L229" s="262">
        <f>(-2*POWER(2*9.81*G229*ABS(K229)/F229,0.5))*(LOG10(($D$2/(3.7*G229))+((2.51*$D$3*POWER(F229,0.5))/(G229*POWER(2*9.81*G229*ABS(K229),0.5)))))</f>
        <v>4.0519938432460802E-2</v>
      </c>
      <c r="M229" s="146">
        <f>+IF(K229&lt;0,-H229*L229,H229*L229)</f>
        <v>-1.7901160439530721E-4</v>
      </c>
      <c r="N229" s="142">
        <f>+M229/K229</f>
        <v>1.3001977219709575E-2</v>
      </c>
      <c r="O229" s="148"/>
    </row>
    <row r="230" spans="2:15" ht="15.75" x14ac:dyDescent="0.3">
      <c r="B230" s="141"/>
      <c r="C230" s="142"/>
      <c r="D230" s="142"/>
      <c r="E230" s="142"/>
      <c r="F230" s="142"/>
      <c r="G230" s="142"/>
      <c r="H230" s="142"/>
      <c r="I230" s="142"/>
      <c r="J230" s="142"/>
      <c r="K230" s="142"/>
      <c r="L230" s="149" t="s">
        <v>166</v>
      </c>
      <c r="M230" s="150">
        <f>+SUM(M228:M229)-C228</f>
        <v>-2.9283462864150653E-3</v>
      </c>
      <c r="N230" s="151">
        <f>+SUM(N228:N229)</f>
        <v>1.5287264236917016E-2</v>
      </c>
      <c r="O230" s="153"/>
    </row>
    <row r="231" spans="2:15" x14ac:dyDescent="0.25">
      <c r="B231" s="154"/>
      <c r="C231" s="142"/>
      <c r="D231" s="142"/>
      <c r="E231" s="142"/>
      <c r="F231" s="142"/>
      <c r="G231" s="142"/>
      <c r="H231" s="142"/>
      <c r="I231" s="142"/>
      <c r="J231" s="142"/>
      <c r="K231" s="142"/>
      <c r="L231" s="142"/>
      <c r="M231" s="142"/>
      <c r="N231" s="142"/>
      <c r="O231" s="153"/>
    </row>
    <row r="232" spans="2:15" x14ac:dyDescent="0.25">
      <c r="B232" s="154" t="s">
        <v>142</v>
      </c>
      <c r="C232" s="142">
        <f>3.71/1000</f>
        <v>3.7099999999999998E-3</v>
      </c>
      <c r="D232" s="147">
        <f>+D193+O193</f>
        <v>336.61579867551757</v>
      </c>
      <c r="E232" s="144" t="s">
        <v>168</v>
      </c>
      <c r="F232" s="143">
        <v>184.94</v>
      </c>
      <c r="G232" s="145">
        <f>110/1000</f>
        <v>0.11</v>
      </c>
      <c r="H232" s="146">
        <f>+PI()*G232^2/4</f>
        <v>9.5033177771091243E-3</v>
      </c>
      <c r="I232" s="147">
        <f>+D218+O218</f>
        <v>336.23952715171515</v>
      </c>
      <c r="J232" s="261">
        <f>+D232</f>
        <v>336.61579867551757</v>
      </c>
      <c r="K232" s="147">
        <f>+I232-J232</f>
        <v>-0.37627152380241569</v>
      </c>
      <c r="L232" s="262">
        <f>(-2*POWER(2*9.81*G232*ABS(K232)/F232,0.5))*(LOG10(($D$2/(3.7*G232))+((2.51*$D$3*POWER(F232,0.5))/(G232*POWER(2*9.81*G232*ABS(K232),0.5)))))</f>
        <v>0.45776869644399881</v>
      </c>
      <c r="M232" s="146">
        <f>+IF(K232&lt;0,-H232*L232,H232*L232)</f>
        <v>-4.350321390720324E-3</v>
      </c>
      <c r="N232" s="142">
        <f>+M232/K232</f>
        <v>1.1561654591232701E-2</v>
      </c>
      <c r="O232" s="148">
        <f>2*M235/N235</f>
        <v>-4.761436793524737E-2</v>
      </c>
    </row>
    <row r="233" spans="2:15" x14ac:dyDescent="0.25">
      <c r="B233" s="141"/>
      <c r="C233" s="142"/>
      <c r="D233" s="142"/>
      <c r="E233" s="144" t="s">
        <v>171</v>
      </c>
      <c r="F233" s="143">
        <v>283.68</v>
      </c>
      <c r="G233" s="143">
        <f>75/1000</f>
        <v>7.4999999999999997E-2</v>
      </c>
      <c r="H233" s="146">
        <f>+PI()*G233^2/4</f>
        <v>4.4178646691106467E-3</v>
      </c>
      <c r="I233" s="147">
        <f>+D228+O228</f>
        <v>336.24645743943171</v>
      </c>
      <c r="J233" s="261">
        <f>+D232</f>
        <v>336.61579867551757</v>
      </c>
      <c r="K233" s="147">
        <f>+I233-J233</f>
        <v>-0.36934123608585878</v>
      </c>
      <c r="L233" s="262">
        <f>(-2*POWER(2*9.81*G233*ABS(K233)/F233,0.5))*(LOG10(($D$2/(3.7*G233))+((2.51*$D$3*POWER(F233,0.5))/(G233*POWER(2*9.81*G233*ABS(K233),0.5)))))</f>
        <v>0.27218277519323797</v>
      </c>
      <c r="M233" s="146">
        <f>+IF(K233&lt;0,-H233*L233,H233*L233)</f>
        <v>-1.2024666660666917E-3</v>
      </c>
      <c r="N233" s="142">
        <f>+M233/K233</f>
        <v>3.2557065081873521E-3</v>
      </c>
      <c r="O233" s="148"/>
    </row>
    <row r="234" spans="2:15" x14ac:dyDescent="0.25">
      <c r="B234" s="141"/>
      <c r="C234" s="142"/>
      <c r="D234" s="142"/>
      <c r="E234" s="144" t="s">
        <v>170</v>
      </c>
      <c r="F234" s="143">
        <v>372.26</v>
      </c>
      <c r="G234" s="145">
        <f>110/1000</f>
        <v>0.11</v>
      </c>
      <c r="H234" s="146">
        <f>+PI()*G234^2/4</f>
        <v>9.5033177771091243E-3</v>
      </c>
      <c r="I234" s="147">
        <v>339.3</v>
      </c>
      <c r="J234" s="261">
        <f>+D232</f>
        <v>336.61579867551757</v>
      </c>
      <c r="K234" s="147">
        <f>+I234-J234</f>
        <v>2.6842013244824443</v>
      </c>
      <c r="L234" s="262">
        <f>(-2*POWER(2*9.81*G234*ABS(K234)/F234,0.5))*(LOG10(($D$2/(3.7*G234))+((2.51*$D$3*POWER(F234,0.5))/(G234*POWER(2*9.81*G234*ABS(K234),0.5)))))</f>
        <v>0.92932773639678501</v>
      </c>
      <c r="M234" s="146">
        <f>+IF(K234&lt;0,-H234*L234,H234*L234)</f>
        <v>8.8316967980601492E-3</v>
      </c>
      <c r="N234" s="142">
        <f>+M234/K234</f>
        <v>3.2902512630132307E-3</v>
      </c>
      <c r="O234" s="148"/>
    </row>
    <row r="235" spans="2:15" ht="16.5" thickBot="1" x14ac:dyDescent="0.35">
      <c r="B235" s="299"/>
      <c r="C235" s="300"/>
      <c r="D235" s="300"/>
      <c r="E235" s="300"/>
      <c r="F235" s="300"/>
      <c r="G235" s="300"/>
      <c r="H235" s="300"/>
      <c r="I235" s="300"/>
      <c r="J235" s="300"/>
      <c r="K235" s="300"/>
      <c r="L235" s="301" t="s">
        <v>166</v>
      </c>
      <c r="M235" s="302">
        <f>+SUM(M232:M234)-C232</f>
        <v>-4.3109125872686609E-4</v>
      </c>
      <c r="N235" s="303">
        <f>+SUM(N232:N234)</f>
        <v>1.8107612362433283E-2</v>
      </c>
      <c r="O235" s="304"/>
    </row>
    <row r="237" spans="2:15" ht="15.75" thickBot="1" x14ac:dyDescent="0.3"/>
    <row r="238" spans="2:15" ht="15.75" thickBot="1" x14ac:dyDescent="0.3">
      <c r="B238" s="131">
        <f>+B199+1</f>
        <v>7</v>
      </c>
      <c r="D238" s="297"/>
    </row>
    <row r="239" spans="2:15" ht="32.25" thickBot="1" x14ac:dyDescent="0.3">
      <c r="B239" s="125" t="s">
        <v>151</v>
      </c>
      <c r="C239" s="298" t="s">
        <v>161</v>
      </c>
      <c r="D239" s="298" t="s">
        <v>153</v>
      </c>
      <c r="E239" s="125" t="s">
        <v>152</v>
      </c>
      <c r="F239" s="125" t="s">
        <v>78</v>
      </c>
      <c r="G239" s="125" t="s">
        <v>115</v>
      </c>
      <c r="H239" s="125" t="s">
        <v>154</v>
      </c>
      <c r="I239" s="125" t="s">
        <v>155</v>
      </c>
      <c r="J239" s="125" t="s">
        <v>156</v>
      </c>
      <c r="K239" s="125" t="s">
        <v>157</v>
      </c>
      <c r="L239" s="125" t="s">
        <v>82</v>
      </c>
      <c r="M239" s="125" t="s">
        <v>164</v>
      </c>
      <c r="N239" s="125" t="s">
        <v>158</v>
      </c>
      <c r="O239" s="129" t="s">
        <v>165</v>
      </c>
    </row>
    <row r="240" spans="2:15" x14ac:dyDescent="0.25">
      <c r="B240" s="132" t="s">
        <v>127</v>
      </c>
      <c r="C240" s="133">
        <f>2.97/1000</f>
        <v>2.97E-3</v>
      </c>
      <c r="D240" s="134">
        <f>+D201+O201</f>
        <v>337.05314463434439</v>
      </c>
      <c r="E240" s="135" t="s">
        <v>110</v>
      </c>
      <c r="F240" s="136">
        <v>310.83</v>
      </c>
      <c r="G240" s="137">
        <f>110/1000</f>
        <v>0.11</v>
      </c>
      <c r="H240" s="138">
        <f>+PI()*G240^2/4</f>
        <v>9.5033177771091243E-3</v>
      </c>
      <c r="I240" s="134">
        <v>339.3</v>
      </c>
      <c r="J240" s="134">
        <f>+D240</f>
        <v>337.05314463434439</v>
      </c>
      <c r="K240" s="134">
        <f>+I240-J240</f>
        <v>2.2468553656556196</v>
      </c>
      <c r="L240" s="133">
        <f>(-2*POWER(2*9.81*G240*ABS(K240)/F240,0.5))*(LOG10(($D$2/(3.7*G240))+((2.51*$D$3*POWER(F240,0.5))/(G240*POWER(2*9.81*G240*ABS(K240),0.5)))))</f>
        <v>0.93062038079620579</v>
      </c>
      <c r="M240" s="139">
        <f>+IF(K240&lt;0,-H240*L240,H240*L240)</f>
        <v>8.8439812085606452E-3</v>
      </c>
      <c r="N240" s="133">
        <f>+M240/K240</f>
        <v>3.9361595515873459E-3</v>
      </c>
      <c r="O240" s="140">
        <f>2*M242/N242</f>
        <v>1.6364364835159913E-2</v>
      </c>
    </row>
    <row r="241" spans="2:15" x14ac:dyDescent="0.25">
      <c r="B241" s="141"/>
      <c r="C241" s="142"/>
      <c r="D241" s="143"/>
      <c r="E241" s="144" t="s">
        <v>138</v>
      </c>
      <c r="F241" s="143">
        <v>240.22</v>
      </c>
      <c r="G241" s="145">
        <f>110/1000</f>
        <v>0.11</v>
      </c>
      <c r="H241" s="146">
        <f>+PI()*G241^2/4</f>
        <v>9.5033177771091243E-3</v>
      </c>
      <c r="I241" s="147">
        <f>+D205+O205</f>
        <v>336.24132436037479</v>
      </c>
      <c r="J241" s="147">
        <f>+D240</f>
        <v>337.05314463434439</v>
      </c>
      <c r="K241" s="147">
        <f>+I241-J241</f>
        <v>-0.81182027396960166</v>
      </c>
      <c r="L241" s="142">
        <f>(-2*POWER(2*9.81*G241*ABS(K241)/F241,0.5))*(LOG10(($D$2/(3.7*G241))+((2.51*$D$3*POWER(F241,0.5))/(G241*POWER(2*9.81*G241*ABS(K241),0.5)))))</f>
        <v>0.60857527124029165</v>
      </c>
      <c r="M241" s="146">
        <f>+IF(K241&lt;0,-H241*L241,H241*L241)</f>
        <v>-5.7834841938868712E-3</v>
      </c>
      <c r="N241" s="142">
        <f>+M241/K241</f>
        <v>7.1240943092084341E-3</v>
      </c>
      <c r="O241" s="148"/>
    </row>
    <row r="242" spans="2:15" ht="15.75" x14ac:dyDescent="0.3">
      <c r="B242" s="141"/>
      <c r="C242" s="142"/>
      <c r="D242" s="143"/>
      <c r="E242" s="144"/>
      <c r="F242" s="143"/>
      <c r="G242" s="145"/>
      <c r="H242" s="146"/>
      <c r="I242" s="147"/>
      <c r="J242" s="147"/>
      <c r="K242" s="147"/>
      <c r="L242" s="149" t="s">
        <v>166</v>
      </c>
      <c r="M242" s="150">
        <f>+SUM(M240:M241)-C240</f>
        <v>9.0497014673774061E-5</v>
      </c>
      <c r="N242" s="151">
        <f>+SUM(N240:N241)</f>
        <v>1.1060253860795781E-2</v>
      </c>
      <c r="O242" s="148"/>
    </row>
    <row r="243" spans="2:15" x14ac:dyDescent="0.25">
      <c r="B243" s="141"/>
      <c r="C243" s="142"/>
      <c r="D243" s="143"/>
      <c r="E243" s="144"/>
      <c r="F243" s="142"/>
      <c r="G243" s="142"/>
      <c r="H243" s="146"/>
      <c r="I243" s="152"/>
      <c r="J243" s="142"/>
      <c r="K243" s="142"/>
      <c r="L243" s="142"/>
      <c r="M243" s="142"/>
      <c r="N243" s="142"/>
      <c r="O243" s="153"/>
    </row>
    <row r="244" spans="2:15" x14ac:dyDescent="0.25">
      <c r="B244" s="154" t="s">
        <v>128</v>
      </c>
      <c r="C244" s="142">
        <f>3.73/1000</f>
        <v>3.7299999999999998E-3</v>
      </c>
      <c r="D244" s="147">
        <f>+D205+O205</f>
        <v>336.24132436037479</v>
      </c>
      <c r="E244" s="144" t="s">
        <v>138</v>
      </c>
      <c r="F244" s="143">
        <v>240.22</v>
      </c>
      <c r="G244" s="155">
        <f>110/1000</f>
        <v>0.11</v>
      </c>
      <c r="H244" s="146">
        <f>+PI()*G244^2/4</f>
        <v>9.5033177771091243E-3</v>
      </c>
      <c r="I244" s="156">
        <f>+D240+O240</f>
        <v>337.06950899917956</v>
      </c>
      <c r="J244" s="147">
        <f>+D244</f>
        <v>336.24132436037479</v>
      </c>
      <c r="K244" s="147">
        <f>+I244-J244</f>
        <v>0.82818463880477111</v>
      </c>
      <c r="L244" s="142">
        <f>(-2*POWER(2*9.81*G244*ABS(K244)/F244,0.5))*(LOG10(($D$2/(3.7*G244))+((2.51*$D$3*POWER(F244,0.5))/(G244*POWER(2*9.81*G244*ABS(K244),0.5)))))</f>
        <v>0.61541589191094392</v>
      </c>
      <c r="M244" s="146">
        <f>+IF(K244&lt;0,-H244*L244,H244*L244)</f>
        <v>5.8484927859127405E-3</v>
      </c>
      <c r="N244" s="142">
        <f>+M244/K244</f>
        <v>7.0618223423622476E-3</v>
      </c>
      <c r="O244" s="148">
        <f>2*M247/N247</f>
        <v>-1.0016740137336225E-2</v>
      </c>
    </row>
    <row r="245" spans="2:15" x14ac:dyDescent="0.25">
      <c r="B245" s="141"/>
      <c r="C245" s="142"/>
      <c r="D245" s="143"/>
      <c r="E245" s="144" t="s">
        <v>139</v>
      </c>
      <c r="F245" s="147">
        <v>237.3</v>
      </c>
      <c r="G245" s="155">
        <f>110/1000</f>
        <v>0.11</v>
      </c>
      <c r="H245" s="146">
        <f>+PI()*G245^2/4</f>
        <v>9.5033177771091243E-3</v>
      </c>
      <c r="I245" s="156">
        <f>+D210+O210</f>
        <v>336.06687691003606</v>
      </c>
      <c r="J245" s="147">
        <f>+D244</f>
        <v>336.24132436037479</v>
      </c>
      <c r="K245" s="147">
        <f>+I245-J245</f>
        <v>-0.17444745033873232</v>
      </c>
      <c r="L245" s="142">
        <f>(-2*POWER(2*9.81*G245*ABS(K245)/F245,0.5))*(LOG10(($D$2/(3.7*G245))+((2.51*$D$3*POWER(F245,0.5))/(G245*POWER(2*9.81*G245*ABS(K245),0.5)))))</f>
        <v>0.25770095119701014</v>
      </c>
      <c r="M245" s="146">
        <f>+IF(K245&lt;0,-H245*L245,H245*L245)</f>
        <v>-2.4490140306884772E-3</v>
      </c>
      <c r="N245" s="142">
        <f>+M245/K245</f>
        <v>1.4038692029795324E-2</v>
      </c>
      <c r="O245" s="148"/>
    </row>
    <row r="246" spans="2:15" x14ac:dyDescent="0.25">
      <c r="B246" s="141"/>
      <c r="C246" s="142"/>
      <c r="D246" s="143"/>
      <c r="E246" s="144" t="s">
        <v>112</v>
      </c>
      <c r="F246" s="143">
        <v>401.36</v>
      </c>
      <c r="G246" s="155">
        <f>110/1000</f>
        <v>0.11</v>
      </c>
      <c r="H246" s="146">
        <f>+PI()*G246^2/4</f>
        <v>9.5033177771091243E-3</v>
      </c>
      <c r="I246" s="156">
        <f>+D218+O218</f>
        <v>336.23952715171515</v>
      </c>
      <c r="J246" s="147">
        <f>+D244</f>
        <v>336.24132436037479</v>
      </c>
      <c r="K246" s="147">
        <f>+I246-J246</f>
        <v>-1.7972086596387271E-3</v>
      </c>
      <c r="L246" s="142">
        <f>(-2*POWER(2*9.81*G246*ABS(K246)/F246,0.5))*(LOG10(($D$2/(3.7*G246))+((2.51*$D$3*POWER(F246,0.5))/(G246*POWER(2*9.81*G246*ABS(K246),0.5)))))</f>
        <v>1.3241545307712564E-2</v>
      </c>
      <c r="M246" s="146">
        <f>+IF(K246&lt;0,-H246*L246,H246*L246)</f>
        <v>-1.2583861291918071E-4</v>
      </c>
      <c r="N246" s="142">
        <f>+M246/K246</f>
        <v>7.0018921978974136E-2</v>
      </c>
      <c r="O246" s="148"/>
    </row>
    <row r="247" spans="2:15" ht="15.75" x14ac:dyDescent="0.3">
      <c r="B247" s="141"/>
      <c r="C247" s="142"/>
      <c r="D247" s="143"/>
      <c r="E247" s="144"/>
      <c r="F247" s="143"/>
      <c r="G247" s="155"/>
      <c r="H247" s="146"/>
      <c r="I247" s="156"/>
      <c r="J247" s="147"/>
      <c r="K247" s="147"/>
      <c r="L247" s="149" t="s">
        <v>166</v>
      </c>
      <c r="M247" s="150">
        <f>+SUM(M244:M246)-C244</f>
        <v>-4.5635985769491719E-4</v>
      </c>
      <c r="N247" s="151">
        <f>+SUM(N244:N246)</f>
        <v>9.1119436351131705E-2</v>
      </c>
      <c r="O247" s="153"/>
    </row>
    <row r="248" spans="2:15" x14ac:dyDescent="0.25">
      <c r="B248" s="141"/>
      <c r="C248" s="142"/>
      <c r="D248" s="143"/>
      <c r="E248" s="144"/>
      <c r="F248" s="142"/>
      <c r="G248" s="142"/>
      <c r="H248" s="146"/>
      <c r="I248" s="152"/>
      <c r="J248" s="143"/>
      <c r="K248" s="142"/>
      <c r="L248" s="142"/>
      <c r="M248" s="142"/>
      <c r="N248" s="142"/>
      <c r="O248" s="153"/>
    </row>
    <row r="249" spans="2:15" x14ac:dyDescent="0.25">
      <c r="B249" s="154" t="s">
        <v>141</v>
      </c>
      <c r="C249" s="179">
        <f>1.9/1000</f>
        <v>1.9E-3</v>
      </c>
      <c r="D249" s="147">
        <f>+D210+O210</f>
        <v>336.06687691003606</v>
      </c>
      <c r="E249" s="144" t="s">
        <v>139</v>
      </c>
      <c r="F249" s="147">
        <v>237.3</v>
      </c>
      <c r="G249" s="155">
        <f>110/1000</f>
        <v>0.11</v>
      </c>
      <c r="H249" s="146">
        <f>+PI()*G249^2/4</f>
        <v>9.5033177771091243E-3</v>
      </c>
      <c r="I249" s="156">
        <f>+D244+O244</f>
        <v>336.23130762023743</v>
      </c>
      <c r="J249" s="147">
        <f>+D249</f>
        <v>336.06687691003606</v>
      </c>
      <c r="K249" s="147">
        <f>+I249-J249</f>
        <v>0.16443071020137268</v>
      </c>
      <c r="L249" s="142">
        <f>(-2*POWER(2*9.81*G249*ABS(K249)/F249,0.5))*(LOG10(($D$2/(3.7*G249))+((2.51*$D$3*POWER(F249,0.5))/(G249*POWER(2*9.81*G249*ABS(K249),0.5)))))</f>
        <v>0.24920606241825435</v>
      </c>
      <c r="M249" s="146">
        <f>+IF(K249&lt;0,-H249*L249,H249*L249)</f>
        <v>2.3682844031427627E-3</v>
      </c>
      <c r="N249" s="142">
        <f>+M249/K249</f>
        <v>1.4402932397740091E-2</v>
      </c>
      <c r="O249" s="148">
        <f>2*M251/N251</f>
        <v>-2.7493347452974746E-2</v>
      </c>
    </row>
    <row r="250" spans="2:15" x14ac:dyDescent="0.25">
      <c r="B250" s="141"/>
      <c r="C250" s="142"/>
      <c r="D250" s="143"/>
      <c r="E250" s="144" t="s">
        <v>117</v>
      </c>
      <c r="F250" s="143">
        <v>401.35</v>
      </c>
      <c r="G250" s="143">
        <f>75/1000</f>
        <v>7.4999999999999997E-2</v>
      </c>
      <c r="H250" s="146">
        <f>+PI()*G250^2/4</f>
        <v>4.4178646691106467E-3</v>
      </c>
      <c r="I250" s="156">
        <f>+D214+O214</f>
        <v>335.85737185780658</v>
      </c>
      <c r="J250" s="147">
        <f>+D249</f>
        <v>336.06687691003606</v>
      </c>
      <c r="K250" s="147">
        <f>+I250-J250</f>
        <v>-0.20950505222947413</v>
      </c>
      <c r="L250" s="142">
        <f>(-2*POWER(2*9.81*G250*ABS(K250)/F250,0.5))*(LOG10(($D$2/(3.7*G250))+((2.51*$D$3*POWER(F250,0.5))/(G250*POWER(2*9.81*G250*ABS(K250),0.5)))))</f>
        <v>0.16140479577525316</v>
      </c>
      <c r="M250" s="146">
        <f>+IF(K250&lt;0,-H250*L250,H250*L250)</f>
        <v>-7.1306454468051035E-4</v>
      </c>
      <c r="N250" s="142">
        <f>+M250/K250</f>
        <v>3.4035672986992204E-3</v>
      </c>
      <c r="O250" s="148"/>
    </row>
    <row r="251" spans="2:15" ht="15.75" x14ac:dyDescent="0.3">
      <c r="B251" s="141"/>
      <c r="C251" s="142"/>
      <c r="D251" s="143"/>
      <c r="E251" s="144"/>
      <c r="F251" s="142"/>
      <c r="G251" s="142"/>
      <c r="H251" s="146"/>
      <c r="I251" s="152"/>
      <c r="J251" s="143"/>
      <c r="K251" s="142"/>
      <c r="L251" s="149" t="s">
        <v>166</v>
      </c>
      <c r="M251" s="150">
        <f>+SUM(M249:M250)-C249</f>
        <v>-2.4478014153774767E-4</v>
      </c>
      <c r="N251" s="151">
        <f>+SUM(N249:N250)</f>
        <v>1.7806499696439312E-2</v>
      </c>
      <c r="O251" s="153"/>
    </row>
    <row r="252" spans="2:15" ht="15.75" x14ac:dyDescent="0.3">
      <c r="B252" s="141"/>
      <c r="C252" s="142"/>
      <c r="D252" s="143"/>
      <c r="E252" s="144"/>
      <c r="F252" s="142"/>
      <c r="G252" s="142"/>
      <c r="H252" s="146"/>
      <c r="I252" s="152"/>
      <c r="J252" s="143"/>
      <c r="K252" s="142"/>
      <c r="L252" s="149"/>
      <c r="M252" s="150"/>
      <c r="N252" s="151"/>
      <c r="O252" s="153"/>
    </row>
    <row r="253" spans="2:15" x14ac:dyDescent="0.25">
      <c r="B253" s="154" t="s">
        <v>145</v>
      </c>
      <c r="C253" s="143">
        <f>1.95/1000</f>
        <v>1.9499999999999999E-3</v>
      </c>
      <c r="D253" s="147">
        <f>+D214+O214</f>
        <v>335.85737185780658</v>
      </c>
      <c r="E253" s="144" t="s">
        <v>117</v>
      </c>
      <c r="F253" s="143">
        <v>401.35</v>
      </c>
      <c r="G253" s="143">
        <f>75/1000</f>
        <v>7.4999999999999997E-2</v>
      </c>
      <c r="H253" s="146">
        <f>+PI()*G253^2/4</f>
        <v>4.4178646691106467E-3</v>
      </c>
      <c r="I253" s="147">
        <f>+D249+O249</f>
        <v>336.03938356258305</v>
      </c>
      <c r="J253" s="147">
        <f>+D253</f>
        <v>335.85737185780658</v>
      </c>
      <c r="K253" s="147">
        <f>+I253-J253</f>
        <v>0.18201170477647111</v>
      </c>
      <c r="L253" s="262">
        <f>(-2*POWER(2*9.81*G253*ABS(K253)/F253,0.5))*(LOG10(($D$2/(3.7*G253))+((2.51*$D$3*POWER(F253,0.5))/(G253*POWER(2*9.81*G253*ABS(K253),0.5)))))</f>
        <v>0.14887038983740808</v>
      </c>
      <c r="M253" s="146">
        <f>+IF(K253&lt;0,-H253*L253,H253*L253)</f>
        <v>6.5768923553941386E-4</v>
      </c>
      <c r="N253" s="142">
        <f>+M253/K253</f>
        <v>3.6134447306403901E-3</v>
      </c>
      <c r="O253" s="148">
        <f>2*M255/N255</f>
        <v>7.2428592044604875E-3</v>
      </c>
    </row>
    <row r="254" spans="2:15" x14ac:dyDescent="0.25">
      <c r="B254" s="141"/>
      <c r="C254" s="142"/>
      <c r="D254" s="143"/>
      <c r="E254" s="144" t="s">
        <v>167</v>
      </c>
      <c r="F254" s="143">
        <v>249.85</v>
      </c>
      <c r="G254" s="143">
        <f>75/1000</f>
        <v>7.4999999999999997E-2</v>
      </c>
      <c r="H254" s="146">
        <f>+PI()*G254^2/4</f>
        <v>4.4178646691106467E-3</v>
      </c>
      <c r="I254" s="147">
        <f>+D218+O218</f>
        <v>336.23952715171515</v>
      </c>
      <c r="J254" s="147">
        <f>+D253</f>
        <v>335.85737185780658</v>
      </c>
      <c r="K254" s="147">
        <f>+I254-J254</f>
        <v>0.38215529390856773</v>
      </c>
      <c r="L254" s="142">
        <f>(-2*POWER(2*9.81*G254*ABS(K254)/F254,0.5))*(LOG10(($D$2/(3.7*G254))+((2.51*$D$3*POWER(F254,0.5))/(G254*POWER(2*9.81*G254*ABS(K254),0.5)))))</f>
        <v>0.2983082133073176</v>
      </c>
      <c r="M254" s="146">
        <f>+IF(K254&lt;0,-H254*L254,H254*L254)</f>
        <v>1.3178853160759208E-3</v>
      </c>
      <c r="N254" s="142">
        <f>+M254/K254</f>
        <v>3.4485596224429916E-3</v>
      </c>
      <c r="O254" s="148"/>
    </row>
    <row r="255" spans="2:15" ht="15.75" x14ac:dyDescent="0.3">
      <c r="B255" s="141"/>
      <c r="C255" s="142"/>
      <c r="D255" s="152"/>
      <c r="E255" s="144"/>
      <c r="F255" s="142"/>
      <c r="G255" s="142"/>
      <c r="H255" s="146"/>
      <c r="I255" s="152"/>
      <c r="J255" s="143"/>
      <c r="K255" s="142"/>
      <c r="L255" s="149" t="s">
        <v>166</v>
      </c>
      <c r="M255" s="150">
        <f>+SUM(M253:M254)-C253</f>
        <v>2.5574551615335003E-5</v>
      </c>
      <c r="N255" s="151">
        <f>+SUM(N253:N254)</f>
        <v>7.0620043530833822E-3</v>
      </c>
      <c r="O255" s="153"/>
    </row>
    <row r="256" spans="2:15" x14ac:dyDescent="0.25">
      <c r="B256" s="141"/>
      <c r="C256" s="142"/>
      <c r="D256" s="152"/>
      <c r="E256" s="144"/>
      <c r="F256" s="142"/>
      <c r="G256" s="142"/>
      <c r="H256" s="146"/>
      <c r="I256" s="152"/>
      <c r="J256" s="143"/>
      <c r="K256" s="142"/>
      <c r="L256" s="142"/>
      <c r="M256" s="142"/>
      <c r="N256" s="142"/>
      <c r="O256" s="153"/>
    </row>
    <row r="257" spans="2:15" x14ac:dyDescent="0.25">
      <c r="B257" s="154" t="s">
        <v>146</v>
      </c>
      <c r="C257" s="143">
        <f>4.52/1000</f>
        <v>4.5199999999999997E-3</v>
      </c>
      <c r="D257" s="156">
        <f>+D218+O218</f>
        <v>336.23952715171515</v>
      </c>
      <c r="E257" s="144" t="s">
        <v>112</v>
      </c>
      <c r="F257" s="143">
        <v>401.36</v>
      </c>
      <c r="G257" s="145">
        <f>110/1000</f>
        <v>0.11</v>
      </c>
      <c r="H257" s="146">
        <f>+PI()*G257^2/4</f>
        <v>9.5033177771091243E-3</v>
      </c>
      <c r="I257" s="156">
        <f>+D244+O244</f>
        <v>336.23130762023743</v>
      </c>
      <c r="J257" s="147">
        <f>+D257</f>
        <v>336.23952715171515</v>
      </c>
      <c r="K257" s="147">
        <f>+I257-J257</f>
        <v>-8.2195314777209205E-3</v>
      </c>
      <c r="L257" s="142">
        <f>(-2*POWER(2*9.81*G257*ABS(K257)/F257,0.5))*(LOG10(($D$2/(3.7*G257))+((2.51*$D$3*POWER(F257,0.5))/(G257*POWER(2*9.81*G257*ABS(K257),0.5)))))</f>
        <v>3.2704205247514946E-2</v>
      </c>
      <c r="M257" s="146">
        <f>+IF(K257&lt;0,-H257*L257,H257*L257)</f>
        <v>-3.1079845511493428E-4</v>
      </c>
      <c r="N257" s="142">
        <f>+M257/K257</f>
        <v>3.781218624897964E-2</v>
      </c>
      <c r="O257" s="148">
        <f>2*M261/N261</f>
        <v>-0.10663818348361534</v>
      </c>
    </row>
    <row r="258" spans="2:15" x14ac:dyDescent="0.25">
      <c r="B258" s="141"/>
      <c r="C258" s="142"/>
      <c r="D258" s="152"/>
      <c r="E258" s="144" t="s">
        <v>167</v>
      </c>
      <c r="F258" s="143">
        <v>249.85</v>
      </c>
      <c r="G258" s="145">
        <f>75/1000</f>
        <v>7.4999999999999997E-2</v>
      </c>
      <c r="H258" s="146">
        <f>+PI()*G258^2/4</f>
        <v>4.4178646691106467E-3</v>
      </c>
      <c r="I258" s="156">
        <f>+D253+O253</f>
        <v>335.86461471701102</v>
      </c>
      <c r="J258" s="147">
        <f>+D257</f>
        <v>336.23952715171515</v>
      </c>
      <c r="K258" s="147">
        <f>+I258-J258</f>
        <v>-0.37491243470412883</v>
      </c>
      <c r="L258" s="142">
        <f>(-2*POWER(2*9.81*G258*ABS(K258)/F258,0.5))*(LOG10(($D$2/(3.7*G258))+((2.51*$D$3*POWER(F258,0.5))/(G258*POWER(2*9.81*G258*ABS(K258),0.5)))))</f>
        <v>0.29508026149385796</v>
      </c>
      <c r="M258" s="146">
        <f>+IF(K258&lt;0,-H258*L258,H258*L258)</f>
        <v>-1.3036246618056458E-3</v>
      </c>
      <c r="N258" s="142">
        <f>+M258/K258</f>
        <v>3.4771443706166551E-3</v>
      </c>
      <c r="O258" s="148"/>
    </row>
    <row r="259" spans="2:15" x14ac:dyDescent="0.25">
      <c r="B259" s="141"/>
      <c r="C259" s="142"/>
      <c r="D259" s="152"/>
      <c r="E259" s="144" t="s">
        <v>140</v>
      </c>
      <c r="F259" s="143">
        <v>298.01</v>
      </c>
      <c r="G259" s="145">
        <f>63/1000</f>
        <v>6.3E-2</v>
      </c>
      <c r="H259" s="146">
        <f>+PI()*G259^2/4</f>
        <v>3.1172453105244723E-3</v>
      </c>
      <c r="I259" s="156">
        <f>+D224+O224</f>
        <v>335.7590700596034</v>
      </c>
      <c r="J259" s="147">
        <f>+D257</f>
        <v>336.23952715171515</v>
      </c>
      <c r="K259" s="147">
        <f>+I259-J259</f>
        <v>-0.48045709211174881</v>
      </c>
      <c r="L259" s="142">
        <f>(-2*POWER(2*9.81*G259*ABS(K259)/F259,0.5))*(LOG10(($D$2/(3.7*G259))+((2.51*$D$3*POWER(F259,0.5))/(G259*POWER(2*9.81*G259*ABS(K259),0.5)))))</f>
        <v>0.27159334427898163</v>
      </c>
      <c r="M259" s="146">
        <f>+IF(K259&lt;0,-H259*L259,H259*L259)</f>
        <v>-8.4662307882331399E-4</v>
      </c>
      <c r="N259" s="142">
        <f>+M259/K259</f>
        <v>1.7621200575938197E-3</v>
      </c>
      <c r="O259" s="148"/>
    </row>
    <row r="260" spans="2:15" x14ac:dyDescent="0.25">
      <c r="B260" s="141"/>
      <c r="C260" s="142"/>
      <c r="D260" s="142"/>
      <c r="E260" s="144" t="s">
        <v>168</v>
      </c>
      <c r="F260" s="143">
        <v>184.94</v>
      </c>
      <c r="G260" s="145">
        <f>110/1000</f>
        <v>0.11</v>
      </c>
      <c r="H260" s="146">
        <f>+PI()*G260^2/4</f>
        <v>9.5033177771091243E-3</v>
      </c>
      <c r="I260" s="156">
        <f>+D232+O232</f>
        <v>336.56818430758233</v>
      </c>
      <c r="J260" s="147">
        <f>+D257</f>
        <v>336.23952715171515</v>
      </c>
      <c r="K260" s="147">
        <f>+I260-J260</f>
        <v>0.3286571558671767</v>
      </c>
      <c r="L260" s="142">
        <f>(-2*POWER(2*9.81*G260*ABS(K260)/F260,0.5))*(LOG10(($D$2/(3.7*G260))+((2.51*$D$3*POWER(F260,0.5))/(G260*POWER(2*9.81*G260*ABS(K260),0.5)))))</f>
        <v>0.42422379102897684</v>
      </c>
      <c r="M260" s="146">
        <f>+IF(K260&lt;0,-H260*L260,H260*L260)</f>
        <v>4.0315334947583015E-3</v>
      </c>
      <c r="N260" s="142">
        <f>+M260/K260</f>
        <v>1.2266684059018642E-2</v>
      </c>
      <c r="O260" s="148"/>
    </row>
    <row r="261" spans="2:15" ht="15.75" x14ac:dyDescent="0.3">
      <c r="B261" s="141"/>
      <c r="C261" s="142"/>
      <c r="D261" s="142"/>
      <c r="E261" s="142"/>
      <c r="F261" s="142"/>
      <c r="G261" s="142"/>
      <c r="H261" s="146"/>
      <c r="I261" s="152"/>
      <c r="J261" s="143"/>
      <c r="K261" s="142"/>
      <c r="L261" s="149" t="s">
        <v>166</v>
      </c>
      <c r="M261" s="150">
        <f>+SUM(M257:M260)-C257</f>
        <v>-2.9495127009855925E-3</v>
      </c>
      <c r="N261" s="151">
        <f>+SUM(N257:N260)</f>
        <v>5.5318134736208759E-2</v>
      </c>
      <c r="O261" s="153"/>
    </row>
    <row r="262" spans="2:15" x14ac:dyDescent="0.25">
      <c r="B262" s="141"/>
      <c r="C262" s="142"/>
      <c r="D262" s="142"/>
      <c r="E262" s="142"/>
      <c r="F262" s="142"/>
      <c r="G262" s="142"/>
      <c r="H262" s="146"/>
      <c r="I262" s="142"/>
      <c r="J262" s="143"/>
      <c r="K262" s="142"/>
      <c r="L262" s="142"/>
      <c r="M262" s="142"/>
      <c r="N262" s="142"/>
      <c r="O262" s="153"/>
    </row>
    <row r="263" spans="2:15" x14ac:dyDescent="0.25">
      <c r="B263" s="154" t="s">
        <v>147</v>
      </c>
      <c r="C263" s="142">
        <f>0.79/1000</f>
        <v>7.9000000000000001E-4</v>
      </c>
      <c r="D263" s="147">
        <f>+D224+O224</f>
        <v>335.7590700596034</v>
      </c>
      <c r="E263" s="144" t="s">
        <v>140</v>
      </c>
      <c r="F263" s="143">
        <v>298.01</v>
      </c>
      <c r="G263" s="143">
        <f>63/1000</f>
        <v>6.3E-2</v>
      </c>
      <c r="H263" s="146">
        <f>+PI()*G263^2/4</f>
        <v>3.1172453105244723E-3</v>
      </c>
      <c r="I263" s="147">
        <f>+D257+O257</f>
        <v>336.13288896823155</v>
      </c>
      <c r="J263" s="147">
        <f>+D263</f>
        <v>335.7590700596034</v>
      </c>
      <c r="K263" s="147">
        <f>+I263-J263</f>
        <v>0.37381890862815226</v>
      </c>
      <c r="L263" s="142">
        <f>(-2*POWER(2*9.81*G263*ABS(K263)/F263,0.5))*(LOG10(($D$2/(3.7*G263))+((2.51*$D$3*POWER(F263,0.5))/(G263*POWER(2*9.81*G263*ABS(K263),0.5)))))</f>
        <v>0.23530134002392272</v>
      </c>
      <c r="M263" s="146">
        <f>+IF(K263&lt;0,-H263*L263,H263*L263)</f>
        <v>7.3349199874969738E-4</v>
      </c>
      <c r="N263" s="142">
        <f>+M263/K263</f>
        <v>1.9621586330169339E-3</v>
      </c>
      <c r="O263" s="148">
        <f>2*M265/N265</f>
        <v>0.56166447259483199</v>
      </c>
    </row>
    <row r="264" spans="2:15" x14ac:dyDescent="0.25">
      <c r="B264" s="141"/>
      <c r="C264" s="142"/>
      <c r="D264" s="142"/>
      <c r="E264" s="144" t="s">
        <v>169</v>
      </c>
      <c r="F264" s="143">
        <v>119.71</v>
      </c>
      <c r="G264" s="143">
        <f>63/1000</f>
        <v>6.3E-2</v>
      </c>
      <c r="H264" s="146">
        <f>+PI()*G264^2/4</f>
        <v>3.1172453105244723E-3</v>
      </c>
      <c r="I264" s="147">
        <f>+D228+O228</f>
        <v>336.24645743943171</v>
      </c>
      <c r="J264" s="147">
        <f>+D263</f>
        <v>335.7590700596034</v>
      </c>
      <c r="K264" s="147">
        <f>+I264-J264</f>
        <v>0.48738737982830571</v>
      </c>
      <c r="L264" s="142">
        <f>(-2*POWER(2*9.81*G264*ABS(K264)/F264,0.5))*(LOG10(($D$2/(3.7*G264))+((2.51*$D$3*POWER(F264,0.5))/(G264*POWER(2*9.81*G264*ABS(K264),0.5)))))</f>
        <v>0.45988158650122618</v>
      </c>
      <c r="M264" s="146">
        <f>+IF(K264&lt;0,-H264*L264,H264*L264)</f>
        <v>1.4335637189175018E-3</v>
      </c>
      <c r="N264" s="142">
        <f>+M264/K264</f>
        <v>2.9413230178887894E-3</v>
      </c>
      <c r="O264" s="148"/>
    </row>
    <row r="265" spans="2:15" ht="15.75" x14ac:dyDescent="0.3">
      <c r="B265" s="141"/>
      <c r="C265" s="142"/>
      <c r="D265" s="142"/>
      <c r="E265" s="142"/>
      <c r="F265" s="142"/>
      <c r="G265" s="142"/>
      <c r="H265" s="146"/>
      <c r="I265" s="142"/>
      <c r="J265" s="142"/>
      <c r="K265" s="142"/>
      <c r="L265" s="149" t="s">
        <v>166</v>
      </c>
      <c r="M265" s="150">
        <f>+SUM(M263:M264)-C263</f>
        <v>1.3770557176671994E-3</v>
      </c>
      <c r="N265" s="151">
        <f>+SUM(N263:N264)</f>
        <v>4.9034816509057229E-3</v>
      </c>
      <c r="O265" s="153"/>
    </row>
    <row r="266" spans="2:15" x14ac:dyDescent="0.25">
      <c r="B266" s="141"/>
      <c r="C266" s="142"/>
      <c r="D266" s="142"/>
      <c r="E266" s="142"/>
      <c r="F266" s="142"/>
      <c r="G266" s="142"/>
      <c r="H266" s="146"/>
      <c r="I266" s="142"/>
      <c r="J266" s="142"/>
      <c r="K266" s="142"/>
      <c r="L266" s="142"/>
      <c r="M266" s="142"/>
      <c r="N266" s="142"/>
      <c r="O266" s="153"/>
    </row>
    <row r="267" spans="2:15" x14ac:dyDescent="0.25">
      <c r="B267" s="154" t="s">
        <v>148</v>
      </c>
      <c r="C267" s="142">
        <f>0.76/1000</f>
        <v>7.6000000000000004E-4</v>
      </c>
      <c r="D267" s="147">
        <f>+D228+O228</f>
        <v>336.24645743943171</v>
      </c>
      <c r="E267" s="144" t="s">
        <v>169</v>
      </c>
      <c r="F267" s="143">
        <v>119.71</v>
      </c>
      <c r="G267" s="143">
        <f>63/1000</f>
        <v>6.3E-2</v>
      </c>
      <c r="H267" s="146">
        <f>+PI()*G267^2/4</f>
        <v>3.1172453105244723E-3</v>
      </c>
      <c r="I267" s="147">
        <f>+D263+O263</f>
        <v>336.32073453219823</v>
      </c>
      <c r="J267" s="261">
        <f>+D267</f>
        <v>336.24645743943171</v>
      </c>
      <c r="K267" s="147">
        <f>+I267-J267</f>
        <v>7.4277092766521946E-2</v>
      </c>
      <c r="L267" s="142">
        <f>(-2*POWER(2*9.81*G267*ABS(K267)/F267,0.5))*(LOG10(($D$2/(3.7*G267))+((2.51*$D$3*POWER(F267,0.5))/(G267*POWER(2*9.81*G267*ABS(K267),0.5)))))</f>
        <v>0.15706842244330035</v>
      </c>
      <c r="M267" s="146">
        <f>+IF(K267&lt;0,-H267*L267,H267*L267)</f>
        <v>4.8962080329285483E-4</v>
      </c>
      <c r="N267" s="142">
        <f>+M267/K267</f>
        <v>6.5918143138948481E-3</v>
      </c>
      <c r="O267" s="148">
        <f>2*M269/N269</f>
        <v>0.16744946607364578</v>
      </c>
    </row>
    <row r="268" spans="2:15" x14ac:dyDescent="0.25">
      <c r="B268" s="141"/>
      <c r="C268" s="142"/>
      <c r="D268" s="142"/>
      <c r="E268" s="144" t="s">
        <v>122</v>
      </c>
      <c r="F268" s="143">
        <v>283.68</v>
      </c>
      <c r="G268" s="143">
        <f>75/1000</f>
        <v>7.4999999999999997E-2</v>
      </c>
      <c r="H268" s="146">
        <f>+PI()*G268^2/4</f>
        <v>4.4178646691106467E-3</v>
      </c>
      <c r="I268" s="147">
        <f>+D232+O232</f>
        <v>336.56818430758233</v>
      </c>
      <c r="J268" s="261">
        <f>+D267</f>
        <v>336.24645743943171</v>
      </c>
      <c r="K268" s="147">
        <f>+I268-J268</f>
        <v>0.32172686815061979</v>
      </c>
      <c r="L268" s="262">
        <f>(-2*POWER(2*9.81*G268*ABS(K268)/F268,0.5))*(LOG10(($D$2/(3.7*G268))+((2.51*$D$3*POWER(F268,0.5))/(G268*POWER(2*9.81*G268*ABS(K268),0.5)))))</f>
        <v>0.25160094069497596</v>
      </c>
      <c r="M268" s="146">
        <f>+IF(K268&lt;0,-H268*L268,H268*L268)</f>
        <v>1.1115389066113375E-3</v>
      </c>
      <c r="N268" s="142">
        <f>+M268/K268</f>
        <v>3.4549147635719343E-3</v>
      </c>
      <c r="O268" s="148"/>
    </row>
    <row r="269" spans="2:15" ht="15.75" x14ac:dyDescent="0.3">
      <c r="B269" s="141"/>
      <c r="C269" s="142"/>
      <c r="D269" s="142"/>
      <c r="E269" s="142"/>
      <c r="F269" s="142"/>
      <c r="G269" s="142"/>
      <c r="H269" s="142"/>
      <c r="I269" s="142"/>
      <c r="J269" s="142"/>
      <c r="K269" s="142"/>
      <c r="L269" s="149" t="s">
        <v>166</v>
      </c>
      <c r="M269" s="150">
        <f>+SUM(M267:M268)-C267</f>
        <v>8.4115970990419225E-4</v>
      </c>
      <c r="N269" s="151">
        <f>+SUM(N267:N268)</f>
        <v>1.0046729077466782E-2</v>
      </c>
      <c r="O269" s="153"/>
    </row>
    <row r="270" spans="2:15" x14ac:dyDescent="0.25">
      <c r="B270" s="154"/>
      <c r="C270" s="142"/>
      <c r="D270" s="142"/>
      <c r="E270" s="142"/>
      <c r="F270" s="142"/>
      <c r="G270" s="142"/>
      <c r="H270" s="142"/>
      <c r="I270" s="142"/>
      <c r="J270" s="142"/>
      <c r="K270" s="142"/>
      <c r="L270" s="142"/>
      <c r="M270" s="142"/>
      <c r="N270" s="142"/>
      <c r="O270" s="153"/>
    </row>
    <row r="271" spans="2:15" x14ac:dyDescent="0.25">
      <c r="B271" s="154" t="s">
        <v>142</v>
      </c>
      <c r="C271" s="142">
        <f>3.71/1000</f>
        <v>3.7099999999999998E-3</v>
      </c>
      <c r="D271" s="147">
        <f>+D232+O232</f>
        <v>336.56818430758233</v>
      </c>
      <c r="E271" s="144" t="s">
        <v>168</v>
      </c>
      <c r="F271" s="143">
        <v>184.94</v>
      </c>
      <c r="G271" s="145">
        <f>110/1000</f>
        <v>0.11</v>
      </c>
      <c r="H271" s="146">
        <f>+PI()*G271^2/4</f>
        <v>9.5033177771091243E-3</v>
      </c>
      <c r="I271" s="147">
        <f>+D257+O257</f>
        <v>336.13288896823155</v>
      </c>
      <c r="J271" s="261">
        <f>+D271</f>
        <v>336.56818430758233</v>
      </c>
      <c r="K271" s="147">
        <f>+I271-J271</f>
        <v>-0.43529533935077325</v>
      </c>
      <c r="L271" s="262">
        <f>(-2*POWER(2*9.81*G271*ABS(K271)/F271,0.5))*(LOG10(($D$2/(3.7*G271))+((2.51*$D$3*POWER(F271,0.5))/(G271*POWER(2*9.81*G271*ABS(K271),0.5)))))</f>
        <v>0.49682656205059877</v>
      </c>
      <c r="M271" s="146">
        <f>+IF(K271&lt;0,-H271*L271,H271*L271)</f>
        <v>-4.7215006992754648E-3</v>
      </c>
      <c r="N271" s="142">
        <f>+M271/K271</f>
        <v>1.0846660353215375E-2</v>
      </c>
      <c r="O271" s="148">
        <f>2*M274/N274</f>
        <v>-2.578175959131155E-2</v>
      </c>
    </row>
    <row r="272" spans="2:15" x14ac:dyDescent="0.25">
      <c r="B272" s="141"/>
      <c r="C272" s="142"/>
      <c r="D272" s="142"/>
      <c r="E272" s="144" t="s">
        <v>171</v>
      </c>
      <c r="F272" s="143">
        <v>283.68</v>
      </c>
      <c r="G272" s="143">
        <f>75/1000</f>
        <v>7.4999999999999997E-2</v>
      </c>
      <c r="H272" s="146">
        <f>+PI()*G272^2/4</f>
        <v>4.4178646691106467E-3</v>
      </c>
      <c r="I272" s="147">
        <f>+D267+O267</f>
        <v>336.41390690550537</v>
      </c>
      <c r="J272" s="261">
        <f>+D271</f>
        <v>336.56818430758233</v>
      </c>
      <c r="K272" s="147">
        <f>+I272-J272</f>
        <v>-0.15427740207695706</v>
      </c>
      <c r="L272" s="262">
        <f>(-2*POWER(2*9.81*G272*ABS(K272)/F272,0.5))*(LOG10(($D$2/(3.7*G272))+((2.51*$D$3*POWER(F272,0.5))/(G272*POWER(2*9.81*G272*ABS(K272),0.5)))))</f>
        <v>0.16524840420726983</v>
      </c>
      <c r="M272" s="146">
        <f>+IF(K272&lt;0,-H272*L272,H272*L272)</f>
        <v>-7.3004508657421256E-4</v>
      </c>
      <c r="N272" s="142">
        <f>+M272/K272</f>
        <v>4.7320286493419787E-3</v>
      </c>
      <c r="O272" s="148"/>
    </row>
    <row r="273" spans="2:15" x14ac:dyDescent="0.25">
      <c r="B273" s="141"/>
      <c r="C273" s="142"/>
      <c r="D273" s="142"/>
      <c r="E273" s="144" t="s">
        <v>170</v>
      </c>
      <c r="F273" s="143">
        <v>372.26</v>
      </c>
      <c r="G273" s="145">
        <f>110/1000</f>
        <v>0.11</v>
      </c>
      <c r="H273" s="146">
        <f>+PI()*G273^2/4</f>
        <v>9.5033177771091243E-3</v>
      </c>
      <c r="I273" s="147">
        <v>339.3</v>
      </c>
      <c r="J273" s="261">
        <f>+D271</f>
        <v>336.56818430758233</v>
      </c>
      <c r="K273" s="147">
        <f>+I273-J273</f>
        <v>2.7318156924176833</v>
      </c>
      <c r="L273" s="262">
        <f>(-2*POWER(2*9.81*G273*ABS(K273)/F273,0.5))*(LOG10(($D$2/(3.7*G273))+((2.51*$D$3*POWER(F273,0.5))/(G273*POWER(2*9.81*G273*ABS(K273),0.5)))))</f>
        <v>0.93847619961027851</v>
      </c>
      <c r="M273" s="146">
        <f>+IF(K273&lt;0,-H273*L273,H273*L273)</f>
        <v>8.9186375511501707E-3</v>
      </c>
      <c r="N273" s="142">
        <f>+M273/K273</f>
        <v>3.2647288672893924E-3</v>
      </c>
      <c r="O273" s="148"/>
    </row>
    <row r="274" spans="2:15" ht="16.5" thickBot="1" x14ac:dyDescent="0.35">
      <c r="B274" s="299"/>
      <c r="C274" s="300"/>
      <c r="D274" s="300"/>
      <c r="E274" s="300"/>
      <c r="F274" s="300"/>
      <c r="G274" s="300"/>
      <c r="H274" s="300"/>
      <c r="I274" s="300"/>
      <c r="J274" s="300"/>
      <c r="K274" s="300"/>
      <c r="L274" s="301" t="s">
        <v>166</v>
      </c>
      <c r="M274" s="302">
        <f>+SUM(M271:M273)-C271</f>
        <v>-2.4290823469950637E-4</v>
      </c>
      <c r="N274" s="303">
        <f>+SUM(N271:N273)</f>
        <v>1.8843417869846744E-2</v>
      </c>
      <c r="O274" s="304"/>
    </row>
    <row r="276" spans="2:15" ht="15.75" thickBot="1" x14ac:dyDescent="0.3"/>
    <row r="277" spans="2:15" ht="15.75" thickBot="1" x14ac:dyDescent="0.3">
      <c r="B277" s="131">
        <f>+B238+1</f>
        <v>8</v>
      </c>
      <c r="D277" s="297"/>
    </row>
    <row r="278" spans="2:15" ht="32.25" thickBot="1" x14ac:dyDescent="0.3">
      <c r="B278" s="125" t="s">
        <v>151</v>
      </c>
      <c r="C278" s="298" t="s">
        <v>161</v>
      </c>
      <c r="D278" s="298" t="s">
        <v>153</v>
      </c>
      <c r="E278" s="125" t="s">
        <v>152</v>
      </c>
      <c r="F278" s="125" t="s">
        <v>78</v>
      </c>
      <c r="G278" s="125" t="s">
        <v>115</v>
      </c>
      <c r="H278" s="125" t="s">
        <v>154</v>
      </c>
      <c r="I278" s="125" t="s">
        <v>155</v>
      </c>
      <c r="J278" s="125" t="s">
        <v>156</v>
      </c>
      <c r="K278" s="125" t="s">
        <v>157</v>
      </c>
      <c r="L278" s="125" t="s">
        <v>82</v>
      </c>
      <c r="M278" s="125" t="s">
        <v>164</v>
      </c>
      <c r="N278" s="125" t="s">
        <v>158</v>
      </c>
      <c r="O278" s="129" t="s">
        <v>165</v>
      </c>
    </row>
    <row r="279" spans="2:15" x14ac:dyDescent="0.25">
      <c r="B279" s="132" t="s">
        <v>127</v>
      </c>
      <c r="C279" s="133">
        <f>2.97/1000</f>
        <v>2.97E-3</v>
      </c>
      <c r="D279" s="134">
        <f>+D240+O240</f>
        <v>337.06950899917956</v>
      </c>
      <c r="E279" s="135" t="s">
        <v>110</v>
      </c>
      <c r="F279" s="136">
        <v>310.83</v>
      </c>
      <c r="G279" s="137">
        <f>110/1000</f>
        <v>0.11</v>
      </c>
      <c r="H279" s="138">
        <f>+PI()*G279^2/4</f>
        <v>9.5033177771091243E-3</v>
      </c>
      <c r="I279" s="134">
        <v>339.3</v>
      </c>
      <c r="J279" s="134">
        <f>+D279</f>
        <v>337.06950899917956</v>
      </c>
      <c r="K279" s="134">
        <f>+I279-J279</f>
        <v>2.2304910008204502</v>
      </c>
      <c r="L279" s="133">
        <f>(-2*POWER(2*9.81*G279*ABS(K279)/F279,0.5))*(LOG10(($D$2/(3.7*G279))+((2.51*$D$3*POWER(F279,0.5))/(G279*POWER(2*9.81*G279*ABS(K279),0.5)))))</f>
        <v>0.92683787442684551</v>
      </c>
      <c r="M279" s="139">
        <f>+IF(K279&lt;0,-H279*L279,H279*L279)</f>
        <v>8.8080348485386744E-3</v>
      </c>
      <c r="N279" s="133">
        <f>+M279/K279</f>
        <v>3.9489219392944341E-3</v>
      </c>
      <c r="O279" s="140">
        <f>2*M281/N281</f>
        <v>-9.1068510094796037E-3</v>
      </c>
    </row>
    <row r="280" spans="2:15" x14ac:dyDescent="0.25">
      <c r="B280" s="141"/>
      <c r="C280" s="142"/>
      <c r="D280" s="143"/>
      <c r="E280" s="144" t="s">
        <v>138</v>
      </c>
      <c r="F280" s="143">
        <v>240.22</v>
      </c>
      <c r="G280" s="145">
        <f>110/1000</f>
        <v>0.11</v>
      </c>
      <c r="H280" s="146">
        <f>+PI()*G280^2/4</f>
        <v>9.5033177771091243E-3</v>
      </c>
      <c r="I280" s="147">
        <f>+D244+O244</f>
        <v>336.23130762023743</v>
      </c>
      <c r="J280" s="147">
        <f>+D279</f>
        <v>337.06950899917956</v>
      </c>
      <c r="K280" s="147">
        <f>+I280-J280</f>
        <v>-0.83820137894213076</v>
      </c>
      <c r="L280" s="142">
        <f>(-2*POWER(2*9.81*G280*ABS(K280)/F280,0.5))*(LOG10(($D$2/(3.7*G280))+((2.51*$D$3*POWER(F280,0.5))/(G280*POWER(2*9.81*G280*ABS(K280),0.5)))))</f>
        <v>0.61957328497420172</v>
      </c>
      <c r="M280" s="146">
        <f>+IF(K280&lt;0,-H280*L280,H280*L280)</f>
        <v>-5.888001813317229E-3</v>
      </c>
      <c r="N280" s="142">
        <f>+M280/K280</f>
        <v>7.0245670804649626E-3</v>
      </c>
      <c r="O280" s="148"/>
    </row>
    <row r="281" spans="2:15" ht="15.75" x14ac:dyDescent="0.3">
      <c r="B281" s="141"/>
      <c r="C281" s="142"/>
      <c r="D281" s="143"/>
      <c r="E281" s="144"/>
      <c r="F281" s="143"/>
      <c r="G281" s="145"/>
      <c r="H281" s="146"/>
      <c r="I281" s="147"/>
      <c r="J281" s="147"/>
      <c r="K281" s="147"/>
      <c r="L281" s="149" t="s">
        <v>166</v>
      </c>
      <c r="M281" s="150">
        <f>+SUM(M279:M280)-C279</f>
        <v>-4.9966964778554602E-5</v>
      </c>
      <c r="N281" s="151">
        <f>+SUM(N279:N280)</f>
        <v>1.0973489019759397E-2</v>
      </c>
      <c r="O281" s="148"/>
    </row>
    <row r="282" spans="2:15" x14ac:dyDescent="0.25">
      <c r="B282" s="141"/>
      <c r="C282" s="142"/>
      <c r="D282" s="143"/>
      <c r="E282" s="144"/>
      <c r="F282" s="142"/>
      <c r="G282" s="142"/>
      <c r="H282" s="146"/>
      <c r="I282" s="152"/>
      <c r="J282" s="142"/>
      <c r="K282" s="142"/>
      <c r="L282" s="142"/>
      <c r="M282" s="142"/>
      <c r="N282" s="142"/>
      <c r="O282" s="153"/>
    </row>
    <row r="283" spans="2:15" x14ac:dyDescent="0.25">
      <c r="B283" s="154" t="s">
        <v>128</v>
      </c>
      <c r="C283" s="142">
        <f>3.73/1000</f>
        <v>3.7299999999999998E-3</v>
      </c>
      <c r="D283" s="147">
        <f>+D244+O244</f>
        <v>336.23130762023743</v>
      </c>
      <c r="E283" s="144" t="s">
        <v>138</v>
      </c>
      <c r="F283" s="143">
        <v>240.22</v>
      </c>
      <c r="G283" s="155">
        <f>110/1000</f>
        <v>0.11</v>
      </c>
      <c r="H283" s="146">
        <f>+PI()*G283^2/4</f>
        <v>9.5033177771091243E-3</v>
      </c>
      <c r="I283" s="156">
        <f>+D279+O279</f>
        <v>337.06040214817006</v>
      </c>
      <c r="J283" s="147">
        <f>+D283</f>
        <v>336.23130762023743</v>
      </c>
      <c r="K283" s="147">
        <f>+I283-J283</f>
        <v>0.82909452793262517</v>
      </c>
      <c r="L283" s="142">
        <f>(-2*POWER(2*9.81*G283*ABS(K283)/F283,0.5))*(LOG10(($D$2/(3.7*G283))+((2.51*$D$3*POWER(F283,0.5))/(G283*POWER(2*9.81*G283*ABS(K283),0.5)))))</f>
        <v>0.61579446142741101</v>
      </c>
      <c r="M283" s="146">
        <f>+IF(K283&lt;0,-H283*L283,H283*L283)</f>
        <v>5.8520904523284541E-3</v>
      </c>
      <c r="N283" s="142">
        <f>+M283/K283</f>
        <v>7.0584116227625296E-3</v>
      </c>
      <c r="O283" s="148">
        <f>2*M286/N286</f>
        <v>-0.1048128663182356</v>
      </c>
    </row>
    <row r="284" spans="2:15" x14ac:dyDescent="0.25">
      <c r="B284" s="141"/>
      <c r="C284" s="142"/>
      <c r="D284" s="143"/>
      <c r="E284" s="144" t="s">
        <v>139</v>
      </c>
      <c r="F284" s="147">
        <v>237.3</v>
      </c>
      <c r="G284" s="155">
        <f>110/1000</f>
        <v>0.11</v>
      </c>
      <c r="H284" s="146">
        <f>+PI()*G284^2/4</f>
        <v>9.5033177771091243E-3</v>
      </c>
      <c r="I284" s="156">
        <f>+D249+O249</f>
        <v>336.03938356258305</v>
      </c>
      <c r="J284" s="147">
        <f>+D283</f>
        <v>336.23130762023743</v>
      </c>
      <c r="K284" s="147">
        <f>+I284-J284</f>
        <v>-0.1919240576543757</v>
      </c>
      <c r="L284" s="142">
        <f>(-2*POWER(2*9.81*G284*ABS(K284)/F284,0.5))*(LOG10(($D$2/(3.7*G284))+((2.51*$D$3*POWER(F284,0.5))/(G284*POWER(2*9.81*G284*ABS(K284),0.5)))))</f>
        <v>0.27202261863323418</v>
      </c>
      <c r="M284" s="146">
        <f>+IF(K284&lt;0,-H284*L284,H284*L284)</f>
        <v>-2.5851173874329903E-3</v>
      </c>
      <c r="N284" s="142">
        <f>+M284/K284</f>
        <v>1.3469480684325517E-2</v>
      </c>
      <c r="O284" s="148"/>
    </row>
    <row r="285" spans="2:15" x14ac:dyDescent="0.25">
      <c r="B285" s="141"/>
      <c r="C285" s="142"/>
      <c r="D285" s="143"/>
      <c r="E285" s="144" t="s">
        <v>112</v>
      </c>
      <c r="F285" s="143">
        <v>401.36</v>
      </c>
      <c r="G285" s="155">
        <f>110/1000</f>
        <v>0.11</v>
      </c>
      <c r="H285" s="146">
        <f>+PI()*G285^2/4</f>
        <v>9.5033177771091243E-3</v>
      </c>
      <c r="I285" s="156">
        <f>+D257+O257</f>
        <v>336.13288896823155</v>
      </c>
      <c r="J285" s="147">
        <f>+D283</f>
        <v>336.23130762023743</v>
      </c>
      <c r="K285" s="147">
        <f>+I285-J285</f>
        <v>-9.8418652005875629E-2</v>
      </c>
      <c r="L285" s="142">
        <f>(-2*POWER(2*9.81*G285*ABS(K285)/F285,0.5))*(LOG10(($D$2/(3.7*G285))+((2.51*$D$3*POWER(F285,0.5))/(G285*POWER(2*9.81*G285*ABS(K285),0.5)))))</f>
        <v>0.1379190085821369</v>
      </c>
      <c r="M285" s="146">
        <f>+IF(K285&lt;0,-H285*L285,H285*L285)</f>
        <v>-1.3106881660598876E-3</v>
      </c>
      <c r="N285" s="142">
        <f>+M285/K285</f>
        <v>1.3317477321083803E-2</v>
      </c>
      <c r="O285" s="148"/>
    </row>
    <row r="286" spans="2:15" ht="15.75" x14ac:dyDescent="0.3">
      <c r="B286" s="141"/>
      <c r="C286" s="142"/>
      <c r="D286" s="143"/>
      <c r="E286" s="144"/>
      <c r="F286" s="143"/>
      <c r="G286" s="155"/>
      <c r="H286" s="146"/>
      <c r="I286" s="156"/>
      <c r="J286" s="147"/>
      <c r="K286" s="147"/>
      <c r="L286" s="149" t="s">
        <v>166</v>
      </c>
      <c r="M286" s="150">
        <f>+SUM(M283:M285)-C283</f>
        <v>-1.7737151011644236E-3</v>
      </c>
      <c r="N286" s="151">
        <f>+SUM(N283:N285)</f>
        <v>3.3845369628171848E-2</v>
      </c>
      <c r="O286" s="153"/>
    </row>
    <row r="287" spans="2:15" x14ac:dyDescent="0.25">
      <c r="B287" s="141"/>
      <c r="C287" s="142"/>
      <c r="D287" s="143"/>
      <c r="E287" s="144"/>
      <c r="F287" s="142"/>
      <c r="G287" s="142"/>
      <c r="H287" s="146"/>
      <c r="I287" s="152"/>
      <c r="J287" s="143"/>
      <c r="K287" s="142"/>
      <c r="L287" s="142"/>
      <c r="M287" s="142"/>
      <c r="N287" s="142"/>
      <c r="O287" s="153"/>
    </row>
    <row r="288" spans="2:15" x14ac:dyDescent="0.25">
      <c r="B288" s="154" t="s">
        <v>141</v>
      </c>
      <c r="C288" s="179">
        <f>1.9/1000</f>
        <v>1.9E-3</v>
      </c>
      <c r="D288" s="147">
        <f>+D249+O249</f>
        <v>336.03938356258305</v>
      </c>
      <c r="E288" s="144" t="s">
        <v>139</v>
      </c>
      <c r="F288" s="147">
        <v>237.3</v>
      </c>
      <c r="G288" s="155">
        <f>110/1000</f>
        <v>0.11</v>
      </c>
      <c r="H288" s="146">
        <f>+PI()*G288^2/4</f>
        <v>9.5033177771091243E-3</v>
      </c>
      <c r="I288" s="156">
        <f>+D283+O283</f>
        <v>336.12649475391919</v>
      </c>
      <c r="J288" s="147">
        <f>+D288</f>
        <v>336.03938356258305</v>
      </c>
      <c r="K288" s="147">
        <f>+I288-J288</f>
        <v>8.7111191336134652E-2</v>
      </c>
      <c r="L288" s="142">
        <f>(-2*POWER(2*9.81*G288*ABS(K288)/F288,0.5))*(LOG10(($D$2/(3.7*G288))+((2.51*$D$3*POWER(F288,0.5))/(G288*POWER(2*9.81*G288*ABS(K288),0.5)))))</f>
        <v>0.17366103073647046</v>
      </c>
      <c r="M288" s="146">
        <f>+IF(K288&lt;0,-H288*L288,H288*L288)</f>
        <v>1.6503559605889938E-3</v>
      </c>
      <c r="N288" s="142">
        <f>+M288/K288</f>
        <v>1.8945395365112042E-2</v>
      </c>
      <c r="O288" s="148">
        <f>2*M290/N290</f>
        <v>-7.8875575382107363E-2</v>
      </c>
    </row>
    <row r="289" spans="2:15" x14ac:dyDescent="0.25">
      <c r="B289" s="141"/>
      <c r="C289" s="142"/>
      <c r="D289" s="143"/>
      <c r="E289" s="144" t="s">
        <v>117</v>
      </c>
      <c r="F289" s="143">
        <v>401.35</v>
      </c>
      <c r="G289" s="143">
        <f>75/1000</f>
        <v>7.4999999999999997E-2</v>
      </c>
      <c r="H289" s="146">
        <f>+PI()*G289^2/4</f>
        <v>4.4178646691106467E-3</v>
      </c>
      <c r="I289" s="156">
        <f>+D253+O253</f>
        <v>335.86461471701102</v>
      </c>
      <c r="J289" s="147">
        <f>+D288</f>
        <v>336.03938356258305</v>
      </c>
      <c r="K289" s="147">
        <f>+I289-J289</f>
        <v>-0.17476884557203221</v>
      </c>
      <c r="L289" s="142">
        <f>(-2*POWER(2*9.81*G289*ABS(K289)/F289,0.5))*(LOG10(($D$2/(3.7*G289))+((2.51*$D$3*POWER(F289,0.5))/(G289*POWER(2*9.81*G289*ABS(K289),0.5)))))</f>
        <v>0.14543370267471656</v>
      </c>
      <c r="M289" s="146">
        <f>+IF(K289&lt;0,-H289*L289,H289*L289)</f>
        <v>-6.4250641674457282E-4</v>
      </c>
      <c r="N289" s="142">
        <f>+M289/K289</f>
        <v>3.6763212267129112E-3</v>
      </c>
      <c r="O289" s="148"/>
    </row>
    <row r="290" spans="2:15" ht="15.75" x14ac:dyDescent="0.3">
      <c r="B290" s="141"/>
      <c r="C290" s="142"/>
      <c r="D290" s="143"/>
      <c r="E290" s="144"/>
      <c r="F290" s="142"/>
      <c r="G290" s="142"/>
      <c r="H290" s="146"/>
      <c r="I290" s="152"/>
      <c r="J290" s="143"/>
      <c r="K290" s="142"/>
      <c r="L290" s="149" t="s">
        <v>166</v>
      </c>
      <c r="M290" s="150">
        <f>+SUM(M288:M289)-C288</f>
        <v>-8.92150456155579E-4</v>
      </c>
      <c r="N290" s="151">
        <f>+SUM(N288:N289)</f>
        <v>2.2621716591824954E-2</v>
      </c>
      <c r="O290" s="153"/>
    </row>
    <row r="291" spans="2:15" ht="15.75" x14ac:dyDescent="0.3">
      <c r="B291" s="141"/>
      <c r="C291" s="142"/>
      <c r="D291" s="143"/>
      <c r="E291" s="144"/>
      <c r="F291" s="142"/>
      <c r="G291" s="142"/>
      <c r="H291" s="146"/>
      <c r="I291" s="152"/>
      <c r="J291" s="143"/>
      <c r="K291" s="142"/>
      <c r="L291" s="149"/>
      <c r="M291" s="150"/>
      <c r="N291" s="151"/>
      <c r="O291" s="153"/>
    </row>
    <row r="292" spans="2:15" x14ac:dyDescent="0.25">
      <c r="B292" s="154" t="s">
        <v>145</v>
      </c>
      <c r="C292" s="143">
        <f>1.95/1000</f>
        <v>1.9499999999999999E-3</v>
      </c>
      <c r="D292" s="147">
        <f>+D253+O253</f>
        <v>335.86461471701102</v>
      </c>
      <c r="E292" s="144" t="s">
        <v>117</v>
      </c>
      <c r="F292" s="143">
        <v>401.35</v>
      </c>
      <c r="G292" s="143">
        <f>75/1000</f>
        <v>7.4999999999999997E-2</v>
      </c>
      <c r="H292" s="146">
        <f>+PI()*G292^2/4</f>
        <v>4.4178646691106467E-3</v>
      </c>
      <c r="I292" s="147">
        <f>+D288+O288</f>
        <v>335.96050798720097</v>
      </c>
      <c r="J292" s="147">
        <f>+D292</f>
        <v>335.86461471701102</v>
      </c>
      <c r="K292" s="147">
        <f>+I292-J292</f>
        <v>9.5893270189947089E-2</v>
      </c>
      <c r="L292" s="262">
        <f>(-2*POWER(2*9.81*G292*ABS(K292)/F292,0.5))*(LOG10(($D$2/(3.7*G292))+((2.51*$D$3*POWER(F292,0.5))/(G292*POWER(2*9.81*G292*ABS(K292),0.5)))))</f>
        <v>0.10285686586813389</v>
      </c>
      <c r="M292" s="146">
        <f>+IF(K292&lt;0,-H292*L292,H292*L292)</f>
        <v>4.544077136942815E-4</v>
      </c>
      <c r="N292" s="142">
        <f>+M292/K292</f>
        <v>4.7386820033792016E-3</v>
      </c>
      <c r="O292" s="148">
        <f>2*M294/N294</f>
        <v>-9.5535006861597757E-2</v>
      </c>
    </row>
    <row r="293" spans="2:15" x14ac:dyDescent="0.25">
      <c r="B293" s="141"/>
      <c r="C293" s="142"/>
      <c r="D293" s="143"/>
      <c r="E293" s="144" t="s">
        <v>167</v>
      </c>
      <c r="F293" s="143">
        <v>249.85</v>
      </c>
      <c r="G293" s="143">
        <f>75/1000</f>
        <v>7.4999999999999997E-2</v>
      </c>
      <c r="H293" s="146">
        <f>+PI()*G293^2/4</f>
        <v>4.4178646691106467E-3</v>
      </c>
      <c r="I293" s="147">
        <f>+D257+O257</f>
        <v>336.13288896823155</v>
      </c>
      <c r="J293" s="147">
        <f>+D292</f>
        <v>335.86461471701102</v>
      </c>
      <c r="K293" s="147">
        <f>+I293-J293</f>
        <v>0.26827425122053228</v>
      </c>
      <c r="L293" s="142">
        <f>(-2*POWER(2*9.81*G293*ABS(K293)/F293,0.5))*(LOG10(($D$2/(3.7*G293))+((2.51*$D$3*POWER(F293,0.5))/(G293*POWER(2*9.81*G293*ABS(K293),0.5)))))</f>
        <v>0.24387368337844062</v>
      </c>
      <c r="M293" s="146">
        <f>+IF(K293&lt;0,-H293*L293,H293*L293)</f>
        <v>1.0774009295234893E-3</v>
      </c>
      <c r="N293" s="142">
        <f>+M293/K293</f>
        <v>4.0160430030902299E-3</v>
      </c>
      <c r="O293" s="148"/>
    </row>
    <row r="294" spans="2:15" ht="15.75" x14ac:dyDescent="0.3">
      <c r="B294" s="141"/>
      <c r="C294" s="142"/>
      <c r="D294" s="152"/>
      <c r="E294" s="144"/>
      <c r="F294" s="142"/>
      <c r="G294" s="142"/>
      <c r="H294" s="146"/>
      <c r="I294" s="152"/>
      <c r="J294" s="143"/>
      <c r="K294" s="142"/>
      <c r="L294" s="149" t="s">
        <v>166</v>
      </c>
      <c r="M294" s="150">
        <f>+SUM(M292:M293)-C292</f>
        <v>-4.1819135678222924E-4</v>
      </c>
      <c r="N294" s="151">
        <f>+SUM(N292:N293)</f>
        <v>8.7547250064694306E-3</v>
      </c>
      <c r="O294" s="153"/>
    </row>
    <row r="295" spans="2:15" x14ac:dyDescent="0.25">
      <c r="B295" s="141"/>
      <c r="C295" s="142"/>
      <c r="D295" s="152"/>
      <c r="E295" s="144"/>
      <c r="F295" s="142"/>
      <c r="G295" s="142"/>
      <c r="H295" s="146"/>
      <c r="I295" s="152"/>
      <c r="J295" s="143"/>
      <c r="K295" s="142"/>
      <c r="L295" s="142"/>
      <c r="M295" s="142"/>
      <c r="N295" s="142"/>
      <c r="O295" s="153"/>
    </row>
    <row r="296" spans="2:15" x14ac:dyDescent="0.25">
      <c r="B296" s="154" t="s">
        <v>146</v>
      </c>
      <c r="C296" s="143">
        <f>4.52/1000</f>
        <v>4.5199999999999997E-3</v>
      </c>
      <c r="D296" s="156">
        <f>+D257+O257</f>
        <v>336.13288896823155</v>
      </c>
      <c r="E296" s="144" t="s">
        <v>112</v>
      </c>
      <c r="F296" s="143">
        <v>401.36</v>
      </c>
      <c r="G296" s="145">
        <f>110/1000</f>
        <v>0.11</v>
      </c>
      <c r="H296" s="146">
        <f>+PI()*G296^2/4</f>
        <v>9.5033177771091243E-3</v>
      </c>
      <c r="I296" s="156">
        <f>+D283+O283</f>
        <v>336.12649475391919</v>
      </c>
      <c r="J296" s="147">
        <f>+D296</f>
        <v>336.13288896823155</v>
      </c>
      <c r="K296" s="147">
        <f>+I296-J296</f>
        <v>-6.3942143123654205E-3</v>
      </c>
      <c r="L296" s="142">
        <f>(-2*POWER(2*9.81*G296*ABS(K296)/F296,0.5))*(LOG10(($D$2/(3.7*G296))+((2.51*$D$3*POWER(F296,0.5))/(G296*POWER(2*9.81*G296*ABS(K296),0.5)))))</f>
        <v>2.8206350108169326E-2</v>
      </c>
      <c r="M296" s="146">
        <f>+IF(K296&lt;0,-H296*L296,H296*L296)</f>
        <v>-2.6805390841032941E-4</v>
      </c>
      <c r="N296" s="142">
        <f>+M296/K296</f>
        <v>4.1921320636994393E-2</v>
      </c>
      <c r="O296" s="148">
        <f>2*M300/N300</f>
        <v>-3.422022554998877E-2</v>
      </c>
    </row>
    <row r="297" spans="2:15" x14ac:dyDescent="0.25">
      <c r="B297" s="141"/>
      <c r="C297" s="142"/>
      <c r="D297" s="152"/>
      <c r="E297" s="144" t="s">
        <v>167</v>
      </c>
      <c r="F297" s="143">
        <v>249.85</v>
      </c>
      <c r="G297" s="145">
        <f>75/1000</f>
        <v>7.4999999999999997E-2</v>
      </c>
      <c r="H297" s="146">
        <f>+PI()*G297^2/4</f>
        <v>4.4178646691106467E-3</v>
      </c>
      <c r="I297" s="156">
        <f>+D292+O292</f>
        <v>335.76907971014941</v>
      </c>
      <c r="J297" s="147">
        <f>+D296</f>
        <v>336.13288896823155</v>
      </c>
      <c r="K297" s="147">
        <f>+I297-J297</f>
        <v>-0.36380925808214215</v>
      </c>
      <c r="L297" s="142">
        <f>(-2*POWER(2*9.81*G297*ABS(K297)/F297,0.5))*(LOG10(($D$2/(3.7*G297))+((2.51*$D$3*POWER(F297,0.5))/(G297*POWER(2*9.81*G297*ABS(K297),0.5)))))</f>
        <v>0.29007808561715215</v>
      </c>
      <c r="M297" s="146">
        <f>+IF(K297&lt;0,-H297*L297,H297*L297)</f>
        <v>-1.2815257257312697E-3</v>
      </c>
      <c r="N297" s="142">
        <f>+M297/K297</f>
        <v>3.5225209289256798E-3</v>
      </c>
      <c r="O297" s="148"/>
    </row>
    <row r="298" spans="2:15" x14ac:dyDescent="0.25">
      <c r="B298" s="141"/>
      <c r="C298" s="142"/>
      <c r="D298" s="152"/>
      <c r="E298" s="144" t="s">
        <v>140</v>
      </c>
      <c r="F298" s="143">
        <v>298.01</v>
      </c>
      <c r="G298" s="145">
        <f>63/1000</f>
        <v>6.3E-2</v>
      </c>
      <c r="H298" s="146">
        <f>+PI()*G298^2/4</f>
        <v>3.1172453105244723E-3</v>
      </c>
      <c r="I298" s="156">
        <f>+D263+O263</f>
        <v>336.32073453219823</v>
      </c>
      <c r="J298" s="147">
        <f>+D296</f>
        <v>336.13288896823155</v>
      </c>
      <c r="K298" s="147">
        <f>+I298-J298</f>
        <v>0.1878455639666754</v>
      </c>
      <c r="L298" s="142">
        <f>(-2*POWER(2*9.81*G298*ABS(K298)/F298,0.5))*(LOG10(($D$2/(3.7*G298))+((2.51*$D$3*POWER(F298,0.5))/(G298*POWER(2*9.81*G298*ABS(K298),0.5)))))</f>
        <v>0.15850145797643447</v>
      </c>
      <c r="M298" s="146">
        <f>+IF(K298&lt;0,-H298*L298,H298*L298)</f>
        <v>4.9408792658833204E-4</v>
      </c>
      <c r="N298" s="142">
        <f>+M298/K298</f>
        <v>2.6302879671727853E-3</v>
      </c>
      <c r="O298" s="148"/>
    </row>
    <row r="299" spans="2:15" x14ac:dyDescent="0.25">
      <c r="B299" s="141"/>
      <c r="C299" s="142"/>
      <c r="D299" s="142"/>
      <c r="E299" s="144" t="s">
        <v>168</v>
      </c>
      <c r="F299" s="143">
        <v>184.94</v>
      </c>
      <c r="G299" s="145">
        <f>110/1000</f>
        <v>0.11</v>
      </c>
      <c r="H299" s="146">
        <f>+PI()*G299^2/4</f>
        <v>9.5033177771091243E-3</v>
      </c>
      <c r="I299" s="156">
        <f>+D271+O271</f>
        <v>336.542402547991</v>
      </c>
      <c r="J299" s="147">
        <f>+D296</f>
        <v>336.13288896823155</v>
      </c>
      <c r="K299" s="147">
        <f>+I299-J299</f>
        <v>0.40951357975944802</v>
      </c>
      <c r="L299" s="142">
        <f>(-2*POWER(2*9.81*G299*ABS(K299)/F299,0.5))*(LOG10(($D$2/(3.7*G299))+((2.51*$D$3*POWER(F299,0.5))/(G299*POWER(2*9.81*G299*ABS(K299),0.5)))))</f>
        <v>0.48007625794769065</v>
      </c>
      <c r="M299" s="146">
        <f>+IF(K299&lt;0,-H299*L299,H299*L299)</f>
        <v>4.5623172365223145E-3</v>
      </c>
      <c r="N299" s="142">
        <f>+M299/K299</f>
        <v>1.1140820383056065E-2</v>
      </c>
      <c r="O299" s="148"/>
    </row>
    <row r="300" spans="2:15" ht="15.75" x14ac:dyDescent="0.3">
      <c r="B300" s="141"/>
      <c r="C300" s="142"/>
      <c r="D300" s="142"/>
      <c r="E300" s="142"/>
      <c r="F300" s="142"/>
      <c r="G300" s="142"/>
      <c r="H300" s="146"/>
      <c r="I300" s="152"/>
      <c r="J300" s="143"/>
      <c r="K300" s="142"/>
      <c r="L300" s="149" t="s">
        <v>166</v>
      </c>
      <c r="M300" s="150">
        <f>+SUM(M296:M299)-C296</f>
        <v>-1.0131744710309525E-3</v>
      </c>
      <c r="N300" s="151">
        <f>+SUM(N296:N299)</f>
        <v>5.9214949916148923E-2</v>
      </c>
      <c r="O300" s="153"/>
    </row>
    <row r="301" spans="2:15" x14ac:dyDescent="0.25">
      <c r="B301" s="141"/>
      <c r="C301" s="142"/>
      <c r="D301" s="142"/>
      <c r="E301" s="142"/>
      <c r="F301" s="142"/>
      <c r="G301" s="142"/>
      <c r="H301" s="146"/>
      <c r="I301" s="142"/>
      <c r="J301" s="143"/>
      <c r="K301" s="142"/>
      <c r="L301" s="142"/>
      <c r="M301" s="142"/>
      <c r="N301" s="142"/>
      <c r="O301" s="153"/>
    </row>
    <row r="302" spans="2:15" x14ac:dyDescent="0.25">
      <c r="B302" s="154" t="s">
        <v>147</v>
      </c>
      <c r="C302" s="142">
        <f>0.79/1000</f>
        <v>7.9000000000000001E-4</v>
      </c>
      <c r="D302" s="147">
        <f>+D263+O263</f>
        <v>336.32073453219823</v>
      </c>
      <c r="E302" s="144" t="s">
        <v>140</v>
      </c>
      <c r="F302" s="143">
        <v>298.01</v>
      </c>
      <c r="G302" s="143">
        <f>63/1000</f>
        <v>6.3E-2</v>
      </c>
      <c r="H302" s="146">
        <f>+PI()*G302^2/4</f>
        <v>3.1172453105244723E-3</v>
      </c>
      <c r="I302" s="147">
        <f>+D296+O296</f>
        <v>336.09866874268158</v>
      </c>
      <c r="J302" s="147">
        <f>+D302</f>
        <v>336.32073453219823</v>
      </c>
      <c r="K302" s="147">
        <f>+I302-J302</f>
        <v>-0.22206578951664824</v>
      </c>
      <c r="L302" s="142">
        <f>(-2*POWER(2*9.81*G302*ABS(K302)/F302,0.5))*(LOG10(($D$2/(3.7*G302))+((2.51*$D$3*POWER(F302,0.5))/(G302*POWER(2*9.81*G302*ABS(K302),0.5)))))</f>
        <v>0.1745306206287795</v>
      </c>
      <c r="M302" s="146">
        <f>+IF(K302&lt;0,-H302*L302,H302*L302)</f>
        <v>-5.4405475869798864E-4</v>
      </c>
      <c r="N302" s="142">
        <f>+M302/K302</f>
        <v>2.4499710643507335E-3</v>
      </c>
      <c r="O302" s="148">
        <f>2*M304/N304</f>
        <v>-0.1839965486806939</v>
      </c>
    </row>
    <row r="303" spans="2:15" x14ac:dyDescent="0.25">
      <c r="B303" s="141"/>
      <c r="C303" s="142"/>
      <c r="D303" s="142"/>
      <c r="E303" s="144" t="s">
        <v>169</v>
      </c>
      <c r="F303" s="143">
        <v>119.71</v>
      </c>
      <c r="G303" s="143">
        <f>63/1000</f>
        <v>6.3E-2</v>
      </c>
      <c r="H303" s="146">
        <f>+PI()*G303^2/4</f>
        <v>3.1172453105244723E-3</v>
      </c>
      <c r="I303" s="147">
        <f>+D267+O267</f>
        <v>336.41390690550537</v>
      </c>
      <c r="J303" s="147">
        <f>+D302</f>
        <v>336.32073453219823</v>
      </c>
      <c r="K303" s="147">
        <f>+I303-J303</f>
        <v>9.3172373307140788E-2</v>
      </c>
      <c r="L303" s="142">
        <f>(-2*POWER(2*9.81*G303*ABS(K303)/F303,0.5))*(LOG10(($D$2/(3.7*G303))+((2.51*$D$3*POWER(F303,0.5))/(G303*POWER(2*9.81*G303*ABS(K303),0.5)))))</f>
        <v>0.17895467843838214</v>
      </c>
      <c r="M303" s="146">
        <f>+IF(K303&lt;0,-H303*L303,H303*L303)</f>
        <v>5.578456321584616E-4</v>
      </c>
      <c r="N303" s="142">
        <f>+M303/K303</f>
        <v>5.9872429171631712E-3</v>
      </c>
      <c r="O303" s="148"/>
    </row>
    <row r="304" spans="2:15" ht="15.75" x14ac:dyDescent="0.3">
      <c r="B304" s="141"/>
      <c r="C304" s="142"/>
      <c r="D304" s="142"/>
      <c r="E304" s="142"/>
      <c r="F304" s="142"/>
      <c r="G304" s="142"/>
      <c r="H304" s="146"/>
      <c r="I304" s="142"/>
      <c r="J304" s="142"/>
      <c r="K304" s="142"/>
      <c r="L304" s="149" t="s">
        <v>166</v>
      </c>
      <c r="M304" s="150">
        <f>+SUM(M302:M303)-C302</f>
        <v>-7.7620912653952705E-4</v>
      </c>
      <c r="N304" s="151">
        <f>+SUM(N302:N303)</f>
        <v>8.4372139815139038E-3</v>
      </c>
      <c r="O304" s="153"/>
    </row>
    <row r="305" spans="2:15" x14ac:dyDescent="0.25">
      <c r="B305" s="141"/>
      <c r="C305" s="142"/>
      <c r="D305" s="142"/>
      <c r="E305" s="142"/>
      <c r="F305" s="142"/>
      <c r="G305" s="142"/>
      <c r="H305" s="146"/>
      <c r="I305" s="142"/>
      <c r="J305" s="142"/>
      <c r="K305" s="142"/>
      <c r="L305" s="142"/>
      <c r="M305" s="142"/>
      <c r="N305" s="142"/>
      <c r="O305" s="153"/>
    </row>
    <row r="306" spans="2:15" x14ac:dyDescent="0.25">
      <c r="B306" s="154" t="s">
        <v>148</v>
      </c>
      <c r="C306" s="142">
        <f>0.76/1000</f>
        <v>7.6000000000000004E-4</v>
      </c>
      <c r="D306" s="147">
        <f>+D267+O267</f>
        <v>336.41390690550537</v>
      </c>
      <c r="E306" s="144" t="s">
        <v>169</v>
      </c>
      <c r="F306" s="143">
        <v>119.71</v>
      </c>
      <c r="G306" s="143">
        <f>63/1000</f>
        <v>6.3E-2</v>
      </c>
      <c r="H306" s="146">
        <f>+PI()*G306^2/4</f>
        <v>3.1172453105244723E-3</v>
      </c>
      <c r="I306" s="147">
        <f>+D302+O302</f>
        <v>336.13673798351755</v>
      </c>
      <c r="J306" s="261">
        <f>+D306</f>
        <v>336.41390690550537</v>
      </c>
      <c r="K306" s="147">
        <f>+I306-J306</f>
        <v>-0.27716892198782261</v>
      </c>
      <c r="L306" s="142">
        <f>(-2*POWER(2*9.81*G306*ABS(K306)/F306,0.5))*(LOG10(($D$2/(3.7*G306))+((2.51*$D$3*POWER(F306,0.5))/(G306*POWER(2*9.81*G306*ABS(K306),0.5)))))</f>
        <v>0.33381635797218079</v>
      </c>
      <c r="M306" s="146">
        <f>+IF(K306&lt;0,-H306*L306,H306*L306)</f>
        <v>-1.0405874764651392E-3</v>
      </c>
      <c r="N306" s="142">
        <f>+M306/K306</f>
        <v>3.7543439899472468E-3</v>
      </c>
      <c r="O306" s="148">
        <f>2*M308/N308</f>
        <v>-0.25782365024046949</v>
      </c>
    </row>
    <row r="307" spans="2:15" x14ac:dyDescent="0.25">
      <c r="B307" s="141"/>
      <c r="C307" s="142"/>
      <c r="D307" s="142"/>
      <c r="E307" s="144" t="s">
        <v>122</v>
      </c>
      <c r="F307" s="143">
        <v>283.68</v>
      </c>
      <c r="G307" s="143">
        <f>75/1000</f>
        <v>7.4999999999999997E-2</v>
      </c>
      <c r="H307" s="146">
        <f>+PI()*G307^2/4</f>
        <v>4.4178646691106467E-3</v>
      </c>
      <c r="I307" s="147">
        <f>+D271+O271</f>
        <v>336.542402547991</v>
      </c>
      <c r="J307" s="261">
        <f>+D306</f>
        <v>336.41390690550537</v>
      </c>
      <c r="K307" s="147">
        <f>+I307-J307</f>
        <v>0.12849564248563183</v>
      </c>
      <c r="L307" s="262">
        <f>(-2*POWER(2*9.81*G307*ABS(K307)/F307,0.5))*(LOG10(($D$2/(3.7*G307))+((2.51*$D$3*POWER(F307,0.5))/(G307*POWER(2*9.81*G307*ABS(K307),0.5)))))</f>
        <v>0.14876863768813839</v>
      </c>
      <c r="M307" s="146">
        <f>+IF(K307&lt;0,-H307*L307,H307*L307)</f>
        <v>6.572397083141492E-4</v>
      </c>
      <c r="N307" s="142">
        <f>+M307/K307</f>
        <v>5.1148793499953948E-3</v>
      </c>
      <c r="O307" s="148"/>
    </row>
    <row r="308" spans="2:15" ht="15.75" x14ac:dyDescent="0.3">
      <c r="B308" s="141"/>
      <c r="C308" s="142"/>
      <c r="D308" s="142"/>
      <c r="E308" s="142"/>
      <c r="F308" s="142"/>
      <c r="G308" s="142"/>
      <c r="H308" s="142"/>
      <c r="I308" s="142"/>
      <c r="J308" s="142"/>
      <c r="K308" s="142"/>
      <c r="L308" s="149" t="s">
        <v>166</v>
      </c>
      <c r="M308" s="150">
        <f>+SUM(M306:M307)-C306</f>
        <v>-1.1433477681509902E-3</v>
      </c>
      <c r="N308" s="151">
        <f>+SUM(N306:N307)</f>
        <v>8.8692233399426425E-3</v>
      </c>
      <c r="O308" s="153"/>
    </row>
    <row r="309" spans="2:15" x14ac:dyDescent="0.25">
      <c r="B309" s="154"/>
      <c r="C309" s="142"/>
      <c r="D309" s="142"/>
      <c r="E309" s="142"/>
      <c r="F309" s="142"/>
      <c r="G309" s="142"/>
      <c r="H309" s="142"/>
      <c r="I309" s="142"/>
      <c r="J309" s="142"/>
      <c r="K309" s="142"/>
      <c r="L309" s="142"/>
      <c r="M309" s="142"/>
      <c r="N309" s="142"/>
      <c r="O309" s="153"/>
    </row>
    <row r="310" spans="2:15" x14ac:dyDescent="0.25">
      <c r="B310" s="154" t="s">
        <v>142</v>
      </c>
      <c r="C310" s="142">
        <f>3.71/1000</f>
        <v>3.7099999999999998E-3</v>
      </c>
      <c r="D310" s="147">
        <f>+D271+O271</f>
        <v>336.542402547991</v>
      </c>
      <c r="E310" s="144" t="s">
        <v>168</v>
      </c>
      <c r="F310" s="143">
        <v>184.94</v>
      </c>
      <c r="G310" s="145">
        <f>110/1000</f>
        <v>0.11</v>
      </c>
      <c r="H310" s="146">
        <f>+PI()*G310^2/4</f>
        <v>9.5033177771091243E-3</v>
      </c>
      <c r="I310" s="147">
        <f>+D296+O296</f>
        <v>336.09866874268158</v>
      </c>
      <c r="J310" s="261">
        <f>+D310</f>
        <v>336.542402547991</v>
      </c>
      <c r="K310" s="147">
        <f>+I310-J310</f>
        <v>-0.44373380530942086</v>
      </c>
      <c r="L310" s="262">
        <f>(-2*POWER(2*9.81*G310*ABS(K310)/F310,0.5))*(LOG10(($D$2/(3.7*G310))+((2.51*$D$3*POWER(F310,0.5))/(G310*POWER(2*9.81*G310*ABS(K310),0.5)))))</f>
        <v>0.50221233507843677</v>
      </c>
      <c r="M310" s="146">
        <f>+IF(K310&lt;0,-H310*L310,H310*L310)</f>
        <v>-4.7726834118343928E-3</v>
      </c>
      <c r="N310" s="142">
        <f>+M310/K310</f>
        <v>1.0755735431305135E-2</v>
      </c>
      <c r="O310" s="148">
        <f>2*M313/N313</f>
        <v>-8.7310809629203012E-2</v>
      </c>
    </row>
    <row r="311" spans="2:15" x14ac:dyDescent="0.25">
      <c r="B311" s="141"/>
      <c r="C311" s="142"/>
      <c r="D311" s="142"/>
      <c r="E311" s="144" t="s">
        <v>171</v>
      </c>
      <c r="F311" s="143">
        <v>283.68</v>
      </c>
      <c r="G311" s="143">
        <f>75/1000</f>
        <v>7.4999999999999997E-2</v>
      </c>
      <c r="H311" s="146">
        <f>+PI()*G311^2/4</f>
        <v>4.4178646691106467E-3</v>
      </c>
      <c r="I311" s="147">
        <f>+D306+O306</f>
        <v>336.15608325526489</v>
      </c>
      <c r="J311" s="261">
        <f>+D310</f>
        <v>336.542402547991</v>
      </c>
      <c r="K311" s="147">
        <f>+I311-J311</f>
        <v>-0.38631929272611387</v>
      </c>
      <c r="L311" s="262">
        <f>(-2*POWER(2*9.81*G311*ABS(K311)/F311,0.5))*(LOG10(($D$2/(3.7*G311))+((2.51*$D$3*POWER(F311,0.5))/(G311*POWER(2*9.81*G311*ABS(K311),0.5)))))</f>
        <v>0.27923601181884106</v>
      </c>
      <c r="M311" s="146">
        <f>+IF(K311&lt;0,-H311*L311,H311*L311)</f>
        <v>-1.2336269109578209E-3</v>
      </c>
      <c r="N311" s="142">
        <f>+M311/K311</f>
        <v>3.193283209473095E-3</v>
      </c>
      <c r="O311" s="148"/>
    </row>
    <row r="312" spans="2:15" x14ac:dyDescent="0.25">
      <c r="B312" s="141"/>
      <c r="C312" s="142"/>
      <c r="D312" s="142"/>
      <c r="E312" s="144" t="s">
        <v>170</v>
      </c>
      <c r="F312" s="143">
        <v>372.26</v>
      </c>
      <c r="G312" s="145">
        <f>110/1000</f>
        <v>0.11</v>
      </c>
      <c r="H312" s="146">
        <f>+PI()*G312^2/4</f>
        <v>9.5033177771091243E-3</v>
      </c>
      <c r="I312" s="147">
        <v>339.3</v>
      </c>
      <c r="J312" s="261">
        <f>+D310</f>
        <v>336.542402547991</v>
      </c>
      <c r="K312" s="147">
        <f>+I312-J312</f>
        <v>2.7575974520090085</v>
      </c>
      <c r="L312" s="262">
        <f>(-2*POWER(2*9.81*G312*ABS(K312)/F312,0.5))*(LOG10(($D$2/(3.7*G312))+((2.51*$D$3*POWER(F312,0.5))/(G312*POWER(2*9.81*G312*ABS(K312),0.5)))))</f>
        <v>0.94339989079384201</v>
      </c>
      <c r="M312" s="146">
        <f>+IF(K312&lt;0,-H312*L312,H312*L312)</f>
        <v>8.9654289531039249E-3</v>
      </c>
      <c r="N312" s="142">
        <f>+M312/K312</f>
        <v>3.2511739327914916E-3</v>
      </c>
      <c r="O312" s="148"/>
    </row>
    <row r="313" spans="2:15" ht="16.5" thickBot="1" x14ac:dyDescent="0.35">
      <c r="B313" s="299"/>
      <c r="C313" s="300"/>
      <c r="D313" s="300"/>
      <c r="E313" s="300"/>
      <c r="F313" s="300"/>
      <c r="G313" s="300"/>
      <c r="H313" s="300"/>
      <c r="I313" s="300"/>
      <c r="J313" s="300"/>
      <c r="K313" s="300"/>
      <c r="L313" s="301" t="s">
        <v>166</v>
      </c>
      <c r="M313" s="302">
        <f>+SUM(M310:M312)-C310</f>
        <v>-7.5088136968828878E-4</v>
      </c>
      <c r="N313" s="303">
        <f>+SUM(N310:N312)</f>
        <v>1.7200192573569723E-2</v>
      </c>
      <c r="O313" s="304"/>
    </row>
    <row r="315" spans="2:15" ht="15.75" thickBot="1" x14ac:dyDescent="0.3"/>
    <row r="316" spans="2:15" ht="15.75" thickBot="1" x14ac:dyDescent="0.3">
      <c r="B316" s="131">
        <f>+B277+1</f>
        <v>9</v>
      </c>
      <c r="D316" s="297"/>
    </row>
    <row r="317" spans="2:15" ht="32.25" thickBot="1" x14ac:dyDescent="0.3">
      <c r="B317" s="125" t="s">
        <v>151</v>
      </c>
      <c r="C317" s="298" t="s">
        <v>161</v>
      </c>
      <c r="D317" s="298" t="s">
        <v>153</v>
      </c>
      <c r="E317" s="125" t="s">
        <v>152</v>
      </c>
      <c r="F317" s="125" t="s">
        <v>78</v>
      </c>
      <c r="G317" s="125" t="s">
        <v>115</v>
      </c>
      <c r="H317" s="125" t="s">
        <v>154</v>
      </c>
      <c r="I317" s="125" t="s">
        <v>155</v>
      </c>
      <c r="J317" s="125" t="s">
        <v>156</v>
      </c>
      <c r="K317" s="125" t="s">
        <v>157</v>
      </c>
      <c r="L317" s="125" t="s">
        <v>82</v>
      </c>
      <c r="M317" s="125" t="s">
        <v>164</v>
      </c>
      <c r="N317" s="125" t="s">
        <v>158</v>
      </c>
      <c r="O317" s="129" t="s">
        <v>165</v>
      </c>
    </row>
    <row r="318" spans="2:15" x14ac:dyDescent="0.25">
      <c r="B318" s="132" t="s">
        <v>127</v>
      </c>
      <c r="C318" s="133">
        <f>2.97/1000</f>
        <v>2.97E-3</v>
      </c>
      <c r="D318" s="134">
        <f>+D279+O279</f>
        <v>337.06040214817006</v>
      </c>
      <c r="E318" s="135" t="s">
        <v>110</v>
      </c>
      <c r="F318" s="136">
        <v>310.83</v>
      </c>
      <c r="G318" s="137">
        <f>110/1000</f>
        <v>0.11</v>
      </c>
      <c r="H318" s="138">
        <f>+PI()*G318^2/4</f>
        <v>9.5033177771091243E-3</v>
      </c>
      <c r="I318" s="134">
        <v>339.3</v>
      </c>
      <c r="J318" s="134">
        <f>+D318</f>
        <v>337.06040214817006</v>
      </c>
      <c r="K318" s="134">
        <f>+I318-J318</f>
        <v>2.2395978518299557</v>
      </c>
      <c r="L318" s="133">
        <f>(-2*POWER(2*9.81*G318*ABS(K318)/F318,0.5))*(LOG10(($D$2/(3.7*G318))+((2.51*$D$3*POWER(F318,0.5))/(G318*POWER(2*9.81*G318*ABS(K318),0.5)))))</f>
        <v>0.9289443922906977</v>
      </c>
      <c r="M318" s="139">
        <f>+IF(K318&lt;0,-H318*L318,H318*L318)</f>
        <v>8.8280537572020187E-3</v>
      </c>
      <c r="N318" s="133">
        <f>+M318/K318</f>
        <v>3.9418031009400608E-3</v>
      </c>
      <c r="O318" s="140">
        <f>2*M320/N320</f>
        <v>-7.4683503271212398E-2</v>
      </c>
    </row>
    <row r="319" spans="2:15" x14ac:dyDescent="0.25">
      <c r="B319" s="141"/>
      <c r="C319" s="142"/>
      <c r="D319" s="143"/>
      <c r="E319" s="144" t="s">
        <v>138</v>
      </c>
      <c r="F319" s="143">
        <v>240.22</v>
      </c>
      <c r="G319" s="145">
        <f>110/1000</f>
        <v>0.11</v>
      </c>
      <c r="H319" s="146">
        <f>+PI()*G319^2/4</f>
        <v>9.5033177771091243E-3</v>
      </c>
      <c r="I319" s="147">
        <f>+D283+O283</f>
        <v>336.12649475391919</v>
      </c>
      <c r="J319" s="147">
        <f>+D318</f>
        <v>337.06040214817006</v>
      </c>
      <c r="K319" s="147">
        <f>+I319-J319</f>
        <v>-0.93390739425086622</v>
      </c>
      <c r="L319" s="142">
        <f>(-2*POWER(2*9.81*G319*ABS(K319)/F319,0.5))*(LOG10(($D$2/(3.7*G319))+((2.51*$D$3*POWER(F319,0.5))/(G319*POWER(2*9.81*G319*ABS(K319),0.5)))))</f>
        <v>0.65822956880694439</v>
      </c>
      <c r="M319" s="146">
        <f>+IF(K319&lt;0,-H319*L319,H319*L319)</f>
        <v>-6.2553647626619078E-3</v>
      </c>
      <c r="N319" s="142">
        <f>+M319/K319</f>
        <v>6.698056789324008E-3</v>
      </c>
      <c r="O319" s="148"/>
    </row>
    <row r="320" spans="2:15" ht="15.75" x14ac:dyDescent="0.3">
      <c r="B320" s="141"/>
      <c r="C320" s="142"/>
      <c r="D320" s="143"/>
      <c r="E320" s="144"/>
      <c r="F320" s="143"/>
      <c r="G320" s="145"/>
      <c r="H320" s="146"/>
      <c r="I320" s="147"/>
      <c r="J320" s="147"/>
      <c r="K320" s="147"/>
      <c r="L320" s="149" t="s">
        <v>166</v>
      </c>
      <c r="M320" s="150">
        <f>+SUM(M318:M319)-C318</f>
        <v>-3.9731100545988907E-4</v>
      </c>
      <c r="N320" s="151">
        <f>+SUM(N318:N319)</f>
        <v>1.0639859890264069E-2</v>
      </c>
      <c r="O320" s="148"/>
    </row>
    <row r="321" spans="2:15" x14ac:dyDescent="0.25">
      <c r="B321" s="141"/>
      <c r="C321" s="142"/>
      <c r="D321" s="143"/>
      <c r="E321" s="144"/>
      <c r="F321" s="142"/>
      <c r="G321" s="142"/>
      <c r="H321" s="146"/>
      <c r="I321" s="152"/>
      <c r="J321" s="142"/>
      <c r="K321" s="142"/>
      <c r="L321" s="142"/>
      <c r="M321" s="142"/>
      <c r="N321" s="142"/>
      <c r="O321" s="153"/>
    </row>
    <row r="322" spans="2:15" x14ac:dyDescent="0.25">
      <c r="B322" s="154" t="s">
        <v>128</v>
      </c>
      <c r="C322" s="142">
        <f>3.73/1000</f>
        <v>3.7299999999999998E-3</v>
      </c>
      <c r="D322" s="147">
        <f>+D283+O283</f>
        <v>336.12649475391919</v>
      </c>
      <c r="E322" s="144" t="s">
        <v>138</v>
      </c>
      <c r="F322" s="143">
        <v>240.22</v>
      </c>
      <c r="G322" s="155">
        <f>110/1000</f>
        <v>0.11</v>
      </c>
      <c r="H322" s="146">
        <f>+PI()*G322^2/4</f>
        <v>9.5033177771091243E-3</v>
      </c>
      <c r="I322" s="156">
        <f>+D318+O318</f>
        <v>336.98571864489884</v>
      </c>
      <c r="J322" s="147">
        <f>+D322</f>
        <v>336.12649475391919</v>
      </c>
      <c r="K322" s="147">
        <f>+I322-J322</f>
        <v>0.85922389097964924</v>
      </c>
      <c r="L322" s="142">
        <f>(-2*POWER(2*9.81*G322*ABS(K322)/F322,0.5))*(LOG10(($D$2/(3.7*G322))+((2.51*$D$3*POWER(F322,0.5))/(G322*POWER(2*9.81*G322*ABS(K322),0.5)))))</f>
        <v>0.62822696059969674</v>
      </c>
      <c r="M322" s="146">
        <f>+IF(K322&lt;0,-H322*L322,H322*L322)</f>
        <v>5.9702404427263312E-3</v>
      </c>
      <c r="N322" s="142">
        <f>+M322/K322</f>
        <v>6.948410659204699E-3</v>
      </c>
      <c r="O322" s="148">
        <f>2*M325/N325</f>
        <v>-3.5141786260244938E-2</v>
      </c>
    </row>
    <row r="323" spans="2:15" x14ac:dyDescent="0.25">
      <c r="B323" s="141"/>
      <c r="C323" s="142"/>
      <c r="D323" s="143"/>
      <c r="E323" s="144" t="s">
        <v>139</v>
      </c>
      <c r="F323" s="147">
        <v>237.3</v>
      </c>
      <c r="G323" s="155">
        <f>110/1000</f>
        <v>0.11</v>
      </c>
      <c r="H323" s="146">
        <f>+PI()*G323^2/4</f>
        <v>9.5033177771091243E-3</v>
      </c>
      <c r="I323" s="156">
        <f>+D288+O288</f>
        <v>335.96050798720097</v>
      </c>
      <c r="J323" s="147">
        <f>+D322</f>
        <v>336.12649475391919</v>
      </c>
      <c r="K323" s="147">
        <f>+I323-J323</f>
        <v>-0.16598676671821977</v>
      </c>
      <c r="L323" s="142">
        <f>(-2*POWER(2*9.81*G323*ABS(K323)/F323,0.5))*(LOG10(($D$2/(3.7*G323))+((2.51*$D$3*POWER(F323,0.5))/(G323*POWER(2*9.81*G323*ABS(K323),0.5)))))</f>
        <v>0.25054039495700864</v>
      </c>
      <c r="M323" s="146">
        <f>+IF(K323&lt;0,-H323*L323,H323*L323)</f>
        <v>-2.3809649892788812E-3</v>
      </c>
      <c r="N323" s="142">
        <f>+M323/K323</f>
        <v>1.4344306093514208E-2</v>
      </c>
      <c r="O323" s="148"/>
    </row>
    <row r="324" spans="2:15" x14ac:dyDescent="0.25">
      <c r="B324" s="141"/>
      <c r="C324" s="142"/>
      <c r="D324" s="143"/>
      <c r="E324" s="144" t="s">
        <v>112</v>
      </c>
      <c r="F324" s="143">
        <v>401.36</v>
      </c>
      <c r="G324" s="155">
        <f>110/1000</f>
        <v>0.11</v>
      </c>
      <c r="H324" s="146">
        <f>+PI()*G324^2/4</f>
        <v>9.5033177771091243E-3</v>
      </c>
      <c r="I324" s="156">
        <f>+D296+O296</f>
        <v>336.09866874268158</v>
      </c>
      <c r="J324" s="147">
        <f>+D322</f>
        <v>336.12649475391919</v>
      </c>
      <c r="K324" s="147">
        <f>+I324-J324</f>
        <v>-2.7826011237607418E-2</v>
      </c>
      <c r="L324" s="142">
        <f>(-2*POWER(2*9.81*G324*ABS(K324)/F324,0.5))*(LOG10(($D$2/(3.7*G324))+((2.51*$D$3*POWER(F324,0.5))/(G324*POWER(2*9.81*G324*ABS(K324),0.5)))))</f>
        <v>6.6642280828757269E-2</v>
      </c>
      <c r="M324" s="146">
        <f>+IF(K324&lt;0,-H324*L324,H324*L324)</f>
        <v>-6.3332277210702758E-4</v>
      </c>
      <c r="N324" s="142">
        <f>+M324/K324</f>
        <v>2.2760099056205334E-2</v>
      </c>
      <c r="O324" s="148"/>
    </row>
    <row r="325" spans="2:15" ht="15.75" x14ac:dyDescent="0.3">
      <c r="B325" s="141"/>
      <c r="C325" s="142"/>
      <c r="D325" s="143"/>
      <c r="E325" s="144"/>
      <c r="F325" s="143"/>
      <c r="G325" s="155"/>
      <c r="H325" s="146"/>
      <c r="I325" s="156"/>
      <c r="J325" s="147"/>
      <c r="K325" s="147"/>
      <c r="L325" s="149" t="s">
        <v>166</v>
      </c>
      <c r="M325" s="150">
        <f>+SUM(M322:M324)-C322</f>
        <v>-7.7404731865957739E-4</v>
      </c>
      <c r="N325" s="151">
        <f>+SUM(N322:N324)</f>
        <v>4.4052815808924242E-2</v>
      </c>
      <c r="O325" s="153"/>
    </row>
    <row r="326" spans="2:15" x14ac:dyDescent="0.25">
      <c r="B326" s="141"/>
      <c r="C326" s="142"/>
      <c r="D326" s="143"/>
      <c r="E326" s="144"/>
      <c r="F326" s="142"/>
      <c r="G326" s="142"/>
      <c r="H326" s="146"/>
      <c r="I326" s="152"/>
      <c r="J326" s="143"/>
      <c r="K326" s="142"/>
      <c r="L326" s="142"/>
      <c r="M326" s="142"/>
      <c r="N326" s="142"/>
      <c r="O326" s="153"/>
    </row>
    <row r="327" spans="2:15" x14ac:dyDescent="0.25">
      <c r="B327" s="154" t="s">
        <v>141</v>
      </c>
      <c r="C327" s="179">
        <f>1.9/1000</f>
        <v>1.9E-3</v>
      </c>
      <c r="D327" s="147">
        <f>+D288+O288</f>
        <v>335.96050798720097</v>
      </c>
      <c r="E327" s="144" t="s">
        <v>139</v>
      </c>
      <c r="F327" s="147">
        <v>237.3</v>
      </c>
      <c r="G327" s="155">
        <f>110/1000</f>
        <v>0.11</v>
      </c>
      <c r="H327" s="146">
        <f>+PI()*G327^2/4</f>
        <v>9.5033177771091243E-3</v>
      </c>
      <c r="I327" s="156">
        <f>+D322+O322</f>
        <v>336.09135296765896</v>
      </c>
      <c r="J327" s="147">
        <f>+D327</f>
        <v>335.96050798720097</v>
      </c>
      <c r="K327" s="147">
        <f>+I327-J327</f>
        <v>0.13084498045799364</v>
      </c>
      <c r="L327" s="142">
        <f>(-2*POWER(2*9.81*G327*ABS(K327)/F327,0.5))*(LOG10(($D$2/(3.7*G327))+((2.51*$D$3*POWER(F327,0.5))/(G327*POWER(2*9.81*G327*ABS(K327),0.5)))))</f>
        <v>0.21890011607853829</v>
      </c>
      <c r="M327" s="146">
        <f>+IF(K327&lt;0,-H327*L327,H327*L327)</f>
        <v>2.0802773645404236E-3</v>
      </c>
      <c r="N327" s="142">
        <f>+M327/K327</f>
        <v>1.589879380362072E-2</v>
      </c>
      <c r="O327" s="148">
        <f>2*M329/N329</f>
        <v>-5.1119001646315353E-2</v>
      </c>
    </row>
    <row r="328" spans="2:15" x14ac:dyDescent="0.25">
      <c r="B328" s="141"/>
      <c r="C328" s="142"/>
      <c r="D328" s="143"/>
      <c r="E328" s="144" t="s">
        <v>117</v>
      </c>
      <c r="F328" s="143">
        <v>401.35</v>
      </c>
      <c r="G328" s="143">
        <f>75/1000</f>
        <v>7.4999999999999997E-2</v>
      </c>
      <c r="H328" s="146">
        <f>+PI()*G328^2/4</f>
        <v>4.4178646691106467E-3</v>
      </c>
      <c r="I328" s="156">
        <f>+D292+O292</f>
        <v>335.76907971014941</v>
      </c>
      <c r="J328" s="147">
        <f>+D327</f>
        <v>335.96050798720097</v>
      </c>
      <c r="K328" s="147">
        <f>+I328-J328</f>
        <v>-0.19142827705155696</v>
      </c>
      <c r="L328" s="142">
        <f>(-2*POWER(2*9.81*G328*ABS(K328)/F328,0.5))*(LOG10(($D$2/(3.7*G328))+((2.51*$D$3*POWER(F328,0.5))/(G328*POWER(2*9.81*G328*ABS(K328),0.5)))))</f>
        <v>0.1532507600451995</v>
      </c>
      <c r="M328" s="146">
        <f>+IF(K328&lt;0,-H328*L328,H328*L328)</f>
        <v>-6.7704111831804045E-4</v>
      </c>
      <c r="N328" s="142">
        <f>+M328/K328</f>
        <v>3.5367874002005173E-3</v>
      </c>
      <c r="O328" s="148"/>
    </row>
    <row r="329" spans="2:15" ht="15.75" x14ac:dyDescent="0.3">
      <c r="B329" s="141"/>
      <c r="C329" s="142"/>
      <c r="D329" s="143"/>
      <c r="E329" s="144"/>
      <c r="F329" s="142"/>
      <c r="G329" s="142"/>
      <c r="H329" s="146"/>
      <c r="I329" s="152"/>
      <c r="J329" s="143"/>
      <c r="K329" s="142"/>
      <c r="L329" s="149" t="s">
        <v>166</v>
      </c>
      <c r="M329" s="150">
        <f>+SUM(M327:M328)-C327</f>
        <v>-4.9676375377761682E-4</v>
      </c>
      <c r="N329" s="151">
        <f>+SUM(N327:N328)</f>
        <v>1.9435581203821238E-2</v>
      </c>
      <c r="O329" s="153"/>
    </row>
    <row r="330" spans="2:15" ht="15.75" x14ac:dyDescent="0.3">
      <c r="B330" s="141"/>
      <c r="C330" s="142"/>
      <c r="D330" s="143"/>
      <c r="E330" s="144"/>
      <c r="F330" s="142"/>
      <c r="G330" s="142"/>
      <c r="H330" s="146"/>
      <c r="I330" s="152"/>
      <c r="J330" s="143"/>
      <c r="K330" s="142"/>
      <c r="L330" s="149"/>
      <c r="M330" s="150"/>
      <c r="N330" s="151"/>
      <c r="O330" s="153"/>
    </row>
    <row r="331" spans="2:15" x14ac:dyDescent="0.25">
      <c r="B331" s="154" t="s">
        <v>145</v>
      </c>
      <c r="C331" s="143">
        <f>1.95/1000</f>
        <v>1.9499999999999999E-3</v>
      </c>
      <c r="D331" s="147">
        <f>+D292+O292</f>
        <v>335.76907971014941</v>
      </c>
      <c r="E331" s="144" t="s">
        <v>117</v>
      </c>
      <c r="F331" s="143">
        <v>401.35</v>
      </c>
      <c r="G331" s="143">
        <f>75/1000</f>
        <v>7.4999999999999997E-2</v>
      </c>
      <c r="H331" s="146">
        <f>+PI()*G331^2/4</f>
        <v>4.4178646691106467E-3</v>
      </c>
      <c r="I331" s="147">
        <f>+D327+O327</f>
        <v>335.90938898555464</v>
      </c>
      <c r="J331" s="147">
        <f>+D331</f>
        <v>335.76907971014941</v>
      </c>
      <c r="K331" s="147">
        <f>+I331-J331</f>
        <v>0.14030927540522953</v>
      </c>
      <c r="L331" s="262">
        <f>(-2*POWER(2*9.81*G331*ABS(K331)/F331,0.5))*(LOG10(($D$2/(3.7*G331))+((2.51*$D$3*POWER(F331,0.5))/(G331*POWER(2*9.81*G331*ABS(K331),0.5)))))</f>
        <v>0.12815455345580054</v>
      </c>
      <c r="M331" s="146">
        <f>+IF(K331&lt;0,-H331*L331,H331*L331)</f>
        <v>5.6616947389803295E-4</v>
      </c>
      <c r="N331" s="142">
        <f>+M331/K331</f>
        <v>4.0351535724410916E-3</v>
      </c>
      <c r="O331" s="148">
        <f>2*M333/N333</f>
        <v>-4.4704199198111985E-2</v>
      </c>
    </row>
    <row r="332" spans="2:15" x14ac:dyDescent="0.25">
      <c r="B332" s="141"/>
      <c r="C332" s="142"/>
      <c r="D332" s="143"/>
      <c r="E332" s="144" t="s">
        <v>167</v>
      </c>
      <c r="F332" s="143">
        <v>249.85</v>
      </c>
      <c r="G332" s="143">
        <f>75/1000</f>
        <v>7.4999999999999997E-2</v>
      </c>
      <c r="H332" s="146">
        <f>+PI()*G332^2/4</f>
        <v>4.4178646691106467E-3</v>
      </c>
      <c r="I332" s="147">
        <f>+D296+O296</f>
        <v>336.09866874268158</v>
      </c>
      <c r="J332" s="147">
        <f>+D331</f>
        <v>335.76907971014941</v>
      </c>
      <c r="K332" s="147">
        <f>+I332-J332</f>
        <v>0.32958903253216931</v>
      </c>
      <c r="L332" s="142">
        <f>(-2*POWER(2*9.81*G332*ABS(K332)/F332,0.5))*(LOG10(($D$2/(3.7*G332))+((2.51*$D$3*POWER(F332,0.5))/(G332*POWER(2*9.81*G332*ABS(K332),0.5)))))</f>
        <v>0.27422215173202757</v>
      </c>
      <c r="M332" s="146">
        <f>+IF(K332&lt;0,-H332*L332,H332*L332)</f>
        <v>1.2114763556244235E-3</v>
      </c>
      <c r="N332" s="142">
        <f>+M332/K332</f>
        <v>3.6757180489802197E-3</v>
      </c>
      <c r="O332" s="148"/>
    </row>
    <row r="333" spans="2:15" ht="15.75" x14ac:dyDescent="0.3">
      <c r="B333" s="141"/>
      <c r="C333" s="142"/>
      <c r="D333" s="152"/>
      <c r="E333" s="144"/>
      <c r="F333" s="142"/>
      <c r="G333" s="142"/>
      <c r="H333" s="146"/>
      <c r="I333" s="152"/>
      <c r="J333" s="143"/>
      <c r="K333" s="142"/>
      <c r="L333" s="149" t="s">
        <v>166</v>
      </c>
      <c r="M333" s="150">
        <f>+SUM(M331:M332)-C331</f>
        <v>-1.7235417047754354E-4</v>
      </c>
      <c r="N333" s="151">
        <f>+SUM(N331:N332)</f>
        <v>7.7108716214213113E-3</v>
      </c>
      <c r="O333" s="153"/>
    </row>
    <row r="334" spans="2:15" x14ac:dyDescent="0.25">
      <c r="B334" s="141"/>
      <c r="C334" s="142"/>
      <c r="D334" s="152"/>
      <c r="E334" s="144"/>
      <c r="F334" s="142"/>
      <c r="G334" s="142"/>
      <c r="H334" s="146"/>
      <c r="I334" s="152"/>
      <c r="J334" s="143"/>
      <c r="K334" s="142"/>
      <c r="L334" s="142"/>
      <c r="M334" s="142"/>
      <c r="N334" s="142"/>
      <c r="O334" s="153"/>
    </row>
    <row r="335" spans="2:15" x14ac:dyDescent="0.25">
      <c r="B335" s="154" t="s">
        <v>146</v>
      </c>
      <c r="C335" s="143">
        <f>4.52/1000</f>
        <v>4.5199999999999997E-3</v>
      </c>
      <c r="D335" s="156">
        <f>+D296+O296</f>
        <v>336.09866874268158</v>
      </c>
      <c r="E335" s="144" t="s">
        <v>112</v>
      </c>
      <c r="F335" s="143">
        <v>401.36</v>
      </c>
      <c r="G335" s="145">
        <f>110/1000</f>
        <v>0.11</v>
      </c>
      <c r="H335" s="146">
        <f>+PI()*G335^2/4</f>
        <v>9.5033177771091243E-3</v>
      </c>
      <c r="I335" s="156">
        <f>+D322+O322</f>
        <v>336.09135296765896</v>
      </c>
      <c r="J335" s="147">
        <f>+D335</f>
        <v>336.09866874268158</v>
      </c>
      <c r="K335" s="147">
        <f>+I335-J335</f>
        <v>-7.315775022618709E-3</v>
      </c>
      <c r="L335" s="142">
        <f>(-2*POWER(2*9.81*G335*ABS(K335)/F335,0.5))*(LOG10(($D$2/(3.7*G335))+((2.51*$D$3*POWER(F335,0.5))/(G335*POWER(2*9.81*G335*ABS(K335),0.5)))))</f>
        <v>3.0536957466733058E-2</v>
      </c>
      <c r="M335" s="146">
        <f>+IF(K335&lt;0,-H335*L335,H335*L335)</f>
        <v>-2.902024107524295E-4</v>
      </c>
      <c r="N335" s="142">
        <f>+M335/K335</f>
        <v>3.9668033783869759E-2</v>
      </c>
      <c r="O335" s="148">
        <f>2*M339/N339</f>
        <v>-5.6471644059150318E-2</v>
      </c>
    </row>
    <row r="336" spans="2:15" x14ac:dyDescent="0.25">
      <c r="B336" s="141"/>
      <c r="C336" s="142"/>
      <c r="D336" s="152"/>
      <c r="E336" s="144" t="s">
        <v>167</v>
      </c>
      <c r="F336" s="143">
        <v>249.85</v>
      </c>
      <c r="G336" s="145">
        <f>75/1000</f>
        <v>7.4999999999999997E-2</v>
      </c>
      <c r="H336" s="146">
        <f>+PI()*G336^2/4</f>
        <v>4.4178646691106467E-3</v>
      </c>
      <c r="I336" s="156">
        <f>+D331+O331</f>
        <v>335.72437551095129</v>
      </c>
      <c r="J336" s="147">
        <f>+D335</f>
        <v>336.09866874268158</v>
      </c>
      <c r="K336" s="147">
        <f>+I336-J336</f>
        <v>-0.37429323173029161</v>
      </c>
      <c r="L336" s="142">
        <f>(-2*POWER(2*9.81*G336*ABS(K336)/F336,0.5))*(LOG10(($D$2/(3.7*G336))+((2.51*$D$3*POWER(F336,0.5))/(G336*POWER(2*9.81*G336*ABS(K336),0.5)))))</f>
        <v>0.29480303086261794</v>
      </c>
      <c r="M336" s="146">
        <f>+IF(K336&lt;0,-H336*L336,H336*L336)</f>
        <v>-1.3023998943946953E-3</v>
      </c>
      <c r="N336" s="142">
        <f>+M336/K336</f>
        <v>3.4796244868600221E-3</v>
      </c>
      <c r="O336" s="148"/>
    </row>
    <row r="337" spans="2:15" x14ac:dyDescent="0.25">
      <c r="B337" s="141"/>
      <c r="C337" s="142"/>
      <c r="D337" s="152"/>
      <c r="E337" s="144" t="s">
        <v>140</v>
      </c>
      <c r="F337" s="143">
        <v>298.01</v>
      </c>
      <c r="G337" s="145">
        <f>63/1000</f>
        <v>6.3E-2</v>
      </c>
      <c r="H337" s="146">
        <f>+PI()*G337^2/4</f>
        <v>3.1172453105244723E-3</v>
      </c>
      <c r="I337" s="156">
        <f>+D302+O302</f>
        <v>336.13673798351755</v>
      </c>
      <c r="J337" s="147">
        <f>+D335</f>
        <v>336.09866874268158</v>
      </c>
      <c r="K337" s="147">
        <f>+I337-J337</f>
        <v>3.8069240835966411E-2</v>
      </c>
      <c r="L337" s="142">
        <f>(-2*POWER(2*9.81*G337*ABS(K337)/F337,0.5))*(LOG10(($D$2/(3.7*G337))+((2.51*$D$3*POWER(F337,0.5))/(G337*POWER(2*9.81*G337*ABS(K337),0.5)))))</f>
        <v>6.2669984302112597E-2</v>
      </c>
      <c r="M337" s="146">
        <f>+IF(K337&lt;0,-H337*L337,H337*L337)</f>
        <v>1.9535771467640278E-4</v>
      </c>
      <c r="N337" s="142">
        <f>+M337/K337</f>
        <v>5.1316419867200513E-3</v>
      </c>
      <c r="O337" s="148"/>
    </row>
    <row r="338" spans="2:15" x14ac:dyDescent="0.25">
      <c r="B338" s="141"/>
      <c r="C338" s="142"/>
      <c r="D338" s="142"/>
      <c r="E338" s="144" t="s">
        <v>168</v>
      </c>
      <c r="F338" s="143">
        <v>184.94</v>
      </c>
      <c r="G338" s="145">
        <f>110/1000</f>
        <v>0.11</v>
      </c>
      <c r="H338" s="146">
        <f>+PI()*G338^2/4</f>
        <v>9.5033177771091243E-3</v>
      </c>
      <c r="I338" s="156">
        <f>+D310+O310</f>
        <v>336.45509173836177</v>
      </c>
      <c r="J338" s="147">
        <f>+D335</f>
        <v>336.09866874268158</v>
      </c>
      <c r="K338" s="147">
        <f>+I338-J338</f>
        <v>0.35642299568019098</v>
      </c>
      <c r="L338" s="142">
        <f>(-2*POWER(2*9.81*G338*ABS(K338)/F338,0.5))*(LOG10(($D$2/(3.7*G338))+((2.51*$D$3*POWER(F338,0.5))/(G338*POWER(2*9.81*G338*ABS(K338),0.5)))))</f>
        <v>0.44402917270543341</v>
      </c>
      <c r="M338" s="146">
        <f>+IF(K338&lt;0,-H338*L338,H338*L338)</f>
        <v>4.219750330526603E-3</v>
      </c>
      <c r="N338" s="142">
        <f>+M338/K338</f>
        <v>1.1839164087810076E-2</v>
      </c>
      <c r="O338" s="148"/>
    </row>
    <row r="339" spans="2:15" ht="15.75" x14ac:dyDescent="0.3">
      <c r="B339" s="141"/>
      <c r="C339" s="142"/>
      <c r="D339" s="142"/>
      <c r="E339" s="142"/>
      <c r="F339" s="142"/>
      <c r="G339" s="142"/>
      <c r="H339" s="146"/>
      <c r="I339" s="152"/>
      <c r="J339" s="143"/>
      <c r="K339" s="142"/>
      <c r="L339" s="149" t="s">
        <v>166</v>
      </c>
      <c r="M339" s="150">
        <f>+SUM(M335:M338)-C335</f>
        <v>-1.6974942599441187E-3</v>
      </c>
      <c r="N339" s="151">
        <f>+SUM(N335:N338)</f>
        <v>6.0118464345259914E-2</v>
      </c>
      <c r="O339" s="153"/>
    </row>
    <row r="340" spans="2:15" x14ac:dyDescent="0.25">
      <c r="B340" s="141"/>
      <c r="C340" s="142"/>
      <c r="D340" s="142"/>
      <c r="E340" s="142"/>
      <c r="F340" s="142"/>
      <c r="G340" s="142"/>
      <c r="H340" s="146"/>
      <c r="I340" s="142"/>
      <c r="J340" s="143"/>
      <c r="K340" s="142"/>
      <c r="L340" s="142"/>
      <c r="M340" s="142"/>
      <c r="N340" s="142"/>
      <c r="O340" s="153"/>
    </row>
    <row r="341" spans="2:15" x14ac:dyDescent="0.25">
      <c r="B341" s="154" t="s">
        <v>147</v>
      </c>
      <c r="C341" s="142">
        <f>0.79/1000</f>
        <v>7.9000000000000001E-4</v>
      </c>
      <c r="D341" s="147">
        <f>+D302+O302</f>
        <v>336.13673798351755</v>
      </c>
      <c r="E341" s="144" t="s">
        <v>140</v>
      </c>
      <c r="F341" s="143">
        <v>298.01</v>
      </c>
      <c r="G341" s="143">
        <f>63/1000</f>
        <v>6.3E-2</v>
      </c>
      <c r="H341" s="146">
        <f>+PI()*G341^2/4</f>
        <v>3.1172453105244723E-3</v>
      </c>
      <c r="I341" s="147">
        <f>+D335+O335</f>
        <v>336.04219709862241</v>
      </c>
      <c r="J341" s="147">
        <f>+D341</f>
        <v>336.13673798351755</v>
      </c>
      <c r="K341" s="147">
        <f>+I341-J341</f>
        <v>-9.4540884895138788E-2</v>
      </c>
      <c r="L341" s="142">
        <f>(-2*POWER(2*9.81*G341*ABS(K341)/F341,0.5))*(LOG10(($D$2/(3.7*G341))+((2.51*$D$3*POWER(F341,0.5))/(G341*POWER(2*9.81*G341*ABS(K341),0.5)))))</f>
        <v>0.10656320878540748</v>
      </c>
      <c r="M341" s="146">
        <f>+IF(K341&lt;0,-H341*L341,H341*L341)</f>
        <v>-3.3218366286075169E-4</v>
      </c>
      <c r="N341" s="142">
        <f>+M341/K341</f>
        <v>3.5136508742138113E-3</v>
      </c>
      <c r="O341" s="148">
        <f>2*M343/N343</f>
        <v>-0.11890643173762165</v>
      </c>
    </row>
    <row r="342" spans="2:15" x14ac:dyDescent="0.25">
      <c r="B342" s="141"/>
      <c r="C342" s="142"/>
      <c r="D342" s="142"/>
      <c r="E342" s="144" t="s">
        <v>169</v>
      </c>
      <c r="F342" s="143">
        <v>119.71</v>
      </c>
      <c r="G342" s="143">
        <f>63/1000</f>
        <v>6.3E-2</v>
      </c>
      <c r="H342" s="146">
        <f>+PI()*G342^2/4</f>
        <v>3.1172453105244723E-3</v>
      </c>
      <c r="I342" s="147">
        <f>+D306+O306</f>
        <v>336.15608325526489</v>
      </c>
      <c r="J342" s="147">
        <f>+D341</f>
        <v>336.13673798351755</v>
      </c>
      <c r="K342" s="147">
        <f>+I342-J342</f>
        <v>1.9345271747340576E-2</v>
      </c>
      <c r="L342" s="142">
        <f>(-2*POWER(2*9.81*G342*ABS(K342)/F342,0.5))*(LOG10(($D$2/(3.7*G342))+((2.51*$D$3*POWER(F342,0.5))/(G342*POWER(2*9.81*G342*ABS(K342),0.5)))))</f>
        <v>7.1927122525569376E-2</v>
      </c>
      <c r="M342" s="146">
        <f>+IF(K342&lt;0,-H342*L342,H342*L342)</f>
        <v>2.2421448539235026E-4</v>
      </c>
      <c r="N342" s="142">
        <f>+M342/K342</f>
        <v>1.1590144006282744E-2</v>
      </c>
      <c r="O342" s="148"/>
    </row>
    <row r="343" spans="2:15" ht="15.75" x14ac:dyDescent="0.3">
      <c r="B343" s="141"/>
      <c r="C343" s="142"/>
      <c r="D343" s="142"/>
      <c r="E343" s="142"/>
      <c r="F343" s="142"/>
      <c r="G343" s="142"/>
      <c r="H343" s="146"/>
      <c r="I343" s="142"/>
      <c r="J343" s="142"/>
      <c r="K343" s="142"/>
      <c r="L343" s="149" t="s">
        <v>166</v>
      </c>
      <c r="M343" s="150">
        <f>+SUM(M341:M342)-C341</f>
        <v>-8.979691774684015E-4</v>
      </c>
      <c r="N343" s="151">
        <f>+SUM(N341:N342)</f>
        <v>1.5103794880496554E-2</v>
      </c>
      <c r="O343" s="153"/>
    </row>
    <row r="344" spans="2:15" x14ac:dyDescent="0.25">
      <c r="B344" s="141"/>
      <c r="C344" s="142"/>
      <c r="D344" s="142"/>
      <c r="E344" s="142"/>
      <c r="F344" s="142"/>
      <c r="G344" s="142"/>
      <c r="H344" s="146"/>
      <c r="I344" s="142"/>
      <c r="J344" s="142"/>
      <c r="K344" s="142"/>
      <c r="L344" s="142"/>
      <c r="M344" s="142"/>
      <c r="N344" s="142"/>
      <c r="O344" s="153"/>
    </row>
    <row r="345" spans="2:15" x14ac:dyDescent="0.25">
      <c r="B345" s="154" t="s">
        <v>148</v>
      </c>
      <c r="C345" s="142">
        <f>0.76/1000</f>
        <v>7.6000000000000004E-4</v>
      </c>
      <c r="D345" s="147">
        <f>+D306+O306</f>
        <v>336.15608325526489</v>
      </c>
      <c r="E345" s="144" t="s">
        <v>169</v>
      </c>
      <c r="F345" s="143">
        <v>119.71</v>
      </c>
      <c r="G345" s="143">
        <f>63/1000</f>
        <v>6.3E-2</v>
      </c>
      <c r="H345" s="146">
        <f>+PI()*G345^2/4</f>
        <v>3.1172453105244723E-3</v>
      </c>
      <c r="I345" s="147">
        <f>+D341+O341</f>
        <v>336.01783155177992</v>
      </c>
      <c r="J345" s="261">
        <f>+D345</f>
        <v>336.15608325526489</v>
      </c>
      <c r="K345" s="147">
        <f>+I345-J345</f>
        <v>-0.1382517034849684</v>
      </c>
      <c r="L345" s="142">
        <f>(-2*POWER(2*9.81*G345*ABS(K345)/F345,0.5))*(LOG10(($D$2/(3.7*G345))+((2.51*$D$3*POWER(F345,0.5))/(G345*POWER(2*9.81*G345*ABS(K345),0.5)))))</f>
        <v>0.22442903826069821</v>
      </c>
      <c r="M345" s="146">
        <f>+IF(K345&lt;0,-H345*L345,H345*L345)</f>
        <v>-6.9960036706367891E-4</v>
      </c>
      <c r="N345" s="142">
        <f>+M345/K345</f>
        <v>5.0603381327575751E-3</v>
      </c>
      <c r="O345" s="148">
        <f>2*M347/N347</f>
        <v>-9.1244201449113702E-2</v>
      </c>
    </row>
    <row r="346" spans="2:15" x14ac:dyDescent="0.25">
      <c r="B346" s="141"/>
      <c r="C346" s="142"/>
      <c r="D346" s="142"/>
      <c r="E346" s="144" t="s">
        <v>122</v>
      </c>
      <c r="F346" s="143">
        <v>283.68</v>
      </c>
      <c r="G346" s="143">
        <f>75/1000</f>
        <v>7.4999999999999997E-2</v>
      </c>
      <c r="H346" s="146">
        <f>+PI()*G346^2/4</f>
        <v>4.4178646691106467E-3</v>
      </c>
      <c r="I346" s="147">
        <f>+D310+O310</f>
        <v>336.45509173836177</v>
      </c>
      <c r="J346" s="261">
        <f>+D345</f>
        <v>336.15608325526489</v>
      </c>
      <c r="K346" s="147">
        <f>+I346-J346</f>
        <v>0.29900848309688399</v>
      </c>
      <c r="L346" s="262">
        <f>(-2*POWER(2*9.81*G346*ABS(K346)/F346,0.5))*(LOG10(($D$2/(3.7*G346))+((2.51*$D$3*POWER(F346,0.5))/(G346*POWER(2*9.81*G346*ABS(K346),0.5)))))</f>
        <v>0.24131052313588905</v>
      </c>
      <c r="M346" s="146">
        <f>+IF(K346&lt;0,-H346*L346,H346*L346)</f>
        <v>1.0660772344466515E-3</v>
      </c>
      <c r="N346" s="142">
        <f>+M346/K346</f>
        <v>3.565374545247346E-3</v>
      </c>
      <c r="O346" s="148"/>
    </row>
    <row r="347" spans="2:15" ht="15.75" x14ac:dyDescent="0.3">
      <c r="B347" s="141"/>
      <c r="C347" s="142"/>
      <c r="D347" s="142"/>
      <c r="E347" s="142"/>
      <c r="F347" s="142"/>
      <c r="G347" s="142"/>
      <c r="H347" s="142"/>
      <c r="I347" s="142"/>
      <c r="J347" s="142"/>
      <c r="K347" s="142"/>
      <c r="L347" s="149" t="s">
        <v>166</v>
      </c>
      <c r="M347" s="150">
        <f>+SUM(M345:M346)-C345</f>
        <v>-3.935231326170275E-4</v>
      </c>
      <c r="N347" s="151">
        <f>+SUM(N345:N346)</f>
        <v>8.6257126780049202E-3</v>
      </c>
      <c r="O347" s="153"/>
    </row>
    <row r="348" spans="2:15" x14ac:dyDescent="0.25">
      <c r="B348" s="154"/>
      <c r="C348" s="142"/>
      <c r="D348" s="142"/>
      <c r="E348" s="142"/>
      <c r="F348" s="142"/>
      <c r="G348" s="142"/>
      <c r="H348" s="142"/>
      <c r="I348" s="142"/>
      <c r="J348" s="142"/>
      <c r="K348" s="142"/>
      <c r="L348" s="142"/>
      <c r="M348" s="142"/>
      <c r="N348" s="142"/>
      <c r="O348" s="153"/>
    </row>
    <row r="349" spans="2:15" x14ac:dyDescent="0.25">
      <c r="B349" s="154" t="s">
        <v>142</v>
      </c>
      <c r="C349" s="142">
        <f>3.71/1000</f>
        <v>3.7099999999999998E-3</v>
      </c>
      <c r="D349" s="147">
        <f>+D310+O310</f>
        <v>336.45509173836177</v>
      </c>
      <c r="E349" s="144" t="s">
        <v>168</v>
      </c>
      <c r="F349" s="143">
        <v>184.94</v>
      </c>
      <c r="G349" s="145">
        <f>110/1000</f>
        <v>0.11</v>
      </c>
      <c r="H349" s="146">
        <f>+PI()*G349^2/4</f>
        <v>9.5033177771091243E-3</v>
      </c>
      <c r="I349" s="147">
        <f>+D335+O335</f>
        <v>336.04219709862241</v>
      </c>
      <c r="J349" s="261">
        <f>+D349</f>
        <v>336.45509173836177</v>
      </c>
      <c r="K349" s="147">
        <f>+I349-J349</f>
        <v>-0.41289463973936336</v>
      </c>
      <c r="L349" s="262">
        <f>(-2*POWER(2*9.81*G349*ABS(K349)/F349,0.5))*(LOG10(($D$2/(3.7*G349))+((2.51*$D$3*POWER(F349,0.5))/(G349*POWER(2*9.81*G349*ABS(K349),0.5)))))</f>
        <v>0.48229916573552373</v>
      </c>
      <c r="M349" s="146">
        <f>+IF(K349&lt;0,-H349*L349,H349*L349)</f>
        <v>-4.5834422356193028E-3</v>
      </c>
      <c r="N349" s="142">
        <f>+M349/K349</f>
        <v>1.1100754997721856E-2</v>
      </c>
      <c r="O349" s="148">
        <f>2*M352/N352</f>
        <v>-4.709348971929006E-2</v>
      </c>
    </row>
    <row r="350" spans="2:15" x14ac:dyDescent="0.25">
      <c r="B350" s="141"/>
      <c r="C350" s="142"/>
      <c r="D350" s="142"/>
      <c r="E350" s="144" t="s">
        <v>171</v>
      </c>
      <c r="F350" s="143">
        <v>283.68</v>
      </c>
      <c r="G350" s="143">
        <f>75/1000</f>
        <v>7.4999999999999997E-2</v>
      </c>
      <c r="H350" s="146">
        <f>+PI()*G350^2/4</f>
        <v>4.4178646691106467E-3</v>
      </c>
      <c r="I350" s="147">
        <f>+D345+O345</f>
        <v>336.06483905381577</v>
      </c>
      <c r="J350" s="261">
        <f>+D349</f>
        <v>336.45509173836177</v>
      </c>
      <c r="K350" s="147">
        <f>+I350-J350</f>
        <v>-0.39025268454599882</v>
      </c>
      <c r="L350" s="262">
        <f>(-2*POWER(2*9.81*G350*ABS(K350)/F350,0.5))*(LOG10(($D$2/(3.7*G350))+((2.51*$D$3*POWER(F350,0.5))/(G350*POWER(2*9.81*G350*ABS(K350),0.5)))))</f>
        <v>0.28085049547318697</v>
      </c>
      <c r="M350" s="146">
        <f>+IF(K350&lt;0,-H350*L350,H350*L350)</f>
        <v>-1.2407594812532123E-3</v>
      </c>
      <c r="N350" s="142">
        <f>+M350/K350</f>
        <v>3.1793746215907576E-3</v>
      </c>
      <c r="O350" s="148"/>
    </row>
    <row r="351" spans="2:15" x14ac:dyDescent="0.25">
      <c r="B351" s="141"/>
      <c r="C351" s="142"/>
      <c r="D351" s="142"/>
      <c r="E351" s="144" t="s">
        <v>170</v>
      </c>
      <c r="F351" s="143">
        <v>372.26</v>
      </c>
      <c r="G351" s="145">
        <f>110/1000</f>
        <v>0.11</v>
      </c>
      <c r="H351" s="146">
        <f>+PI()*G351^2/4</f>
        <v>9.5033177771091243E-3</v>
      </c>
      <c r="I351" s="147">
        <v>339.3</v>
      </c>
      <c r="J351" s="261">
        <f>+D349</f>
        <v>336.45509173836177</v>
      </c>
      <c r="K351" s="147">
        <f>+I351-J351</f>
        <v>2.8449082616382384</v>
      </c>
      <c r="L351" s="262">
        <f>(-2*POWER(2*9.81*G351*ABS(K351)/F351,0.5))*(LOG10(($D$2/(3.7*G351))+((2.51*$D$3*POWER(F351,0.5))/(G351*POWER(2*9.81*G351*ABS(K351),0.5)))))</f>
        <v>0.95992227884201398</v>
      </c>
      <c r="M351" s="146">
        <f>+IF(K351&lt;0,-H351*L351,H351*L351)</f>
        <v>9.1224464571624132E-3</v>
      </c>
      <c r="N351" s="142">
        <f>+M351/K351</f>
        <v>3.2065872141371823E-3</v>
      </c>
      <c r="O351" s="148"/>
    </row>
    <row r="352" spans="2:15" ht="16.5" thickBot="1" x14ac:dyDescent="0.35">
      <c r="B352" s="299"/>
      <c r="C352" s="300"/>
      <c r="D352" s="300"/>
      <c r="E352" s="300"/>
      <c r="F352" s="300"/>
      <c r="G352" s="300"/>
      <c r="H352" s="300"/>
      <c r="I352" s="300"/>
      <c r="J352" s="300"/>
      <c r="K352" s="300"/>
      <c r="L352" s="301" t="s">
        <v>166</v>
      </c>
      <c r="M352" s="302">
        <f>+SUM(M349:M351)-C349</f>
        <v>-4.1175525971010214E-4</v>
      </c>
      <c r="N352" s="303">
        <f>+SUM(N349:N351)</f>
        <v>1.7486716833449795E-2</v>
      </c>
      <c r="O352" s="304"/>
    </row>
    <row r="354" spans="2:15" ht="15.75" thickBot="1" x14ac:dyDescent="0.3"/>
    <row r="355" spans="2:15" ht="15.75" thickBot="1" x14ac:dyDescent="0.3">
      <c r="B355" s="131">
        <f>+B316+1</f>
        <v>10</v>
      </c>
      <c r="D355" s="297"/>
    </row>
    <row r="356" spans="2:15" ht="32.25" thickBot="1" x14ac:dyDescent="0.3">
      <c r="B356" s="125" t="s">
        <v>151</v>
      </c>
      <c r="C356" s="298" t="s">
        <v>161</v>
      </c>
      <c r="D356" s="298" t="s">
        <v>153</v>
      </c>
      <c r="E356" s="125" t="s">
        <v>152</v>
      </c>
      <c r="F356" s="125" t="s">
        <v>78</v>
      </c>
      <c r="G356" s="125" t="s">
        <v>115</v>
      </c>
      <c r="H356" s="125" t="s">
        <v>154</v>
      </c>
      <c r="I356" s="125" t="s">
        <v>155</v>
      </c>
      <c r="J356" s="125" t="s">
        <v>156</v>
      </c>
      <c r="K356" s="125" t="s">
        <v>157</v>
      </c>
      <c r="L356" s="125" t="s">
        <v>82</v>
      </c>
      <c r="M356" s="125" t="s">
        <v>164</v>
      </c>
      <c r="N356" s="125" t="s">
        <v>158</v>
      </c>
      <c r="O356" s="129" t="s">
        <v>165</v>
      </c>
    </row>
    <row r="357" spans="2:15" x14ac:dyDescent="0.25">
      <c r="B357" s="132" t="s">
        <v>127</v>
      </c>
      <c r="C357" s="133">
        <f>2.97/1000</f>
        <v>2.97E-3</v>
      </c>
      <c r="D357" s="134">
        <f>+D318+O318</f>
        <v>336.98571864489884</v>
      </c>
      <c r="E357" s="135" t="s">
        <v>110</v>
      </c>
      <c r="F357" s="136">
        <v>310.83</v>
      </c>
      <c r="G357" s="137">
        <f>110/1000</f>
        <v>0.11</v>
      </c>
      <c r="H357" s="138">
        <f>+PI()*G357^2/4</f>
        <v>9.5033177771091243E-3</v>
      </c>
      <c r="I357" s="134">
        <v>339.3</v>
      </c>
      <c r="J357" s="134">
        <f>+D357</f>
        <v>336.98571864489884</v>
      </c>
      <c r="K357" s="134">
        <f>+I357-J357</f>
        <v>2.3142813551011727</v>
      </c>
      <c r="L357" s="133">
        <f>(-2*POWER(2*9.81*G357*ABS(K357)/F357,0.5))*(LOG10(($D$2/(3.7*G357))+((2.51*$D$3*POWER(F357,0.5))/(G357*POWER(2*9.81*G357*ABS(K357),0.5)))))</f>
        <v>0.94607634137790597</v>
      </c>
      <c r="M357" s="139">
        <f>+IF(K357&lt;0,-H357*L357,H357*L357)</f>
        <v>8.9908641135190148E-3</v>
      </c>
      <c r="N357" s="133">
        <f>+M357/K357</f>
        <v>3.884948601301748E-3</v>
      </c>
      <c r="O357" s="140">
        <f>2*M359/N359</f>
        <v>-1.5845128857973945E-2</v>
      </c>
    </row>
    <row r="358" spans="2:15" x14ac:dyDescent="0.25">
      <c r="B358" s="141"/>
      <c r="C358" s="142"/>
      <c r="D358" s="143"/>
      <c r="E358" s="144" t="s">
        <v>138</v>
      </c>
      <c r="F358" s="143">
        <v>240.22</v>
      </c>
      <c r="G358" s="145">
        <f>110/1000</f>
        <v>0.11</v>
      </c>
      <c r="H358" s="146">
        <f>+PI()*G358^2/4</f>
        <v>9.5033177771091243E-3</v>
      </c>
      <c r="I358" s="147">
        <f>+D322+O322</f>
        <v>336.09135296765896</v>
      </c>
      <c r="J358" s="147">
        <f>+D357</f>
        <v>336.98571864489884</v>
      </c>
      <c r="K358" s="147">
        <f>+I358-J358</f>
        <v>-0.89436567723987537</v>
      </c>
      <c r="L358" s="142">
        <f>(-2*POWER(2*9.81*G358*ABS(K358)/F358,0.5))*(LOG10(($D$2/(3.7*G358))+((2.51*$D$3*POWER(F358,0.5))/(G358*POWER(2*9.81*G358*ABS(K358),0.5)))))</f>
        <v>0.64248396484649672</v>
      </c>
      <c r="M358" s="146">
        <f>+IF(K358&lt;0,-H358*L358,H358*L358)</f>
        <v>-6.1057292846332656E-3</v>
      </c>
      <c r="N358" s="142">
        <f>+M358/K358</f>
        <v>6.8268823815738457E-3</v>
      </c>
      <c r="O358" s="148"/>
    </row>
    <row r="359" spans="2:15" ht="15.75" x14ac:dyDescent="0.3">
      <c r="B359" s="141"/>
      <c r="C359" s="142"/>
      <c r="D359" s="143"/>
      <c r="E359" s="144"/>
      <c r="F359" s="143"/>
      <c r="G359" s="145"/>
      <c r="H359" s="146"/>
      <c r="I359" s="147"/>
      <c r="J359" s="147"/>
      <c r="K359" s="147"/>
      <c r="L359" s="149" t="s">
        <v>166</v>
      </c>
      <c r="M359" s="150">
        <f>+SUM(M357:M358)-C357</f>
        <v>-8.4865171114250747E-5</v>
      </c>
      <c r="N359" s="151">
        <f>+SUM(N357:N358)</f>
        <v>1.0711830982875594E-2</v>
      </c>
      <c r="O359" s="148"/>
    </row>
    <row r="360" spans="2:15" x14ac:dyDescent="0.25">
      <c r="B360" s="141"/>
      <c r="C360" s="142"/>
      <c r="D360" s="143"/>
      <c r="E360" s="144"/>
      <c r="F360" s="142"/>
      <c r="G360" s="142"/>
      <c r="H360" s="146"/>
      <c r="I360" s="152"/>
      <c r="J360" s="142"/>
      <c r="K360" s="142"/>
      <c r="L360" s="142"/>
      <c r="M360" s="142"/>
      <c r="N360" s="142"/>
      <c r="O360" s="153"/>
    </row>
    <row r="361" spans="2:15" x14ac:dyDescent="0.25">
      <c r="B361" s="154" t="s">
        <v>128</v>
      </c>
      <c r="C361" s="142">
        <f>3.73/1000</f>
        <v>3.7299999999999998E-3</v>
      </c>
      <c r="D361" s="147">
        <f>+D322+O322</f>
        <v>336.09135296765896</v>
      </c>
      <c r="E361" s="144" t="s">
        <v>138</v>
      </c>
      <c r="F361" s="143">
        <v>240.22</v>
      </c>
      <c r="G361" s="155">
        <f>110/1000</f>
        <v>0.11</v>
      </c>
      <c r="H361" s="146">
        <f>+PI()*G361^2/4</f>
        <v>9.5033177771091243E-3</v>
      </c>
      <c r="I361" s="156">
        <f>+D357+O357</f>
        <v>336.96987351604088</v>
      </c>
      <c r="J361" s="147">
        <f>+D361</f>
        <v>336.09135296765896</v>
      </c>
      <c r="K361" s="147">
        <f>+I361-J361</f>
        <v>0.87852054838191407</v>
      </c>
      <c r="L361" s="142">
        <f>(-2*POWER(2*9.81*G361*ABS(K361)/F361,0.5))*(LOG10(($D$2/(3.7*G361))+((2.51*$D$3*POWER(F361,0.5))/(G361*POWER(2*9.81*G361*ABS(K361),0.5)))))</f>
        <v>0.63608721974573168</v>
      </c>
      <c r="M361" s="146">
        <f>+IF(K361&lt;0,-H361*L361,H361*L361)</f>
        <v>6.0449389832015294E-3</v>
      </c>
      <c r="N361" s="142">
        <f>+M361/K361</f>
        <v>6.8808168395551846E-3</v>
      </c>
      <c r="O361" s="148">
        <f>2*M364/N364</f>
        <v>-5.5656001944363646E-2</v>
      </c>
    </row>
    <row r="362" spans="2:15" x14ac:dyDescent="0.25">
      <c r="B362" s="141"/>
      <c r="C362" s="142"/>
      <c r="D362" s="143"/>
      <c r="E362" s="144" t="s">
        <v>139</v>
      </c>
      <c r="F362" s="147">
        <v>237.3</v>
      </c>
      <c r="G362" s="155">
        <f>110/1000</f>
        <v>0.11</v>
      </c>
      <c r="H362" s="146">
        <f>+PI()*G362^2/4</f>
        <v>9.5033177771091243E-3</v>
      </c>
      <c r="I362" s="156">
        <f>+D327+O327</f>
        <v>335.90938898555464</v>
      </c>
      <c r="J362" s="147">
        <f>+D361</f>
        <v>336.09135296765896</v>
      </c>
      <c r="K362" s="147">
        <f>+I362-J362</f>
        <v>-0.18196398210432108</v>
      </c>
      <c r="L362" s="142">
        <f>(-2*POWER(2*9.81*G362*ABS(K362)/F362,0.5))*(LOG10(($D$2/(3.7*G362))+((2.51*$D$3*POWER(F362,0.5))/(G362*POWER(2*9.81*G362*ABS(K362),0.5)))))</f>
        <v>0.26393480495154087</v>
      </c>
      <c r="M362" s="146">
        <f>+IF(K362&lt;0,-H362*L362,H362*L362)</f>
        <v>-2.5082563238938075E-3</v>
      </c>
      <c r="N362" s="142">
        <f>+M362/K362</f>
        <v>1.3784356084578368E-2</v>
      </c>
      <c r="O362" s="148"/>
    </row>
    <row r="363" spans="2:15" x14ac:dyDescent="0.25">
      <c r="B363" s="141"/>
      <c r="C363" s="142"/>
      <c r="D363" s="143"/>
      <c r="E363" s="144" t="s">
        <v>112</v>
      </c>
      <c r="F363" s="143">
        <v>401.36</v>
      </c>
      <c r="G363" s="155">
        <f>110/1000</f>
        <v>0.11</v>
      </c>
      <c r="H363" s="146">
        <f>+PI()*G363^2/4</f>
        <v>9.5033177771091243E-3</v>
      </c>
      <c r="I363" s="156">
        <f>+D335+O335</f>
        <v>336.04219709862241</v>
      </c>
      <c r="J363" s="147">
        <f>+D361</f>
        <v>336.09135296765896</v>
      </c>
      <c r="K363" s="147">
        <f>+I363-J363</f>
        <v>-4.9155869036553668E-2</v>
      </c>
      <c r="L363" s="142">
        <f>(-2*POWER(2*9.81*G363*ABS(K363)/F363,0.5))*(LOG10(($D$2/(3.7*G363))+((2.51*$D$3*POWER(F363,0.5))/(G363*POWER(2*9.81*G363*ABS(K363),0.5)))))</f>
        <v>9.2583856465260392E-2</v>
      </c>
      <c r="M363" s="146">
        <f>+IF(K363&lt;0,-H363*L363,H363*L363)</f>
        <v>-8.7985380901962863E-4</v>
      </c>
      <c r="N363" s="142">
        <f>+M363/K363</f>
        <v>1.789926261633875E-2</v>
      </c>
      <c r="O363" s="148"/>
    </row>
    <row r="364" spans="2:15" ht="15.75" x14ac:dyDescent="0.3">
      <c r="B364" s="141"/>
      <c r="C364" s="142"/>
      <c r="D364" s="143"/>
      <c r="E364" s="144"/>
      <c r="F364" s="143"/>
      <c r="G364" s="155"/>
      <c r="H364" s="146"/>
      <c r="I364" s="156"/>
      <c r="J364" s="147"/>
      <c r="K364" s="147"/>
      <c r="L364" s="149" t="s">
        <v>166</v>
      </c>
      <c r="M364" s="150">
        <f>+SUM(M361:M363)-C361</f>
        <v>-1.0731711497119064E-3</v>
      </c>
      <c r="N364" s="151">
        <f>+SUM(N361:N363)</f>
        <v>3.85644355404723E-2</v>
      </c>
      <c r="O364" s="153"/>
    </row>
    <row r="365" spans="2:15" x14ac:dyDescent="0.25">
      <c r="B365" s="141"/>
      <c r="C365" s="142"/>
      <c r="D365" s="143"/>
      <c r="E365" s="144"/>
      <c r="F365" s="142"/>
      <c r="G365" s="142"/>
      <c r="H365" s="146"/>
      <c r="I365" s="152"/>
      <c r="J365" s="143"/>
      <c r="K365" s="142"/>
      <c r="L365" s="142"/>
      <c r="M365" s="142"/>
      <c r="N365" s="142"/>
      <c r="O365" s="153"/>
    </row>
    <row r="366" spans="2:15" x14ac:dyDescent="0.25">
      <c r="B366" s="154" t="s">
        <v>141</v>
      </c>
      <c r="C366" s="179">
        <f>1.9/1000</f>
        <v>1.9E-3</v>
      </c>
      <c r="D366" s="147">
        <f>+D327+O327</f>
        <v>335.90938898555464</v>
      </c>
      <c r="E366" s="144" t="s">
        <v>139</v>
      </c>
      <c r="F366" s="147">
        <v>237.3</v>
      </c>
      <c r="G366" s="155">
        <f>110/1000</f>
        <v>0.11</v>
      </c>
      <c r="H366" s="146">
        <f>+PI()*G366^2/4</f>
        <v>9.5033177771091243E-3</v>
      </c>
      <c r="I366" s="156">
        <f>+D361+O361</f>
        <v>336.03569696571458</v>
      </c>
      <c r="J366" s="147">
        <f>+D366</f>
        <v>335.90938898555464</v>
      </c>
      <c r="K366" s="147">
        <f>+I366-J366</f>
        <v>0.12630798015993605</v>
      </c>
      <c r="L366" s="142">
        <f>(-2*POWER(2*9.81*G366*ABS(K366)/F366,0.5))*(LOG10(($D$2/(3.7*G366))+((2.51*$D$3*POWER(F366,0.5))/(G366*POWER(2*9.81*G366*ABS(K366),0.5)))))</f>
        <v>0.21455486356774478</v>
      </c>
      <c r="M366" s="146">
        <f>+IF(K366&lt;0,-H366*L366,H366*L366)</f>
        <v>2.0389830491085717E-3</v>
      </c>
      <c r="N366" s="142">
        <f>+M366/K366</f>
        <v>1.6142947156044554E-2</v>
      </c>
      <c r="O366" s="148">
        <f>2*M368/N368</f>
        <v>-5.3206818238874652E-2</v>
      </c>
    </row>
    <row r="367" spans="2:15" x14ac:dyDescent="0.25">
      <c r="B367" s="141"/>
      <c r="C367" s="142"/>
      <c r="D367" s="143"/>
      <c r="E367" s="144" t="s">
        <v>117</v>
      </c>
      <c r="F367" s="143">
        <v>401.35</v>
      </c>
      <c r="G367" s="143">
        <f>75/1000</f>
        <v>7.4999999999999997E-2</v>
      </c>
      <c r="H367" s="146">
        <f>+PI()*G367^2/4</f>
        <v>4.4178646691106467E-3</v>
      </c>
      <c r="I367" s="156">
        <f>+D331+O331</f>
        <v>335.72437551095129</v>
      </c>
      <c r="J367" s="147">
        <f>+D366</f>
        <v>335.90938898555464</v>
      </c>
      <c r="K367" s="147">
        <f>+I367-J367</f>
        <v>-0.18501347460335182</v>
      </c>
      <c r="L367" s="142">
        <f>(-2*POWER(2*9.81*G367*ABS(K367)/F367,0.5))*(LOG10(($D$2/(3.7*G367))+((2.51*$D$3*POWER(F367,0.5))/(G367*POWER(2*9.81*G367*ABS(K367),0.5)))))</f>
        <v>0.15027722703423119</v>
      </c>
      <c r="M367" s="146">
        <f>+IF(K367&lt;0,-H367*L367,H367*L367)</f>
        <v>-6.6390445188644926E-4</v>
      </c>
      <c r="N367" s="142">
        <f>+M367/K367</f>
        <v>3.5884113484695428E-3</v>
      </c>
      <c r="O367" s="148"/>
    </row>
    <row r="368" spans="2:15" ht="15.75" x14ac:dyDescent="0.3">
      <c r="B368" s="141"/>
      <c r="C368" s="142"/>
      <c r="D368" s="143"/>
      <c r="E368" s="144"/>
      <c r="F368" s="142"/>
      <c r="G368" s="142"/>
      <c r="H368" s="146"/>
      <c r="I368" s="152"/>
      <c r="J368" s="143"/>
      <c r="K368" s="142"/>
      <c r="L368" s="149" t="s">
        <v>166</v>
      </c>
      <c r="M368" s="150">
        <f>+SUM(M366:M367)-C366</f>
        <v>-5.2492140277787748E-4</v>
      </c>
      <c r="N368" s="151">
        <f>+SUM(N366:N367)</f>
        <v>1.9731358504514095E-2</v>
      </c>
      <c r="O368" s="153"/>
    </row>
    <row r="369" spans="2:15" ht="15.75" x14ac:dyDescent="0.3">
      <c r="B369" s="141"/>
      <c r="C369" s="142"/>
      <c r="D369" s="143"/>
      <c r="E369" s="144"/>
      <c r="F369" s="142"/>
      <c r="G369" s="142"/>
      <c r="H369" s="146"/>
      <c r="I369" s="152"/>
      <c r="J369" s="143"/>
      <c r="K369" s="142"/>
      <c r="L369" s="149"/>
      <c r="M369" s="150"/>
      <c r="N369" s="151"/>
      <c r="O369" s="153"/>
    </row>
    <row r="370" spans="2:15" x14ac:dyDescent="0.25">
      <c r="B370" s="154" t="s">
        <v>145</v>
      </c>
      <c r="C370" s="143">
        <f>1.95/1000</f>
        <v>1.9499999999999999E-3</v>
      </c>
      <c r="D370" s="147">
        <f>+D331+O331</f>
        <v>335.72437551095129</v>
      </c>
      <c r="E370" s="144" t="s">
        <v>117</v>
      </c>
      <c r="F370" s="143">
        <v>401.35</v>
      </c>
      <c r="G370" s="143">
        <f>75/1000</f>
        <v>7.4999999999999997E-2</v>
      </c>
      <c r="H370" s="146">
        <f>+PI()*G370^2/4</f>
        <v>4.4178646691106467E-3</v>
      </c>
      <c r="I370" s="147">
        <f>+D366+O366</f>
        <v>335.85618216731575</v>
      </c>
      <c r="J370" s="147">
        <f>+D370</f>
        <v>335.72437551095129</v>
      </c>
      <c r="K370" s="147">
        <f>+I370-J370</f>
        <v>0.13180665636446065</v>
      </c>
      <c r="L370" s="262">
        <f>(-2*POWER(2*9.81*G370*ABS(K370)/F370,0.5))*(LOG10(($D$2/(3.7*G370))+((2.51*$D$3*POWER(F370,0.5))/(G370*POWER(2*9.81*G370*ABS(K370),0.5)))))</f>
        <v>0.12361615276211151</v>
      </c>
      <c r="M370" s="146">
        <f>+IF(K370&lt;0,-H370*L370,H370*L370)</f>
        <v>5.4611943381911688E-4</v>
      </c>
      <c r="N370" s="142">
        <f>+M370/K370</f>
        <v>4.1433372857060686E-3</v>
      </c>
      <c r="O370" s="148">
        <f>2*M372/N372</f>
        <v>-5.5153785499935409E-2</v>
      </c>
    </row>
    <row r="371" spans="2:15" x14ac:dyDescent="0.25">
      <c r="B371" s="141"/>
      <c r="C371" s="142"/>
      <c r="D371" s="143"/>
      <c r="E371" s="144" t="s">
        <v>167</v>
      </c>
      <c r="F371" s="143">
        <v>249.85</v>
      </c>
      <c r="G371" s="143">
        <f>75/1000</f>
        <v>7.4999999999999997E-2</v>
      </c>
      <c r="H371" s="146">
        <f>+PI()*G371^2/4</f>
        <v>4.4178646691106467E-3</v>
      </c>
      <c r="I371" s="147">
        <f>+D335+O335</f>
        <v>336.04219709862241</v>
      </c>
      <c r="J371" s="147">
        <f>+D370</f>
        <v>335.72437551095129</v>
      </c>
      <c r="K371" s="147">
        <f>+I371-J371</f>
        <v>0.31782158767111923</v>
      </c>
      <c r="L371" s="142">
        <f>(-2*POWER(2*9.81*G371*ABS(K371)/F371,0.5))*(LOG10(($D$2/(3.7*G371))+((2.51*$D$3*POWER(F371,0.5))/(G371*POWER(2*9.81*G371*ABS(K371),0.5)))))</f>
        <v>0.26860394607607702</v>
      </c>
      <c r="M371" s="146">
        <f>+IF(K371&lt;0,-H371*L371,H371*L371)</f>
        <v>1.186655883353202E-3</v>
      </c>
      <c r="N371" s="142">
        <f>+M371/K371</f>
        <v>3.7337170582042076E-3</v>
      </c>
      <c r="O371" s="148"/>
    </row>
    <row r="372" spans="2:15" ht="15.75" x14ac:dyDescent="0.3">
      <c r="B372" s="141"/>
      <c r="C372" s="142"/>
      <c r="D372" s="152"/>
      <c r="E372" s="144"/>
      <c r="F372" s="142"/>
      <c r="G372" s="142"/>
      <c r="H372" s="146"/>
      <c r="I372" s="152"/>
      <c r="J372" s="143"/>
      <c r="K372" s="142"/>
      <c r="L372" s="149" t="s">
        <v>166</v>
      </c>
      <c r="M372" s="150">
        <f>+SUM(M370:M371)-C370</f>
        <v>-2.1722468282768092E-4</v>
      </c>
      <c r="N372" s="151">
        <f>+SUM(N370:N371)</f>
        <v>7.8770543439102766E-3</v>
      </c>
      <c r="O372" s="153"/>
    </row>
    <row r="373" spans="2:15" x14ac:dyDescent="0.25">
      <c r="B373" s="141"/>
      <c r="C373" s="142"/>
      <c r="D373" s="152"/>
      <c r="E373" s="144"/>
      <c r="F373" s="142"/>
      <c r="G373" s="142"/>
      <c r="H373" s="146"/>
      <c r="I373" s="152"/>
      <c r="J373" s="143"/>
      <c r="K373" s="142"/>
      <c r="L373" s="142"/>
      <c r="M373" s="142"/>
      <c r="N373" s="142"/>
      <c r="O373" s="153"/>
    </row>
    <row r="374" spans="2:15" x14ac:dyDescent="0.25">
      <c r="B374" s="154" t="s">
        <v>146</v>
      </c>
      <c r="C374" s="143">
        <f>4.52/1000</f>
        <v>4.5199999999999997E-3</v>
      </c>
      <c r="D374" s="156">
        <f>+D335+O335</f>
        <v>336.04219709862241</v>
      </c>
      <c r="E374" s="144" t="s">
        <v>112</v>
      </c>
      <c r="F374" s="143">
        <v>401.36</v>
      </c>
      <c r="G374" s="145">
        <f>110/1000</f>
        <v>0.11</v>
      </c>
      <c r="H374" s="146">
        <f>+PI()*G374^2/4</f>
        <v>9.5033177771091243E-3</v>
      </c>
      <c r="I374" s="156">
        <f>+D361+O361</f>
        <v>336.03569696571458</v>
      </c>
      <c r="J374" s="147">
        <f>+D374</f>
        <v>336.04219709862241</v>
      </c>
      <c r="K374" s="147">
        <f>+I374-J374</f>
        <v>-6.5001329078313574E-3</v>
      </c>
      <c r="L374" s="142">
        <f>(-2*POWER(2*9.81*G374*ABS(K374)/F374,0.5))*(LOG10(($D$2/(3.7*G374))+((2.51*$D$3*POWER(F374,0.5))/(G374*POWER(2*9.81*G374*ABS(K374),0.5)))))</f>
        <v>2.848114949558931E-2</v>
      </c>
      <c r="M374" s="146">
        <f>+IF(K374&lt;0,-H374*L374,H374*L374)</f>
        <v>-2.7066541431393647E-4</v>
      </c>
      <c r="N374" s="142">
        <f>+M374/K374</f>
        <v>4.1639981543737187E-2</v>
      </c>
      <c r="O374" s="148">
        <f>2*M378/N378</f>
        <v>-6.218972225117797E-2</v>
      </c>
    </row>
    <row r="375" spans="2:15" x14ac:dyDescent="0.25">
      <c r="B375" s="141"/>
      <c r="C375" s="142"/>
      <c r="D375" s="152"/>
      <c r="E375" s="144" t="s">
        <v>167</v>
      </c>
      <c r="F375" s="143">
        <v>249.85</v>
      </c>
      <c r="G375" s="145">
        <f>75/1000</f>
        <v>7.4999999999999997E-2</v>
      </c>
      <c r="H375" s="146">
        <f>+PI()*G375^2/4</f>
        <v>4.4178646691106467E-3</v>
      </c>
      <c r="I375" s="156">
        <f>+D370+O370</f>
        <v>335.66922172545134</v>
      </c>
      <c r="J375" s="147">
        <f>+D374</f>
        <v>336.04219709862241</v>
      </c>
      <c r="K375" s="147">
        <f>+I375-J375</f>
        <v>-0.37297537317107299</v>
      </c>
      <c r="L375" s="142">
        <f>(-2*POWER(2*9.81*G375*ABS(K375)/F375,0.5))*(LOG10(($D$2/(3.7*G375))+((2.51*$D$3*POWER(F375,0.5))/(G375*POWER(2*9.81*G375*ABS(K375),0.5)))))</f>
        <v>0.29421232417594612</v>
      </c>
      <c r="M375" s="146">
        <f>+IF(K375&lt;0,-H375*L375,H375*L375)</f>
        <v>-1.2997902321938404E-3</v>
      </c>
      <c r="N375" s="142">
        <f>+M375/K375</f>
        <v>3.4849223988782348E-3</v>
      </c>
      <c r="O375" s="148"/>
    </row>
    <row r="376" spans="2:15" x14ac:dyDescent="0.25">
      <c r="B376" s="141"/>
      <c r="C376" s="142"/>
      <c r="D376" s="152"/>
      <c r="E376" s="144" t="s">
        <v>140</v>
      </c>
      <c r="F376" s="143">
        <v>298.01</v>
      </c>
      <c r="G376" s="145">
        <f>63/1000</f>
        <v>6.3E-2</v>
      </c>
      <c r="H376" s="146">
        <f>+PI()*G376^2/4</f>
        <v>3.1172453105244723E-3</v>
      </c>
      <c r="I376" s="156">
        <f>+D341+O341</f>
        <v>336.01783155177992</v>
      </c>
      <c r="J376" s="147">
        <f>+D374</f>
        <v>336.04219709862241</v>
      </c>
      <c r="K376" s="147">
        <f>+I376-J376</f>
        <v>-2.4365546842489039E-2</v>
      </c>
      <c r="L376" s="142">
        <f>(-2*POWER(2*9.81*G376*ABS(K376)/F376,0.5))*(LOG10(($D$2/(3.7*G376))+((2.51*$D$3*POWER(F376,0.5))/(G376*POWER(2*9.81*G376*ABS(K376),0.5)))))</f>
        <v>4.819252108203631E-2</v>
      </c>
      <c r="M376" s="146">
        <f>+IF(K376&lt;0,-H376*L376,H376*L376)</f>
        <v>-1.5022791034532946E-4</v>
      </c>
      <c r="N376" s="142">
        <f>+M376/K376</f>
        <v>6.1655874713782153E-3</v>
      </c>
      <c r="O376" s="148"/>
    </row>
    <row r="377" spans="2:15" x14ac:dyDescent="0.25">
      <c r="B377" s="141"/>
      <c r="C377" s="142"/>
      <c r="D377" s="142"/>
      <c r="E377" s="144" t="s">
        <v>168</v>
      </c>
      <c r="F377" s="143">
        <v>184.94</v>
      </c>
      <c r="G377" s="145">
        <f>110/1000</f>
        <v>0.11</v>
      </c>
      <c r="H377" s="146">
        <f>+PI()*G377^2/4</f>
        <v>9.5033177771091243E-3</v>
      </c>
      <c r="I377" s="156">
        <f>+D349+O349</f>
        <v>336.40799824864246</v>
      </c>
      <c r="J377" s="147">
        <f>+D374</f>
        <v>336.04219709862241</v>
      </c>
      <c r="K377" s="147">
        <f>+I377-J377</f>
        <v>0.36580115002004732</v>
      </c>
      <c r="L377" s="142">
        <f>(-2*POWER(2*9.81*G377*ABS(K377)/F377,0.5))*(LOG10(($D$2/(3.7*G377))+((2.51*$D$3*POWER(F377,0.5))/(G377*POWER(2*9.81*G377*ABS(K377),0.5)))))</f>
        <v>0.45056223911916421</v>
      </c>
      <c r="M377" s="146">
        <f>+IF(K377&lt;0,-H377*L377,H377*L377)</f>
        <v>4.2818361367152457E-3</v>
      </c>
      <c r="N377" s="142">
        <f>+M377/K377</f>
        <v>1.1705365432778395E-2</v>
      </c>
      <c r="O377" s="148"/>
    </row>
    <row r="378" spans="2:15" ht="15.75" x14ac:dyDescent="0.3">
      <c r="B378" s="141"/>
      <c r="C378" s="142"/>
      <c r="D378" s="142"/>
      <c r="E378" s="142"/>
      <c r="F378" s="142"/>
      <c r="G378" s="142"/>
      <c r="H378" s="146"/>
      <c r="I378" s="152"/>
      <c r="J378" s="143"/>
      <c r="K378" s="142"/>
      <c r="L378" s="149" t="s">
        <v>166</v>
      </c>
      <c r="M378" s="150">
        <f>+SUM(M374:M377)-C374</f>
        <v>-1.9588474201378604E-3</v>
      </c>
      <c r="N378" s="151">
        <f>+SUM(N374:N377)</f>
        <v>6.299585684677203E-2</v>
      </c>
      <c r="O378" s="153"/>
    </row>
    <row r="379" spans="2:15" x14ac:dyDescent="0.25">
      <c r="B379" s="141"/>
      <c r="C379" s="142"/>
      <c r="D379" s="142"/>
      <c r="E379" s="142"/>
      <c r="F379" s="142"/>
      <c r="G379" s="142"/>
      <c r="H379" s="146"/>
      <c r="I379" s="142"/>
      <c r="J379" s="143"/>
      <c r="K379" s="142"/>
      <c r="L379" s="142"/>
      <c r="M379" s="142"/>
      <c r="N379" s="142"/>
      <c r="O379" s="153"/>
    </row>
    <row r="380" spans="2:15" x14ac:dyDescent="0.25">
      <c r="B380" s="154" t="s">
        <v>147</v>
      </c>
      <c r="C380" s="142">
        <f>0.79/1000</f>
        <v>7.9000000000000001E-4</v>
      </c>
      <c r="D380" s="147">
        <f>+D341+O341</f>
        <v>336.01783155177992</v>
      </c>
      <c r="E380" s="144" t="s">
        <v>140</v>
      </c>
      <c r="F380" s="143">
        <v>298.01</v>
      </c>
      <c r="G380" s="143">
        <f>63/1000</f>
        <v>6.3E-2</v>
      </c>
      <c r="H380" s="146">
        <f>+PI()*G380^2/4</f>
        <v>3.1172453105244723E-3</v>
      </c>
      <c r="I380" s="147">
        <f>+D374+O374</f>
        <v>335.98000737637125</v>
      </c>
      <c r="J380" s="147">
        <f>+D380</f>
        <v>336.01783155177992</v>
      </c>
      <c r="K380" s="147">
        <f>+I380-J380</f>
        <v>-3.7824175408673E-2</v>
      </c>
      <c r="L380" s="142">
        <f>(-2*POWER(2*9.81*G380*ABS(K380)/F380,0.5))*(LOG10(($D$2/(3.7*G380))+((2.51*$D$3*POWER(F380,0.5))/(G380*POWER(2*9.81*G380*ABS(K380),0.5)))))</f>
        <v>6.2432883943476868E-2</v>
      </c>
      <c r="M380" s="146">
        <f>+IF(K380&lt;0,-H380*L380,H380*L380)</f>
        <v>-1.9461861469532188E-4</v>
      </c>
      <c r="N380" s="142">
        <f>+M380/K380</f>
        <v>5.1453498349284905E-3</v>
      </c>
      <c r="O380" s="148">
        <f>2*M382/N382</f>
        <v>-9.2632606806174925E-2</v>
      </c>
    </row>
    <row r="381" spans="2:15" x14ac:dyDescent="0.25">
      <c r="B381" s="141"/>
      <c r="C381" s="142"/>
      <c r="D381" s="142"/>
      <c r="E381" s="144" t="s">
        <v>169</v>
      </c>
      <c r="F381" s="143">
        <v>119.71</v>
      </c>
      <c r="G381" s="143">
        <f>63/1000</f>
        <v>6.3E-2</v>
      </c>
      <c r="H381" s="146">
        <f>+PI()*G381^2/4</f>
        <v>3.1172453105244723E-3</v>
      </c>
      <c r="I381" s="147">
        <f>+D345+O345</f>
        <v>336.06483905381577</v>
      </c>
      <c r="J381" s="147">
        <f>+D380</f>
        <v>336.01783155177992</v>
      </c>
      <c r="K381" s="147">
        <f>+I381-J381</f>
        <v>4.7007502035853577E-2</v>
      </c>
      <c r="L381" s="142">
        <f>(-2*POWER(2*9.81*G381*ABS(K381)/F381,0.5))*(LOG10(($D$2/(3.7*G381))+((2.51*$D$3*POWER(F381,0.5))/(G381*POWER(2*9.81*G381*ABS(K381),0.5)))))</f>
        <v>0.12059245117020981</v>
      </c>
      <c r="M381" s="146">
        <f>+IF(K381&lt;0,-H381*L381,H381*L381)</f>
        <v>3.7591625289498795E-4</v>
      </c>
      <c r="N381" s="142">
        <f>+M381/K381</f>
        <v>7.996941692589174E-3</v>
      </c>
      <c r="O381" s="148"/>
    </row>
    <row r="382" spans="2:15" ht="15.75" x14ac:dyDescent="0.3">
      <c r="B382" s="141"/>
      <c r="C382" s="142"/>
      <c r="D382" s="142"/>
      <c r="E382" s="142"/>
      <c r="F382" s="142"/>
      <c r="G382" s="142"/>
      <c r="H382" s="146"/>
      <c r="I382" s="142"/>
      <c r="J382" s="142"/>
      <c r="K382" s="142"/>
      <c r="L382" s="149" t="s">
        <v>166</v>
      </c>
      <c r="M382" s="150">
        <f>+SUM(M380:M381)-C380</f>
        <v>-6.0870236180033397E-4</v>
      </c>
      <c r="N382" s="151">
        <f>+SUM(N380:N381)</f>
        <v>1.3142291527517665E-2</v>
      </c>
      <c r="O382" s="153"/>
    </row>
    <row r="383" spans="2:15" x14ac:dyDescent="0.25">
      <c r="B383" s="141"/>
      <c r="C383" s="142"/>
      <c r="D383" s="142"/>
      <c r="E383" s="142"/>
      <c r="F383" s="142"/>
      <c r="G383" s="142"/>
      <c r="H383" s="146"/>
      <c r="I383" s="142"/>
      <c r="J383" s="142"/>
      <c r="K383" s="142"/>
      <c r="L383" s="142"/>
      <c r="M383" s="142"/>
      <c r="N383" s="142"/>
      <c r="O383" s="153"/>
    </row>
    <row r="384" spans="2:15" x14ac:dyDescent="0.25">
      <c r="B384" s="154" t="s">
        <v>148</v>
      </c>
      <c r="C384" s="142">
        <f>0.76/1000</f>
        <v>7.6000000000000004E-4</v>
      </c>
      <c r="D384" s="147">
        <f>+D345+O345</f>
        <v>336.06483905381577</v>
      </c>
      <c r="E384" s="144" t="s">
        <v>169</v>
      </c>
      <c r="F384" s="143">
        <v>119.71</v>
      </c>
      <c r="G384" s="143">
        <f>63/1000</f>
        <v>6.3E-2</v>
      </c>
      <c r="H384" s="146">
        <f>+PI()*G384^2/4</f>
        <v>3.1172453105244723E-3</v>
      </c>
      <c r="I384" s="147">
        <f>+D380+O380</f>
        <v>335.92519894497377</v>
      </c>
      <c r="J384" s="261">
        <f>+D384</f>
        <v>336.06483905381577</v>
      </c>
      <c r="K384" s="147">
        <f>+I384-J384</f>
        <v>-0.13964010884200206</v>
      </c>
      <c r="L384" s="142">
        <f>(-2*POWER(2*9.81*G384*ABS(K384)/F384,0.5))*(LOG10(($D$2/(3.7*G384))+((2.51*$D$3*POWER(F384,0.5))/(G384*POWER(2*9.81*G384*ABS(K384),0.5)))))</f>
        <v>0.22571694066272513</v>
      </c>
      <c r="M384" s="146">
        <f>+IF(K384&lt;0,-H384*L384,H384*L384)</f>
        <v>-7.0361507478681052E-4</v>
      </c>
      <c r="N384" s="142">
        <f>+M384/K384</f>
        <v>5.0387748951336506E-3</v>
      </c>
      <c r="O384" s="148">
        <f>2*M386/N386</f>
        <v>-7.3927166099766475E-2</v>
      </c>
    </row>
    <row r="385" spans="2:15" x14ac:dyDescent="0.25">
      <c r="B385" s="141"/>
      <c r="C385" s="142"/>
      <c r="D385" s="142"/>
      <c r="E385" s="144" t="s">
        <v>122</v>
      </c>
      <c r="F385" s="143">
        <v>283.68</v>
      </c>
      <c r="G385" s="143">
        <f>75/1000</f>
        <v>7.4999999999999997E-2</v>
      </c>
      <c r="H385" s="146">
        <f>+PI()*G385^2/4</f>
        <v>4.4178646691106467E-3</v>
      </c>
      <c r="I385" s="147">
        <f>+D349+O349</f>
        <v>336.40799824864246</v>
      </c>
      <c r="J385" s="261">
        <f>+D384</f>
        <v>336.06483905381577</v>
      </c>
      <c r="K385" s="147">
        <f>+I385-J385</f>
        <v>0.34315919482668278</v>
      </c>
      <c r="L385" s="262">
        <f>(-2*POWER(2*9.81*G385*ABS(K385)/F385,0.5))*(LOG10(($D$2/(3.7*G385))+((2.51*$D$3*POWER(F385,0.5))/(G385*POWER(2*9.81*G385*ABS(K385),0.5)))))</f>
        <v>0.26102011462913333</v>
      </c>
      <c r="M385" s="146">
        <f>+IF(K385&lt;0,-H385*L385,H385*L385)</f>
        <v>1.1531515423472592E-3</v>
      </c>
      <c r="N385" s="142">
        <f>+M385/K385</f>
        <v>3.3603982050653606E-3</v>
      </c>
      <c r="O385" s="148"/>
    </row>
    <row r="386" spans="2:15" ht="15.75" x14ac:dyDescent="0.3">
      <c r="B386" s="141"/>
      <c r="C386" s="142"/>
      <c r="D386" s="142"/>
      <c r="E386" s="142"/>
      <c r="F386" s="142"/>
      <c r="G386" s="142"/>
      <c r="H386" s="142"/>
      <c r="I386" s="142"/>
      <c r="J386" s="142"/>
      <c r="K386" s="142"/>
      <c r="L386" s="149" t="s">
        <v>166</v>
      </c>
      <c r="M386" s="150">
        <f>+SUM(M384:M385)-C384</f>
        <v>-3.104635324395514E-4</v>
      </c>
      <c r="N386" s="151">
        <f>+SUM(N384:N385)</f>
        <v>8.3991731001990116E-3</v>
      </c>
      <c r="O386" s="153"/>
    </row>
    <row r="387" spans="2:15" x14ac:dyDescent="0.25">
      <c r="B387" s="154"/>
      <c r="C387" s="142"/>
      <c r="D387" s="142"/>
      <c r="E387" s="142"/>
      <c r="F387" s="142"/>
      <c r="G387" s="142"/>
      <c r="H387" s="142"/>
      <c r="I387" s="142"/>
      <c r="J387" s="142"/>
      <c r="K387" s="142"/>
      <c r="L387" s="142"/>
      <c r="M387" s="142"/>
      <c r="N387" s="142"/>
      <c r="O387" s="153"/>
    </row>
    <row r="388" spans="2:15" x14ac:dyDescent="0.25">
      <c r="B388" s="154" t="s">
        <v>142</v>
      </c>
      <c r="C388" s="142">
        <f>3.71/1000</f>
        <v>3.7099999999999998E-3</v>
      </c>
      <c r="D388" s="147">
        <f>+D349+O349</f>
        <v>336.40799824864246</v>
      </c>
      <c r="E388" s="144" t="s">
        <v>168</v>
      </c>
      <c r="F388" s="143">
        <v>184.94</v>
      </c>
      <c r="G388" s="145">
        <f>110/1000</f>
        <v>0.11</v>
      </c>
      <c r="H388" s="146">
        <f>+PI()*G388^2/4</f>
        <v>9.5033177771091243E-3</v>
      </c>
      <c r="I388" s="147">
        <f>+D374+O374</f>
        <v>335.98000737637125</v>
      </c>
      <c r="J388" s="261">
        <f>+D388</f>
        <v>336.40799824864246</v>
      </c>
      <c r="K388" s="147">
        <f>+I388-J388</f>
        <v>-0.42799087227120935</v>
      </c>
      <c r="L388" s="262">
        <f>(-2*POWER(2*9.81*G388*ABS(K388)/F388,0.5))*(LOG10(($D$2/(3.7*G388))+((2.51*$D$3*POWER(F388,0.5))/(G388*POWER(2*9.81*G388*ABS(K388),0.5)))))</f>
        <v>0.49212685494258324</v>
      </c>
      <c r="M388" s="146">
        <f>+IF(K388&lt;0,-H388*L388,H388*L388)</f>
        <v>-4.6768378891686542E-3</v>
      </c>
      <c r="N388" s="142">
        <f>+M388/K388</f>
        <v>1.0927424373211947E-2</v>
      </c>
      <c r="O388" s="148">
        <f>2*M391/N391</f>
        <v>-5.4557067626880722E-2</v>
      </c>
    </row>
    <row r="389" spans="2:15" x14ac:dyDescent="0.25">
      <c r="B389" s="141"/>
      <c r="C389" s="142"/>
      <c r="D389" s="142"/>
      <c r="E389" s="144" t="s">
        <v>171</v>
      </c>
      <c r="F389" s="143">
        <v>283.68</v>
      </c>
      <c r="G389" s="143">
        <f>75/1000</f>
        <v>7.4999999999999997E-2</v>
      </c>
      <c r="H389" s="146">
        <f>+PI()*G389^2/4</f>
        <v>4.4178646691106467E-3</v>
      </c>
      <c r="I389" s="147">
        <f>+D384+O384</f>
        <v>335.99091188771598</v>
      </c>
      <c r="J389" s="261">
        <f>+D388</f>
        <v>336.40799824864246</v>
      </c>
      <c r="K389" s="147">
        <f>+I389-J389</f>
        <v>-0.41708636092647566</v>
      </c>
      <c r="L389" s="262">
        <f>(-2*POWER(2*9.81*G389*ABS(K389)/F389,0.5))*(LOG10(($D$2/(3.7*G389))+((2.51*$D$3*POWER(F389,0.5))/(G389*POWER(2*9.81*G389*ABS(K389),0.5)))))</f>
        <v>0.29167915023073565</v>
      </c>
      <c r="M389" s="146">
        <f>+IF(K389&lt;0,-H389*L389,H389*L389)</f>
        <v>-1.2885990125205836E-3</v>
      </c>
      <c r="N389" s="142">
        <f>+M389/K389</f>
        <v>3.0895256552101423E-3</v>
      </c>
      <c r="O389" s="148"/>
    </row>
    <row r="390" spans="2:15" x14ac:dyDescent="0.25">
      <c r="B390" s="141"/>
      <c r="C390" s="142"/>
      <c r="D390" s="142"/>
      <c r="E390" s="144" t="s">
        <v>170</v>
      </c>
      <c r="F390" s="143">
        <v>372.26</v>
      </c>
      <c r="G390" s="145">
        <f>110/1000</f>
        <v>0.11</v>
      </c>
      <c r="H390" s="146">
        <f>+PI()*G390^2/4</f>
        <v>9.5033177771091243E-3</v>
      </c>
      <c r="I390" s="147">
        <v>339.3</v>
      </c>
      <c r="J390" s="261">
        <f>+D388</f>
        <v>336.40799824864246</v>
      </c>
      <c r="K390" s="147">
        <f>+I390-J390</f>
        <v>2.8920017513575544</v>
      </c>
      <c r="L390" s="262">
        <f>(-2*POWER(2*9.81*G390*ABS(K390)/F390,0.5))*(LOG10(($D$2/(3.7*G390))+((2.51*$D$3*POWER(F390,0.5))/(G390*POWER(2*9.81*G390*ABS(K390),0.5)))))</f>
        <v>0.96873937078539862</v>
      </c>
      <c r="M390" s="146">
        <f>+IF(K390&lt;0,-H390*L390,H390*L390)</f>
        <v>9.2062380837703867E-3</v>
      </c>
      <c r="N390" s="142">
        <f>+M390/K390</f>
        <v>3.1833445742032568E-3</v>
      </c>
      <c r="O390" s="148"/>
    </row>
    <row r="391" spans="2:15" ht="16.5" thickBot="1" x14ac:dyDescent="0.35">
      <c r="B391" s="299"/>
      <c r="C391" s="300"/>
      <c r="D391" s="300"/>
      <c r="E391" s="300"/>
      <c r="F391" s="300"/>
      <c r="G391" s="300"/>
      <c r="H391" s="300"/>
      <c r="I391" s="300"/>
      <c r="J391" s="300"/>
      <c r="K391" s="300"/>
      <c r="L391" s="301" t="s">
        <v>166</v>
      </c>
      <c r="M391" s="302">
        <f>+SUM(M388:M390)-C388</f>
        <v>-4.6919881791885124E-4</v>
      </c>
      <c r="N391" s="303">
        <f>+SUM(N388:N390)</f>
        <v>1.7200294602625347E-2</v>
      </c>
      <c r="O391" s="304"/>
    </row>
    <row r="393" spans="2:15" ht="15.75" thickBot="1" x14ac:dyDescent="0.3"/>
    <row r="394" spans="2:15" ht="15.75" thickBot="1" x14ac:dyDescent="0.3">
      <c r="B394" s="131">
        <f>+B355+1</f>
        <v>11</v>
      </c>
      <c r="D394" s="297"/>
    </row>
    <row r="395" spans="2:15" ht="32.25" thickBot="1" x14ac:dyDescent="0.3">
      <c r="B395" s="125" t="s">
        <v>151</v>
      </c>
      <c r="C395" s="298" t="s">
        <v>161</v>
      </c>
      <c r="D395" s="298" t="s">
        <v>153</v>
      </c>
      <c r="E395" s="125" t="s">
        <v>152</v>
      </c>
      <c r="F395" s="125" t="s">
        <v>78</v>
      </c>
      <c r="G395" s="125" t="s">
        <v>115</v>
      </c>
      <c r="H395" s="125" t="s">
        <v>154</v>
      </c>
      <c r="I395" s="125" t="s">
        <v>155</v>
      </c>
      <c r="J395" s="125" t="s">
        <v>156</v>
      </c>
      <c r="K395" s="125" t="s">
        <v>157</v>
      </c>
      <c r="L395" s="125" t="s">
        <v>82</v>
      </c>
      <c r="M395" s="125" t="s">
        <v>164</v>
      </c>
      <c r="N395" s="125" t="s">
        <v>158</v>
      </c>
      <c r="O395" s="129" t="s">
        <v>165</v>
      </c>
    </row>
    <row r="396" spans="2:15" x14ac:dyDescent="0.25">
      <c r="B396" s="132" t="s">
        <v>127</v>
      </c>
      <c r="C396" s="133">
        <f>2.97/1000</f>
        <v>2.97E-3</v>
      </c>
      <c r="D396" s="134">
        <f>+D357+O357</f>
        <v>336.96987351604088</v>
      </c>
      <c r="E396" s="135" t="s">
        <v>110</v>
      </c>
      <c r="F396" s="136">
        <v>310.83</v>
      </c>
      <c r="G396" s="137">
        <f>110/1000</f>
        <v>0.11</v>
      </c>
      <c r="H396" s="138">
        <f>+PI()*G396^2/4</f>
        <v>9.5033177771091243E-3</v>
      </c>
      <c r="I396" s="134">
        <v>339.3</v>
      </c>
      <c r="J396" s="134">
        <f>+D396</f>
        <v>336.96987351604088</v>
      </c>
      <c r="K396" s="134">
        <f>+I396-J396</f>
        <v>2.330126483959134</v>
      </c>
      <c r="L396" s="133">
        <f>(-2*POWER(2*9.81*G396*ABS(K396)/F396,0.5))*(LOG10(($D$2/(3.7*G396))+((2.51*$D$3*POWER(F396,0.5))/(G396*POWER(2*9.81*G396*ABS(K396),0.5)))))</f>
        <v>0.9496789784828269</v>
      </c>
      <c r="M396" s="139">
        <f>+IF(K396&lt;0,-H396*L396,H396*L396)</f>
        <v>9.0251011187626826E-3</v>
      </c>
      <c r="N396" s="133">
        <f>+M396/K396</f>
        <v>3.8732236987530696E-3</v>
      </c>
      <c r="O396" s="140">
        <f>2*M398/N398</f>
        <v>-3.8082152811315384E-2</v>
      </c>
    </row>
    <row r="397" spans="2:15" x14ac:dyDescent="0.25">
      <c r="B397" s="141"/>
      <c r="C397" s="142"/>
      <c r="D397" s="143"/>
      <c r="E397" s="144" t="s">
        <v>138</v>
      </c>
      <c r="F397" s="143">
        <v>240.22</v>
      </c>
      <c r="G397" s="145">
        <f>110/1000</f>
        <v>0.11</v>
      </c>
      <c r="H397" s="146">
        <f>+PI()*G397^2/4</f>
        <v>9.5033177771091243E-3</v>
      </c>
      <c r="I397" s="147">
        <f>+D361+O361</f>
        <v>336.03569696571458</v>
      </c>
      <c r="J397" s="147">
        <f>+D396</f>
        <v>336.96987351604088</v>
      </c>
      <c r="K397" s="147">
        <f>+I397-J397</f>
        <v>-0.93417655032629909</v>
      </c>
      <c r="L397" s="142">
        <f>(-2*POWER(2*9.81*G397*ABS(K397)/F397,0.5))*(LOG10(($D$2/(3.7*G397))+((2.51*$D$3*POWER(F397,0.5))/(G397*POWER(2*9.81*G397*ABS(K397),0.5)))))</f>
        <v>0.65833571382028022</v>
      </c>
      <c r="M397" s="146">
        <f>+IF(K397&lt;0,-H397*L397,H397*L397)</f>
        <v>-6.256373492454094E-3</v>
      </c>
      <c r="N397" s="142">
        <f>+M397/K397</f>
        <v>6.6972067434884781E-3</v>
      </c>
      <c r="O397" s="148"/>
    </row>
    <row r="398" spans="2:15" ht="15.75" x14ac:dyDescent="0.3">
      <c r="B398" s="141"/>
      <c r="C398" s="142"/>
      <c r="D398" s="143"/>
      <c r="E398" s="144"/>
      <c r="F398" s="143"/>
      <c r="G398" s="145"/>
      <c r="H398" s="146"/>
      <c r="I398" s="147"/>
      <c r="J398" s="147"/>
      <c r="K398" s="147"/>
      <c r="L398" s="149" t="s">
        <v>166</v>
      </c>
      <c r="M398" s="150">
        <f>+SUM(M396:M397)-C396</f>
        <v>-2.0127237369141132E-4</v>
      </c>
      <c r="N398" s="151">
        <f>+SUM(N396:N397)</f>
        <v>1.0570430442241548E-2</v>
      </c>
      <c r="O398" s="148"/>
    </row>
    <row r="399" spans="2:15" x14ac:dyDescent="0.25">
      <c r="B399" s="141"/>
      <c r="C399" s="142"/>
      <c r="D399" s="143"/>
      <c r="E399" s="144"/>
      <c r="F399" s="142"/>
      <c r="G399" s="142"/>
      <c r="H399" s="146"/>
      <c r="I399" s="152"/>
      <c r="J399" s="142"/>
      <c r="K399" s="142"/>
      <c r="L399" s="142"/>
      <c r="M399" s="142"/>
      <c r="N399" s="142"/>
      <c r="O399" s="153"/>
    </row>
    <row r="400" spans="2:15" x14ac:dyDescent="0.25">
      <c r="B400" s="154" t="s">
        <v>128</v>
      </c>
      <c r="C400" s="142">
        <f>3.73/1000</f>
        <v>3.7299999999999998E-3</v>
      </c>
      <c r="D400" s="147">
        <f>+D361+O361</f>
        <v>336.03569696571458</v>
      </c>
      <c r="E400" s="144" t="s">
        <v>138</v>
      </c>
      <c r="F400" s="143">
        <v>240.22</v>
      </c>
      <c r="G400" s="155">
        <f>110/1000</f>
        <v>0.11</v>
      </c>
      <c r="H400" s="146">
        <f>+PI()*G400^2/4</f>
        <v>9.5033177771091243E-3</v>
      </c>
      <c r="I400" s="156">
        <f>+D396+O396</f>
        <v>336.93179136322954</v>
      </c>
      <c r="J400" s="147">
        <f>+D400</f>
        <v>336.03569696571458</v>
      </c>
      <c r="K400" s="147">
        <f>+I400-J400</f>
        <v>0.89609439751495756</v>
      </c>
      <c r="L400" s="142">
        <f>(-2*POWER(2*9.81*G400*ABS(K400)/F400,0.5))*(LOG10(($D$2/(3.7*G400))+((2.51*$D$3*POWER(F400,0.5))/(G400*POWER(2*9.81*G400*ABS(K400),0.5)))))</f>
        <v>0.64317877770075016</v>
      </c>
      <c r="M400" s="146">
        <f>+IF(K400&lt;0,-H400*L400,H400*L400)</f>
        <v>6.1123323119828569E-3</v>
      </c>
      <c r="N400" s="142">
        <f>+M400/K400</f>
        <v>6.8210808246692897E-3</v>
      </c>
      <c r="O400" s="148">
        <f>2*M403/N403</f>
        <v>-5.58713512914406E-2</v>
      </c>
    </row>
    <row r="401" spans="2:15" x14ac:dyDescent="0.25">
      <c r="B401" s="141"/>
      <c r="C401" s="142"/>
      <c r="D401" s="143"/>
      <c r="E401" s="144" t="s">
        <v>139</v>
      </c>
      <c r="F401" s="147">
        <v>237.3</v>
      </c>
      <c r="G401" s="155">
        <f>110/1000</f>
        <v>0.11</v>
      </c>
      <c r="H401" s="146">
        <f>+PI()*G401^2/4</f>
        <v>9.5033177771091243E-3</v>
      </c>
      <c r="I401" s="156">
        <f>+D366+O366</f>
        <v>335.85618216731575</v>
      </c>
      <c r="J401" s="147">
        <f>+D400</f>
        <v>336.03569696571458</v>
      </c>
      <c r="K401" s="147">
        <f>+I401-J401</f>
        <v>-0.17951479839882722</v>
      </c>
      <c r="L401" s="142">
        <f>(-2*POWER(2*9.81*G401*ABS(K401)/F401,0.5))*(LOG10(($D$2/(3.7*G401))+((2.51*$D$3*POWER(F401,0.5))/(G401*POWER(2*9.81*G401*ABS(K401),0.5)))))</f>
        <v>0.26191627826957936</v>
      </c>
      <c r="M401" s="146">
        <f>+IF(K401&lt;0,-H401*L401,H401*L401)</f>
        <v>-2.4890736233935539E-3</v>
      </c>
      <c r="N401" s="142">
        <f>+M401/K401</f>
        <v>1.3865562313495682E-2</v>
      </c>
      <c r="O401" s="148"/>
    </row>
    <row r="402" spans="2:15" x14ac:dyDescent="0.25">
      <c r="B402" s="141"/>
      <c r="C402" s="142"/>
      <c r="D402" s="143"/>
      <c r="E402" s="144" t="s">
        <v>112</v>
      </c>
      <c r="F402" s="143">
        <v>401.36</v>
      </c>
      <c r="G402" s="155">
        <f>110/1000</f>
        <v>0.11</v>
      </c>
      <c r="H402" s="146">
        <f>+PI()*G402^2/4</f>
        <v>9.5033177771091243E-3</v>
      </c>
      <c r="I402" s="156">
        <f>+D374+O374</f>
        <v>335.98000737637125</v>
      </c>
      <c r="J402" s="147">
        <f>+D400</f>
        <v>336.03569696571458</v>
      </c>
      <c r="K402" s="147">
        <f>+I402-J402</f>
        <v>-5.5689589343330681E-2</v>
      </c>
      <c r="L402" s="142">
        <f>(-2*POWER(2*9.81*G402*ABS(K402)/F402,0.5))*(LOG10(($D$2/(3.7*G402))+((2.51*$D$3*POWER(F402,0.5))/(G402*POWER(2*9.81*G402*ABS(K402),0.5)))))</f>
        <v>9.9480383544934284E-2</v>
      </c>
      <c r="M402" s="146">
        <f>+IF(K402&lt;0,-H402*L402,H402*L402)</f>
        <v>-9.45393697416208E-4</v>
      </c>
      <c r="N402" s="142">
        <f>+M402/K402</f>
        <v>1.6976129803863014E-2</v>
      </c>
      <c r="O402" s="148"/>
    </row>
    <row r="403" spans="2:15" ht="15.75" x14ac:dyDescent="0.3">
      <c r="B403" s="141"/>
      <c r="C403" s="142"/>
      <c r="D403" s="143"/>
      <c r="E403" s="144"/>
      <c r="F403" s="143"/>
      <c r="G403" s="155"/>
      <c r="H403" s="146"/>
      <c r="I403" s="156"/>
      <c r="J403" s="147"/>
      <c r="K403" s="147"/>
      <c r="L403" s="149" t="s">
        <v>166</v>
      </c>
      <c r="M403" s="150">
        <f>+SUM(M400:M402)-C400</f>
        <v>-1.0521350088269045E-3</v>
      </c>
      <c r="N403" s="151">
        <f>+SUM(N400:N402)</f>
        <v>3.7662772942027981E-2</v>
      </c>
      <c r="O403" s="153"/>
    </row>
    <row r="404" spans="2:15" x14ac:dyDescent="0.25">
      <c r="B404" s="141"/>
      <c r="C404" s="142"/>
      <c r="D404" s="143"/>
      <c r="E404" s="144"/>
      <c r="F404" s="142"/>
      <c r="G404" s="142"/>
      <c r="H404" s="146"/>
      <c r="I404" s="152"/>
      <c r="J404" s="143"/>
      <c r="K404" s="142"/>
      <c r="L404" s="142"/>
      <c r="M404" s="142"/>
      <c r="N404" s="142"/>
      <c r="O404" s="153"/>
    </row>
    <row r="405" spans="2:15" x14ac:dyDescent="0.25">
      <c r="B405" s="154" t="s">
        <v>141</v>
      </c>
      <c r="C405" s="179">
        <f>1.9/1000</f>
        <v>1.9E-3</v>
      </c>
      <c r="D405" s="147">
        <f>+D366+O366</f>
        <v>335.85618216731575</v>
      </c>
      <c r="E405" s="144" t="s">
        <v>139</v>
      </c>
      <c r="F405" s="147">
        <v>237.3</v>
      </c>
      <c r="G405" s="155">
        <f>110/1000</f>
        <v>0.11</v>
      </c>
      <c r="H405" s="146">
        <f>+PI()*G405^2/4</f>
        <v>9.5033177771091243E-3</v>
      </c>
      <c r="I405" s="156">
        <f>+D400+O400</f>
        <v>335.97982561442313</v>
      </c>
      <c r="J405" s="147">
        <f>+D405</f>
        <v>335.85618216731575</v>
      </c>
      <c r="K405" s="147">
        <f>+I405-J405</f>
        <v>0.12364344710738351</v>
      </c>
      <c r="L405" s="142">
        <f>(-2*POWER(2*9.81*G405*ABS(K405)/F405,0.5))*(LOG10(($D$2/(3.7*G405))+((2.51*$D$3*POWER(F405,0.5))/(G405*POWER(2*9.81*G405*ABS(K405),0.5)))))</f>
        <v>0.21197087996536926</v>
      </c>
      <c r="M405" s="146">
        <f>+IF(K405&lt;0,-H405*L405,H405*L405)</f>
        <v>2.0144266318043581E-3</v>
      </c>
      <c r="N405" s="142">
        <f>+M405/K405</f>
        <v>1.6292223154008655E-2</v>
      </c>
      <c r="O405" s="148">
        <f>2*M407/N407</f>
        <v>-5.572553849819107E-2</v>
      </c>
    </row>
    <row r="406" spans="2:15" x14ac:dyDescent="0.25">
      <c r="B406" s="141"/>
      <c r="C406" s="142"/>
      <c r="D406" s="143"/>
      <c r="E406" s="144" t="s">
        <v>117</v>
      </c>
      <c r="F406" s="143">
        <v>401.35</v>
      </c>
      <c r="G406" s="143">
        <f>75/1000</f>
        <v>7.4999999999999997E-2</v>
      </c>
      <c r="H406" s="146">
        <f>+PI()*G406^2/4</f>
        <v>4.4178646691106467E-3</v>
      </c>
      <c r="I406" s="156">
        <f>+D370+O370</f>
        <v>335.66922172545134</v>
      </c>
      <c r="J406" s="147">
        <f>+D405</f>
        <v>335.85618216731575</v>
      </c>
      <c r="K406" s="147">
        <f>+I406-J406</f>
        <v>-0.18696044186441441</v>
      </c>
      <c r="L406" s="142">
        <f>(-2*POWER(2*9.81*G406*ABS(K406)/F406,0.5))*(LOG10(($D$2/(3.7*G406))+((2.51*$D$3*POWER(F406,0.5))/(G406*POWER(2*9.81*G406*ABS(K406),0.5)))))</f>
        <v>0.15118440529551666</v>
      </c>
      <c r="M406" s="146">
        <f>+IF(K406&lt;0,-H406*L406,H406*L406)</f>
        <v>-6.6791224267556757E-4</v>
      </c>
      <c r="N406" s="142">
        <f>+M406/K406</f>
        <v>3.5724789480329976E-3</v>
      </c>
      <c r="O406" s="148"/>
    </row>
    <row r="407" spans="2:15" ht="15.75" x14ac:dyDescent="0.3">
      <c r="B407" s="141"/>
      <c r="C407" s="142"/>
      <c r="D407" s="143"/>
      <c r="E407" s="144"/>
      <c r="F407" s="142"/>
      <c r="G407" s="142"/>
      <c r="H407" s="146"/>
      <c r="I407" s="152"/>
      <c r="J407" s="143"/>
      <c r="K407" s="142"/>
      <c r="L407" s="149" t="s">
        <v>166</v>
      </c>
      <c r="M407" s="150">
        <f>+SUM(M405:M406)-C405</f>
        <v>-5.5348561087120956E-4</v>
      </c>
      <c r="N407" s="151">
        <f>+SUM(N405:N406)</f>
        <v>1.9864702102041651E-2</v>
      </c>
      <c r="O407" s="153"/>
    </row>
    <row r="408" spans="2:15" ht="15.75" x14ac:dyDescent="0.3">
      <c r="B408" s="141"/>
      <c r="C408" s="142"/>
      <c r="D408" s="143"/>
      <c r="E408" s="144"/>
      <c r="F408" s="142"/>
      <c r="G408" s="142"/>
      <c r="H408" s="146"/>
      <c r="I408" s="152"/>
      <c r="J408" s="143"/>
      <c r="K408" s="142"/>
      <c r="L408" s="149"/>
      <c r="M408" s="150"/>
      <c r="N408" s="151"/>
      <c r="O408" s="153"/>
    </row>
    <row r="409" spans="2:15" x14ac:dyDescent="0.25">
      <c r="B409" s="154" t="s">
        <v>145</v>
      </c>
      <c r="C409" s="143">
        <f>1.95/1000</f>
        <v>1.9499999999999999E-3</v>
      </c>
      <c r="D409" s="147">
        <f>+D370+O370</f>
        <v>335.66922172545134</v>
      </c>
      <c r="E409" s="144" t="s">
        <v>117</v>
      </c>
      <c r="F409" s="143">
        <v>401.35</v>
      </c>
      <c r="G409" s="143">
        <f>75/1000</f>
        <v>7.4999999999999997E-2</v>
      </c>
      <c r="H409" s="146">
        <f>+PI()*G409^2/4</f>
        <v>4.4178646691106467E-3</v>
      </c>
      <c r="I409" s="147">
        <f>+D405+O405</f>
        <v>335.80045662881759</v>
      </c>
      <c r="J409" s="147">
        <f>+D409</f>
        <v>335.66922172545134</v>
      </c>
      <c r="K409" s="147">
        <f>+I409-J409</f>
        <v>0.13123490336624855</v>
      </c>
      <c r="L409" s="262">
        <f>(-2*POWER(2*9.81*G409*ABS(K409)/F409,0.5))*(LOG10(($D$2/(3.7*G409))+((2.51*$D$3*POWER(F409,0.5))/(G409*POWER(2*9.81*G409*ABS(K409),0.5)))))</f>
        <v>0.12330648071414815</v>
      </c>
      <c r="M409" s="146">
        <f>+IF(K409&lt;0,-H409*L409,H409*L409)</f>
        <v>5.4475134461940842E-4</v>
      </c>
      <c r="N409" s="142">
        <f>+M409/K409</f>
        <v>4.1509638872451789E-3</v>
      </c>
      <c r="O409" s="148">
        <f>2*M411/N411</f>
        <v>-5.8990352361904058E-2</v>
      </c>
    </row>
    <row r="410" spans="2:15" x14ac:dyDescent="0.25">
      <c r="B410" s="141"/>
      <c r="C410" s="142"/>
      <c r="D410" s="143"/>
      <c r="E410" s="144" t="s">
        <v>167</v>
      </c>
      <c r="F410" s="143">
        <v>249.85</v>
      </c>
      <c r="G410" s="143">
        <f>75/1000</f>
        <v>7.4999999999999997E-2</v>
      </c>
      <c r="H410" s="146">
        <f>+PI()*G410^2/4</f>
        <v>4.4178646691106467E-3</v>
      </c>
      <c r="I410" s="147">
        <f>+D374+O374</f>
        <v>335.98000737637125</v>
      </c>
      <c r="J410" s="147">
        <f>+D409</f>
        <v>335.66922172545134</v>
      </c>
      <c r="K410" s="147">
        <f>+I410-J410</f>
        <v>0.31078565091991095</v>
      </c>
      <c r="L410" s="142">
        <f>(-2*POWER(2*9.81*G410*ABS(K410)/F410,0.5))*(LOG10(($D$2/(3.7*G410))+((2.51*$D$3*POWER(F410,0.5))/(G410*POWER(2*9.81*G410*ABS(K410),0.5)))))</f>
        <v>0.26520101588256834</v>
      </c>
      <c r="M410" s="146">
        <f>+IF(K410&lt;0,-H410*L410,H410*L410)</f>
        <v>1.1716221982798502E-3</v>
      </c>
      <c r="N410" s="142">
        <f>+M410/K410</f>
        <v>3.7698722409220098E-3</v>
      </c>
      <c r="O410" s="148"/>
    </row>
    <row r="411" spans="2:15" ht="15.75" x14ac:dyDescent="0.3">
      <c r="B411" s="141"/>
      <c r="C411" s="142"/>
      <c r="D411" s="152"/>
      <c r="E411" s="144"/>
      <c r="F411" s="142"/>
      <c r="G411" s="142"/>
      <c r="H411" s="146"/>
      <c r="I411" s="152"/>
      <c r="J411" s="143"/>
      <c r="K411" s="142"/>
      <c r="L411" s="149" t="s">
        <v>166</v>
      </c>
      <c r="M411" s="150">
        <f>+SUM(M409:M410)-C409</f>
        <v>-2.3362645710074117E-4</v>
      </c>
      <c r="N411" s="151">
        <f>+SUM(N409:N410)</f>
        <v>7.9208361281671892E-3</v>
      </c>
      <c r="O411" s="153"/>
    </row>
    <row r="412" spans="2:15" x14ac:dyDescent="0.25">
      <c r="B412" s="141"/>
      <c r="C412" s="142"/>
      <c r="D412" s="152"/>
      <c r="E412" s="144"/>
      <c r="F412" s="142"/>
      <c r="G412" s="142"/>
      <c r="H412" s="146"/>
      <c r="I412" s="152"/>
      <c r="J412" s="143"/>
      <c r="K412" s="142"/>
      <c r="L412" s="142"/>
      <c r="M412" s="142"/>
      <c r="N412" s="142"/>
      <c r="O412" s="153"/>
    </row>
    <row r="413" spans="2:15" x14ac:dyDescent="0.25">
      <c r="B413" s="154" t="s">
        <v>146</v>
      </c>
      <c r="C413" s="143">
        <f>4.52/1000</f>
        <v>4.5199999999999997E-3</v>
      </c>
      <c r="D413" s="156">
        <f>+D374+O374</f>
        <v>335.98000737637125</v>
      </c>
      <c r="E413" s="144" t="s">
        <v>112</v>
      </c>
      <c r="F413" s="143">
        <v>401.36</v>
      </c>
      <c r="G413" s="145">
        <f>110/1000</f>
        <v>0.11</v>
      </c>
      <c r="H413" s="146">
        <f>+PI()*G413^2/4</f>
        <v>9.5033177771091243E-3</v>
      </c>
      <c r="I413" s="156">
        <f>+D400+O400</f>
        <v>335.97982561442313</v>
      </c>
      <c r="J413" s="147">
        <f>+D413</f>
        <v>335.98000737637125</v>
      </c>
      <c r="K413" s="147">
        <f>+I413-J413</f>
        <v>-1.8176194811303503E-4</v>
      </c>
      <c r="L413" s="142">
        <f>(-2*POWER(2*9.81*G413*ABS(K413)/F413,0.5))*(LOG10(($D$2/(3.7*G413))+((2.51*$D$3*POWER(F413,0.5))/(G413*POWER(2*9.81*G413*ABS(K413),0.5)))))</f>
        <v>3.2275725742610425E-3</v>
      </c>
      <c r="M413" s="146">
        <f>+IF(K413&lt;0,-H413*L413,H413*L413)</f>
        <v>-3.0672647821884827E-5</v>
      </c>
      <c r="N413" s="142">
        <f>+M413/K413</f>
        <v>0.16875175547089738</v>
      </c>
      <c r="O413" s="148">
        <f>2*M417/N417</f>
        <v>-1.8634603338201803E-2</v>
      </c>
    </row>
    <row r="414" spans="2:15" x14ac:dyDescent="0.25">
      <c r="B414" s="141"/>
      <c r="C414" s="142"/>
      <c r="D414" s="152"/>
      <c r="E414" s="144" t="s">
        <v>167</v>
      </c>
      <c r="F414" s="143">
        <v>249.85</v>
      </c>
      <c r="G414" s="145">
        <f>75/1000</f>
        <v>7.4999999999999997E-2</v>
      </c>
      <c r="H414" s="146">
        <f>+PI()*G414^2/4</f>
        <v>4.4178646691106467E-3</v>
      </c>
      <c r="I414" s="156">
        <f>+D409+O409</f>
        <v>335.61023137308945</v>
      </c>
      <c r="J414" s="147">
        <f>+D413</f>
        <v>335.98000737637125</v>
      </c>
      <c r="K414" s="147">
        <f>+I414-J414</f>
        <v>-0.3697760032817996</v>
      </c>
      <c r="L414" s="142">
        <f>(-2*POWER(2*9.81*G414*ABS(K414)/F414,0.5))*(LOG10(($D$2/(3.7*G414))+((2.51*$D$3*POWER(F414,0.5))/(G414*POWER(2*9.81*G414*ABS(K414),0.5)))))</f>
        <v>0.29277442955717842</v>
      </c>
      <c r="M414" s="146">
        <f>+IF(K414&lt;0,-H414*L414,H414*L414)</f>
        <v>-1.2934378083596823E-3</v>
      </c>
      <c r="N414" s="142">
        <f>+M414/K414</f>
        <v>3.4978954742338345E-3</v>
      </c>
      <c r="O414" s="148"/>
    </row>
    <row r="415" spans="2:15" x14ac:dyDescent="0.25">
      <c r="B415" s="141"/>
      <c r="C415" s="142"/>
      <c r="D415" s="152"/>
      <c r="E415" s="144" t="s">
        <v>140</v>
      </c>
      <c r="F415" s="143">
        <v>298.01</v>
      </c>
      <c r="G415" s="145">
        <f>63/1000</f>
        <v>6.3E-2</v>
      </c>
      <c r="H415" s="146">
        <f>+PI()*G415^2/4</f>
        <v>3.1172453105244723E-3</v>
      </c>
      <c r="I415" s="156">
        <f>+D380+O380</f>
        <v>335.92519894497377</v>
      </c>
      <c r="J415" s="147">
        <f>+D413</f>
        <v>335.98000737637125</v>
      </c>
      <c r="K415" s="147">
        <f>+I415-J415</f>
        <v>-5.4808431397475488E-2</v>
      </c>
      <c r="L415" s="142">
        <f>(-2*POWER(2*9.81*G415*ABS(K415)/F415,0.5))*(LOG10(($D$2/(3.7*G415))+((2.51*$D$3*POWER(F415,0.5))/(G415*POWER(2*9.81*G415*ABS(K415),0.5)))))</f>
        <v>7.757735468476197E-2</v>
      </c>
      <c r="M415" s="146">
        <f>+IF(K415&lt;0,-H415*L415,H415*L415)</f>
        <v>-2.4182764509396795E-4</v>
      </c>
      <c r="N415" s="142">
        <f>+M415/K415</f>
        <v>4.4122343757699058E-3</v>
      </c>
      <c r="O415" s="148"/>
    </row>
    <row r="416" spans="2:15" x14ac:dyDescent="0.25">
      <c r="B416" s="141"/>
      <c r="C416" s="142"/>
      <c r="D416" s="142"/>
      <c r="E416" s="144" t="s">
        <v>168</v>
      </c>
      <c r="F416" s="143">
        <v>184.94</v>
      </c>
      <c r="G416" s="145">
        <f>110/1000</f>
        <v>0.11</v>
      </c>
      <c r="H416" s="146">
        <f>+PI()*G416^2/4</f>
        <v>9.5033177771091243E-3</v>
      </c>
      <c r="I416" s="156">
        <f>+D388+O388</f>
        <v>336.35344118101557</v>
      </c>
      <c r="J416" s="147">
        <f>+D413</f>
        <v>335.98000737637125</v>
      </c>
      <c r="K416" s="147">
        <f>+I416-J416</f>
        <v>0.3734338046443213</v>
      </c>
      <c r="L416" s="142">
        <f>(-2*POWER(2*9.81*G416*ABS(K416)/F416,0.5))*(LOG10(($D$2/(3.7*G416))+((2.51*$D$3*POWER(F416,0.5))/(G416*POWER(2*9.81*G416*ABS(K416),0.5)))))</f>
        <v>0.45582449240200446</v>
      </c>
      <c r="M416" s="146">
        <f>+IF(K416&lt;0,-H416*L416,H416*L416)</f>
        <v>4.331845001885712E-3</v>
      </c>
      <c r="N416" s="142">
        <f>+M416/K416</f>
        <v>1.1600034458614687E-2</v>
      </c>
      <c r="O416" s="148"/>
    </row>
    <row r="417" spans="2:15" ht="15.75" x14ac:dyDescent="0.3">
      <c r="B417" s="141"/>
      <c r="C417" s="142"/>
      <c r="D417" s="142"/>
      <c r="E417" s="142"/>
      <c r="F417" s="142"/>
      <c r="G417" s="142"/>
      <c r="H417" s="146"/>
      <c r="I417" s="152"/>
      <c r="J417" s="143"/>
      <c r="K417" s="142"/>
      <c r="L417" s="149" t="s">
        <v>166</v>
      </c>
      <c r="M417" s="150">
        <f>+SUM(M413:M416)-C413</f>
        <v>-1.7540930993898227E-3</v>
      </c>
      <c r="N417" s="151">
        <f>+SUM(N413:N416)</f>
        <v>0.18826191977951581</v>
      </c>
      <c r="O417" s="153"/>
    </row>
    <row r="418" spans="2:15" x14ac:dyDescent="0.25">
      <c r="B418" s="141"/>
      <c r="C418" s="142"/>
      <c r="D418" s="142"/>
      <c r="E418" s="142"/>
      <c r="F418" s="142"/>
      <c r="G418" s="142"/>
      <c r="H418" s="146"/>
      <c r="I418" s="142"/>
      <c r="J418" s="143"/>
      <c r="K418" s="142"/>
      <c r="L418" s="142"/>
      <c r="M418" s="142"/>
      <c r="N418" s="142"/>
      <c r="O418" s="153"/>
    </row>
    <row r="419" spans="2:15" x14ac:dyDescent="0.25">
      <c r="B419" s="154" t="s">
        <v>147</v>
      </c>
      <c r="C419" s="142">
        <f>0.79/1000</f>
        <v>7.9000000000000001E-4</v>
      </c>
      <c r="D419" s="147">
        <f>+D380+O380</f>
        <v>335.92519894497377</v>
      </c>
      <c r="E419" s="144" t="s">
        <v>140</v>
      </c>
      <c r="F419" s="143">
        <v>298.01</v>
      </c>
      <c r="G419" s="143">
        <f>63/1000</f>
        <v>6.3E-2</v>
      </c>
      <c r="H419" s="146">
        <f>+PI()*G419^2/4</f>
        <v>3.1172453105244723E-3</v>
      </c>
      <c r="I419" s="147">
        <f>+D413+O413</f>
        <v>335.96137277303302</v>
      </c>
      <c r="J419" s="147">
        <f>+D419</f>
        <v>335.92519894497377</v>
      </c>
      <c r="K419" s="147">
        <f>+I419-J419</f>
        <v>3.6173828059247626E-2</v>
      </c>
      <c r="L419" s="142">
        <f>(-2*POWER(2*9.81*G419*ABS(K419)/F419,0.5))*(LOG10(($D$2/(3.7*G419))+((2.51*$D$3*POWER(F419,0.5))/(G419*POWER(2*9.81*G419*ABS(K419),0.5)))))</f>
        <v>6.0818799637086023E-2</v>
      </c>
      <c r="M419" s="146">
        <f>+IF(K419&lt;0,-H419*L419,H419*L419)</f>
        <v>1.8958711796043389E-4</v>
      </c>
      <c r="N419" s="142">
        <f>+M419/K419</f>
        <v>5.2410023525825619E-3</v>
      </c>
      <c r="O419" s="148">
        <f>2*M421/N421</f>
        <v>-2.3668343027809936E-2</v>
      </c>
    </row>
    <row r="420" spans="2:15" x14ac:dyDescent="0.25">
      <c r="B420" s="141"/>
      <c r="C420" s="142"/>
      <c r="D420" s="142"/>
      <c r="E420" s="144" t="s">
        <v>169</v>
      </c>
      <c r="F420" s="143">
        <v>119.71</v>
      </c>
      <c r="G420" s="143">
        <f>63/1000</f>
        <v>6.3E-2</v>
      </c>
      <c r="H420" s="146">
        <f>+PI()*G420^2/4</f>
        <v>3.1172453105244723E-3</v>
      </c>
      <c r="I420" s="147">
        <f>+D384+O384</f>
        <v>335.99091188771598</v>
      </c>
      <c r="J420" s="147">
        <f>+D419</f>
        <v>335.92519894497377</v>
      </c>
      <c r="K420" s="147">
        <f>+I420-J420</f>
        <v>6.5712942742209179E-2</v>
      </c>
      <c r="L420" s="142">
        <f>(-2*POWER(2*9.81*G420*ABS(K420)/F420,0.5))*(LOG10(($D$2/(3.7*G420))+((2.51*$D$3*POWER(F420,0.5))/(G420*POWER(2*9.81*G420*ABS(K420),0.5)))))</f>
        <v>0.14635624155106713</v>
      </c>
      <c r="M420" s="146">
        <f>+IF(K420&lt;0,-H420*L420,H420*L420)</f>
        <v>4.5622830764105096E-4</v>
      </c>
      <c r="N420" s="142">
        <f>+M420/K420</f>
        <v>6.94274656715386E-3</v>
      </c>
      <c r="O420" s="148"/>
    </row>
    <row r="421" spans="2:15" ht="15.75" x14ac:dyDescent="0.3">
      <c r="B421" s="141"/>
      <c r="C421" s="142"/>
      <c r="D421" s="142"/>
      <c r="E421" s="142"/>
      <c r="F421" s="142"/>
      <c r="G421" s="142"/>
      <c r="H421" s="146"/>
      <c r="I421" s="142"/>
      <c r="J421" s="142"/>
      <c r="K421" s="142"/>
      <c r="L421" s="149" t="s">
        <v>166</v>
      </c>
      <c r="M421" s="150">
        <f>+SUM(M419:M420)-C419</f>
        <v>-1.4418457439851519E-4</v>
      </c>
      <c r="N421" s="151">
        <f>+SUM(N419:N420)</f>
        <v>1.2183748919736422E-2</v>
      </c>
      <c r="O421" s="153"/>
    </row>
    <row r="422" spans="2:15" x14ac:dyDescent="0.25">
      <c r="B422" s="141"/>
      <c r="C422" s="142"/>
      <c r="D422" s="142"/>
      <c r="E422" s="142"/>
      <c r="F422" s="142"/>
      <c r="G422" s="142"/>
      <c r="H422" s="146"/>
      <c r="I422" s="142"/>
      <c r="J422" s="142"/>
      <c r="K422" s="142"/>
      <c r="L422" s="142"/>
      <c r="M422" s="142"/>
      <c r="N422" s="142"/>
      <c r="O422" s="153"/>
    </row>
    <row r="423" spans="2:15" x14ac:dyDescent="0.25">
      <c r="B423" s="154" t="s">
        <v>148</v>
      </c>
      <c r="C423" s="142">
        <f>0.76/1000</f>
        <v>7.6000000000000004E-4</v>
      </c>
      <c r="D423" s="147">
        <f>+D384+O384</f>
        <v>335.99091188771598</v>
      </c>
      <c r="E423" s="144" t="s">
        <v>169</v>
      </c>
      <c r="F423" s="143">
        <v>119.71</v>
      </c>
      <c r="G423" s="143">
        <f>63/1000</f>
        <v>6.3E-2</v>
      </c>
      <c r="H423" s="146">
        <f>+PI()*G423^2/4</f>
        <v>3.1172453105244723E-3</v>
      </c>
      <c r="I423" s="147">
        <f>+D419+O419</f>
        <v>335.90153060194598</v>
      </c>
      <c r="J423" s="261">
        <f>+D423</f>
        <v>335.99091188771598</v>
      </c>
      <c r="K423" s="147">
        <f>+I423-J423</f>
        <v>-8.9381285770002705E-2</v>
      </c>
      <c r="L423" s="142">
        <f>(-2*POWER(2*9.81*G423*ABS(K423)/F423,0.5))*(LOG10(($D$2/(3.7*G423))+((2.51*$D$3*POWER(F423,0.5))/(G423*POWER(2*9.81*G423*ABS(K423),0.5)))))</f>
        <v>0.17473074790521756</v>
      </c>
      <c r="M423" s="146">
        <f>+IF(K423&lt;0,-H423*L423,H423*L423)</f>
        <v>-5.4467860451197319E-4</v>
      </c>
      <c r="N423" s="142">
        <f>+M423/K423</f>
        <v>6.0938774802764472E-3</v>
      </c>
      <c r="O423" s="148">
        <f>2*M425/N425</f>
        <v>-2.45079255056081E-2</v>
      </c>
    </row>
    <row r="424" spans="2:15" x14ac:dyDescent="0.25">
      <c r="B424" s="141"/>
      <c r="C424" s="142"/>
      <c r="D424" s="142"/>
      <c r="E424" s="144" t="s">
        <v>122</v>
      </c>
      <c r="F424" s="143">
        <v>283.68</v>
      </c>
      <c r="G424" s="143">
        <f>75/1000</f>
        <v>7.4999999999999997E-2</v>
      </c>
      <c r="H424" s="146">
        <f>+PI()*G424^2/4</f>
        <v>4.4178646691106467E-3</v>
      </c>
      <c r="I424" s="147">
        <f>+D388+O388</f>
        <v>336.35344118101557</v>
      </c>
      <c r="J424" s="261">
        <f>+D423</f>
        <v>335.99091188771598</v>
      </c>
      <c r="K424" s="147">
        <f>+I424-J424</f>
        <v>0.36252929329958761</v>
      </c>
      <c r="L424" s="262">
        <f>(-2*POWER(2*9.81*G424*ABS(K424)/F424,0.5))*(LOG10(($D$2/(3.7*G424))+((2.51*$D$3*POWER(F424,0.5))/(G424*POWER(2*9.81*G424*ABS(K424),0.5)))))</f>
        <v>0.26931292786707972</v>
      </c>
      <c r="M424" s="146">
        <f>+IF(K424&lt;0,-H424*L424,H424*L424)</f>
        <v>1.1897880689587157E-3</v>
      </c>
      <c r="N424" s="142">
        <f>+M424/K424</f>
        <v>3.2819087752323961E-3</v>
      </c>
      <c r="O424" s="148"/>
    </row>
    <row r="425" spans="2:15" ht="15.75" x14ac:dyDescent="0.3">
      <c r="B425" s="141"/>
      <c r="C425" s="142"/>
      <c r="D425" s="142"/>
      <c r="E425" s="142"/>
      <c r="F425" s="142"/>
      <c r="G425" s="142"/>
      <c r="H425" s="142"/>
      <c r="I425" s="142"/>
      <c r="J425" s="142"/>
      <c r="K425" s="142"/>
      <c r="L425" s="149" t="s">
        <v>166</v>
      </c>
      <c r="M425" s="150">
        <f>+SUM(M423:M424)-C423</f>
        <v>-1.1489053555325754E-4</v>
      </c>
      <c r="N425" s="151">
        <f>+SUM(N423:N424)</f>
        <v>9.3757862555088438E-3</v>
      </c>
      <c r="O425" s="153"/>
    </row>
    <row r="426" spans="2:15" x14ac:dyDescent="0.25">
      <c r="B426" s="154"/>
      <c r="C426" s="142"/>
      <c r="D426" s="142"/>
      <c r="E426" s="142"/>
      <c r="F426" s="142"/>
      <c r="G426" s="142"/>
      <c r="H426" s="142"/>
      <c r="I426" s="142"/>
      <c r="J426" s="142"/>
      <c r="K426" s="142"/>
      <c r="L426" s="142"/>
      <c r="M426" s="142"/>
      <c r="N426" s="142"/>
      <c r="O426" s="153"/>
    </row>
    <row r="427" spans="2:15" x14ac:dyDescent="0.25">
      <c r="B427" s="154" t="s">
        <v>142</v>
      </c>
      <c r="C427" s="142">
        <f>3.71/1000</f>
        <v>3.7099999999999998E-3</v>
      </c>
      <c r="D427" s="147">
        <f>+D388+O388</f>
        <v>336.35344118101557</v>
      </c>
      <c r="E427" s="144" t="s">
        <v>168</v>
      </c>
      <c r="F427" s="143">
        <v>184.94</v>
      </c>
      <c r="G427" s="145">
        <f>110/1000</f>
        <v>0.11</v>
      </c>
      <c r="H427" s="146">
        <f>+PI()*G427^2/4</f>
        <v>9.5033177771091243E-3</v>
      </c>
      <c r="I427" s="147">
        <f>+D413+O413</f>
        <v>335.96137277303302</v>
      </c>
      <c r="J427" s="261">
        <f>+D427</f>
        <v>336.35344118101557</v>
      </c>
      <c r="K427" s="147">
        <f>+I427-J427</f>
        <v>-0.39206840798254916</v>
      </c>
      <c r="L427" s="262">
        <f>(-2*POWER(2*9.81*G427*ABS(K427)/F427,0.5))*(LOG10(($D$2/(3.7*G427))+((2.51*$D$3*POWER(F427,0.5))/(G427*POWER(2*9.81*G427*ABS(K427),0.5)))))</f>
        <v>0.4684743894441013</v>
      </c>
      <c r="M427" s="146">
        <f>+IF(K427&lt;0,-H427*L427,H427*L427)</f>
        <v>-4.4520609933244712E-3</v>
      </c>
      <c r="N427" s="142">
        <f>+M427/K427</f>
        <v>1.1355316834205705E-2</v>
      </c>
      <c r="O427" s="148">
        <f>2*M430/N430</f>
        <v>-1.0670053070514458E-2</v>
      </c>
    </row>
    <row r="428" spans="2:15" x14ac:dyDescent="0.25">
      <c r="B428" s="141"/>
      <c r="C428" s="142"/>
      <c r="D428" s="142"/>
      <c r="E428" s="144" t="s">
        <v>171</v>
      </c>
      <c r="F428" s="143">
        <v>283.68</v>
      </c>
      <c r="G428" s="143">
        <f>75/1000</f>
        <v>7.4999999999999997E-2</v>
      </c>
      <c r="H428" s="146">
        <f>+PI()*G428^2/4</f>
        <v>4.4178646691106467E-3</v>
      </c>
      <c r="I428" s="147">
        <f>+D423+O423</f>
        <v>335.96640396221039</v>
      </c>
      <c r="J428" s="261">
        <f>+D427</f>
        <v>336.35344118101557</v>
      </c>
      <c r="K428" s="147">
        <f>+I428-J428</f>
        <v>-0.38703721880517605</v>
      </c>
      <c r="L428" s="262">
        <f>(-2*POWER(2*9.81*G428*ABS(K428)/F428,0.5))*(LOG10(($D$2/(3.7*G428))+((2.51*$D$3*POWER(F428,0.5))/(G428*POWER(2*9.81*G428*ABS(K428),0.5)))))</f>
        <v>0.27953122611889453</v>
      </c>
      <c r="M428" s="146">
        <f>+IF(K428&lt;0,-H428*L428,H428*L428)</f>
        <v>-1.2349311277838433E-3</v>
      </c>
      <c r="N428" s="142">
        <f>+M428/K428</f>
        <v>3.1907296450615357E-3</v>
      </c>
      <c r="O428" s="148"/>
    </row>
    <row r="429" spans="2:15" x14ac:dyDescent="0.25">
      <c r="B429" s="141"/>
      <c r="C429" s="142"/>
      <c r="D429" s="142"/>
      <c r="E429" s="144" t="s">
        <v>170</v>
      </c>
      <c r="F429" s="143">
        <v>372.26</v>
      </c>
      <c r="G429" s="145">
        <f>110/1000</f>
        <v>0.11</v>
      </c>
      <c r="H429" s="146">
        <f>+PI()*G429^2/4</f>
        <v>9.5033177771091243E-3</v>
      </c>
      <c r="I429" s="147">
        <v>339.3</v>
      </c>
      <c r="J429" s="261">
        <f>+D427</f>
        <v>336.35344118101557</v>
      </c>
      <c r="K429" s="147">
        <f>+I429-J429</f>
        <v>2.9465588189844425</v>
      </c>
      <c r="L429" s="262">
        <f>(-2*POWER(2*9.81*G429*ABS(K429)/F429,0.5))*(LOG10(($D$2/(3.7*G429))+((2.51*$D$3*POWER(F429,0.5))/(G429*POWER(2*9.81*G429*ABS(K429),0.5)))))</f>
        <v>0.97887344685237765</v>
      </c>
      <c r="M429" s="146">
        <f>+IF(K429&lt;0,-H429*L429,H429*L429)</f>
        <v>9.3025454290122846E-3</v>
      </c>
      <c r="N429" s="142">
        <f>+M429/K429</f>
        <v>3.1570879797398681E-3</v>
      </c>
      <c r="O429" s="148"/>
    </row>
    <row r="430" spans="2:15" ht="16.5" thickBot="1" x14ac:dyDescent="0.35">
      <c r="B430" s="299"/>
      <c r="C430" s="300"/>
      <c r="D430" s="300"/>
      <c r="E430" s="300"/>
      <c r="F430" s="300"/>
      <c r="G430" s="300"/>
      <c r="H430" s="300"/>
      <c r="I430" s="300"/>
      <c r="J430" s="300"/>
      <c r="K430" s="300"/>
      <c r="L430" s="301" t="s">
        <v>166</v>
      </c>
      <c r="M430" s="302">
        <f>+SUM(M427:M429)-C427</f>
        <v>-9.4446692096029558E-5</v>
      </c>
      <c r="N430" s="303">
        <f>+SUM(N427:N429)</f>
        <v>1.7703134459007109E-2</v>
      </c>
      <c r="O430" s="304"/>
    </row>
    <row r="432" spans="2:15" ht="15.75" thickBot="1" x14ac:dyDescent="0.3"/>
    <row r="433" spans="2:15" ht="15.75" thickBot="1" x14ac:dyDescent="0.3">
      <c r="B433" s="131">
        <f>+B394+1</f>
        <v>12</v>
      </c>
      <c r="D433" s="297"/>
    </row>
    <row r="434" spans="2:15" ht="32.25" thickBot="1" x14ac:dyDescent="0.3">
      <c r="B434" s="125" t="s">
        <v>151</v>
      </c>
      <c r="C434" s="298" t="s">
        <v>161</v>
      </c>
      <c r="D434" s="298" t="s">
        <v>153</v>
      </c>
      <c r="E434" s="125" t="s">
        <v>152</v>
      </c>
      <c r="F434" s="125" t="s">
        <v>78</v>
      </c>
      <c r="G434" s="125" t="s">
        <v>115</v>
      </c>
      <c r="H434" s="125" t="s">
        <v>154</v>
      </c>
      <c r="I434" s="125" t="s">
        <v>155</v>
      </c>
      <c r="J434" s="125" t="s">
        <v>156</v>
      </c>
      <c r="K434" s="125" t="s">
        <v>157</v>
      </c>
      <c r="L434" s="125" t="s">
        <v>82</v>
      </c>
      <c r="M434" s="125" t="s">
        <v>164</v>
      </c>
      <c r="N434" s="125" t="s">
        <v>158</v>
      </c>
      <c r="O434" s="129" t="s">
        <v>165</v>
      </c>
    </row>
    <row r="435" spans="2:15" x14ac:dyDescent="0.25">
      <c r="B435" s="132" t="s">
        <v>127</v>
      </c>
      <c r="C435" s="133">
        <f>2.97/1000</f>
        <v>2.97E-3</v>
      </c>
      <c r="D435" s="134">
        <f>+D396+O396</f>
        <v>336.93179136322954</v>
      </c>
      <c r="E435" s="135" t="s">
        <v>110</v>
      </c>
      <c r="F435" s="136">
        <v>310.83</v>
      </c>
      <c r="G435" s="137">
        <f>110/1000</f>
        <v>0.11</v>
      </c>
      <c r="H435" s="138">
        <f>+PI()*G435^2/4</f>
        <v>9.5033177771091243E-3</v>
      </c>
      <c r="I435" s="134">
        <v>339.3</v>
      </c>
      <c r="J435" s="134">
        <f>+D435</f>
        <v>336.93179136322954</v>
      </c>
      <c r="K435" s="134">
        <f>+I435-J435</f>
        <v>2.3682086367704756</v>
      </c>
      <c r="L435" s="133">
        <f>(-2*POWER(2*9.81*G435*ABS(K435)/F435,0.5))*(LOG10(($D$2/(3.7*G435))+((2.51*$D$3*POWER(F435,0.5))/(G435*POWER(2*9.81*G435*ABS(K435),0.5)))))</f>
        <v>0.9582927502554438</v>
      </c>
      <c r="M435" s="139">
        <f>+IF(K435&lt;0,-H435*L435,H435*L435)</f>
        <v>9.1069605291773537E-3</v>
      </c>
      <c r="N435" s="133">
        <f>+M435/K435</f>
        <v>3.8455060030506897E-3</v>
      </c>
      <c r="O435" s="140">
        <f>2*M437/N437</f>
        <v>-3.5432702678872566E-2</v>
      </c>
    </row>
    <row r="436" spans="2:15" x14ac:dyDescent="0.25">
      <c r="B436" s="141"/>
      <c r="C436" s="142"/>
      <c r="D436" s="143"/>
      <c r="E436" s="144" t="s">
        <v>138</v>
      </c>
      <c r="F436" s="143">
        <v>240.22</v>
      </c>
      <c r="G436" s="145">
        <f>110/1000</f>
        <v>0.11</v>
      </c>
      <c r="H436" s="146">
        <f>+PI()*G436^2/4</f>
        <v>9.5033177771091243E-3</v>
      </c>
      <c r="I436" s="147">
        <f>+D400+O400</f>
        <v>335.97982561442313</v>
      </c>
      <c r="J436" s="147">
        <f>+D435</f>
        <v>336.93179136322954</v>
      </c>
      <c r="K436" s="147">
        <f>+I436-J436</f>
        <v>-0.95196574880640128</v>
      </c>
      <c r="L436" s="142">
        <f>(-2*POWER(2*9.81*G436*ABS(K436)/F436,0.5))*(LOG10(($D$2/(3.7*G436))+((2.51*$D$3*POWER(F436,0.5))/(G436*POWER(2*9.81*G436*ABS(K436),0.5)))))</f>
        <v>0.66532102878831767</v>
      </c>
      <c r="M436" s="146">
        <f>+IF(K436&lt;0,-H436*L436,H436*L436)</f>
        <v>-6.3227571603685509E-3</v>
      </c>
      <c r="N436" s="142">
        <f>+M436/K436</f>
        <v>6.6417905983447234E-3</v>
      </c>
      <c r="O436" s="148"/>
    </row>
    <row r="437" spans="2:15" ht="15.75" x14ac:dyDescent="0.3">
      <c r="B437" s="141"/>
      <c r="C437" s="142"/>
      <c r="D437" s="143"/>
      <c r="E437" s="144"/>
      <c r="F437" s="143"/>
      <c r="G437" s="145"/>
      <c r="H437" s="146"/>
      <c r="I437" s="147"/>
      <c r="J437" s="147"/>
      <c r="K437" s="147"/>
      <c r="L437" s="149" t="s">
        <v>166</v>
      </c>
      <c r="M437" s="150">
        <f>+SUM(M435:M436)-C435</f>
        <v>-1.8579663119119719E-4</v>
      </c>
      <c r="N437" s="151">
        <f>+SUM(N435:N436)</f>
        <v>1.0487296601395413E-2</v>
      </c>
      <c r="O437" s="148"/>
    </row>
    <row r="438" spans="2:15" x14ac:dyDescent="0.25">
      <c r="B438" s="141"/>
      <c r="C438" s="142"/>
      <c r="D438" s="143"/>
      <c r="E438" s="144"/>
      <c r="F438" s="142"/>
      <c r="G438" s="142"/>
      <c r="H438" s="146"/>
      <c r="I438" s="152"/>
      <c r="J438" s="142"/>
      <c r="K438" s="142"/>
      <c r="L438" s="142"/>
      <c r="M438" s="142"/>
      <c r="N438" s="142"/>
      <c r="O438" s="153"/>
    </row>
    <row r="439" spans="2:15" x14ac:dyDescent="0.25">
      <c r="B439" s="154" t="s">
        <v>128</v>
      </c>
      <c r="C439" s="142">
        <f>3.73/1000</f>
        <v>3.7299999999999998E-3</v>
      </c>
      <c r="D439" s="147">
        <f>+D400+O400</f>
        <v>335.97982561442313</v>
      </c>
      <c r="E439" s="144" t="s">
        <v>138</v>
      </c>
      <c r="F439" s="143">
        <v>240.22</v>
      </c>
      <c r="G439" s="155">
        <f>110/1000</f>
        <v>0.11</v>
      </c>
      <c r="H439" s="146">
        <f>+PI()*G439^2/4</f>
        <v>9.5033177771091243E-3</v>
      </c>
      <c r="I439" s="156">
        <f>+D435+O435</f>
        <v>336.89635866055067</v>
      </c>
      <c r="J439" s="147">
        <f>+D439</f>
        <v>335.97982561442313</v>
      </c>
      <c r="K439" s="147">
        <f>+I439-J439</f>
        <v>0.91653304612754027</v>
      </c>
      <c r="L439" s="142">
        <f>(-2*POWER(2*9.81*G439*ABS(K439)/F439,0.5))*(LOG10(($D$2/(3.7*G439))+((2.51*$D$3*POWER(F439,0.5))/(G439*POWER(2*9.81*G439*ABS(K439),0.5)))))</f>
        <v>0.65134855503194389</v>
      </c>
      <c r="M439" s="146">
        <f>+IF(K439&lt;0,-H439*L439,H439*L439)</f>
        <v>6.1899723021294128E-3</v>
      </c>
      <c r="N439" s="142">
        <f>+M439/K439</f>
        <v>6.7536815265775438E-3</v>
      </c>
      <c r="O439" s="148">
        <f>2*M442/N442</f>
        <v>-2.2108358686644024E-2</v>
      </c>
    </row>
    <row r="440" spans="2:15" x14ac:dyDescent="0.25">
      <c r="B440" s="141"/>
      <c r="C440" s="142"/>
      <c r="D440" s="143"/>
      <c r="E440" s="144" t="s">
        <v>139</v>
      </c>
      <c r="F440" s="147">
        <v>237.3</v>
      </c>
      <c r="G440" s="155">
        <f>110/1000</f>
        <v>0.11</v>
      </c>
      <c r="H440" s="146">
        <f>+PI()*G440^2/4</f>
        <v>9.5033177771091243E-3</v>
      </c>
      <c r="I440" s="156">
        <f>+D405+O405</f>
        <v>335.80045662881759</v>
      </c>
      <c r="J440" s="147">
        <f>+D439</f>
        <v>335.97982561442313</v>
      </c>
      <c r="K440" s="147">
        <f>+I440-J440</f>
        <v>-0.17936898560554937</v>
      </c>
      <c r="L440" s="142">
        <f>(-2*POWER(2*9.81*G440*ABS(K440)/F440,0.5))*(LOG10(($D$2/(3.7*G440))+((2.51*$D$3*POWER(F440,0.5))/(G440*POWER(2*9.81*G440*ABS(K440),0.5)))))</f>
        <v>0.26179572234656395</v>
      </c>
      <c r="M440" s="146">
        <f>+IF(K440&lt;0,-H440*L440,H440*L440)</f>
        <v>-2.4879279421472257E-3</v>
      </c>
      <c r="N440" s="142">
        <f>+M440/K440</f>
        <v>1.3870446631272321E-2</v>
      </c>
      <c r="O440" s="148"/>
    </row>
    <row r="441" spans="2:15" x14ac:dyDescent="0.25">
      <c r="B441" s="141"/>
      <c r="C441" s="142"/>
      <c r="D441" s="143"/>
      <c r="E441" s="144" t="s">
        <v>112</v>
      </c>
      <c r="F441" s="143">
        <v>401.36</v>
      </c>
      <c r="G441" s="155">
        <f>110/1000</f>
        <v>0.11</v>
      </c>
      <c r="H441" s="146">
        <f>+PI()*G441^2/4</f>
        <v>9.5033177771091243E-3</v>
      </c>
      <c r="I441" s="156">
        <f>+D413+O413</f>
        <v>335.96137277303302</v>
      </c>
      <c r="J441" s="147">
        <f>+D439</f>
        <v>335.97982561442313</v>
      </c>
      <c r="K441" s="147">
        <f>+I441-J441</f>
        <v>-1.8452841390114827E-2</v>
      </c>
      <c r="L441" s="142">
        <f>(-2*POWER(2*9.81*G441*ABS(K441)/F441,0.5))*(LOG10(($D$2/(3.7*G441))+((2.51*$D$3*POWER(F441,0.5))/(G441*POWER(2*9.81*G441*ABS(K441),0.5)))))</f>
        <v>5.2495708390812475E-2</v>
      </c>
      <c r="M441" s="146">
        <f>+IF(K441&lt;0,-H441*L441,H441*L441)</f>
        <v>-4.9888339877234478E-4</v>
      </c>
      <c r="N441" s="142">
        <f>+M441/K441</f>
        <v>2.7035586998520253E-2</v>
      </c>
      <c r="O441" s="148"/>
    </row>
    <row r="442" spans="2:15" ht="15.75" x14ac:dyDescent="0.3">
      <c r="B442" s="141"/>
      <c r="C442" s="142"/>
      <c r="D442" s="143"/>
      <c r="E442" s="144"/>
      <c r="F442" s="143"/>
      <c r="G442" s="155"/>
      <c r="H442" s="146"/>
      <c r="I442" s="156"/>
      <c r="J442" s="147"/>
      <c r="K442" s="147"/>
      <c r="L442" s="149" t="s">
        <v>166</v>
      </c>
      <c r="M442" s="150">
        <f>+SUM(M439:M441)-C439</f>
        <v>-5.2683903879015758E-4</v>
      </c>
      <c r="N442" s="151">
        <f>+SUM(N439:N441)</f>
        <v>4.7659715156370117E-2</v>
      </c>
      <c r="O442" s="153"/>
    </row>
    <row r="443" spans="2:15" x14ac:dyDescent="0.25">
      <c r="B443" s="141"/>
      <c r="C443" s="142"/>
      <c r="D443" s="143"/>
      <c r="E443" s="144"/>
      <c r="F443" s="142"/>
      <c r="G443" s="142"/>
      <c r="H443" s="146"/>
      <c r="I443" s="152"/>
      <c r="J443" s="143"/>
      <c r="K443" s="142"/>
      <c r="L443" s="142"/>
      <c r="M443" s="142"/>
      <c r="N443" s="142"/>
      <c r="O443" s="153"/>
    </row>
    <row r="444" spans="2:15" x14ac:dyDescent="0.25">
      <c r="B444" s="154" t="s">
        <v>141</v>
      </c>
      <c r="C444" s="179">
        <f>1.9/1000</f>
        <v>1.9E-3</v>
      </c>
      <c r="D444" s="147">
        <f>+D405+O405</f>
        <v>335.80045662881759</v>
      </c>
      <c r="E444" s="144" t="s">
        <v>139</v>
      </c>
      <c r="F444" s="147">
        <v>237.3</v>
      </c>
      <c r="G444" s="155">
        <f>110/1000</f>
        <v>0.11</v>
      </c>
      <c r="H444" s="146">
        <f>+PI()*G444^2/4</f>
        <v>9.5033177771091243E-3</v>
      </c>
      <c r="I444" s="156">
        <f>+D439+O439</f>
        <v>335.9577172557365</v>
      </c>
      <c r="J444" s="147">
        <f>+D444</f>
        <v>335.80045662881759</v>
      </c>
      <c r="K444" s="147">
        <f>+I444-J444</f>
        <v>0.15726062691891229</v>
      </c>
      <c r="L444" s="142">
        <f>(-2*POWER(2*9.81*G444*ABS(K444)/F444,0.5))*(LOG10(($D$2/(3.7*G444))+((2.51*$D$3*POWER(F444,0.5))/(G444*POWER(2*9.81*G444*ABS(K444),0.5)))))</f>
        <v>0.24298429574617417</v>
      </c>
      <c r="M444" s="146">
        <f>+IF(K444&lt;0,-H444*L444,H444*L444)</f>
        <v>2.3091569773229579E-3</v>
      </c>
      <c r="N444" s="142">
        <f>+M444/K444</f>
        <v>1.4683630750840259E-2</v>
      </c>
      <c r="O444" s="148">
        <f>2*M446/N446</f>
        <v>-2.9120851645481435E-2</v>
      </c>
    </row>
    <row r="445" spans="2:15" x14ac:dyDescent="0.25">
      <c r="B445" s="141"/>
      <c r="C445" s="142"/>
      <c r="D445" s="143"/>
      <c r="E445" s="144" t="s">
        <v>117</v>
      </c>
      <c r="F445" s="143">
        <v>401.35</v>
      </c>
      <c r="G445" s="143">
        <f>75/1000</f>
        <v>7.4999999999999997E-2</v>
      </c>
      <c r="H445" s="146">
        <f>+PI()*G445^2/4</f>
        <v>4.4178646691106467E-3</v>
      </c>
      <c r="I445" s="156">
        <f>+D409+O409</f>
        <v>335.61023137308945</v>
      </c>
      <c r="J445" s="147">
        <f>+D444</f>
        <v>335.80045662881759</v>
      </c>
      <c r="K445" s="147">
        <f>+I445-J445</f>
        <v>-0.1902252557281372</v>
      </c>
      <c r="L445" s="142">
        <f>(-2*POWER(2*9.81*G445*ABS(K445)/F445,0.5))*(LOG10(($D$2/(3.7*G445))+((2.51*$D$3*POWER(F445,0.5))/(G445*POWER(2*9.81*G445*ABS(K445),0.5)))))</f>
        <v>0.15269645165327234</v>
      </c>
      <c r="M445" s="146">
        <f>+IF(K445&lt;0,-H445*L445,H445*L445)</f>
        <v>-6.7459225885755389E-4</v>
      </c>
      <c r="N445" s="142">
        <f>+M445/K445</f>
        <v>3.5462812562683885E-3</v>
      </c>
      <c r="O445" s="148"/>
    </row>
    <row r="446" spans="2:15" ht="15.75" x14ac:dyDescent="0.3">
      <c r="B446" s="141"/>
      <c r="C446" s="142"/>
      <c r="D446" s="143"/>
      <c r="E446" s="144"/>
      <c r="F446" s="142"/>
      <c r="G446" s="142"/>
      <c r="H446" s="146"/>
      <c r="I446" s="152"/>
      <c r="J446" s="143"/>
      <c r="K446" s="142"/>
      <c r="L446" s="149" t="s">
        <v>166</v>
      </c>
      <c r="M446" s="150">
        <f>+SUM(M444:M445)-C444</f>
        <v>-2.6543528153459583E-4</v>
      </c>
      <c r="N446" s="151">
        <f>+SUM(N444:N445)</f>
        <v>1.8229912007108648E-2</v>
      </c>
      <c r="O446" s="153"/>
    </row>
    <row r="447" spans="2:15" ht="15.75" x14ac:dyDescent="0.3">
      <c r="B447" s="141"/>
      <c r="C447" s="142"/>
      <c r="D447" s="143"/>
      <c r="E447" s="144"/>
      <c r="F447" s="142"/>
      <c r="G447" s="142"/>
      <c r="H447" s="146"/>
      <c r="I447" s="152"/>
      <c r="J447" s="143"/>
      <c r="K447" s="142"/>
      <c r="L447" s="149"/>
      <c r="M447" s="150"/>
      <c r="N447" s="151"/>
      <c r="O447" s="153"/>
    </row>
    <row r="448" spans="2:15" x14ac:dyDescent="0.25">
      <c r="B448" s="154" t="s">
        <v>145</v>
      </c>
      <c r="C448" s="143">
        <f>1.95/1000</f>
        <v>1.9499999999999999E-3</v>
      </c>
      <c r="D448" s="147">
        <f>+D409+O409</f>
        <v>335.61023137308945</v>
      </c>
      <c r="E448" s="144" t="s">
        <v>117</v>
      </c>
      <c r="F448" s="143">
        <v>401.35</v>
      </c>
      <c r="G448" s="143">
        <f>75/1000</f>
        <v>7.4999999999999997E-2</v>
      </c>
      <c r="H448" s="146">
        <f>+PI()*G448^2/4</f>
        <v>4.4178646691106467E-3</v>
      </c>
      <c r="I448" s="147">
        <f>+D444+O444</f>
        <v>335.77133577717211</v>
      </c>
      <c r="J448" s="147">
        <f>+D448</f>
        <v>335.61023137308945</v>
      </c>
      <c r="K448" s="147">
        <f>+I448-J448</f>
        <v>0.16110440408266413</v>
      </c>
      <c r="L448" s="262">
        <f>(-2*POWER(2*9.81*G448*ABS(K448)/F448,0.5))*(LOG10(($D$2/(3.7*G448))+((2.51*$D$3*POWER(F448,0.5))/(G448*POWER(2*9.81*G448*ABS(K448),0.5)))))</f>
        <v>0.13877667800782512</v>
      </c>
      <c r="M448" s="146">
        <f>+IF(K448&lt;0,-H448*L448,H448*L448)</f>
        <v>6.1309658266731504E-4</v>
      </c>
      <c r="N448" s="142">
        <f>+M448/K448</f>
        <v>3.8055854907152607E-3</v>
      </c>
      <c r="O448" s="148">
        <f>2*M450/N450</f>
        <v>-2.1932484390018575E-2</v>
      </c>
    </row>
    <row r="449" spans="2:15" x14ac:dyDescent="0.25">
      <c r="B449" s="141"/>
      <c r="C449" s="142"/>
      <c r="D449" s="143"/>
      <c r="E449" s="144" t="s">
        <v>167</v>
      </c>
      <c r="F449" s="143">
        <v>249.85</v>
      </c>
      <c r="G449" s="143">
        <f>75/1000</f>
        <v>7.4999999999999997E-2</v>
      </c>
      <c r="H449" s="146">
        <f>+PI()*G449^2/4</f>
        <v>4.4178646691106467E-3</v>
      </c>
      <c r="I449" s="147">
        <f>+D413+O413</f>
        <v>335.96137277303302</v>
      </c>
      <c r="J449" s="147">
        <f>+D448</f>
        <v>335.61023137308945</v>
      </c>
      <c r="K449" s="147">
        <f>+I449-J449</f>
        <v>0.35114139994357174</v>
      </c>
      <c r="L449" s="142">
        <f>(-2*POWER(2*9.81*G449*ABS(K449)/F449,0.5))*(LOG10(($D$2/(3.7*G449))+((2.51*$D$3*POWER(F449,0.5))/(G449*POWER(2*9.81*G449*ABS(K449),0.5)))))</f>
        <v>0.28428821926654285</v>
      </c>
      <c r="M449" s="146">
        <f>+IF(K449&lt;0,-H449*L449,H449*L449)</f>
        <v>1.2559468797420403E-3</v>
      </c>
      <c r="N449" s="142">
        <f>+M449/K449</f>
        <v>3.57675534683142E-3</v>
      </c>
      <c r="O449" s="148"/>
    </row>
    <row r="450" spans="2:15" ht="15.75" x14ac:dyDescent="0.3">
      <c r="B450" s="141"/>
      <c r="C450" s="142"/>
      <c r="D450" s="152"/>
      <c r="E450" s="144"/>
      <c r="F450" s="142"/>
      <c r="G450" s="142"/>
      <c r="H450" s="146"/>
      <c r="I450" s="152"/>
      <c r="J450" s="143"/>
      <c r="K450" s="142"/>
      <c r="L450" s="149" t="s">
        <v>166</v>
      </c>
      <c r="M450" s="150">
        <f>+SUM(M448:M449)-C448</f>
        <v>-8.095653759064461E-5</v>
      </c>
      <c r="N450" s="151">
        <f>+SUM(N448:N449)</f>
        <v>7.3823408375466807E-3</v>
      </c>
      <c r="O450" s="153"/>
    </row>
    <row r="451" spans="2:15" x14ac:dyDescent="0.25">
      <c r="B451" s="141"/>
      <c r="C451" s="142"/>
      <c r="D451" s="152"/>
      <c r="E451" s="144"/>
      <c r="F451" s="142"/>
      <c r="G451" s="142"/>
      <c r="H451" s="146"/>
      <c r="I451" s="152"/>
      <c r="J451" s="143"/>
      <c r="K451" s="142"/>
      <c r="L451" s="142"/>
      <c r="M451" s="142"/>
      <c r="N451" s="142"/>
      <c r="O451" s="153"/>
    </row>
    <row r="452" spans="2:15" x14ac:dyDescent="0.25">
      <c r="B452" s="154" t="s">
        <v>146</v>
      </c>
      <c r="C452" s="143">
        <f>4.52/1000</f>
        <v>4.5199999999999997E-3</v>
      </c>
      <c r="D452" s="156">
        <f>+D413+O413</f>
        <v>335.96137277303302</v>
      </c>
      <c r="E452" s="144" t="s">
        <v>112</v>
      </c>
      <c r="F452" s="143">
        <v>401.36</v>
      </c>
      <c r="G452" s="145">
        <f>110/1000</f>
        <v>0.11</v>
      </c>
      <c r="H452" s="146">
        <f>+PI()*G452^2/4</f>
        <v>9.5033177771091243E-3</v>
      </c>
      <c r="I452" s="156">
        <f>+D439+O439</f>
        <v>335.9577172557365</v>
      </c>
      <c r="J452" s="147">
        <f>+D452</f>
        <v>335.96137277303302</v>
      </c>
      <c r="K452" s="147">
        <f>+I452-J452</f>
        <v>-3.6555172965222482E-3</v>
      </c>
      <c r="L452" s="142">
        <f>(-2*POWER(2*9.81*G452*ABS(K452)/F452,0.5))*(LOG10(($D$2/(3.7*G452))+((2.51*$D$3*POWER(F452,0.5))/(G452*POWER(2*9.81*G452*ABS(K452),0.5)))))</f>
        <v>2.0251139430430158E-2</v>
      </c>
      <c r="M452" s="146">
        <f>+IF(K452&lt;0,-H452*L452,H452*L452)</f>
        <v>-1.9245301335592247E-4</v>
      </c>
      <c r="N452" s="142">
        <f>+M452/K452</f>
        <v>5.2647271985011977E-2</v>
      </c>
      <c r="O452" s="148">
        <f>2*M456/N456</f>
        <v>-5.2406174547493863E-2</v>
      </c>
    </row>
    <row r="453" spans="2:15" x14ac:dyDescent="0.25">
      <c r="B453" s="141"/>
      <c r="C453" s="142"/>
      <c r="D453" s="152"/>
      <c r="E453" s="144" t="s">
        <v>167</v>
      </c>
      <c r="F453" s="143">
        <v>249.85</v>
      </c>
      <c r="G453" s="145">
        <f>75/1000</f>
        <v>7.4999999999999997E-2</v>
      </c>
      <c r="H453" s="146">
        <f>+PI()*G453^2/4</f>
        <v>4.4178646691106467E-3</v>
      </c>
      <c r="I453" s="156">
        <f>+D448+O448</f>
        <v>335.58829888869946</v>
      </c>
      <c r="J453" s="147">
        <f>+D452</f>
        <v>335.96137277303302</v>
      </c>
      <c r="K453" s="147">
        <f>+I453-J453</f>
        <v>-0.37307388433356437</v>
      </c>
      <c r="L453" s="142">
        <f>(-2*POWER(2*9.81*G453*ABS(K453)/F453,0.5))*(LOG10(($D$2/(3.7*G453))+((2.51*$D$3*POWER(F453,0.5))/(G453*POWER(2*9.81*G453*ABS(K453),0.5)))))</f>
        <v>0.29425651178524748</v>
      </c>
      <c r="M453" s="146">
        <f>+IF(K453&lt;0,-H453*L453,H453*L453)</f>
        <v>-1.2999854470717854E-3</v>
      </c>
      <c r="N453" s="142">
        <f>+M453/K453</f>
        <v>3.4845254563824466E-3</v>
      </c>
      <c r="O453" s="148"/>
    </row>
    <row r="454" spans="2:15" x14ac:dyDescent="0.25">
      <c r="B454" s="141"/>
      <c r="C454" s="142"/>
      <c r="D454" s="152"/>
      <c r="E454" s="144" t="s">
        <v>140</v>
      </c>
      <c r="F454" s="143">
        <v>298.01</v>
      </c>
      <c r="G454" s="145">
        <f>63/1000</f>
        <v>6.3E-2</v>
      </c>
      <c r="H454" s="146">
        <f>+PI()*G454^2/4</f>
        <v>3.1172453105244723E-3</v>
      </c>
      <c r="I454" s="156">
        <f>+D419+O419</f>
        <v>335.90153060194598</v>
      </c>
      <c r="J454" s="147">
        <f>+D452</f>
        <v>335.96137277303302</v>
      </c>
      <c r="K454" s="147">
        <f>+I454-J454</f>
        <v>-5.9842171087041152E-2</v>
      </c>
      <c r="L454" s="142">
        <f>(-2*POWER(2*9.81*G454*ABS(K454)/F454,0.5))*(LOG10(($D$2/(3.7*G454))+((2.51*$D$3*POWER(F454,0.5))/(G454*POWER(2*9.81*G454*ABS(K454),0.5)))))</f>
        <v>8.1661276476644076E-2</v>
      </c>
      <c r="M454" s="146">
        <f>+IF(K454&lt;0,-H454*L454,H454*L454)</f>
        <v>-2.5455823114826117E-4</v>
      </c>
      <c r="N454" s="142">
        <f>+M454/K454</f>
        <v>4.2538268001340255E-3</v>
      </c>
      <c r="O454" s="148"/>
    </row>
    <row r="455" spans="2:15" x14ac:dyDescent="0.25">
      <c r="B455" s="141"/>
      <c r="C455" s="142"/>
      <c r="D455" s="142"/>
      <c r="E455" s="144" t="s">
        <v>168</v>
      </c>
      <c r="F455" s="143">
        <v>184.94</v>
      </c>
      <c r="G455" s="145">
        <f>110/1000</f>
        <v>0.11</v>
      </c>
      <c r="H455" s="146">
        <f>+PI()*G455^2/4</f>
        <v>9.5033177771091243E-3</v>
      </c>
      <c r="I455" s="156">
        <f>+D427+O427</f>
        <v>336.34277112794507</v>
      </c>
      <c r="J455" s="147">
        <f>+D452</f>
        <v>335.96137277303302</v>
      </c>
      <c r="K455" s="147">
        <f>+I455-J455</f>
        <v>0.38139835491205076</v>
      </c>
      <c r="L455" s="142">
        <f>(-2*POWER(2*9.81*G455*ABS(K455)/F455,0.5))*(LOG10(($D$2/(3.7*G455))+((2.51*$D$3*POWER(F455,0.5))/(G455*POWER(2*9.81*G455*ABS(K455),0.5)))))</f>
        <v>0.46126476068745076</v>
      </c>
      <c r="M455" s="146">
        <f>+IF(K455&lt;0,-H455*L455,H455*L455)</f>
        <v>4.3835456001950369E-3</v>
      </c>
      <c r="N455" s="142">
        <f>+M455/K455</f>
        <v>1.1493352144127283E-2</v>
      </c>
      <c r="O455" s="148"/>
    </row>
    <row r="456" spans="2:15" ht="15.75" x14ac:dyDescent="0.3">
      <c r="B456" s="141"/>
      <c r="C456" s="142"/>
      <c r="D456" s="142"/>
      <c r="E456" s="142"/>
      <c r="F456" s="142"/>
      <c r="G456" s="142"/>
      <c r="H456" s="146"/>
      <c r="I456" s="152"/>
      <c r="J456" s="143"/>
      <c r="K456" s="142"/>
      <c r="L456" s="149" t="s">
        <v>166</v>
      </c>
      <c r="M456" s="150">
        <f>+SUM(M452:M455)-C452</f>
        <v>-1.8834510913809319E-3</v>
      </c>
      <c r="N456" s="151">
        <f>+SUM(N452:N455)</f>
        <v>7.1878976385655727E-2</v>
      </c>
      <c r="O456" s="153"/>
    </row>
    <row r="457" spans="2:15" x14ac:dyDescent="0.25">
      <c r="B457" s="141"/>
      <c r="C457" s="142"/>
      <c r="D457" s="142"/>
      <c r="E457" s="142"/>
      <c r="F457" s="142"/>
      <c r="G457" s="142"/>
      <c r="H457" s="146"/>
      <c r="I457" s="142"/>
      <c r="J457" s="143"/>
      <c r="K457" s="142"/>
      <c r="L457" s="142"/>
      <c r="M457" s="142"/>
      <c r="N457" s="142"/>
      <c r="O457" s="153"/>
    </row>
    <row r="458" spans="2:15" x14ac:dyDescent="0.25">
      <c r="B458" s="154" t="s">
        <v>147</v>
      </c>
      <c r="C458" s="142">
        <f>0.79/1000</f>
        <v>7.9000000000000001E-4</v>
      </c>
      <c r="D458" s="147">
        <f>+D419+O419</f>
        <v>335.90153060194598</v>
      </c>
      <c r="E458" s="144" t="s">
        <v>140</v>
      </c>
      <c r="F458" s="143">
        <v>298.01</v>
      </c>
      <c r="G458" s="143">
        <f>63/1000</f>
        <v>6.3E-2</v>
      </c>
      <c r="H458" s="146">
        <f>+PI()*G458^2/4</f>
        <v>3.1172453105244723E-3</v>
      </c>
      <c r="I458" s="147">
        <f>+D452+O452</f>
        <v>335.90896659848551</v>
      </c>
      <c r="J458" s="147">
        <f>+D458</f>
        <v>335.90153060194598</v>
      </c>
      <c r="K458" s="147">
        <f>+I458-J458</f>
        <v>7.435996539527423E-3</v>
      </c>
      <c r="L458" s="142">
        <f>(-2*POWER(2*9.81*G458*ABS(K458)/F458,0.5))*(LOG10(($D$2/(3.7*G458))+((2.51*$D$3*POWER(F458,0.5))/(G458*POWER(2*9.81*G458*ABS(K458),0.5)))))</f>
        <v>2.3764195066921491E-2</v>
      </c>
      <c r="M458" s="146">
        <f>+IF(K458&lt;0,-H458*L458,H458*L458)</f>
        <v>7.4078825630749821E-5</v>
      </c>
      <c r="N458" s="142">
        <f>+M458/K458</f>
        <v>9.9621920528028818E-3</v>
      </c>
      <c r="O458" s="148">
        <f>2*M460/N460</f>
        <v>-3.105335231897613E-2</v>
      </c>
    </row>
    <row r="459" spans="2:15" x14ac:dyDescent="0.25">
      <c r="B459" s="141"/>
      <c r="C459" s="142"/>
      <c r="D459" s="142"/>
      <c r="E459" s="144" t="s">
        <v>169</v>
      </c>
      <c r="F459" s="143">
        <v>119.71</v>
      </c>
      <c r="G459" s="143">
        <f>63/1000</f>
        <v>6.3E-2</v>
      </c>
      <c r="H459" s="146">
        <f>+PI()*G459^2/4</f>
        <v>3.1172453105244723E-3</v>
      </c>
      <c r="I459" s="147">
        <f>+D423+O423</f>
        <v>335.96640396221039</v>
      </c>
      <c r="J459" s="147">
        <f>+D458</f>
        <v>335.90153060194598</v>
      </c>
      <c r="K459" s="147">
        <f>+I459-J459</f>
        <v>6.4873360264414259E-2</v>
      </c>
      <c r="L459" s="142">
        <f>(-2*POWER(2*9.81*G459*ABS(K459)/F459,0.5))*(LOG10(($D$2/(3.7*G459))+((2.51*$D$3*POWER(F459,0.5))/(G459*POWER(2*9.81*G459*ABS(K459),0.5)))))</f>
        <v>0.14527433689149469</v>
      </c>
      <c r="M459" s="146">
        <f>+IF(K459&lt;0,-H459*L459,H459*L459)</f>
        <v>4.5285574541456417E-4</v>
      </c>
      <c r="N459" s="142">
        <f>+M459/K459</f>
        <v>6.9806118192242677E-3</v>
      </c>
      <c r="O459" s="148"/>
    </row>
    <row r="460" spans="2:15" ht="15.75" x14ac:dyDescent="0.3">
      <c r="B460" s="141"/>
      <c r="C460" s="142"/>
      <c r="D460" s="142"/>
      <c r="E460" s="142"/>
      <c r="F460" s="142"/>
      <c r="G460" s="142"/>
      <c r="H460" s="146"/>
      <c r="I460" s="142"/>
      <c r="J460" s="142"/>
      <c r="K460" s="142"/>
      <c r="L460" s="149" t="s">
        <v>166</v>
      </c>
      <c r="M460" s="150">
        <f>+SUM(M458:M459)-C458</f>
        <v>-2.6306542895468605E-4</v>
      </c>
      <c r="N460" s="151">
        <f>+SUM(N458:N459)</f>
        <v>1.6942803872027151E-2</v>
      </c>
      <c r="O460" s="153"/>
    </row>
    <row r="461" spans="2:15" x14ac:dyDescent="0.25">
      <c r="B461" s="141"/>
      <c r="C461" s="142"/>
      <c r="D461" s="142"/>
      <c r="E461" s="142"/>
      <c r="F461" s="142"/>
      <c r="G461" s="142"/>
      <c r="H461" s="146"/>
      <c r="I461" s="142"/>
      <c r="J461" s="142"/>
      <c r="K461" s="142"/>
      <c r="L461" s="142"/>
      <c r="M461" s="142"/>
      <c r="N461" s="142"/>
      <c r="O461" s="153"/>
    </row>
    <row r="462" spans="2:15" x14ac:dyDescent="0.25">
      <c r="B462" s="154" t="s">
        <v>148</v>
      </c>
      <c r="C462" s="142">
        <f>0.76/1000</f>
        <v>7.6000000000000004E-4</v>
      </c>
      <c r="D462" s="147">
        <f>+D423+O423</f>
        <v>335.96640396221039</v>
      </c>
      <c r="E462" s="144" t="s">
        <v>169</v>
      </c>
      <c r="F462" s="143">
        <v>119.71</v>
      </c>
      <c r="G462" s="143">
        <f>63/1000</f>
        <v>6.3E-2</v>
      </c>
      <c r="H462" s="146">
        <f>+PI()*G462^2/4</f>
        <v>3.1172453105244723E-3</v>
      </c>
      <c r="I462" s="147">
        <f>+D458+O458</f>
        <v>335.87047724962702</v>
      </c>
      <c r="J462" s="261">
        <f>+D462</f>
        <v>335.96640396221039</v>
      </c>
      <c r="K462" s="147">
        <f>+I462-J462</f>
        <v>-9.5926712583377594E-2</v>
      </c>
      <c r="L462" s="142">
        <f>(-2*POWER(2*9.81*G462*ABS(K462)/F462,0.5))*(LOG10(($D$2/(3.7*G462))+((2.51*$D$3*POWER(F462,0.5))/(G462*POWER(2*9.81*G462*ABS(K462),0.5)))))</f>
        <v>0.18197673798068792</v>
      </c>
      <c r="M462" s="146">
        <f>+IF(K462&lt;0,-H462*L462,H462*L462)</f>
        <v>-5.6726613309484003E-4</v>
      </c>
      <c r="N462" s="142">
        <f>+M462/K462</f>
        <v>5.9135366762598437E-3</v>
      </c>
      <c r="O462" s="148">
        <f>2*M464/N464</f>
        <v>-2.446258357600678E-2</v>
      </c>
    </row>
    <row r="463" spans="2:15" x14ac:dyDescent="0.25">
      <c r="B463" s="141"/>
      <c r="C463" s="142"/>
      <c r="D463" s="142"/>
      <c r="E463" s="144" t="s">
        <v>122</v>
      </c>
      <c r="F463" s="143">
        <v>283.68</v>
      </c>
      <c r="G463" s="143">
        <f>75/1000</f>
        <v>7.4999999999999997E-2</v>
      </c>
      <c r="H463" s="146">
        <f>+PI()*G463^2/4</f>
        <v>4.4178646691106467E-3</v>
      </c>
      <c r="I463" s="147">
        <f>+D427+O427</f>
        <v>336.34277112794507</v>
      </c>
      <c r="J463" s="261">
        <f>+D462</f>
        <v>335.96640396221039</v>
      </c>
      <c r="K463" s="147">
        <f>+I463-J463</f>
        <v>0.37636716573467766</v>
      </c>
      <c r="L463" s="262">
        <f>(-2*POWER(2*9.81*G463*ABS(K463)/F463,0.5))*(LOG10(($D$2/(3.7*G463))+((2.51*$D$3*POWER(F463,0.5))/(G463*POWER(2*9.81*G463*ABS(K463),0.5)))))</f>
        <v>0.27511850660204545</v>
      </c>
      <c r="M463" s="146">
        <f>+IF(K463&lt;0,-H463*L463,H463*L463)</f>
        <v>1.2154363301356609E-3</v>
      </c>
      <c r="N463" s="142">
        <f>+M463/K463</f>
        <v>3.2293899170590511E-3</v>
      </c>
      <c r="O463" s="148"/>
    </row>
    <row r="464" spans="2:15" ht="15.75" x14ac:dyDescent="0.3">
      <c r="B464" s="141"/>
      <c r="C464" s="142"/>
      <c r="D464" s="142"/>
      <c r="E464" s="142"/>
      <c r="F464" s="142"/>
      <c r="G464" s="142"/>
      <c r="H464" s="142"/>
      <c r="I464" s="142"/>
      <c r="J464" s="142"/>
      <c r="K464" s="142"/>
      <c r="L464" s="149" t="s">
        <v>166</v>
      </c>
      <c r="M464" s="150">
        <f>+SUM(M462:M463)-C462</f>
        <v>-1.1182980295917921E-4</v>
      </c>
      <c r="N464" s="151">
        <f>+SUM(N462:N463)</f>
        <v>9.1429265933188949E-3</v>
      </c>
      <c r="O464" s="153"/>
    </row>
    <row r="465" spans="2:15" x14ac:dyDescent="0.25">
      <c r="B465" s="154"/>
      <c r="C465" s="142"/>
      <c r="D465" s="142"/>
      <c r="E465" s="142"/>
      <c r="F465" s="142"/>
      <c r="G465" s="142"/>
      <c r="H465" s="142"/>
      <c r="I465" s="142"/>
      <c r="J465" s="142"/>
      <c r="K465" s="142"/>
      <c r="L465" s="142"/>
      <c r="M465" s="142"/>
      <c r="N465" s="142"/>
      <c r="O465" s="153"/>
    </row>
    <row r="466" spans="2:15" x14ac:dyDescent="0.25">
      <c r="B466" s="154" t="s">
        <v>142</v>
      </c>
      <c r="C466" s="142">
        <f>3.71/1000</f>
        <v>3.7099999999999998E-3</v>
      </c>
      <c r="D466" s="147">
        <f>+D427+O427</f>
        <v>336.34277112794507</v>
      </c>
      <c r="E466" s="144" t="s">
        <v>168</v>
      </c>
      <c r="F466" s="143">
        <v>184.94</v>
      </c>
      <c r="G466" s="145">
        <f>110/1000</f>
        <v>0.11</v>
      </c>
      <c r="H466" s="146">
        <f>+PI()*G466^2/4</f>
        <v>9.5033177771091243E-3</v>
      </c>
      <c r="I466" s="147">
        <f>+D452+O452</f>
        <v>335.90896659848551</v>
      </c>
      <c r="J466" s="261">
        <f>+D466</f>
        <v>336.34277112794507</v>
      </c>
      <c r="K466" s="147">
        <f>+I466-J466</f>
        <v>-0.43380452945956449</v>
      </c>
      <c r="L466" s="262">
        <f>(-2*POWER(2*9.81*G466*ABS(K466)/F466,0.5))*(LOG10(($D$2/(3.7*G466))+((2.51*$D$3*POWER(F466,0.5))/(G466*POWER(2*9.81*G466*ABS(K466),0.5)))))</f>
        <v>0.49587024475536695</v>
      </c>
      <c r="M466" s="146">
        <f>+IF(K466&lt;0,-H466*L466,H466*L466)</f>
        <v>-4.7124125121231313E-3</v>
      </c>
      <c r="N466" s="142">
        <f>+M466/K466</f>
        <v>1.0862985958200747E-2</v>
      </c>
      <c r="O466" s="148">
        <f>2*M469/N469</f>
        <v>-4.2069085151869579E-2</v>
      </c>
    </row>
    <row r="467" spans="2:15" x14ac:dyDescent="0.25">
      <c r="B467" s="141"/>
      <c r="C467" s="142"/>
      <c r="D467" s="142"/>
      <c r="E467" s="144" t="s">
        <v>171</v>
      </c>
      <c r="F467" s="143">
        <v>283.68</v>
      </c>
      <c r="G467" s="143">
        <f>75/1000</f>
        <v>7.4999999999999997E-2</v>
      </c>
      <c r="H467" s="146">
        <f>+PI()*G467^2/4</f>
        <v>4.4178646691106467E-3</v>
      </c>
      <c r="I467" s="147">
        <f>+D462+O462</f>
        <v>335.9419413786344</v>
      </c>
      <c r="J467" s="261">
        <f>+D466</f>
        <v>336.34277112794507</v>
      </c>
      <c r="K467" s="147">
        <f>+I467-J467</f>
        <v>-0.40082974931067383</v>
      </c>
      <c r="L467" s="262">
        <f>(-2*POWER(2*9.81*G467*ABS(K467)/F467,0.5))*(LOG10(($D$2/(3.7*G467))+((2.51*$D$3*POWER(F467,0.5))/(G467*POWER(2*9.81*G467*ABS(K467),0.5)))))</f>
        <v>0.28515678187333321</v>
      </c>
      <c r="M467" s="146">
        <f>+IF(K467&lt;0,-H467*L467,H467*L467)</f>
        <v>-1.25978407179549E-3</v>
      </c>
      <c r="N467" s="142">
        <f>+M467/K467</f>
        <v>3.1429405476065615E-3</v>
      </c>
      <c r="O467" s="148"/>
    </row>
    <row r="468" spans="2:15" x14ac:dyDescent="0.25">
      <c r="B468" s="141"/>
      <c r="C468" s="142"/>
      <c r="D468" s="142"/>
      <c r="E468" s="144" t="s">
        <v>170</v>
      </c>
      <c r="F468" s="143">
        <v>372.26</v>
      </c>
      <c r="G468" s="145">
        <f>110/1000</f>
        <v>0.11</v>
      </c>
      <c r="H468" s="146">
        <f>+PI()*G468^2/4</f>
        <v>9.5033177771091243E-3</v>
      </c>
      <c r="I468" s="147">
        <v>339.3</v>
      </c>
      <c r="J468" s="261">
        <f>+D466</f>
        <v>336.34277112794507</v>
      </c>
      <c r="K468" s="147">
        <f>+I468-J468</f>
        <v>2.9572288720549409</v>
      </c>
      <c r="L468" s="262">
        <f>(-2*POWER(2*9.81*G468*ABS(K468)/F468,0.5))*(LOG10(($D$2/(3.7*G468))+((2.51*$D$3*POWER(F468,0.5))/(G468*POWER(2*9.81*G468*ABS(K468),0.5)))))</f>
        <v>0.98084552639793354</v>
      </c>
      <c r="M468" s="146">
        <f>+IF(K468&lt;0,-H468*L468,H468*L468)</f>
        <v>9.3212867276154382E-3</v>
      </c>
      <c r="N468" s="142">
        <f>+M468/K468</f>
        <v>3.1520342627854143E-3</v>
      </c>
      <c r="O468" s="148"/>
    </row>
    <row r="469" spans="2:15" ht="16.5" thickBot="1" x14ac:dyDescent="0.35">
      <c r="B469" s="299"/>
      <c r="C469" s="300"/>
      <c r="D469" s="300"/>
      <c r="E469" s="300"/>
      <c r="F469" s="300"/>
      <c r="G469" s="300"/>
      <c r="H469" s="300"/>
      <c r="I469" s="300"/>
      <c r="J469" s="300"/>
      <c r="K469" s="300"/>
      <c r="L469" s="301" t="s">
        <v>166</v>
      </c>
      <c r="M469" s="302">
        <f>+SUM(M466:M468)-C466</f>
        <v>-3.6090985630318241E-4</v>
      </c>
      <c r="N469" s="303">
        <f>+SUM(N466:N468)</f>
        <v>1.7157960768592721E-2</v>
      </c>
      <c r="O469" s="304"/>
    </row>
    <row r="471" spans="2:15" ht="15.75" thickBot="1" x14ac:dyDescent="0.3"/>
    <row r="472" spans="2:15" ht="15.75" thickBot="1" x14ac:dyDescent="0.3">
      <c r="B472" s="131">
        <f>+B433+1</f>
        <v>13</v>
      </c>
      <c r="D472" s="297"/>
    </row>
    <row r="473" spans="2:15" ht="32.25" thickBot="1" x14ac:dyDescent="0.3">
      <c r="B473" s="125" t="s">
        <v>151</v>
      </c>
      <c r="C473" s="298" t="s">
        <v>161</v>
      </c>
      <c r="D473" s="298" t="s">
        <v>153</v>
      </c>
      <c r="E473" s="125" t="s">
        <v>152</v>
      </c>
      <c r="F473" s="125" t="s">
        <v>78</v>
      </c>
      <c r="G473" s="125" t="s">
        <v>115</v>
      </c>
      <c r="H473" s="125" t="s">
        <v>154</v>
      </c>
      <c r="I473" s="125" t="s">
        <v>155</v>
      </c>
      <c r="J473" s="125" t="s">
        <v>156</v>
      </c>
      <c r="K473" s="125" t="s">
        <v>157</v>
      </c>
      <c r="L473" s="125" t="s">
        <v>82</v>
      </c>
      <c r="M473" s="125" t="s">
        <v>164</v>
      </c>
      <c r="N473" s="125" t="s">
        <v>158</v>
      </c>
      <c r="O473" s="129" t="s">
        <v>165</v>
      </c>
    </row>
    <row r="474" spans="2:15" x14ac:dyDescent="0.25">
      <c r="B474" s="132" t="s">
        <v>127</v>
      </c>
      <c r="C474" s="133">
        <f>2.97/1000</f>
        <v>2.97E-3</v>
      </c>
      <c r="D474" s="134">
        <f>+D435+O435</f>
        <v>336.89635866055067</v>
      </c>
      <c r="E474" s="135" t="s">
        <v>110</v>
      </c>
      <c r="F474" s="136">
        <v>310.83</v>
      </c>
      <c r="G474" s="137">
        <f>110/1000</f>
        <v>0.11</v>
      </c>
      <c r="H474" s="138">
        <f>+PI()*G474^2/4</f>
        <v>9.5033177771091243E-3</v>
      </c>
      <c r="I474" s="134">
        <v>339.3</v>
      </c>
      <c r="J474" s="134">
        <f>+D474</f>
        <v>336.89635866055067</v>
      </c>
      <c r="K474" s="134">
        <f>+I474-J474</f>
        <v>2.4036413394493366</v>
      </c>
      <c r="L474" s="133">
        <f>(-2*POWER(2*9.81*G474*ABS(K474)/F474,0.5))*(LOG10(($D$2/(3.7*G474))+((2.51*$D$3*POWER(F474,0.5))/(G474*POWER(2*9.81*G474*ABS(K474),0.5)))))</f>
        <v>0.96625144879418734</v>
      </c>
      <c r="M474" s="139">
        <f>+IF(K474&lt;0,-H474*L474,H474*L474)</f>
        <v>9.182594570483248E-3</v>
      </c>
      <c r="N474" s="133">
        <f>+M474/K474</f>
        <v>3.8202848402444848E-3</v>
      </c>
      <c r="O474" s="140">
        <f>2*M476/N476</f>
        <v>-1.1518728987420325E-2</v>
      </c>
    </row>
    <row r="475" spans="2:15" x14ac:dyDescent="0.25">
      <c r="B475" s="141"/>
      <c r="C475" s="142"/>
      <c r="D475" s="143"/>
      <c r="E475" s="144" t="s">
        <v>138</v>
      </c>
      <c r="F475" s="143">
        <v>240.22</v>
      </c>
      <c r="G475" s="145">
        <f>110/1000</f>
        <v>0.11</v>
      </c>
      <c r="H475" s="146">
        <f>+PI()*G475^2/4</f>
        <v>9.5033177771091243E-3</v>
      </c>
      <c r="I475" s="147">
        <f>+D439+O439</f>
        <v>335.9577172557365</v>
      </c>
      <c r="J475" s="147">
        <f>+D474</f>
        <v>336.89635866055067</v>
      </c>
      <c r="K475" s="147">
        <f>+I475-J475</f>
        <v>-0.93864140481417735</v>
      </c>
      <c r="L475" s="142">
        <f>(-2*POWER(2*9.81*G475*ABS(K475)/F475,0.5))*(LOG10(($D$2/(3.7*G475))+((2.51*$D$3*POWER(F475,0.5))/(G475*POWER(2*9.81*G475*ABS(K475),0.5)))))</f>
        <v>0.66009449190843861</v>
      </c>
      <c r="M475" s="146">
        <f>+IF(K475&lt;0,-H475*L475,H475*L475)</f>
        <v>-6.2730877195252797E-3</v>
      </c>
      <c r="N475" s="142">
        <f>+M475/K475</f>
        <v>6.6831568342834418E-3</v>
      </c>
      <c r="O475" s="148"/>
    </row>
    <row r="476" spans="2:15" ht="15.75" x14ac:dyDescent="0.3">
      <c r="B476" s="141"/>
      <c r="C476" s="142"/>
      <c r="D476" s="143"/>
      <c r="E476" s="144"/>
      <c r="F476" s="143"/>
      <c r="G476" s="145"/>
      <c r="H476" s="146"/>
      <c r="I476" s="147"/>
      <c r="J476" s="147"/>
      <c r="K476" s="147"/>
      <c r="L476" s="149" t="s">
        <v>166</v>
      </c>
      <c r="M476" s="150">
        <f>+SUM(M474:M475)-C474</f>
        <v>-6.049314904203176E-5</v>
      </c>
      <c r="N476" s="151">
        <f>+SUM(N474:N475)</f>
        <v>1.0503441674527927E-2</v>
      </c>
      <c r="O476" s="148"/>
    </row>
    <row r="477" spans="2:15" x14ac:dyDescent="0.25">
      <c r="B477" s="141"/>
      <c r="C477" s="142"/>
      <c r="D477" s="143"/>
      <c r="E477" s="144"/>
      <c r="F477" s="142"/>
      <c r="G477" s="142"/>
      <c r="H477" s="146"/>
      <c r="I477" s="152"/>
      <c r="J477" s="142"/>
      <c r="K477" s="142"/>
      <c r="L477" s="142"/>
      <c r="M477" s="142"/>
      <c r="N477" s="142"/>
      <c r="O477" s="153"/>
    </row>
    <row r="478" spans="2:15" x14ac:dyDescent="0.25">
      <c r="B478" s="154" t="s">
        <v>128</v>
      </c>
      <c r="C478" s="142">
        <f>3.73/1000</f>
        <v>3.7299999999999998E-3</v>
      </c>
      <c r="D478" s="147">
        <f>+D439+O439</f>
        <v>335.9577172557365</v>
      </c>
      <c r="E478" s="144" t="s">
        <v>138</v>
      </c>
      <c r="F478" s="143">
        <v>240.22</v>
      </c>
      <c r="G478" s="155">
        <f>110/1000</f>
        <v>0.11</v>
      </c>
      <c r="H478" s="146">
        <f>+PI()*G478^2/4</f>
        <v>9.5033177771091243E-3</v>
      </c>
      <c r="I478" s="156">
        <f>+D474+O474</f>
        <v>336.88483993156325</v>
      </c>
      <c r="J478" s="147">
        <f>+D478</f>
        <v>335.9577172557365</v>
      </c>
      <c r="K478" s="147">
        <f>+I478-J478</f>
        <v>0.92712267582675167</v>
      </c>
      <c r="L478" s="142">
        <f>(-2*POWER(2*9.81*G478*ABS(K478)/F478,0.5))*(LOG10(($D$2/(3.7*G478))+((2.51*$D$3*POWER(F478,0.5))/(G478*POWER(2*9.81*G478*ABS(K478),0.5)))))</f>
        <v>0.65554939375148458</v>
      </c>
      <c r="M478" s="146">
        <f>+IF(K478&lt;0,-H478*L478,H478*L478)</f>
        <v>6.2298942074115928E-3</v>
      </c>
      <c r="N478" s="142">
        <f>+M478/K478</f>
        <v>6.7196007279793383E-3</v>
      </c>
      <c r="O478" s="148">
        <f>2*M481/N481</f>
        <v>-4.7925818148189574E-2</v>
      </c>
    </row>
    <row r="479" spans="2:15" x14ac:dyDescent="0.25">
      <c r="B479" s="141"/>
      <c r="C479" s="142"/>
      <c r="D479" s="143"/>
      <c r="E479" s="144" t="s">
        <v>139</v>
      </c>
      <c r="F479" s="147">
        <v>237.3</v>
      </c>
      <c r="G479" s="155">
        <f>110/1000</f>
        <v>0.11</v>
      </c>
      <c r="H479" s="146">
        <f>+PI()*G479^2/4</f>
        <v>9.5033177771091243E-3</v>
      </c>
      <c r="I479" s="156">
        <f>+D444+O444</f>
        <v>335.77133577717211</v>
      </c>
      <c r="J479" s="147">
        <f>+D478</f>
        <v>335.9577172557365</v>
      </c>
      <c r="K479" s="147">
        <f>+I479-J479</f>
        <v>-0.18638147856438536</v>
      </c>
      <c r="L479" s="142">
        <f>(-2*POWER(2*9.81*G479*ABS(K479)/F479,0.5))*(LOG10(($D$2/(3.7*G479))+((2.51*$D$3*POWER(F479,0.5))/(G479*POWER(2*9.81*G479*ABS(K479),0.5)))))</f>
        <v>0.26754544425653365</v>
      </c>
      <c r="M479" s="146">
        <f>+IF(K479&lt;0,-H479*L479,H479*L479)</f>
        <v>-2.5425693765876744E-3</v>
      </c>
      <c r="N479" s="142">
        <f>+M479/K479</f>
        <v>1.3641749148960342E-2</v>
      </c>
      <c r="O479" s="148"/>
    </row>
    <row r="480" spans="2:15" x14ac:dyDescent="0.25">
      <c r="B480" s="141"/>
      <c r="C480" s="142"/>
      <c r="D480" s="143"/>
      <c r="E480" s="144" t="s">
        <v>112</v>
      </c>
      <c r="F480" s="143">
        <v>401.36</v>
      </c>
      <c r="G480" s="155">
        <f>110/1000</f>
        <v>0.11</v>
      </c>
      <c r="H480" s="146">
        <f>+PI()*G480^2/4</f>
        <v>9.5033177771091243E-3</v>
      </c>
      <c r="I480" s="156">
        <f>+D452+O452</f>
        <v>335.90896659848551</v>
      </c>
      <c r="J480" s="147">
        <f>+D478</f>
        <v>335.9577172557365</v>
      </c>
      <c r="K480" s="147">
        <f>+I480-J480</f>
        <v>-4.875065725099148E-2</v>
      </c>
      <c r="L480" s="142">
        <f>(-2*POWER(2*9.81*G480*ABS(K480)/F480,0.5))*(LOG10(($D$2/(3.7*G480))+((2.51*$D$3*POWER(F480,0.5))/(G480*POWER(2*9.81*G480*ABS(K480),0.5)))))</f>
        <v>9.2143409786420369E-2</v>
      </c>
      <c r="M480" s="146">
        <f>+IF(K480&lt;0,-H480*L480,H480*L480)</f>
        <v>-8.7566810426673958E-4</v>
      </c>
      <c r="N480" s="142">
        <f>+M480/K480</f>
        <v>1.7962180484221685E-2</v>
      </c>
      <c r="O480" s="148"/>
    </row>
    <row r="481" spans="2:15" ht="15.75" x14ac:dyDescent="0.3">
      <c r="B481" s="141"/>
      <c r="C481" s="142"/>
      <c r="D481" s="143"/>
      <c r="E481" s="144"/>
      <c r="F481" s="143"/>
      <c r="G481" s="155"/>
      <c r="H481" s="146"/>
      <c r="I481" s="156"/>
      <c r="J481" s="147"/>
      <c r="K481" s="147"/>
      <c r="L481" s="149" t="s">
        <v>166</v>
      </c>
      <c r="M481" s="150">
        <f>+SUM(M478:M480)-C478</f>
        <v>-9.1834327344282075E-4</v>
      </c>
      <c r="N481" s="151">
        <f>+SUM(N478:N480)</f>
        <v>3.8323530361161366E-2</v>
      </c>
      <c r="O481" s="153"/>
    </row>
    <row r="482" spans="2:15" x14ac:dyDescent="0.25">
      <c r="B482" s="141"/>
      <c r="C482" s="142"/>
      <c r="D482" s="143"/>
      <c r="E482" s="144"/>
      <c r="F482" s="142"/>
      <c r="G482" s="142"/>
      <c r="H482" s="146"/>
      <c r="I482" s="152"/>
      <c r="J482" s="143"/>
      <c r="K482" s="142"/>
      <c r="L482" s="142"/>
      <c r="M482" s="142"/>
      <c r="N482" s="142"/>
      <c r="O482" s="153"/>
    </row>
    <row r="483" spans="2:15" x14ac:dyDescent="0.25">
      <c r="B483" s="154" t="s">
        <v>141</v>
      </c>
      <c r="C483" s="179">
        <f>1.9/1000</f>
        <v>1.9E-3</v>
      </c>
      <c r="D483" s="147">
        <f>+D444+O444</f>
        <v>335.77133577717211</v>
      </c>
      <c r="E483" s="144" t="s">
        <v>139</v>
      </c>
      <c r="F483" s="147">
        <v>237.3</v>
      </c>
      <c r="G483" s="155">
        <f>110/1000</f>
        <v>0.11</v>
      </c>
      <c r="H483" s="146">
        <f>+PI()*G483^2/4</f>
        <v>9.5033177771091243E-3</v>
      </c>
      <c r="I483" s="156">
        <f>+D478+O478</f>
        <v>335.9097914375883</v>
      </c>
      <c r="J483" s="147">
        <f>+D483</f>
        <v>335.77133577717211</v>
      </c>
      <c r="K483" s="147">
        <f>+I483-J483</f>
        <v>0.1384556604161844</v>
      </c>
      <c r="L483" s="142">
        <f>(-2*POWER(2*9.81*G483*ABS(K483)/F483,0.5))*(LOG10(($D$2/(3.7*G483))+((2.51*$D$3*POWER(F483,0.5))/(G483*POWER(2*9.81*G483*ABS(K483),0.5)))))</f>
        <v>0.22604282458959249</v>
      </c>
      <c r="M483" s="146">
        <f>+IF(K483&lt;0,-H483*L483,H483*L483)</f>
        <v>2.1481567933102339E-3</v>
      </c>
      <c r="N483" s="142">
        <f>+M483/K483</f>
        <v>1.5515124386053132E-2</v>
      </c>
      <c r="O483" s="148">
        <f>2*M485/N485</f>
        <v>-4.3060780677734577E-2</v>
      </c>
    </row>
    <row r="484" spans="2:15" x14ac:dyDescent="0.25">
      <c r="B484" s="141"/>
      <c r="C484" s="142"/>
      <c r="D484" s="143"/>
      <c r="E484" s="144" t="s">
        <v>117</v>
      </c>
      <c r="F484" s="143">
        <v>401.35</v>
      </c>
      <c r="G484" s="143">
        <f>75/1000</f>
        <v>7.4999999999999997E-2</v>
      </c>
      <c r="H484" s="146">
        <f>+PI()*G484^2/4</f>
        <v>4.4178646691106467E-3</v>
      </c>
      <c r="I484" s="156">
        <f>+D448+O448</f>
        <v>335.58829888869946</v>
      </c>
      <c r="J484" s="147">
        <f>+D483</f>
        <v>335.77133577717211</v>
      </c>
      <c r="K484" s="147">
        <f>+I484-J484</f>
        <v>-0.18303688847265676</v>
      </c>
      <c r="L484" s="142">
        <f>(-2*POWER(2*9.81*G484*ABS(K484)/F484,0.5))*(LOG10(($D$2/(3.7*G484))+((2.51*$D$3*POWER(F484,0.5))/(G484*POWER(2*9.81*G484*ABS(K484),0.5)))))</f>
        <v>0.14935198901871116</v>
      </c>
      <c r="M484" s="146">
        <f>+IF(K484&lt;0,-H484*L484,H484*L484)</f>
        <v>-6.5981687554716529E-4</v>
      </c>
      <c r="N484" s="142">
        <f>+M484/K484</f>
        <v>3.6048300484835495E-3</v>
      </c>
      <c r="O484" s="148"/>
    </row>
    <row r="485" spans="2:15" ht="15.75" x14ac:dyDescent="0.3">
      <c r="B485" s="141"/>
      <c r="C485" s="142"/>
      <c r="D485" s="143"/>
      <c r="E485" s="144"/>
      <c r="F485" s="142"/>
      <c r="G485" s="142"/>
      <c r="H485" s="146"/>
      <c r="I485" s="152"/>
      <c r="J485" s="143"/>
      <c r="K485" s="142"/>
      <c r="L485" s="149" t="s">
        <v>166</v>
      </c>
      <c r="M485" s="150">
        <f>+SUM(M483:M484)-C483</f>
        <v>-4.1166008223693135E-4</v>
      </c>
      <c r="N485" s="151">
        <f>+SUM(N483:N484)</f>
        <v>1.9119954434536682E-2</v>
      </c>
      <c r="O485" s="153"/>
    </row>
    <row r="486" spans="2:15" ht="15.75" x14ac:dyDescent="0.3">
      <c r="B486" s="141"/>
      <c r="C486" s="142"/>
      <c r="D486" s="143"/>
      <c r="E486" s="144"/>
      <c r="F486" s="142"/>
      <c r="G486" s="142"/>
      <c r="H486" s="146"/>
      <c r="I486" s="152"/>
      <c r="J486" s="143"/>
      <c r="K486" s="142"/>
      <c r="L486" s="149"/>
      <c r="M486" s="150"/>
      <c r="N486" s="151"/>
      <c r="O486" s="153"/>
    </row>
    <row r="487" spans="2:15" x14ac:dyDescent="0.25">
      <c r="B487" s="154" t="s">
        <v>145</v>
      </c>
      <c r="C487" s="143">
        <f>1.95/1000</f>
        <v>1.9499999999999999E-3</v>
      </c>
      <c r="D487" s="147">
        <f>+D448+O448</f>
        <v>335.58829888869946</v>
      </c>
      <c r="E487" s="144" t="s">
        <v>117</v>
      </c>
      <c r="F487" s="143">
        <v>401.35</v>
      </c>
      <c r="G487" s="143">
        <f>75/1000</f>
        <v>7.4999999999999997E-2</v>
      </c>
      <c r="H487" s="146">
        <f>+PI()*G487^2/4</f>
        <v>4.4178646691106467E-3</v>
      </c>
      <c r="I487" s="147">
        <f>+D483+O483</f>
        <v>335.72827499649435</v>
      </c>
      <c r="J487" s="147">
        <f>+D487</f>
        <v>335.58829888869946</v>
      </c>
      <c r="K487" s="147">
        <f>+I487-J487</f>
        <v>0.13997610779489378</v>
      </c>
      <c r="L487" s="262">
        <f>(-2*POWER(2*9.81*G487*ABS(K487)/F487,0.5))*(LOG10(($D$2/(3.7*G487))+((2.51*$D$3*POWER(F487,0.5))/(G487*POWER(2*9.81*G487*ABS(K487),0.5)))))</f>
        <v>0.12797900496047235</v>
      </c>
      <c r="M487" s="146">
        <f>+IF(K487&lt;0,-H487*L487,H487*L487)</f>
        <v>5.6539392440280699E-4</v>
      </c>
      <c r="N487" s="142">
        <f>+M487/K487</f>
        <v>4.039217358660062E-3</v>
      </c>
      <c r="O487" s="148">
        <f>2*M489/N489</f>
        <v>-4.9470198984095971E-2</v>
      </c>
    </row>
    <row r="488" spans="2:15" x14ac:dyDescent="0.25">
      <c r="B488" s="141"/>
      <c r="C488" s="142"/>
      <c r="D488" s="143"/>
      <c r="E488" s="144" t="s">
        <v>167</v>
      </c>
      <c r="F488" s="143">
        <v>249.85</v>
      </c>
      <c r="G488" s="143">
        <f>75/1000</f>
        <v>7.4999999999999997E-2</v>
      </c>
      <c r="H488" s="146">
        <f>+PI()*G488^2/4</f>
        <v>4.4178646691106467E-3</v>
      </c>
      <c r="I488" s="147">
        <f>+D452+O452</f>
        <v>335.90896659848551</v>
      </c>
      <c r="J488" s="147">
        <f>+D487</f>
        <v>335.58829888869946</v>
      </c>
      <c r="K488" s="147">
        <f>+I488-J488</f>
        <v>0.32066770978605064</v>
      </c>
      <c r="L488" s="142">
        <f>(-2*POWER(2*9.81*G488*ABS(K488)/F488,0.5))*(LOG10(($D$2/(3.7*G488))+((2.51*$D$3*POWER(F488,0.5))/(G488*POWER(2*9.81*G488*ABS(K488),0.5)))))</f>
        <v>0.2699710552181071</v>
      </c>
      <c r="M488" s="146">
        <f>+IF(K488&lt;0,-H488*L488,H488*L488)</f>
        <v>1.1926955865305948E-3</v>
      </c>
      <c r="N488" s="142">
        <f>+M488/K488</f>
        <v>3.7194128068783754E-3</v>
      </c>
      <c r="O488" s="148"/>
    </row>
    <row r="489" spans="2:15" ht="15.75" x14ac:dyDescent="0.3">
      <c r="B489" s="141"/>
      <c r="C489" s="142"/>
      <c r="D489" s="152"/>
      <c r="E489" s="144"/>
      <c r="F489" s="142"/>
      <c r="G489" s="142"/>
      <c r="H489" s="146"/>
      <c r="I489" s="152"/>
      <c r="J489" s="143"/>
      <c r="K489" s="142"/>
      <c r="L489" s="149" t="s">
        <v>166</v>
      </c>
      <c r="M489" s="150">
        <f>+SUM(M487:M488)-C487</f>
        <v>-1.9191048906659798E-4</v>
      </c>
      <c r="N489" s="151">
        <f>+SUM(N487:N488)</f>
        <v>7.7586301655384379E-3</v>
      </c>
      <c r="O489" s="153"/>
    </row>
    <row r="490" spans="2:15" x14ac:dyDescent="0.25">
      <c r="B490" s="141"/>
      <c r="C490" s="142"/>
      <c r="D490" s="152"/>
      <c r="E490" s="144"/>
      <c r="F490" s="142"/>
      <c r="G490" s="142"/>
      <c r="H490" s="146"/>
      <c r="I490" s="152"/>
      <c r="J490" s="143"/>
      <c r="K490" s="142"/>
      <c r="L490" s="142"/>
      <c r="M490" s="142"/>
      <c r="N490" s="142"/>
      <c r="O490" s="153"/>
    </row>
    <row r="491" spans="2:15" x14ac:dyDescent="0.25">
      <c r="B491" s="154" t="s">
        <v>146</v>
      </c>
      <c r="C491" s="143">
        <f>4.52/1000</f>
        <v>4.5199999999999997E-3</v>
      </c>
      <c r="D491" s="156">
        <f>+D452+O452</f>
        <v>335.90896659848551</v>
      </c>
      <c r="E491" s="144" t="s">
        <v>112</v>
      </c>
      <c r="F491" s="143">
        <v>401.36</v>
      </c>
      <c r="G491" s="145">
        <f>110/1000</f>
        <v>0.11</v>
      </c>
      <c r="H491" s="146">
        <f>+PI()*G491^2/4</f>
        <v>9.5033177771091243E-3</v>
      </c>
      <c r="I491" s="156">
        <f>+D478+O478</f>
        <v>335.9097914375883</v>
      </c>
      <c r="J491" s="147">
        <f>+D491</f>
        <v>335.90896659848551</v>
      </c>
      <c r="K491" s="147">
        <f>+I491-J491</f>
        <v>8.2483910279051997E-4</v>
      </c>
      <c r="L491" s="142">
        <f>(-2*POWER(2*9.81*G491*ABS(K491)/F491,0.5))*(LOG10(($D$2/(3.7*G491))+((2.51*$D$3*POWER(F491,0.5))/(G491*POWER(2*9.81*G491*ABS(K491),0.5)))))</f>
        <v>8.2586267135948428E-3</v>
      </c>
      <c r="M491" s="146">
        <f>+IF(K491&lt;0,-H491*L491,H491*L491)</f>
        <v>7.8484354061814172E-5</v>
      </c>
      <c r="N491" s="142">
        <f>+M491/K491</f>
        <v>9.5151107405423804E-2</v>
      </c>
      <c r="O491" s="148">
        <f>2*M495/N495</f>
        <v>-2.5754267882410264E-2</v>
      </c>
    </row>
    <row r="492" spans="2:15" x14ac:dyDescent="0.25">
      <c r="B492" s="141"/>
      <c r="C492" s="142"/>
      <c r="D492" s="152"/>
      <c r="E492" s="144" t="s">
        <v>167</v>
      </c>
      <c r="F492" s="143">
        <v>249.85</v>
      </c>
      <c r="G492" s="145">
        <f>75/1000</f>
        <v>7.4999999999999997E-2</v>
      </c>
      <c r="H492" s="146">
        <f>+PI()*G492^2/4</f>
        <v>4.4178646691106467E-3</v>
      </c>
      <c r="I492" s="156">
        <f>+D487+O487</f>
        <v>335.53882868971539</v>
      </c>
      <c r="J492" s="147">
        <f>+D491</f>
        <v>335.90896659848551</v>
      </c>
      <c r="K492" s="147">
        <f>+I492-J492</f>
        <v>-0.37013790877011843</v>
      </c>
      <c r="L492" s="142">
        <f>(-2*POWER(2*9.81*G492*ABS(K492)/F492,0.5))*(LOG10(($D$2/(3.7*G492))+((2.51*$D$3*POWER(F492,0.5))/(G492*POWER(2*9.81*G492*ABS(K492),0.5)))))</f>
        <v>0.29293735481533106</v>
      </c>
      <c r="M492" s="146">
        <f>+IF(K492&lt;0,-H492*L492,H492*L492)</f>
        <v>-1.2941575901013807E-3</v>
      </c>
      <c r="N492" s="142">
        <f>+M492/K492</f>
        <v>3.4964200084275704E-3</v>
      </c>
      <c r="O492" s="148"/>
    </row>
    <row r="493" spans="2:15" x14ac:dyDescent="0.25">
      <c r="B493" s="141"/>
      <c r="C493" s="142"/>
      <c r="D493" s="152"/>
      <c r="E493" s="144" t="s">
        <v>140</v>
      </c>
      <c r="F493" s="143">
        <v>298.01</v>
      </c>
      <c r="G493" s="145">
        <f>63/1000</f>
        <v>6.3E-2</v>
      </c>
      <c r="H493" s="146">
        <f>+PI()*G493^2/4</f>
        <v>3.1172453105244723E-3</v>
      </c>
      <c r="I493" s="156">
        <f>+D458+O458</f>
        <v>335.87047724962702</v>
      </c>
      <c r="J493" s="147">
        <f>+D491</f>
        <v>335.90896659848551</v>
      </c>
      <c r="K493" s="147">
        <f>+I493-J493</f>
        <v>-3.8489348858490757E-2</v>
      </c>
      <c r="L493" s="142">
        <f>(-2*POWER(2*9.81*G493*ABS(K493)/F493,0.5))*(LOG10(($D$2/(3.7*G493))+((2.51*$D$3*POWER(F493,0.5))/(G493*POWER(2*9.81*G493*ABS(K493),0.5)))))</f>
        <v>6.3074930274995306E-2</v>
      </c>
      <c r="M493" s="146">
        <f>+IF(K493&lt;0,-H493*L493,H493*L493)</f>
        <v>-1.9662003061138718E-4</v>
      </c>
      <c r="N493" s="142">
        <f>+M493/K493</f>
        <v>5.1084270439148453E-3</v>
      </c>
      <c r="O493" s="148"/>
    </row>
    <row r="494" spans="2:15" x14ac:dyDescent="0.25">
      <c r="B494" s="141"/>
      <c r="C494" s="142"/>
      <c r="D494" s="142"/>
      <c r="E494" s="144" t="s">
        <v>168</v>
      </c>
      <c r="F494" s="143">
        <v>184.94</v>
      </c>
      <c r="G494" s="145">
        <f>110/1000</f>
        <v>0.11</v>
      </c>
      <c r="H494" s="146">
        <f>+PI()*G494^2/4</f>
        <v>9.5033177771091243E-3</v>
      </c>
      <c r="I494" s="156">
        <f>+D466+O466</f>
        <v>336.3007020427932</v>
      </c>
      <c r="J494" s="147">
        <f>+D491</f>
        <v>335.90896659848551</v>
      </c>
      <c r="K494" s="147">
        <f>+I494-J494</f>
        <v>0.3917354443076988</v>
      </c>
      <c r="L494" s="142">
        <f>(-2*POWER(2*9.81*G494*ABS(K494)/F494,0.5))*(LOG10(($D$2/(3.7*G494))+((2.51*$D$3*POWER(F494,0.5))/(G494*POWER(2*9.81*G494*ABS(K494),0.5)))))</f>
        <v>0.46825074071256767</v>
      </c>
      <c r="M494" s="146">
        <f>+IF(K494&lt;0,-H494*L494,H494*L494)</f>
        <v>4.4499355883582592E-3</v>
      </c>
      <c r="N494" s="142">
        <f>+M494/K494</f>
        <v>1.1359542908409742E-2</v>
      </c>
      <c r="O494" s="148"/>
    </row>
    <row r="495" spans="2:15" ht="15.75" x14ac:dyDescent="0.3">
      <c r="B495" s="141"/>
      <c r="C495" s="142"/>
      <c r="D495" s="142"/>
      <c r="E495" s="142"/>
      <c r="F495" s="142"/>
      <c r="G495" s="142"/>
      <c r="H495" s="146"/>
      <c r="I495" s="152"/>
      <c r="J495" s="143"/>
      <c r="K495" s="142"/>
      <c r="L495" s="149" t="s">
        <v>166</v>
      </c>
      <c r="M495" s="150">
        <f>+SUM(M491:M494)-C491</f>
        <v>-1.4823576782926943E-3</v>
      </c>
      <c r="N495" s="151">
        <f>+SUM(N491:N494)</f>
        <v>0.11511549736617595</v>
      </c>
      <c r="O495" s="153"/>
    </row>
    <row r="496" spans="2:15" x14ac:dyDescent="0.25">
      <c r="B496" s="141"/>
      <c r="C496" s="142"/>
      <c r="D496" s="142"/>
      <c r="E496" s="142"/>
      <c r="F496" s="142"/>
      <c r="G496" s="142"/>
      <c r="H496" s="146"/>
      <c r="I496" s="142"/>
      <c r="J496" s="143"/>
      <c r="K496" s="142"/>
      <c r="L496" s="142"/>
      <c r="M496" s="142"/>
      <c r="N496" s="142"/>
      <c r="O496" s="153"/>
    </row>
    <row r="497" spans="2:15" x14ac:dyDescent="0.25">
      <c r="B497" s="154" t="s">
        <v>147</v>
      </c>
      <c r="C497" s="142">
        <f>0.79/1000</f>
        <v>7.9000000000000001E-4</v>
      </c>
      <c r="D497" s="147">
        <f>+D458+O458</f>
        <v>335.87047724962702</v>
      </c>
      <c r="E497" s="144" t="s">
        <v>140</v>
      </c>
      <c r="F497" s="143">
        <v>298.01</v>
      </c>
      <c r="G497" s="143">
        <f>63/1000</f>
        <v>6.3E-2</v>
      </c>
      <c r="H497" s="146">
        <f>+PI()*G497^2/4</f>
        <v>3.1172453105244723E-3</v>
      </c>
      <c r="I497" s="147">
        <f>+D491+O491</f>
        <v>335.8832123306031</v>
      </c>
      <c r="J497" s="147">
        <f>+D497</f>
        <v>335.87047724962702</v>
      </c>
      <c r="K497" s="147">
        <f>+I497-J497</f>
        <v>1.2735080976085555E-2</v>
      </c>
      <c r="L497" s="142">
        <f>(-2*POWER(2*9.81*G497*ABS(K497)/F497,0.5))*(LOG10(($D$2/(3.7*G497))+((2.51*$D$3*POWER(F497,0.5))/(G497*POWER(2*9.81*G497*ABS(K497),0.5)))))</f>
        <v>3.2796061838364081E-2</v>
      </c>
      <c r="M497" s="146">
        <f>+IF(K497&lt;0,-H497*L497,H497*L497)</f>
        <v>1.0223336996931103E-4</v>
      </c>
      <c r="N497" s="142">
        <f>+M497/K497</f>
        <v>8.0276968918602826E-3</v>
      </c>
      <c r="O497" s="148">
        <f>2*M499/N499</f>
        <v>-2.8370062753455716E-2</v>
      </c>
    </row>
    <row r="498" spans="2:15" x14ac:dyDescent="0.25">
      <c r="B498" s="141"/>
      <c r="C498" s="142"/>
      <c r="D498" s="142"/>
      <c r="E498" s="144" t="s">
        <v>169</v>
      </c>
      <c r="F498" s="143">
        <v>119.71</v>
      </c>
      <c r="G498" s="143">
        <f>63/1000</f>
        <v>6.3E-2</v>
      </c>
      <c r="H498" s="146">
        <f>+PI()*G498^2/4</f>
        <v>3.1172453105244723E-3</v>
      </c>
      <c r="I498" s="147">
        <f>+D462+O462</f>
        <v>335.9419413786344</v>
      </c>
      <c r="J498" s="147">
        <f>+D497</f>
        <v>335.87047724962702</v>
      </c>
      <c r="K498" s="147">
        <f>+I498-J498</f>
        <v>7.1464129007381416E-2</v>
      </c>
      <c r="L498" s="142">
        <f>(-2*POWER(2*9.81*G498*ABS(K498)/F498,0.5))*(LOG10(($D$2/(3.7*G498))+((2.51*$D$3*POWER(F498,0.5))/(G498*POWER(2*9.81*G498*ABS(K498),0.5)))))</f>
        <v>0.1536120620060859</v>
      </c>
      <c r="M498" s="146">
        <f>+IF(K498&lt;0,-H498*L498,H498*L498)</f>
        <v>4.7884647992846573E-4</v>
      </c>
      <c r="N498" s="142">
        <f>+M498/K498</f>
        <v>6.7005151616555273E-3</v>
      </c>
      <c r="O498" s="148"/>
    </row>
    <row r="499" spans="2:15" ht="15.75" x14ac:dyDescent="0.3">
      <c r="B499" s="141"/>
      <c r="C499" s="142"/>
      <c r="D499" s="142"/>
      <c r="E499" s="142"/>
      <c r="F499" s="142"/>
      <c r="G499" s="142"/>
      <c r="H499" s="146"/>
      <c r="I499" s="142"/>
      <c r="J499" s="142"/>
      <c r="K499" s="142"/>
      <c r="L499" s="149" t="s">
        <v>166</v>
      </c>
      <c r="M499" s="150">
        <f>+SUM(M497:M498)-C497</f>
        <v>-2.0892015010222321E-4</v>
      </c>
      <c r="N499" s="151">
        <f>+SUM(N497:N498)</f>
        <v>1.4728212053515811E-2</v>
      </c>
      <c r="O499" s="153"/>
    </row>
    <row r="500" spans="2:15" x14ac:dyDescent="0.25">
      <c r="B500" s="141"/>
      <c r="C500" s="142"/>
      <c r="D500" s="142"/>
      <c r="E500" s="142"/>
      <c r="F500" s="142"/>
      <c r="G500" s="142"/>
      <c r="H500" s="146"/>
      <c r="I500" s="142"/>
      <c r="J500" s="142"/>
      <c r="K500" s="142"/>
      <c r="L500" s="142"/>
      <c r="M500" s="142"/>
      <c r="N500" s="142"/>
      <c r="O500" s="153"/>
    </row>
    <row r="501" spans="2:15" x14ac:dyDescent="0.25">
      <c r="B501" s="154" t="s">
        <v>148</v>
      </c>
      <c r="C501" s="142">
        <f>0.76/1000</f>
        <v>7.6000000000000004E-4</v>
      </c>
      <c r="D501" s="147">
        <f>+D462+O462</f>
        <v>335.9419413786344</v>
      </c>
      <c r="E501" s="144" t="s">
        <v>169</v>
      </c>
      <c r="F501" s="143">
        <v>119.71</v>
      </c>
      <c r="G501" s="143">
        <f>63/1000</f>
        <v>6.3E-2</v>
      </c>
      <c r="H501" s="146">
        <f>+PI()*G501^2/4</f>
        <v>3.1172453105244723E-3</v>
      </c>
      <c r="I501" s="147">
        <f>+D497+O497</f>
        <v>335.84210718687353</v>
      </c>
      <c r="J501" s="261">
        <f>+D501</f>
        <v>335.9419413786344</v>
      </c>
      <c r="K501" s="147">
        <f>+I501-J501</f>
        <v>-9.9834191760862723E-2</v>
      </c>
      <c r="L501" s="142">
        <f>(-2*POWER(2*9.81*G501*ABS(K501)/F501,0.5))*(LOG10(($D$2/(3.7*G501))+((2.51*$D$3*POWER(F501,0.5))/(G501*POWER(2*9.81*G501*ABS(K501),0.5)))))</f>
        <v>0.18619996937544483</v>
      </c>
      <c r="M501" s="146">
        <f>+IF(K501&lt;0,-H501*L501,H501*L501)</f>
        <v>-5.8043098135540574E-4</v>
      </c>
      <c r="N501" s="142">
        <f>+M501/K501</f>
        <v>5.8139498213772081E-3</v>
      </c>
      <c r="O501" s="148">
        <f>2*M503/N503</f>
        <v>-3.4619279680730232E-2</v>
      </c>
    </row>
    <row r="502" spans="2:15" x14ac:dyDescent="0.25">
      <c r="B502" s="141"/>
      <c r="C502" s="142"/>
      <c r="D502" s="142"/>
      <c r="E502" s="144" t="s">
        <v>122</v>
      </c>
      <c r="F502" s="143">
        <v>283.68</v>
      </c>
      <c r="G502" s="143">
        <f>75/1000</f>
        <v>7.4999999999999997E-2</v>
      </c>
      <c r="H502" s="146">
        <f>+PI()*G502^2/4</f>
        <v>4.4178646691106467E-3</v>
      </c>
      <c r="I502" s="147">
        <f>+D466+O466</f>
        <v>336.3007020427932</v>
      </c>
      <c r="J502" s="261">
        <f>+D501</f>
        <v>335.9419413786344</v>
      </c>
      <c r="K502" s="147">
        <f>+I502-J502</f>
        <v>0.35876066415880814</v>
      </c>
      <c r="L502" s="262">
        <f>(-2*POWER(2*9.81*G502*ABS(K502)/F502,0.5))*(LOG10(($D$2/(3.7*G502))+((2.51*$D$3*POWER(F502,0.5))/(G502*POWER(2*9.81*G502*ABS(K502),0.5)))))</f>
        <v>0.26771503467003493</v>
      </c>
      <c r="M502" s="146">
        <f>+IF(K502&lt;0,-H502*L502,H502*L502)</f>
        <v>1.1827287930584792E-3</v>
      </c>
      <c r="N502" s="142">
        <f>+M502/K502</f>
        <v>3.2967070005616205E-3</v>
      </c>
      <c r="O502" s="148"/>
    </row>
    <row r="503" spans="2:15" ht="15.75" x14ac:dyDescent="0.3">
      <c r="B503" s="141"/>
      <c r="C503" s="142"/>
      <c r="D503" s="142"/>
      <c r="E503" s="142"/>
      <c r="F503" s="142"/>
      <c r="G503" s="142"/>
      <c r="H503" s="142"/>
      <c r="I503" s="142"/>
      <c r="J503" s="142"/>
      <c r="K503" s="142"/>
      <c r="L503" s="149" t="s">
        <v>166</v>
      </c>
      <c r="M503" s="150">
        <f>+SUM(M501:M502)-C501</f>
        <v>-1.5770218829692657E-4</v>
      </c>
      <c r="N503" s="151">
        <f>+SUM(N501:N502)</f>
        <v>9.1106568219388277E-3</v>
      </c>
      <c r="O503" s="153"/>
    </row>
    <row r="504" spans="2:15" x14ac:dyDescent="0.25">
      <c r="B504" s="154"/>
      <c r="C504" s="142"/>
      <c r="D504" s="142"/>
      <c r="E504" s="142"/>
      <c r="F504" s="142"/>
      <c r="G504" s="142"/>
      <c r="H504" s="142"/>
      <c r="I504" s="142"/>
      <c r="J504" s="142"/>
      <c r="K504" s="142"/>
      <c r="L504" s="142"/>
      <c r="M504" s="142"/>
      <c r="N504" s="142"/>
      <c r="O504" s="153"/>
    </row>
    <row r="505" spans="2:15" x14ac:dyDescent="0.25">
      <c r="B505" s="154" t="s">
        <v>142</v>
      </c>
      <c r="C505" s="142">
        <f>3.71/1000</f>
        <v>3.7099999999999998E-3</v>
      </c>
      <c r="D505" s="147">
        <f>+D466+O466</f>
        <v>336.3007020427932</v>
      </c>
      <c r="E505" s="144" t="s">
        <v>168</v>
      </c>
      <c r="F505" s="143">
        <v>184.94</v>
      </c>
      <c r="G505" s="145">
        <f>110/1000</f>
        <v>0.11</v>
      </c>
      <c r="H505" s="146">
        <f>+PI()*G505^2/4</f>
        <v>9.5033177771091243E-3</v>
      </c>
      <c r="I505" s="147">
        <f>+D491+O491</f>
        <v>335.8832123306031</v>
      </c>
      <c r="J505" s="261">
        <f>+D505</f>
        <v>336.3007020427932</v>
      </c>
      <c r="K505" s="147">
        <f>+I505-J505</f>
        <v>-0.417489712190104</v>
      </c>
      <c r="L505" s="262">
        <f>(-2*POWER(2*9.81*G505*ABS(K505)/F505,0.5))*(LOG10(($D$2/(3.7*G505))+((2.51*$D$3*POWER(F505,0.5))/(G505*POWER(2*9.81*G505*ABS(K505),0.5)))))</f>
        <v>0.48530727624857295</v>
      </c>
      <c r="M505" s="146">
        <f>+IF(K505&lt;0,-H505*L505,H505*L505)</f>
        <v>-4.6120292657334718E-3</v>
      </c>
      <c r="N505" s="142">
        <f>+M505/K505</f>
        <v>1.1047048899814288E-2</v>
      </c>
      <c r="O505" s="148">
        <f>2*M508/N508</f>
        <v>-2.0008600551869777E-2</v>
      </c>
    </row>
    <row r="506" spans="2:15" x14ac:dyDescent="0.25">
      <c r="B506" s="141"/>
      <c r="C506" s="142"/>
      <c r="D506" s="142"/>
      <c r="E506" s="144" t="s">
        <v>171</v>
      </c>
      <c r="F506" s="143">
        <v>283.68</v>
      </c>
      <c r="G506" s="143">
        <f>75/1000</f>
        <v>7.4999999999999997E-2</v>
      </c>
      <c r="H506" s="146">
        <f>+PI()*G506^2/4</f>
        <v>4.4178646691106467E-3</v>
      </c>
      <c r="I506" s="147">
        <f>+D501+O501</f>
        <v>335.90732209895367</v>
      </c>
      <c r="J506" s="261">
        <f>+D505</f>
        <v>336.3007020427932</v>
      </c>
      <c r="K506" s="147">
        <f>+I506-J506</f>
        <v>-0.39337994383953401</v>
      </c>
      <c r="L506" s="262">
        <f>(-2*POWER(2*9.81*G506*ABS(K506)/F506,0.5))*(LOG10(($D$2/(3.7*G506))+((2.51*$D$3*POWER(F506,0.5))/(G506*POWER(2*9.81*G506*ABS(K506),0.5)))))</f>
        <v>0.28212899733910407</v>
      </c>
      <c r="M506" s="146">
        <f>+IF(K506&lt;0,-H506*L506,H506*L506)</f>
        <v>-1.2464077294760396E-3</v>
      </c>
      <c r="N506" s="142">
        <f>+M506/K506</f>
        <v>3.1684577442119654E-3</v>
      </c>
      <c r="O506" s="148"/>
    </row>
    <row r="507" spans="2:15" x14ac:dyDescent="0.25">
      <c r="B507" s="141"/>
      <c r="C507" s="142"/>
      <c r="D507" s="142"/>
      <c r="E507" s="144" t="s">
        <v>170</v>
      </c>
      <c r="F507" s="143">
        <v>372.26</v>
      </c>
      <c r="G507" s="145">
        <f>110/1000</f>
        <v>0.11</v>
      </c>
      <c r="H507" s="146">
        <f>+PI()*G507^2/4</f>
        <v>9.5033177771091243E-3</v>
      </c>
      <c r="I507" s="147">
        <v>339.3</v>
      </c>
      <c r="J507" s="261">
        <f>+D505</f>
        <v>336.3007020427932</v>
      </c>
      <c r="K507" s="147">
        <f>+I507-J507</f>
        <v>2.9992979572068066</v>
      </c>
      <c r="L507" s="262">
        <f>(-2*POWER(2*9.81*G507*ABS(K507)/F507,0.5))*(LOG10(($D$2/(3.7*G507))+((2.51*$D$3*POWER(F507,0.5))/(G507*POWER(2*9.81*G507*ABS(K507),0.5)))))</f>
        <v>0.98858987348051053</v>
      </c>
      <c r="M507" s="146">
        <f>+IF(K507&lt;0,-H507*L507,H507*L507)</f>
        <v>9.3948837189173958E-3</v>
      </c>
      <c r="N507" s="142">
        <f>+M507/K507</f>
        <v>3.1323609234431265E-3</v>
      </c>
      <c r="O507" s="148"/>
    </row>
    <row r="508" spans="2:15" ht="16.5" thickBot="1" x14ac:dyDescent="0.35">
      <c r="B508" s="299"/>
      <c r="C508" s="300"/>
      <c r="D508" s="300"/>
      <c r="E508" s="300"/>
      <c r="F508" s="300"/>
      <c r="G508" s="300"/>
      <c r="H508" s="300"/>
      <c r="I508" s="300"/>
      <c r="J508" s="300"/>
      <c r="K508" s="300"/>
      <c r="L508" s="301" t="s">
        <v>166</v>
      </c>
      <c r="M508" s="302">
        <f>+SUM(M505:M507)-C505</f>
        <v>-1.7355327629211582E-4</v>
      </c>
      <c r="N508" s="303">
        <f>+SUM(N505:N507)</f>
        <v>1.734786756746938E-2</v>
      </c>
      <c r="O508" s="304"/>
    </row>
    <row r="510" spans="2:15" ht="15.75" thickBot="1" x14ac:dyDescent="0.3"/>
    <row r="511" spans="2:15" ht="15.75" thickBot="1" x14ac:dyDescent="0.3">
      <c r="B511" s="131">
        <f>+B472+1</f>
        <v>14</v>
      </c>
      <c r="D511" s="297"/>
    </row>
    <row r="512" spans="2:15" ht="32.25" thickBot="1" x14ac:dyDescent="0.3">
      <c r="B512" s="125" t="s">
        <v>151</v>
      </c>
      <c r="C512" s="298" t="s">
        <v>161</v>
      </c>
      <c r="D512" s="298" t="s">
        <v>153</v>
      </c>
      <c r="E512" s="125" t="s">
        <v>152</v>
      </c>
      <c r="F512" s="125" t="s">
        <v>78</v>
      </c>
      <c r="G512" s="125" t="s">
        <v>115</v>
      </c>
      <c r="H512" s="125" t="s">
        <v>154</v>
      </c>
      <c r="I512" s="125" t="s">
        <v>155</v>
      </c>
      <c r="J512" s="125" t="s">
        <v>156</v>
      </c>
      <c r="K512" s="125" t="s">
        <v>157</v>
      </c>
      <c r="L512" s="125" t="s">
        <v>82</v>
      </c>
      <c r="M512" s="125" t="s">
        <v>164</v>
      </c>
      <c r="N512" s="125" t="s">
        <v>158</v>
      </c>
      <c r="O512" s="129" t="s">
        <v>165</v>
      </c>
    </row>
    <row r="513" spans="2:15" x14ac:dyDescent="0.25">
      <c r="B513" s="132" t="s">
        <v>127</v>
      </c>
      <c r="C513" s="133">
        <f>2.97/1000</f>
        <v>2.97E-3</v>
      </c>
      <c r="D513" s="134">
        <f>+D474+O474</f>
        <v>336.88483993156325</v>
      </c>
      <c r="E513" s="135" t="s">
        <v>110</v>
      </c>
      <c r="F513" s="136">
        <v>310.83</v>
      </c>
      <c r="G513" s="137">
        <f>110/1000</f>
        <v>0.11</v>
      </c>
      <c r="H513" s="138">
        <f>+PI()*G513^2/4</f>
        <v>9.5033177771091243E-3</v>
      </c>
      <c r="I513" s="134">
        <v>339.3</v>
      </c>
      <c r="J513" s="134">
        <f>+D513</f>
        <v>336.88483993156325</v>
      </c>
      <c r="K513" s="134">
        <f>+I513-J513</f>
        <v>2.4151600684367622</v>
      </c>
      <c r="L513" s="133">
        <f>(-2*POWER(2*9.81*G513*ABS(K513)/F513,0.5))*(LOG10(($D$2/(3.7*G513))+((2.51*$D$3*POWER(F513,0.5))/(G513*POWER(2*9.81*G513*ABS(K513),0.5)))))</f>
        <v>0.96882733532079812</v>
      </c>
      <c r="M513" s="139">
        <f>+IF(K513&lt;0,-H513*L513,H513*L513)</f>
        <v>9.2070740387034042E-3</v>
      </c>
      <c r="N513" s="133">
        <f>+M513/K513</f>
        <v>3.8122003419271419E-3</v>
      </c>
      <c r="O513" s="140">
        <f>2*M515/N515</f>
        <v>-3.2934186538307368E-2</v>
      </c>
    </row>
    <row r="514" spans="2:15" x14ac:dyDescent="0.25">
      <c r="B514" s="141"/>
      <c r="C514" s="142"/>
      <c r="D514" s="143"/>
      <c r="E514" s="144" t="s">
        <v>138</v>
      </c>
      <c r="F514" s="143">
        <v>240.22</v>
      </c>
      <c r="G514" s="145">
        <f>110/1000</f>
        <v>0.11</v>
      </c>
      <c r="H514" s="146">
        <f>+PI()*G514^2/4</f>
        <v>9.5033177771091243E-3</v>
      </c>
      <c r="I514" s="147">
        <f>+D478+O478</f>
        <v>335.9097914375883</v>
      </c>
      <c r="J514" s="147">
        <f>+D513</f>
        <v>336.88483993156325</v>
      </c>
      <c r="K514" s="147">
        <f>+I514-J514</f>
        <v>-0.97504849397495263</v>
      </c>
      <c r="L514" s="142">
        <f>(-2*POWER(2*9.81*G514*ABS(K514)/F514,0.5))*(LOG10(($D$2/(3.7*G514))+((2.51*$D$3*POWER(F514,0.5))/(G514*POWER(2*9.81*G514*ABS(K514),0.5)))))</f>
        <v>0.67429846016412687</v>
      </c>
      <c r="M514" s="146">
        <f>+IF(K514&lt;0,-H514*L514,H514*L514)</f>
        <v>-6.4080725435550559E-3</v>
      </c>
      <c r="N514" s="142">
        <f>+M514/K514</f>
        <v>6.5720552189475704E-3</v>
      </c>
      <c r="O514" s="148"/>
    </row>
    <row r="515" spans="2:15" ht="15.75" x14ac:dyDescent="0.3">
      <c r="B515" s="141"/>
      <c r="C515" s="142"/>
      <c r="D515" s="143"/>
      <c r="E515" s="144"/>
      <c r="F515" s="143"/>
      <c r="G515" s="145"/>
      <c r="H515" s="146"/>
      <c r="I515" s="147"/>
      <c r="J515" s="147"/>
      <c r="K515" s="147"/>
      <c r="L515" s="149" t="s">
        <v>166</v>
      </c>
      <c r="M515" s="150">
        <f>+SUM(M513:M514)-C513</f>
        <v>-1.709985048516517E-4</v>
      </c>
      <c r="N515" s="151">
        <f>+SUM(N513:N514)</f>
        <v>1.0384255560874713E-2</v>
      </c>
      <c r="O515" s="148"/>
    </row>
    <row r="516" spans="2:15" x14ac:dyDescent="0.25">
      <c r="B516" s="141"/>
      <c r="C516" s="142"/>
      <c r="D516" s="143"/>
      <c r="E516" s="144"/>
      <c r="F516" s="142"/>
      <c r="G516" s="142"/>
      <c r="H516" s="146"/>
      <c r="I516" s="152"/>
      <c r="J516" s="142"/>
      <c r="K516" s="142"/>
      <c r="L516" s="142"/>
      <c r="M516" s="142"/>
      <c r="N516" s="142"/>
      <c r="O516" s="153"/>
    </row>
    <row r="517" spans="2:15" x14ac:dyDescent="0.25">
      <c r="B517" s="154" t="s">
        <v>128</v>
      </c>
      <c r="C517" s="142">
        <f>3.73/1000</f>
        <v>3.7299999999999998E-3</v>
      </c>
      <c r="D517" s="147">
        <f>+D478+O478</f>
        <v>335.9097914375883</v>
      </c>
      <c r="E517" s="144" t="s">
        <v>138</v>
      </c>
      <c r="F517" s="143">
        <v>240.22</v>
      </c>
      <c r="G517" s="155">
        <f>110/1000</f>
        <v>0.11</v>
      </c>
      <c r="H517" s="146">
        <f>+PI()*G517^2/4</f>
        <v>9.5033177771091243E-3</v>
      </c>
      <c r="I517" s="156">
        <f>+D513+O513</f>
        <v>336.85190574502496</v>
      </c>
      <c r="J517" s="147">
        <f>+D517</f>
        <v>335.9097914375883</v>
      </c>
      <c r="K517" s="147">
        <f>+I517-J517</f>
        <v>0.94211430743666824</v>
      </c>
      <c r="L517" s="142">
        <f>(-2*POWER(2*9.81*G517*ABS(K517)/F517,0.5))*(LOG10(($D$2/(3.7*G517))+((2.51*$D$3*POWER(F517,0.5))/(G517*POWER(2*9.81*G517*ABS(K517),0.5)))))</f>
        <v>0.66145993669822856</v>
      </c>
      <c r="M517" s="146">
        <f>+IF(K517&lt;0,-H517*L517,H517*L517)</f>
        <v>6.2860639752697518E-3</v>
      </c>
      <c r="N517" s="142">
        <f>+M517/K517</f>
        <v>6.6722943549950495E-3</v>
      </c>
      <c r="O517" s="148">
        <f>2*M520/N520</f>
        <v>-2.5892044985292916E-2</v>
      </c>
    </row>
    <row r="518" spans="2:15" x14ac:dyDescent="0.25">
      <c r="B518" s="141"/>
      <c r="C518" s="142"/>
      <c r="D518" s="143"/>
      <c r="E518" s="144" t="s">
        <v>139</v>
      </c>
      <c r="F518" s="147">
        <v>237.3</v>
      </c>
      <c r="G518" s="155">
        <f>110/1000</f>
        <v>0.11</v>
      </c>
      <c r="H518" s="146">
        <f>+PI()*G518^2/4</f>
        <v>9.5033177771091243E-3</v>
      </c>
      <c r="I518" s="156">
        <f>+D483+O483</f>
        <v>335.72827499649435</v>
      </c>
      <c r="J518" s="147">
        <f>+D517</f>
        <v>335.9097914375883</v>
      </c>
      <c r="K518" s="147">
        <f>+I518-J518</f>
        <v>-0.18151644109394738</v>
      </c>
      <c r="L518" s="142">
        <f>(-2*POWER(2*9.81*G518*ABS(K518)/F518,0.5))*(LOG10(($D$2/(3.7*G518))+((2.51*$D$3*POWER(F518,0.5))/(G518*POWER(2*9.81*G518*ABS(K518),0.5)))))</f>
        <v>0.26356685840846483</v>
      </c>
      <c r="M518" s="146">
        <f>+IF(K518&lt;0,-H518*L518,H518*L518)</f>
        <v>-2.5047596109699674E-3</v>
      </c>
      <c r="N518" s="142">
        <f>+M518/K518</f>
        <v>1.3799078451927009E-2</v>
      </c>
      <c r="O518" s="148"/>
    </row>
    <row r="519" spans="2:15" x14ac:dyDescent="0.25">
      <c r="B519" s="141"/>
      <c r="C519" s="142"/>
      <c r="D519" s="143"/>
      <c r="E519" s="144" t="s">
        <v>112</v>
      </c>
      <c r="F519" s="143">
        <v>401.36</v>
      </c>
      <c r="G519" s="155">
        <f>110/1000</f>
        <v>0.11</v>
      </c>
      <c r="H519" s="146">
        <f>+PI()*G519^2/4</f>
        <v>9.5033177771091243E-3</v>
      </c>
      <c r="I519" s="156">
        <f>+D491+O491</f>
        <v>335.8832123306031</v>
      </c>
      <c r="J519" s="147">
        <f>+D517</f>
        <v>335.9097914375883</v>
      </c>
      <c r="K519" s="147">
        <f>+I519-J519</f>
        <v>-2.6579106985195722E-2</v>
      </c>
      <c r="L519" s="142">
        <f>(-2*POWER(2*9.81*G519*ABS(K519)/F519,0.5))*(LOG10(($D$2/(3.7*G519))+((2.51*$D$3*POWER(F519,0.5))/(G519*POWER(2*9.81*G519*ABS(K519),0.5)))))</f>
        <v>6.4894451781882009E-2</v>
      </c>
      <c r="M519" s="146">
        <f>+IF(K519&lt;0,-H519*L519,H519*L519)</f>
        <v>-6.1671259725451023E-4</v>
      </c>
      <c r="N519" s="142">
        <f>+M519/K519</f>
        <v>2.3202908871167587E-2</v>
      </c>
      <c r="O519" s="148"/>
    </row>
    <row r="520" spans="2:15" ht="15.75" x14ac:dyDescent="0.3">
      <c r="B520" s="141"/>
      <c r="C520" s="142"/>
      <c r="D520" s="143"/>
      <c r="E520" s="144"/>
      <c r="F520" s="143"/>
      <c r="G520" s="155"/>
      <c r="H520" s="146"/>
      <c r="I520" s="156"/>
      <c r="J520" s="147"/>
      <c r="K520" s="147"/>
      <c r="L520" s="149" t="s">
        <v>166</v>
      </c>
      <c r="M520" s="150">
        <f>+SUM(M517:M519)-C517</f>
        <v>-5.654082329547257E-4</v>
      </c>
      <c r="N520" s="151">
        <f>+SUM(N517:N519)</f>
        <v>4.3674281678089649E-2</v>
      </c>
      <c r="O520" s="153"/>
    </row>
    <row r="521" spans="2:15" x14ac:dyDescent="0.25">
      <c r="B521" s="141"/>
      <c r="C521" s="142"/>
      <c r="D521" s="143"/>
      <c r="E521" s="144"/>
      <c r="F521" s="142"/>
      <c r="G521" s="142"/>
      <c r="H521" s="146"/>
      <c r="I521" s="152"/>
      <c r="J521" s="143"/>
      <c r="K521" s="142"/>
      <c r="L521" s="142"/>
      <c r="M521" s="142"/>
      <c r="N521" s="142"/>
      <c r="O521" s="153"/>
    </row>
    <row r="522" spans="2:15" x14ac:dyDescent="0.25">
      <c r="B522" s="154" t="s">
        <v>141</v>
      </c>
      <c r="C522" s="179">
        <f>1.9/1000</f>
        <v>1.9E-3</v>
      </c>
      <c r="D522" s="147">
        <f>+D483+O483</f>
        <v>335.72827499649435</v>
      </c>
      <c r="E522" s="144" t="s">
        <v>139</v>
      </c>
      <c r="F522" s="147">
        <v>237.3</v>
      </c>
      <c r="G522" s="155">
        <f>110/1000</f>
        <v>0.11</v>
      </c>
      <c r="H522" s="146">
        <f>+PI()*G522^2/4</f>
        <v>9.5033177771091243E-3</v>
      </c>
      <c r="I522" s="156">
        <f>+D517+O517</f>
        <v>335.88389939260298</v>
      </c>
      <c r="J522" s="147">
        <f>+D522</f>
        <v>335.72827499649435</v>
      </c>
      <c r="K522" s="147">
        <f>+I522-J522</f>
        <v>0.15562439610863521</v>
      </c>
      <c r="L522" s="142">
        <f>(-2*POWER(2*9.81*G522*ABS(K522)/F522,0.5))*(LOG10(($D$2/(3.7*G522))+((2.51*$D$3*POWER(F522,0.5))/(G522*POWER(2*9.81*G522*ABS(K522),0.5)))))</f>
        <v>0.24154705141286742</v>
      </c>
      <c r="M522" s="146">
        <f>+IF(K522&lt;0,-H522*L522,H522*L522)</f>
        <v>2.2954983877001944E-3</v>
      </c>
      <c r="N522" s="142">
        <f>+M522/K522</f>
        <v>1.475024768030456E-2</v>
      </c>
      <c r="O522" s="148">
        <f>2*M524/N524</f>
        <v>-3.0323867824072689E-2</v>
      </c>
    </row>
    <row r="523" spans="2:15" x14ac:dyDescent="0.25">
      <c r="B523" s="141"/>
      <c r="C523" s="142"/>
      <c r="D523" s="143"/>
      <c r="E523" s="144" t="s">
        <v>117</v>
      </c>
      <c r="F523" s="143">
        <v>401.35</v>
      </c>
      <c r="G523" s="143">
        <f>75/1000</f>
        <v>7.4999999999999997E-2</v>
      </c>
      <c r="H523" s="146">
        <f>+PI()*G523^2/4</f>
        <v>4.4178646691106467E-3</v>
      </c>
      <c r="I523" s="156">
        <f>+D487+O487</f>
        <v>335.53882868971539</v>
      </c>
      <c r="J523" s="147">
        <f>+D522</f>
        <v>335.72827499649435</v>
      </c>
      <c r="K523" s="147">
        <f>+I523-J523</f>
        <v>-0.18944630677896157</v>
      </c>
      <c r="L523" s="142">
        <f>(-2*POWER(2*9.81*G523*ABS(K523)/F523,0.5))*(LOG10(($D$2/(3.7*G523))+((2.51*$D$3*POWER(F523,0.5))/(G523*POWER(2*9.81*G523*ABS(K523),0.5)))))</f>
        <v>0.15233672635742601</v>
      </c>
      <c r="M523" s="146">
        <f>+IF(K523&lt;0,-H523*L523,H523*L523)</f>
        <v>-6.7300304118244898E-4</v>
      </c>
      <c r="N523" s="142">
        <f>+M523/K523</f>
        <v>3.5524737991735156E-3</v>
      </c>
      <c r="O523" s="148"/>
    </row>
    <row r="524" spans="2:15" ht="15.75" x14ac:dyDescent="0.3">
      <c r="B524" s="141"/>
      <c r="C524" s="142"/>
      <c r="D524" s="143"/>
      <c r="E524" s="144"/>
      <c r="F524" s="142"/>
      <c r="G524" s="142"/>
      <c r="H524" s="146"/>
      <c r="I524" s="152"/>
      <c r="J524" s="143"/>
      <c r="K524" s="142"/>
      <c r="L524" s="149" t="s">
        <v>166</v>
      </c>
      <c r="M524" s="150">
        <f>+SUM(M522:M523)-C522</f>
        <v>-2.7750465348225467E-4</v>
      </c>
      <c r="N524" s="151">
        <f>+SUM(N522:N523)</f>
        <v>1.8302721479478076E-2</v>
      </c>
      <c r="O524" s="153"/>
    </row>
    <row r="525" spans="2:15" ht="15.75" x14ac:dyDescent="0.3">
      <c r="B525" s="141"/>
      <c r="C525" s="142"/>
      <c r="D525" s="143"/>
      <c r="E525" s="144"/>
      <c r="F525" s="142"/>
      <c r="G525" s="142"/>
      <c r="H525" s="146"/>
      <c r="I525" s="152"/>
      <c r="J525" s="143"/>
      <c r="K525" s="142"/>
      <c r="L525" s="149"/>
      <c r="M525" s="150"/>
      <c r="N525" s="151"/>
      <c r="O525" s="153"/>
    </row>
    <row r="526" spans="2:15" x14ac:dyDescent="0.25">
      <c r="B526" s="154" t="s">
        <v>145</v>
      </c>
      <c r="C526" s="143">
        <f>1.95/1000</f>
        <v>1.9499999999999999E-3</v>
      </c>
      <c r="D526" s="147">
        <f>+D487+O487</f>
        <v>335.53882868971539</v>
      </c>
      <c r="E526" s="144" t="s">
        <v>117</v>
      </c>
      <c r="F526" s="143">
        <v>401.35</v>
      </c>
      <c r="G526" s="143">
        <f>75/1000</f>
        <v>7.4999999999999997E-2</v>
      </c>
      <c r="H526" s="146">
        <f>+PI()*G526^2/4</f>
        <v>4.4178646691106467E-3</v>
      </c>
      <c r="I526" s="147">
        <f>+D522+O522</f>
        <v>335.6979511286703</v>
      </c>
      <c r="J526" s="147">
        <f>+D526</f>
        <v>335.53882868971539</v>
      </c>
      <c r="K526" s="147">
        <f>+I526-J526</f>
        <v>0.15912243895490974</v>
      </c>
      <c r="L526" s="262">
        <f>(-2*POWER(2*9.81*G526*ABS(K526)/F526,0.5))*(LOG10(($D$2/(3.7*G526))+((2.51*$D$3*POWER(F526,0.5))/(G526*POWER(2*9.81*G526*ABS(K526),0.5)))))</f>
        <v>0.13779104668931622</v>
      </c>
      <c r="M526" s="146">
        <f>+IF(K526&lt;0,-H526*L526,H526*L526)</f>
        <v>6.0874219688850561E-4</v>
      </c>
      <c r="N526" s="142">
        <f>+M526/K526</f>
        <v>3.8256213321428783E-3</v>
      </c>
      <c r="O526" s="148">
        <f>2*M528/N528</f>
        <v>-2.6672778314559824E-2</v>
      </c>
    </row>
    <row r="527" spans="2:15" x14ac:dyDescent="0.25">
      <c r="B527" s="141"/>
      <c r="C527" s="142"/>
      <c r="D527" s="143"/>
      <c r="E527" s="144" t="s">
        <v>167</v>
      </c>
      <c r="F527" s="143">
        <v>249.85</v>
      </c>
      <c r="G527" s="143">
        <f>75/1000</f>
        <v>7.4999999999999997E-2</v>
      </c>
      <c r="H527" s="146">
        <f>+PI()*G527^2/4</f>
        <v>4.4178646691106467E-3</v>
      </c>
      <c r="I527" s="147">
        <f>+D491+O491</f>
        <v>335.8832123306031</v>
      </c>
      <c r="J527" s="147">
        <f>+D526</f>
        <v>335.53882868971539</v>
      </c>
      <c r="K527" s="147">
        <f>+I527-J527</f>
        <v>0.34438364088771323</v>
      </c>
      <c r="L527" s="142">
        <f>(-2*POWER(2*9.81*G527*ABS(K527)/F527,0.5))*(LOG10(($D$2/(3.7*G527))+((2.51*$D$3*POWER(F527,0.5))/(G527*POWER(2*9.81*G527*ABS(K527),0.5)))))</f>
        <v>0.28116199564050282</v>
      </c>
      <c r="M527" s="146">
        <f>+IF(K527&lt;0,-H527*L527,H527*L527)</f>
        <v>1.242135646836819E-3</v>
      </c>
      <c r="N527" s="142">
        <f>+M527/K527</f>
        <v>3.6068369671537885E-3</v>
      </c>
      <c r="O527" s="148"/>
    </row>
    <row r="528" spans="2:15" ht="15.75" x14ac:dyDescent="0.3">
      <c r="B528" s="141"/>
      <c r="C528" s="142"/>
      <c r="D528" s="152"/>
      <c r="E528" s="144"/>
      <c r="F528" s="142"/>
      <c r="G528" s="142"/>
      <c r="H528" s="146"/>
      <c r="I528" s="152"/>
      <c r="J528" s="143"/>
      <c r="K528" s="142"/>
      <c r="L528" s="149" t="s">
        <v>166</v>
      </c>
      <c r="M528" s="150">
        <f>+SUM(M526:M527)-C526</f>
        <v>-9.9122156274675157E-5</v>
      </c>
      <c r="N528" s="151">
        <f>+SUM(N526:N527)</f>
        <v>7.4324582992966667E-3</v>
      </c>
      <c r="O528" s="153"/>
    </row>
    <row r="529" spans="2:15" x14ac:dyDescent="0.25">
      <c r="B529" s="141"/>
      <c r="C529" s="142"/>
      <c r="D529" s="152"/>
      <c r="E529" s="144"/>
      <c r="F529" s="142"/>
      <c r="G529" s="142"/>
      <c r="H529" s="146"/>
      <c r="I529" s="152"/>
      <c r="J529" s="143"/>
      <c r="K529" s="142"/>
      <c r="L529" s="142"/>
      <c r="M529" s="142"/>
      <c r="N529" s="142"/>
      <c r="O529" s="153"/>
    </row>
    <row r="530" spans="2:15" x14ac:dyDescent="0.25">
      <c r="B530" s="154" t="s">
        <v>146</v>
      </c>
      <c r="C530" s="143">
        <f>4.52/1000</f>
        <v>4.5199999999999997E-3</v>
      </c>
      <c r="D530" s="156">
        <f>+D491+O491</f>
        <v>335.8832123306031</v>
      </c>
      <c r="E530" s="144" t="s">
        <v>112</v>
      </c>
      <c r="F530" s="143">
        <v>401.36</v>
      </c>
      <c r="G530" s="145">
        <f>110/1000</f>
        <v>0.11</v>
      </c>
      <c r="H530" s="146">
        <f>+PI()*G530^2/4</f>
        <v>9.5033177771091243E-3</v>
      </c>
      <c r="I530" s="156">
        <f>+D517+O517</f>
        <v>335.88389939260298</v>
      </c>
      <c r="J530" s="147">
        <f>+D530</f>
        <v>335.8832123306031</v>
      </c>
      <c r="K530" s="147">
        <f>+I530-J530</f>
        <v>6.8706199988355365E-4</v>
      </c>
      <c r="L530" s="142">
        <f>(-2*POWER(2*9.81*G530*ABS(K530)/F530,0.5))*(LOG10(($D$2/(3.7*G530))+((2.51*$D$3*POWER(F530,0.5))/(G530*POWER(2*9.81*G530*ABS(K530),0.5)))))</f>
        <v>7.3848787273870006E-3</v>
      </c>
      <c r="M530" s="146">
        <f>+IF(K530&lt;0,-H530*L530,H530*L530)</f>
        <v>7.0180849291771888E-5</v>
      </c>
      <c r="N530" s="142">
        <f>+M530/K530</f>
        <v>0.10214631183745637</v>
      </c>
      <c r="O530" s="148">
        <f>2*M534/N534</f>
        <v>-2.4014449220397041E-2</v>
      </c>
    </row>
    <row r="531" spans="2:15" x14ac:dyDescent="0.25">
      <c r="B531" s="141"/>
      <c r="C531" s="142"/>
      <c r="D531" s="152"/>
      <c r="E531" s="144" t="s">
        <v>167</v>
      </c>
      <c r="F531" s="143">
        <v>249.85</v>
      </c>
      <c r="G531" s="145">
        <f>75/1000</f>
        <v>7.4999999999999997E-2</v>
      </c>
      <c r="H531" s="146">
        <f>+PI()*G531^2/4</f>
        <v>4.4178646691106467E-3</v>
      </c>
      <c r="I531" s="156">
        <f>+D526+O526</f>
        <v>335.51215591140084</v>
      </c>
      <c r="J531" s="147">
        <f>+D530</f>
        <v>335.8832123306031</v>
      </c>
      <c r="K531" s="147">
        <f>+I531-J531</f>
        <v>-0.37105641920226162</v>
      </c>
      <c r="L531" s="142">
        <f>(-2*POWER(2*9.81*G531*ABS(K531)/F531,0.5))*(LOG10(($D$2/(3.7*G531))+((2.51*$D$3*POWER(F531,0.5))/(G531*POWER(2*9.81*G531*ABS(K531),0.5)))))</f>
        <v>0.29335054212580924</v>
      </c>
      <c r="M531" s="146">
        <f>+IF(K531&lt;0,-H531*L531,H531*L531)</f>
        <v>-1.2959829957220671E-3</v>
      </c>
      <c r="N531" s="142">
        <f>+M531/K531</f>
        <v>3.4926844777630191E-3</v>
      </c>
      <c r="O531" s="148"/>
    </row>
    <row r="532" spans="2:15" x14ac:dyDescent="0.25">
      <c r="B532" s="141"/>
      <c r="C532" s="142"/>
      <c r="D532" s="152"/>
      <c r="E532" s="144" t="s">
        <v>140</v>
      </c>
      <c r="F532" s="143">
        <v>298.01</v>
      </c>
      <c r="G532" s="145">
        <f>63/1000</f>
        <v>6.3E-2</v>
      </c>
      <c r="H532" s="146">
        <f>+PI()*G532^2/4</f>
        <v>3.1172453105244723E-3</v>
      </c>
      <c r="I532" s="156">
        <f>+D497+O497</f>
        <v>335.84210718687353</v>
      </c>
      <c r="J532" s="147">
        <f>+D530</f>
        <v>335.8832123306031</v>
      </c>
      <c r="K532" s="147">
        <f>+I532-J532</f>
        <v>-4.1105143729566862E-2</v>
      </c>
      <c r="L532" s="142">
        <f>(-2*POWER(2*9.81*G532*ABS(K532)/F532,0.5))*(LOG10(($D$2/(3.7*G532))+((2.51*$D$3*POWER(F532,0.5))/(G532*POWER(2*9.81*G532*ABS(K532),0.5)))))</f>
        <v>6.5555129712790247E-2</v>
      </c>
      <c r="M532" s="146">
        <f>+IF(K532&lt;0,-H532*L532,H532*L532)</f>
        <v>-2.0435142067801889E-4</v>
      </c>
      <c r="N532" s="142">
        <f>+M532/K532</f>
        <v>4.9714318485895295E-3</v>
      </c>
      <c r="O532" s="148"/>
    </row>
    <row r="533" spans="2:15" x14ac:dyDescent="0.25">
      <c r="B533" s="141"/>
      <c r="C533" s="142"/>
      <c r="D533" s="142"/>
      <c r="E533" s="144" t="s">
        <v>168</v>
      </c>
      <c r="F533" s="143">
        <v>184.94</v>
      </c>
      <c r="G533" s="145">
        <f>110/1000</f>
        <v>0.11</v>
      </c>
      <c r="H533" s="146">
        <f>+PI()*G533^2/4</f>
        <v>9.5033177771091243E-3</v>
      </c>
      <c r="I533" s="156">
        <f>+D505+O505</f>
        <v>336.28069344224133</v>
      </c>
      <c r="J533" s="147">
        <f>+D530</f>
        <v>335.8832123306031</v>
      </c>
      <c r="K533" s="147">
        <f>+I533-J533</f>
        <v>0.39748111163822841</v>
      </c>
      <c r="L533" s="142">
        <f>(-2*POWER(2*9.81*G533*ABS(K533)/F533,0.5))*(LOG10(($D$2/(3.7*G533))+((2.51*$D$3*POWER(F533,0.5))/(G533*POWER(2*9.81*G533*ABS(K533),0.5)))))</f>
        <v>0.47209826402127203</v>
      </c>
      <c r="M533" s="146">
        <f>+IF(K533&lt;0,-H533*L533,H533*L533)</f>
        <v>4.4864998250157117E-3</v>
      </c>
      <c r="N533" s="142">
        <f>+M533/K533</f>
        <v>1.1287328362659775E-2</v>
      </c>
      <c r="O533" s="148"/>
    </row>
    <row r="534" spans="2:15" ht="15.75" x14ac:dyDescent="0.3">
      <c r="B534" s="141"/>
      <c r="C534" s="142"/>
      <c r="D534" s="142"/>
      <c r="E534" s="142"/>
      <c r="F534" s="142"/>
      <c r="G534" s="142"/>
      <c r="H534" s="146"/>
      <c r="I534" s="152"/>
      <c r="J534" s="143"/>
      <c r="K534" s="142"/>
      <c r="L534" s="149" t="s">
        <v>166</v>
      </c>
      <c r="M534" s="150">
        <f>+SUM(M530:M533)-C530</f>
        <v>-1.4636537420926023E-3</v>
      </c>
      <c r="N534" s="151">
        <f>+SUM(N530:N533)</f>
        <v>0.1218977565264687</v>
      </c>
      <c r="O534" s="153"/>
    </row>
    <row r="535" spans="2:15" x14ac:dyDescent="0.25">
      <c r="B535" s="141"/>
      <c r="C535" s="142"/>
      <c r="D535" s="142"/>
      <c r="E535" s="142"/>
      <c r="F535" s="142"/>
      <c r="G535" s="142"/>
      <c r="H535" s="146"/>
      <c r="I535" s="142"/>
      <c r="J535" s="143"/>
      <c r="K535" s="142"/>
      <c r="L535" s="142"/>
      <c r="M535" s="142"/>
      <c r="N535" s="142"/>
      <c r="O535" s="153"/>
    </row>
    <row r="536" spans="2:15" x14ac:dyDescent="0.25">
      <c r="B536" s="154" t="s">
        <v>147</v>
      </c>
      <c r="C536" s="142">
        <f>0.79/1000</f>
        <v>7.9000000000000001E-4</v>
      </c>
      <c r="D536" s="147">
        <f>+D497+O497</f>
        <v>335.84210718687353</v>
      </c>
      <c r="E536" s="144" t="s">
        <v>140</v>
      </c>
      <c r="F536" s="143">
        <v>298.01</v>
      </c>
      <c r="G536" s="143">
        <f>63/1000</f>
        <v>6.3E-2</v>
      </c>
      <c r="H536" s="146">
        <f>+PI()*G536^2/4</f>
        <v>3.1172453105244723E-3</v>
      </c>
      <c r="I536" s="147">
        <f>+D530+O530</f>
        <v>335.85919788138273</v>
      </c>
      <c r="J536" s="147">
        <f>+D536</f>
        <v>335.84210718687353</v>
      </c>
      <c r="K536" s="147">
        <f>+I536-J536</f>
        <v>1.7090694509192872E-2</v>
      </c>
      <c r="L536" s="142">
        <f>(-2*POWER(2*9.81*G536*ABS(K536)/F536,0.5))*(LOG10(($D$2/(3.7*G536))+((2.51*$D$3*POWER(F536,0.5))/(G536*POWER(2*9.81*G536*ABS(K536),0.5)))))</f>
        <v>3.9067055317343363E-2</v>
      </c>
      <c r="M536" s="146">
        <f>+IF(K536&lt;0,-H536*L536,H536*L536)</f>
        <v>1.2178159498398875E-4</v>
      </c>
      <c r="N536" s="142">
        <f>+M536/K536</f>
        <v>7.1256083196902234E-3</v>
      </c>
      <c r="O536" s="148">
        <f>2*M538/N538</f>
        <v>-3.0372924997647363E-2</v>
      </c>
    </row>
    <row r="537" spans="2:15" x14ac:dyDescent="0.25">
      <c r="B537" s="141"/>
      <c r="C537" s="142"/>
      <c r="D537" s="142"/>
      <c r="E537" s="144" t="s">
        <v>169</v>
      </c>
      <c r="F537" s="143">
        <v>119.71</v>
      </c>
      <c r="G537" s="143">
        <f>63/1000</f>
        <v>6.3E-2</v>
      </c>
      <c r="H537" s="146">
        <f>+PI()*G537^2/4</f>
        <v>3.1172453105244723E-3</v>
      </c>
      <c r="I537" s="147">
        <f>+D501+O501</f>
        <v>335.90732209895367</v>
      </c>
      <c r="J537" s="147">
        <f>+D536</f>
        <v>335.84210718687353</v>
      </c>
      <c r="K537" s="147">
        <f>+I537-J537</f>
        <v>6.5214912080136855E-2</v>
      </c>
      <c r="L537" s="142">
        <f>(-2*POWER(2*9.81*G537*ABS(K537)/F537,0.5))*(LOG10(($D$2/(3.7*G537))+((2.51*$D$3*POWER(F537,0.5))/(G537*POWER(2*9.81*G537*ABS(K537),0.5)))))</f>
        <v>0.14571519631071264</v>
      </c>
      <c r="M537" s="146">
        <f>+IF(K537&lt;0,-H537*L537,H537*L537)</f>
        <v>4.5423001237172189E-4</v>
      </c>
      <c r="N537" s="142">
        <f>+M537/K537</f>
        <v>6.965124967331991E-3</v>
      </c>
      <c r="O537" s="148"/>
    </row>
    <row r="538" spans="2:15" ht="15.75" x14ac:dyDescent="0.3">
      <c r="B538" s="141"/>
      <c r="C538" s="142"/>
      <c r="D538" s="142"/>
      <c r="E538" s="142"/>
      <c r="F538" s="142"/>
      <c r="G538" s="142"/>
      <c r="H538" s="146"/>
      <c r="I538" s="142"/>
      <c r="J538" s="142"/>
      <c r="K538" s="142"/>
      <c r="L538" s="149" t="s">
        <v>166</v>
      </c>
      <c r="M538" s="150">
        <f>+SUM(M536:M537)-C536</f>
        <v>-2.1398839264428939E-4</v>
      </c>
      <c r="N538" s="151">
        <f>+SUM(N536:N537)</f>
        <v>1.4090733287022214E-2</v>
      </c>
      <c r="O538" s="153"/>
    </row>
    <row r="539" spans="2:15" x14ac:dyDescent="0.25">
      <c r="B539" s="141"/>
      <c r="C539" s="142"/>
      <c r="D539" s="142"/>
      <c r="E539" s="142"/>
      <c r="F539" s="142"/>
      <c r="G539" s="142"/>
      <c r="H539" s="146"/>
      <c r="I539" s="142"/>
      <c r="J539" s="142"/>
      <c r="K539" s="142"/>
      <c r="L539" s="142"/>
      <c r="M539" s="142"/>
      <c r="N539" s="142"/>
      <c r="O539" s="153"/>
    </row>
    <row r="540" spans="2:15" x14ac:dyDescent="0.25">
      <c r="B540" s="154" t="s">
        <v>148</v>
      </c>
      <c r="C540" s="142">
        <f>0.76/1000</f>
        <v>7.6000000000000004E-4</v>
      </c>
      <c r="D540" s="147">
        <f>+D501+O501</f>
        <v>335.90732209895367</v>
      </c>
      <c r="E540" s="144" t="s">
        <v>169</v>
      </c>
      <c r="F540" s="143">
        <v>119.71</v>
      </c>
      <c r="G540" s="143">
        <f>63/1000</f>
        <v>6.3E-2</v>
      </c>
      <c r="H540" s="146">
        <f>+PI()*G540^2/4</f>
        <v>3.1172453105244723E-3</v>
      </c>
      <c r="I540" s="147">
        <f>+D536+O536</f>
        <v>335.81173426187587</v>
      </c>
      <c r="J540" s="261">
        <f>+D540</f>
        <v>335.90732209895367</v>
      </c>
      <c r="K540" s="147">
        <f>+I540-J540</f>
        <v>-9.5587837077800941E-2</v>
      </c>
      <c r="L540" s="142">
        <f>(-2*POWER(2*9.81*G540*ABS(K540)/F540,0.5))*(LOG10(($D$2/(3.7*G540))+((2.51*$D$3*POWER(F540,0.5))/(G540*POWER(2*9.81*G540*ABS(K540),0.5)))))</f>
        <v>0.18160698047465151</v>
      </c>
      <c r="M540" s="146">
        <f>+IF(K540&lt;0,-H540*L540,H540*L540)</f>
        <v>-5.6611350824311679E-4</v>
      </c>
      <c r="N540" s="142">
        <f>+M540/K540</f>
        <v>5.9224429127143563E-3</v>
      </c>
      <c r="O540" s="148">
        <f>2*M542/N542</f>
        <v>-2.5361705878095123E-2</v>
      </c>
    </row>
    <row r="541" spans="2:15" x14ac:dyDescent="0.25">
      <c r="B541" s="141"/>
      <c r="C541" s="142"/>
      <c r="D541" s="142"/>
      <c r="E541" s="144" t="s">
        <v>122</v>
      </c>
      <c r="F541" s="143">
        <v>283.68</v>
      </c>
      <c r="G541" s="143">
        <f>75/1000</f>
        <v>7.4999999999999997E-2</v>
      </c>
      <c r="H541" s="146">
        <f>+PI()*G541^2/4</f>
        <v>4.4178646691106467E-3</v>
      </c>
      <c r="I541" s="147">
        <f>+D505+O505</f>
        <v>336.28069344224133</v>
      </c>
      <c r="J541" s="261">
        <f>+D540</f>
        <v>335.90732209895367</v>
      </c>
      <c r="K541" s="147">
        <f>+I541-J541</f>
        <v>0.37337134328765842</v>
      </c>
      <c r="L541" s="262">
        <f>(-2*POWER(2*9.81*G541*ABS(K541)/F541,0.5))*(LOG10(($D$2/(3.7*G541))+((2.51*$D$3*POWER(F541,0.5))/(G541*POWER(2*9.81*G541*ABS(K541),0.5)))))</f>
        <v>0.27386969665321187</v>
      </c>
      <c r="M541" s="146">
        <f>+IF(K541&lt;0,-H541*L541,H541*L541)</f>
        <v>1.2099192567842751E-3</v>
      </c>
      <c r="N541" s="142">
        <f>+M541/K541</f>
        <v>3.2405252265225687E-3</v>
      </c>
      <c r="O541" s="148"/>
    </row>
    <row r="542" spans="2:15" ht="15.75" x14ac:dyDescent="0.3">
      <c r="B542" s="141"/>
      <c r="C542" s="142"/>
      <c r="D542" s="142"/>
      <c r="E542" s="142"/>
      <c r="F542" s="142"/>
      <c r="G542" s="142"/>
      <c r="H542" s="142"/>
      <c r="I542" s="142"/>
      <c r="J542" s="142"/>
      <c r="K542" s="142"/>
      <c r="L542" s="149" t="s">
        <v>166</v>
      </c>
      <c r="M542" s="150">
        <f>+SUM(M540:M541)-C540</f>
        <v>-1.1619425145884172E-4</v>
      </c>
      <c r="N542" s="151">
        <f>+SUM(N540:N541)</f>
        <v>9.1629681392369246E-3</v>
      </c>
      <c r="O542" s="153"/>
    </row>
    <row r="543" spans="2:15" x14ac:dyDescent="0.25">
      <c r="B543" s="154"/>
      <c r="C543" s="142"/>
      <c r="D543" s="142"/>
      <c r="E543" s="142"/>
      <c r="F543" s="142"/>
      <c r="G543" s="142"/>
      <c r="H543" s="142"/>
      <c r="I543" s="142"/>
      <c r="J543" s="142"/>
      <c r="K543" s="142"/>
      <c r="L543" s="142"/>
      <c r="M543" s="142"/>
      <c r="N543" s="142"/>
      <c r="O543" s="153"/>
    </row>
    <row r="544" spans="2:15" x14ac:dyDescent="0.25">
      <c r="B544" s="154" t="s">
        <v>142</v>
      </c>
      <c r="C544" s="142">
        <f>3.71/1000</f>
        <v>3.7099999999999998E-3</v>
      </c>
      <c r="D544" s="147">
        <f>+D505+O505</f>
        <v>336.28069344224133</v>
      </c>
      <c r="E544" s="144" t="s">
        <v>168</v>
      </c>
      <c r="F544" s="143">
        <v>184.94</v>
      </c>
      <c r="G544" s="145">
        <f>110/1000</f>
        <v>0.11</v>
      </c>
      <c r="H544" s="146">
        <f>+PI()*G544^2/4</f>
        <v>9.5033177771091243E-3</v>
      </c>
      <c r="I544" s="147">
        <f>+D530+O530</f>
        <v>335.85919788138273</v>
      </c>
      <c r="J544" s="261">
        <f>+D544</f>
        <v>336.28069344224133</v>
      </c>
      <c r="K544" s="147">
        <f>+I544-J544</f>
        <v>-0.4214955608586024</v>
      </c>
      <c r="L544" s="262">
        <f>(-2*POWER(2*9.81*G544*ABS(K544)/F544,0.5))*(LOG10(($D$2/(3.7*G544))+((2.51*$D$3*POWER(F544,0.5))/(G544*POWER(2*9.81*G544*ABS(K544),0.5)))))</f>
        <v>0.48791764190634451</v>
      </c>
      <c r="M544" s="146">
        <f>+IF(K544&lt;0,-H544*L544,H544*L544)</f>
        <v>-4.6368364000937273E-3</v>
      </c>
      <c r="N544" s="142">
        <f>+M544/K544</f>
        <v>1.1000913961343546E-2</v>
      </c>
      <c r="O544" s="148">
        <f>2*M547/N547</f>
        <v>-2.0046489851130622E-2</v>
      </c>
    </row>
    <row r="545" spans="2:15" x14ac:dyDescent="0.25">
      <c r="B545" s="141"/>
      <c r="C545" s="142"/>
      <c r="D545" s="142"/>
      <c r="E545" s="144" t="s">
        <v>171</v>
      </c>
      <c r="F545" s="143">
        <v>283.68</v>
      </c>
      <c r="G545" s="143">
        <f>75/1000</f>
        <v>7.4999999999999997E-2</v>
      </c>
      <c r="H545" s="146">
        <f>+PI()*G545^2/4</f>
        <v>4.4178646691106467E-3</v>
      </c>
      <c r="I545" s="147">
        <f>+D540+O540</f>
        <v>335.88196039307559</v>
      </c>
      <c r="J545" s="261">
        <f>+D544</f>
        <v>336.28069344224133</v>
      </c>
      <c r="K545" s="147">
        <f>+I545-J545</f>
        <v>-0.3987330491657417</v>
      </c>
      <c r="L545" s="262">
        <f>(-2*POWER(2*9.81*G545*ABS(K545)/F545,0.5))*(LOG10(($D$2/(3.7*G545))+((2.51*$D$3*POWER(F545,0.5))/(G545*POWER(2*9.81*G545*ABS(K545),0.5)))))</f>
        <v>0.2843071524982056</v>
      </c>
      <c r="M545" s="146">
        <f>+IF(K545&lt;0,-H545*L545,H545*L545)</f>
        <v>-1.2560305241972752E-3</v>
      </c>
      <c r="N545" s="142">
        <f>+M545/K545</f>
        <v>3.1500537184595899E-3</v>
      </c>
      <c r="O545" s="148"/>
    </row>
    <row r="546" spans="2:15" x14ac:dyDescent="0.25">
      <c r="B546" s="141"/>
      <c r="C546" s="142"/>
      <c r="D546" s="142"/>
      <c r="E546" s="144" t="s">
        <v>170</v>
      </c>
      <c r="F546" s="143">
        <v>372.26</v>
      </c>
      <c r="G546" s="145">
        <f>110/1000</f>
        <v>0.11</v>
      </c>
      <c r="H546" s="146">
        <f>+PI()*G546^2/4</f>
        <v>9.5033177771091243E-3</v>
      </c>
      <c r="I546" s="147">
        <v>339.3</v>
      </c>
      <c r="J546" s="261">
        <f>+D544</f>
        <v>336.28069344224133</v>
      </c>
      <c r="K546" s="147">
        <f>+I546-J546</f>
        <v>3.0193065577586822</v>
      </c>
      <c r="L546" s="262">
        <f>(-2*POWER(2*9.81*G546*ABS(K546)/F546,0.5))*(LOG10(($D$2/(3.7*G546))+((2.51*$D$3*POWER(F546,0.5))/(G546*POWER(2*9.81*G546*ABS(K546),0.5)))))</f>
        <v>0.99225602146435354</v>
      </c>
      <c r="M546" s="146">
        <f>+IF(K546&lt;0,-H546*L546,H546*L546)</f>
        <v>9.4297242882257631E-3</v>
      </c>
      <c r="N546" s="142">
        <f>+M546/K546</f>
        <v>3.1231423864510523E-3</v>
      </c>
      <c r="O546" s="148"/>
    </row>
    <row r="547" spans="2:15" ht="16.5" thickBot="1" x14ac:dyDescent="0.35">
      <c r="B547" s="299"/>
      <c r="C547" s="300"/>
      <c r="D547" s="300"/>
      <c r="E547" s="300"/>
      <c r="F547" s="300"/>
      <c r="G547" s="300"/>
      <c r="H547" s="300"/>
      <c r="I547" s="300"/>
      <c r="J547" s="300"/>
      <c r="K547" s="300"/>
      <c r="L547" s="301" t="s">
        <v>166</v>
      </c>
      <c r="M547" s="302">
        <f>+SUM(M544:M546)-C544</f>
        <v>-1.7314263606523893E-4</v>
      </c>
      <c r="N547" s="303">
        <f>+SUM(N544:N546)</f>
        <v>1.7274110066254188E-2</v>
      </c>
      <c r="O547" s="304"/>
    </row>
    <row r="549" spans="2:15" ht="15.75" thickBot="1" x14ac:dyDescent="0.3"/>
    <row r="550" spans="2:15" ht="15.75" thickBot="1" x14ac:dyDescent="0.3">
      <c r="B550" s="131">
        <f>+B511+1</f>
        <v>15</v>
      </c>
      <c r="D550" s="297"/>
    </row>
    <row r="551" spans="2:15" ht="32.25" thickBot="1" x14ac:dyDescent="0.3">
      <c r="B551" s="125" t="s">
        <v>151</v>
      </c>
      <c r="C551" s="298" t="s">
        <v>161</v>
      </c>
      <c r="D551" s="298" t="s">
        <v>153</v>
      </c>
      <c r="E551" s="125" t="s">
        <v>152</v>
      </c>
      <c r="F551" s="125" t="s">
        <v>78</v>
      </c>
      <c r="G551" s="125" t="s">
        <v>115</v>
      </c>
      <c r="H551" s="125" t="s">
        <v>154</v>
      </c>
      <c r="I551" s="125" t="s">
        <v>155</v>
      </c>
      <c r="J551" s="125" t="s">
        <v>156</v>
      </c>
      <c r="K551" s="125" t="s">
        <v>157</v>
      </c>
      <c r="L551" s="125" t="s">
        <v>82</v>
      </c>
      <c r="M551" s="125" t="s">
        <v>164</v>
      </c>
      <c r="N551" s="125" t="s">
        <v>158</v>
      </c>
      <c r="O551" s="129" t="s">
        <v>165</v>
      </c>
    </row>
    <row r="552" spans="2:15" x14ac:dyDescent="0.25">
      <c r="B552" s="132" t="s">
        <v>127</v>
      </c>
      <c r="C552" s="133">
        <f>2.97/1000</f>
        <v>2.97E-3</v>
      </c>
      <c r="D552" s="134">
        <f>+D513+O513</f>
        <v>336.85190574502496</v>
      </c>
      <c r="E552" s="135" t="s">
        <v>110</v>
      </c>
      <c r="F552" s="136">
        <v>310.83</v>
      </c>
      <c r="G552" s="137">
        <f>110/1000</f>
        <v>0.11</v>
      </c>
      <c r="H552" s="138">
        <f>+PI()*G552^2/4</f>
        <v>9.5033177771091243E-3</v>
      </c>
      <c r="I552" s="134">
        <v>339.3</v>
      </c>
      <c r="J552" s="134">
        <f>+D552</f>
        <v>336.85190574502496</v>
      </c>
      <c r="K552" s="134">
        <f>+I552-J552</f>
        <v>2.4480942549750466</v>
      </c>
      <c r="L552" s="133">
        <f>(-2*POWER(2*9.81*G552*ABS(K552)/F552,0.5))*(LOG10(($D$2/(3.7*G552))+((2.51*$D$3*POWER(F552,0.5))/(G552*POWER(2*9.81*G552*ABS(K552),0.5)))))</f>
        <v>0.97616193631677806</v>
      </c>
      <c r="M552" s="139">
        <f>+IF(K552&lt;0,-H552*L552,H552*L552)</f>
        <v>9.2767770827365016E-3</v>
      </c>
      <c r="N552" s="133">
        <f>+M552/K552</f>
        <v>3.789387219827882E-3</v>
      </c>
      <c r="O552" s="140">
        <f>2*M554/N554</f>
        <v>-1.4517555550787511E-2</v>
      </c>
    </row>
    <row r="553" spans="2:15" x14ac:dyDescent="0.25">
      <c r="B553" s="141"/>
      <c r="C553" s="142"/>
      <c r="D553" s="143"/>
      <c r="E553" s="144" t="s">
        <v>138</v>
      </c>
      <c r="F553" s="143">
        <v>240.22</v>
      </c>
      <c r="G553" s="145">
        <f>110/1000</f>
        <v>0.11</v>
      </c>
      <c r="H553" s="146">
        <f>+PI()*G553^2/4</f>
        <v>9.5033177771091243E-3</v>
      </c>
      <c r="I553" s="147">
        <f>+D517+O517</f>
        <v>335.88389939260298</v>
      </c>
      <c r="J553" s="147">
        <f>+D552</f>
        <v>336.85190574502496</v>
      </c>
      <c r="K553" s="147">
        <f>+I553-J553</f>
        <v>-0.96800635242198041</v>
      </c>
      <c r="L553" s="142">
        <f>(-2*POWER(2*9.81*G553*ABS(K553)/F553,0.5))*(LOG10(($D$2/(3.7*G553))+((2.51*$D$3*POWER(F553,0.5))/(G553*POWER(2*9.81*G553*ABS(K553),0.5)))))</f>
        <v>0.67156978625594443</v>
      </c>
      <c r="M553" s="146">
        <f>+IF(K553&lt;0,-H553*L553,H553*L553)</f>
        <v>-6.3821410882954916E-3</v>
      </c>
      <c r="N553" s="142">
        <f>+M553/K553</f>
        <v>6.5930776924419832E-3</v>
      </c>
      <c r="O553" s="148"/>
    </row>
    <row r="554" spans="2:15" ht="15.75" x14ac:dyDescent="0.3">
      <c r="B554" s="141"/>
      <c r="C554" s="142"/>
      <c r="D554" s="143"/>
      <c r="E554" s="144"/>
      <c r="F554" s="143"/>
      <c r="G554" s="145"/>
      <c r="H554" s="146"/>
      <c r="I554" s="147"/>
      <c r="J554" s="147"/>
      <c r="K554" s="147"/>
      <c r="L554" s="149" t="s">
        <v>166</v>
      </c>
      <c r="M554" s="150">
        <f>+SUM(M552:M553)-C552</f>
        <v>-7.5364005558989974E-5</v>
      </c>
      <c r="N554" s="151">
        <f>+SUM(N552:N553)</f>
        <v>1.0382464912269865E-2</v>
      </c>
      <c r="O554" s="148"/>
    </row>
    <row r="555" spans="2:15" x14ac:dyDescent="0.25">
      <c r="B555" s="141"/>
      <c r="C555" s="142"/>
      <c r="D555" s="143"/>
      <c r="E555" s="144"/>
      <c r="F555" s="142"/>
      <c r="G555" s="142"/>
      <c r="H555" s="146"/>
      <c r="I555" s="152"/>
      <c r="J555" s="142"/>
      <c r="K555" s="142"/>
      <c r="L555" s="142"/>
      <c r="M555" s="142"/>
      <c r="N555" s="142"/>
      <c r="O555" s="153"/>
    </row>
    <row r="556" spans="2:15" x14ac:dyDescent="0.25">
      <c r="B556" s="154" t="s">
        <v>128</v>
      </c>
      <c r="C556" s="142">
        <f>3.73/1000</f>
        <v>3.7299999999999998E-3</v>
      </c>
      <c r="D556" s="147">
        <f>+D517+O517</f>
        <v>335.88389939260298</v>
      </c>
      <c r="E556" s="144" t="s">
        <v>138</v>
      </c>
      <c r="F556" s="143">
        <v>240.22</v>
      </c>
      <c r="G556" s="155">
        <f>110/1000</f>
        <v>0.11</v>
      </c>
      <c r="H556" s="146">
        <f>+PI()*G556^2/4</f>
        <v>9.5033177771091243E-3</v>
      </c>
      <c r="I556" s="156">
        <f>+D552+O552</f>
        <v>336.83738818947415</v>
      </c>
      <c r="J556" s="147">
        <f>+D556</f>
        <v>335.88389939260298</v>
      </c>
      <c r="K556" s="147">
        <f>+I556-J556</f>
        <v>0.95348879687117005</v>
      </c>
      <c r="L556" s="142">
        <f>(-2*POWER(2*9.81*G556*ABS(K556)/F556,0.5))*(LOG10(($D$2/(3.7*G556))+((2.51*$D$3*POWER(F556,0.5))/(G556*POWER(2*9.81*G556*ABS(K556),0.5)))))</f>
        <v>0.66591636030122114</v>
      </c>
      <c r="M556" s="146">
        <f>+IF(K556&lt;0,-H556*L556,H556*L556)</f>
        <v>6.3284147849183995E-3</v>
      </c>
      <c r="N556" s="142">
        <f>+M556/K556</f>
        <v>6.6371149883300189E-3</v>
      </c>
      <c r="O556" s="148">
        <f>2*M559/N559</f>
        <v>-2.4054864702468422E-2</v>
      </c>
    </row>
    <row r="557" spans="2:15" x14ac:dyDescent="0.25">
      <c r="B557" s="141"/>
      <c r="C557" s="142"/>
      <c r="D557" s="143"/>
      <c r="E557" s="144" t="s">
        <v>139</v>
      </c>
      <c r="F557" s="147">
        <v>237.3</v>
      </c>
      <c r="G557" s="155">
        <f>110/1000</f>
        <v>0.11</v>
      </c>
      <c r="H557" s="146">
        <f>+PI()*G557^2/4</f>
        <v>9.5033177771091243E-3</v>
      </c>
      <c r="I557" s="156">
        <f>+D522+O522</f>
        <v>335.6979511286703</v>
      </c>
      <c r="J557" s="147">
        <f>+D556</f>
        <v>335.88389939260298</v>
      </c>
      <c r="K557" s="147">
        <f>+I557-J557</f>
        <v>-0.18594826393268704</v>
      </c>
      <c r="L557" s="142">
        <f>(-2*POWER(2*9.81*G557*ABS(K557)/F557,0.5))*(LOG10(($D$2/(3.7*G557))+((2.51*$D$3*POWER(F557,0.5))/(G557*POWER(2*9.81*G557*ABS(K557),0.5)))))</f>
        <v>0.26719304055496013</v>
      </c>
      <c r="M557" s="146">
        <f>+IF(K557&lt;0,-H557*L557,H557*L557)</f>
        <v>-2.5392203722257919E-3</v>
      </c>
      <c r="N557" s="142">
        <f>+M557/K557</f>
        <v>1.365552072669517E-2</v>
      </c>
      <c r="O557" s="148"/>
    </row>
    <row r="558" spans="2:15" x14ac:dyDescent="0.25">
      <c r="B558" s="141"/>
      <c r="C558" s="142"/>
      <c r="D558" s="143"/>
      <c r="E558" s="144" t="s">
        <v>112</v>
      </c>
      <c r="F558" s="143">
        <v>401.36</v>
      </c>
      <c r="G558" s="155">
        <f>110/1000</f>
        <v>0.11</v>
      </c>
      <c r="H558" s="146">
        <f>+PI()*G558^2/4</f>
        <v>9.5033177771091243E-3</v>
      </c>
      <c r="I558" s="156">
        <f>+D530+O530</f>
        <v>335.85919788138273</v>
      </c>
      <c r="J558" s="147">
        <f>+D556</f>
        <v>335.88389939260298</v>
      </c>
      <c r="K558" s="147">
        <f>+I558-J558</f>
        <v>-2.4701511220257544E-2</v>
      </c>
      <c r="L558" s="142">
        <f>(-2*POWER(2*9.81*G558*ABS(K558)/F558,0.5))*(LOG10(($D$2/(3.7*G558))+((2.51*$D$3*POWER(F558,0.5))/(G558*POWER(2*9.81*G558*ABS(K558),0.5)))))</f>
        <v>6.219434336622659E-2</v>
      </c>
      <c r="M558" s="146">
        <f>+IF(K558&lt;0,-H558*L558,H558*L558)</f>
        <v>-5.9105260894789006E-4</v>
      </c>
      <c r="N558" s="142">
        <f>+M558/K558</f>
        <v>2.3927791448774671E-2</v>
      </c>
      <c r="O558" s="148"/>
    </row>
    <row r="559" spans="2:15" ht="15.75" x14ac:dyDescent="0.3">
      <c r="B559" s="141"/>
      <c r="C559" s="142"/>
      <c r="D559" s="143"/>
      <c r="E559" s="144"/>
      <c r="F559" s="143"/>
      <c r="G559" s="155"/>
      <c r="H559" s="146"/>
      <c r="I559" s="156"/>
      <c r="J559" s="147"/>
      <c r="K559" s="147"/>
      <c r="L559" s="149" t="s">
        <v>166</v>
      </c>
      <c r="M559" s="150">
        <f>+SUM(M556:M558)-C556</f>
        <v>-5.3185819625528249E-4</v>
      </c>
      <c r="N559" s="151">
        <f>+SUM(N556:N558)</f>
        <v>4.4220427163799855E-2</v>
      </c>
      <c r="O559" s="153"/>
    </row>
    <row r="560" spans="2:15" x14ac:dyDescent="0.25">
      <c r="B560" s="141"/>
      <c r="C560" s="142"/>
      <c r="D560" s="143"/>
      <c r="E560" s="144"/>
      <c r="F560" s="142"/>
      <c r="G560" s="142"/>
      <c r="H560" s="146"/>
      <c r="I560" s="152"/>
      <c r="J560" s="143"/>
      <c r="K560" s="142"/>
      <c r="L560" s="142"/>
      <c r="M560" s="142"/>
      <c r="N560" s="142"/>
      <c r="O560" s="153"/>
    </row>
    <row r="561" spans="2:15" x14ac:dyDescent="0.25">
      <c r="B561" s="154" t="s">
        <v>141</v>
      </c>
      <c r="C561" s="179">
        <f>1.9/1000</f>
        <v>1.9E-3</v>
      </c>
      <c r="D561" s="147">
        <f>+D522+O522</f>
        <v>335.6979511286703</v>
      </c>
      <c r="E561" s="144" t="s">
        <v>139</v>
      </c>
      <c r="F561" s="147">
        <v>237.3</v>
      </c>
      <c r="G561" s="155">
        <f>110/1000</f>
        <v>0.11</v>
      </c>
      <c r="H561" s="146">
        <f>+PI()*G561^2/4</f>
        <v>9.5033177771091243E-3</v>
      </c>
      <c r="I561" s="156">
        <f>+D556+O556</f>
        <v>335.85984452790052</v>
      </c>
      <c r="J561" s="147">
        <f>+D561</f>
        <v>335.6979511286703</v>
      </c>
      <c r="K561" s="147">
        <f>+I561-J561</f>
        <v>0.16189339923022317</v>
      </c>
      <c r="L561" s="142">
        <f>(-2*POWER(2*9.81*G561*ABS(K561)/F561,0.5))*(LOG10(($D$2/(3.7*G561))+((2.51*$D$3*POWER(F561,0.5))/(G561*POWER(2*9.81*G561*ABS(K561),0.5)))))</f>
        <v>0.24701828446534788</v>
      </c>
      <c r="M561" s="146">
        <f>+IF(K561&lt;0,-H561*L561,H561*L561)</f>
        <v>2.3474932540305392E-3</v>
      </c>
      <c r="N561" s="142">
        <f>+M561/K561</f>
        <v>1.4500240684255742E-2</v>
      </c>
      <c r="O561" s="148">
        <f>2*M563/N563</f>
        <v>-2.4114573728583E-2</v>
      </c>
    </row>
    <row r="562" spans="2:15" x14ac:dyDescent="0.25">
      <c r="B562" s="141"/>
      <c r="C562" s="142"/>
      <c r="D562" s="143"/>
      <c r="E562" s="144" t="s">
        <v>117</v>
      </c>
      <c r="F562" s="143">
        <v>401.35</v>
      </c>
      <c r="G562" s="143">
        <f>75/1000</f>
        <v>7.4999999999999997E-2</v>
      </c>
      <c r="H562" s="146">
        <f>+PI()*G562^2/4</f>
        <v>4.4178646691106467E-3</v>
      </c>
      <c r="I562" s="156">
        <f>+D526+O526</f>
        <v>335.51215591140084</v>
      </c>
      <c r="J562" s="147">
        <f>+D561</f>
        <v>335.6979511286703</v>
      </c>
      <c r="K562" s="147">
        <f>+I562-J562</f>
        <v>-0.18579521726945813</v>
      </c>
      <c r="L562" s="142">
        <f>(-2*POWER(2*9.81*G562*ABS(K562)/F562,0.5))*(LOG10(($D$2/(3.7*G562))+((2.51*$D$3*POWER(F562,0.5))/(G562*POWER(2*9.81*G562*ABS(K562),0.5)))))</f>
        <v>0.15064197227565773</v>
      </c>
      <c r="M562" s="146">
        <f>+IF(K562&lt;0,-H562*L562,H562*L562)</f>
        <v>-6.6551584700177383E-4</v>
      </c>
      <c r="N562" s="142">
        <f>+M562/K562</f>
        <v>3.5819858916851374E-3</v>
      </c>
      <c r="O562" s="148"/>
    </row>
    <row r="563" spans="2:15" ht="15.75" x14ac:dyDescent="0.3">
      <c r="B563" s="141"/>
      <c r="C563" s="142"/>
      <c r="D563" s="143"/>
      <c r="E563" s="144"/>
      <c r="F563" s="142"/>
      <c r="G563" s="142"/>
      <c r="H563" s="146"/>
      <c r="I563" s="152"/>
      <c r="J563" s="143"/>
      <c r="K563" s="142"/>
      <c r="L563" s="149" t="s">
        <v>166</v>
      </c>
      <c r="M563" s="150">
        <f>+SUM(M561:M562)-C561</f>
        <v>-2.1802259297123462E-4</v>
      </c>
      <c r="N563" s="151">
        <f>+SUM(N561:N562)</f>
        <v>1.8082226575940878E-2</v>
      </c>
      <c r="O563" s="153"/>
    </row>
    <row r="564" spans="2:15" ht="15.75" x14ac:dyDescent="0.3">
      <c r="B564" s="141"/>
      <c r="C564" s="142"/>
      <c r="D564" s="143"/>
      <c r="E564" s="144"/>
      <c r="F564" s="142"/>
      <c r="G564" s="142"/>
      <c r="H564" s="146"/>
      <c r="I564" s="152"/>
      <c r="J564" s="143"/>
      <c r="K564" s="142"/>
      <c r="L564" s="149"/>
      <c r="M564" s="150"/>
      <c r="N564" s="151"/>
      <c r="O564" s="153"/>
    </row>
    <row r="565" spans="2:15" x14ac:dyDescent="0.25">
      <c r="B565" s="154" t="s">
        <v>145</v>
      </c>
      <c r="C565" s="143">
        <f>1.95/1000</f>
        <v>1.9499999999999999E-3</v>
      </c>
      <c r="D565" s="147">
        <f>+D526+O526</f>
        <v>335.51215591140084</v>
      </c>
      <c r="E565" s="144" t="s">
        <v>117</v>
      </c>
      <c r="F565" s="143">
        <v>401.35</v>
      </c>
      <c r="G565" s="143">
        <f>75/1000</f>
        <v>7.4999999999999997E-2</v>
      </c>
      <c r="H565" s="146">
        <f>+PI()*G565^2/4</f>
        <v>4.4178646691106467E-3</v>
      </c>
      <c r="I565" s="147">
        <f>+D561+O561</f>
        <v>335.67383655494172</v>
      </c>
      <c r="J565" s="147">
        <f>+D565</f>
        <v>335.51215591140084</v>
      </c>
      <c r="K565" s="147">
        <f>+I565-J565</f>
        <v>0.16168064354087619</v>
      </c>
      <c r="L565" s="262">
        <f>(-2*POWER(2*9.81*G565*ABS(K565)/F565,0.5))*(LOG10(($D$2/(3.7*G565))+((2.51*$D$3*POWER(F565,0.5))/(G565*POWER(2*9.81*G565*ABS(K565),0.5)))))</f>
        <v>0.1390622519547246</v>
      </c>
      <c r="M565" s="146">
        <f>+IF(K565&lt;0,-H565*L565,H565*L565)</f>
        <v>6.1435820971774075E-4</v>
      </c>
      <c r="N565" s="142">
        <f>+M565/K565</f>
        <v>3.7998253610514506E-3</v>
      </c>
      <c r="O565" s="148">
        <f>2*M567/N567</f>
        <v>-2.3816708262955174E-2</v>
      </c>
    </row>
    <row r="566" spans="2:15" x14ac:dyDescent="0.25">
      <c r="B566" s="141"/>
      <c r="C566" s="142"/>
      <c r="D566" s="143"/>
      <c r="E566" s="144" t="s">
        <v>167</v>
      </c>
      <c r="F566" s="143">
        <v>249.85</v>
      </c>
      <c r="G566" s="143">
        <f>75/1000</f>
        <v>7.4999999999999997E-2</v>
      </c>
      <c r="H566" s="146">
        <f>+PI()*G566^2/4</f>
        <v>4.4178646691106467E-3</v>
      </c>
      <c r="I566" s="147">
        <f>+D530+O530</f>
        <v>335.85919788138273</v>
      </c>
      <c r="J566" s="147">
        <f>+D565</f>
        <v>335.51215591140084</v>
      </c>
      <c r="K566" s="147">
        <f>+I566-J566</f>
        <v>0.34704196998188763</v>
      </c>
      <c r="L566" s="142">
        <f>(-2*POWER(2*9.81*G566*ABS(K566)/F566,0.5))*(LOG10(($D$2/(3.7*G566))+((2.51*$D$3*POWER(F566,0.5))/(G566*POWER(2*9.81*G566*ABS(K566),0.5)))))</f>
        <v>0.2823949627711238</v>
      </c>
      <c r="M566" s="146">
        <f>+IF(K566&lt;0,-H566*L566,H566*L566)</f>
        <v>1.2475827287613643E-3</v>
      </c>
      <c r="N566" s="142">
        <f>+M566/K566</f>
        <v>3.5949044688355029E-3</v>
      </c>
      <c r="O566" s="148"/>
    </row>
    <row r="567" spans="2:15" ht="15.75" x14ac:dyDescent="0.3">
      <c r="B567" s="141"/>
      <c r="C567" s="142"/>
      <c r="D567" s="152"/>
      <c r="E567" s="144"/>
      <c r="F567" s="142"/>
      <c r="G567" s="142"/>
      <c r="H567" s="146"/>
      <c r="I567" s="152"/>
      <c r="J567" s="143"/>
      <c r="K567" s="142"/>
      <c r="L567" s="149" t="s">
        <v>166</v>
      </c>
      <c r="M567" s="150">
        <f>+SUM(M565:M566)-C565</f>
        <v>-8.8059061520894856E-5</v>
      </c>
      <c r="N567" s="151">
        <f>+SUM(N565:N566)</f>
        <v>7.3947298298869535E-3</v>
      </c>
      <c r="O567" s="153"/>
    </row>
    <row r="568" spans="2:15" x14ac:dyDescent="0.25">
      <c r="B568" s="141"/>
      <c r="C568" s="142"/>
      <c r="D568" s="152"/>
      <c r="E568" s="144"/>
      <c r="F568" s="142"/>
      <c r="G568" s="142"/>
      <c r="H568" s="146"/>
      <c r="I568" s="152"/>
      <c r="J568" s="143"/>
      <c r="K568" s="142"/>
      <c r="L568" s="142"/>
      <c r="M568" s="142"/>
      <c r="N568" s="142"/>
      <c r="O568" s="153"/>
    </row>
    <row r="569" spans="2:15" x14ac:dyDescent="0.25">
      <c r="B569" s="154" t="s">
        <v>146</v>
      </c>
      <c r="C569" s="143">
        <f>4.52/1000</f>
        <v>4.5199999999999997E-3</v>
      </c>
      <c r="D569" s="156">
        <f>+D530+O530</f>
        <v>335.85919788138273</v>
      </c>
      <c r="E569" s="144" t="s">
        <v>112</v>
      </c>
      <c r="F569" s="143">
        <v>401.36</v>
      </c>
      <c r="G569" s="145">
        <f>110/1000</f>
        <v>0.11</v>
      </c>
      <c r="H569" s="146">
        <f>+PI()*G569^2/4</f>
        <v>9.5033177771091243E-3</v>
      </c>
      <c r="I569" s="156">
        <f>+D556+O556</f>
        <v>335.85984452790052</v>
      </c>
      <c r="J569" s="147">
        <f>+D569</f>
        <v>335.85919788138273</v>
      </c>
      <c r="K569" s="147">
        <f>+I569-J569</f>
        <v>6.4664651779366977E-4</v>
      </c>
      <c r="L569" s="142">
        <f>(-2*POWER(2*9.81*G569*ABS(K569)/F569,0.5))*(LOG10(($D$2/(3.7*G569))+((2.51*$D$3*POWER(F569,0.5))/(G569*POWER(2*9.81*G569*ABS(K569),0.5)))))</f>
        <v>7.1153031490288968E-3</v>
      </c>
      <c r="M569" s="146">
        <f>+IF(K569&lt;0,-H569*L569,H569*L569)</f>
        <v>6.7618986905686841E-5</v>
      </c>
      <c r="N569" s="142">
        <f>+M569/K569</f>
        <v>0.10456870182553511</v>
      </c>
      <c r="O569" s="148">
        <f>2*M573/N573</f>
        <v>-2.3529930022327138E-2</v>
      </c>
    </row>
    <row r="570" spans="2:15" x14ac:dyDescent="0.25">
      <c r="B570" s="141"/>
      <c r="C570" s="142"/>
      <c r="D570" s="152"/>
      <c r="E570" s="144" t="s">
        <v>167</v>
      </c>
      <c r="F570" s="143">
        <v>249.85</v>
      </c>
      <c r="G570" s="145">
        <f>75/1000</f>
        <v>7.4999999999999997E-2</v>
      </c>
      <c r="H570" s="146">
        <f>+PI()*G570^2/4</f>
        <v>4.4178646691106467E-3</v>
      </c>
      <c r="I570" s="156">
        <f>+D565+O565</f>
        <v>335.48833920313791</v>
      </c>
      <c r="J570" s="147">
        <f>+D569</f>
        <v>335.85919788138273</v>
      </c>
      <c r="K570" s="147">
        <f>+I570-J570</f>
        <v>-0.37085867824481511</v>
      </c>
      <c r="L570" s="142">
        <f>(-2*POWER(2*9.81*G570*ABS(K570)/F570,0.5))*(LOG10(($D$2/(3.7*G570))+((2.51*$D$3*POWER(F570,0.5))/(G570*POWER(2*9.81*G570*ABS(K570),0.5)))))</f>
        <v>0.29326162739989659</v>
      </c>
      <c r="M570" s="146">
        <f>+IF(K570&lt;0,-H570*L570,H570*L570)</f>
        <v>-1.2955901824958939E-3</v>
      </c>
      <c r="N570" s="142">
        <f>+M570/K570</f>
        <v>3.4934875695173443E-3</v>
      </c>
      <c r="O570" s="148"/>
    </row>
    <row r="571" spans="2:15" x14ac:dyDescent="0.25">
      <c r="B571" s="141"/>
      <c r="C571" s="142"/>
      <c r="D571" s="152"/>
      <c r="E571" s="144" t="s">
        <v>140</v>
      </c>
      <c r="F571" s="143">
        <v>298.01</v>
      </c>
      <c r="G571" s="145">
        <f>63/1000</f>
        <v>6.3E-2</v>
      </c>
      <c r="H571" s="146">
        <f>+PI()*G571^2/4</f>
        <v>3.1172453105244723E-3</v>
      </c>
      <c r="I571" s="156">
        <f>+D536+O536</f>
        <v>335.81173426187587</v>
      </c>
      <c r="J571" s="147">
        <f>+D569</f>
        <v>335.85919788138273</v>
      </c>
      <c r="K571" s="147">
        <f>+I571-J571</f>
        <v>-4.7463619506856958E-2</v>
      </c>
      <c r="L571" s="142">
        <f>(-2*POWER(2*9.81*G571*ABS(K571)/F571,0.5))*(LOG10(($D$2/(3.7*G571))+((2.51*$D$3*POWER(F571,0.5))/(G571*POWER(2*9.81*G571*ABS(K571),0.5)))))</f>
        <v>7.1317732098781492E-2</v>
      </c>
      <c r="M571" s="146">
        <f>+IF(K571&lt;0,-H571*L571,H571*L571)</f>
        <v>-2.2231486594216724E-4</v>
      </c>
      <c r="N571" s="142">
        <f>+M571/K571</f>
        <v>4.6839003904885499E-3</v>
      </c>
      <c r="O571" s="148"/>
    </row>
    <row r="572" spans="2:15" x14ac:dyDescent="0.25">
      <c r="B572" s="141"/>
      <c r="C572" s="142"/>
      <c r="D572" s="142"/>
      <c r="E572" s="144" t="s">
        <v>168</v>
      </c>
      <c r="F572" s="143">
        <v>184.94</v>
      </c>
      <c r="G572" s="145">
        <f>110/1000</f>
        <v>0.11</v>
      </c>
      <c r="H572" s="146">
        <f>+PI()*G572^2/4</f>
        <v>9.5033177771091243E-3</v>
      </c>
      <c r="I572" s="156">
        <f>+D544+O544</f>
        <v>336.26064695239018</v>
      </c>
      <c r="J572" s="147">
        <f>+D569</f>
        <v>335.85919788138273</v>
      </c>
      <c r="K572" s="147">
        <f>+I572-J572</f>
        <v>0.40144907100744831</v>
      </c>
      <c r="L572" s="142">
        <f>(-2*POWER(2*9.81*G572*ABS(K572)/F572,0.5))*(LOG10(($D$2/(3.7*G572))+((2.51*$D$3*POWER(F572,0.5))/(G572*POWER(2*9.81*G572*ABS(K572),0.5)))))</f>
        <v>0.47474091727848616</v>
      </c>
      <c r="M572" s="146">
        <f>+IF(K572&lt;0,-H572*L572,H572*L572)</f>
        <v>4.5116137986937295E-3</v>
      </c>
      <c r="N572" s="142">
        <f>+M572/K572</f>
        <v>1.1238321681431972E-2</v>
      </c>
      <c r="O572" s="148"/>
    </row>
    <row r="573" spans="2:15" ht="15.75" x14ac:dyDescent="0.3">
      <c r="B573" s="141"/>
      <c r="C573" s="142"/>
      <c r="D573" s="142"/>
      <c r="E573" s="142"/>
      <c r="F573" s="142"/>
      <c r="G573" s="142"/>
      <c r="H573" s="146"/>
      <c r="I573" s="152"/>
      <c r="J573" s="143"/>
      <c r="K573" s="142"/>
      <c r="L573" s="149" t="s">
        <v>166</v>
      </c>
      <c r="M573" s="150">
        <f>+SUM(M569:M572)-C569</f>
        <v>-1.4586722628386443E-3</v>
      </c>
      <c r="N573" s="151">
        <f>+SUM(N569:N572)</f>
        <v>0.12398441146697298</v>
      </c>
      <c r="O573" s="153"/>
    </row>
    <row r="574" spans="2:15" x14ac:dyDescent="0.25">
      <c r="B574" s="141"/>
      <c r="C574" s="142"/>
      <c r="D574" s="142"/>
      <c r="E574" s="142"/>
      <c r="F574" s="142"/>
      <c r="G574" s="142"/>
      <c r="H574" s="146"/>
      <c r="I574" s="142"/>
      <c r="J574" s="143"/>
      <c r="K574" s="142"/>
      <c r="L574" s="142"/>
      <c r="M574" s="142"/>
      <c r="N574" s="142"/>
      <c r="O574" s="153"/>
    </row>
    <row r="575" spans="2:15" x14ac:dyDescent="0.25">
      <c r="B575" s="154" t="s">
        <v>147</v>
      </c>
      <c r="C575" s="142">
        <f>0.79/1000</f>
        <v>7.9000000000000001E-4</v>
      </c>
      <c r="D575" s="147">
        <f>+D536+O536</f>
        <v>335.81173426187587</v>
      </c>
      <c r="E575" s="144" t="s">
        <v>140</v>
      </c>
      <c r="F575" s="143">
        <v>298.01</v>
      </c>
      <c r="G575" s="143">
        <f>63/1000</f>
        <v>6.3E-2</v>
      </c>
      <c r="H575" s="146">
        <f>+PI()*G575^2/4</f>
        <v>3.1172453105244723E-3</v>
      </c>
      <c r="I575" s="147">
        <f>+D569+O569</f>
        <v>335.83566795136039</v>
      </c>
      <c r="J575" s="147">
        <f>+D575</f>
        <v>335.81173426187587</v>
      </c>
      <c r="K575" s="147">
        <f>+I575-J575</f>
        <v>2.3933689484522347E-2</v>
      </c>
      <c r="L575" s="142">
        <f>(-2*POWER(2*9.81*G575*ABS(K575)/F575,0.5))*(LOG10(($D$2/(3.7*G575))+((2.51*$D$3*POWER(F575,0.5))/(G575*POWER(2*9.81*G575*ABS(K575),0.5)))))</f>
        <v>4.7686269708252529E-2</v>
      </c>
      <c r="M575" s="146">
        <f>+IF(K575&lt;0,-H575*L575,H575*L575)</f>
        <v>1.486498006244554E-4</v>
      </c>
      <c r="N575" s="142">
        <f>+M575/K575</f>
        <v>6.2109020308208467E-3</v>
      </c>
      <c r="O575" s="148">
        <f>2*M577/N577</f>
        <v>-2.5816117124081144E-2</v>
      </c>
    </row>
    <row r="576" spans="2:15" x14ac:dyDescent="0.25">
      <c r="B576" s="141"/>
      <c r="C576" s="142"/>
      <c r="D576" s="142"/>
      <c r="E576" s="144" t="s">
        <v>169</v>
      </c>
      <c r="F576" s="143">
        <v>119.71</v>
      </c>
      <c r="G576" s="143">
        <f>63/1000</f>
        <v>6.3E-2</v>
      </c>
      <c r="H576" s="146">
        <f>+PI()*G576^2/4</f>
        <v>3.1172453105244723E-3</v>
      </c>
      <c r="I576" s="147">
        <f>+D540+O540</f>
        <v>335.88196039307559</v>
      </c>
      <c r="J576" s="147">
        <f>+D575</f>
        <v>335.81173426187587</v>
      </c>
      <c r="K576" s="147">
        <f>+I576-J576</f>
        <v>7.0226131199717656E-2</v>
      </c>
      <c r="L576" s="142">
        <f>(-2*POWER(2*9.81*G576*ABS(K576)/F576,0.5))*(LOG10(($D$2/(3.7*G576))+((2.51*$D$3*POWER(F576,0.5))/(G576*POWER(2*9.81*G576*ABS(K576),0.5)))))</f>
        <v>0.15207222563830758</v>
      </c>
      <c r="M576" s="146">
        <f>+IF(K576&lt;0,-H576*L576,H576*L576)</f>
        <v>4.7404643223203374E-4</v>
      </c>
      <c r="N576" s="142">
        <f>+M576/K576</f>
        <v>6.7502854583272225E-3</v>
      </c>
      <c r="O576" s="148"/>
    </row>
    <row r="577" spans="2:15" ht="15.75" x14ac:dyDescent="0.3">
      <c r="B577" s="141"/>
      <c r="C577" s="142"/>
      <c r="D577" s="142"/>
      <c r="E577" s="142"/>
      <c r="F577" s="142"/>
      <c r="G577" s="142"/>
      <c r="H577" s="146"/>
      <c r="I577" s="142"/>
      <c r="J577" s="142"/>
      <c r="K577" s="142"/>
      <c r="L577" s="149" t="s">
        <v>166</v>
      </c>
      <c r="M577" s="150">
        <f>+SUM(M575:M576)-C575</f>
        <v>-1.6730376714351087E-4</v>
      </c>
      <c r="N577" s="151">
        <f>+SUM(N575:N576)</f>
        <v>1.2961187489148068E-2</v>
      </c>
      <c r="O577" s="153"/>
    </row>
    <row r="578" spans="2:15" x14ac:dyDescent="0.25">
      <c r="B578" s="141"/>
      <c r="C578" s="142"/>
      <c r="D578" s="142"/>
      <c r="E578" s="142"/>
      <c r="F578" s="142"/>
      <c r="G578" s="142"/>
      <c r="H578" s="146"/>
      <c r="I578" s="142"/>
      <c r="J578" s="142"/>
      <c r="K578" s="142"/>
      <c r="L578" s="142"/>
      <c r="M578" s="142"/>
      <c r="N578" s="142"/>
      <c r="O578" s="153"/>
    </row>
    <row r="579" spans="2:15" x14ac:dyDescent="0.25">
      <c r="B579" s="154" t="s">
        <v>148</v>
      </c>
      <c r="C579" s="142">
        <f>0.76/1000</f>
        <v>7.6000000000000004E-4</v>
      </c>
      <c r="D579" s="147">
        <f>+D540+O540</f>
        <v>335.88196039307559</v>
      </c>
      <c r="E579" s="144" t="s">
        <v>169</v>
      </c>
      <c r="F579" s="143">
        <v>119.71</v>
      </c>
      <c r="G579" s="143">
        <f>63/1000</f>
        <v>6.3E-2</v>
      </c>
      <c r="H579" s="146">
        <f>+PI()*G579^2/4</f>
        <v>3.1172453105244723E-3</v>
      </c>
      <c r="I579" s="147">
        <f>+D575+O575</f>
        <v>335.7859181447518</v>
      </c>
      <c r="J579" s="261">
        <f>+D579</f>
        <v>335.88196039307559</v>
      </c>
      <c r="K579" s="147">
        <f>+I579-J579</f>
        <v>-9.6042248323783497E-2</v>
      </c>
      <c r="L579" s="142">
        <f>(-2*POWER(2*9.81*G579*ABS(K579)/F579,0.5))*(LOG10(($D$2/(3.7*G579))+((2.51*$D$3*POWER(F579,0.5))/(G579*POWER(2*9.81*G579*ABS(K579),0.5)))))</f>
        <v>0.18210267256464138</v>
      </c>
      <c r="M579" s="146">
        <f>+IF(K579&lt;0,-H579*L579,H579*L579)</f>
        <v>-5.6765870208610179E-4</v>
      </c>
      <c r="N579" s="142">
        <f>+M579/K579</f>
        <v>5.9105103430354532E-3</v>
      </c>
      <c r="O579" s="148">
        <f>2*M581/N581</f>
        <v>-2.3646902025756332E-2</v>
      </c>
    </row>
    <row r="580" spans="2:15" x14ac:dyDescent="0.25">
      <c r="B580" s="141"/>
      <c r="C580" s="142"/>
      <c r="D580" s="142"/>
      <c r="E580" s="144" t="s">
        <v>122</v>
      </c>
      <c r="F580" s="143">
        <v>283.68</v>
      </c>
      <c r="G580" s="143">
        <f>75/1000</f>
        <v>7.4999999999999997E-2</v>
      </c>
      <c r="H580" s="146">
        <f>+PI()*G580^2/4</f>
        <v>4.4178646691106467E-3</v>
      </c>
      <c r="I580" s="147">
        <f>+D544+O544</f>
        <v>336.26064695239018</v>
      </c>
      <c r="J580" s="261">
        <f>+D579</f>
        <v>335.88196039307559</v>
      </c>
      <c r="K580" s="147">
        <f>+I580-J580</f>
        <v>0.37868655931458761</v>
      </c>
      <c r="L580" s="262">
        <f>(-2*POWER(2*9.81*G580*ABS(K580)/F580,0.5))*(LOG10(($D$2/(3.7*G580))+((2.51*$D$3*POWER(F580,0.5))/(G580*POWER(2*9.81*G580*ABS(K580),0.5)))))</f>
        <v>0.27608234838311146</v>
      </c>
      <c r="M580" s="146">
        <f>+IF(K580&lt;0,-H580*L580,H580*L580)</f>
        <v>1.2196944526868449E-3</v>
      </c>
      <c r="N580" s="142">
        <f>+M580/K580</f>
        <v>3.2208548803381318E-3</v>
      </c>
      <c r="O580" s="148"/>
    </row>
    <row r="581" spans="2:15" ht="15.75" x14ac:dyDescent="0.3">
      <c r="B581" s="141"/>
      <c r="C581" s="142"/>
      <c r="D581" s="142"/>
      <c r="E581" s="142"/>
      <c r="F581" s="142"/>
      <c r="G581" s="142"/>
      <c r="H581" s="142"/>
      <c r="I581" s="142"/>
      <c r="J581" s="142"/>
      <c r="K581" s="142"/>
      <c r="L581" s="149" t="s">
        <v>166</v>
      </c>
      <c r="M581" s="150">
        <f>+SUM(M579:M580)-C579</f>
        <v>-1.0796424939925689E-4</v>
      </c>
      <c r="N581" s="151">
        <f>+SUM(N579:N580)</f>
        <v>9.1313652233735859E-3</v>
      </c>
      <c r="O581" s="153"/>
    </row>
    <row r="582" spans="2:15" x14ac:dyDescent="0.25">
      <c r="B582" s="154"/>
      <c r="C582" s="142"/>
      <c r="D582" s="142"/>
      <c r="E582" s="142"/>
      <c r="F582" s="142"/>
      <c r="G582" s="142"/>
      <c r="H582" s="142"/>
      <c r="I582" s="142"/>
      <c r="J582" s="142"/>
      <c r="K582" s="142"/>
      <c r="L582" s="142"/>
      <c r="M582" s="142"/>
      <c r="N582" s="142"/>
      <c r="O582" s="153"/>
    </row>
    <row r="583" spans="2:15" x14ac:dyDescent="0.25">
      <c r="B583" s="154" t="s">
        <v>142</v>
      </c>
      <c r="C583" s="142">
        <f>3.71/1000</f>
        <v>3.7099999999999998E-3</v>
      </c>
      <c r="D583" s="147">
        <f>+D544+O544</f>
        <v>336.26064695239018</v>
      </c>
      <c r="E583" s="144" t="s">
        <v>168</v>
      </c>
      <c r="F583" s="143">
        <v>184.94</v>
      </c>
      <c r="G583" s="145">
        <f>110/1000</f>
        <v>0.11</v>
      </c>
      <c r="H583" s="146">
        <f>+PI()*G583^2/4</f>
        <v>9.5033177771091243E-3</v>
      </c>
      <c r="I583" s="147">
        <f>+D569+O569</f>
        <v>335.83566795136039</v>
      </c>
      <c r="J583" s="261">
        <f>+D583</f>
        <v>336.26064695239018</v>
      </c>
      <c r="K583" s="147">
        <f>+I583-J583</f>
        <v>-0.42497900102978292</v>
      </c>
      <c r="L583" s="262">
        <f>(-2*POWER(2*9.81*G583*ABS(K583)/F583,0.5))*(LOG10(($D$2/(3.7*G583))+((2.51*$D$3*POWER(F583,0.5))/(G583*POWER(2*9.81*G583*ABS(K583),0.5)))))</f>
        <v>0.4901786121050688</v>
      </c>
      <c r="M583" s="146">
        <f>+IF(K583&lt;0,-H583*L583,H583*L583)</f>
        <v>-4.6583231183767778E-3</v>
      </c>
      <c r="N583" s="142">
        <f>+M583/K583</f>
        <v>1.096130186924299E-2</v>
      </c>
      <c r="O583" s="148">
        <f>2*M586/N586</f>
        <v>-1.9318592062535261E-2</v>
      </c>
    </row>
    <row r="584" spans="2:15" x14ac:dyDescent="0.25">
      <c r="B584" s="141"/>
      <c r="C584" s="142"/>
      <c r="D584" s="142"/>
      <c r="E584" s="144" t="s">
        <v>171</v>
      </c>
      <c r="F584" s="143">
        <v>283.68</v>
      </c>
      <c r="G584" s="143">
        <f>75/1000</f>
        <v>7.4999999999999997E-2</v>
      </c>
      <c r="H584" s="146">
        <f>+PI()*G584^2/4</f>
        <v>4.4178646691106467E-3</v>
      </c>
      <c r="I584" s="147">
        <f>+D579+O579</f>
        <v>335.85831349104984</v>
      </c>
      <c r="J584" s="261">
        <f>+D583</f>
        <v>336.26064695239018</v>
      </c>
      <c r="K584" s="147">
        <f>+I584-J584</f>
        <v>-0.40233346134033354</v>
      </c>
      <c r="L584" s="262">
        <f>(-2*POWER(2*9.81*G584*ABS(K584)/F584,0.5))*(LOG10(($D$2/(3.7*G584))+((2.51*$D$3*POWER(F584,0.5))/(G584*POWER(2*9.81*G584*ABS(K584),0.5)))))</f>
        <v>0.28576491613298161</v>
      </c>
      <c r="M584" s="146">
        <f>+IF(K584&lt;0,-H584*L584,H584*L584)</f>
        <v>-1.2624707266552665E-3</v>
      </c>
      <c r="N584" s="142">
        <f>+M584/K584</f>
        <v>3.1378715616878394E-3</v>
      </c>
      <c r="O584" s="148"/>
    </row>
    <row r="585" spans="2:15" x14ac:dyDescent="0.25">
      <c r="B585" s="141"/>
      <c r="C585" s="142"/>
      <c r="D585" s="142"/>
      <c r="E585" s="144" t="s">
        <v>170</v>
      </c>
      <c r="F585" s="143">
        <v>372.26</v>
      </c>
      <c r="G585" s="145">
        <f>110/1000</f>
        <v>0.11</v>
      </c>
      <c r="H585" s="146">
        <f>+PI()*G585^2/4</f>
        <v>9.5033177771091243E-3</v>
      </c>
      <c r="I585" s="147">
        <v>339.3</v>
      </c>
      <c r="J585" s="261">
        <f>+D583</f>
        <v>336.26064695239018</v>
      </c>
      <c r="K585" s="147">
        <f>+I585-J585</f>
        <v>3.0393530476098363</v>
      </c>
      <c r="L585" s="262">
        <f>(-2*POWER(2*9.81*G585*ABS(K585)/F585,0.5))*(LOG10(($D$2/(3.7*G585))+((2.51*$D$3*POWER(F585,0.5))/(G585*POWER(2*9.81*G585*ABS(K585),0.5)))))</f>
        <v>0.99591816125633181</v>
      </c>
      <c r="M585" s="146">
        <f>+IF(K585&lt;0,-H585*L585,H585*L585)</f>
        <v>9.46452676641313E-3</v>
      </c>
      <c r="N585" s="142">
        <f>+M585/K585</f>
        <v>3.1139938724315313E-3</v>
      </c>
      <c r="O585" s="148"/>
    </row>
    <row r="586" spans="2:15" ht="16.5" thickBot="1" x14ac:dyDescent="0.35">
      <c r="B586" s="299"/>
      <c r="C586" s="300"/>
      <c r="D586" s="300"/>
      <c r="E586" s="300"/>
      <c r="F586" s="300"/>
      <c r="G586" s="300"/>
      <c r="H586" s="300"/>
      <c r="I586" s="300"/>
      <c r="J586" s="300"/>
      <c r="K586" s="300"/>
      <c r="L586" s="301" t="s">
        <v>166</v>
      </c>
      <c r="M586" s="302">
        <f>+SUM(M583:M585)-C583</f>
        <v>-1.6626707861891379E-4</v>
      </c>
      <c r="N586" s="303">
        <f>+SUM(N583:N585)</f>
        <v>1.7213167303362361E-2</v>
      </c>
      <c r="O586" s="304"/>
    </row>
    <row r="588" spans="2:15" ht="15.75" thickBot="1" x14ac:dyDescent="0.3"/>
    <row r="589" spans="2:15" ht="15.75" thickBot="1" x14ac:dyDescent="0.3">
      <c r="B589" s="131">
        <f>+B550+1</f>
        <v>16</v>
      </c>
      <c r="D589" s="297"/>
    </row>
    <row r="590" spans="2:15" ht="32.25" thickBot="1" x14ac:dyDescent="0.3">
      <c r="B590" s="125" t="s">
        <v>151</v>
      </c>
      <c r="C590" s="298" t="s">
        <v>161</v>
      </c>
      <c r="D590" s="298" t="s">
        <v>153</v>
      </c>
      <c r="E590" s="125" t="s">
        <v>152</v>
      </c>
      <c r="F590" s="125" t="s">
        <v>78</v>
      </c>
      <c r="G590" s="125" t="s">
        <v>115</v>
      </c>
      <c r="H590" s="125" t="s">
        <v>154</v>
      </c>
      <c r="I590" s="125" t="s">
        <v>155</v>
      </c>
      <c r="J590" s="125" t="s">
        <v>156</v>
      </c>
      <c r="K590" s="125" t="s">
        <v>157</v>
      </c>
      <c r="L590" s="125" t="s">
        <v>82</v>
      </c>
      <c r="M590" s="125" t="s">
        <v>164</v>
      </c>
      <c r="N590" s="125" t="s">
        <v>158</v>
      </c>
      <c r="O590" s="129" t="s">
        <v>165</v>
      </c>
    </row>
    <row r="591" spans="2:15" x14ac:dyDescent="0.25">
      <c r="B591" s="132" t="s">
        <v>127</v>
      </c>
      <c r="C591" s="133">
        <f>2.97/1000</f>
        <v>2.97E-3</v>
      </c>
      <c r="D591" s="134">
        <f>+D552+O552</f>
        <v>336.83738818947415</v>
      </c>
      <c r="E591" s="135" t="s">
        <v>110</v>
      </c>
      <c r="F591" s="136">
        <v>310.83</v>
      </c>
      <c r="G591" s="137">
        <f>110/1000</f>
        <v>0.11</v>
      </c>
      <c r="H591" s="138">
        <f>+PI()*G591^2/4</f>
        <v>9.5033177771091243E-3</v>
      </c>
      <c r="I591" s="134">
        <v>339.3</v>
      </c>
      <c r="J591" s="134">
        <f>+D591</f>
        <v>336.83738818947415</v>
      </c>
      <c r="K591" s="134">
        <f>+I591-J591</f>
        <v>2.462611810525857</v>
      </c>
      <c r="L591" s="133">
        <f>(-2*POWER(2*9.81*G591*ABS(K591)/F591,0.5))*(LOG10(($D$2/(3.7*G591))+((2.51*$D$3*POWER(F591,0.5))/(G591*POWER(2*9.81*G591*ABS(K591),0.5)))))</f>
        <v>0.97938095587814944</v>
      </c>
      <c r="M591" s="139">
        <f>+IF(K591&lt;0,-H591*L591,H591*L591)</f>
        <v>9.3073684485589451E-3</v>
      </c>
      <c r="N591" s="133">
        <f>+M591/K591</f>
        <v>3.7794704016186312E-3</v>
      </c>
      <c r="O591" s="140">
        <f>2*M593/N593</f>
        <v>-1.5442959604170314E-2</v>
      </c>
    </row>
    <row r="592" spans="2:15" x14ac:dyDescent="0.25">
      <c r="B592" s="141"/>
      <c r="C592" s="142"/>
      <c r="D592" s="143"/>
      <c r="E592" s="144" t="s">
        <v>138</v>
      </c>
      <c r="F592" s="143">
        <v>240.22</v>
      </c>
      <c r="G592" s="145">
        <f>110/1000</f>
        <v>0.11</v>
      </c>
      <c r="H592" s="146">
        <f>+PI()*G592^2/4</f>
        <v>9.5033177771091243E-3</v>
      </c>
      <c r="I592" s="147">
        <f>+D556+O556</f>
        <v>335.85984452790052</v>
      </c>
      <c r="J592" s="147">
        <f>+D591</f>
        <v>336.83738818947415</v>
      </c>
      <c r="K592" s="147">
        <f>+I592-J592</f>
        <v>-0.97754366157363393</v>
      </c>
      <c r="L592" s="142">
        <f>(-2*POWER(2*9.81*G592*ABS(K592)/F592,0.5))*(LOG10(($D$2/(3.7*G592))+((2.51*$D$3*POWER(F592,0.5))/(G592*POWER(2*9.81*G592*ABS(K592),0.5)))))</f>
        <v>0.67526316413269538</v>
      </c>
      <c r="M592" s="146">
        <f>+IF(K592&lt;0,-H592*L592,H592*L592)</f>
        <v>-6.4172404319292001E-3</v>
      </c>
      <c r="N592" s="142">
        <f>+M592/K592</f>
        <v>6.5646586277270016E-3</v>
      </c>
      <c r="O592" s="148"/>
    </row>
    <row r="593" spans="2:15" ht="15.75" x14ac:dyDescent="0.3">
      <c r="B593" s="141"/>
      <c r="C593" s="142"/>
      <c r="D593" s="143"/>
      <c r="E593" s="144"/>
      <c r="F593" s="143"/>
      <c r="G593" s="145"/>
      <c r="H593" s="146"/>
      <c r="I593" s="147"/>
      <c r="J593" s="147"/>
      <c r="K593" s="147"/>
      <c r="L593" s="149" t="s">
        <v>166</v>
      </c>
      <c r="M593" s="150">
        <f>+SUM(M591:M592)-C591</f>
        <v>-7.9871983370255039E-5</v>
      </c>
      <c r="N593" s="151">
        <f>+SUM(N591:N592)</f>
        <v>1.0344129029345632E-2</v>
      </c>
      <c r="O593" s="148"/>
    </row>
    <row r="594" spans="2:15" x14ac:dyDescent="0.25">
      <c r="B594" s="141"/>
      <c r="C594" s="142"/>
      <c r="D594" s="143"/>
      <c r="E594" s="144"/>
      <c r="F594" s="142"/>
      <c r="G594" s="142"/>
      <c r="H594" s="146"/>
      <c r="I594" s="152"/>
      <c r="J594" s="142"/>
      <c r="K594" s="142"/>
      <c r="L594" s="142"/>
      <c r="M594" s="142"/>
      <c r="N594" s="142"/>
      <c r="O594" s="153"/>
    </row>
    <row r="595" spans="2:15" x14ac:dyDescent="0.25">
      <c r="B595" s="154" t="s">
        <v>128</v>
      </c>
      <c r="C595" s="142">
        <f>3.73/1000</f>
        <v>3.7299999999999998E-3</v>
      </c>
      <c r="D595" s="147">
        <f>+D556+O556</f>
        <v>335.85984452790052</v>
      </c>
      <c r="E595" s="144" t="s">
        <v>138</v>
      </c>
      <c r="F595" s="143">
        <v>240.22</v>
      </c>
      <c r="G595" s="155">
        <f>110/1000</f>
        <v>0.11</v>
      </c>
      <c r="H595" s="146">
        <f>+PI()*G595^2/4</f>
        <v>9.5033177771091243E-3</v>
      </c>
      <c r="I595" s="156">
        <f>+D591+O591</f>
        <v>336.82194522986998</v>
      </c>
      <c r="J595" s="147">
        <f>+D595</f>
        <v>335.85984452790052</v>
      </c>
      <c r="K595" s="147">
        <f>+I595-J595</f>
        <v>0.96210070196946162</v>
      </c>
      <c r="L595" s="142">
        <f>(-2*POWER(2*9.81*G595*ABS(K595)/F595,0.5))*(LOG10(($D$2/(3.7*G595))+((2.51*$D$3*POWER(F595,0.5))/(G595*POWER(2*9.81*G595*ABS(K595),0.5)))))</f>
        <v>0.66927461901665886</v>
      </c>
      <c r="M595" s="146">
        <f>+IF(K595&lt;0,-H595*L595,H595*L595)</f>
        <v>6.3603293846689508E-3</v>
      </c>
      <c r="N595" s="142">
        <f>+M595/K595</f>
        <v>6.6108769816393253E-3</v>
      </c>
      <c r="O595" s="148">
        <f>2*M598/N598</f>
        <v>-2.2206455662188845E-2</v>
      </c>
    </row>
    <row r="596" spans="2:15" x14ac:dyDescent="0.25">
      <c r="B596" s="141"/>
      <c r="C596" s="142"/>
      <c r="D596" s="143"/>
      <c r="E596" s="144" t="s">
        <v>139</v>
      </c>
      <c r="F596" s="147">
        <v>237.3</v>
      </c>
      <c r="G596" s="155">
        <f>110/1000</f>
        <v>0.11</v>
      </c>
      <c r="H596" s="146">
        <f>+PI()*G596^2/4</f>
        <v>9.5033177771091243E-3</v>
      </c>
      <c r="I596" s="156">
        <f>+D561+O561</f>
        <v>335.67383655494172</v>
      </c>
      <c r="J596" s="147">
        <f>+D595</f>
        <v>335.85984452790052</v>
      </c>
      <c r="K596" s="147">
        <f>+I596-J596</f>
        <v>-0.18600797295880511</v>
      </c>
      <c r="L596" s="142">
        <f>(-2*POWER(2*9.81*G596*ABS(K596)/F596,0.5))*(LOG10(($D$2/(3.7*G596))+((2.51*$D$3*POWER(F596,0.5))/(G596*POWER(2*9.81*G596*ABS(K596),0.5)))))</f>
        <v>0.26724163312067511</v>
      </c>
      <c r="M596" s="146">
        <f>+IF(K596&lt;0,-H596*L596,H596*L596)</f>
        <v>-2.5396821628193861E-3</v>
      </c>
      <c r="N596" s="142">
        <f>+M596/K596</f>
        <v>1.3653619908980168E-2</v>
      </c>
      <c r="O596" s="148"/>
    </row>
    <row r="597" spans="2:15" x14ac:dyDescent="0.25">
      <c r="B597" s="141"/>
      <c r="C597" s="142"/>
      <c r="D597" s="143"/>
      <c r="E597" s="144" t="s">
        <v>112</v>
      </c>
      <c r="F597" s="143">
        <v>401.36</v>
      </c>
      <c r="G597" s="155">
        <f>110/1000</f>
        <v>0.11</v>
      </c>
      <c r="H597" s="146">
        <f>+PI()*G597^2/4</f>
        <v>9.5033177771091243E-3</v>
      </c>
      <c r="I597" s="156">
        <f>+D569+O569</f>
        <v>335.83566795136039</v>
      </c>
      <c r="J597" s="147">
        <f>+D595</f>
        <v>335.85984452790052</v>
      </c>
      <c r="K597" s="147">
        <f>+I597-J597</f>
        <v>-2.4176576540128281E-2</v>
      </c>
      <c r="L597" s="142">
        <f>(-2*POWER(2*9.81*G597*ABS(K597)/F597,0.5))*(LOG10(($D$2/(3.7*G597))+((2.51*$D$3*POWER(F597,0.5))/(G597*POWER(2*9.81*G597*ABS(K597),0.5)))))</f>
        <v>6.142377475340239E-2</v>
      </c>
      <c r="M597" s="146">
        <f>+IF(K597&lt;0,-H597*L597,H597*L597)</f>
        <v>-5.8372965055115554E-4</v>
      </c>
      <c r="N597" s="142">
        <f>+M597/K597</f>
        <v>2.4144429612781657E-2</v>
      </c>
      <c r="O597" s="148"/>
    </row>
    <row r="598" spans="2:15" ht="15.75" x14ac:dyDescent="0.3">
      <c r="B598" s="141"/>
      <c r="C598" s="142"/>
      <c r="D598" s="143"/>
      <c r="E598" s="144"/>
      <c r="F598" s="143"/>
      <c r="G598" s="155"/>
      <c r="H598" s="146"/>
      <c r="I598" s="156"/>
      <c r="J598" s="147"/>
      <c r="K598" s="147"/>
      <c r="L598" s="149" t="s">
        <v>166</v>
      </c>
      <c r="M598" s="150">
        <f>+SUM(M595:M597)-C595</f>
        <v>-4.9308242870159044E-4</v>
      </c>
      <c r="N598" s="151">
        <f>+SUM(N595:N597)</f>
        <v>4.4408926503401155E-2</v>
      </c>
      <c r="O598" s="153"/>
    </row>
    <row r="599" spans="2:15" x14ac:dyDescent="0.25">
      <c r="B599" s="141"/>
      <c r="C599" s="142"/>
      <c r="D599" s="143"/>
      <c r="E599" s="144"/>
      <c r="F599" s="142"/>
      <c r="G599" s="142"/>
      <c r="H599" s="146"/>
      <c r="I599" s="152"/>
      <c r="J599" s="143"/>
      <c r="K599" s="142"/>
      <c r="L599" s="142"/>
      <c r="M599" s="142"/>
      <c r="N599" s="142"/>
      <c r="O599" s="153"/>
    </row>
    <row r="600" spans="2:15" x14ac:dyDescent="0.25">
      <c r="B600" s="154" t="s">
        <v>141</v>
      </c>
      <c r="C600" s="179">
        <f>1.9/1000</f>
        <v>1.9E-3</v>
      </c>
      <c r="D600" s="147">
        <f>+D561+O561</f>
        <v>335.67383655494172</v>
      </c>
      <c r="E600" s="144" t="s">
        <v>139</v>
      </c>
      <c r="F600" s="147">
        <v>237.3</v>
      </c>
      <c r="G600" s="155">
        <f>110/1000</f>
        <v>0.11</v>
      </c>
      <c r="H600" s="146">
        <f>+PI()*G600^2/4</f>
        <v>9.5033177771091243E-3</v>
      </c>
      <c r="I600" s="156">
        <f>+D595+O595</f>
        <v>335.83763807223835</v>
      </c>
      <c r="J600" s="147">
        <f>+D600</f>
        <v>335.67383655494172</v>
      </c>
      <c r="K600" s="147">
        <f>+I600-J600</f>
        <v>0.16380151729663339</v>
      </c>
      <c r="L600" s="142">
        <f>(-2*POWER(2*9.81*G600*ABS(K600)/F600,0.5))*(LOG10(($D$2/(3.7*G600))+((2.51*$D$3*POWER(F600,0.5))/(G600*POWER(2*9.81*G600*ABS(K600),0.5)))))</f>
        <v>0.24866494262524527</v>
      </c>
      <c r="M600" s="146">
        <f>+IF(K600&lt;0,-H600*L600,H600*L600)</f>
        <v>2.3631419697943139E-3</v>
      </c>
      <c r="N600" s="142">
        <f>+M600/K600</f>
        <v>1.4426862515045113E-2</v>
      </c>
      <c r="O600" s="148">
        <f>2*M602/N602</f>
        <v>-2.2403749590941907E-2</v>
      </c>
    </row>
    <row r="601" spans="2:15" x14ac:dyDescent="0.25">
      <c r="B601" s="141"/>
      <c r="C601" s="142"/>
      <c r="D601" s="143"/>
      <c r="E601" s="144" t="s">
        <v>117</v>
      </c>
      <c r="F601" s="143">
        <v>401.35</v>
      </c>
      <c r="G601" s="143">
        <f>75/1000</f>
        <v>7.4999999999999997E-2</v>
      </c>
      <c r="H601" s="146">
        <f>+PI()*G601^2/4</f>
        <v>4.4178646691106467E-3</v>
      </c>
      <c r="I601" s="156">
        <f>+D565+O565</f>
        <v>335.48833920313791</v>
      </c>
      <c r="J601" s="147">
        <f>+D600</f>
        <v>335.67383655494172</v>
      </c>
      <c r="K601" s="147">
        <f>+I601-J601</f>
        <v>-0.18549735180380367</v>
      </c>
      <c r="L601" s="142">
        <f>(-2*POWER(2*9.81*G601*ABS(K601)/F601,0.5))*(LOG10(($D$2/(3.7*G601))+((2.51*$D$3*POWER(F601,0.5))/(G601*POWER(2*9.81*G601*ABS(K601),0.5)))))</f>
        <v>0.15050307319097156</v>
      </c>
      <c r="M601" s="146">
        <f>+IF(K601&lt;0,-H601*L601,H601*L601)</f>
        <v>-6.6490220964296703E-4</v>
      </c>
      <c r="N601" s="142">
        <f>+M601/K601</f>
        <v>3.5844296599243045E-3</v>
      </c>
      <c r="O601" s="148"/>
    </row>
    <row r="602" spans="2:15" ht="15.75" x14ac:dyDescent="0.3">
      <c r="B602" s="141"/>
      <c r="C602" s="142"/>
      <c r="D602" s="143"/>
      <c r="E602" s="144"/>
      <c r="F602" s="142"/>
      <c r="G602" s="142"/>
      <c r="H602" s="146"/>
      <c r="I602" s="152"/>
      <c r="J602" s="143"/>
      <c r="K602" s="142"/>
      <c r="L602" s="149" t="s">
        <v>166</v>
      </c>
      <c r="M602" s="150">
        <f>+SUM(M600:M601)-C600</f>
        <v>-2.0176023984865314E-4</v>
      </c>
      <c r="N602" s="151">
        <f>+SUM(N600:N601)</f>
        <v>1.8011292174969419E-2</v>
      </c>
      <c r="O602" s="153"/>
    </row>
    <row r="603" spans="2:15" ht="15.75" x14ac:dyDescent="0.3">
      <c r="B603" s="141"/>
      <c r="C603" s="142"/>
      <c r="D603" s="143"/>
      <c r="E603" s="144"/>
      <c r="F603" s="142"/>
      <c r="G603" s="142"/>
      <c r="H603" s="146"/>
      <c r="I603" s="152"/>
      <c r="J603" s="143"/>
      <c r="K603" s="142"/>
      <c r="L603" s="149"/>
      <c r="M603" s="150"/>
      <c r="N603" s="151"/>
      <c r="O603" s="153"/>
    </row>
    <row r="604" spans="2:15" x14ac:dyDescent="0.25">
      <c r="B604" s="154" t="s">
        <v>145</v>
      </c>
      <c r="C604" s="143">
        <f>1.95/1000</f>
        <v>1.9499999999999999E-3</v>
      </c>
      <c r="D604" s="147">
        <f>+D565+O565</f>
        <v>335.48833920313791</v>
      </c>
      <c r="E604" s="144" t="s">
        <v>117</v>
      </c>
      <c r="F604" s="143">
        <v>401.35</v>
      </c>
      <c r="G604" s="143">
        <f>75/1000</f>
        <v>7.4999999999999997E-2</v>
      </c>
      <c r="H604" s="146">
        <f>+PI()*G604^2/4</f>
        <v>4.4178646691106467E-3</v>
      </c>
      <c r="I604" s="147">
        <f>+D600+O600</f>
        <v>335.65143280535079</v>
      </c>
      <c r="J604" s="147">
        <f>+D604</f>
        <v>335.48833920313791</v>
      </c>
      <c r="K604" s="147">
        <f>+I604-J604</f>
        <v>0.16309360221288216</v>
      </c>
      <c r="L604" s="262">
        <f>(-2*POWER(2*9.81*G604*ABS(K604)/F604,0.5))*(LOG10(($D$2/(3.7*G604))+((2.51*$D$3*POWER(F604,0.5))/(G604*POWER(2*9.81*G604*ABS(K604),0.5)))))</f>
        <v>0.13976062340530576</v>
      </c>
      <c r="M604" s="146">
        <f>+IF(K604&lt;0,-H604*L604,H604*L604)</f>
        <v>6.1744352027517881E-4</v>
      </c>
      <c r="N604" s="142">
        <f>+M604/K604</f>
        <v>3.7858230604855036E-3</v>
      </c>
      <c r="O604" s="148">
        <f>2*M606/N606</f>
        <v>-2.2870876681190946E-2</v>
      </c>
    </row>
    <row r="605" spans="2:15" x14ac:dyDescent="0.25">
      <c r="B605" s="141"/>
      <c r="C605" s="142"/>
      <c r="D605" s="143"/>
      <c r="E605" s="144" t="s">
        <v>167</v>
      </c>
      <c r="F605" s="143">
        <v>249.85</v>
      </c>
      <c r="G605" s="143">
        <f>75/1000</f>
        <v>7.4999999999999997E-2</v>
      </c>
      <c r="H605" s="146">
        <f>+PI()*G605^2/4</f>
        <v>4.4178646691106467E-3</v>
      </c>
      <c r="I605" s="147">
        <f>+D569+O569</f>
        <v>335.83566795136039</v>
      </c>
      <c r="J605" s="147">
        <f>+D604</f>
        <v>335.48833920313791</v>
      </c>
      <c r="K605" s="147">
        <f>+I605-J605</f>
        <v>0.3473287482224805</v>
      </c>
      <c r="L605" s="142">
        <f>(-2*POWER(2*9.81*G605*ABS(K605)/F605,0.5))*(LOG10(($D$2/(3.7*G605))+((2.51*$D$3*POWER(F605,0.5))/(G605*POWER(2*9.81*G605*ABS(K605),0.5)))))</f>
        <v>0.28252772559807426</v>
      </c>
      <c r="M605" s="146">
        <f>+IF(K605&lt;0,-H605*L605,H605*L605)</f>
        <v>1.2481692569639199E-3</v>
      </c>
      <c r="N605" s="142">
        <f>+M605/K605</f>
        <v>3.5936249543167915E-3</v>
      </c>
      <c r="O605" s="148"/>
    </row>
    <row r="606" spans="2:15" ht="15.75" x14ac:dyDescent="0.3">
      <c r="B606" s="141"/>
      <c r="C606" s="142"/>
      <c r="D606" s="152"/>
      <c r="E606" s="144"/>
      <c r="F606" s="142"/>
      <c r="G606" s="142"/>
      <c r="H606" s="146"/>
      <c r="I606" s="152"/>
      <c r="J606" s="143"/>
      <c r="K606" s="142"/>
      <c r="L606" s="149" t="s">
        <v>166</v>
      </c>
      <c r="M606" s="150">
        <f>+SUM(M604:M605)-C604</f>
        <v>-8.4387222760901309E-5</v>
      </c>
      <c r="N606" s="151">
        <f>+SUM(N604:N605)</f>
        <v>7.3794480148022951E-3</v>
      </c>
      <c r="O606" s="153"/>
    </row>
    <row r="607" spans="2:15" x14ac:dyDescent="0.25">
      <c r="B607" s="141"/>
      <c r="C607" s="142"/>
      <c r="D607" s="152"/>
      <c r="E607" s="144"/>
      <c r="F607" s="142"/>
      <c r="G607" s="142"/>
      <c r="H607" s="146"/>
      <c r="I607" s="152"/>
      <c r="J607" s="143"/>
      <c r="K607" s="142"/>
      <c r="L607" s="142"/>
      <c r="M607" s="142"/>
      <c r="N607" s="142"/>
      <c r="O607" s="153"/>
    </row>
    <row r="608" spans="2:15" x14ac:dyDescent="0.25">
      <c r="B608" s="154" t="s">
        <v>146</v>
      </c>
      <c r="C608" s="143">
        <f>4.52/1000</f>
        <v>4.5199999999999997E-3</v>
      </c>
      <c r="D608" s="156">
        <f>+D569+O569</f>
        <v>335.83566795136039</v>
      </c>
      <c r="E608" s="144" t="s">
        <v>112</v>
      </c>
      <c r="F608" s="143">
        <v>401.36</v>
      </c>
      <c r="G608" s="145">
        <f>110/1000</f>
        <v>0.11</v>
      </c>
      <c r="H608" s="146">
        <f>+PI()*G608^2/4</f>
        <v>9.5033177771091243E-3</v>
      </c>
      <c r="I608" s="156">
        <f>+D595+O595</f>
        <v>335.83763807223835</v>
      </c>
      <c r="J608" s="147">
        <f>+D608</f>
        <v>335.83566795136039</v>
      </c>
      <c r="K608" s="147">
        <f>+I608-J608</f>
        <v>1.9701208779565604E-3</v>
      </c>
      <c r="L608" s="142">
        <f>(-2*POWER(2*9.81*G608*ABS(K608)/F608,0.5))*(LOG10(($D$2/(3.7*G608))+((2.51*$D$3*POWER(F608,0.5))/(G608*POWER(2*9.81*G608*ABS(K608),0.5)))))</f>
        <v>1.3993696470684736E-2</v>
      </c>
      <c r="M608" s="146">
        <f>+IF(K608&lt;0,-H608*L608,H608*L608)</f>
        <v>1.3298654443732747E-4</v>
      </c>
      <c r="N608" s="142">
        <f>+M608/K608</f>
        <v>6.7501718257644755E-2</v>
      </c>
      <c r="O608" s="148">
        <f>2*M612/N612</f>
        <v>-3.1613086490552361E-2</v>
      </c>
    </row>
    <row r="609" spans="2:15" x14ac:dyDescent="0.25">
      <c r="B609" s="141"/>
      <c r="C609" s="142"/>
      <c r="D609" s="152"/>
      <c r="E609" s="144" t="s">
        <v>167</v>
      </c>
      <c r="F609" s="143">
        <v>249.85</v>
      </c>
      <c r="G609" s="145">
        <f>75/1000</f>
        <v>7.4999999999999997E-2</v>
      </c>
      <c r="H609" s="146">
        <f>+PI()*G609^2/4</f>
        <v>4.4178646691106467E-3</v>
      </c>
      <c r="I609" s="156">
        <f>+D604+O604</f>
        <v>335.46546832645674</v>
      </c>
      <c r="J609" s="147">
        <f>+D608</f>
        <v>335.83566795136039</v>
      </c>
      <c r="K609" s="147">
        <f>+I609-J609</f>
        <v>-0.37019962490364833</v>
      </c>
      <c r="L609" s="142">
        <f>(-2*POWER(2*9.81*G609*ABS(K609)/F609,0.5))*(LOG10(($D$2/(3.7*G609))+((2.51*$D$3*POWER(F609,0.5))/(G609*POWER(2*9.81*G609*ABS(K609),0.5)))))</f>
        <v>0.29296513163792298</v>
      </c>
      <c r="M609" s="146">
        <f>+IF(K609&lt;0,-H609*L609,H609*L609)</f>
        <v>-1.2942803043445297E-3</v>
      </c>
      <c r="N609" s="142">
        <f>+M609/K609</f>
        <v>3.4961686000664948E-3</v>
      </c>
      <c r="O609" s="148"/>
    </row>
    <row r="610" spans="2:15" x14ac:dyDescent="0.25">
      <c r="B610" s="141"/>
      <c r="C610" s="142"/>
      <c r="D610" s="152"/>
      <c r="E610" s="144" t="s">
        <v>140</v>
      </c>
      <c r="F610" s="143">
        <v>298.01</v>
      </c>
      <c r="G610" s="145">
        <f>63/1000</f>
        <v>6.3E-2</v>
      </c>
      <c r="H610" s="146">
        <f>+PI()*G610^2/4</f>
        <v>3.1172453105244723E-3</v>
      </c>
      <c r="I610" s="156">
        <f>+D575+O575</f>
        <v>335.7859181447518</v>
      </c>
      <c r="J610" s="147">
        <f>+D608</f>
        <v>335.83566795136039</v>
      </c>
      <c r="K610" s="147">
        <f>+I610-J610</f>
        <v>-4.9749806608588187E-2</v>
      </c>
      <c r="L610" s="142">
        <f>(-2*POWER(2*9.81*G610*ABS(K610)/F610,0.5))*(LOG10(($D$2/(3.7*G610))+((2.51*$D$3*POWER(F610,0.5))/(G610*POWER(2*9.81*G610*ABS(K610),0.5)))))</f>
        <v>7.3307934903443214E-2</v>
      </c>
      <c r="M610" s="146">
        <f>+IF(K610&lt;0,-H610*L610,H610*L610)</f>
        <v>-2.2851881630199164E-4</v>
      </c>
      <c r="N610" s="142">
        <f>+M610/K610</f>
        <v>4.5933608968550844E-3</v>
      </c>
      <c r="O610" s="148"/>
    </row>
    <row r="611" spans="2:15" x14ac:dyDescent="0.25">
      <c r="B611" s="141"/>
      <c r="C611" s="142"/>
      <c r="D611" s="142"/>
      <c r="E611" s="144" t="s">
        <v>168</v>
      </c>
      <c r="F611" s="143">
        <v>184.94</v>
      </c>
      <c r="G611" s="145">
        <f>110/1000</f>
        <v>0.11</v>
      </c>
      <c r="H611" s="146">
        <f>+PI()*G611^2/4</f>
        <v>9.5033177771091243E-3</v>
      </c>
      <c r="I611" s="156">
        <f>+D583+O583</f>
        <v>336.24132836032766</v>
      </c>
      <c r="J611" s="147">
        <f>+D608</f>
        <v>335.83566795136039</v>
      </c>
      <c r="K611" s="147">
        <f>+I611-J611</f>
        <v>0.40566040896726463</v>
      </c>
      <c r="L611" s="142">
        <f>(-2*POWER(2*9.81*G611*ABS(K611)/F611,0.5))*(LOG10(($D$2/(3.7*G611))+((2.51*$D$3*POWER(F611,0.5))/(G611*POWER(2*9.81*G611*ABS(K611),0.5)))))</f>
        <v>0.47753296291907044</v>
      </c>
      <c r="M611" s="146">
        <f>+IF(K611&lt;0,-H611*L611,H611*L611)</f>
        <v>4.5381474956643943E-3</v>
      </c>
      <c r="N611" s="142">
        <f>+M611/K611</f>
        <v>1.1187060396694041E-2</v>
      </c>
      <c r="O611" s="148"/>
    </row>
    <row r="612" spans="2:15" ht="15.75" x14ac:dyDescent="0.3">
      <c r="B612" s="141"/>
      <c r="C612" s="142"/>
      <c r="D612" s="142"/>
      <c r="E612" s="142"/>
      <c r="F612" s="142"/>
      <c r="G612" s="142"/>
      <c r="H612" s="146"/>
      <c r="I612" s="152"/>
      <c r="J612" s="143"/>
      <c r="K612" s="142"/>
      <c r="L612" s="149" t="s">
        <v>166</v>
      </c>
      <c r="M612" s="150">
        <f>+SUM(M608:M611)-C608</f>
        <v>-1.3716650805447993E-3</v>
      </c>
      <c r="N612" s="151">
        <f>+SUM(N608:N611)</f>
        <v>8.6778308151260364E-2</v>
      </c>
      <c r="O612" s="153"/>
    </row>
    <row r="613" spans="2:15" x14ac:dyDescent="0.25">
      <c r="B613" s="141"/>
      <c r="C613" s="142"/>
      <c r="D613" s="142"/>
      <c r="E613" s="142"/>
      <c r="F613" s="142"/>
      <c r="G613" s="142"/>
      <c r="H613" s="146"/>
      <c r="I613" s="142"/>
      <c r="J613" s="143"/>
      <c r="K613" s="142"/>
      <c r="L613" s="142"/>
      <c r="M613" s="142"/>
      <c r="N613" s="142"/>
      <c r="O613" s="153"/>
    </row>
    <row r="614" spans="2:15" x14ac:dyDescent="0.25">
      <c r="B614" s="154" t="s">
        <v>147</v>
      </c>
      <c r="C614" s="142">
        <f>0.79/1000</f>
        <v>7.9000000000000001E-4</v>
      </c>
      <c r="D614" s="147">
        <f>+D575+O575</f>
        <v>335.7859181447518</v>
      </c>
      <c r="E614" s="144" t="s">
        <v>140</v>
      </c>
      <c r="F614" s="143">
        <v>298.01</v>
      </c>
      <c r="G614" s="143">
        <f>63/1000</f>
        <v>6.3E-2</v>
      </c>
      <c r="H614" s="146">
        <f>+PI()*G614^2/4</f>
        <v>3.1172453105244723E-3</v>
      </c>
      <c r="I614" s="147">
        <f>+D608+O608</f>
        <v>335.80405486486984</v>
      </c>
      <c r="J614" s="147">
        <f>+D614</f>
        <v>335.7859181447518</v>
      </c>
      <c r="K614" s="147">
        <f>+I614-J614</f>
        <v>1.8136720118036465E-2</v>
      </c>
      <c r="L614" s="142">
        <f>(-2*POWER(2*9.81*G614*ABS(K614)/F614,0.5))*(LOG10(($D$2/(3.7*G614))+((2.51*$D$3*POWER(F614,0.5))/(G614*POWER(2*9.81*G614*ABS(K614),0.5)))))</f>
        <v>4.0468296385059478E-2</v>
      </c>
      <c r="M614" s="146">
        <f>+IF(K614&lt;0,-H614*L614,H614*L614)</f>
        <v>1.261496071312411E-4</v>
      </c>
      <c r="N614" s="142">
        <f>+M614/K614</f>
        <v>6.955480721444713E-3</v>
      </c>
      <c r="O614" s="148">
        <f>2*M616/N616</f>
        <v>-2.6641071678893808E-2</v>
      </c>
    </row>
    <row r="615" spans="2:15" x14ac:dyDescent="0.25">
      <c r="B615" s="141"/>
      <c r="C615" s="142"/>
      <c r="D615" s="142"/>
      <c r="E615" s="144" t="s">
        <v>169</v>
      </c>
      <c r="F615" s="143">
        <v>119.71</v>
      </c>
      <c r="G615" s="143">
        <f>63/1000</f>
        <v>6.3E-2</v>
      </c>
      <c r="H615" s="146">
        <f>+PI()*G615^2/4</f>
        <v>3.1172453105244723E-3</v>
      </c>
      <c r="I615" s="147">
        <f>+D579+O579</f>
        <v>335.85831349104984</v>
      </c>
      <c r="J615" s="147">
        <f>+D614</f>
        <v>335.7859181447518</v>
      </c>
      <c r="K615" s="147">
        <f>+I615-J615</f>
        <v>7.2395346298037566E-2</v>
      </c>
      <c r="L615" s="142">
        <f>(-2*POWER(2*9.81*G615*ABS(K615)/F615,0.5))*(LOG10(($D$2/(3.7*G615))+((2.51*$D$3*POWER(F615,0.5))/(G615*POWER(2*9.81*G615*ABS(K615),0.5)))))</f>
        <v>0.15476270535111683</v>
      </c>
      <c r="M615" s="146">
        <f>+IF(K615&lt;0,-H615*L615,H615*L615)</f>
        <v>4.8243331749984959E-4</v>
      </c>
      <c r="N615" s="142">
        <f>+M615/K615</f>
        <v>6.6638719499146452E-3</v>
      </c>
      <c r="O615" s="148"/>
    </row>
    <row r="616" spans="2:15" ht="15.75" x14ac:dyDescent="0.3">
      <c r="B616" s="141"/>
      <c r="C616" s="142"/>
      <c r="D616" s="142"/>
      <c r="E616" s="142"/>
      <c r="F616" s="142"/>
      <c r="G616" s="142"/>
      <c r="H616" s="146"/>
      <c r="I616" s="142"/>
      <c r="J616" s="142"/>
      <c r="K616" s="142"/>
      <c r="L616" s="149" t="s">
        <v>166</v>
      </c>
      <c r="M616" s="150">
        <f>+SUM(M614:M615)-C614</f>
        <v>-1.8141707536890926E-4</v>
      </c>
      <c r="N616" s="151">
        <f>+SUM(N614:N615)</f>
        <v>1.3619352671359358E-2</v>
      </c>
      <c r="O616" s="153"/>
    </row>
    <row r="617" spans="2:15" x14ac:dyDescent="0.25">
      <c r="B617" s="141"/>
      <c r="C617" s="142"/>
      <c r="D617" s="142"/>
      <c r="E617" s="142"/>
      <c r="F617" s="142"/>
      <c r="G617" s="142"/>
      <c r="H617" s="146"/>
      <c r="I617" s="142"/>
      <c r="J617" s="142"/>
      <c r="K617" s="142"/>
      <c r="L617" s="142"/>
      <c r="M617" s="142"/>
      <c r="N617" s="142"/>
      <c r="O617" s="153"/>
    </row>
    <row r="618" spans="2:15" x14ac:dyDescent="0.25">
      <c r="B618" s="154" t="s">
        <v>148</v>
      </c>
      <c r="C618" s="142">
        <f>0.76/1000</f>
        <v>7.6000000000000004E-4</v>
      </c>
      <c r="D618" s="147">
        <f>+D579+O579</f>
        <v>335.85831349104984</v>
      </c>
      <c r="E618" s="144" t="s">
        <v>169</v>
      </c>
      <c r="F618" s="143">
        <v>119.71</v>
      </c>
      <c r="G618" s="143">
        <f>63/1000</f>
        <v>6.3E-2</v>
      </c>
      <c r="H618" s="146">
        <f>+PI()*G618^2/4</f>
        <v>3.1172453105244723E-3</v>
      </c>
      <c r="I618" s="147">
        <f>+D614+O614</f>
        <v>335.75927707307289</v>
      </c>
      <c r="J618" s="261">
        <f>+D618</f>
        <v>335.85831349104984</v>
      </c>
      <c r="K618" s="147">
        <f>+I618-J618</f>
        <v>-9.9036417976947178E-2</v>
      </c>
      <c r="L618" s="142">
        <f>(-2*POWER(2*9.81*G618*ABS(K618)/F618,0.5))*(LOG10(($D$2/(3.7*G618))+((2.51*$D$3*POWER(F618,0.5))/(G618*POWER(2*9.81*G618*ABS(K618),0.5)))))</f>
        <v>0.18534366061775223</v>
      </c>
      <c r="M618" s="146">
        <f>+IF(K618&lt;0,-H618*L618,H618*L618)</f>
        <v>-5.7776165689612743E-4</v>
      </c>
      <c r="N618" s="142">
        <f>+M618/K618</f>
        <v>5.833830309074927E-3</v>
      </c>
      <c r="O618" s="148">
        <f>2*M620/N620</f>
        <v>-2.4372620398220114E-2</v>
      </c>
    </row>
    <row r="619" spans="2:15" x14ac:dyDescent="0.25">
      <c r="B619" s="141"/>
      <c r="C619" s="142"/>
      <c r="D619" s="142"/>
      <c r="E619" s="144" t="s">
        <v>122</v>
      </c>
      <c r="F619" s="143">
        <v>283.68</v>
      </c>
      <c r="G619" s="143">
        <f>75/1000</f>
        <v>7.4999999999999997E-2</v>
      </c>
      <c r="H619" s="146">
        <f>+PI()*G619^2/4</f>
        <v>4.4178646691106467E-3</v>
      </c>
      <c r="I619" s="147">
        <f>+D583+O583</f>
        <v>336.24132836032766</v>
      </c>
      <c r="J619" s="261">
        <f>+D618</f>
        <v>335.85831349104984</v>
      </c>
      <c r="K619" s="147">
        <f>+I619-J619</f>
        <v>0.38301486927781525</v>
      </c>
      <c r="L619" s="262">
        <f>(-2*POWER(2*9.81*G619*ABS(K619)/F619,0.5))*(LOG10(($D$2/(3.7*G619))+((2.51*$D$3*POWER(F619,0.5))/(G619*POWER(2*9.81*G619*ABS(K619),0.5)))))</f>
        <v>0.27787409700677873</v>
      </c>
      <c r="M619" s="146">
        <f>+IF(K619&lt;0,-H619*L619,H619*L619)</f>
        <v>1.2276101556272722E-3</v>
      </c>
      <c r="N619" s="142">
        <f>+M619/K619</f>
        <v>3.2051240150074694E-3</v>
      </c>
      <c r="O619" s="148"/>
    </row>
    <row r="620" spans="2:15" ht="15.75" x14ac:dyDescent="0.3">
      <c r="B620" s="141"/>
      <c r="C620" s="142"/>
      <c r="D620" s="142"/>
      <c r="E620" s="142"/>
      <c r="F620" s="142"/>
      <c r="G620" s="142"/>
      <c r="H620" s="142"/>
      <c r="I620" s="142"/>
      <c r="J620" s="142"/>
      <c r="K620" s="142"/>
      <c r="L620" s="149" t="s">
        <v>166</v>
      </c>
      <c r="M620" s="150">
        <f>+SUM(M618:M619)-C618</f>
        <v>-1.1015150126885526E-4</v>
      </c>
      <c r="N620" s="151">
        <f>+SUM(N618:N619)</f>
        <v>9.0389543240823964E-3</v>
      </c>
      <c r="O620" s="153"/>
    </row>
    <row r="621" spans="2:15" x14ac:dyDescent="0.25">
      <c r="B621" s="154"/>
      <c r="C621" s="142"/>
      <c r="D621" s="142"/>
      <c r="E621" s="142"/>
      <c r="F621" s="142"/>
      <c r="G621" s="142"/>
      <c r="H621" s="142"/>
      <c r="I621" s="142"/>
      <c r="J621" s="142"/>
      <c r="K621" s="142"/>
      <c r="L621" s="142"/>
      <c r="M621" s="142"/>
      <c r="N621" s="142"/>
      <c r="O621" s="153"/>
    </row>
    <row r="622" spans="2:15" x14ac:dyDescent="0.25">
      <c r="B622" s="154" t="s">
        <v>142</v>
      </c>
      <c r="C622" s="142">
        <f>3.71/1000</f>
        <v>3.7099999999999998E-3</v>
      </c>
      <c r="D622" s="147">
        <f>+D583+O583</f>
        <v>336.24132836032766</v>
      </c>
      <c r="E622" s="144" t="s">
        <v>168</v>
      </c>
      <c r="F622" s="143">
        <v>184.94</v>
      </c>
      <c r="G622" s="145">
        <f>110/1000</f>
        <v>0.11</v>
      </c>
      <c r="H622" s="146">
        <f>+PI()*G622^2/4</f>
        <v>9.5033177771091243E-3</v>
      </c>
      <c r="I622" s="147">
        <f>+D608+O608</f>
        <v>335.80405486486984</v>
      </c>
      <c r="J622" s="261">
        <f>+D622</f>
        <v>336.24132836032766</v>
      </c>
      <c r="K622" s="147">
        <f>+I622-J622</f>
        <v>-0.43727349545781635</v>
      </c>
      <c r="L622" s="262">
        <f>(-2*POWER(2*9.81*G622*ABS(K622)/F622,0.5))*(LOG10(($D$2/(3.7*G622))+((2.51*$D$3*POWER(F622,0.5))/(G622*POWER(2*9.81*G622*ABS(K622),0.5)))))</f>
        <v>0.49809324874827055</v>
      </c>
      <c r="M622" s="146">
        <f>+IF(K622&lt;0,-H622*L622,H622*L622)</f>
        <v>-4.7335384254874767E-3</v>
      </c>
      <c r="N622" s="142">
        <f>+M622/K622</f>
        <v>1.082512083320202E-2</v>
      </c>
      <c r="O622" s="148">
        <f>2*M625/N625</f>
        <v>-2.5457012077980561E-2</v>
      </c>
    </row>
    <row r="623" spans="2:15" x14ac:dyDescent="0.25">
      <c r="B623" s="141"/>
      <c r="C623" s="142"/>
      <c r="D623" s="142"/>
      <c r="E623" s="144" t="s">
        <v>171</v>
      </c>
      <c r="F623" s="143">
        <v>283.68</v>
      </c>
      <c r="G623" s="143">
        <f>75/1000</f>
        <v>7.4999999999999997E-2</v>
      </c>
      <c r="H623" s="146">
        <f>+PI()*G623^2/4</f>
        <v>4.4178646691106467E-3</v>
      </c>
      <c r="I623" s="147">
        <f>+D618+O618</f>
        <v>335.83394087065165</v>
      </c>
      <c r="J623" s="261">
        <f>+D622</f>
        <v>336.24132836032766</v>
      </c>
      <c r="K623" s="147">
        <f>+I623-J623</f>
        <v>-0.40738748967601168</v>
      </c>
      <c r="L623" s="262">
        <f>(-2*POWER(2*9.81*G623*ABS(K623)/F623,0.5))*(LOG10(($D$2/(3.7*G623))+((2.51*$D$3*POWER(F623,0.5))/(G623*POWER(2*9.81*G623*ABS(K623),0.5)))))</f>
        <v>0.28780158600312855</v>
      </c>
      <c r="M623" s="146">
        <f>+IF(K623&lt;0,-H623*L623,H623*L623)</f>
        <v>-1.2714684585172309E-3</v>
      </c>
      <c r="N623" s="142">
        <f>+M623/K623</f>
        <v>3.1210297094012582E-3</v>
      </c>
      <c r="O623" s="148"/>
    </row>
    <row r="624" spans="2:15" x14ac:dyDescent="0.25">
      <c r="B624" s="141"/>
      <c r="C624" s="142"/>
      <c r="D624" s="142"/>
      <c r="E624" s="144" t="s">
        <v>170</v>
      </c>
      <c r="F624" s="143">
        <v>372.26</v>
      </c>
      <c r="G624" s="145">
        <f>110/1000</f>
        <v>0.11</v>
      </c>
      <c r="H624" s="146">
        <f>+PI()*G624^2/4</f>
        <v>9.5033177771091243E-3</v>
      </c>
      <c r="I624" s="147">
        <v>339.3</v>
      </c>
      <c r="J624" s="261">
        <f>+D622</f>
        <v>336.24132836032766</v>
      </c>
      <c r="K624" s="147">
        <f>+I624-J624</f>
        <v>3.0586716396723546</v>
      </c>
      <c r="L624" s="262">
        <f>(-2*POWER(2*9.81*G624*ABS(K624)/F624,0.5))*(LOG10(($D$2/(3.7*G624))+((2.51*$D$3*POWER(F624,0.5))/(G624*POWER(2*9.81*G624*ABS(K624),0.5)))))</f>
        <v>0.99943705306753283</v>
      </c>
      <c r="M624" s="146">
        <f>+IF(K624&lt;0,-H624*L624,H624*L624)</f>
        <v>9.4979679135182397E-3</v>
      </c>
      <c r="N624" s="142">
        <f>+M624/K624</f>
        <v>3.1052590903597826E-3</v>
      </c>
      <c r="O624" s="148"/>
    </row>
    <row r="625" spans="2:15" ht="16.5" thickBot="1" x14ac:dyDescent="0.35">
      <c r="B625" s="299"/>
      <c r="C625" s="300"/>
      <c r="D625" s="300"/>
      <c r="E625" s="300"/>
      <c r="F625" s="300"/>
      <c r="G625" s="300"/>
      <c r="H625" s="300"/>
      <c r="I625" s="300"/>
      <c r="J625" s="300"/>
      <c r="K625" s="300"/>
      <c r="L625" s="301" t="s">
        <v>166</v>
      </c>
      <c r="M625" s="302">
        <f>+SUM(M622:M624)-C622</f>
        <v>-2.1703897048646736E-4</v>
      </c>
      <c r="N625" s="303">
        <f>+SUM(N622:N624)</f>
        <v>1.705140963296306E-2</v>
      </c>
      <c r="O625" s="304"/>
    </row>
    <row r="627" spans="2:15" ht="15.75" thickBot="1" x14ac:dyDescent="0.3"/>
    <row r="628" spans="2:15" ht="15.75" thickBot="1" x14ac:dyDescent="0.3">
      <c r="B628" s="131">
        <f>+B589+1</f>
        <v>17</v>
      </c>
      <c r="D628" s="297"/>
    </row>
    <row r="629" spans="2:15" ht="32.25" thickBot="1" x14ac:dyDescent="0.3">
      <c r="B629" s="125" t="s">
        <v>151</v>
      </c>
      <c r="C629" s="298" t="s">
        <v>161</v>
      </c>
      <c r="D629" s="298" t="s">
        <v>153</v>
      </c>
      <c r="E629" s="125" t="s">
        <v>152</v>
      </c>
      <c r="F629" s="125" t="s">
        <v>78</v>
      </c>
      <c r="G629" s="125" t="s">
        <v>115</v>
      </c>
      <c r="H629" s="125" t="s">
        <v>154</v>
      </c>
      <c r="I629" s="125" t="s">
        <v>155</v>
      </c>
      <c r="J629" s="125" t="s">
        <v>156</v>
      </c>
      <c r="K629" s="125" t="s">
        <v>157</v>
      </c>
      <c r="L629" s="125" t="s">
        <v>82</v>
      </c>
      <c r="M629" s="125" t="s">
        <v>164</v>
      </c>
      <c r="N629" s="125" t="s">
        <v>158</v>
      </c>
      <c r="O629" s="129" t="s">
        <v>165</v>
      </c>
    </row>
    <row r="630" spans="2:15" x14ac:dyDescent="0.25">
      <c r="B630" s="132" t="s">
        <v>127</v>
      </c>
      <c r="C630" s="133">
        <f>2.97/1000</f>
        <v>2.97E-3</v>
      </c>
      <c r="D630" s="134">
        <f>+D591+O591</f>
        <v>336.82194522986998</v>
      </c>
      <c r="E630" s="135" t="s">
        <v>110</v>
      </c>
      <c r="F630" s="136">
        <v>310.83</v>
      </c>
      <c r="G630" s="137">
        <f>110/1000</f>
        <v>0.11</v>
      </c>
      <c r="H630" s="138">
        <f>+PI()*G630^2/4</f>
        <v>9.5033177771091243E-3</v>
      </c>
      <c r="I630" s="134">
        <v>339.3</v>
      </c>
      <c r="J630" s="134">
        <f>+D630</f>
        <v>336.82194522986998</v>
      </c>
      <c r="K630" s="134">
        <f>+I630-J630</f>
        <v>2.4780547701300293</v>
      </c>
      <c r="L630" s="133">
        <f>(-2*POWER(2*9.81*G630*ABS(K630)/F630,0.5))*(LOG10(($D$2/(3.7*G630))+((2.51*$D$3*POWER(F630,0.5))/(G630*POWER(2*9.81*G630*ABS(K630),0.5)))))</f>
        <v>0.98279580775536557</v>
      </c>
      <c r="M630" s="139">
        <f>+IF(K630&lt;0,-H630*L630,H630*L630)</f>
        <v>9.3398208711098878E-3</v>
      </c>
      <c r="N630" s="133">
        <f>+M630/K630</f>
        <v>3.7690130919179827E-3</v>
      </c>
      <c r="O630" s="140">
        <f>2*M632/N632</f>
        <v>-1.4004176299748483E-2</v>
      </c>
    </row>
    <row r="631" spans="2:15" x14ac:dyDescent="0.25">
      <c r="B631" s="141"/>
      <c r="C631" s="142"/>
      <c r="D631" s="143"/>
      <c r="E631" s="144" t="s">
        <v>138</v>
      </c>
      <c r="F631" s="143">
        <v>240.22</v>
      </c>
      <c r="G631" s="145">
        <f>110/1000</f>
        <v>0.11</v>
      </c>
      <c r="H631" s="146">
        <f>+PI()*G631^2/4</f>
        <v>9.5033177771091243E-3</v>
      </c>
      <c r="I631" s="147">
        <f>+D595+O595</f>
        <v>335.83763807223835</v>
      </c>
      <c r="J631" s="147">
        <f>+D630</f>
        <v>336.82194522986998</v>
      </c>
      <c r="K631" s="147">
        <f>+I631-J631</f>
        <v>-0.98430715763163334</v>
      </c>
      <c r="L631" s="142">
        <f>(-2*POWER(2*9.81*G631*ABS(K631)/F631,0.5))*(LOG10(($D$2/(3.7*G631))+((2.51*$D$3*POWER(F631,0.5))/(G631*POWER(2*9.81*G631*ABS(K631),0.5)))))</f>
        <v>0.67787259786272047</v>
      </c>
      <c r="M631" s="146">
        <f>+IF(K631&lt;0,-H631*L631,H631*L631)</f>
        <v>-6.4420387098839361E-3</v>
      </c>
      <c r="N631" s="142">
        <f>+M631/K631</f>
        <v>6.544744351330626E-3</v>
      </c>
      <c r="O631" s="148"/>
    </row>
    <row r="632" spans="2:15" ht="15.75" x14ac:dyDescent="0.3">
      <c r="B632" s="141"/>
      <c r="C632" s="142"/>
      <c r="D632" s="143"/>
      <c r="E632" s="144"/>
      <c r="F632" s="143"/>
      <c r="G632" s="145"/>
      <c r="H632" s="146"/>
      <c r="I632" s="147"/>
      <c r="J632" s="147"/>
      <c r="K632" s="147"/>
      <c r="L632" s="149" t="s">
        <v>166</v>
      </c>
      <c r="M632" s="150">
        <f>+SUM(M630:M631)-C630</f>
        <v>-7.2217838774048335E-5</v>
      </c>
      <c r="N632" s="151">
        <f>+SUM(N630:N631)</f>
        <v>1.0313757443248608E-2</v>
      </c>
      <c r="O632" s="148"/>
    </row>
    <row r="633" spans="2:15" x14ac:dyDescent="0.25">
      <c r="B633" s="141"/>
      <c r="C633" s="142"/>
      <c r="D633" s="143"/>
      <c r="E633" s="144"/>
      <c r="F633" s="142"/>
      <c r="G633" s="142"/>
      <c r="H633" s="146"/>
      <c r="I633" s="152"/>
      <c r="J633" s="142"/>
      <c r="K633" s="142"/>
      <c r="L633" s="142"/>
      <c r="M633" s="142"/>
      <c r="N633" s="142"/>
      <c r="O633" s="153"/>
    </row>
    <row r="634" spans="2:15" x14ac:dyDescent="0.25">
      <c r="B634" s="154" t="s">
        <v>128</v>
      </c>
      <c r="C634" s="142">
        <f>3.73/1000</f>
        <v>3.7299999999999998E-3</v>
      </c>
      <c r="D634" s="147">
        <f>+D595+O595</f>
        <v>335.83763807223835</v>
      </c>
      <c r="E634" s="144" t="s">
        <v>138</v>
      </c>
      <c r="F634" s="143">
        <v>240.22</v>
      </c>
      <c r="G634" s="155">
        <f>110/1000</f>
        <v>0.11</v>
      </c>
      <c r="H634" s="146">
        <f>+PI()*G634^2/4</f>
        <v>9.5033177771091243E-3</v>
      </c>
      <c r="I634" s="156">
        <f>+D630+O630</f>
        <v>336.80794105357023</v>
      </c>
      <c r="J634" s="147">
        <f>+D634</f>
        <v>335.83763807223835</v>
      </c>
      <c r="K634" s="147">
        <f>+I634-J634</f>
        <v>0.97030298133188353</v>
      </c>
      <c r="L634" s="142">
        <f>(-2*POWER(2*9.81*G634*ABS(K634)/F634,0.5))*(LOG10(($D$2/(3.7*G634))+((2.51*$D$3*POWER(F634,0.5))/(G634*POWER(2*9.81*G634*ABS(K634),0.5)))))</f>
        <v>0.67246065267869182</v>
      </c>
      <c r="M634" s="146">
        <f>+IF(K634&lt;0,-H634*L634,H634*L634)</f>
        <v>6.3906072750078164E-3</v>
      </c>
      <c r="N634" s="142">
        <f>+M634/K634</f>
        <v>6.5861977113950204E-3</v>
      </c>
      <c r="O634" s="148">
        <f>2*M637/N637</f>
        <v>-2.8441891492215959E-2</v>
      </c>
    </row>
    <row r="635" spans="2:15" x14ac:dyDescent="0.25">
      <c r="B635" s="141"/>
      <c r="C635" s="142"/>
      <c r="D635" s="143"/>
      <c r="E635" s="144" t="s">
        <v>139</v>
      </c>
      <c r="F635" s="147">
        <v>237.3</v>
      </c>
      <c r="G635" s="155">
        <f>110/1000</f>
        <v>0.11</v>
      </c>
      <c r="H635" s="146">
        <f>+PI()*G635^2/4</f>
        <v>9.5033177771091243E-3</v>
      </c>
      <c r="I635" s="156">
        <f>+D600+O600</f>
        <v>335.65143280535079</v>
      </c>
      <c r="J635" s="147">
        <f>+D634</f>
        <v>335.83763807223835</v>
      </c>
      <c r="K635" s="147">
        <f>+I635-J635</f>
        <v>-0.1862052668875549</v>
      </c>
      <c r="L635" s="142">
        <f>(-2*POWER(2*9.81*G635*ABS(K635)/F635,0.5))*(LOG10(($D$2/(3.7*G635))+((2.51*$D$3*POWER(F635,0.5))/(G635*POWER(2*9.81*G635*ABS(K635),0.5)))))</f>
        <v>0.26740214643370347</v>
      </c>
      <c r="M635" s="146">
        <f>+IF(K635&lt;0,-H635*L635,H635*L635)</f>
        <v>-2.5412075718405512E-3</v>
      </c>
      <c r="N635" s="142">
        <f>+M635/K635</f>
        <v>1.364734528897686E-2</v>
      </c>
      <c r="O635" s="148"/>
    </row>
    <row r="636" spans="2:15" x14ac:dyDescent="0.25">
      <c r="B636" s="141"/>
      <c r="C636" s="142"/>
      <c r="D636" s="143"/>
      <c r="E636" s="144" t="s">
        <v>112</v>
      </c>
      <c r="F636" s="143">
        <v>401.36</v>
      </c>
      <c r="G636" s="155">
        <f>110/1000</f>
        <v>0.11</v>
      </c>
      <c r="H636" s="146">
        <f>+PI()*G636^2/4</f>
        <v>9.5033177771091243E-3</v>
      </c>
      <c r="I636" s="156">
        <f>+D608+O608</f>
        <v>335.80405486486984</v>
      </c>
      <c r="J636" s="147">
        <f>+D634</f>
        <v>335.83763807223835</v>
      </c>
      <c r="K636" s="147">
        <f>+I636-J636</f>
        <v>-3.3583207368508283E-2</v>
      </c>
      <c r="L636" s="142">
        <f>(-2*POWER(2*9.81*G636*ABS(K636)/F636,0.5))*(LOG10(($D$2/(3.7*G636))+((2.51*$D$3*POWER(F636,0.5))/(G636*POWER(2*9.81*G636*ABS(K636),0.5)))))</f>
        <v>7.4307802169454332E-2</v>
      </c>
      <c r="M636" s="146">
        <f>+IF(K636&lt;0,-H636*L636,H636*L636)</f>
        <v>-7.0617065733488335E-4</v>
      </c>
      <c r="N636" s="142">
        <f>+M636/K636</f>
        <v>2.1027492984397766E-2</v>
      </c>
      <c r="O636" s="148"/>
    </row>
    <row r="637" spans="2:15" ht="15.75" x14ac:dyDescent="0.3">
      <c r="B637" s="141"/>
      <c r="C637" s="142"/>
      <c r="D637" s="143"/>
      <c r="E637" s="144"/>
      <c r="F637" s="143"/>
      <c r="G637" s="155"/>
      <c r="H637" s="146"/>
      <c r="I637" s="156"/>
      <c r="J637" s="147"/>
      <c r="K637" s="147"/>
      <c r="L637" s="149" t="s">
        <v>166</v>
      </c>
      <c r="M637" s="150">
        <f>+SUM(M634:M636)-C634</f>
        <v>-5.8677095416761809E-4</v>
      </c>
      <c r="N637" s="151">
        <f>+SUM(N634:N636)</f>
        <v>4.1261035984769642E-2</v>
      </c>
      <c r="O637" s="153"/>
    </row>
    <row r="638" spans="2:15" x14ac:dyDescent="0.25">
      <c r="B638" s="141"/>
      <c r="C638" s="142"/>
      <c r="D638" s="143"/>
      <c r="E638" s="144"/>
      <c r="F638" s="142"/>
      <c r="G638" s="142"/>
      <c r="H638" s="146"/>
      <c r="I638" s="152"/>
      <c r="J638" s="143"/>
      <c r="K638" s="142"/>
      <c r="L638" s="142"/>
      <c r="M638" s="142"/>
      <c r="N638" s="142"/>
      <c r="O638" s="153"/>
    </row>
    <row r="639" spans="2:15" x14ac:dyDescent="0.25">
      <c r="B639" s="154" t="s">
        <v>141</v>
      </c>
      <c r="C639" s="179">
        <f>1.9/1000</f>
        <v>1.9E-3</v>
      </c>
      <c r="D639" s="147">
        <f>+D600+O600</f>
        <v>335.65143280535079</v>
      </c>
      <c r="E639" s="144" t="s">
        <v>139</v>
      </c>
      <c r="F639" s="147">
        <v>237.3</v>
      </c>
      <c r="G639" s="155">
        <f>110/1000</f>
        <v>0.11</v>
      </c>
      <c r="H639" s="146">
        <f>+PI()*G639^2/4</f>
        <v>9.5033177771091243E-3</v>
      </c>
      <c r="I639" s="156">
        <f>+D634+O634</f>
        <v>335.80919618074614</v>
      </c>
      <c r="J639" s="147">
        <f>+D639</f>
        <v>335.65143280535079</v>
      </c>
      <c r="K639" s="147">
        <f>+I639-J639</f>
        <v>0.15776337539534779</v>
      </c>
      <c r="L639" s="142">
        <f>(-2*POWER(2*9.81*G639*ABS(K639)/F639,0.5))*(LOG10(($D$2/(3.7*G639))+((2.51*$D$3*POWER(F639,0.5))/(G639*POWER(2*9.81*G639*ABS(K639),0.5)))))</f>
        <v>0.24342457726072175</v>
      </c>
      <c r="M639" s="146">
        <f>+IF(K639&lt;0,-H639*L639,H639*L639)</f>
        <v>2.3133411124670903E-3</v>
      </c>
      <c r="N639" s="142">
        <f>+M639/K639</f>
        <v>1.4663359646495667E-2</v>
      </c>
      <c r="O639" s="148">
        <f>2*M641/N641</f>
        <v>-2.7682942913001555E-2</v>
      </c>
    </row>
    <row r="640" spans="2:15" x14ac:dyDescent="0.25">
      <c r="B640" s="141"/>
      <c r="C640" s="142"/>
      <c r="D640" s="143"/>
      <c r="E640" s="144" t="s">
        <v>117</v>
      </c>
      <c r="F640" s="143">
        <v>401.35</v>
      </c>
      <c r="G640" s="143">
        <f>75/1000</f>
        <v>7.4999999999999997E-2</v>
      </c>
      <c r="H640" s="146">
        <f>+PI()*G640^2/4</f>
        <v>4.4178646691106467E-3</v>
      </c>
      <c r="I640" s="156">
        <f>+D604+O604</f>
        <v>335.46546832645674</v>
      </c>
      <c r="J640" s="147">
        <f>+D639</f>
        <v>335.65143280535079</v>
      </c>
      <c r="K640" s="147">
        <f>+I640-J640</f>
        <v>-0.18596447889404999</v>
      </c>
      <c r="L640" s="142">
        <f>(-2*POWER(2*9.81*G640*ABS(K640)/F640,0.5))*(LOG10(($D$2/(3.7*G640))+((2.51*$D$3*POWER(F640,0.5))/(G640*POWER(2*9.81*G640*ABS(K640),0.5)))))</f>
        <v>0.15072085831057519</v>
      </c>
      <c r="M640" s="146">
        <f>+IF(K640&lt;0,-H640*L640,H640*L640)</f>
        <v>-6.6586435482832195E-4</v>
      </c>
      <c r="N640" s="142">
        <f>+M640/K640</f>
        <v>3.5805996865008105E-3</v>
      </c>
      <c r="O640" s="148"/>
    </row>
    <row r="641" spans="2:15" ht="15.75" x14ac:dyDescent="0.3">
      <c r="B641" s="141"/>
      <c r="C641" s="142"/>
      <c r="D641" s="143"/>
      <c r="E641" s="144"/>
      <c r="F641" s="142"/>
      <c r="G641" s="142"/>
      <c r="H641" s="146"/>
      <c r="I641" s="152"/>
      <c r="J641" s="143"/>
      <c r="K641" s="142"/>
      <c r="L641" s="149" t="s">
        <v>166</v>
      </c>
      <c r="M641" s="150">
        <f>+SUM(M639:M640)-C639</f>
        <v>-2.5252324236123172E-4</v>
      </c>
      <c r="N641" s="151">
        <f>+SUM(N639:N640)</f>
        <v>1.8243959332996478E-2</v>
      </c>
      <c r="O641" s="153"/>
    </row>
    <row r="642" spans="2:15" ht="15.75" x14ac:dyDescent="0.3">
      <c r="B642" s="141"/>
      <c r="C642" s="142"/>
      <c r="D642" s="143"/>
      <c r="E642" s="144"/>
      <c r="F642" s="142"/>
      <c r="G642" s="142"/>
      <c r="H642" s="146"/>
      <c r="I642" s="152"/>
      <c r="J642" s="143"/>
      <c r="K642" s="142"/>
      <c r="L642" s="149"/>
      <c r="M642" s="150"/>
      <c r="N642" s="151"/>
      <c r="O642" s="153"/>
    </row>
    <row r="643" spans="2:15" x14ac:dyDescent="0.25">
      <c r="B643" s="154" t="s">
        <v>145</v>
      </c>
      <c r="C643" s="143">
        <f>1.95/1000</f>
        <v>1.9499999999999999E-3</v>
      </c>
      <c r="D643" s="147">
        <f>+D604+O604</f>
        <v>335.46546832645674</v>
      </c>
      <c r="E643" s="144" t="s">
        <v>117</v>
      </c>
      <c r="F643" s="143">
        <v>401.35</v>
      </c>
      <c r="G643" s="143">
        <f>75/1000</f>
        <v>7.4999999999999997E-2</v>
      </c>
      <c r="H643" s="146">
        <f>+PI()*G643^2/4</f>
        <v>4.4178646691106467E-3</v>
      </c>
      <c r="I643" s="147">
        <f>+D639+O639</f>
        <v>335.62374986243782</v>
      </c>
      <c r="J643" s="147">
        <f>+D643</f>
        <v>335.46546832645674</v>
      </c>
      <c r="K643" s="147">
        <f>+I643-J643</f>
        <v>0.15828153598107519</v>
      </c>
      <c r="L643" s="262">
        <f>(-2*POWER(2*9.81*G643*ABS(K643)/F643,0.5))*(LOG10(($D$2/(3.7*G643))+((2.51*$D$3*POWER(F643,0.5))/(G643*POWER(2*9.81*G643*ABS(K643),0.5)))))</f>
        <v>0.13737125537009834</v>
      </c>
      <c r="M643" s="146">
        <f>+IF(K643&lt;0,-H643*L643,H643*L643)</f>
        <v>6.0688761565093363E-4</v>
      </c>
      <c r="N643" s="142">
        <f>+M643/K643</f>
        <v>3.8342287487246503E-3</v>
      </c>
      <c r="O643" s="148">
        <f>2*M645/N645</f>
        <v>-3.0242832334963315E-2</v>
      </c>
    </row>
    <row r="644" spans="2:15" x14ac:dyDescent="0.25">
      <c r="B644" s="141"/>
      <c r="C644" s="142"/>
      <c r="D644" s="143"/>
      <c r="E644" s="144" t="s">
        <v>167</v>
      </c>
      <c r="F644" s="143">
        <v>249.85</v>
      </c>
      <c r="G644" s="143">
        <f>75/1000</f>
        <v>7.4999999999999997E-2</v>
      </c>
      <c r="H644" s="146">
        <f>+PI()*G644^2/4</f>
        <v>4.4178646691106467E-3</v>
      </c>
      <c r="I644" s="147">
        <f>+D608+O608</f>
        <v>335.80405486486984</v>
      </c>
      <c r="J644" s="147">
        <f>+D643</f>
        <v>335.46546832645674</v>
      </c>
      <c r="K644" s="147">
        <f>+I644-J644</f>
        <v>0.3385865384130966</v>
      </c>
      <c r="L644" s="142">
        <f>(-2*POWER(2*9.81*G644*ABS(K644)/F644,0.5))*(LOG10(($D$2/(3.7*G644))+((2.51*$D$3*POWER(F644,0.5))/(G644*POWER(2*9.81*G644*ABS(K644),0.5)))))</f>
        <v>0.27845862130611454</v>
      </c>
      <c r="M644" s="146">
        <f>+IF(K644&lt;0,-H644*L644,H644*L644)</f>
        <v>1.2301925048775447E-3</v>
      </c>
      <c r="N644" s="142">
        <f>+M644/K644</f>
        <v>3.633317823689238E-3</v>
      </c>
      <c r="O644" s="148"/>
    </row>
    <row r="645" spans="2:15" ht="15.75" x14ac:dyDescent="0.3">
      <c r="B645" s="141"/>
      <c r="C645" s="142"/>
      <c r="D645" s="152"/>
      <c r="E645" s="144"/>
      <c r="F645" s="142"/>
      <c r="G645" s="142"/>
      <c r="H645" s="146"/>
      <c r="I645" s="152"/>
      <c r="J645" s="143"/>
      <c r="K645" s="142"/>
      <c r="L645" s="149" t="s">
        <v>166</v>
      </c>
      <c r="M645" s="150">
        <f>+SUM(M643:M644)-C643</f>
        <v>-1.129198794715216E-4</v>
      </c>
      <c r="N645" s="151">
        <f>+SUM(N643:N644)</f>
        <v>7.4675465724138882E-3</v>
      </c>
      <c r="O645" s="153"/>
    </row>
    <row r="646" spans="2:15" x14ac:dyDescent="0.25">
      <c r="B646" s="141"/>
      <c r="C646" s="142"/>
      <c r="D646" s="152"/>
      <c r="E646" s="144"/>
      <c r="F646" s="142"/>
      <c r="G646" s="142"/>
      <c r="H646" s="146"/>
      <c r="I646" s="152"/>
      <c r="J646" s="143"/>
      <c r="K646" s="142"/>
      <c r="L646" s="142"/>
      <c r="M646" s="142"/>
      <c r="N646" s="142"/>
      <c r="O646" s="153"/>
    </row>
    <row r="647" spans="2:15" x14ac:dyDescent="0.25">
      <c r="B647" s="154" t="s">
        <v>146</v>
      </c>
      <c r="C647" s="143">
        <f>4.52/1000</f>
        <v>4.5199999999999997E-3</v>
      </c>
      <c r="D647" s="156">
        <f>+D608+O608</f>
        <v>335.80405486486984</v>
      </c>
      <c r="E647" s="144" t="s">
        <v>112</v>
      </c>
      <c r="F647" s="143">
        <v>401.36</v>
      </c>
      <c r="G647" s="145">
        <f>110/1000</f>
        <v>0.11</v>
      </c>
      <c r="H647" s="146">
        <f>+PI()*G647^2/4</f>
        <v>9.5033177771091243E-3</v>
      </c>
      <c r="I647" s="156">
        <f>+D634+O634</f>
        <v>335.80919618074614</v>
      </c>
      <c r="J647" s="147">
        <f>+D647</f>
        <v>335.80405486486984</v>
      </c>
      <c r="K647" s="147">
        <f>+I647-J647</f>
        <v>5.1413158763011779E-3</v>
      </c>
      <c r="L647" s="142">
        <f>(-2*POWER(2*9.81*G647*ABS(K647)/F647,0.5))*(LOG10(($D$2/(3.7*G647))+((2.51*$D$3*POWER(F647,0.5))/(G647*POWER(2*9.81*G647*ABS(K647),0.5)))))</f>
        <v>2.4794870209208387E-2</v>
      </c>
      <c r="M647" s="146">
        <f>+IF(K647&lt;0,-H647*L647,H647*L647)</f>
        <v>2.356335308402835E-4</v>
      </c>
      <c r="N647" s="142">
        <f>+M647/K647</f>
        <v>4.5831366231830435E-2</v>
      </c>
      <c r="O647" s="148">
        <f>2*M651/N651</f>
        <v>-3.7215628393345884E-2</v>
      </c>
    </row>
    <row r="648" spans="2:15" x14ac:dyDescent="0.25">
      <c r="B648" s="141"/>
      <c r="C648" s="142"/>
      <c r="D648" s="152"/>
      <c r="E648" s="144" t="s">
        <v>167</v>
      </c>
      <c r="F648" s="143">
        <v>249.85</v>
      </c>
      <c r="G648" s="145">
        <f>75/1000</f>
        <v>7.4999999999999997E-2</v>
      </c>
      <c r="H648" s="146">
        <f>+PI()*G648^2/4</f>
        <v>4.4178646691106467E-3</v>
      </c>
      <c r="I648" s="156">
        <f>+D643+O643</f>
        <v>335.43522549412177</v>
      </c>
      <c r="J648" s="147">
        <f>+D647</f>
        <v>335.80405486486984</v>
      </c>
      <c r="K648" s="147">
        <f>+I648-J648</f>
        <v>-0.36882937074807387</v>
      </c>
      <c r="L648" s="142">
        <f>(-2*POWER(2*9.81*G648*ABS(K648)/F648,0.5))*(LOG10(($D$2/(3.7*G648))+((2.51*$D$3*POWER(F648,0.5))/(G648*POWER(2*9.81*G648*ABS(K648),0.5)))))</f>
        <v>0.29234793547713456</v>
      </c>
      <c r="M648" s="146">
        <f>+IF(K648&lt;0,-H648*L648,H648*L648)</f>
        <v>-1.2915536152318717E-3</v>
      </c>
      <c r="N648" s="142">
        <f>+M648/K648</f>
        <v>3.5017645493152921E-3</v>
      </c>
      <c r="O648" s="148"/>
    </row>
    <row r="649" spans="2:15" x14ac:dyDescent="0.25">
      <c r="B649" s="141"/>
      <c r="C649" s="142"/>
      <c r="D649" s="152"/>
      <c r="E649" s="144" t="s">
        <v>140</v>
      </c>
      <c r="F649" s="143">
        <v>298.01</v>
      </c>
      <c r="G649" s="145">
        <f>63/1000</f>
        <v>6.3E-2</v>
      </c>
      <c r="H649" s="146">
        <f>+PI()*G649^2/4</f>
        <v>3.1172453105244723E-3</v>
      </c>
      <c r="I649" s="156">
        <f>+D614+O614</f>
        <v>335.75927707307289</v>
      </c>
      <c r="J649" s="147">
        <f>+D647</f>
        <v>335.80405486486984</v>
      </c>
      <c r="K649" s="147">
        <f>+I649-J649</f>
        <v>-4.4777791796946076E-2</v>
      </c>
      <c r="L649" s="142">
        <f>(-2*POWER(2*9.81*G649*ABS(K649)/F649,0.5))*(LOG10(($D$2/(3.7*G649))+((2.51*$D$3*POWER(F649,0.5))/(G649*POWER(2*9.81*G649*ABS(K649),0.5)))))</f>
        <v>6.892651202708823E-2</v>
      </c>
      <c r="M649" s="146">
        <f>+IF(K649&lt;0,-H649*L649,H649*L649)</f>
        <v>-2.1486084638724942E-4</v>
      </c>
      <c r="N649" s="142">
        <f>+M649/K649</f>
        <v>4.7983796825350217E-3</v>
      </c>
      <c r="O649" s="148"/>
    </row>
    <row r="650" spans="2:15" x14ac:dyDescent="0.25">
      <c r="B650" s="141"/>
      <c r="C650" s="142"/>
      <c r="D650" s="142"/>
      <c r="E650" s="144" t="s">
        <v>168</v>
      </c>
      <c r="F650" s="143">
        <v>184.94</v>
      </c>
      <c r="G650" s="145">
        <f>110/1000</f>
        <v>0.11</v>
      </c>
      <c r="H650" s="146">
        <f>+PI()*G650^2/4</f>
        <v>9.5033177771091243E-3</v>
      </c>
      <c r="I650" s="156">
        <f>+D622+O622</f>
        <v>336.21587134824966</v>
      </c>
      <c r="J650" s="147">
        <f>+D647</f>
        <v>335.80405486486984</v>
      </c>
      <c r="K650" s="147">
        <f>+I650-J650</f>
        <v>0.41181648337982324</v>
      </c>
      <c r="L650" s="142">
        <f>(-2*POWER(2*9.81*G650*ABS(K650)/F650,0.5))*(LOG10(($D$2/(3.7*G650))+((2.51*$D$3*POWER(F650,0.5))/(G650*POWER(2*9.81*G650*ABS(K650),0.5)))))</f>
        <v>0.48159120609000311</v>
      </c>
      <c r="M650" s="146">
        <f>+IF(K650&lt;0,-H650*L650,H650*L650)</f>
        <v>4.5767142701345501E-3</v>
      </c>
      <c r="N650" s="142">
        <f>+M650/K650</f>
        <v>1.1113480044734858E-2</v>
      </c>
      <c r="O650" s="148"/>
    </row>
    <row r="651" spans="2:15" ht="15.75" x14ac:dyDescent="0.3">
      <c r="B651" s="141"/>
      <c r="C651" s="142"/>
      <c r="D651" s="142"/>
      <c r="E651" s="142"/>
      <c r="F651" s="142"/>
      <c r="G651" s="142"/>
      <c r="H651" s="146"/>
      <c r="I651" s="152"/>
      <c r="J651" s="143"/>
      <c r="K651" s="142"/>
      <c r="L651" s="149" t="s">
        <v>166</v>
      </c>
      <c r="M651" s="150">
        <f>+SUM(M647:M650)-C647</f>
        <v>-1.2140666606442873E-3</v>
      </c>
      <c r="N651" s="151">
        <f>+SUM(N647:N650)</f>
        <v>6.5244990508415604E-2</v>
      </c>
      <c r="O651" s="153"/>
    </row>
    <row r="652" spans="2:15" x14ac:dyDescent="0.25">
      <c r="B652" s="141"/>
      <c r="C652" s="142"/>
      <c r="D652" s="142"/>
      <c r="E652" s="142"/>
      <c r="F652" s="142"/>
      <c r="G652" s="142"/>
      <c r="H652" s="146"/>
      <c r="I652" s="142"/>
      <c r="J652" s="143"/>
      <c r="K652" s="142"/>
      <c r="L652" s="142"/>
      <c r="M652" s="142"/>
      <c r="N652" s="142"/>
      <c r="O652" s="153"/>
    </row>
    <row r="653" spans="2:15" x14ac:dyDescent="0.25">
      <c r="B653" s="154" t="s">
        <v>147</v>
      </c>
      <c r="C653" s="142">
        <f>0.79/1000</f>
        <v>7.9000000000000001E-4</v>
      </c>
      <c r="D653" s="147">
        <f>+D614+O614</f>
        <v>335.75927707307289</v>
      </c>
      <c r="E653" s="144" t="s">
        <v>140</v>
      </c>
      <c r="F653" s="143">
        <v>298.01</v>
      </c>
      <c r="G653" s="143">
        <f>63/1000</f>
        <v>6.3E-2</v>
      </c>
      <c r="H653" s="146">
        <f>+PI()*G653^2/4</f>
        <v>3.1172453105244723E-3</v>
      </c>
      <c r="I653" s="147">
        <f>+D647+O647</f>
        <v>335.76683923647647</v>
      </c>
      <c r="J653" s="147">
        <f>+D653</f>
        <v>335.75927707307289</v>
      </c>
      <c r="K653" s="147">
        <f>+I653-J653</f>
        <v>7.5621634035769603E-3</v>
      </c>
      <c r="L653" s="142">
        <f>(-2*POWER(2*9.81*G653*ABS(K653)/F653,0.5))*(LOG10(($D$2/(3.7*G653))+((2.51*$D$3*POWER(F653,0.5))/(G653*POWER(2*9.81*G653*ABS(K653),0.5)))))</f>
        <v>2.4005836898143541E-2</v>
      </c>
      <c r="M653" s="146">
        <f>+IF(K653&lt;0,-H653*L653,H653*L653)</f>
        <v>7.4832082495953297E-5</v>
      </c>
      <c r="N653" s="142">
        <f>+M653/K653</f>
        <v>9.8955918435400594E-3</v>
      </c>
      <c r="O653" s="148">
        <f>2*M655/N655</f>
        <v>-2.7205856150452772E-2</v>
      </c>
    </row>
    <row r="654" spans="2:15" x14ac:dyDescent="0.25">
      <c r="B654" s="141"/>
      <c r="C654" s="142"/>
      <c r="D654" s="142"/>
      <c r="E654" s="144" t="s">
        <v>169</v>
      </c>
      <c r="F654" s="143">
        <v>119.71</v>
      </c>
      <c r="G654" s="143">
        <f>63/1000</f>
        <v>6.3E-2</v>
      </c>
      <c r="H654" s="146">
        <f>+PI()*G654^2/4</f>
        <v>3.1172453105244723E-3</v>
      </c>
      <c r="I654" s="147">
        <f>+D618+O618</f>
        <v>335.83394087065165</v>
      </c>
      <c r="J654" s="147">
        <f>+D653</f>
        <v>335.75927707307289</v>
      </c>
      <c r="K654" s="147">
        <f>+I654-J654</f>
        <v>7.4663797578750746E-2</v>
      </c>
      <c r="L654" s="142">
        <f>(-2*POWER(2*9.81*G654*ABS(K654)/F654,0.5))*(LOG10(($D$2/(3.7*G654))+((2.51*$D$3*POWER(F654,0.5))/(G654*POWER(2*9.81*G654*ABS(K654),0.5)))))</f>
        <v>0.15753910037776275</v>
      </c>
      <c r="M654" s="146">
        <f>+IF(K654&lt;0,-H654*L654,H654*L654)</f>
        <v>4.910880218768251E-4</v>
      </c>
      <c r="N654" s="142">
        <f>+M654/K654</f>
        <v>6.5773244571287158E-3</v>
      </c>
      <c r="O654" s="148"/>
    </row>
    <row r="655" spans="2:15" ht="15.75" x14ac:dyDescent="0.3">
      <c r="B655" s="141"/>
      <c r="C655" s="142"/>
      <c r="D655" s="142"/>
      <c r="E655" s="142"/>
      <c r="F655" s="142"/>
      <c r="G655" s="142"/>
      <c r="H655" s="146"/>
      <c r="I655" s="142"/>
      <c r="J655" s="142"/>
      <c r="K655" s="142"/>
      <c r="L655" s="149" t="s">
        <v>166</v>
      </c>
      <c r="M655" s="150">
        <f>+SUM(M653:M654)-C653</f>
        <v>-2.2407989562722166E-4</v>
      </c>
      <c r="N655" s="151">
        <f>+SUM(N653:N654)</f>
        <v>1.6472916300668775E-2</v>
      </c>
      <c r="O655" s="153"/>
    </row>
    <row r="656" spans="2:15" x14ac:dyDescent="0.25">
      <c r="B656" s="141"/>
      <c r="C656" s="142"/>
      <c r="D656" s="142"/>
      <c r="E656" s="142"/>
      <c r="F656" s="142"/>
      <c r="G656" s="142"/>
      <c r="H656" s="146"/>
      <c r="I656" s="142"/>
      <c r="J656" s="142"/>
      <c r="K656" s="142"/>
      <c r="L656" s="142"/>
      <c r="M656" s="142"/>
      <c r="N656" s="142"/>
      <c r="O656" s="153"/>
    </row>
    <row r="657" spans="2:15" x14ac:dyDescent="0.25">
      <c r="B657" s="154" t="s">
        <v>148</v>
      </c>
      <c r="C657" s="142">
        <f>0.76/1000</f>
        <v>7.6000000000000004E-4</v>
      </c>
      <c r="D657" s="147">
        <f>+D618+O618</f>
        <v>335.83394087065165</v>
      </c>
      <c r="E657" s="144" t="s">
        <v>169</v>
      </c>
      <c r="F657" s="143">
        <v>119.71</v>
      </c>
      <c r="G657" s="143">
        <f>63/1000</f>
        <v>6.3E-2</v>
      </c>
      <c r="H657" s="146">
        <f>+PI()*G657^2/4</f>
        <v>3.1172453105244723E-3</v>
      </c>
      <c r="I657" s="147">
        <f>+D653+O653</f>
        <v>335.73207121692246</v>
      </c>
      <c r="J657" s="261">
        <f>+D657</f>
        <v>335.83394087065165</v>
      </c>
      <c r="K657" s="147">
        <f>+I657-J657</f>
        <v>-0.10186965372918166</v>
      </c>
      <c r="L657" s="142">
        <f>(-2*POWER(2*9.81*G657*ABS(K657)/F657,0.5))*(LOG10(($D$2/(3.7*G657))+((2.51*$D$3*POWER(F657,0.5))/(G657*POWER(2*9.81*G657*ABS(K657),0.5)))))</f>
        <v>0.18837137981737812</v>
      </c>
      <c r="M657" s="146">
        <f>+IF(K657&lt;0,-H657*L657,H657*L657)</f>
        <v>-5.8719980037274611E-4</v>
      </c>
      <c r="N657" s="142">
        <f>+M657/K657</f>
        <v>5.7642269201562662E-3</v>
      </c>
      <c r="O657" s="148">
        <f>2*M659/N659</f>
        <v>-2.7095834100548548E-2</v>
      </c>
    </row>
    <row r="658" spans="2:15" x14ac:dyDescent="0.25">
      <c r="B658" s="141"/>
      <c r="C658" s="142"/>
      <c r="D658" s="142"/>
      <c r="E658" s="144" t="s">
        <v>122</v>
      </c>
      <c r="F658" s="143">
        <v>283.68</v>
      </c>
      <c r="G658" s="143">
        <f>75/1000</f>
        <v>7.4999999999999997E-2</v>
      </c>
      <c r="H658" s="146">
        <f>+PI()*G658^2/4</f>
        <v>4.4178646691106467E-3</v>
      </c>
      <c r="I658" s="147">
        <f>+D622+O622</f>
        <v>336.21587134824966</v>
      </c>
      <c r="J658" s="261">
        <f>+D657</f>
        <v>335.83394087065165</v>
      </c>
      <c r="K658" s="147">
        <f>+I658-J658</f>
        <v>0.38193047759801857</v>
      </c>
      <c r="L658" s="262">
        <f>(-2*POWER(2*9.81*G658*ABS(K658)/F658,0.5))*(LOG10(($D$2/(3.7*G658))+((2.51*$D$3*POWER(F658,0.5))/(G658*POWER(2*9.81*G658*ABS(K658),0.5)))))</f>
        <v>0.27742604122311604</v>
      </c>
      <c r="M658" s="146">
        <f>+IF(K658&lt;0,-H658*L658,H658*L658)</f>
        <v>1.2256307058108383E-3</v>
      </c>
      <c r="N658" s="262">
        <f>+M658/K658</f>
        <v>3.2090413771608279E-3</v>
      </c>
      <c r="O658" s="148"/>
    </row>
    <row r="659" spans="2:15" ht="15.75" x14ac:dyDescent="0.3">
      <c r="B659" s="141"/>
      <c r="C659" s="142"/>
      <c r="D659" s="142"/>
      <c r="E659" s="142"/>
      <c r="F659" s="142"/>
      <c r="G659" s="142"/>
      <c r="H659" s="142"/>
      <c r="I659" s="142"/>
      <c r="J659" s="142"/>
      <c r="K659" s="142"/>
      <c r="L659" s="149" t="s">
        <v>166</v>
      </c>
      <c r="M659" s="150">
        <f>+SUM(M657:M658)-C657</f>
        <v>-1.2156909456190787E-4</v>
      </c>
      <c r="N659" s="151">
        <f>+SUM(N657:N658)</f>
        <v>8.9732682973170941E-3</v>
      </c>
      <c r="O659" s="153"/>
    </row>
    <row r="660" spans="2:15" x14ac:dyDescent="0.25">
      <c r="B660" s="154"/>
      <c r="C660" s="142"/>
      <c r="D660" s="142"/>
      <c r="E660" s="142"/>
      <c r="F660" s="142"/>
      <c r="G660" s="142"/>
      <c r="H660" s="142"/>
      <c r="I660" s="142"/>
      <c r="J660" s="142"/>
      <c r="K660" s="142"/>
      <c r="L660" s="142"/>
      <c r="M660" s="142"/>
      <c r="N660" s="142"/>
      <c r="O660" s="153"/>
    </row>
    <row r="661" spans="2:15" x14ac:dyDescent="0.25">
      <c r="B661" s="154" t="s">
        <v>142</v>
      </c>
      <c r="C661" s="142">
        <f>3.71/1000</f>
        <v>3.7099999999999998E-3</v>
      </c>
      <c r="D661" s="147">
        <f>+D622+O622</f>
        <v>336.21587134824966</v>
      </c>
      <c r="E661" s="144" t="s">
        <v>168</v>
      </c>
      <c r="F661" s="143">
        <v>184.94</v>
      </c>
      <c r="G661" s="145">
        <f>110/1000</f>
        <v>0.11</v>
      </c>
      <c r="H661" s="146">
        <f>+PI()*G661^2/4</f>
        <v>9.5033177771091243E-3</v>
      </c>
      <c r="I661" s="147">
        <f>+D647+O647</f>
        <v>335.76683923647647</v>
      </c>
      <c r="J661" s="261">
        <f>+D661</f>
        <v>336.21587134824966</v>
      </c>
      <c r="K661" s="147">
        <f>+I661-J661</f>
        <v>-0.44903211177319236</v>
      </c>
      <c r="L661" s="262">
        <f>(-2*POWER(2*9.81*G661*ABS(K661)/F661,0.5))*(LOG10(($D$2/(3.7*G661))+((2.51*$D$3*POWER(F661,0.5))/(G661*POWER(2*9.81*G661*ABS(K661),0.5)))))</f>
        <v>0.50557061248986779</v>
      </c>
      <c r="M661" s="146">
        <f>+IF(K661&lt;0,-H661*L661,H661*L661)</f>
        <v>-4.8045981892589091E-3</v>
      </c>
      <c r="N661" s="142">
        <f>+M661/K661</f>
        <v>1.0699898878692507E-2</v>
      </c>
      <c r="O661" s="148">
        <f>2*M664/N664</f>
        <v>-2.9224417204537084E-2</v>
      </c>
    </row>
    <row r="662" spans="2:15" x14ac:dyDescent="0.25">
      <c r="B662" s="141"/>
      <c r="C662" s="142"/>
      <c r="D662" s="142"/>
      <c r="E662" s="144" t="s">
        <v>171</v>
      </c>
      <c r="F662" s="143">
        <v>283.68</v>
      </c>
      <c r="G662" s="143">
        <f>75/1000</f>
        <v>7.4999999999999997E-2</v>
      </c>
      <c r="H662" s="146">
        <f>+PI()*G662^2/4</f>
        <v>4.4178646691106467E-3</v>
      </c>
      <c r="I662" s="147">
        <f>+D657+O657</f>
        <v>335.80684503655112</v>
      </c>
      <c r="J662" s="261">
        <f>+D661</f>
        <v>336.21587134824966</v>
      </c>
      <c r="K662" s="147">
        <f>+I662-J662</f>
        <v>-0.40902631169853976</v>
      </c>
      <c r="L662" s="262">
        <f>(-2*POWER(2*9.81*G662*ABS(K662)/F662,0.5))*(LOG10(($D$2/(3.7*G662))+((2.51*$D$3*POWER(F662,0.5))/(G662*POWER(2*9.81*G662*ABS(K662),0.5)))))</f>
        <v>0.2884596081574517</v>
      </c>
      <c r="M662" s="146">
        <f>+IF(K662&lt;0,-H662*L662,H662*L662)</f>
        <v>-1.2743755113443071E-3</v>
      </c>
      <c r="N662" s="142">
        <f>+M662/K662</f>
        <v>3.1156321119105569E-3</v>
      </c>
      <c r="O662" s="148"/>
    </row>
    <row r="663" spans="2:15" x14ac:dyDescent="0.25">
      <c r="B663" s="141"/>
      <c r="C663" s="142"/>
      <c r="D663" s="142"/>
      <c r="E663" s="144" t="s">
        <v>170</v>
      </c>
      <c r="F663" s="143">
        <v>372.26</v>
      </c>
      <c r="G663" s="145">
        <f>110/1000</f>
        <v>0.11</v>
      </c>
      <c r="H663" s="146">
        <f>+PI()*G663^2/4</f>
        <v>9.5033177771091243E-3</v>
      </c>
      <c r="I663" s="147">
        <v>339.3</v>
      </c>
      <c r="J663" s="261">
        <f>+D661</f>
        <v>336.21587134824966</v>
      </c>
      <c r="K663" s="147">
        <f>+I663-J663</f>
        <v>3.0841286517503477</v>
      </c>
      <c r="L663" s="262">
        <f>(-2*POWER(2*9.81*G663*ABS(K663)/F663,0.5))*(LOG10(($D$2/(3.7*G663))+((2.51*$D$3*POWER(F663,0.5))/(G663*POWER(2*9.81*G663*ABS(K663),0.5)))))</f>
        <v>1.004058818659985</v>
      </c>
      <c r="M663" s="146">
        <f>+IF(K663&lt;0,-H663*L663,H663*L663)</f>
        <v>9.5418900206346215E-3</v>
      </c>
      <c r="N663" s="142">
        <f>+M663/K663</f>
        <v>3.0938689977213743E-3</v>
      </c>
      <c r="O663" s="148"/>
    </row>
    <row r="664" spans="2:15" ht="16.5" thickBot="1" x14ac:dyDescent="0.35">
      <c r="B664" s="299"/>
      <c r="C664" s="300"/>
      <c r="D664" s="300"/>
      <c r="E664" s="300"/>
      <c r="F664" s="300"/>
      <c r="G664" s="300"/>
      <c r="H664" s="300"/>
      <c r="I664" s="300"/>
      <c r="J664" s="300"/>
      <c r="K664" s="300"/>
      <c r="L664" s="301" t="s">
        <v>166</v>
      </c>
      <c r="M664" s="302">
        <f>+SUM(M661:M663)-C661</f>
        <v>-2.4708367996859396E-4</v>
      </c>
      <c r="N664" s="303">
        <f>+SUM(N661:N663)</f>
        <v>1.6909399988324438E-2</v>
      </c>
      <c r="O664" s="304"/>
    </row>
    <row r="666" spans="2:15" ht="15.75" thickBot="1" x14ac:dyDescent="0.3"/>
    <row r="667" spans="2:15" ht="15.75" thickBot="1" x14ac:dyDescent="0.3">
      <c r="B667" s="131">
        <f>+B628+1</f>
        <v>18</v>
      </c>
      <c r="D667" s="297"/>
    </row>
    <row r="668" spans="2:15" ht="32.25" thickBot="1" x14ac:dyDescent="0.3">
      <c r="B668" s="125" t="s">
        <v>151</v>
      </c>
      <c r="C668" s="298" t="s">
        <v>161</v>
      </c>
      <c r="D668" s="298" t="s">
        <v>153</v>
      </c>
      <c r="E668" s="125" t="s">
        <v>152</v>
      </c>
      <c r="F668" s="125" t="s">
        <v>78</v>
      </c>
      <c r="G668" s="125" t="s">
        <v>115</v>
      </c>
      <c r="H668" s="125" t="s">
        <v>154</v>
      </c>
      <c r="I668" s="125" t="s">
        <v>155</v>
      </c>
      <c r="J668" s="125" t="s">
        <v>156</v>
      </c>
      <c r="K668" s="125" t="s">
        <v>157</v>
      </c>
      <c r="L668" s="125" t="s">
        <v>82</v>
      </c>
      <c r="M668" s="125" t="s">
        <v>164</v>
      </c>
      <c r="N668" s="125" t="s">
        <v>158</v>
      </c>
      <c r="O668" s="129" t="s">
        <v>165</v>
      </c>
    </row>
    <row r="669" spans="2:15" x14ac:dyDescent="0.25">
      <c r="B669" s="132" t="s">
        <v>127</v>
      </c>
      <c r="C669" s="133">
        <f>2.97/1000</f>
        <v>2.97E-3</v>
      </c>
      <c r="D669" s="134">
        <f>+D630+O630</f>
        <v>336.80794105357023</v>
      </c>
      <c r="E669" s="135" t="s">
        <v>110</v>
      </c>
      <c r="F669" s="136">
        <v>310.83</v>
      </c>
      <c r="G669" s="137">
        <f>110/1000</f>
        <v>0.11</v>
      </c>
      <c r="H669" s="138">
        <f>+PI()*G669^2/4</f>
        <v>9.5033177771091243E-3</v>
      </c>
      <c r="I669" s="134">
        <v>339.3</v>
      </c>
      <c r="J669" s="134">
        <f>+D669</f>
        <v>336.80794105357023</v>
      </c>
      <c r="K669" s="134">
        <f>+I669-J669</f>
        <v>2.4920589464297791</v>
      </c>
      <c r="L669" s="133">
        <f>(-2*POWER(2*9.81*G669*ABS(K669)/F669,0.5))*(LOG10(($D$2/(3.7*G669))+((2.51*$D$3*POWER(F669,0.5))/(G669*POWER(2*9.81*G669*ABS(K669),0.5)))))</f>
        <v>0.98588423451210538</v>
      </c>
      <c r="M669" s="139">
        <f>+IF(K669&lt;0,-H669*L669,H669*L669)</f>
        <v>9.3691711720105125E-3</v>
      </c>
      <c r="N669" s="133">
        <f>+M669/K669</f>
        <v>3.7596105764003507E-3</v>
      </c>
      <c r="O669" s="140">
        <f>2*M671/N671</f>
        <v>-1.8621076752818818E-2</v>
      </c>
    </row>
    <row r="670" spans="2:15" x14ac:dyDescent="0.25">
      <c r="B670" s="141"/>
      <c r="C670" s="142"/>
      <c r="D670" s="143"/>
      <c r="E670" s="144" t="s">
        <v>138</v>
      </c>
      <c r="F670" s="143">
        <v>240.22</v>
      </c>
      <c r="G670" s="145">
        <f>110/1000</f>
        <v>0.11</v>
      </c>
      <c r="H670" s="146">
        <f>+PI()*G670^2/4</f>
        <v>9.5033177771091243E-3</v>
      </c>
      <c r="I670" s="147">
        <f>+D634+O634</f>
        <v>335.80919618074614</v>
      </c>
      <c r="J670" s="147">
        <f>+D669</f>
        <v>336.80794105357023</v>
      </c>
      <c r="K670" s="147">
        <f>+I670-J670</f>
        <v>-0.99874487282409063</v>
      </c>
      <c r="L670" s="142">
        <f>(-2*POWER(2*9.81*G670*ABS(K670)/F670,0.5))*(LOG10(($D$2/(3.7*G670))+((2.51*$D$3*POWER(F670,0.5))/(G670*POWER(2*9.81*G670*ABS(K670),0.5)))))</f>
        <v>0.68341611419435178</v>
      </c>
      <c r="M670" s="146">
        <f>+IF(K670&lt;0,-H670*L670,H670*L670)</f>
        <v>-6.4947205071860222E-3</v>
      </c>
      <c r="N670" s="142">
        <f>+M670/K670</f>
        <v>6.5028824516728612E-3</v>
      </c>
      <c r="O670" s="148"/>
    </row>
    <row r="671" spans="2:15" ht="15.75" x14ac:dyDescent="0.3">
      <c r="B671" s="141"/>
      <c r="C671" s="142"/>
      <c r="D671" s="143"/>
      <c r="E671" s="144"/>
      <c r="F671" s="143"/>
      <c r="G671" s="145"/>
      <c r="H671" s="146"/>
      <c r="I671" s="147"/>
      <c r="J671" s="147"/>
      <c r="K671" s="147"/>
      <c r="L671" s="149" t="s">
        <v>166</v>
      </c>
      <c r="M671" s="150">
        <f>+SUM(M669:M670)-C669</f>
        <v>-9.5549335175509637E-5</v>
      </c>
      <c r="N671" s="151">
        <f>+SUM(N669:N670)</f>
        <v>1.0262493028073211E-2</v>
      </c>
      <c r="O671" s="148"/>
    </row>
    <row r="672" spans="2:15" x14ac:dyDescent="0.25">
      <c r="B672" s="141"/>
      <c r="C672" s="142"/>
      <c r="D672" s="143"/>
      <c r="E672" s="144"/>
      <c r="F672" s="142"/>
      <c r="G672" s="142"/>
      <c r="H672" s="146"/>
      <c r="I672" s="152"/>
      <c r="J672" s="142"/>
      <c r="K672" s="142"/>
      <c r="L672" s="142"/>
      <c r="M672" s="142"/>
      <c r="N672" s="142"/>
      <c r="O672" s="153"/>
    </row>
    <row r="673" spans="2:15" x14ac:dyDescent="0.25">
      <c r="B673" s="154" t="s">
        <v>128</v>
      </c>
      <c r="C673" s="142">
        <f>3.73/1000</f>
        <v>3.7299999999999998E-3</v>
      </c>
      <c r="D673" s="147">
        <f>+D634+O634</f>
        <v>335.80919618074614</v>
      </c>
      <c r="E673" s="144" t="s">
        <v>138</v>
      </c>
      <c r="F673" s="143">
        <v>240.22</v>
      </c>
      <c r="G673" s="155">
        <f>110/1000</f>
        <v>0.11</v>
      </c>
      <c r="H673" s="146">
        <f>+PI()*G673^2/4</f>
        <v>9.5033177771091243E-3</v>
      </c>
      <c r="I673" s="156">
        <f>+D669+O669</f>
        <v>336.78931997681741</v>
      </c>
      <c r="J673" s="147">
        <f>+D673</f>
        <v>335.80919618074614</v>
      </c>
      <c r="K673" s="147">
        <f>+I673-J673</f>
        <v>0.98012379607126832</v>
      </c>
      <c r="L673" s="142">
        <f>(-2*POWER(2*9.81*G673*ABS(K673)/F673,0.5))*(LOG10(($D$2/(3.7*G673))+((2.51*$D$3*POWER(F673,0.5))/(G673*POWER(2*9.81*G673*ABS(K673),0.5)))))</f>
        <v>0.67625956009512644</v>
      </c>
      <c r="M673" s="146">
        <f>+IF(K673&lt;0,-H673*L673,H673*L673)</f>
        <v>6.4267094993920113E-3</v>
      </c>
      <c r="N673" s="142">
        <f>+M673/K673</f>
        <v>6.5570385344717232E-3</v>
      </c>
      <c r="O673" s="148">
        <f>2*M676/N676</f>
        <v>-3.2887605516297706E-2</v>
      </c>
    </row>
    <row r="674" spans="2:15" x14ac:dyDescent="0.25">
      <c r="B674" s="141"/>
      <c r="C674" s="142"/>
      <c r="D674" s="143"/>
      <c r="E674" s="144" t="s">
        <v>139</v>
      </c>
      <c r="F674" s="147">
        <v>237.3</v>
      </c>
      <c r="G674" s="155">
        <f>110/1000</f>
        <v>0.11</v>
      </c>
      <c r="H674" s="146">
        <f>+PI()*G674^2/4</f>
        <v>9.5033177771091243E-3</v>
      </c>
      <c r="I674" s="156">
        <f>+D639+O639</f>
        <v>335.62374986243782</v>
      </c>
      <c r="J674" s="147">
        <f>+D673</f>
        <v>335.80919618074614</v>
      </c>
      <c r="K674" s="147">
        <f>+I674-J674</f>
        <v>-0.18544631830832259</v>
      </c>
      <c r="L674" s="142">
        <f>(-2*POWER(2*9.81*G674*ABS(K674)/F674,0.5))*(LOG10(($D$2/(3.7*G674))+((2.51*$D$3*POWER(F674,0.5))/(G674*POWER(2*9.81*G674*ABS(K674),0.5)))))</f>
        <v>0.26678427290593382</v>
      </c>
      <c r="M674" s="146">
        <f>+IF(K674&lt;0,-H674*L674,H674*L674)</f>
        <v>-2.5353357233600929E-3</v>
      </c>
      <c r="N674" s="142">
        <f>+M674/K674</f>
        <v>1.367153441754961E-2</v>
      </c>
      <c r="O674" s="148"/>
    </row>
    <row r="675" spans="2:15" x14ac:dyDescent="0.25">
      <c r="B675" s="141"/>
      <c r="C675" s="142"/>
      <c r="D675" s="143"/>
      <c r="E675" s="144" t="s">
        <v>112</v>
      </c>
      <c r="F675" s="143">
        <v>401.36</v>
      </c>
      <c r="G675" s="155">
        <f>110/1000</f>
        <v>0.11</v>
      </c>
      <c r="H675" s="146">
        <f>+PI()*G675^2/4</f>
        <v>9.5033177771091243E-3</v>
      </c>
      <c r="I675" s="156">
        <f>+D647+O647</f>
        <v>335.76683923647647</v>
      </c>
      <c r="J675" s="147">
        <f>+D673</f>
        <v>335.80919618074614</v>
      </c>
      <c r="K675" s="147">
        <f>+I675-J675</f>
        <v>-4.2356944269670294E-2</v>
      </c>
      <c r="L675" s="142">
        <f>(-2*POWER(2*9.81*G675*ABS(K675)/F675,0.5))*(LOG10(($D$2/(3.7*G675))+((2.51*$D$3*POWER(F675,0.5))/(G675*POWER(2*9.81*G675*ABS(K675),0.5)))))</f>
        <v>8.4969619152534231E-2</v>
      </c>
      <c r="M675" s="146">
        <f>+IF(K675&lt;0,-H675*L675,H675*L675)</f>
        <v>-8.0749329220647045E-4</v>
      </c>
      <c r="N675" s="142">
        <f>+M675/K675</f>
        <v>1.9064011961426507E-2</v>
      </c>
      <c r="O675" s="148"/>
    </row>
    <row r="676" spans="2:15" ht="15.75" x14ac:dyDescent="0.3">
      <c r="B676" s="141"/>
      <c r="C676" s="142"/>
      <c r="D676" s="143"/>
      <c r="E676" s="144"/>
      <c r="F676" s="143"/>
      <c r="G676" s="155"/>
      <c r="H676" s="146"/>
      <c r="I676" s="156"/>
      <c r="J676" s="147"/>
      <c r="K676" s="147"/>
      <c r="L676" s="149" t="s">
        <v>166</v>
      </c>
      <c r="M676" s="150">
        <f>+SUM(M673:M675)-C673</f>
        <v>-6.4611951617455157E-4</v>
      </c>
      <c r="N676" s="151">
        <f>+SUM(N673:N675)</f>
        <v>3.9292584913447837E-2</v>
      </c>
      <c r="O676" s="153"/>
    </row>
    <row r="677" spans="2:15" x14ac:dyDescent="0.25">
      <c r="B677" s="141"/>
      <c r="C677" s="142"/>
      <c r="D677" s="143"/>
      <c r="E677" s="144"/>
      <c r="F677" s="142"/>
      <c r="G677" s="142"/>
      <c r="H677" s="146"/>
      <c r="I677" s="152"/>
      <c r="J677" s="143"/>
      <c r="K677" s="142"/>
      <c r="L677" s="142"/>
      <c r="M677" s="142"/>
      <c r="N677" s="142"/>
      <c r="O677" s="153"/>
    </row>
    <row r="678" spans="2:15" x14ac:dyDescent="0.25">
      <c r="B678" s="154" t="s">
        <v>141</v>
      </c>
      <c r="C678" s="179">
        <f>1.9/1000</f>
        <v>1.9E-3</v>
      </c>
      <c r="D678" s="147">
        <f>+D639+O639</f>
        <v>335.62374986243782</v>
      </c>
      <c r="E678" s="144" t="s">
        <v>139</v>
      </c>
      <c r="F678" s="147">
        <v>237.3</v>
      </c>
      <c r="G678" s="155">
        <f>110/1000</f>
        <v>0.11</v>
      </c>
      <c r="H678" s="146">
        <f>+PI()*G678^2/4</f>
        <v>9.5033177771091243E-3</v>
      </c>
      <c r="I678" s="156">
        <f>+D673+O673</f>
        <v>335.77630857522985</v>
      </c>
      <c r="J678" s="147">
        <f>+D678</f>
        <v>335.62374986243782</v>
      </c>
      <c r="K678" s="147">
        <f>+I678-J678</f>
        <v>0.15255871279202893</v>
      </c>
      <c r="L678" s="142">
        <f>(-2*POWER(2*9.81*G678*ABS(K678)/F678,0.5))*(LOG10(($D$2/(3.7*G678))+((2.51*$D$3*POWER(F678,0.5))/(G678*POWER(2*9.81*G678*ABS(K678),0.5)))))</f>
        <v>0.23883612888687225</v>
      </c>
      <c r="M678" s="146">
        <f>+IF(K678&lt;0,-H678*L678,H678*L678)</f>
        <v>2.2697356294665389E-3</v>
      </c>
      <c r="N678" s="142">
        <f>+M678/K678</f>
        <v>1.4877784348906298E-2</v>
      </c>
      <c r="O678" s="148">
        <f>2*M680/N680</f>
        <v>-3.2692132369378436E-2</v>
      </c>
    </row>
    <row r="679" spans="2:15" x14ac:dyDescent="0.25">
      <c r="B679" s="141"/>
      <c r="C679" s="142"/>
      <c r="D679" s="143"/>
      <c r="E679" s="144" t="s">
        <v>117</v>
      </c>
      <c r="F679" s="143">
        <v>401.35</v>
      </c>
      <c r="G679" s="143">
        <f>75/1000</f>
        <v>7.4999999999999997E-2</v>
      </c>
      <c r="H679" s="146">
        <f>+PI()*G679^2/4</f>
        <v>4.4178646691106467E-3</v>
      </c>
      <c r="I679" s="156">
        <f>+D643+O643</f>
        <v>335.43522549412177</v>
      </c>
      <c r="J679" s="147">
        <f>+D678</f>
        <v>335.62374986243782</v>
      </c>
      <c r="K679" s="147">
        <f>+I679-J679</f>
        <v>-0.18852436831605246</v>
      </c>
      <c r="L679" s="142">
        <f>(-2*POWER(2*9.81*G679*ABS(K679)/F679,0.5))*(LOG10(($D$2/(3.7*G679))+((2.51*$D$3*POWER(F679,0.5))/(G679*POWER(2*9.81*G679*ABS(K679),0.5)))))</f>
        <v>0.15191013446031162</v>
      </c>
      <c r="M679" s="146">
        <f>+IF(K679&lt;0,-H679*L679,H679*L679)</f>
        <v>-6.7111841591205844E-4</v>
      </c>
      <c r="N679" s="142">
        <f>+M679/K679</f>
        <v>3.5598496995728379E-3</v>
      </c>
      <c r="O679" s="148"/>
    </row>
    <row r="680" spans="2:15" ht="15.75" x14ac:dyDescent="0.3">
      <c r="B680" s="141"/>
      <c r="C680" s="142"/>
      <c r="D680" s="143"/>
      <c r="E680" s="144"/>
      <c r="F680" s="142"/>
      <c r="G680" s="142"/>
      <c r="H680" s="146"/>
      <c r="I680" s="152"/>
      <c r="J680" s="143"/>
      <c r="K680" s="142"/>
      <c r="L680" s="149" t="s">
        <v>166</v>
      </c>
      <c r="M680" s="150">
        <f>+SUM(M678:M679)-C678</f>
        <v>-3.0138278644551938E-4</v>
      </c>
      <c r="N680" s="151">
        <f>+SUM(N678:N679)</f>
        <v>1.8437634048479135E-2</v>
      </c>
      <c r="O680" s="153"/>
    </row>
    <row r="681" spans="2:15" ht="15.75" x14ac:dyDescent="0.3">
      <c r="B681" s="141"/>
      <c r="C681" s="142"/>
      <c r="D681" s="143"/>
      <c r="E681" s="144"/>
      <c r="F681" s="142"/>
      <c r="G681" s="142"/>
      <c r="H681" s="146"/>
      <c r="I681" s="152"/>
      <c r="J681" s="143"/>
      <c r="K681" s="142"/>
      <c r="L681" s="149"/>
      <c r="M681" s="150"/>
      <c r="N681" s="151"/>
      <c r="O681" s="153"/>
    </row>
    <row r="682" spans="2:15" x14ac:dyDescent="0.25">
      <c r="B682" s="154" t="s">
        <v>145</v>
      </c>
      <c r="C682" s="143">
        <f>1.95/1000</f>
        <v>1.9499999999999999E-3</v>
      </c>
      <c r="D682" s="147">
        <f>+D643+O643</f>
        <v>335.43522549412177</v>
      </c>
      <c r="E682" s="144" t="s">
        <v>117</v>
      </c>
      <c r="F682" s="143">
        <v>401.35</v>
      </c>
      <c r="G682" s="143">
        <f>75/1000</f>
        <v>7.4999999999999997E-2</v>
      </c>
      <c r="H682" s="146">
        <f>+PI()*G682^2/4</f>
        <v>4.4178646691106467E-3</v>
      </c>
      <c r="I682" s="147">
        <f>+D678+O678</f>
        <v>335.59105773006843</v>
      </c>
      <c r="J682" s="147">
        <f>+D682</f>
        <v>335.43522549412177</v>
      </c>
      <c r="K682" s="147">
        <f>+I682-J682</f>
        <v>0.15583223594666151</v>
      </c>
      <c r="L682" s="262">
        <f>(-2*POWER(2*9.81*G682*ABS(K682)/F682,0.5))*(LOG10(($D$2/(3.7*G682))+((2.51*$D$3*POWER(F682,0.5))/(G682*POWER(2*9.81*G682*ABS(K682),0.5)))))</f>
        <v>0.13614297461097524</v>
      </c>
      <c r="M682" s="146">
        <f>+IF(K682&lt;0,-H682*L682,H682*L682)</f>
        <v>6.0146123748145537E-4</v>
      </c>
      <c r="N682" s="142">
        <f>+M682/K682</f>
        <v>3.8596714847069537E-3</v>
      </c>
      <c r="O682" s="148">
        <f>2*M684/N684</f>
        <v>-3.5300692636362874E-2</v>
      </c>
    </row>
    <row r="683" spans="2:15" x14ac:dyDescent="0.25">
      <c r="B683" s="141"/>
      <c r="C683" s="142"/>
      <c r="D683" s="143"/>
      <c r="E683" s="144" t="s">
        <v>167</v>
      </c>
      <c r="F683" s="143">
        <v>249.85</v>
      </c>
      <c r="G683" s="143">
        <f>75/1000</f>
        <v>7.4999999999999997E-2</v>
      </c>
      <c r="H683" s="146">
        <f>+PI()*G683^2/4</f>
        <v>4.4178646691106467E-3</v>
      </c>
      <c r="I683" s="147">
        <f>+D647+O647</f>
        <v>335.76683923647647</v>
      </c>
      <c r="J683" s="147">
        <f>+D682</f>
        <v>335.43522549412177</v>
      </c>
      <c r="K683" s="147">
        <f>+I683-J683</f>
        <v>0.33161374235470475</v>
      </c>
      <c r="L683" s="142">
        <f>(-2*POWER(2*9.81*G683*ABS(K683)/F683,0.5))*(LOG10(($D$2/(3.7*G683))+((2.51*$D$3*POWER(F683,0.5))/(G683*POWER(2*9.81*G683*ABS(K683),0.5)))))</f>
        <v>0.27517987429843344</v>
      </c>
      <c r="M683" s="146">
        <f>+IF(K683&lt;0,-H683*L683,H683*L683)</f>
        <v>1.2157074443133579E-3</v>
      </c>
      <c r="N683" s="142">
        <f>+M683/K683</f>
        <v>3.6660345728766514E-3</v>
      </c>
      <c r="O683" s="148"/>
    </row>
    <row r="684" spans="2:15" ht="15.75" x14ac:dyDescent="0.3">
      <c r="B684" s="141"/>
      <c r="C684" s="142"/>
      <c r="D684" s="152"/>
      <c r="E684" s="144"/>
      <c r="F684" s="142"/>
      <c r="G684" s="142"/>
      <c r="H684" s="146"/>
      <c r="I684" s="152"/>
      <c r="J684" s="143"/>
      <c r="K684" s="142"/>
      <c r="L684" s="149" t="s">
        <v>166</v>
      </c>
      <c r="M684" s="150">
        <f>+SUM(M682:M683)-C682</f>
        <v>-1.3283131820518651E-4</v>
      </c>
      <c r="N684" s="151">
        <f>+SUM(N682:N683)</f>
        <v>7.5257060575836046E-3</v>
      </c>
      <c r="O684" s="153"/>
    </row>
    <row r="685" spans="2:15" x14ac:dyDescent="0.25">
      <c r="B685" s="141"/>
      <c r="C685" s="142"/>
      <c r="D685" s="152"/>
      <c r="E685" s="144"/>
      <c r="F685" s="142"/>
      <c r="G685" s="142"/>
      <c r="H685" s="146"/>
      <c r="I685" s="152"/>
      <c r="J685" s="143"/>
      <c r="K685" s="142"/>
      <c r="L685" s="142"/>
      <c r="M685" s="142"/>
      <c r="N685" s="142"/>
      <c r="O685" s="153"/>
    </row>
    <row r="686" spans="2:15" x14ac:dyDescent="0.25">
      <c r="B686" s="154" t="s">
        <v>146</v>
      </c>
      <c r="C686" s="143">
        <f>4.52/1000</f>
        <v>4.5199999999999997E-3</v>
      </c>
      <c r="D686" s="156">
        <f>+D647+O647</f>
        <v>335.76683923647647</v>
      </c>
      <c r="E686" s="144" t="s">
        <v>112</v>
      </c>
      <c r="F686" s="143">
        <v>401.36</v>
      </c>
      <c r="G686" s="145">
        <f>110/1000</f>
        <v>0.11</v>
      </c>
      <c r="H686" s="146">
        <f>+PI()*G686^2/4</f>
        <v>9.5033177771091243E-3</v>
      </c>
      <c r="I686" s="156">
        <f>+D673+O673</f>
        <v>335.77630857522985</v>
      </c>
      <c r="J686" s="147">
        <f>+D686</f>
        <v>335.76683923647647</v>
      </c>
      <c r="K686" s="147">
        <f>+I686-J686</f>
        <v>9.4693387533766327E-3</v>
      </c>
      <c r="L686" s="142">
        <f>(-2*POWER(2*9.81*G686*ABS(K686)/F686,0.5))*(LOG10(($D$2/(3.7*G686))+((2.51*$D$3*POWER(F686,0.5))/(G686*POWER(2*9.81*G686*ABS(K686),0.5)))))</f>
        <v>3.5540818571789055E-2</v>
      </c>
      <c r="M686" s="146">
        <f>+IF(K686&lt;0,-H686*L686,H686*L686)</f>
        <v>3.3775569294629303E-4</v>
      </c>
      <c r="N686" s="142">
        <f>+M686/K686</f>
        <v>3.5668350424770061E-2</v>
      </c>
      <c r="O686" s="148">
        <f>2*M690/N690</f>
        <v>-3.7056972265321765E-2</v>
      </c>
    </row>
    <row r="687" spans="2:15" x14ac:dyDescent="0.25">
      <c r="B687" s="141"/>
      <c r="C687" s="142"/>
      <c r="D687" s="152"/>
      <c r="E687" s="144" t="s">
        <v>167</v>
      </c>
      <c r="F687" s="143">
        <v>249.85</v>
      </c>
      <c r="G687" s="145">
        <f>75/1000</f>
        <v>7.4999999999999997E-2</v>
      </c>
      <c r="H687" s="146">
        <f>+PI()*G687^2/4</f>
        <v>4.4178646691106467E-3</v>
      </c>
      <c r="I687" s="156">
        <f>+D682+O682</f>
        <v>335.39992480148538</v>
      </c>
      <c r="J687" s="147">
        <f>+D686</f>
        <v>335.76683923647647</v>
      </c>
      <c r="K687" s="147">
        <f>+I687-J687</f>
        <v>-0.366914434991088</v>
      </c>
      <c r="L687" s="142">
        <f>(-2*POWER(2*9.81*G687*ABS(K687)/F687,0.5))*(LOG10(($D$2/(3.7*G687))+((2.51*$D$3*POWER(F687,0.5))/(G687*POWER(2*9.81*G687*ABS(K687),0.5)))))</f>
        <v>0.29148370846144761</v>
      </c>
      <c r="M687" s="146">
        <f>+IF(K687&lt;0,-H687*L687,H687*L687)</f>
        <v>-1.2877355772331774E-3</v>
      </c>
      <c r="N687" s="142">
        <f>+M687/K687</f>
        <v>3.5096345480778242E-3</v>
      </c>
      <c r="O687" s="148"/>
    </row>
    <row r="688" spans="2:15" x14ac:dyDescent="0.25">
      <c r="B688" s="141"/>
      <c r="C688" s="142"/>
      <c r="D688" s="152"/>
      <c r="E688" s="144" t="s">
        <v>140</v>
      </c>
      <c r="F688" s="143">
        <v>298.01</v>
      </c>
      <c r="G688" s="145">
        <f>63/1000</f>
        <v>6.3E-2</v>
      </c>
      <c r="H688" s="146">
        <f>+PI()*G688^2/4</f>
        <v>3.1172453105244723E-3</v>
      </c>
      <c r="I688" s="156">
        <f>+D653+O653</f>
        <v>335.73207121692246</v>
      </c>
      <c r="J688" s="147">
        <f>+D686</f>
        <v>335.76683923647647</v>
      </c>
      <c r="K688" s="147">
        <f>+I688-J688</f>
        <v>-3.4768019554007878E-2</v>
      </c>
      <c r="L688" s="142">
        <f>(-2*POWER(2*9.81*G688*ABS(K688)/F688,0.5))*(LOG10(($D$2/(3.7*G688))+((2.51*$D$3*POWER(F688,0.5))/(G688*POWER(2*9.81*G688*ABS(K688),0.5)))))</f>
        <v>5.9418978204836007E-2</v>
      </c>
      <c r="M688" s="146">
        <f>+IF(K688&lt;0,-H688*L688,H688*L688)</f>
        <v>-1.8522353116518086E-4</v>
      </c>
      <c r="N688" s="142">
        <f>+M688/K688</f>
        <v>5.3274110386833705E-3</v>
      </c>
      <c r="O688" s="148"/>
    </row>
    <row r="689" spans="2:15" x14ac:dyDescent="0.25">
      <c r="B689" s="141"/>
      <c r="C689" s="142"/>
      <c r="D689" s="142"/>
      <c r="E689" s="144" t="s">
        <v>168</v>
      </c>
      <c r="F689" s="143">
        <v>184.94</v>
      </c>
      <c r="G689" s="145">
        <f>110/1000</f>
        <v>0.11</v>
      </c>
      <c r="H689" s="146">
        <f>+PI()*G689^2/4</f>
        <v>9.5033177771091243E-3</v>
      </c>
      <c r="I689" s="156">
        <f>+D661+O661</f>
        <v>336.18664693104512</v>
      </c>
      <c r="J689" s="147">
        <f>+D686</f>
        <v>335.76683923647647</v>
      </c>
      <c r="K689" s="147">
        <f>+I689-J689</f>
        <v>0.41980769456864664</v>
      </c>
      <c r="L689" s="142">
        <f>(-2*POWER(2*9.81*G689*ABS(K689)/F689,0.5))*(LOG10(($D$2/(3.7*G689))+((2.51*$D$3*POWER(F689,0.5))/(G689*POWER(2*9.81*G689*ABS(K689),0.5)))))</f>
        <v>0.48681911679857798</v>
      </c>
      <c r="M689" s="146">
        <f>+IF(K689&lt;0,-H689*L689,H689*L689)</f>
        <v>4.6263967669084895E-3</v>
      </c>
      <c r="N689" s="142">
        <f>+M689/K689</f>
        <v>1.1020276252111393E-2</v>
      </c>
      <c r="O689" s="148"/>
    </row>
    <row r="690" spans="2:15" ht="15.75" x14ac:dyDescent="0.3">
      <c r="B690" s="141"/>
      <c r="C690" s="142"/>
      <c r="D690" s="142"/>
      <c r="E690" s="142"/>
      <c r="F690" s="142"/>
      <c r="G690" s="142"/>
      <c r="H690" s="146"/>
      <c r="I690" s="152"/>
      <c r="J690" s="143"/>
      <c r="K690" s="142"/>
      <c r="L690" s="149" t="s">
        <v>166</v>
      </c>
      <c r="M690" s="150">
        <f>+SUM(M686:M689)-C686</f>
        <v>-1.0288066485435758E-3</v>
      </c>
      <c r="N690" s="151">
        <f>+SUM(N686:N689)</f>
        <v>5.5525672263642648E-2</v>
      </c>
      <c r="O690" s="153"/>
    </row>
    <row r="691" spans="2:15" x14ac:dyDescent="0.25">
      <c r="B691" s="141"/>
      <c r="C691" s="142"/>
      <c r="D691" s="142"/>
      <c r="E691" s="142"/>
      <c r="F691" s="142"/>
      <c r="G691" s="142"/>
      <c r="H691" s="146"/>
      <c r="I691" s="142"/>
      <c r="J691" s="143"/>
      <c r="K691" s="142"/>
      <c r="L691" s="142"/>
      <c r="M691" s="142"/>
      <c r="N691" s="142"/>
      <c r="O691" s="153"/>
    </row>
    <row r="692" spans="2:15" x14ac:dyDescent="0.25">
      <c r="B692" s="154" t="s">
        <v>147</v>
      </c>
      <c r="C692" s="142">
        <f>0.79/1000</f>
        <v>7.9000000000000001E-4</v>
      </c>
      <c r="D692" s="147">
        <f>+D653+O653</f>
        <v>335.73207121692246</v>
      </c>
      <c r="E692" s="144" t="s">
        <v>140</v>
      </c>
      <c r="F692" s="143">
        <v>298.01</v>
      </c>
      <c r="G692" s="143">
        <f>63/1000</f>
        <v>6.3E-2</v>
      </c>
      <c r="H692" s="146">
        <f>+PI()*G692^2/4</f>
        <v>3.1172453105244723E-3</v>
      </c>
      <c r="I692" s="147">
        <f>+D686+O686</f>
        <v>335.72978226421117</v>
      </c>
      <c r="J692" s="147">
        <f>+D692</f>
        <v>335.73207121692246</v>
      </c>
      <c r="K692" s="147">
        <f>+I692-J692</f>
        <v>-2.2889527112965879E-3</v>
      </c>
      <c r="L692" s="142">
        <f>(-2*POWER(2*9.81*G692*ABS(K692)/F692,0.5))*(LOG10(($D$2/(3.7*G692))+((2.51*$D$3*POWER(F692,0.5))/(G692*POWER(2*9.81*G692*ABS(K692),0.5)))))</f>
        <v>1.1609140565432973E-2</v>
      </c>
      <c r="M692" s="146">
        <f>+IF(K692&lt;0,-H692*L692,H692*L692)</f>
        <v>-3.6188538986815357E-5</v>
      </c>
      <c r="N692" s="142">
        <f>+M692/K692</f>
        <v>1.5810085900077941E-2</v>
      </c>
      <c r="O692" s="148">
        <f>2*M694/N694</f>
        <v>-2.9904756913256607E-2</v>
      </c>
    </row>
    <row r="693" spans="2:15" x14ac:dyDescent="0.25">
      <c r="B693" s="141"/>
      <c r="C693" s="142"/>
      <c r="D693" s="142"/>
      <c r="E693" s="144" t="s">
        <v>169</v>
      </c>
      <c r="F693" s="143">
        <v>119.71</v>
      </c>
      <c r="G693" s="143">
        <f>63/1000</f>
        <v>6.3E-2</v>
      </c>
      <c r="H693" s="146">
        <f>+PI()*G693^2/4</f>
        <v>3.1172453105244723E-3</v>
      </c>
      <c r="I693" s="147">
        <f>+D657+O657</f>
        <v>335.80684503655112</v>
      </c>
      <c r="J693" s="147">
        <f>+D692</f>
        <v>335.73207121692246</v>
      </c>
      <c r="K693" s="147">
        <f>+I693-J693</f>
        <v>7.4773819628660476E-2</v>
      </c>
      <c r="L693" s="142">
        <f>(-2*POWER(2*9.81*G693*ABS(K693)/F693,0.5))*(LOG10(($D$2/(3.7*G693))+((2.51*$D$3*POWER(F693,0.5))/(G693*POWER(2*9.81*G693*ABS(K693),0.5)))))</f>
        <v>0.15767282024129961</v>
      </c>
      <c r="M693" s="146">
        <f>+IF(K693&lt;0,-H693*L693,H693*L693)</f>
        <v>4.9150485949435929E-4</v>
      </c>
      <c r="N693" s="142">
        <f>+M693/K693</f>
        <v>6.5732212415422417E-3</v>
      </c>
      <c r="O693" s="148"/>
    </row>
    <row r="694" spans="2:15" ht="15.75" x14ac:dyDescent="0.3">
      <c r="B694" s="141"/>
      <c r="C694" s="142"/>
      <c r="D694" s="142"/>
      <c r="E694" s="142"/>
      <c r="F694" s="142"/>
      <c r="G694" s="142"/>
      <c r="H694" s="146"/>
      <c r="I694" s="142"/>
      <c r="J694" s="142"/>
      <c r="K694" s="142"/>
      <c r="L694" s="149" t="s">
        <v>166</v>
      </c>
      <c r="M694" s="150">
        <f>+SUM(M692:M693)-C692</f>
        <v>-3.3468367949245607E-4</v>
      </c>
      <c r="N694" s="151">
        <f>+SUM(N692:N693)</f>
        <v>2.2383307141620182E-2</v>
      </c>
      <c r="O694" s="153"/>
    </row>
    <row r="695" spans="2:15" x14ac:dyDescent="0.25">
      <c r="B695" s="141"/>
      <c r="C695" s="142"/>
      <c r="D695" s="142"/>
      <c r="E695" s="142"/>
      <c r="F695" s="142"/>
      <c r="G695" s="142"/>
      <c r="H695" s="146"/>
      <c r="I695" s="142"/>
      <c r="J695" s="142"/>
      <c r="K695" s="142"/>
      <c r="L695" s="142"/>
      <c r="M695" s="142"/>
      <c r="N695" s="142"/>
      <c r="O695" s="153"/>
    </row>
    <row r="696" spans="2:15" x14ac:dyDescent="0.25">
      <c r="B696" s="154" t="s">
        <v>148</v>
      </c>
      <c r="C696" s="142">
        <f>0.76/1000</f>
        <v>7.6000000000000004E-4</v>
      </c>
      <c r="D696" s="147">
        <f>+D657+O657</f>
        <v>335.80684503655112</v>
      </c>
      <c r="E696" s="144" t="s">
        <v>169</v>
      </c>
      <c r="F696" s="143">
        <v>119.71</v>
      </c>
      <c r="G696" s="143">
        <f>63/1000</f>
        <v>6.3E-2</v>
      </c>
      <c r="H696" s="146">
        <f>+PI()*G696^2/4</f>
        <v>3.1172453105244723E-3</v>
      </c>
      <c r="I696" s="147">
        <f>+D692+O692</f>
        <v>335.70216646000921</v>
      </c>
      <c r="J696" s="261">
        <f>+D696</f>
        <v>335.80684503655112</v>
      </c>
      <c r="K696" s="147">
        <f>+I696-J696</f>
        <v>-0.10467857654191448</v>
      </c>
      <c r="L696" s="142">
        <f>(-2*POWER(2*9.81*G696*ABS(K696)/F696,0.5))*(LOG10(($D$2/(3.7*G696))+((2.51*$D$3*POWER(F696,0.5))/(G696*POWER(2*9.81*G696*ABS(K696),0.5)))))</f>
        <v>0.19133711746552889</v>
      </c>
      <c r="M696" s="146">
        <f>+IF(K696&lt;0,-H696*L696,H696*L696)</f>
        <v>-5.9644473214868999E-4</v>
      </c>
      <c r="N696" s="142">
        <f>+M696/K696</f>
        <v>5.697868196649262E-3</v>
      </c>
      <c r="O696" s="148">
        <f>2*M698/N698</f>
        <v>-3.0221448223335452E-2</v>
      </c>
    </row>
    <row r="697" spans="2:15" x14ac:dyDescent="0.25">
      <c r="B697" s="141"/>
      <c r="C697" s="142"/>
      <c r="D697" s="142"/>
      <c r="E697" s="144" t="s">
        <v>122</v>
      </c>
      <c r="F697" s="143">
        <v>283.68</v>
      </c>
      <c r="G697" s="143">
        <f>75/1000</f>
        <v>7.4999999999999997E-2</v>
      </c>
      <c r="H697" s="146">
        <f>+PI()*G697^2/4</f>
        <v>4.4178646691106467E-3</v>
      </c>
      <c r="I697" s="147">
        <f>+D661+O661</f>
        <v>336.18664693104512</v>
      </c>
      <c r="J697" s="261">
        <f>+D696</f>
        <v>335.80684503655112</v>
      </c>
      <c r="K697" s="147">
        <f>+I697-J697</f>
        <v>0.37980189449399404</v>
      </c>
      <c r="L697" s="262">
        <f>(-2*POWER(2*9.81*G697*ABS(K697)/F697,0.5))*(LOG10(($D$2/(3.7*G697))+((2.51*$D$3*POWER(F697,0.5))/(G697*POWER(2*9.81*G697*ABS(K697),0.5)))))</f>
        <v>0.27654491025535677</v>
      </c>
      <c r="M697" s="146">
        <f>+IF(K697&lt;0,-H697*L697,H697*L697)</f>
        <v>1.2217379884395152E-3</v>
      </c>
      <c r="N697" s="142">
        <f>+M697/K697</f>
        <v>3.2167769728142707E-3</v>
      </c>
      <c r="O697" s="148"/>
    </row>
    <row r="698" spans="2:15" ht="15.75" x14ac:dyDescent="0.3">
      <c r="B698" s="141"/>
      <c r="C698" s="142"/>
      <c r="D698" s="142"/>
      <c r="E698" s="142"/>
      <c r="F698" s="142"/>
      <c r="G698" s="142"/>
      <c r="H698" s="142"/>
      <c r="I698" s="142"/>
      <c r="J698" s="142"/>
      <c r="K698" s="142"/>
      <c r="L698" s="149" t="s">
        <v>166</v>
      </c>
      <c r="M698" s="150">
        <f>+SUM(M696:M697)-C696</f>
        <v>-1.3470674370917482E-4</v>
      </c>
      <c r="N698" s="151">
        <f>+SUM(N696:N697)</f>
        <v>8.9146451694635323E-3</v>
      </c>
      <c r="O698" s="153"/>
    </row>
    <row r="699" spans="2:15" x14ac:dyDescent="0.25">
      <c r="B699" s="154"/>
      <c r="C699" s="142"/>
      <c r="D699" s="142"/>
      <c r="E699" s="142"/>
      <c r="F699" s="142"/>
      <c r="G699" s="142"/>
      <c r="H699" s="142"/>
      <c r="I699" s="142"/>
      <c r="J699" s="142"/>
      <c r="K699" s="142"/>
      <c r="L699" s="142"/>
      <c r="M699" s="142"/>
      <c r="N699" s="142"/>
      <c r="O699" s="153"/>
    </row>
    <row r="700" spans="2:15" x14ac:dyDescent="0.25">
      <c r="B700" s="154" t="s">
        <v>142</v>
      </c>
      <c r="C700" s="142">
        <f>3.71/1000</f>
        <v>3.7099999999999998E-3</v>
      </c>
      <c r="D700" s="147">
        <f>+D661+O661</f>
        <v>336.18664693104512</v>
      </c>
      <c r="E700" s="144" t="s">
        <v>168</v>
      </c>
      <c r="F700" s="143">
        <v>184.94</v>
      </c>
      <c r="G700" s="145">
        <f>110/1000</f>
        <v>0.11</v>
      </c>
      <c r="H700" s="146">
        <f>+PI()*G700^2/4</f>
        <v>9.5033177771091243E-3</v>
      </c>
      <c r="I700" s="147">
        <f>+D686+O686</f>
        <v>335.72978226421117</v>
      </c>
      <c r="J700" s="261">
        <f>+D700</f>
        <v>336.18664693104512</v>
      </c>
      <c r="K700" s="147">
        <f>+I700-J700</f>
        <v>-0.45686466683395111</v>
      </c>
      <c r="L700" s="262">
        <f>(-2*POWER(2*9.81*G700*ABS(K700)/F700,0.5))*(LOG10(($D$2/(3.7*G700))+((2.51*$D$3*POWER(F700,0.5))/(G700*POWER(2*9.81*G700*ABS(K700),0.5)))))</f>
        <v>0.5105030017783988</v>
      </c>
      <c r="M700" s="146">
        <f>+IF(K700&lt;0,-H700*L700,H700*L700)</f>
        <v>-4.8514722520682282E-3</v>
      </c>
      <c r="N700" s="142">
        <f>+M700/K700</f>
        <v>1.0619057686576385E-2</v>
      </c>
      <c r="O700" s="148">
        <f>2*M703/N703</f>
        <v>-2.9204956618465377E-2</v>
      </c>
    </row>
    <row r="701" spans="2:15" x14ac:dyDescent="0.25">
      <c r="B701" s="141"/>
      <c r="C701" s="142"/>
      <c r="D701" s="142"/>
      <c r="E701" s="144" t="s">
        <v>171</v>
      </c>
      <c r="F701" s="143">
        <v>283.68</v>
      </c>
      <c r="G701" s="143">
        <f>75/1000</f>
        <v>7.4999999999999997E-2</v>
      </c>
      <c r="H701" s="146">
        <f>+PI()*G701^2/4</f>
        <v>4.4178646691106467E-3</v>
      </c>
      <c r="I701" s="147">
        <f>+D696+O696</f>
        <v>335.77662358832777</v>
      </c>
      <c r="J701" s="261">
        <f>+D700</f>
        <v>336.18664693104512</v>
      </c>
      <c r="K701" s="147">
        <f>+I701-J701</f>
        <v>-0.41002334271735208</v>
      </c>
      <c r="L701" s="262">
        <f>(-2*POWER(2*9.81*G701*ABS(K701)/F701,0.5))*(LOG10(($D$2/(3.7*G701))+((2.51*$D$3*POWER(F701,0.5))/(G701*POWER(2*9.81*G701*ABS(K701),0.5)))))</f>
        <v>0.28885937007780654</v>
      </c>
      <c r="M701" s="146">
        <f>+IF(K701&lt;0,-H701*L701,H701*L701)</f>
        <v>-1.2761416054082987E-3</v>
      </c>
      <c r="N701" s="142">
        <f>+M701/K701</f>
        <v>3.1123633033936847E-3</v>
      </c>
      <c r="O701" s="148"/>
    </row>
    <row r="702" spans="2:15" x14ac:dyDescent="0.25">
      <c r="B702" s="141"/>
      <c r="C702" s="142"/>
      <c r="D702" s="142"/>
      <c r="E702" s="144" t="s">
        <v>170</v>
      </c>
      <c r="F702" s="143">
        <v>372.26</v>
      </c>
      <c r="G702" s="145">
        <f>110/1000</f>
        <v>0.11</v>
      </c>
      <c r="H702" s="146">
        <f>+PI()*G702^2/4</f>
        <v>9.5033177771091243E-3</v>
      </c>
      <c r="I702" s="147">
        <v>339.3</v>
      </c>
      <c r="J702" s="261">
        <f>+D700</f>
        <v>336.18664693104512</v>
      </c>
      <c r="K702" s="147">
        <f>+I702-J702</f>
        <v>3.1133530689548934</v>
      </c>
      <c r="L702" s="262">
        <f>(-2*POWER(2*9.81*G702*ABS(K702)/F702,0.5))*(LOG10(($D$2/(3.7*G702))+((2.51*$D$3*POWER(F702,0.5))/(G702*POWER(2*9.81*G702*ABS(K702),0.5)))))</f>
        <v>1.0093434394518193</v>
      </c>
      <c r="M702" s="146">
        <f>+IF(K702&lt;0,-H702*L702,H702*L702)</f>
        <v>9.5921114513509414E-3</v>
      </c>
      <c r="N702" s="142">
        <f>+M702/K702</f>
        <v>3.0809584518375461E-3</v>
      </c>
      <c r="O702" s="148"/>
    </row>
    <row r="703" spans="2:15" ht="16.5" thickBot="1" x14ac:dyDescent="0.35">
      <c r="B703" s="299"/>
      <c r="C703" s="300"/>
      <c r="D703" s="300"/>
      <c r="E703" s="300"/>
      <c r="F703" s="300"/>
      <c r="G703" s="300"/>
      <c r="H703" s="300"/>
      <c r="I703" s="300"/>
      <c r="J703" s="300"/>
      <c r="K703" s="300"/>
      <c r="L703" s="301" t="s">
        <v>166</v>
      </c>
      <c r="M703" s="302">
        <f>+SUM(M700:M702)-C700</f>
        <v>-2.4550240612558529E-4</v>
      </c>
      <c r="N703" s="303">
        <f>+SUM(N700:N702)</f>
        <v>1.6812379441807617E-2</v>
      </c>
      <c r="O703" s="304"/>
    </row>
    <row r="705" spans="2:15" ht="15.75" thickBot="1" x14ac:dyDescent="0.3"/>
    <row r="706" spans="2:15" ht="15.75" thickBot="1" x14ac:dyDescent="0.3">
      <c r="B706" s="131">
        <f>+B667+1</f>
        <v>19</v>
      </c>
      <c r="D706" s="297"/>
    </row>
    <row r="707" spans="2:15" ht="32.25" thickBot="1" x14ac:dyDescent="0.3">
      <c r="B707" s="125" t="s">
        <v>151</v>
      </c>
      <c r="C707" s="298" t="s">
        <v>161</v>
      </c>
      <c r="D707" s="298" t="s">
        <v>153</v>
      </c>
      <c r="E707" s="125" t="s">
        <v>152</v>
      </c>
      <c r="F707" s="125" t="s">
        <v>78</v>
      </c>
      <c r="G707" s="125" t="s">
        <v>115</v>
      </c>
      <c r="H707" s="125" t="s">
        <v>154</v>
      </c>
      <c r="I707" s="125" t="s">
        <v>155</v>
      </c>
      <c r="J707" s="125" t="s">
        <v>156</v>
      </c>
      <c r="K707" s="125" t="s">
        <v>157</v>
      </c>
      <c r="L707" s="125" t="s">
        <v>82</v>
      </c>
      <c r="M707" s="125" t="s">
        <v>164</v>
      </c>
      <c r="N707" s="125" t="s">
        <v>158</v>
      </c>
      <c r="O707" s="129" t="s">
        <v>165</v>
      </c>
    </row>
    <row r="708" spans="2:15" x14ac:dyDescent="0.25">
      <c r="B708" s="132" t="s">
        <v>127</v>
      </c>
      <c r="C708" s="133">
        <f>2.97/1000</f>
        <v>2.97E-3</v>
      </c>
      <c r="D708" s="134">
        <f>+D669+O669</f>
        <v>336.78931997681741</v>
      </c>
      <c r="E708" s="135" t="s">
        <v>110</v>
      </c>
      <c r="F708" s="136">
        <v>310.83</v>
      </c>
      <c r="G708" s="137">
        <f>110/1000</f>
        <v>0.11</v>
      </c>
      <c r="H708" s="138">
        <f>+PI()*G708^2/4</f>
        <v>9.5033177771091243E-3</v>
      </c>
      <c r="I708" s="134">
        <v>339.3</v>
      </c>
      <c r="J708" s="134">
        <f>+D708</f>
        <v>336.78931997681741</v>
      </c>
      <c r="K708" s="134">
        <f>+I708-J708</f>
        <v>2.5106800231826014</v>
      </c>
      <c r="L708" s="133">
        <f>(-2*POWER(2*9.81*G708*ABS(K708)/F708,0.5))*(LOG10(($D$2/(3.7*G708))+((2.51*$D$3*POWER(F708,0.5))/(G708*POWER(2*9.81*G708*ABS(K708),0.5)))))</f>
        <v>0.98997878171019316</v>
      </c>
      <c r="M708" s="139">
        <f>+IF(K708&lt;0,-H708*L708,H708*L708)</f>
        <v>9.4080829551873111E-3</v>
      </c>
      <c r="N708" s="133">
        <f>+M708/K708</f>
        <v>3.7472250021177082E-3</v>
      </c>
      <c r="O708" s="140">
        <f>2*M710/N710</f>
        <v>-2.1227265032461577E-2</v>
      </c>
    </row>
    <row r="709" spans="2:15" x14ac:dyDescent="0.25">
      <c r="B709" s="141"/>
      <c r="C709" s="142"/>
      <c r="D709" s="143"/>
      <c r="E709" s="144" t="s">
        <v>138</v>
      </c>
      <c r="F709" s="143">
        <v>240.22</v>
      </c>
      <c r="G709" s="145">
        <f>110/1000</f>
        <v>0.11</v>
      </c>
      <c r="H709" s="146">
        <f>+PI()*G709^2/4</f>
        <v>9.5033177771091243E-3</v>
      </c>
      <c r="I709" s="147">
        <f>+D673+O673</f>
        <v>335.77630857522985</v>
      </c>
      <c r="J709" s="147">
        <f>+D708</f>
        <v>336.78931997681741</v>
      </c>
      <c r="K709" s="147">
        <f>+I709-J709</f>
        <v>-1.013011401587562</v>
      </c>
      <c r="L709" s="142">
        <f>(-2*POWER(2*9.81*G709*ABS(K709)/F709,0.5))*(LOG10(($D$2/(3.7*G709))+((2.51*$D$3*POWER(F709,0.5))/(G709*POWER(2*9.81*G709*ABS(K709),0.5)))))</f>
        <v>0.68885876338041996</v>
      </c>
      <c r="M709" s="146">
        <f>+IF(K709&lt;0,-H709*L709,H709*L709)</f>
        <v>-6.546443731950553E-3</v>
      </c>
      <c r="N709" s="142">
        <f>+M709/K709</f>
        <v>6.4623593788689414E-3</v>
      </c>
      <c r="O709" s="148"/>
    </row>
    <row r="710" spans="2:15" ht="15.75" x14ac:dyDescent="0.3">
      <c r="B710" s="141"/>
      <c r="C710" s="142"/>
      <c r="D710" s="143"/>
      <c r="E710" s="144"/>
      <c r="F710" s="143"/>
      <c r="G710" s="145"/>
      <c r="H710" s="146"/>
      <c r="I710" s="147"/>
      <c r="J710" s="147"/>
      <c r="K710" s="147"/>
      <c r="L710" s="149" t="s">
        <v>166</v>
      </c>
      <c r="M710" s="150">
        <f>+SUM(M708:M709)-C708</f>
        <v>-1.0836077676324189E-4</v>
      </c>
      <c r="N710" s="151">
        <f>+SUM(N708:N709)</f>
        <v>1.0209584380986649E-2</v>
      </c>
      <c r="O710" s="148"/>
    </row>
    <row r="711" spans="2:15" x14ac:dyDescent="0.25">
      <c r="B711" s="141"/>
      <c r="C711" s="142"/>
      <c r="D711" s="143"/>
      <c r="E711" s="144"/>
      <c r="F711" s="142"/>
      <c r="G711" s="142"/>
      <c r="H711" s="146"/>
      <c r="I711" s="152"/>
      <c r="J711" s="142"/>
      <c r="K711" s="142"/>
      <c r="L711" s="142"/>
      <c r="M711" s="142"/>
      <c r="N711" s="142"/>
      <c r="O711" s="153"/>
    </row>
    <row r="712" spans="2:15" x14ac:dyDescent="0.25">
      <c r="B712" s="154" t="s">
        <v>128</v>
      </c>
      <c r="C712" s="142">
        <f>3.73/1000</f>
        <v>3.7299999999999998E-3</v>
      </c>
      <c r="D712" s="147">
        <f>+D673+O673</f>
        <v>335.77630857522985</v>
      </c>
      <c r="E712" s="144" t="s">
        <v>138</v>
      </c>
      <c r="F712" s="143">
        <v>240.22</v>
      </c>
      <c r="G712" s="155">
        <f>110/1000</f>
        <v>0.11</v>
      </c>
      <c r="H712" s="146">
        <f>+PI()*G712^2/4</f>
        <v>9.5033177771091243E-3</v>
      </c>
      <c r="I712" s="156">
        <f>+D708+O708</f>
        <v>336.76809271178496</v>
      </c>
      <c r="J712" s="147">
        <f>+D712</f>
        <v>335.77630857522985</v>
      </c>
      <c r="K712" s="147">
        <f>+I712-J712</f>
        <v>0.99178413655511122</v>
      </c>
      <c r="L712" s="142">
        <f>(-2*POWER(2*9.81*G712*ABS(K712)/F712,0.5))*(LOG10(($D$2/(3.7*G712))+((2.51*$D$3*POWER(F712,0.5))/(G712*POWER(2*9.81*G712*ABS(K712),0.5)))))</f>
        <v>0.68074797602789439</v>
      </c>
      <c r="M712" s="146">
        <f>+IF(K712&lt;0,-H712*L712,H712*L712)</f>
        <v>6.4693643423169448E-3</v>
      </c>
      <c r="N712" s="142">
        <f>+M712/K712</f>
        <v>6.5229560585510094E-3</v>
      </c>
      <c r="O712" s="148">
        <f>2*M715/N715</f>
        <v>-3.3584732692616907E-2</v>
      </c>
    </row>
    <row r="713" spans="2:15" x14ac:dyDescent="0.25">
      <c r="B713" s="141"/>
      <c r="C713" s="142"/>
      <c r="D713" s="143"/>
      <c r="E713" s="144" t="s">
        <v>139</v>
      </c>
      <c r="F713" s="147">
        <v>237.3</v>
      </c>
      <c r="G713" s="155">
        <f>110/1000</f>
        <v>0.11</v>
      </c>
      <c r="H713" s="146">
        <f>+PI()*G713^2/4</f>
        <v>9.5033177771091243E-3</v>
      </c>
      <c r="I713" s="156">
        <f>+D678+O678</f>
        <v>335.59105773006843</v>
      </c>
      <c r="J713" s="147">
        <f>+D712</f>
        <v>335.77630857522985</v>
      </c>
      <c r="K713" s="147">
        <f>+I713-J713</f>
        <v>-0.18525084516141987</v>
      </c>
      <c r="L713" s="142">
        <f>(-2*POWER(2*9.81*G713*ABS(K713)/F713,0.5))*(LOG10(($D$2/(3.7*G713))+((2.51*$D$3*POWER(F713,0.5))/(G713*POWER(2*9.81*G713*ABS(K713),0.5)))))</f>
        <v>0.26662495393862506</v>
      </c>
      <c r="M713" s="146">
        <f>+IF(K713&lt;0,-H713*L713,H713*L713)</f>
        <v>-2.5338216645858368E-3</v>
      </c>
      <c r="N713" s="142">
        <f>+M713/K713</f>
        <v>1.3677787339528574E-2</v>
      </c>
      <c r="O713" s="148"/>
    </row>
    <row r="714" spans="2:15" x14ac:dyDescent="0.25">
      <c r="B714" s="141"/>
      <c r="C714" s="142"/>
      <c r="D714" s="143"/>
      <c r="E714" s="144" t="s">
        <v>112</v>
      </c>
      <c r="F714" s="143">
        <v>401.36</v>
      </c>
      <c r="G714" s="155">
        <f>110/1000</f>
        <v>0.11</v>
      </c>
      <c r="H714" s="146">
        <f>+PI()*G714^2/4</f>
        <v>9.5033177771091243E-3</v>
      </c>
      <c r="I714" s="156">
        <f>+D686+O686</f>
        <v>335.72978226421117</v>
      </c>
      <c r="J714" s="147">
        <f>+D712</f>
        <v>335.77630857522985</v>
      </c>
      <c r="K714" s="147">
        <f>+I714-J714</f>
        <v>-4.6526311018681099E-2</v>
      </c>
      <c r="L714" s="142">
        <f>(-2*POWER(2*9.81*G714*ABS(K714)/F714,0.5))*(LOG10(($D$2/(3.7*G714))+((2.51*$D$3*POWER(F714,0.5))/(G714*POWER(2*9.81*G714*ABS(K714),0.5)))))</f>
        <v>8.9696772517511167E-2</v>
      </c>
      <c r="M714" s="146">
        <f>+IF(K714&lt;0,-H714*L714,H714*L714)</f>
        <v>-8.52416932814977E-4</v>
      </c>
      <c r="N714" s="142">
        <f>+M714/K714</f>
        <v>1.8321180298878997E-2</v>
      </c>
      <c r="O714" s="148"/>
    </row>
    <row r="715" spans="2:15" ht="15.75" x14ac:dyDescent="0.3">
      <c r="B715" s="141"/>
      <c r="C715" s="142"/>
      <c r="D715" s="143"/>
      <c r="E715" s="144"/>
      <c r="F715" s="143"/>
      <c r="G715" s="155"/>
      <c r="H715" s="146"/>
      <c r="I715" s="156"/>
      <c r="J715" s="147"/>
      <c r="K715" s="147"/>
      <c r="L715" s="149" t="s">
        <v>166</v>
      </c>
      <c r="M715" s="150">
        <f>+SUM(M712:M714)-C712</f>
        <v>-6.4687425508386937E-4</v>
      </c>
      <c r="N715" s="151">
        <f>+SUM(N712:N714)</f>
        <v>3.8521923696958581E-2</v>
      </c>
      <c r="O715" s="153"/>
    </row>
    <row r="716" spans="2:15" x14ac:dyDescent="0.25">
      <c r="B716" s="141"/>
      <c r="C716" s="142"/>
      <c r="D716" s="143"/>
      <c r="E716" s="144"/>
      <c r="F716" s="142"/>
      <c r="G716" s="142"/>
      <c r="H716" s="146"/>
      <c r="I716" s="152"/>
      <c r="J716" s="143"/>
      <c r="K716" s="142"/>
      <c r="L716" s="142"/>
      <c r="M716" s="142"/>
      <c r="N716" s="142"/>
      <c r="O716" s="153"/>
    </row>
    <row r="717" spans="2:15" x14ac:dyDescent="0.25">
      <c r="B717" s="154" t="s">
        <v>141</v>
      </c>
      <c r="C717" s="179">
        <f>1.9/1000</f>
        <v>1.9E-3</v>
      </c>
      <c r="D717" s="147">
        <f>+D678+O678</f>
        <v>335.59105773006843</v>
      </c>
      <c r="E717" s="144" t="s">
        <v>139</v>
      </c>
      <c r="F717" s="147">
        <v>237.3</v>
      </c>
      <c r="G717" s="155">
        <f>110/1000</f>
        <v>0.11</v>
      </c>
      <c r="H717" s="146">
        <f>+PI()*G717^2/4</f>
        <v>9.5033177771091243E-3</v>
      </c>
      <c r="I717" s="156">
        <f>+D712+O712</f>
        <v>335.74272384253726</v>
      </c>
      <c r="J717" s="147">
        <f>+D717</f>
        <v>335.59105773006843</v>
      </c>
      <c r="K717" s="147">
        <f>+I717-J717</f>
        <v>0.15166611246883122</v>
      </c>
      <c r="L717" s="142">
        <f>(-2*POWER(2*9.81*G717*ABS(K717)/F717,0.5))*(LOG10(($D$2/(3.7*G717))+((2.51*$D$3*POWER(F717,0.5))/(G717*POWER(2*9.81*G717*ABS(K717),0.5)))))</f>
        <v>0.23804231496074973</v>
      </c>
      <c r="M717" s="146">
        <f>+IF(K717&lt;0,-H717*L717,H717*L717)</f>
        <v>2.2621917634707022E-3</v>
      </c>
      <c r="N717" s="142">
        <f>+M717/K717</f>
        <v>1.4915604591207568E-2</v>
      </c>
      <c r="O717" s="148">
        <f>2*M719/N719</f>
        <v>-3.4056203898607376E-2</v>
      </c>
    </row>
    <row r="718" spans="2:15" x14ac:dyDescent="0.25">
      <c r="B718" s="141"/>
      <c r="C718" s="142"/>
      <c r="D718" s="143"/>
      <c r="E718" s="144" t="s">
        <v>117</v>
      </c>
      <c r="F718" s="143">
        <v>401.35</v>
      </c>
      <c r="G718" s="143">
        <f>75/1000</f>
        <v>7.4999999999999997E-2</v>
      </c>
      <c r="H718" s="146">
        <f>+PI()*G718^2/4</f>
        <v>4.4178646691106467E-3</v>
      </c>
      <c r="I718" s="156">
        <f>+D682+O682</f>
        <v>335.39992480148538</v>
      </c>
      <c r="J718" s="147">
        <f>+D717</f>
        <v>335.59105773006843</v>
      </c>
      <c r="K718" s="147">
        <f>+I718-J718</f>
        <v>-0.19113292858304476</v>
      </c>
      <c r="L718" s="142">
        <f>(-2*POWER(2*9.81*G718*ABS(K718)/F718,0.5))*(LOG10(($D$2/(3.7*G718))+((2.51*$D$3*POWER(F718,0.5))/(G718*POWER(2*9.81*G718*ABS(K718),0.5)))))</f>
        <v>0.15311481498500656</v>
      </c>
      <c r="M718" s="146">
        <f>+IF(K718&lt;0,-H718*L718,H718*L718)</f>
        <v>-6.7644053143967389E-4</v>
      </c>
      <c r="N718" s="142">
        <f>+M718/K718</f>
        <v>3.5391103796422463E-3</v>
      </c>
      <c r="O718" s="148"/>
    </row>
    <row r="719" spans="2:15" ht="15.75" x14ac:dyDescent="0.3">
      <c r="B719" s="141"/>
      <c r="C719" s="142"/>
      <c r="D719" s="143"/>
      <c r="E719" s="144"/>
      <c r="F719" s="142"/>
      <c r="G719" s="142"/>
      <c r="H719" s="146"/>
      <c r="I719" s="152"/>
      <c r="J719" s="143"/>
      <c r="K719" s="142"/>
      <c r="L719" s="149" t="s">
        <v>166</v>
      </c>
      <c r="M719" s="150">
        <f>+SUM(M717:M718)-C717</f>
        <v>-3.1424876796897166E-4</v>
      </c>
      <c r="N719" s="151">
        <f>+SUM(N717:N718)</f>
        <v>1.8454714970849814E-2</v>
      </c>
      <c r="O719" s="153"/>
    </row>
    <row r="720" spans="2:15" ht="15.75" x14ac:dyDescent="0.3">
      <c r="B720" s="141"/>
      <c r="C720" s="142"/>
      <c r="D720" s="143"/>
      <c r="E720" s="144"/>
      <c r="F720" s="142"/>
      <c r="G720" s="142"/>
      <c r="H720" s="146"/>
      <c r="I720" s="152"/>
      <c r="J720" s="143"/>
      <c r="K720" s="142"/>
      <c r="L720" s="149"/>
      <c r="M720" s="150"/>
      <c r="N720" s="151"/>
      <c r="O720" s="153"/>
    </row>
    <row r="721" spans="2:15" x14ac:dyDescent="0.25">
      <c r="B721" s="154" t="s">
        <v>145</v>
      </c>
      <c r="C721" s="143">
        <f>1.95/1000</f>
        <v>1.9499999999999999E-3</v>
      </c>
      <c r="D721" s="147">
        <f>+D682+O682</f>
        <v>335.39992480148538</v>
      </c>
      <c r="E721" s="144" t="s">
        <v>117</v>
      </c>
      <c r="F721" s="143">
        <v>401.35</v>
      </c>
      <c r="G721" s="143">
        <f>75/1000</f>
        <v>7.4999999999999997E-2</v>
      </c>
      <c r="H721" s="146">
        <f>+PI()*G721^2/4</f>
        <v>4.4178646691106467E-3</v>
      </c>
      <c r="I721" s="147">
        <f>+D717+O717</f>
        <v>335.55700152616981</v>
      </c>
      <c r="J721" s="147">
        <f>+D721</f>
        <v>335.39992480148538</v>
      </c>
      <c r="K721" s="147">
        <f>+I721-J721</f>
        <v>0.15707672468442979</v>
      </c>
      <c r="L721" s="262">
        <f>(-2*POWER(2*9.81*G721*ABS(K721)/F721,0.5))*(LOG10(($D$2/(3.7*G721))+((2.51*$D$3*POWER(F721,0.5))/(G721*POWER(2*9.81*G721*ABS(K721),0.5)))))</f>
        <v>0.13676810342247298</v>
      </c>
      <c r="M721" s="146">
        <f>+IF(K721&lt;0,-H721*L721,H721*L721)</f>
        <v>6.0422297197141423E-4</v>
      </c>
      <c r="N721" s="142">
        <f>+M721/K721</f>
        <v>3.8466741217408882E-3</v>
      </c>
      <c r="O721" s="148">
        <f>2*M723/N723</f>
        <v>-3.5563683150062031E-2</v>
      </c>
    </row>
    <row r="722" spans="2:15" x14ac:dyDescent="0.25">
      <c r="B722" s="141"/>
      <c r="C722" s="142"/>
      <c r="D722" s="143"/>
      <c r="E722" s="144" t="s">
        <v>167</v>
      </c>
      <c r="F722" s="143">
        <v>249.85</v>
      </c>
      <c r="G722" s="143">
        <f>75/1000</f>
        <v>7.4999999999999997E-2</v>
      </c>
      <c r="H722" s="146">
        <f>+PI()*G722^2/4</f>
        <v>4.4178646691106467E-3</v>
      </c>
      <c r="I722" s="147">
        <f>+D686+O686</f>
        <v>335.72978226421117</v>
      </c>
      <c r="J722" s="147">
        <f>+D721</f>
        <v>335.39992480148538</v>
      </c>
      <c r="K722" s="147">
        <f>+I722-J722</f>
        <v>0.32985746272578353</v>
      </c>
      <c r="L722" s="142">
        <f>(-2*POWER(2*9.81*G722*ABS(K722)/F722,0.5))*(LOG10(($D$2/(3.7*G722))+((2.51*$D$3*POWER(F722,0.5))/(G722*POWER(2*9.81*G722*ABS(K722),0.5)))))</f>
        <v>0.27434927224415817</v>
      </c>
      <c r="M722" s="146">
        <f>+IF(K722&lt;0,-H722*L722,H722*L722)</f>
        <v>1.2120379568436846E-3</v>
      </c>
      <c r="N722" s="142">
        <f>+M722/K722</f>
        <v>3.6744293939205905E-3</v>
      </c>
      <c r="O722" s="148"/>
    </row>
    <row r="723" spans="2:15" ht="15.75" x14ac:dyDescent="0.3">
      <c r="B723" s="141"/>
      <c r="C723" s="142"/>
      <c r="D723" s="152"/>
      <c r="E723" s="144"/>
      <c r="F723" s="142"/>
      <c r="G723" s="142"/>
      <c r="H723" s="146"/>
      <c r="I723" s="152"/>
      <c r="J723" s="143"/>
      <c r="K723" s="142"/>
      <c r="L723" s="149" t="s">
        <v>166</v>
      </c>
      <c r="M723" s="150">
        <f>+SUM(M721:M722)-C721</f>
        <v>-1.337390711849012E-4</v>
      </c>
      <c r="N723" s="151">
        <f>+SUM(N721:N722)</f>
        <v>7.5211035156614783E-3</v>
      </c>
      <c r="O723" s="153"/>
    </row>
    <row r="724" spans="2:15" x14ac:dyDescent="0.25">
      <c r="B724" s="141"/>
      <c r="C724" s="142"/>
      <c r="D724" s="152"/>
      <c r="E724" s="144"/>
      <c r="F724" s="142"/>
      <c r="G724" s="142"/>
      <c r="H724" s="146"/>
      <c r="I724" s="152"/>
      <c r="J724" s="143"/>
      <c r="K724" s="142"/>
      <c r="L724" s="142"/>
      <c r="M724" s="142"/>
      <c r="N724" s="142"/>
      <c r="O724" s="153"/>
    </row>
    <row r="725" spans="2:15" x14ac:dyDescent="0.25">
      <c r="B725" s="154" t="s">
        <v>146</v>
      </c>
      <c r="C725" s="143">
        <f>4.52/1000</f>
        <v>4.5199999999999997E-3</v>
      </c>
      <c r="D725" s="156">
        <f>+D686+O686</f>
        <v>335.72978226421117</v>
      </c>
      <c r="E725" s="144" t="s">
        <v>112</v>
      </c>
      <c r="F725" s="143">
        <v>401.36</v>
      </c>
      <c r="G725" s="145">
        <f>110/1000</f>
        <v>0.11</v>
      </c>
      <c r="H725" s="146">
        <f>+PI()*G725^2/4</f>
        <v>9.5033177771091243E-3</v>
      </c>
      <c r="I725" s="156">
        <f>+D712+O712</f>
        <v>335.74272384253726</v>
      </c>
      <c r="J725" s="147">
        <f>+D725</f>
        <v>335.72978226421117</v>
      </c>
      <c r="K725" s="147">
        <f>+I725-J725</f>
        <v>1.294157832609244E-2</v>
      </c>
      <c r="L725" s="142">
        <f>(-2*POWER(2*9.81*G725*ABS(K725)/F725,0.5))*(LOG10(($D$2/(3.7*G725))+((2.51*$D$3*POWER(F725,0.5))/(G725*POWER(2*9.81*G725*ABS(K725),0.5)))))</f>
        <v>4.267941068122965E-2</v>
      </c>
      <c r="M725" s="146">
        <f>+IF(K725&lt;0,-H725*L725,H725*L725)</f>
        <v>4.0559600224347075E-4</v>
      </c>
      <c r="N725" s="142">
        <f>+M725/K725</f>
        <v>3.1340536063187881E-2</v>
      </c>
      <c r="O725" s="148">
        <f>2*M729/N729</f>
        <v>-3.4315256517283628E-2</v>
      </c>
    </row>
    <row r="726" spans="2:15" x14ac:dyDescent="0.25">
      <c r="B726" s="141"/>
      <c r="C726" s="142"/>
      <c r="D726" s="152"/>
      <c r="E726" s="144" t="s">
        <v>167</v>
      </c>
      <c r="F726" s="143">
        <v>249.85</v>
      </c>
      <c r="G726" s="145">
        <f>75/1000</f>
        <v>7.4999999999999997E-2</v>
      </c>
      <c r="H726" s="146">
        <f>+PI()*G726^2/4</f>
        <v>4.4178646691106467E-3</v>
      </c>
      <c r="I726" s="156">
        <f>+D721+O721</f>
        <v>335.3643611183353</v>
      </c>
      <c r="J726" s="147">
        <f>+D725</f>
        <v>335.72978226421117</v>
      </c>
      <c r="K726" s="147">
        <f>+I726-J726</f>
        <v>-0.36542114587587093</v>
      </c>
      <c r="L726" s="142">
        <f>(-2*POWER(2*9.81*G726*ABS(K726)/F726,0.5))*(LOG10(($D$2/(3.7*G726))+((2.51*$D$3*POWER(F726,0.5))/(G726*POWER(2*9.81*G726*ABS(K726),0.5)))))</f>
        <v>0.29080839613787401</v>
      </c>
      <c r="M726" s="146">
        <f>+IF(K726&lt;0,-H726*L726,H726*L726)</f>
        <v>-1.2847521387782466E-3</v>
      </c>
      <c r="N726" s="142">
        <f>+M726/K726</f>
        <v>3.5158122437026706E-3</v>
      </c>
      <c r="O726" s="148"/>
    </row>
    <row r="727" spans="2:15" x14ac:dyDescent="0.25">
      <c r="B727" s="141"/>
      <c r="C727" s="142"/>
      <c r="D727" s="152"/>
      <c r="E727" s="144" t="s">
        <v>140</v>
      </c>
      <c r="F727" s="143">
        <v>298.01</v>
      </c>
      <c r="G727" s="145">
        <f>63/1000</f>
        <v>6.3E-2</v>
      </c>
      <c r="H727" s="146">
        <f>+PI()*G727^2/4</f>
        <v>3.1172453105244723E-3</v>
      </c>
      <c r="I727" s="156">
        <f>+D692+O692</f>
        <v>335.70216646000921</v>
      </c>
      <c r="J727" s="147">
        <f>+D725</f>
        <v>335.72978226421117</v>
      </c>
      <c r="K727" s="147">
        <f>+I727-J727</f>
        <v>-2.7615804201957417E-2</v>
      </c>
      <c r="L727" s="142">
        <f>(-2*POWER(2*9.81*G727*ABS(K727)/F727,0.5))*(LOG10(($D$2/(3.7*G727))+((2.51*$D$3*POWER(F727,0.5))/(G727*POWER(2*9.81*G727*ABS(K727),0.5)))))</f>
        <v>5.1887318070613253E-2</v>
      </c>
      <c r="M727" s="146">
        <f>+IF(K727&lt;0,-H727*L727,H727*L727)</f>
        <v>-1.6174549893131088E-4</v>
      </c>
      <c r="N727" s="142">
        <f>+M727/K727</f>
        <v>5.856990357711412E-3</v>
      </c>
      <c r="O727" s="148"/>
    </row>
    <row r="728" spans="2:15" x14ac:dyDescent="0.25">
      <c r="B728" s="141"/>
      <c r="C728" s="142"/>
      <c r="D728" s="142"/>
      <c r="E728" s="144" t="s">
        <v>168</v>
      </c>
      <c r="F728" s="143">
        <v>184.94</v>
      </c>
      <c r="G728" s="145">
        <f>110/1000</f>
        <v>0.11</v>
      </c>
      <c r="H728" s="146">
        <f>+PI()*G728^2/4</f>
        <v>9.5033177771091243E-3</v>
      </c>
      <c r="I728" s="156">
        <f>+D700+O700</f>
        <v>336.15744197442666</v>
      </c>
      <c r="J728" s="147">
        <f>+D725</f>
        <v>335.72978226421117</v>
      </c>
      <c r="K728" s="147">
        <f>+I728-J728</f>
        <v>0.42765971021549376</v>
      </c>
      <c r="L728" s="142">
        <f>(-2*POWER(2*9.81*G728*ABS(K728)/F728,0.5))*(LOG10(($D$2/(3.7*G728))+((2.51*$D$3*POWER(F728,0.5))/(G728*POWER(2*9.81*G728*ABS(K728),0.5)))))</f>
        <v>0.49191294090094501</v>
      </c>
      <c r="M728" s="146">
        <f>+IF(K728&lt;0,-H728*L728,H728*L728)</f>
        <v>4.6748049960539809E-3</v>
      </c>
      <c r="N728" s="142">
        <f>+M728/K728</f>
        <v>1.0931132590672125E-2</v>
      </c>
      <c r="O728" s="148"/>
    </row>
    <row r="729" spans="2:15" ht="15.75" x14ac:dyDescent="0.3">
      <c r="B729" s="141"/>
      <c r="C729" s="142"/>
      <c r="D729" s="142"/>
      <c r="E729" s="142"/>
      <c r="F729" s="142"/>
      <c r="G729" s="142"/>
      <c r="H729" s="146"/>
      <c r="I729" s="152"/>
      <c r="J729" s="143"/>
      <c r="K729" s="142"/>
      <c r="L729" s="149" t="s">
        <v>166</v>
      </c>
      <c r="M729" s="150">
        <f>+SUM(M725:M728)-C725</f>
        <v>-8.8609663941210557E-4</v>
      </c>
      <c r="N729" s="151">
        <f>+SUM(N725:N728)</f>
        <v>5.1644471255274084E-2</v>
      </c>
      <c r="O729" s="153"/>
    </row>
    <row r="730" spans="2:15" x14ac:dyDescent="0.25">
      <c r="B730" s="141"/>
      <c r="C730" s="142"/>
      <c r="D730" s="142"/>
      <c r="E730" s="142"/>
      <c r="F730" s="142"/>
      <c r="G730" s="142"/>
      <c r="H730" s="146"/>
      <c r="I730" s="142"/>
      <c r="J730" s="143"/>
      <c r="K730" s="142"/>
      <c r="L730" s="142"/>
      <c r="M730" s="142"/>
      <c r="N730" s="142"/>
      <c r="O730" s="153"/>
    </row>
    <row r="731" spans="2:15" x14ac:dyDescent="0.25">
      <c r="B731" s="154" t="s">
        <v>147</v>
      </c>
      <c r="C731" s="142">
        <f>0.79/1000</f>
        <v>7.9000000000000001E-4</v>
      </c>
      <c r="D731" s="147">
        <f>+D692+O692</f>
        <v>335.70216646000921</v>
      </c>
      <c r="E731" s="144" t="s">
        <v>140</v>
      </c>
      <c r="F731" s="143">
        <v>298.01</v>
      </c>
      <c r="G731" s="143">
        <f>63/1000</f>
        <v>6.3E-2</v>
      </c>
      <c r="H731" s="146">
        <f>+PI()*G731^2/4</f>
        <v>3.1172453105244723E-3</v>
      </c>
      <c r="I731" s="147">
        <f>+D725+O725</f>
        <v>335.69546700769388</v>
      </c>
      <c r="J731" s="147">
        <f>+D731</f>
        <v>335.70216646000921</v>
      </c>
      <c r="K731" s="147">
        <f>+I731-J731</f>
        <v>-6.6994523153312002E-3</v>
      </c>
      <c r="L731" s="142">
        <f>(-2*POWER(2*9.81*G731*ABS(K731)/F731,0.5))*(LOG10(($D$2/(3.7*G731))+((2.51*$D$3*POWER(F731,0.5))/(G731*POWER(2*9.81*G731*ABS(K731),0.5)))))</f>
        <v>2.2317989404077185E-2</v>
      </c>
      <c r="M731" s="146">
        <f>+IF(K731&lt;0,-H731*L731,H731*L731)</f>
        <v>-6.9570647810194471E-5</v>
      </c>
      <c r="N731" s="142">
        <f>+M731/K731</f>
        <v>1.0384527650265858E-2</v>
      </c>
      <c r="O731" s="148">
        <f>2*M733/N733</f>
        <v>-4.3520969700305973E-2</v>
      </c>
    </row>
    <row r="732" spans="2:15" x14ac:dyDescent="0.25">
      <c r="B732" s="141"/>
      <c r="C732" s="142"/>
      <c r="D732" s="142"/>
      <c r="E732" s="144" t="s">
        <v>169</v>
      </c>
      <c r="F732" s="143">
        <v>119.71</v>
      </c>
      <c r="G732" s="143">
        <f>63/1000</f>
        <v>6.3E-2</v>
      </c>
      <c r="H732" s="146">
        <f>+PI()*G732^2/4</f>
        <v>3.1172453105244723E-3</v>
      </c>
      <c r="I732" s="147">
        <f>+D696+O696</f>
        <v>335.77662358832777</v>
      </c>
      <c r="J732" s="147">
        <f>+D731</f>
        <v>335.70216646000921</v>
      </c>
      <c r="K732" s="147">
        <f>+I732-J732</f>
        <v>7.4457128318556443E-2</v>
      </c>
      <c r="L732" s="142">
        <f>(-2*POWER(2*9.81*G732*ABS(K732)/F732,0.5))*(LOG10(($D$2/(3.7*G732))+((2.51*$D$3*POWER(F732,0.5))/(G732*POWER(2*9.81*G732*ABS(K732),0.5)))))</f>
        <v>0.15728768481744826</v>
      </c>
      <c r="M732" s="146">
        <f>+IF(K732&lt;0,-H732*L732,H732*L732)</f>
        <v>4.9030429790044184E-4</v>
      </c>
      <c r="N732" s="142">
        <f>+M732/K732</f>
        <v>6.5850551716516662E-3</v>
      </c>
      <c r="O732" s="148"/>
    </row>
    <row r="733" spans="2:15" ht="15.75" x14ac:dyDescent="0.3">
      <c r="B733" s="141"/>
      <c r="C733" s="142"/>
      <c r="D733" s="142"/>
      <c r="E733" s="142"/>
      <c r="F733" s="142"/>
      <c r="G733" s="142"/>
      <c r="H733" s="146"/>
      <c r="I733" s="142"/>
      <c r="J733" s="142"/>
      <c r="K733" s="142"/>
      <c r="L733" s="149" t="s">
        <v>166</v>
      </c>
      <c r="M733" s="150">
        <f>+SUM(M731:M732)-C731</f>
        <v>-3.6926634990975263E-4</v>
      </c>
      <c r="N733" s="151">
        <f>+SUM(N731:N732)</f>
        <v>1.6969582821917524E-2</v>
      </c>
      <c r="O733" s="153"/>
    </row>
    <row r="734" spans="2:15" x14ac:dyDescent="0.25">
      <c r="B734" s="141"/>
      <c r="C734" s="142"/>
      <c r="D734" s="142"/>
      <c r="E734" s="142"/>
      <c r="F734" s="142"/>
      <c r="G734" s="142"/>
      <c r="H734" s="146"/>
      <c r="I734" s="142"/>
      <c r="J734" s="142"/>
      <c r="K734" s="142"/>
      <c r="L734" s="142"/>
      <c r="M734" s="142"/>
      <c r="N734" s="142"/>
      <c r="O734" s="153"/>
    </row>
    <row r="735" spans="2:15" x14ac:dyDescent="0.25">
      <c r="B735" s="154" t="s">
        <v>148</v>
      </c>
      <c r="C735" s="142">
        <f>0.76/1000</f>
        <v>7.6000000000000004E-4</v>
      </c>
      <c r="D735" s="147">
        <f>+D696+O696</f>
        <v>335.77662358832777</v>
      </c>
      <c r="E735" s="144" t="s">
        <v>169</v>
      </c>
      <c r="F735" s="143">
        <v>119.71</v>
      </c>
      <c r="G735" s="143">
        <f>63/1000</f>
        <v>6.3E-2</v>
      </c>
      <c r="H735" s="146">
        <f>+PI()*G735^2/4</f>
        <v>3.1172453105244723E-3</v>
      </c>
      <c r="I735" s="147">
        <f>+D731+O731</f>
        <v>335.65864549030891</v>
      </c>
      <c r="J735" s="261">
        <f>+D735</f>
        <v>335.77662358832777</v>
      </c>
      <c r="K735" s="147">
        <f>+I735-J735</f>
        <v>-0.11797809801885251</v>
      </c>
      <c r="L735" s="142">
        <f>(-2*POWER(2*9.81*G735*ABS(K735)/F735,0.5))*(LOG10(($D$2/(3.7*G735))+((2.51*$D$3*POWER(F735,0.5))/(G735*POWER(2*9.81*G735*ABS(K735),0.5)))))</f>
        <v>0.20493175932265409</v>
      </c>
      <c r="M735" s="146">
        <f>+IF(K735&lt;0,-H735*L735,H735*L735)</f>
        <v>-6.3882256572607324E-4</v>
      </c>
      <c r="N735" s="142">
        <f>+M735/K735</f>
        <v>5.4147555898383061E-3</v>
      </c>
      <c r="O735" s="148">
        <f>2*M737/N737</f>
        <v>-4.0618423031535997E-2</v>
      </c>
    </row>
    <row r="736" spans="2:15" x14ac:dyDescent="0.25">
      <c r="B736" s="141"/>
      <c r="C736" s="142"/>
      <c r="D736" s="142"/>
      <c r="E736" s="144" t="s">
        <v>122</v>
      </c>
      <c r="F736" s="143">
        <v>283.68</v>
      </c>
      <c r="G736" s="143">
        <f>75/1000</f>
        <v>7.4999999999999997E-2</v>
      </c>
      <c r="H736" s="146">
        <f>+PI()*G736^2/4</f>
        <v>4.4178646691106467E-3</v>
      </c>
      <c r="I736" s="147">
        <f>+D700+O700</f>
        <v>336.15744197442666</v>
      </c>
      <c r="J736" s="261">
        <f>+D735</f>
        <v>335.77662358832777</v>
      </c>
      <c r="K736" s="147">
        <f>+I736-J736</f>
        <v>0.38081838609889473</v>
      </c>
      <c r="L736" s="262">
        <f>(-2*POWER(2*9.81*G736*ABS(K736)/F736,0.5))*(LOG10(($D$2/(3.7*G736))+((2.51*$D$3*POWER(F736,0.5))/(G736*POWER(2*9.81*G736*ABS(K736),0.5)))))</f>
        <v>0.27696595895732867</v>
      </c>
      <c r="M736" s="146">
        <f>+IF(K736&lt;0,-H736*L736,H736*L736)</f>
        <v>1.2235981246239318E-3</v>
      </c>
      <c r="N736" s="142">
        <f>+M736/K736</f>
        <v>3.2130752329436519E-3</v>
      </c>
      <c r="O736" s="148"/>
    </row>
    <row r="737" spans="2:15" ht="15.75" x14ac:dyDescent="0.3">
      <c r="B737" s="141"/>
      <c r="C737" s="142"/>
      <c r="D737" s="142"/>
      <c r="E737" s="142"/>
      <c r="F737" s="142"/>
      <c r="G737" s="142"/>
      <c r="H737" s="142"/>
      <c r="I737" s="142"/>
      <c r="J737" s="142"/>
      <c r="K737" s="142"/>
      <c r="L737" s="149" t="s">
        <v>166</v>
      </c>
      <c r="M737" s="150">
        <f>+SUM(M735:M736)-C735</f>
        <v>-1.7522444110214144E-4</v>
      </c>
      <c r="N737" s="151">
        <f>+SUM(N735:N736)</f>
        <v>8.6278308227819584E-3</v>
      </c>
      <c r="O737" s="153"/>
    </row>
    <row r="738" spans="2:15" x14ac:dyDescent="0.25">
      <c r="B738" s="154"/>
      <c r="C738" s="142"/>
      <c r="D738" s="142"/>
      <c r="E738" s="142"/>
      <c r="F738" s="142"/>
      <c r="G738" s="142"/>
      <c r="H738" s="142"/>
      <c r="I738" s="142"/>
      <c r="J738" s="142"/>
      <c r="K738" s="142"/>
      <c r="L738" s="142"/>
      <c r="M738" s="142"/>
      <c r="N738" s="142"/>
      <c r="O738" s="153"/>
    </row>
    <row r="739" spans="2:15" x14ac:dyDescent="0.25">
      <c r="B739" s="154" t="s">
        <v>142</v>
      </c>
      <c r="C739" s="142">
        <f>3.71/1000</f>
        <v>3.7099999999999998E-3</v>
      </c>
      <c r="D739" s="147">
        <f>+D700+O700</f>
        <v>336.15744197442666</v>
      </c>
      <c r="E739" s="144" t="s">
        <v>168</v>
      </c>
      <c r="F739" s="143">
        <v>184.94</v>
      </c>
      <c r="G739" s="145">
        <f>110/1000</f>
        <v>0.11</v>
      </c>
      <c r="H739" s="146">
        <f>+PI()*G739^2/4</f>
        <v>9.5033177771091243E-3</v>
      </c>
      <c r="I739" s="147">
        <f>+D725+O725</f>
        <v>335.69546700769388</v>
      </c>
      <c r="J739" s="261">
        <f>+D739</f>
        <v>336.15744197442666</v>
      </c>
      <c r="K739" s="147">
        <f>+I739-J739</f>
        <v>-0.46197496673278238</v>
      </c>
      <c r="L739" s="262">
        <f>(-2*POWER(2*9.81*G739*ABS(K739)/F739,0.5))*(LOG10(($D$2/(3.7*G739))+((2.51*$D$3*POWER(F739,0.5))/(G739*POWER(2*9.81*G739*ABS(K739),0.5)))))</f>
        <v>0.51370079809654856</v>
      </c>
      <c r="M739" s="146">
        <f>+IF(K739&lt;0,-H739*L739,H739*L739)</f>
        <v>-4.881861926666075E-3</v>
      </c>
      <c r="N739" s="142">
        <f>+M739/K739</f>
        <v>1.0567373295553184E-2</v>
      </c>
      <c r="O739" s="148">
        <f>2*M742/N742</f>
        <v>-2.9441103011179262E-2</v>
      </c>
    </row>
    <row r="740" spans="2:15" x14ac:dyDescent="0.25">
      <c r="B740" s="141"/>
      <c r="C740" s="142"/>
      <c r="D740" s="142"/>
      <c r="E740" s="144" t="s">
        <v>171</v>
      </c>
      <c r="F740" s="143">
        <v>283.68</v>
      </c>
      <c r="G740" s="143">
        <f>75/1000</f>
        <v>7.4999999999999997E-2</v>
      </c>
      <c r="H740" s="146">
        <f>+PI()*G740^2/4</f>
        <v>4.4178646691106467E-3</v>
      </c>
      <c r="I740" s="147">
        <f>+D735+O735</f>
        <v>335.73600516529621</v>
      </c>
      <c r="J740" s="261">
        <f>+D739</f>
        <v>336.15744197442666</v>
      </c>
      <c r="K740" s="147">
        <f>+I740-J740</f>
        <v>-0.421436809130455</v>
      </c>
      <c r="L740" s="262">
        <f>(-2*POWER(2*9.81*G740*ABS(K740)/F740,0.5))*(LOG10(($D$2/(3.7*G740))+((2.51*$D$3*POWER(F740,0.5))/(G740*POWER(2*9.81*G740*ABS(K740),0.5)))))</f>
        <v>0.29340553639536182</v>
      </c>
      <c r="M740" s="146">
        <f>+IF(K740&lt;0,-H740*L740,H740*L740)</f>
        <v>-1.2962259529625271E-3</v>
      </c>
      <c r="N740" s="142">
        <f>+M740/K740</f>
        <v>3.0757302752861407E-3</v>
      </c>
      <c r="O740" s="148"/>
    </row>
    <row r="741" spans="2:15" x14ac:dyDescent="0.25">
      <c r="B741" s="141"/>
      <c r="C741" s="142"/>
      <c r="D741" s="142"/>
      <c r="E741" s="144" t="s">
        <v>170</v>
      </c>
      <c r="F741" s="143">
        <v>372.26</v>
      </c>
      <c r="G741" s="145">
        <f>110/1000</f>
        <v>0.11</v>
      </c>
      <c r="H741" s="146">
        <f>+PI()*G741^2/4</f>
        <v>9.5033177771091243E-3</v>
      </c>
      <c r="I741" s="147">
        <v>339.3</v>
      </c>
      <c r="J741" s="261">
        <f>+D739</f>
        <v>336.15744197442666</v>
      </c>
      <c r="K741" s="147">
        <f>+I741-J741</f>
        <v>3.1425580255733507</v>
      </c>
      <c r="L741" s="262">
        <f>(-2*POWER(2*9.81*G741*ABS(K741)/F741,0.5))*(LOG10(($D$2/(3.7*G741))+((2.51*$D$3*POWER(F741,0.5))/(G741*POWER(2*9.81*G741*ABS(K741),0.5)))))</f>
        <v>1.0146022760788387</v>
      </c>
      <c r="M741" s="146">
        <f>+IF(K741&lt;0,-H741*L741,H741*L741)</f>
        <v>9.6420878469554074E-3</v>
      </c>
      <c r="N741" s="142">
        <f>+M741/K741</f>
        <v>3.068229056867211E-3</v>
      </c>
      <c r="O741" s="148"/>
    </row>
    <row r="742" spans="2:15" ht="16.5" thickBot="1" x14ac:dyDescent="0.35">
      <c r="B742" s="299"/>
      <c r="C742" s="300"/>
      <c r="D742" s="300"/>
      <c r="E742" s="300"/>
      <c r="F742" s="300"/>
      <c r="G742" s="300"/>
      <c r="H742" s="300"/>
      <c r="I742" s="300"/>
      <c r="J742" s="300"/>
      <c r="K742" s="300"/>
      <c r="L742" s="301" t="s">
        <v>166</v>
      </c>
      <c r="M742" s="302">
        <f>+SUM(M739:M741)-C739</f>
        <v>-2.4600003267319457E-4</v>
      </c>
      <c r="N742" s="303">
        <f>+SUM(N739:N741)</f>
        <v>1.6711332627706535E-2</v>
      </c>
      <c r="O742" s="304"/>
    </row>
    <row r="744" spans="2:15" ht="15.75" thickBot="1" x14ac:dyDescent="0.3"/>
    <row r="745" spans="2:15" ht="15.75" thickBot="1" x14ac:dyDescent="0.3">
      <c r="B745" s="131">
        <f>+B706+1</f>
        <v>20</v>
      </c>
      <c r="D745" s="297"/>
    </row>
    <row r="746" spans="2:15" ht="32.25" thickBot="1" x14ac:dyDescent="0.3">
      <c r="B746" s="125" t="s">
        <v>151</v>
      </c>
      <c r="C746" s="298" t="s">
        <v>161</v>
      </c>
      <c r="D746" s="298" t="s">
        <v>153</v>
      </c>
      <c r="E746" s="125" t="s">
        <v>152</v>
      </c>
      <c r="F746" s="125" t="s">
        <v>78</v>
      </c>
      <c r="G746" s="125" t="s">
        <v>115</v>
      </c>
      <c r="H746" s="125" t="s">
        <v>154</v>
      </c>
      <c r="I746" s="125" t="s">
        <v>155</v>
      </c>
      <c r="J746" s="125" t="s">
        <v>156</v>
      </c>
      <c r="K746" s="125" t="s">
        <v>157</v>
      </c>
      <c r="L746" s="125" t="s">
        <v>82</v>
      </c>
      <c r="M746" s="125" t="s">
        <v>164</v>
      </c>
      <c r="N746" s="125" t="s">
        <v>158</v>
      </c>
      <c r="O746" s="129" t="s">
        <v>165</v>
      </c>
    </row>
    <row r="747" spans="2:15" x14ac:dyDescent="0.25">
      <c r="B747" s="132" t="s">
        <v>127</v>
      </c>
      <c r="C747" s="133">
        <f>2.97/1000</f>
        <v>2.97E-3</v>
      </c>
      <c r="D747" s="134">
        <f>+D708+O708</f>
        <v>336.76809271178496</v>
      </c>
      <c r="E747" s="135" t="s">
        <v>110</v>
      </c>
      <c r="F747" s="136">
        <v>310.83</v>
      </c>
      <c r="G747" s="137">
        <f>110/1000</f>
        <v>0.11</v>
      </c>
      <c r="H747" s="138">
        <f>+PI()*G747^2/4</f>
        <v>9.5033177771091243E-3</v>
      </c>
      <c r="I747" s="134">
        <v>339.3</v>
      </c>
      <c r="J747" s="134">
        <f>+D747</f>
        <v>336.76809271178496</v>
      </c>
      <c r="K747" s="134">
        <f>+I747-J747</f>
        <v>2.5319072882150522</v>
      </c>
      <c r="L747" s="133">
        <f>(-2*POWER(2*9.81*G747*ABS(K747)/F747,0.5))*(LOG10(($D$2/(3.7*G747))+((2.51*$D$3*POWER(F747,0.5))/(G747*POWER(2*9.81*G747*ABS(K747),0.5)))))</f>
        <v>0.99462976119028768</v>
      </c>
      <c r="M747" s="139">
        <f>+IF(K747&lt;0,-H747*L747,H747*L747)</f>
        <v>9.4522826911614642E-3</v>
      </c>
      <c r="N747" s="133">
        <f>+M747/K747</f>
        <v>3.7332657223105308E-3</v>
      </c>
      <c r="O747" s="140">
        <f>2*M749/N749</f>
        <v>-2.1395134701411245E-2</v>
      </c>
    </row>
    <row r="748" spans="2:15" x14ac:dyDescent="0.25">
      <c r="B748" s="141"/>
      <c r="C748" s="142"/>
      <c r="D748" s="143"/>
      <c r="E748" s="144" t="s">
        <v>138</v>
      </c>
      <c r="F748" s="143">
        <v>240.22</v>
      </c>
      <c r="G748" s="145">
        <f>110/1000</f>
        <v>0.11</v>
      </c>
      <c r="H748" s="146">
        <f>+PI()*G748^2/4</f>
        <v>9.5033177771091243E-3</v>
      </c>
      <c r="I748" s="147">
        <f>+D712+O712</f>
        <v>335.74272384253726</v>
      </c>
      <c r="J748" s="147">
        <f>+D747</f>
        <v>336.76809271178496</v>
      </c>
      <c r="K748" s="147">
        <f>+I748-J748</f>
        <v>-1.0253688692476999</v>
      </c>
      <c r="L748" s="142">
        <f>(-2*POWER(2*9.81*G748*ABS(K748)/F748,0.5))*(LOG10(($D$2/(3.7*G748))+((2.51*$D$3*POWER(F748,0.5))/(G748*POWER(2*9.81*G748*ABS(K748),0.5)))))</f>
        <v>0.69354542769966221</v>
      </c>
      <c r="M748" s="146">
        <f>+IF(K748&lt;0,-H748*L748,H748*L748)</f>
        <v>-6.5909825922909511E-3</v>
      </c>
      <c r="N748" s="142">
        <f>+M748/K748</f>
        <v>6.427913690345087E-3</v>
      </c>
      <c r="O748" s="148"/>
    </row>
    <row r="749" spans="2:15" ht="15.75" x14ac:dyDescent="0.3">
      <c r="B749" s="141"/>
      <c r="C749" s="142"/>
      <c r="D749" s="143"/>
      <c r="E749" s="144"/>
      <c r="F749" s="143"/>
      <c r="G749" s="145"/>
      <c r="H749" s="146"/>
      <c r="I749" s="147"/>
      <c r="J749" s="147"/>
      <c r="K749" s="147"/>
      <c r="L749" s="149" t="s">
        <v>166</v>
      </c>
      <c r="M749" s="150">
        <f>+SUM(M747:M748)-C747</f>
        <v>-1.0869990112948686E-4</v>
      </c>
      <c r="N749" s="151">
        <f>+SUM(N747:N748)</f>
        <v>1.0161179412655617E-2</v>
      </c>
      <c r="O749" s="148"/>
    </row>
    <row r="750" spans="2:15" x14ac:dyDescent="0.25">
      <c r="B750" s="141"/>
      <c r="C750" s="142"/>
      <c r="D750" s="143"/>
      <c r="E750" s="144"/>
      <c r="F750" s="142"/>
      <c r="G750" s="142"/>
      <c r="H750" s="146"/>
      <c r="I750" s="152"/>
      <c r="J750" s="142"/>
      <c r="K750" s="142"/>
      <c r="L750" s="142"/>
      <c r="M750" s="142"/>
      <c r="N750" s="142"/>
      <c r="O750" s="153"/>
    </row>
    <row r="751" spans="2:15" x14ac:dyDescent="0.25">
      <c r="B751" s="154" t="s">
        <v>128</v>
      </c>
      <c r="C751" s="142">
        <f>3.73/1000</f>
        <v>3.7299999999999998E-3</v>
      </c>
      <c r="D751" s="147">
        <f>+D712+O712</f>
        <v>335.74272384253726</v>
      </c>
      <c r="E751" s="144" t="s">
        <v>138</v>
      </c>
      <c r="F751" s="143">
        <v>240.22</v>
      </c>
      <c r="G751" s="155">
        <f>110/1000</f>
        <v>0.11</v>
      </c>
      <c r="H751" s="146">
        <f>+PI()*G751^2/4</f>
        <v>9.5033177771091243E-3</v>
      </c>
      <c r="I751" s="156">
        <f>+D747+O747</f>
        <v>336.74669757708352</v>
      </c>
      <c r="J751" s="147">
        <f>+D751</f>
        <v>335.74272384253726</v>
      </c>
      <c r="K751" s="147">
        <f>+I751-J751</f>
        <v>1.003973734546264</v>
      </c>
      <c r="L751" s="142">
        <f>(-2*POWER(2*9.81*G751*ABS(K751)/F751,0.5))*(LOG10(($D$2/(3.7*G751))+((2.51*$D$3*POWER(F751,0.5))/(G751*POWER(2*9.81*G751*ABS(K751),0.5)))))</f>
        <v>0.68541493007133569</v>
      </c>
      <c r="M751" s="146">
        <f>+IF(K751&lt;0,-H751*L751,H751*L751)</f>
        <v>6.513715889642932E-3</v>
      </c>
      <c r="N751" s="142">
        <f>+M751/K751</f>
        <v>6.4879345599481658E-3</v>
      </c>
      <c r="O751" s="148">
        <f>2*M754/N754</f>
        <v>-3.2012554401252183E-2</v>
      </c>
    </row>
    <row r="752" spans="2:15" x14ac:dyDescent="0.25">
      <c r="B752" s="141"/>
      <c r="C752" s="142"/>
      <c r="D752" s="143"/>
      <c r="E752" s="144" t="s">
        <v>139</v>
      </c>
      <c r="F752" s="147">
        <v>237.3</v>
      </c>
      <c r="G752" s="155">
        <f>110/1000</f>
        <v>0.11</v>
      </c>
      <c r="H752" s="146">
        <f>+PI()*G752^2/4</f>
        <v>9.5033177771091243E-3</v>
      </c>
      <c r="I752" s="156">
        <f>+D717+O717</f>
        <v>335.55700152616981</v>
      </c>
      <c r="J752" s="147">
        <f>+D751</f>
        <v>335.74272384253726</v>
      </c>
      <c r="K752" s="147">
        <f>+I752-J752</f>
        <v>-0.18572231636744618</v>
      </c>
      <c r="L752" s="142">
        <f>(-2*POWER(2*9.81*G752*ABS(K752)/F752,0.5))*(LOG10(($D$2/(3.7*G752))+((2.51*$D$3*POWER(F752,0.5))/(G752*POWER(2*9.81*G752*ABS(K752),0.5)))))</f>
        <v>0.26700909685300639</v>
      </c>
      <c r="M752" s="146">
        <f>+IF(K752&lt;0,-H752*L752,H752*L752)</f>
        <v>-2.5374722967730274E-3</v>
      </c>
      <c r="N752" s="142">
        <f>+M752/K752</f>
        <v>1.3662721564126481E-2</v>
      </c>
      <c r="O752" s="148"/>
    </row>
    <row r="753" spans="2:15" x14ac:dyDescent="0.25">
      <c r="B753" s="141"/>
      <c r="C753" s="142"/>
      <c r="D753" s="143"/>
      <c r="E753" s="144" t="s">
        <v>112</v>
      </c>
      <c r="F753" s="143">
        <v>401.36</v>
      </c>
      <c r="G753" s="155">
        <f>110/1000</f>
        <v>0.11</v>
      </c>
      <c r="H753" s="146">
        <f>+PI()*G753^2/4</f>
        <v>9.5033177771091243E-3</v>
      </c>
      <c r="I753" s="156">
        <f>+D725+O725</f>
        <v>335.69546700769388</v>
      </c>
      <c r="J753" s="147">
        <f>+D751</f>
        <v>335.74272384253726</v>
      </c>
      <c r="K753" s="147">
        <f>+I753-J753</f>
        <v>-4.7256834843381057E-2</v>
      </c>
      <c r="L753" s="142">
        <f>(-2*POWER(2*9.81*G753*ABS(K753)/F753,0.5))*(LOG10(($D$2/(3.7*G753))+((2.51*$D$3*POWER(F753,0.5))/(G753*POWER(2*9.81*G753*ABS(K753),0.5)))))</f>
        <v>9.0505790779567899E-2</v>
      </c>
      <c r="M753" s="146">
        <f>+IF(K753&lt;0,-H753*L753,H753*L753)</f>
        <v>-8.6010529044678664E-4</v>
      </c>
      <c r="N753" s="142">
        <f>+M753/K753</f>
        <v>1.8200653795315616E-2</v>
      </c>
      <c r="O753" s="148"/>
    </row>
    <row r="754" spans="2:15" ht="15.75" x14ac:dyDescent="0.3">
      <c r="B754" s="141"/>
      <c r="C754" s="142"/>
      <c r="D754" s="143"/>
      <c r="E754" s="144"/>
      <c r="F754" s="143"/>
      <c r="G754" s="155"/>
      <c r="H754" s="146"/>
      <c r="I754" s="156"/>
      <c r="J754" s="147"/>
      <c r="K754" s="147"/>
      <c r="L754" s="149" t="s">
        <v>166</v>
      </c>
      <c r="M754" s="150">
        <f>+SUM(M751:M753)-C751</f>
        <v>-6.1386169757688151E-4</v>
      </c>
      <c r="N754" s="151">
        <f>+SUM(N751:N753)</f>
        <v>3.8351309919390258E-2</v>
      </c>
      <c r="O754" s="153"/>
    </row>
    <row r="755" spans="2:15" x14ac:dyDescent="0.25">
      <c r="B755" s="141"/>
      <c r="C755" s="142"/>
      <c r="D755" s="143"/>
      <c r="E755" s="144"/>
      <c r="F755" s="142"/>
      <c r="G755" s="142"/>
      <c r="H755" s="146"/>
      <c r="I755" s="152"/>
      <c r="J755" s="143"/>
      <c r="K755" s="142"/>
      <c r="L755" s="142"/>
      <c r="M755" s="142"/>
      <c r="N755" s="142"/>
      <c r="O755" s="153"/>
    </row>
    <row r="756" spans="2:15" x14ac:dyDescent="0.25">
      <c r="B756" s="154" t="s">
        <v>141</v>
      </c>
      <c r="C756" s="179">
        <f>1.9/1000</f>
        <v>1.9E-3</v>
      </c>
      <c r="D756" s="147">
        <f>+D717+O717</f>
        <v>335.55700152616981</v>
      </c>
      <c r="E756" s="144" t="s">
        <v>139</v>
      </c>
      <c r="F756" s="147">
        <v>237.3</v>
      </c>
      <c r="G756" s="155">
        <f>110/1000</f>
        <v>0.11</v>
      </c>
      <c r="H756" s="146">
        <f>+PI()*G756^2/4</f>
        <v>9.5033177771091243E-3</v>
      </c>
      <c r="I756" s="156">
        <f>+D751+O751</f>
        <v>335.710711288136</v>
      </c>
      <c r="J756" s="147">
        <f>+D756</f>
        <v>335.55700152616981</v>
      </c>
      <c r="K756" s="147">
        <f>+I756-J756</f>
        <v>0.15370976196618358</v>
      </c>
      <c r="L756" s="142">
        <f>(-2*POWER(2*9.81*G756*ABS(K756)/F756,0.5))*(LOG10(($D$2/(3.7*G756))+((2.51*$D$3*POWER(F756,0.5))/(G756*POWER(2*9.81*G756*ABS(K756),0.5)))))</f>
        <v>0.239856771029727</v>
      </c>
      <c r="M756" s="146">
        <f>+IF(K756&lt;0,-H756*L756,H756*L756)</f>
        <v>2.2794351160867975E-3</v>
      </c>
      <c r="N756" s="142">
        <f>+M756/K756</f>
        <v>1.4829475284648981E-2</v>
      </c>
      <c r="O756" s="148">
        <f>2*M758/N758</f>
        <v>-3.2692728366984301E-2</v>
      </c>
    </row>
    <row r="757" spans="2:15" x14ac:dyDescent="0.25">
      <c r="B757" s="141"/>
      <c r="C757" s="142"/>
      <c r="D757" s="143"/>
      <c r="E757" s="144" t="s">
        <v>117</v>
      </c>
      <c r="F757" s="143">
        <v>401.35</v>
      </c>
      <c r="G757" s="143">
        <f>75/1000</f>
        <v>7.4999999999999997E-2</v>
      </c>
      <c r="H757" s="146">
        <f>+PI()*G757^2/4</f>
        <v>4.4178646691106467E-3</v>
      </c>
      <c r="I757" s="156">
        <f>+D721+O721</f>
        <v>335.3643611183353</v>
      </c>
      <c r="J757" s="147">
        <f>+D756</f>
        <v>335.55700152616981</v>
      </c>
      <c r="K757" s="147">
        <f>+I757-J757</f>
        <v>-0.19264040783451719</v>
      </c>
      <c r="L757" s="142">
        <f>(-2*POWER(2*9.81*G757*ABS(K757)/F757,0.5))*(LOG10(($D$2/(3.7*G757))+((2.51*$D$3*POWER(F757,0.5))/(G757*POWER(2*9.81*G757*ABS(K757),0.5)))))</f>
        <v>0.15380773443300849</v>
      </c>
      <c r="M757" s="146">
        <f>+IF(K757&lt;0,-H757*L757,H757*L757)</f>
        <v>-6.7950175578754127E-4</v>
      </c>
      <c r="N757" s="142">
        <f>+M757/K757</f>
        <v>3.5273064640272658E-3</v>
      </c>
      <c r="O757" s="148"/>
    </row>
    <row r="758" spans="2:15" ht="15.75" x14ac:dyDescent="0.3">
      <c r="B758" s="141"/>
      <c r="C758" s="142"/>
      <c r="D758" s="143"/>
      <c r="E758" s="144"/>
      <c r="F758" s="142"/>
      <c r="G758" s="142"/>
      <c r="H758" s="146"/>
      <c r="I758" s="152"/>
      <c r="J758" s="143"/>
      <c r="K758" s="142"/>
      <c r="L758" s="149" t="s">
        <v>166</v>
      </c>
      <c r="M758" s="150">
        <f>+SUM(M756:M757)-C756</f>
        <v>-3.0006663970074386E-4</v>
      </c>
      <c r="N758" s="151">
        <f>+SUM(N756:N757)</f>
        <v>1.8356781748676249E-2</v>
      </c>
      <c r="O758" s="153"/>
    </row>
    <row r="759" spans="2:15" ht="15.75" x14ac:dyDescent="0.3">
      <c r="B759" s="141"/>
      <c r="C759" s="142"/>
      <c r="D759" s="143"/>
      <c r="E759" s="144"/>
      <c r="F759" s="142"/>
      <c r="G759" s="142"/>
      <c r="H759" s="146"/>
      <c r="I759" s="152"/>
      <c r="J759" s="143"/>
      <c r="K759" s="142"/>
      <c r="L759" s="149"/>
      <c r="M759" s="150"/>
      <c r="N759" s="151"/>
      <c r="O759" s="153"/>
    </row>
    <row r="760" spans="2:15" x14ac:dyDescent="0.25">
      <c r="B760" s="154" t="s">
        <v>145</v>
      </c>
      <c r="C760" s="143">
        <f>1.95/1000</f>
        <v>1.9499999999999999E-3</v>
      </c>
      <c r="D760" s="147">
        <f>+D721+O721</f>
        <v>335.3643611183353</v>
      </c>
      <c r="E760" s="144" t="s">
        <v>117</v>
      </c>
      <c r="F760" s="143">
        <v>401.35</v>
      </c>
      <c r="G760" s="143">
        <f>75/1000</f>
        <v>7.4999999999999997E-2</v>
      </c>
      <c r="H760" s="146">
        <f>+PI()*G760^2/4</f>
        <v>4.4178646691106467E-3</v>
      </c>
      <c r="I760" s="147">
        <f>+D756+O756</f>
        <v>335.5243087978028</v>
      </c>
      <c r="J760" s="147">
        <f>+D760</f>
        <v>335.3643611183353</v>
      </c>
      <c r="K760" s="147">
        <f>+I760-J760</f>
        <v>0.15994767946750699</v>
      </c>
      <c r="L760" s="262">
        <f>(-2*POWER(2*9.81*G760*ABS(K760)/F760,0.5))*(LOG10(($D$2/(3.7*G760))+((2.51*$D$3*POWER(F760,0.5))/(G760*POWER(2*9.81*G760*ABS(K760),0.5)))))</f>
        <v>0.13820208315521892</v>
      </c>
      <c r="M760" s="146">
        <f>+IF(K760&lt;0,-H760*L760,H760*L760)</f>
        <v>6.105581003689333E-4</v>
      </c>
      <c r="N760" s="142">
        <f>+M760/K760</f>
        <v>3.817236376304958E-3</v>
      </c>
      <c r="O760" s="148">
        <f>2*M762/N762</f>
        <v>-3.334218414146075E-2</v>
      </c>
    </row>
    <row r="761" spans="2:15" x14ac:dyDescent="0.25">
      <c r="B761" s="141"/>
      <c r="C761" s="142"/>
      <c r="D761" s="143"/>
      <c r="E761" s="144" t="s">
        <v>167</v>
      </c>
      <c r="F761" s="143">
        <v>249.85</v>
      </c>
      <c r="G761" s="143">
        <f>75/1000</f>
        <v>7.4999999999999997E-2</v>
      </c>
      <c r="H761" s="146">
        <f>+PI()*G761^2/4</f>
        <v>4.4178646691106467E-3</v>
      </c>
      <c r="I761" s="147">
        <f>+D725+O725</f>
        <v>335.69546700769388</v>
      </c>
      <c r="J761" s="147">
        <f>+D760</f>
        <v>335.3643611183353</v>
      </c>
      <c r="K761" s="147">
        <f>+I761-J761</f>
        <v>0.33110588935858232</v>
      </c>
      <c r="L761" s="142">
        <f>(-2*POWER(2*9.81*G761*ABS(K761)/F761,0.5))*(LOG10(($D$2/(3.7*G761))+((2.51*$D$3*POWER(F761,0.5))/(G761*POWER(2*9.81*G761*ABS(K761),0.5)))))</f>
        <v>0.27493989317286327</v>
      </c>
      <c r="M761" s="146">
        <f>+IF(K761&lt;0,-H761*L761,H761*L761)</f>
        <v>1.2146472401774481E-3</v>
      </c>
      <c r="N761" s="142">
        <f>+M761/K761</f>
        <v>3.6684555582217533E-3</v>
      </c>
      <c r="O761" s="148"/>
    </row>
    <row r="762" spans="2:15" ht="15.75" x14ac:dyDescent="0.3">
      <c r="B762" s="141"/>
      <c r="C762" s="142"/>
      <c r="D762" s="152"/>
      <c r="E762" s="144"/>
      <c r="F762" s="142"/>
      <c r="G762" s="142"/>
      <c r="H762" s="146"/>
      <c r="I762" s="152"/>
      <c r="J762" s="143"/>
      <c r="K762" s="142"/>
      <c r="L762" s="149" t="s">
        <v>166</v>
      </c>
      <c r="M762" s="150">
        <f>+SUM(M760:M761)-C760</f>
        <v>-1.2479465945361857E-4</v>
      </c>
      <c r="N762" s="151">
        <f>+SUM(N760:N761)</f>
        <v>7.4856919345267113E-3</v>
      </c>
      <c r="O762" s="153"/>
    </row>
    <row r="763" spans="2:15" x14ac:dyDescent="0.25">
      <c r="B763" s="141"/>
      <c r="C763" s="142"/>
      <c r="D763" s="152"/>
      <c r="E763" s="144"/>
      <c r="F763" s="142"/>
      <c r="G763" s="142"/>
      <c r="H763" s="146"/>
      <c r="I763" s="152"/>
      <c r="J763" s="143"/>
      <c r="K763" s="142"/>
      <c r="L763" s="142"/>
      <c r="M763" s="142"/>
      <c r="N763" s="142"/>
      <c r="O763" s="153"/>
    </row>
    <row r="764" spans="2:15" x14ac:dyDescent="0.25">
      <c r="B764" s="154" t="s">
        <v>146</v>
      </c>
      <c r="C764" s="143">
        <f>4.52/1000</f>
        <v>4.5199999999999997E-3</v>
      </c>
      <c r="D764" s="156">
        <f>+D725+O725</f>
        <v>335.69546700769388</v>
      </c>
      <c r="E764" s="144" t="s">
        <v>112</v>
      </c>
      <c r="F764" s="143">
        <v>401.36</v>
      </c>
      <c r="G764" s="145">
        <f>110/1000</f>
        <v>0.11</v>
      </c>
      <c r="H764" s="146">
        <f>+PI()*G764^2/4</f>
        <v>9.5033177771091243E-3</v>
      </c>
      <c r="I764" s="156">
        <f>+D751+O751</f>
        <v>335.710711288136</v>
      </c>
      <c r="J764" s="147">
        <f>+D764</f>
        <v>335.69546700769388</v>
      </c>
      <c r="K764" s="147">
        <f>+I764-J764</f>
        <v>1.5244280442118452E-2</v>
      </c>
      <c r="L764" s="142">
        <f>(-2*POWER(2*9.81*G764*ABS(K764)/F764,0.5))*(LOG10(($D$2/(3.7*G764))+((2.51*$D$3*POWER(F764,0.5))/(G764*POWER(2*9.81*G764*ABS(K764),0.5)))))</f>
        <v>4.6964046702258191E-2</v>
      </c>
      <c r="M764" s="146">
        <f>+IF(K764&lt;0,-H764*L764,H764*L764)</f>
        <v>4.4631425991055343E-4</v>
      </c>
      <c r="N764" s="142">
        <f>+M764/K764</f>
        <v>2.9277489456139293E-2</v>
      </c>
      <c r="O764" s="148">
        <f>2*M768/N768</f>
        <v>-3.4511432897230167E-2</v>
      </c>
    </row>
    <row r="765" spans="2:15" x14ac:dyDescent="0.25">
      <c r="B765" s="141"/>
      <c r="C765" s="142"/>
      <c r="D765" s="152"/>
      <c r="E765" s="144" t="s">
        <v>167</v>
      </c>
      <c r="F765" s="143">
        <v>249.85</v>
      </c>
      <c r="G765" s="145">
        <f>75/1000</f>
        <v>7.4999999999999997E-2</v>
      </c>
      <c r="H765" s="146">
        <f>+PI()*G765^2/4</f>
        <v>4.4178646691106467E-3</v>
      </c>
      <c r="I765" s="156">
        <f>+D760+O760</f>
        <v>335.33101893419382</v>
      </c>
      <c r="J765" s="147">
        <f>+D764</f>
        <v>335.69546700769388</v>
      </c>
      <c r="K765" s="147">
        <f>+I765-J765</f>
        <v>-0.36444807350005703</v>
      </c>
      <c r="L765" s="142">
        <f>(-2*POWER(2*9.81*G765*ABS(K765)/F765,0.5))*(LOG10(($D$2/(3.7*G765))+((2.51*$D$3*POWER(F765,0.5))/(G765*POWER(2*9.81*G765*ABS(K765),0.5)))))</f>
        <v>0.29036768864379109</v>
      </c>
      <c r="M765" s="146">
        <f>+IF(K765&lt;0,-H765*L765,H765*L765)</f>
        <v>-1.2828051527107255E-3</v>
      </c>
      <c r="N765" s="142">
        <f>+M765/K765</f>
        <v>3.5198571373722043E-3</v>
      </c>
      <c r="O765" s="148"/>
    </row>
    <row r="766" spans="2:15" x14ac:dyDescent="0.25">
      <c r="B766" s="141"/>
      <c r="C766" s="142"/>
      <c r="D766" s="152"/>
      <c r="E766" s="144" t="s">
        <v>140</v>
      </c>
      <c r="F766" s="143">
        <v>298.01</v>
      </c>
      <c r="G766" s="145">
        <f>63/1000</f>
        <v>6.3E-2</v>
      </c>
      <c r="H766" s="146">
        <f>+PI()*G766^2/4</f>
        <v>3.1172453105244723E-3</v>
      </c>
      <c r="I766" s="156">
        <f>+D731+O731</f>
        <v>335.65864549030891</v>
      </c>
      <c r="J766" s="147">
        <f>+D764</f>
        <v>335.69546700769388</v>
      </c>
      <c r="K766" s="147">
        <f>+I766-J766</f>
        <v>-3.6821517384964864E-2</v>
      </c>
      <c r="L766" s="142">
        <f>(-2*POWER(2*9.81*G766*ABS(K766)/F766,0.5))*(LOG10(($D$2/(3.7*G766))+((2.51*$D$3*POWER(F766,0.5))/(G766*POWER(2*9.81*G766*ABS(K766),0.5)))))</f>
        <v>6.1455921955926779E-2</v>
      </c>
      <c r="M766" s="146">
        <f>+IF(K766&lt;0,-H766*L766,H766*L766)</f>
        <v>-1.9157318452107071E-4</v>
      </c>
      <c r="N766" s="142">
        <f>+M766/K766</f>
        <v>5.2027509490767147E-3</v>
      </c>
      <c r="O766" s="148"/>
    </row>
    <row r="767" spans="2:15" x14ac:dyDescent="0.25">
      <c r="B767" s="141"/>
      <c r="C767" s="142"/>
      <c r="D767" s="142"/>
      <c r="E767" s="144" t="s">
        <v>168</v>
      </c>
      <c r="F767" s="143">
        <v>184.94</v>
      </c>
      <c r="G767" s="145">
        <f>110/1000</f>
        <v>0.11</v>
      </c>
      <c r="H767" s="146">
        <f>+PI()*G767^2/4</f>
        <v>9.5033177771091243E-3</v>
      </c>
      <c r="I767" s="156">
        <f>+D739+O739</f>
        <v>336.12800087141551</v>
      </c>
      <c r="J767" s="147">
        <f>+D764</f>
        <v>335.69546700769388</v>
      </c>
      <c r="K767" s="147">
        <f>+I767-J767</f>
        <v>0.4325338637216305</v>
      </c>
      <c r="L767" s="142">
        <f>(-2*POWER(2*9.81*G767*ABS(K767)/F767,0.5))*(LOG10(($D$2/(3.7*G767))+((2.51*$D$3*POWER(F767,0.5))/(G767*POWER(2*9.81*G767*ABS(K767),0.5)))))</f>
        <v>0.49505398736351036</v>
      </c>
      <c r="M767" s="146">
        <f>+IF(K767&lt;0,-H767*L767,H767*L767)</f>
        <v>4.704655358740404E-3</v>
      </c>
      <c r="N767" s="142">
        <f>+M767/K767</f>
        <v>1.0876964217923569E-2</v>
      </c>
      <c r="O767" s="148"/>
    </row>
    <row r="768" spans="2:15" ht="15.75" x14ac:dyDescent="0.3">
      <c r="B768" s="141"/>
      <c r="C768" s="142"/>
      <c r="D768" s="142"/>
      <c r="E768" s="142"/>
      <c r="F768" s="142"/>
      <c r="G768" s="142"/>
      <c r="H768" s="146"/>
      <c r="I768" s="152"/>
      <c r="J768" s="143"/>
      <c r="K768" s="142"/>
      <c r="L768" s="149" t="s">
        <v>166</v>
      </c>
      <c r="M768" s="150">
        <f>+SUM(M764:M767)-C764</f>
        <v>-8.4340871858083841E-4</v>
      </c>
      <c r="N768" s="151">
        <f>+SUM(N764:N767)</f>
        <v>4.8877061760511778E-2</v>
      </c>
      <c r="O768" s="153"/>
    </row>
    <row r="769" spans="2:15" x14ac:dyDescent="0.25">
      <c r="B769" s="141"/>
      <c r="C769" s="142"/>
      <c r="D769" s="142"/>
      <c r="E769" s="142"/>
      <c r="F769" s="142"/>
      <c r="G769" s="142"/>
      <c r="H769" s="146"/>
      <c r="I769" s="142"/>
      <c r="J769" s="143"/>
      <c r="K769" s="142"/>
      <c r="L769" s="142"/>
      <c r="M769" s="142"/>
      <c r="N769" s="142"/>
      <c r="O769" s="153"/>
    </row>
    <row r="770" spans="2:15" x14ac:dyDescent="0.25">
      <c r="B770" s="154" t="s">
        <v>147</v>
      </c>
      <c r="C770" s="142">
        <f>0.79/1000</f>
        <v>7.9000000000000001E-4</v>
      </c>
      <c r="D770" s="147">
        <f>+D731+O731</f>
        <v>335.65864549030891</v>
      </c>
      <c r="E770" s="144" t="s">
        <v>140</v>
      </c>
      <c r="F770" s="143">
        <v>298.01</v>
      </c>
      <c r="G770" s="143">
        <f>63/1000</f>
        <v>6.3E-2</v>
      </c>
      <c r="H770" s="146">
        <f>+PI()*G770^2/4</f>
        <v>3.1172453105244723E-3</v>
      </c>
      <c r="I770" s="147">
        <f>+D764+O764</f>
        <v>335.66095557479667</v>
      </c>
      <c r="J770" s="147">
        <f>+D770</f>
        <v>335.65864549030891</v>
      </c>
      <c r="K770" s="147">
        <f>+I770-J770</f>
        <v>2.3100844877603777E-3</v>
      </c>
      <c r="L770" s="142">
        <f>(-2*POWER(2*9.81*G770*ABS(K770)/F770,0.5))*(LOG10(($D$2/(3.7*G770))+((2.51*$D$3*POWER(F770,0.5))/(G770*POWER(2*9.81*G770*ABS(K770),0.5)))))</f>
        <v>1.16749534823115E-2</v>
      </c>
      <c r="M770" s="146">
        <f>+IF(K770&lt;0,-H770*L770,H770*L770)</f>
        <v>3.6393693993326878E-5</v>
      </c>
      <c r="N770" s="142">
        <f>+M770/K770</f>
        <v>1.5754269675482949E-2</v>
      </c>
      <c r="O770" s="148">
        <f>2*M772/N772</f>
        <v>-2.2702738177445007E-2</v>
      </c>
    </row>
    <row r="771" spans="2:15" x14ac:dyDescent="0.25">
      <c r="B771" s="141"/>
      <c r="C771" s="142"/>
      <c r="D771" s="142"/>
      <c r="E771" s="144" t="s">
        <v>169</v>
      </c>
      <c r="F771" s="143">
        <v>119.71</v>
      </c>
      <c r="G771" s="143">
        <f>63/1000</f>
        <v>6.3E-2</v>
      </c>
      <c r="H771" s="146">
        <f>+PI()*G771^2/4</f>
        <v>3.1172453105244723E-3</v>
      </c>
      <c r="I771" s="147">
        <f>+D735+O735</f>
        <v>335.73600516529621</v>
      </c>
      <c r="J771" s="147">
        <f>+D770</f>
        <v>335.65864549030891</v>
      </c>
      <c r="K771" s="147">
        <f>+I771-J771</f>
        <v>7.7359674987292237E-2</v>
      </c>
      <c r="L771" s="142">
        <f>(-2*POWER(2*9.81*G771*ABS(K771)/F771,0.5))*(LOG10(($D$2/(3.7*G771))+((2.51*$D$3*POWER(F771,0.5))/(G771*POWER(2*9.81*G771*ABS(K771),0.5)))))</f>
        <v>0.16079143493247172</v>
      </c>
      <c r="M771" s="146">
        <f>+IF(K771&lt;0,-H771*L771,H771*L771)</f>
        <v>5.0122634651574829E-4</v>
      </c>
      <c r="N771" s="142">
        <f>+M771/K771</f>
        <v>6.479168204857169E-3</v>
      </c>
      <c r="O771" s="148"/>
    </row>
    <row r="772" spans="2:15" ht="15.75" x14ac:dyDescent="0.3">
      <c r="B772" s="141"/>
      <c r="C772" s="142"/>
      <c r="D772" s="142"/>
      <c r="E772" s="142"/>
      <c r="F772" s="142"/>
      <c r="G772" s="142"/>
      <c r="H772" s="146"/>
      <c r="I772" s="142"/>
      <c r="J772" s="142"/>
      <c r="K772" s="142"/>
      <c r="L772" s="149" t="s">
        <v>166</v>
      </c>
      <c r="M772" s="150">
        <f>+SUM(M770:M771)-C770</f>
        <v>-2.5237995949092481E-4</v>
      </c>
      <c r="N772" s="151">
        <f>+SUM(N770:N771)</f>
        <v>2.2233437880340119E-2</v>
      </c>
      <c r="O772" s="153"/>
    </row>
    <row r="773" spans="2:15" x14ac:dyDescent="0.25">
      <c r="B773" s="141"/>
      <c r="C773" s="142"/>
      <c r="D773" s="142"/>
      <c r="E773" s="142"/>
      <c r="F773" s="142"/>
      <c r="G773" s="142"/>
      <c r="H773" s="146"/>
      <c r="I773" s="142"/>
      <c r="J773" s="142"/>
      <c r="K773" s="142"/>
      <c r="L773" s="142"/>
      <c r="M773" s="142"/>
      <c r="N773" s="142"/>
      <c r="O773" s="153"/>
    </row>
    <row r="774" spans="2:15" x14ac:dyDescent="0.25">
      <c r="B774" s="154" t="s">
        <v>148</v>
      </c>
      <c r="C774" s="142">
        <f>0.76/1000</f>
        <v>7.6000000000000004E-4</v>
      </c>
      <c r="D774" s="147">
        <f>+D735+O735</f>
        <v>335.73600516529621</v>
      </c>
      <c r="E774" s="144" t="s">
        <v>169</v>
      </c>
      <c r="F774" s="143">
        <v>119.71</v>
      </c>
      <c r="G774" s="143">
        <f>63/1000</f>
        <v>6.3E-2</v>
      </c>
      <c r="H774" s="146">
        <f>+PI()*G774^2/4</f>
        <v>3.1172453105244723E-3</v>
      </c>
      <c r="I774" s="147">
        <f>+D770+O770</f>
        <v>335.63594275213148</v>
      </c>
      <c r="J774" s="261">
        <f>+D774</f>
        <v>335.73600516529621</v>
      </c>
      <c r="K774" s="147">
        <f>+I774-J774</f>
        <v>-0.10006241316472142</v>
      </c>
      <c r="L774" s="142">
        <f>(-2*POWER(2*9.81*G774*ABS(K774)/F774,0.5))*(LOG10(($D$2/(3.7*G774))+((2.51*$D$3*POWER(F774,0.5))/(G774*POWER(2*9.81*G774*ABS(K774),0.5)))))</f>
        <v>0.18644438733228738</v>
      </c>
      <c r="M774" s="146">
        <f>+IF(K774&lt;0,-H774*L774,H774*L774)</f>
        <v>-5.8119289208518113E-4</v>
      </c>
      <c r="N774" s="142">
        <f>+M774/K774</f>
        <v>5.8083037746494192E-3</v>
      </c>
      <c r="O774" s="148">
        <f>2*M776/N776</f>
        <v>-2.1662748093762653E-2</v>
      </c>
    </row>
    <row r="775" spans="2:15" x14ac:dyDescent="0.25">
      <c r="B775" s="141"/>
      <c r="C775" s="142"/>
      <c r="D775" s="142"/>
      <c r="E775" s="144" t="s">
        <v>122</v>
      </c>
      <c r="F775" s="143">
        <v>283.68</v>
      </c>
      <c r="G775" s="143">
        <f>75/1000</f>
        <v>7.4999999999999997E-2</v>
      </c>
      <c r="H775" s="146">
        <f>+PI()*G775^2/4</f>
        <v>4.4178646691106467E-3</v>
      </c>
      <c r="I775" s="147">
        <f>+D739+O739</f>
        <v>336.12800087141551</v>
      </c>
      <c r="J775" s="261">
        <f>+D774</f>
        <v>335.73600516529621</v>
      </c>
      <c r="K775" s="147">
        <f>+I775-J775</f>
        <v>0.39199570611930312</v>
      </c>
      <c r="L775" s="262">
        <f>(-2*POWER(2*9.81*G775*ABS(K775)/F775,0.5))*(LOG10(($D$2/(3.7*G775))+((2.51*$D$3*POWER(F775,0.5))/(G775*POWER(2*9.81*G775*ABS(K775),0.5)))))</f>
        <v>0.28156363973967369</v>
      </c>
      <c r="M775" s="146">
        <f>+IF(K775&lt;0,-H775*L775,H775*L775)</f>
        <v>1.2439100561121028E-3</v>
      </c>
      <c r="N775" s="142">
        <f>+M775/K775</f>
        <v>3.1732746984058065E-3</v>
      </c>
      <c r="O775" s="148"/>
    </row>
    <row r="776" spans="2:15" ht="15.75" x14ac:dyDescent="0.3">
      <c r="B776" s="141"/>
      <c r="C776" s="142"/>
      <c r="D776" s="142"/>
      <c r="E776" s="142"/>
      <c r="F776" s="142"/>
      <c r="G776" s="142"/>
      <c r="H776" s="142"/>
      <c r="I776" s="142"/>
      <c r="J776" s="142"/>
      <c r="K776" s="142"/>
      <c r="L776" s="149" t="s">
        <v>166</v>
      </c>
      <c r="M776" s="150">
        <f>+SUM(M774:M775)-C774</f>
        <v>-9.7282835973078381E-5</v>
      </c>
      <c r="N776" s="151">
        <f>+SUM(N774:N775)</f>
        <v>8.9815784730552257E-3</v>
      </c>
      <c r="O776" s="153"/>
    </row>
    <row r="777" spans="2:15" x14ac:dyDescent="0.25">
      <c r="B777" s="154"/>
      <c r="C777" s="142"/>
      <c r="D777" s="142"/>
      <c r="E777" s="142"/>
      <c r="F777" s="142"/>
      <c r="G777" s="142"/>
      <c r="H777" s="142"/>
      <c r="I777" s="142"/>
      <c r="J777" s="142"/>
      <c r="K777" s="142"/>
      <c r="L777" s="142"/>
      <c r="M777" s="142"/>
      <c r="N777" s="142"/>
      <c r="O777" s="153"/>
    </row>
    <row r="778" spans="2:15" x14ac:dyDescent="0.25">
      <c r="B778" s="154" t="s">
        <v>142</v>
      </c>
      <c r="C778" s="142">
        <f>3.71/1000</f>
        <v>3.7099999999999998E-3</v>
      </c>
      <c r="D778" s="147">
        <f>+D739+O739</f>
        <v>336.12800087141551</v>
      </c>
      <c r="E778" s="144" t="s">
        <v>168</v>
      </c>
      <c r="F778" s="143">
        <v>184.94</v>
      </c>
      <c r="G778" s="145">
        <f>110/1000</f>
        <v>0.11</v>
      </c>
      <c r="H778" s="146">
        <f>+PI()*G778^2/4</f>
        <v>9.5033177771091243E-3</v>
      </c>
      <c r="I778" s="147">
        <f>+D764+O764</f>
        <v>335.66095557479667</v>
      </c>
      <c r="J778" s="261">
        <f>+D778</f>
        <v>336.12800087141551</v>
      </c>
      <c r="K778" s="147">
        <f>+I778-J778</f>
        <v>-0.46704529661883498</v>
      </c>
      <c r="L778" s="262">
        <f>(-2*POWER(2*9.81*G778*ABS(K778)/F778,0.5))*(LOG10(($D$2/(3.7*G778))+((2.51*$D$3*POWER(F778,0.5))/(G778*POWER(2*9.81*G778*ABS(K778),0.5)))))</f>
        <v>0.51685802884669241</v>
      </c>
      <c r="M778" s="146">
        <f>+IF(K778&lt;0,-H778*L778,H778*L778)</f>
        <v>-4.9118660937803524E-3</v>
      </c>
      <c r="N778" s="142">
        <f>+M778/K778</f>
        <v>1.0516894462570779E-2</v>
      </c>
      <c r="O778" s="148">
        <f>2*M781/N781</f>
        <v>-2.545116920338791E-2</v>
      </c>
    </row>
    <row r="779" spans="2:15" x14ac:dyDescent="0.25">
      <c r="B779" s="141"/>
      <c r="C779" s="142"/>
      <c r="D779" s="142"/>
      <c r="E779" s="144" t="s">
        <v>171</v>
      </c>
      <c r="F779" s="143">
        <v>283.68</v>
      </c>
      <c r="G779" s="143">
        <f>75/1000</f>
        <v>7.4999999999999997E-2</v>
      </c>
      <c r="H779" s="146">
        <f>+PI()*G779^2/4</f>
        <v>4.4178646691106467E-3</v>
      </c>
      <c r="I779" s="147">
        <f>+D774+O774</f>
        <v>335.71434241720243</v>
      </c>
      <c r="J779" s="261">
        <f>+D778</f>
        <v>336.12800087141551</v>
      </c>
      <c r="K779" s="147">
        <f>+I779-J779</f>
        <v>-0.41365845421307768</v>
      </c>
      <c r="L779" s="262">
        <f>(-2*POWER(2*9.81*G779*ABS(K779)/F779,0.5))*(LOG10(($D$2/(3.7*G779))+((2.51*$D$3*POWER(F779,0.5))/(G779*POWER(2*9.81*G779*ABS(K779),0.5)))))</f>
        <v>0.290313267516281</v>
      </c>
      <c r="M779" s="146">
        <f>+IF(K779&lt;0,-H779*L779,H779*L779)</f>
        <v>-1.2825647275342454E-3</v>
      </c>
      <c r="N779" s="142">
        <f>+M779/K779</f>
        <v>3.1005403478919099E-3</v>
      </c>
      <c r="O779" s="148"/>
    </row>
    <row r="780" spans="2:15" x14ac:dyDescent="0.25">
      <c r="B780" s="141"/>
      <c r="C780" s="142"/>
      <c r="D780" s="142"/>
      <c r="E780" s="144" t="s">
        <v>170</v>
      </c>
      <c r="F780" s="143">
        <v>372.26</v>
      </c>
      <c r="G780" s="145">
        <f>110/1000</f>
        <v>0.11</v>
      </c>
      <c r="H780" s="146">
        <f>+PI()*G780^2/4</f>
        <v>9.5033177771091243E-3</v>
      </c>
      <c r="I780" s="147">
        <v>339.3</v>
      </c>
      <c r="J780" s="261">
        <f>+D778</f>
        <v>336.12800087141551</v>
      </c>
      <c r="K780" s="147">
        <f>+I780-J780</f>
        <v>3.1719991285845026</v>
      </c>
      <c r="L780" s="262">
        <f>(-2*POWER(2*9.81*G780*ABS(K780)/F780,0.5))*(LOG10(($D$2/(3.7*G780))+((2.51*$D$3*POWER(F780,0.5))/(G780*POWER(2*9.81*G780*ABS(K780),0.5)))))</f>
        <v>1.0198814086279537</v>
      </c>
      <c r="M780" s="146">
        <f>+IF(K780&lt;0,-H780*L780,H780*L780)</f>
        <v>9.692257121157127E-3</v>
      </c>
      <c r="N780" s="142">
        <f>+M780/K780</f>
        <v>3.0555673971708417E-3</v>
      </c>
      <c r="O780" s="148"/>
    </row>
    <row r="781" spans="2:15" ht="16.5" thickBot="1" x14ac:dyDescent="0.35">
      <c r="B781" s="299"/>
      <c r="C781" s="300"/>
      <c r="D781" s="300"/>
      <c r="E781" s="300"/>
      <c r="F781" s="300"/>
      <c r="G781" s="300"/>
      <c r="H781" s="300"/>
      <c r="I781" s="300"/>
      <c r="J781" s="300"/>
      <c r="K781" s="300"/>
      <c r="L781" s="301" t="s">
        <v>166</v>
      </c>
      <c r="M781" s="302">
        <f>+SUM(M778:M780)-C778</f>
        <v>-2.1217370015747059E-4</v>
      </c>
      <c r="N781" s="303">
        <f>+SUM(N778:N780)</f>
        <v>1.6673002207633531E-2</v>
      </c>
      <c r="O781" s="304"/>
    </row>
    <row r="783" spans="2:15" ht="15.75" thickBot="1" x14ac:dyDescent="0.3"/>
    <row r="784" spans="2:15" ht="15.75" thickBot="1" x14ac:dyDescent="0.3">
      <c r="B784" s="131">
        <f>+B745+1</f>
        <v>21</v>
      </c>
      <c r="D784" s="297"/>
    </row>
    <row r="785" spans="2:15" ht="32.25" thickBot="1" x14ac:dyDescent="0.3">
      <c r="B785" s="125" t="s">
        <v>151</v>
      </c>
      <c r="C785" s="298" t="s">
        <v>161</v>
      </c>
      <c r="D785" s="298" t="s">
        <v>153</v>
      </c>
      <c r="E785" s="125" t="s">
        <v>152</v>
      </c>
      <c r="F785" s="125" t="s">
        <v>78</v>
      </c>
      <c r="G785" s="125" t="s">
        <v>115</v>
      </c>
      <c r="H785" s="125" t="s">
        <v>154</v>
      </c>
      <c r="I785" s="125" t="s">
        <v>155</v>
      </c>
      <c r="J785" s="125" t="s">
        <v>156</v>
      </c>
      <c r="K785" s="125" t="s">
        <v>157</v>
      </c>
      <c r="L785" s="125" t="s">
        <v>82</v>
      </c>
      <c r="M785" s="125" t="s">
        <v>164</v>
      </c>
      <c r="N785" s="125" t="s">
        <v>158</v>
      </c>
      <c r="O785" s="129" t="s">
        <v>165</v>
      </c>
    </row>
    <row r="786" spans="2:15" x14ac:dyDescent="0.25">
      <c r="B786" s="132" t="s">
        <v>127</v>
      </c>
      <c r="C786" s="133">
        <f>2.97/1000</f>
        <v>2.97E-3</v>
      </c>
      <c r="D786" s="134">
        <f>+D747+O747</f>
        <v>336.74669757708352</v>
      </c>
      <c r="E786" s="135" t="s">
        <v>110</v>
      </c>
      <c r="F786" s="136">
        <v>310.83</v>
      </c>
      <c r="G786" s="137">
        <f>110/1000</f>
        <v>0.11</v>
      </c>
      <c r="H786" s="138">
        <f>+PI()*G786^2/4</f>
        <v>9.5033177771091243E-3</v>
      </c>
      <c r="I786" s="134">
        <v>339.3</v>
      </c>
      <c r="J786" s="134">
        <f>+D786</f>
        <v>336.74669757708352</v>
      </c>
      <c r="K786" s="134">
        <f>+I786-J786</f>
        <v>2.553302422916488</v>
      </c>
      <c r="L786" s="133">
        <f>(-2*POWER(2*9.81*G786*ABS(K786)/F786,0.5))*(LOG10(($D$2/(3.7*G786))+((2.51*$D$3*POWER(F786,0.5))/(G786*POWER(2*9.81*G786*ABS(K786),0.5)))))</f>
        <v>0.99929979418742154</v>
      </c>
      <c r="M786" s="139">
        <f>+IF(K786&lt;0,-H786*L786,H786*L786)</f>
        <v>9.496663498762813E-3</v>
      </c>
      <c r="N786" s="133">
        <f>+M786/K786</f>
        <v>3.719364934419061E-3</v>
      </c>
      <c r="O786" s="140">
        <f>2*M788/N788</f>
        <v>-2.0239818938278649E-2</v>
      </c>
    </row>
    <row r="787" spans="2:15" x14ac:dyDescent="0.25">
      <c r="B787" s="141"/>
      <c r="C787" s="142"/>
      <c r="D787" s="143"/>
      <c r="E787" s="144" t="s">
        <v>138</v>
      </c>
      <c r="F787" s="143">
        <v>240.22</v>
      </c>
      <c r="G787" s="145">
        <f>110/1000</f>
        <v>0.11</v>
      </c>
      <c r="H787" s="146">
        <f>+PI()*G787^2/4</f>
        <v>9.5033177771091243E-3</v>
      </c>
      <c r="I787" s="147">
        <f>+D751+O751</f>
        <v>335.710711288136</v>
      </c>
      <c r="J787" s="147">
        <f>+D786</f>
        <v>336.74669757708352</v>
      </c>
      <c r="K787" s="147">
        <f>+I787-J787</f>
        <v>-1.0359862889475266</v>
      </c>
      <c r="L787" s="142">
        <f>(-2*POWER(2*9.81*G787*ABS(K787)/F787,0.5))*(LOG10(($D$2/(3.7*G787))+((2.51*$D$3*POWER(F787,0.5))/(G787*POWER(2*9.81*G787*ABS(K787),0.5)))))</f>
        <v>0.69755199839400051</v>
      </c>
      <c r="M787" s="146">
        <f>+IF(K787&lt;0,-H787*L787,H787*L787)</f>
        <v>-6.6290583067957001E-3</v>
      </c>
      <c r="N787" s="142">
        <f>+M787/K787</f>
        <v>6.3987896148029674E-3</v>
      </c>
      <c r="O787" s="148"/>
    </row>
    <row r="788" spans="2:15" ht="15.75" x14ac:dyDescent="0.3">
      <c r="B788" s="141"/>
      <c r="C788" s="142"/>
      <c r="D788" s="143"/>
      <c r="E788" s="144"/>
      <c r="F788" s="143"/>
      <c r="G788" s="145"/>
      <c r="H788" s="146"/>
      <c r="I788" s="147"/>
      <c r="J788" s="147"/>
      <c r="K788" s="147"/>
      <c r="L788" s="149" t="s">
        <v>166</v>
      </c>
      <c r="M788" s="150">
        <f>+SUM(M786:M787)-C786</f>
        <v>-1.0239480803288714E-4</v>
      </c>
      <c r="N788" s="151">
        <f>+SUM(N786:N787)</f>
        <v>1.0118154549222028E-2</v>
      </c>
      <c r="O788" s="148"/>
    </row>
    <row r="789" spans="2:15" x14ac:dyDescent="0.25">
      <c r="B789" s="141"/>
      <c r="C789" s="142"/>
      <c r="D789" s="143"/>
      <c r="E789" s="144"/>
      <c r="F789" s="142"/>
      <c r="G789" s="142"/>
      <c r="H789" s="146"/>
      <c r="I789" s="152"/>
      <c r="J789" s="142"/>
      <c r="K789" s="142"/>
      <c r="L789" s="142"/>
      <c r="M789" s="142"/>
      <c r="N789" s="142"/>
      <c r="O789" s="153"/>
    </row>
    <row r="790" spans="2:15" x14ac:dyDescent="0.25">
      <c r="B790" s="154" t="s">
        <v>128</v>
      </c>
      <c r="C790" s="142">
        <f>3.73/1000</f>
        <v>3.7299999999999998E-3</v>
      </c>
      <c r="D790" s="147">
        <f>+D751+O751</f>
        <v>335.710711288136</v>
      </c>
      <c r="E790" s="144" t="s">
        <v>138</v>
      </c>
      <c r="F790" s="143">
        <v>240.22</v>
      </c>
      <c r="G790" s="155">
        <f>110/1000</f>
        <v>0.11</v>
      </c>
      <c r="H790" s="146">
        <f>+PI()*G790^2/4</f>
        <v>9.5033177771091243E-3</v>
      </c>
      <c r="I790" s="156">
        <f>+D786+O786</f>
        <v>336.72645775814527</v>
      </c>
      <c r="J790" s="147">
        <f>+D790</f>
        <v>335.710711288136</v>
      </c>
      <c r="K790" s="147">
        <f>+I790-J790</f>
        <v>1.015746470009276</v>
      </c>
      <c r="L790" s="142">
        <f>(-2*POWER(2*9.81*G790*ABS(K790)/F790,0.5))*(LOG10(($D$2/(3.7*G790))+((2.51*$D$3*POWER(F790,0.5))/(G790*POWER(2*9.81*G790*ABS(K790),0.5)))))</f>
        <v>0.68989825559919549</v>
      </c>
      <c r="M790" s="146">
        <f>+IF(K790&lt;0,-H790*L790,H790*L790)</f>
        <v>6.556322356832409E-3</v>
      </c>
      <c r="N790" s="142">
        <f>+M790/K790</f>
        <v>6.4546838708408561E-3</v>
      </c>
      <c r="O790" s="148">
        <f>2*M793/N793</f>
        <v>-3.1787903842201565E-2</v>
      </c>
    </row>
    <row r="791" spans="2:15" x14ac:dyDescent="0.25">
      <c r="B791" s="141"/>
      <c r="C791" s="142"/>
      <c r="D791" s="143"/>
      <c r="E791" s="144" t="s">
        <v>139</v>
      </c>
      <c r="F791" s="147">
        <v>237.3</v>
      </c>
      <c r="G791" s="155">
        <f>110/1000</f>
        <v>0.11</v>
      </c>
      <c r="H791" s="146">
        <f>+PI()*G791^2/4</f>
        <v>9.5033177771091243E-3</v>
      </c>
      <c r="I791" s="156">
        <f>+D756+O756</f>
        <v>335.5243087978028</v>
      </c>
      <c r="J791" s="147">
        <f>+D790</f>
        <v>335.710711288136</v>
      </c>
      <c r="K791" s="147">
        <f>+I791-J791</f>
        <v>-0.18640249033319378</v>
      </c>
      <c r="L791" s="142">
        <f>(-2*POWER(2*9.81*G791*ABS(K791)/F791,0.5))*(LOG10(($D$2/(3.7*G791))+((2.51*$D$3*POWER(F791,0.5))/(G791*POWER(2*9.81*G791*ABS(K791),0.5)))))</f>
        <v>0.26756252732891189</v>
      </c>
      <c r="M791" s="146">
        <f>+IF(K791&lt;0,-H791*L791,H791*L791)</f>
        <v>-2.5427317224530942E-3</v>
      </c>
      <c r="N791" s="142">
        <f>+M791/K791</f>
        <v>1.3641082358438293E-2</v>
      </c>
      <c r="O791" s="148"/>
    </row>
    <row r="792" spans="2:15" x14ac:dyDescent="0.25">
      <c r="B792" s="141"/>
      <c r="C792" s="142"/>
      <c r="D792" s="143"/>
      <c r="E792" s="144" t="s">
        <v>112</v>
      </c>
      <c r="F792" s="143">
        <v>401.36</v>
      </c>
      <c r="G792" s="155">
        <f>110/1000</f>
        <v>0.11</v>
      </c>
      <c r="H792" s="146">
        <f>+PI()*G792^2/4</f>
        <v>9.5033177771091243E-3</v>
      </c>
      <c r="I792" s="156">
        <f>+D764+O764</f>
        <v>335.66095557479667</v>
      </c>
      <c r="J792" s="147">
        <f>+D790</f>
        <v>335.710711288136</v>
      </c>
      <c r="K792" s="147">
        <f>+I792-J792</f>
        <v>-4.9755713339322938E-2</v>
      </c>
      <c r="L792" s="142">
        <f>(-2*POWER(2*9.81*G792*ABS(K792)/F792,0.5))*(LOG10(($D$2/(3.7*G792))+((2.51*$D$3*POWER(F792,0.5))/(G792*POWER(2*9.81*G792*ABS(K792),0.5)))))</f>
        <v>9.3232976472923945E-2</v>
      </c>
      <c r="M792" s="146">
        <f>+IF(K792&lt;0,-H792*L792,H792*L792)</f>
        <v>-8.8602260272793482E-4</v>
      </c>
      <c r="N792" s="142">
        <f>+M792/K792</f>
        <v>1.7807454526587871E-2</v>
      </c>
      <c r="O792" s="148"/>
    </row>
    <row r="793" spans="2:15" ht="15.75" x14ac:dyDescent="0.3">
      <c r="B793" s="141"/>
      <c r="C793" s="142"/>
      <c r="D793" s="143"/>
      <c r="E793" s="144"/>
      <c r="F793" s="143"/>
      <c r="G793" s="155"/>
      <c r="H793" s="146"/>
      <c r="I793" s="156"/>
      <c r="J793" s="147"/>
      <c r="K793" s="147"/>
      <c r="L793" s="149" t="s">
        <v>166</v>
      </c>
      <c r="M793" s="150">
        <f>+SUM(M790:M792)-C790</f>
        <v>-6.0243196834861967E-4</v>
      </c>
      <c r="N793" s="151">
        <f>+SUM(N790:N792)</f>
        <v>3.7903220755867023E-2</v>
      </c>
      <c r="O793" s="153"/>
    </row>
    <row r="794" spans="2:15" x14ac:dyDescent="0.25">
      <c r="B794" s="141"/>
      <c r="C794" s="142"/>
      <c r="D794" s="143"/>
      <c r="E794" s="144"/>
      <c r="F794" s="142"/>
      <c r="G794" s="142"/>
      <c r="H794" s="146"/>
      <c r="I794" s="152"/>
      <c r="J794" s="143"/>
      <c r="K794" s="142"/>
      <c r="L794" s="142"/>
      <c r="M794" s="142"/>
      <c r="N794" s="142"/>
      <c r="O794" s="153"/>
    </row>
    <row r="795" spans="2:15" x14ac:dyDescent="0.25">
      <c r="B795" s="154" t="s">
        <v>141</v>
      </c>
      <c r="C795" s="179">
        <f>1.9/1000</f>
        <v>1.9E-3</v>
      </c>
      <c r="D795" s="147">
        <f>+D756+O756</f>
        <v>335.5243087978028</v>
      </c>
      <c r="E795" s="144" t="s">
        <v>139</v>
      </c>
      <c r="F795" s="147">
        <v>237.3</v>
      </c>
      <c r="G795" s="155">
        <f>110/1000</f>
        <v>0.11</v>
      </c>
      <c r="H795" s="146">
        <f>+PI()*G795^2/4</f>
        <v>9.5033177771091243E-3</v>
      </c>
      <c r="I795" s="156">
        <f>+D790+O790</f>
        <v>335.6789233842938</v>
      </c>
      <c r="J795" s="147">
        <f>+D795</f>
        <v>335.5243087978028</v>
      </c>
      <c r="K795" s="147">
        <f>+I795-J795</f>
        <v>0.15461458649099313</v>
      </c>
      <c r="L795" s="142">
        <f>(-2*POWER(2*9.81*G795*ABS(K795)/F795,0.5))*(LOG10(($D$2/(3.7*G795))+((2.51*$D$3*POWER(F795,0.5))/(G795*POWER(2*9.81*G795*ABS(K795),0.5)))))</f>
        <v>0.24065671999916996</v>
      </c>
      <c r="M795" s="146">
        <f>+IF(K795&lt;0,-H795*L795,H795*L795)</f>
        <v>2.2870372853488847E-3</v>
      </c>
      <c r="N795" s="142">
        <f>+M795/K795</f>
        <v>1.4791859793138682E-2</v>
      </c>
      <c r="O795" s="148">
        <f>2*M797/N797</f>
        <v>-3.2082358697835586E-2</v>
      </c>
    </row>
    <row r="796" spans="2:15" x14ac:dyDescent="0.25">
      <c r="B796" s="141"/>
      <c r="C796" s="142"/>
      <c r="D796" s="143"/>
      <c r="E796" s="144" t="s">
        <v>117</v>
      </c>
      <c r="F796" s="143">
        <v>401.35</v>
      </c>
      <c r="G796" s="143">
        <f>75/1000</f>
        <v>7.4999999999999997E-2</v>
      </c>
      <c r="H796" s="146">
        <f>+PI()*G796^2/4</f>
        <v>4.4178646691106467E-3</v>
      </c>
      <c r="I796" s="156">
        <f>+D760+O760</f>
        <v>335.33101893419382</v>
      </c>
      <c r="J796" s="147">
        <f>+D795</f>
        <v>335.5243087978028</v>
      </c>
      <c r="K796" s="147">
        <f>+I796-J796</f>
        <v>-0.1932898636089817</v>
      </c>
      <c r="L796" s="142">
        <f>(-2*POWER(2*9.81*G796*ABS(K796)/F796,0.5))*(LOG10(($D$2/(3.7*G796))+((2.51*$D$3*POWER(F796,0.5))/(G796*POWER(2*9.81*G796*ABS(K796),0.5)))))</f>
        <v>0.15410553188409176</v>
      </c>
      <c r="M796" s="146">
        <f>+IF(K796&lt;0,-H796*L796,H796*L796)</f>
        <v>-6.8081738462523326E-4</v>
      </c>
      <c r="N796" s="142">
        <f>+M796/K796</f>
        <v>3.5222611880077778E-3</v>
      </c>
      <c r="O796" s="148"/>
    </row>
    <row r="797" spans="2:15" ht="15.75" x14ac:dyDescent="0.3">
      <c r="B797" s="141"/>
      <c r="C797" s="142"/>
      <c r="D797" s="143"/>
      <c r="E797" s="144"/>
      <c r="F797" s="142"/>
      <c r="G797" s="142"/>
      <c r="H797" s="146"/>
      <c r="I797" s="152"/>
      <c r="J797" s="143"/>
      <c r="K797" s="142"/>
      <c r="L797" s="149" t="s">
        <v>166</v>
      </c>
      <c r="M797" s="150">
        <f>+SUM(M795:M796)-C795</f>
        <v>-2.9378009927634864E-4</v>
      </c>
      <c r="N797" s="151">
        <f>+SUM(N795:N796)</f>
        <v>1.8314120981146459E-2</v>
      </c>
      <c r="O797" s="153"/>
    </row>
    <row r="798" spans="2:15" ht="15.75" x14ac:dyDescent="0.3">
      <c r="B798" s="141"/>
      <c r="C798" s="142"/>
      <c r="D798" s="143"/>
      <c r="E798" s="144"/>
      <c r="F798" s="142"/>
      <c r="G798" s="142"/>
      <c r="H798" s="146"/>
      <c r="I798" s="152"/>
      <c r="J798" s="143"/>
      <c r="K798" s="142"/>
      <c r="L798" s="149"/>
      <c r="M798" s="150"/>
      <c r="N798" s="151"/>
      <c r="O798" s="153"/>
    </row>
    <row r="799" spans="2:15" x14ac:dyDescent="0.25">
      <c r="B799" s="154" t="s">
        <v>145</v>
      </c>
      <c r="C799" s="143">
        <f>1.95/1000</f>
        <v>1.9499999999999999E-3</v>
      </c>
      <c r="D799" s="147">
        <f>+D760+O760</f>
        <v>335.33101893419382</v>
      </c>
      <c r="E799" s="144" t="s">
        <v>117</v>
      </c>
      <c r="F799" s="143">
        <v>401.35</v>
      </c>
      <c r="G799" s="143">
        <f>75/1000</f>
        <v>7.4999999999999997E-2</v>
      </c>
      <c r="H799" s="146">
        <f>+PI()*G799^2/4</f>
        <v>4.4178646691106467E-3</v>
      </c>
      <c r="I799" s="147">
        <f>+D795+O795</f>
        <v>335.49222643910497</v>
      </c>
      <c r="J799" s="147">
        <f>+D799</f>
        <v>335.33101893419382</v>
      </c>
      <c r="K799" s="147">
        <f>+I799-J799</f>
        <v>0.16120750491114677</v>
      </c>
      <c r="L799" s="262">
        <f>(-2*POWER(2*9.81*G799*ABS(K799)/F799,0.5))*(LOG10(($D$2/(3.7*G799))+((2.51*$D$3*POWER(F799,0.5))/(G799*POWER(2*9.81*G799*ABS(K799),0.5)))))</f>
        <v>0.13882780548775497</v>
      </c>
      <c r="M799" s="146">
        <f>+IF(K799&lt;0,-H799*L799,H799*L799)</f>
        <v>6.1332245695451787E-4</v>
      </c>
      <c r="N799" s="142">
        <f>+M799/K799</f>
        <v>3.8045527551125156E-3</v>
      </c>
      <c r="O799" s="148">
        <f>2*M801/N801</f>
        <v>-3.3288030496787378E-2</v>
      </c>
    </row>
    <row r="800" spans="2:15" x14ac:dyDescent="0.25">
      <c r="B800" s="141"/>
      <c r="C800" s="142"/>
      <c r="D800" s="143"/>
      <c r="E800" s="144" t="s">
        <v>167</v>
      </c>
      <c r="F800" s="143">
        <v>249.85</v>
      </c>
      <c r="G800" s="143">
        <f>75/1000</f>
        <v>7.4999999999999997E-2</v>
      </c>
      <c r="H800" s="146">
        <f>+PI()*G800^2/4</f>
        <v>4.4178646691106467E-3</v>
      </c>
      <c r="I800" s="147">
        <f>+D764+O764</f>
        <v>335.66095557479667</v>
      </c>
      <c r="J800" s="147">
        <f>+D799</f>
        <v>335.33101893419382</v>
      </c>
      <c r="K800" s="147">
        <f>+I800-J800</f>
        <v>0.32993664060285255</v>
      </c>
      <c r="L800" s="142">
        <f>(-2*POWER(2*9.81*G800*ABS(K800)/F800,0.5))*(LOG10(($D$2/(3.7*G800))+((2.51*$D$3*POWER(F800,0.5))/(G800*POWER(2*9.81*G800*ABS(K800),0.5)))))</f>
        <v>0.27438675983337785</v>
      </c>
      <c r="M800" s="146">
        <f>+IF(K800&lt;0,-H800*L800,H800*L800)</f>
        <v>1.2122035719396283E-3</v>
      </c>
      <c r="N800" s="142">
        <f>+M800/K800</f>
        <v>3.674049568198058E-3</v>
      </c>
      <c r="O800" s="148"/>
    </row>
    <row r="801" spans="2:15" ht="15.75" x14ac:dyDescent="0.3">
      <c r="B801" s="141"/>
      <c r="C801" s="142"/>
      <c r="D801" s="152"/>
      <c r="E801" s="144"/>
      <c r="F801" s="142"/>
      <c r="G801" s="142"/>
      <c r="H801" s="146"/>
      <c r="I801" s="152"/>
      <c r="J801" s="143"/>
      <c r="K801" s="142"/>
      <c r="L801" s="149" t="s">
        <v>166</v>
      </c>
      <c r="M801" s="150">
        <f>+SUM(M799:M800)-C799</f>
        <v>-1.2447397110585366E-4</v>
      </c>
      <c r="N801" s="151">
        <f>+SUM(N799:N800)</f>
        <v>7.4786023233105736E-3</v>
      </c>
      <c r="O801" s="153"/>
    </row>
    <row r="802" spans="2:15" x14ac:dyDescent="0.25">
      <c r="B802" s="141"/>
      <c r="C802" s="142"/>
      <c r="D802" s="152"/>
      <c r="E802" s="144"/>
      <c r="F802" s="142"/>
      <c r="G802" s="142"/>
      <c r="H802" s="146"/>
      <c r="I802" s="152"/>
      <c r="J802" s="143"/>
      <c r="K802" s="142"/>
      <c r="L802" s="142"/>
      <c r="M802" s="142"/>
      <c r="N802" s="142"/>
      <c r="O802" s="153"/>
    </row>
    <row r="803" spans="2:15" x14ac:dyDescent="0.25">
      <c r="B803" s="154" t="s">
        <v>146</v>
      </c>
      <c r="C803" s="143">
        <f>4.52/1000</f>
        <v>4.5199999999999997E-3</v>
      </c>
      <c r="D803" s="156">
        <f>+D764+O764</f>
        <v>335.66095557479667</v>
      </c>
      <c r="E803" s="144" t="s">
        <v>112</v>
      </c>
      <c r="F803" s="143">
        <v>401.36</v>
      </c>
      <c r="G803" s="145">
        <f>110/1000</f>
        <v>0.11</v>
      </c>
      <c r="H803" s="146">
        <f>+PI()*G803^2/4</f>
        <v>9.5033177771091243E-3</v>
      </c>
      <c r="I803" s="156">
        <f>+D790+O790</f>
        <v>335.6789233842938</v>
      </c>
      <c r="J803" s="147">
        <f>+D803</f>
        <v>335.66095557479667</v>
      </c>
      <c r="K803" s="147">
        <f>+I803-J803</f>
        <v>1.7967809497122289E-2</v>
      </c>
      <c r="L803" s="142">
        <f>(-2*POWER(2*9.81*G803*ABS(K803)/F803,0.5))*(LOG10(($D$2/(3.7*G803))+((2.51*$D$3*POWER(F803,0.5))/(G803*POWER(2*9.81*G803*ABS(K803),0.5)))))</f>
        <v>5.1687662987031764E-2</v>
      </c>
      <c r="M803" s="146">
        <f>+IF(K803&lt;0,-H803*L803,H803*L803)</f>
        <v>4.9120428652188431E-4</v>
      </c>
      <c r="N803" s="142">
        <f>+M803/K803</f>
        <v>2.7338017280323191E-2</v>
      </c>
      <c r="O803" s="148">
        <f>2*M807/N807</f>
        <v>-2.9407445117065986E-2</v>
      </c>
    </row>
    <row r="804" spans="2:15" x14ac:dyDescent="0.25">
      <c r="B804" s="141"/>
      <c r="C804" s="142"/>
      <c r="D804" s="152"/>
      <c r="E804" s="144" t="s">
        <v>167</v>
      </c>
      <c r="F804" s="143">
        <v>249.85</v>
      </c>
      <c r="G804" s="145">
        <f>75/1000</f>
        <v>7.4999999999999997E-2</v>
      </c>
      <c r="H804" s="146">
        <f>+PI()*G804^2/4</f>
        <v>4.4178646691106467E-3</v>
      </c>
      <c r="I804" s="156">
        <f>+D799+O799</f>
        <v>335.29773090369702</v>
      </c>
      <c r="J804" s="147">
        <f>+D803</f>
        <v>335.66095557479667</v>
      </c>
      <c r="K804" s="147">
        <f>+I804-J804</f>
        <v>-0.36322467109965828</v>
      </c>
      <c r="L804" s="142">
        <f>(-2*POWER(2*9.81*G804*ABS(K804)/F804,0.5))*(LOG10(($D$2/(3.7*G804))+((2.51*$D$3*POWER(F804,0.5))/(G804*POWER(2*9.81*G804*ABS(K804),0.5)))))</f>
        <v>0.28981287060496314</v>
      </c>
      <c r="M804" s="146">
        <f>+IF(K804&lt;0,-H804*L804,H804*L804)</f>
        <v>-1.2803540416992021E-3</v>
      </c>
      <c r="N804" s="142">
        <f>+M804/K804</f>
        <v>3.524964418917211E-3</v>
      </c>
      <c r="O804" s="148"/>
    </row>
    <row r="805" spans="2:15" x14ac:dyDescent="0.25">
      <c r="B805" s="141"/>
      <c r="C805" s="142"/>
      <c r="D805" s="152"/>
      <c r="E805" s="144" t="s">
        <v>140</v>
      </c>
      <c r="F805" s="143">
        <v>298.01</v>
      </c>
      <c r="G805" s="145">
        <f>63/1000</f>
        <v>6.3E-2</v>
      </c>
      <c r="H805" s="146">
        <f>+PI()*G805^2/4</f>
        <v>3.1172453105244723E-3</v>
      </c>
      <c r="I805" s="156">
        <f>+D770+O770</f>
        <v>335.63594275213148</v>
      </c>
      <c r="J805" s="147">
        <f>+D803</f>
        <v>335.66095557479667</v>
      </c>
      <c r="K805" s="147">
        <f>+I805-J805</f>
        <v>-2.501282266518956E-2</v>
      </c>
      <c r="L805" s="142">
        <f>(-2*POWER(2*9.81*G805*ABS(K805)/F805,0.5))*(LOG10(($D$2/(3.7*G805))+((2.51*$D$3*POWER(F805,0.5))/(G805*POWER(2*9.81*G805*ABS(K805),0.5)))))</f>
        <v>4.89442386977662E-2</v>
      </c>
      <c r="M805" s="146">
        <f>+IF(K805&lt;0,-H805*L805,H805*L805)</f>
        <v>-1.5257119855780209E-4</v>
      </c>
      <c r="N805" s="142">
        <f>+M805/K805</f>
        <v>6.0997193559500186E-3</v>
      </c>
      <c r="O805" s="148"/>
    </row>
    <row r="806" spans="2:15" x14ac:dyDescent="0.25">
      <c r="B806" s="141"/>
      <c r="C806" s="142"/>
      <c r="D806" s="142"/>
      <c r="E806" s="144" t="s">
        <v>168</v>
      </c>
      <c r="F806" s="143">
        <v>184.94</v>
      </c>
      <c r="G806" s="145">
        <f>110/1000</f>
        <v>0.11</v>
      </c>
      <c r="H806" s="146">
        <f>+PI()*G806^2/4</f>
        <v>9.5033177771091243E-3</v>
      </c>
      <c r="I806" s="156">
        <f>+D778+O778</f>
        <v>336.10254970221212</v>
      </c>
      <c r="J806" s="147">
        <f>+D803</f>
        <v>335.66095557479667</v>
      </c>
      <c r="K806" s="147">
        <f>+I806-J806</f>
        <v>0.44159412741544202</v>
      </c>
      <c r="L806" s="142">
        <f>(-2*POWER(2*9.81*G806*ABS(K806)/F806,0.5))*(LOG10(($D$2/(3.7*G806))+((2.51*$D$3*POWER(F806,0.5))/(G806*POWER(2*9.81*G806*ABS(K806),0.5)))))</f>
        <v>0.50085105811843578</v>
      </c>
      <c r="M806" s="146">
        <f>+IF(K806&lt;0,-H806*L806,H806*L806)</f>
        <v>4.7597467643008462E-3</v>
      </c>
      <c r="N806" s="142">
        <f>+M806/K806</f>
        <v>1.0778555394653111E-2</v>
      </c>
      <c r="O806" s="148"/>
    </row>
    <row r="807" spans="2:15" ht="15.75" x14ac:dyDescent="0.3">
      <c r="B807" s="141"/>
      <c r="C807" s="142"/>
      <c r="D807" s="142"/>
      <c r="E807" s="142"/>
      <c r="F807" s="142"/>
      <c r="G807" s="142"/>
      <c r="H807" s="146"/>
      <c r="I807" s="152"/>
      <c r="J807" s="143"/>
      <c r="K807" s="142"/>
      <c r="L807" s="149" t="s">
        <v>166</v>
      </c>
      <c r="M807" s="150">
        <f>+SUM(M803:M806)-C803</f>
        <v>-7.0197418943427313E-4</v>
      </c>
      <c r="N807" s="151">
        <f>+SUM(N803:N806)</f>
        <v>4.7741256449843533E-2</v>
      </c>
      <c r="O807" s="153"/>
    </row>
    <row r="808" spans="2:15" x14ac:dyDescent="0.25">
      <c r="B808" s="141"/>
      <c r="C808" s="142"/>
      <c r="D808" s="142"/>
      <c r="E808" s="142"/>
      <c r="F808" s="142"/>
      <c r="G808" s="142"/>
      <c r="H808" s="146"/>
      <c r="I808" s="142"/>
      <c r="J808" s="143"/>
      <c r="K808" s="142"/>
      <c r="L808" s="142"/>
      <c r="M808" s="142"/>
      <c r="N808" s="142"/>
      <c r="O808" s="153"/>
    </row>
    <row r="809" spans="2:15" x14ac:dyDescent="0.25">
      <c r="B809" s="154" t="s">
        <v>147</v>
      </c>
      <c r="C809" s="142">
        <f>0.79/1000</f>
        <v>7.9000000000000001E-4</v>
      </c>
      <c r="D809" s="147">
        <f>+D770+O770</f>
        <v>335.63594275213148</v>
      </c>
      <c r="E809" s="144" t="s">
        <v>140</v>
      </c>
      <c r="F809" s="143">
        <v>298.01</v>
      </c>
      <c r="G809" s="143">
        <f>63/1000</f>
        <v>6.3E-2</v>
      </c>
      <c r="H809" s="146">
        <f>+PI()*G809^2/4</f>
        <v>3.1172453105244723E-3</v>
      </c>
      <c r="I809" s="147">
        <f>+D803+O803</f>
        <v>335.63154812967963</v>
      </c>
      <c r="J809" s="147">
        <f>+D809</f>
        <v>335.63594275213148</v>
      </c>
      <c r="K809" s="147">
        <f>+I809-J809</f>
        <v>-4.394622451854957E-3</v>
      </c>
      <c r="L809" s="142">
        <f>(-2*POWER(2*9.81*G809*ABS(K809)/F809,0.5))*(LOG10(($D$2/(3.7*G809))+((2.51*$D$3*POWER(F809,0.5))/(G809*POWER(2*9.81*G809*ABS(K809),0.5)))))</f>
        <v>1.7294538818235498E-2</v>
      </c>
      <c r="M809" s="146">
        <f>+IF(K809&lt;0,-H809*L809,H809*L809)</f>
        <v>-5.3911320028828056E-5</v>
      </c>
      <c r="N809" s="142">
        <f>+M809/K809</f>
        <v>1.2267565785104531E-2</v>
      </c>
      <c r="O809" s="148">
        <f>2*M811/N811</f>
        <v>-3.6217248008602147E-2</v>
      </c>
    </row>
    <row r="810" spans="2:15" x14ac:dyDescent="0.25">
      <c r="B810" s="141"/>
      <c r="C810" s="142"/>
      <c r="D810" s="142"/>
      <c r="E810" s="144" t="s">
        <v>169</v>
      </c>
      <c r="F810" s="143">
        <v>119.71</v>
      </c>
      <c r="G810" s="143">
        <f>63/1000</f>
        <v>6.3E-2</v>
      </c>
      <c r="H810" s="146">
        <f>+PI()*G810^2/4</f>
        <v>3.1172453105244723E-3</v>
      </c>
      <c r="I810" s="147">
        <f>+D774+O774</f>
        <v>335.71434241720243</v>
      </c>
      <c r="J810" s="147">
        <f>+D809</f>
        <v>335.63594275213148</v>
      </c>
      <c r="K810" s="147">
        <f>+I810-J810</f>
        <v>7.8399665070946867E-2</v>
      </c>
      <c r="L810" s="142">
        <f>(-2*POWER(2*9.81*G810*ABS(K810)/F810,0.5))*(LOG10(($D$2/(3.7*G810))+((2.51*$D$3*POWER(F810,0.5))/(G810*POWER(2*9.81*G810*ABS(K810),0.5)))))</f>
        <v>0.16203289606085125</v>
      </c>
      <c r="M810" s="146">
        <f>+IF(K810&lt;0,-H810*L810,H810*L810)</f>
        <v>5.0509628539638775E-4</v>
      </c>
      <c r="N810" s="142">
        <f>+M810/K810</f>
        <v>6.4425821837288044E-3</v>
      </c>
      <c r="O810" s="148"/>
    </row>
    <row r="811" spans="2:15" ht="15.75" x14ac:dyDescent="0.3">
      <c r="B811" s="141"/>
      <c r="C811" s="142"/>
      <c r="D811" s="142"/>
      <c r="E811" s="142"/>
      <c r="F811" s="142"/>
      <c r="G811" s="142"/>
      <c r="H811" s="146"/>
      <c r="I811" s="142"/>
      <c r="J811" s="142"/>
      <c r="K811" s="142"/>
      <c r="L811" s="149" t="s">
        <v>166</v>
      </c>
      <c r="M811" s="150">
        <f>+SUM(M809:M810)-C809</f>
        <v>-3.3881503463244032E-4</v>
      </c>
      <c r="N811" s="151">
        <f>+SUM(N809:N810)</f>
        <v>1.8710147968833336E-2</v>
      </c>
      <c r="O811" s="153"/>
    </row>
    <row r="812" spans="2:15" x14ac:dyDescent="0.25">
      <c r="B812" s="141"/>
      <c r="C812" s="142"/>
      <c r="D812" s="142"/>
      <c r="E812" s="142"/>
      <c r="F812" s="142"/>
      <c r="G812" s="142"/>
      <c r="H812" s="146"/>
      <c r="I812" s="142"/>
      <c r="J812" s="142"/>
      <c r="K812" s="142"/>
      <c r="L812" s="142"/>
      <c r="M812" s="142"/>
      <c r="N812" s="142"/>
      <c r="O812" s="153"/>
    </row>
    <row r="813" spans="2:15" x14ac:dyDescent="0.25">
      <c r="B813" s="154" t="s">
        <v>148</v>
      </c>
      <c r="C813" s="142">
        <f>0.76/1000</f>
        <v>7.6000000000000004E-4</v>
      </c>
      <c r="D813" s="147">
        <f>+D774+O774</f>
        <v>335.71434241720243</v>
      </c>
      <c r="E813" s="144" t="s">
        <v>169</v>
      </c>
      <c r="F813" s="143">
        <v>119.71</v>
      </c>
      <c r="G813" s="143">
        <f>63/1000</f>
        <v>6.3E-2</v>
      </c>
      <c r="H813" s="146">
        <f>+PI()*G813^2/4</f>
        <v>3.1172453105244723E-3</v>
      </c>
      <c r="I813" s="147">
        <f>+D809+O809</f>
        <v>335.59972550412289</v>
      </c>
      <c r="J813" s="261">
        <f>+D813</f>
        <v>335.71434241720243</v>
      </c>
      <c r="K813" s="147">
        <f>+I813-J813</f>
        <v>-0.11461691307954425</v>
      </c>
      <c r="L813" s="142">
        <f>(-2*POWER(2*9.81*G813*ABS(K813)/F813,0.5))*(LOG10(($D$2/(3.7*G813))+((2.51*$D$3*POWER(F813,0.5))/(G813*POWER(2*9.81*G813*ABS(K813),0.5)))))</f>
        <v>0.20156196932449358</v>
      </c>
      <c r="M813" s="146">
        <f>+IF(K813&lt;0,-H813*L813,H813*L813)</f>
        <v>-6.2831810365685512E-4</v>
      </c>
      <c r="N813" s="142">
        <f>+M813/K813</f>
        <v>5.4818969275572949E-3</v>
      </c>
      <c r="O813" s="148">
        <f>2*M815/N815</f>
        <v>-3.4899699290073888E-2</v>
      </c>
    </row>
    <row r="814" spans="2:15" x14ac:dyDescent="0.25">
      <c r="B814" s="141"/>
      <c r="C814" s="142"/>
      <c r="D814" s="142"/>
      <c r="E814" s="144" t="s">
        <v>122</v>
      </c>
      <c r="F814" s="143">
        <v>283.68</v>
      </c>
      <c r="G814" s="143">
        <f>75/1000</f>
        <v>7.4999999999999997E-2</v>
      </c>
      <c r="H814" s="146">
        <f>+PI()*G814^2/4</f>
        <v>4.4178646691106467E-3</v>
      </c>
      <c r="I814" s="147">
        <f>+D778+O778</f>
        <v>336.10254970221212</v>
      </c>
      <c r="J814" s="261">
        <f>+D813</f>
        <v>335.71434241720243</v>
      </c>
      <c r="K814" s="147">
        <f>+I814-J814</f>
        <v>0.38820728500968471</v>
      </c>
      <c r="L814" s="262">
        <f>(-2*POWER(2*9.81*G814*ABS(K814)/F814,0.5))*(LOG10(($D$2/(3.7*G814))+((2.51*$D$3*POWER(F814,0.5))/(G814*POWER(2*9.81*G814*ABS(K814),0.5)))))</f>
        <v>0.28001184688540576</v>
      </c>
      <c r="M814" s="146">
        <f>+IF(K814&lt;0,-H814*L814,H814*L814)</f>
        <v>1.2370544452874543E-3</v>
      </c>
      <c r="N814" s="142">
        <f>+M814/K814</f>
        <v>3.1865822540053392E-3</v>
      </c>
      <c r="O814" s="148"/>
    </row>
    <row r="815" spans="2:15" ht="15.75" x14ac:dyDescent="0.3">
      <c r="B815" s="141"/>
      <c r="C815" s="142"/>
      <c r="D815" s="142"/>
      <c r="E815" s="142"/>
      <c r="F815" s="142"/>
      <c r="G815" s="142"/>
      <c r="H815" s="142"/>
      <c r="I815" s="142"/>
      <c r="J815" s="142"/>
      <c r="K815" s="142"/>
      <c r="L815" s="149" t="s">
        <v>166</v>
      </c>
      <c r="M815" s="150">
        <f>+SUM(M813:M814)-C813</f>
        <v>-1.5126365836940089E-4</v>
      </c>
      <c r="N815" s="151">
        <f>+SUM(N813:N814)</f>
        <v>8.6684791815626345E-3</v>
      </c>
      <c r="O815" s="153"/>
    </row>
    <row r="816" spans="2:15" x14ac:dyDescent="0.25">
      <c r="B816" s="154"/>
      <c r="C816" s="142"/>
      <c r="D816" s="142"/>
      <c r="E816" s="142"/>
      <c r="F816" s="142"/>
      <c r="G816" s="142"/>
      <c r="H816" s="142"/>
      <c r="I816" s="142"/>
      <c r="J816" s="142"/>
      <c r="K816" s="142"/>
      <c r="L816" s="142"/>
      <c r="M816" s="142"/>
      <c r="N816" s="142"/>
      <c r="O816" s="153"/>
    </row>
    <row r="817" spans="2:15" x14ac:dyDescent="0.25">
      <c r="B817" s="154" t="s">
        <v>142</v>
      </c>
      <c r="C817" s="142">
        <f>3.71/1000</f>
        <v>3.7099999999999998E-3</v>
      </c>
      <c r="D817" s="147">
        <f>+D778+O778</f>
        <v>336.10254970221212</v>
      </c>
      <c r="E817" s="144" t="s">
        <v>168</v>
      </c>
      <c r="F817" s="143">
        <v>184.94</v>
      </c>
      <c r="G817" s="145">
        <f>110/1000</f>
        <v>0.11</v>
      </c>
      <c r="H817" s="146">
        <f>+PI()*G817^2/4</f>
        <v>9.5033177771091243E-3</v>
      </c>
      <c r="I817" s="147">
        <f>+D803+O803</f>
        <v>335.63154812967963</v>
      </c>
      <c r="J817" s="261">
        <f>+D817</f>
        <v>336.10254970221212</v>
      </c>
      <c r="K817" s="147">
        <f>+I817-J817</f>
        <v>-0.47100157253248653</v>
      </c>
      <c r="L817" s="262">
        <f>(-2*POWER(2*9.81*G817*ABS(K817)/F817,0.5))*(LOG10(($D$2/(3.7*G817))+((2.51*$D$3*POWER(F817,0.5))/(G817*POWER(2*9.81*G817*ABS(K817),0.5)))))</f>
        <v>0.51931094734197869</v>
      </c>
      <c r="M817" s="146">
        <f>+IF(K817&lt;0,-H817*L817,H817*L817)</f>
        <v>-4.935176957722406E-3</v>
      </c>
      <c r="N817" s="142">
        <f>+M817/K817</f>
        <v>1.0478047729621987E-2</v>
      </c>
      <c r="O817" s="148">
        <f>2*M820/N820</f>
        <v>-2.5174408152403242E-2</v>
      </c>
    </row>
    <row r="818" spans="2:15" x14ac:dyDescent="0.25">
      <c r="B818" s="141"/>
      <c r="C818" s="142"/>
      <c r="D818" s="142"/>
      <c r="E818" s="144" t="s">
        <v>171</v>
      </c>
      <c r="F818" s="143">
        <v>283.68</v>
      </c>
      <c r="G818" s="143">
        <f>75/1000</f>
        <v>7.4999999999999997E-2</v>
      </c>
      <c r="H818" s="146">
        <f>+PI()*G818^2/4</f>
        <v>4.4178646691106467E-3</v>
      </c>
      <c r="I818" s="147">
        <f>+D813+O813</f>
        <v>335.67944271791237</v>
      </c>
      <c r="J818" s="261">
        <f>+D817</f>
        <v>336.10254970221212</v>
      </c>
      <c r="K818" s="147">
        <f>+I818-J818</f>
        <v>-0.42310698429974991</v>
      </c>
      <c r="L818" s="262">
        <f>(-2*POWER(2*9.81*G818*ABS(K818)/F818,0.5))*(LOG10(($D$2/(3.7*G818))+((2.51*$D$3*POWER(F818,0.5))/(G818*POWER(2*9.81*G818*ABS(K818),0.5)))))</f>
        <v>0.29406622626525841</v>
      </c>
      <c r="M818" s="146">
        <f>+IF(K818&lt;0,-H818*L818,H818*L818)</f>
        <v>-1.2991447913959825E-3</v>
      </c>
      <c r="N818" s="142">
        <f>+M818/K818</f>
        <v>3.0704877007551455E-3</v>
      </c>
      <c r="O818" s="148"/>
    </row>
    <row r="819" spans="2:15" x14ac:dyDescent="0.25">
      <c r="B819" s="141"/>
      <c r="C819" s="142"/>
      <c r="D819" s="142"/>
      <c r="E819" s="144" t="s">
        <v>170</v>
      </c>
      <c r="F819" s="143">
        <v>372.26</v>
      </c>
      <c r="G819" s="145">
        <f>110/1000</f>
        <v>0.11</v>
      </c>
      <c r="H819" s="146">
        <f>+PI()*G819^2/4</f>
        <v>9.5033177771091243E-3</v>
      </c>
      <c r="I819" s="147">
        <v>339.3</v>
      </c>
      <c r="J819" s="261">
        <f>+D817</f>
        <v>336.10254970221212</v>
      </c>
      <c r="K819" s="147">
        <f>+I819-J819</f>
        <v>3.1974502977878956</v>
      </c>
      <c r="L819" s="262">
        <f>(-2*POWER(2*9.81*G819*ABS(K819)/F819,0.5))*(LOG10(($D$2/(3.7*G819))+((2.51*$D$3*POWER(F819,0.5))/(G819*POWER(2*9.81*G819*ABS(K819),0.5)))))</f>
        <v>1.0244273443898106</v>
      </c>
      <c r="M819" s="146">
        <f>+IF(K819&lt;0,-H819*L819,H819*L819)</f>
        <v>9.735458593296378E-3</v>
      </c>
      <c r="N819" s="142">
        <f>+M819/K819</f>
        <v>3.0447568176530213E-3</v>
      </c>
      <c r="O819" s="148"/>
    </row>
    <row r="820" spans="2:15" ht="16.5" thickBot="1" x14ac:dyDescent="0.35">
      <c r="B820" s="299"/>
      <c r="C820" s="300"/>
      <c r="D820" s="300"/>
      <c r="E820" s="300"/>
      <c r="F820" s="300"/>
      <c r="G820" s="300"/>
      <c r="H820" s="300"/>
      <c r="I820" s="300"/>
      <c r="J820" s="300"/>
      <c r="K820" s="300"/>
      <c r="L820" s="301" t="s">
        <v>166</v>
      </c>
      <c r="M820" s="302">
        <f>+SUM(M817:M819)-C817</f>
        <v>-2.0886315582200991E-4</v>
      </c>
      <c r="N820" s="303">
        <f>+SUM(N817:N819)</f>
        <v>1.6593292248030155E-2</v>
      </c>
      <c r="O820" s="304"/>
    </row>
    <row r="822" spans="2:15" ht="15.75" thickBot="1" x14ac:dyDescent="0.3"/>
    <row r="823" spans="2:15" ht="15.75" thickBot="1" x14ac:dyDescent="0.3">
      <c r="B823" s="131">
        <f>+B784+1</f>
        <v>22</v>
      </c>
      <c r="D823" s="297"/>
    </row>
    <row r="824" spans="2:15" ht="32.25" thickBot="1" x14ac:dyDescent="0.3">
      <c r="B824" s="125" t="s">
        <v>151</v>
      </c>
      <c r="C824" s="298" t="s">
        <v>161</v>
      </c>
      <c r="D824" s="298" t="s">
        <v>153</v>
      </c>
      <c r="E824" s="125" t="s">
        <v>152</v>
      </c>
      <c r="F824" s="125" t="s">
        <v>78</v>
      </c>
      <c r="G824" s="125" t="s">
        <v>115</v>
      </c>
      <c r="H824" s="125" t="s">
        <v>154</v>
      </c>
      <c r="I824" s="125" t="s">
        <v>155</v>
      </c>
      <c r="J824" s="125" t="s">
        <v>156</v>
      </c>
      <c r="K824" s="125" t="s">
        <v>157</v>
      </c>
      <c r="L824" s="125" t="s">
        <v>82</v>
      </c>
      <c r="M824" s="125" t="s">
        <v>164</v>
      </c>
      <c r="N824" s="125" t="s">
        <v>158</v>
      </c>
      <c r="O824" s="129" t="s">
        <v>165</v>
      </c>
    </row>
    <row r="825" spans="2:15" x14ac:dyDescent="0.25">
      <c r="B825" s="132" t="s">
        <v>127</v>
      </c>
      <c r="C825" s="133">
        <f>2.97/1000</f>
        <v>2.97E-3</v>
      </c>
      <c r="D825" s="134">
        <f>+D786+O786</f>
        <v>336.72645775814527</v>
      </c>
      <c r="E825" s="135" t="s">
        <v>110</v>
      </c>
      <c r="F825" s="136">
        <v>310.83</v>
      </c>
      <c r="G825" s="137">
        <f>110/1000</f>
        <v>0.11</v>
      </c>
      <c r="H825" s="138">
        <f>+PI()*G825^2/4</f>
        <v>9.5033177771091243E-3</v>
      </c>
      <c r="I825" s="134">
        <v>339.3</v>
      </c>
      <c r="J825" s="134">
        <f>+D825</f>
        <v>336.72645775814527</v>
      </c>
      <c r="K825" s="134">
        <f>+I825-J825</f>
        <v>2.5735422418547387</v>
      </c>
      <c r="L825" s="133">
        <f>(-2*POWER(2*9.81*G825*ABS(K825)/F825,0.5))*(LOG10(($D$2/(3.7*G825))+((2.51*$D$3*POWER(F825,0.5))/(G825*POWER(2*9.81*G825*ABS(K825),0.5)))))</f>
        <v>1.0037014620754225</v>
      </c>
      <c r="M825" s="139">
        <f>+IF(K825&lt;0,-H825*L825,H825*L825)</f>
        <v>9.5384939474517823E-3</v>
      </c>
      <c r="N825" s="133">
        <f>+M825/K825</f>
        <v>3.7063677418317557E-3</v>
      </c>
      <c r="O825" s="140">
        <f>2*M827/N827</f>
        <v>-2.0206485716964179E-2</v>
      </c>
    </row>
    <row r="826" spans="2:15" x14ac:dyDescent="0.25">
      <c r="B826" s="141"/>
      <c r="C826" s="142"/>
      <c r="D826" s="143"/>
      <c r="E826" s="144" t="s">
        <v>138</v>
      </c>
      <c r="F826" s="143">
        <v>240.22</v>
      </c>
      <c r="G826" s="145">
        <f>110/1000</f>
        <v>0.11</v>
      </c>
      <c r="H826" s="146">
        <f>+PI()*G826^2/4</f>
        <v>9.5033177771091243E-3</v>
      </c>
      <c r="I826" s="147">
        <f>+D790+O790</f>
        <v>335.6789233842938</v>
      </c>
      <c r="J826" s="147">
        <f>+D825</f>
        <v>336.72645775814527</v>
      </c>
      <c r="K826" s="147">
        <f>+I826-J826</f>
        <v>-1.0475343738514766</v>
      </c>
      <c r="L826" s="142">
        <f>(-2*POWER(2*9.81*G826*ABS(K826)/F826,0.5))*(LOG10(($D$2/(3.7*G826))+((2.51*$D$3*POWER(F826,0.5))/(G826*POWER(2*9.81*G826*ABS(K826),0.5)))))</f>
        <v>0.70188893881792946</v>
      </c>
      <c r="M826" s="146">
        <f>+IF(K826&lt;0,-H826*L826,H826*L826)</f>
        <v>-6.6702736298246872E-3</v>
      </c>
      <c r="N826" s="142">
        <f>+M826/K826</f>
        <v>6.3675940344564037E-3</v>
      </c>
      <c r="O826" s="148"/>
    </row>
    <row r="827" spans="2:15" ht="15.75" x14ac:dyDescent="0.3">
      <c r="B827" s="141"/>
      <c r="C827" s="142"/>
      <c r="D827" s="143"/>
      <c r="E827" s="144"/>
      <c r="F827" s="143"/>
      <c r="G827" s="145"/>
      <c r="H827" s="146"/>
      <c r="I827" s="147"/>
      <c r="J827" s="147"/>
      <c r="K827" s="147"/>
      <c r="L827" s="149" t="s">
        <v>166</v>
      </c>
      <c r="M827" s="150">
        <f>+SUM(M825:M826)-C825</f>
        <v>-1.017796823729049E-4</v>
      </c>
      <c r="N827" s="151">
        <f>+SUM(N825:N826)</f>
        <v>1.007396177628816E-2</v>
      </c>
      <c r="O827" s="148"/>
    </row>
    <row r="828" spans="2:15" x14ac:dyDescent="0.25">
      <c r="B828" s="141"/>
      <c r="C828" s="142"/>
      <c r="D828" s="143"/>
      <c r="E828" s="144"/>
      <c r="F828" s="142"/>
      <c r="G828" s="142"/>
      <c r="H828" s="146"/>
      <c r="I828" s="152"/>
      <c r="J828" s="142"/>
      <c r="K828" s="142"/>
      <c r="L828" s="142"/>
      <c r="M828" s="142"/>
      <c r="N828" s="142"/>
      <c r="O828" s="153"/>
    </row>
    <row r="829" spans="2:15" x14ac:dyDescent="0.25">
      <c r="B829" s="154" t="s">
        <v>128</v>
      </c>
      <c r="C829" s="142">
        <f>3.73/1000</f>
        <v>3.7299999999999998E-3</v>
      </c>
      <c r="D829" s="147">
        <f>+D790+O790</f>
        <v>335.6789233842938</v>
      </c>
      <c r="E829" s="144" t="s">
        <v>138</v>
      </c>
      <c r="F829" s="143">
        <v>240.22</v>
      </c>
      <c r="G829" s="155">
        <f>110/1000</f>
        <v>0.11</v>
      </c>
      <c r="H829" s="146">
        <f>+PI()*G829^2/4</f>
        <v>9.5033177771091243E-3</v>
      </c>
      <c r="I829" s="156">
        <f>+D825+O825</f>
        <v>336.70625127242829</v>
      </c>
      <c r="J829" s="147">
        <f>+D829</f>
        <v>335.6789233842938</v>
      </c>
      <c r="K829" s="147">
        <f>+I829-J829</f>
        <v>1.0273278881344936</v>
      </c>
      <c r="L829" s="142">
        <f>(-2*POWER(2*9.81*G829*ABS(K829)/F829,0.5))*(LOG10(($D$2/(3.7*G829))+((2.51*$D$3*POWER(F829,0.5))/(G829*POWER(2*9.81*G829*ABS(K829),0.5)))))</f>
        <v>0.69428607252837982</v>
      </c>
      <c r="M829" s="146">
        <f>+IF(K829&lt;0,-H829*L829,H829*L829)</f>
        <v>6.5980211754582269E-3</v>
      </c>
      <c r="N829" s="142">
        <f>+M829/K829</f>
        <v>6.4225076060569677E-3</v>
      </c>
      <c r="O829" s="148">
        <f>2*M832/N832</f>
        <v>-2.8158638294009938E-2</v>
      </c>
    </row>
    <row r="830" spans="2:15" x14ac:dyDescent="0.25">
      <c r="B830" s="141"/>
      <c r="C830" s="142"/>
      <c r="D830" s="143"/>
      <c r="E830" s="144" t="s">
        <v>139</v>
      </c>
      <c r="F830" s="147">
        <v>237.3</v>
      </c>
      <c r="G830" s="155">
        <f>110/1000</f>
        <v>0.11</v>
      </c>
      <c r="H830" s="146">
        <f>+PI()*G830^2/4</f>
        <v>9.5033177771091243E-3</v>
      </c>
      <c r="I830" s="156">
        <f>+D795+O795</f>
        <v>335.49222643910497</v>
      </c>
      <c r="J830" s="147">
        <f>+D829</f>
        <v>335.6789233842938</v>
      </c>
      <c r="K830" s="147">
        <f>+I830-J830</f>
        <v>-0.18669694518882807</v>
      </c>
      <c r="L830" s="142">
        <f>(-2*POWER(2*9.81*G830*ABS(K830)/F830,0.5))*(LOG10(($D$2/(3.7*G830))+((2.51*$D$3*POWER(F830,0.5))/(G830*POWER(2*9.81*G830*ABS(K830),0.5)))))</f>
        <v>0.26780183676552438</v>
      </c>
      <c r="M830" s="146">
        <f>+IF(K830&lt;0,-H830*L830,H830*L830)</f>
        <v>-2.5450059560762836E-3</v>
      </c>
      <c r="N830" s="142">
        <f>+M830/K830</f>
        <v>1.3631749322423175E-2</v>
      </c>
      <c r="O830" s="148"/>
    </row>
    <row r="831" spans="2:15" x14ac:dyDescent="0.25">
      <c r="B831" s="141"/>
      <c r="C831" s="142"/>
      <c r="D831" s="143"/>
      <c r="E831" s="144" t="s">
        <v>112</v>
      </c>
      <c r="F831" s="143">
        <v>401.36</v>
      </c>
      <c r="G831" s="155">
        <f>110/1000</f>
        <v>0.11</v>
      </c>
      <c r="H831" s="146">
        <f>+PI()*G831^2/4</f>
        <v>9.5033177771091243E-3</v>
      </c>
      <c r="I831" s="156">
        <f>+D803+O803</f>
        <v>335.63154812967963</v>
      </c>
      <c r="J831" s="147">
        <f>+D829</f>
        <v>335.6789233842938</v>
      </c>
      <c r="K831" s="147">
        <f>+I831-J831</f>
        <v>-4.7375254614166806E-2</v>
      </c>
      <c r="L831" s="142">
        <f>(-2*POWER(2*9.81*G831*ABS(K831)/F831,0.5))*(LOG10(($D$2/(3.7*G831))+((2.51*$D$3*POWER(F831,0.5))/(G831*POWER(2*9.81*G831*ABS(K831),0.5)))))</f>
        <v>9.0636422054695451E-2</v>
      </c>
      <c r="M831" s="146">
        <f>+IF(K831&lt;0,-H831*L831,H831*L831)</f>
        <v>-8.6134672096595277E-4</v>
      </c>
      <c r="N831" s="142">
        <f>+M831/K831</f>
        <v>1.8181363413894581E-2</v>
      </c>
      <c r="O831" s="148"/>
    </row>
    <row r="832" spans="2:15" ht="15.75" x14ac:dyDescent="0.3">
      <c r="B832" s="141"/>
      <c r="C832" s="142"/>
      <c r="D832" s="143"/>
      <c r="E832" s="144"/>
      <c r="F832" s="143"/>
      <c r="G832" s="155"/>
      <c r="H832" s="146"/>
      <c r="I832" s="156"/>
      <c r="J832" s="147"/>
      <c r="K832" s="147"/>
      <c r="L832" s="149" t="s">
        <v>166</v>
      </c>
      <c r="M832" s="150">
        <f>+SUM(M829:M831)-C829</f>
        <v>-5.383315015840091E-4</v>
      </c>
      <c r="N832" s="151">
        <f>+SUM(N829:N831)</f>
        <v>3.8235620342374724E-2</v>
      </c>
      <c r="O832" s="153"/>
    </row>
    <row r="833" spans="2:15" x14ac:dyDescent="0.25">
      <c r="B833" s="141"/>
      <c r="C833" s="142"/>
      <c r="D833" s="143"/>
      <c r="E833" s="144"/>
      <c r="F833" s="142"/>
      <c r="G833" s="142"/>
      <c r="H833" s="146"/>
      <c r="I833" s="152"/>
      <c r="J833" s="143"/>
      <c r="K833" s="142"/>
      <c r="L833" s="142"/>
      <c r="M833" s="142"/>
      <c r="N833" s="142"/>
      <c r="O833" s="153"/>
    </row>
    <row r="834" spans="2:15" x14ac:dyDescent="0.25">
      <c r="B834" s="154" t="s">
        <v>141</v>
      </c>
      <c r="C834" s="179">
        <f>1.9/1000</f>
        <v>1.9E-3</v>
      </c>
      <c r="D834" s="147">
        <f>+D795+O795</f>
        <v>335.49222643910497</v>
      </c>
      <c r="E834" s="144" t="s">
        <v>139</v>
      </c>
      <c r="F834" s="147">
        <v>237.3</v>
      </c>
      <c r="G834" s="155">
        <f>110/1000</f>
        <v>0.11</v>
      </c>
      <c r="H834" s="146">
        <f>+PI()*G834^2/4</f>
        <v>9.5033177771091243E-3</v>
      </c>
      <c r="I834" s="156">
        <f>+D829+O829</f>
        <v>335.65076474599977</v>
      </c>
      <c r="J834" s="147">
        <f>+D834</f>
        <v>335.49222643910497</v>
      </c>
      <c r="K834" s="147">
        <f>+I834-J834</f>
        <v>0.15853830689479764</v>
      </c>
      <c r="L834" s="142">
        <f>(-2*POWER(2*9.81*G834*ABS(K834)/F834,0.5))*(LOG10(($D$2/(3.7*G834))+((2.51*$D$3*POWER(F834,0.5))/(G834*POWER(2*9.81*G834*ABS(K834),0.5)))))</f>
        <v>0.24410201236725085</v>
      </c>
      <c r="M834" s="146">
        <f>+IF(K834&lt;0,-H834*L834,H834*L834)</f>
        <v>2.3197789935578061E-3</v>
      </c>
      <c r="N834" s="142">
        <f>+M834/K834</f>
        <v>1.4632293222969498E-2</v>
      </c>
      <c r="O834" s="148">
        <f>2*M836/N836</f>
        <v>-2.9040730608111635E-2</v>
      </c>
    </row>
    <row r="835" spans="2:15" x14ac:dyDescent="0.25">
      <c r="B835" s="141"/>
      <c r="C835" s="142"/>
      <c r="D835" s="143"/>
      <c r="E835" s="144" t="s">
        <v>117</v>
      </c>
      <c r="F835" s="143">
        <v>401.35</v>
      </c>
      <c r="G835" s="143">
        <f>75/1000</f>
        <v>7.4999999999999997E-2</v>
      </c>
      <c r="H835" s="146">
        <f>+PI()*G835^2/4</f>
        <v>4.4178646691106467E-3</v>
      </c>
      <c r="I835" s="156">
        <f>+D799+O799</f>
        <v>335.29773090369702</v>
      </c>
      <c r="J835" s="147">
        <f>+D834</f>
        <v>335.49222643910497</v>
      </c>
      <c r="K835" s="147">
        <f>+I835-J835</f>
        <v>-0.1944955354079525</v>
      </c>
      <c r="L835" s="142">
        <f>(-2*POWER(2*9.81*G835*ABS(K835)/F835,0.5))*(LOG10(($D$2/(3.7*G835))+((2.51*$D$3*POWER(F835,0.5))/(G835*POWER(2*9.81*G835*ABS(K835),0.5)))))</f>
        <v>0.15465722082068636</v>
      </c>
      <c r="M835" s="146">
        <f>+IF(K835&lt;0,-H835*L835,H835*L835)</f>
        <v>-6.8325467168655382E-4</v>
      </c>
      <c r="N835" s="142">
        <f>+M835/K835</f>
        <v>3.5129581265371142E-3</v>
      </c>
      <c r="O835" s="148"/>
    </row>
    <row r="836" spans="2:15" ht="15.75" x14ac:dyDescent="0.3">
      <c r="B836" s="141"/>
      <c r="C836" s="142"/>
      <c r="D836" s="143"/>
      <c r="E836" s="144"/>
      <c r="F836" s="142"/>
      <c r="G836" s="142"/>
      <c r="H836" s="146"/>
      <c r="I836" s="152"/>
      <c r="J836" s="143"/>
      <c r="K836" s="142"/>
      <c r="L836" s="149" t="s">
        <v>166</v>
      </c>
      <c r="M836" s="150">
        <f>+SUM(M834:M835)-C834</f>
        <v>-2.6347567812874781E-4</v>
      </c>
      <c r="N836" s="151">
        <f>+SUM(N834:N835)</f>
        <v>1.8145251349506612E-2</v>
      </c>
      <c r="O836" s="153"/>
    </row>
    <row r="837" spans="2:15" ht="15.75" x14ac:dyDescent="0.3">
      <c r="B837" s="141"/>
      <c r="C837" s="142"/>
      <c r="D837" s="143"/>
      <c r="E837" s="144"/>
      <c r="F837" s="142"/>
      <c r="G837" s="142"/>
      <c r="H837" s="146"/>
      <c r="I837" s="152"/>
      <c r="J837" s="143"/>
      <c r="K837" s="142"/>
      <c r="L837" s="149"/>
      <c r="M837" s="150"/>
      <c r="N837" s="151"/>
      <c r="O837" s="153"/>
    </row>
    <row r="838" spans="2:15" x14ac:dyDescent="0.25">
      <c r="B838" s="154" t="s">
        <v>145</v>
      </c>
      <c r="C838" s="143">
        <f>1.95/1000</f>
        <v>1.9499999999999999E-3</v>
      </c>
      <c r="D838" s="147">
        <f>+D799+O799</f>
        <v>335.29773090369702</v>
      </c>
      <c r="E838" s="144" t="s">
        <v>117</v>
      </c>
      <c r="F838" s="143">
        <v>401.35</v>
      </c>
      <c r="G838" s="143">
        <f>75/1000</f>
        <v>7.4999999999999997E-2</v>
      </c>
      <c r="H838" s="146">
        <f>+PI()*G838^2/4</f>
        <v>4.4178646691106467E-3</v>
      </c>
      <c r="I838" s="147">
        <f>+D834+O834</f>
        <v>335.46318570849684</v>
      </c>
      <c r="J838" s="147">
        <f>+D838</f>
        <v>335.29773090369702</v>
      </c>
      <c r="K838" s="147">
        <f>+I838-J838</f>
        <v>0.16545480479982189</v>
      </c>
      <c r="L838" s="262">
        <f>(-2*POWER(2*9.81*G838*ABS(K838)/F838,0.5))*(LOG10(($D$2/(3.7*G838))+((2.51*$D$3*POWER(F838,0.5))/(G838*POWER(2*9.81*G838*ABS(K838),0.5)))))</f>
        <v>0.14092183506662823</v>
      </c>
      <c r="M838" s="146">
        <f>+IF(K838&lt;0,-H838*L838,H838*L838)</f>
        <v>6.2257359624709463E-4</v>
      </c>
      <c r="N838" s="142">
        <f>+M838/K838</f>
        <v>3.7628015517610692E-3</v>
      </c>
      <c r="O838" s="148">
        <f>2*M840/N840</f>
        <v>-2.8881503982354027E-2</v>
      </c>
    </row>
    <row r="839" spans="2:15" x14ac:dyDescent="0.25">
      <c r="B839" s="141"/>
      <c r="C839" s="142"/>
      <c r="D839" s="143"/>
      <c r="E839" s="144" t="s">
        <v>167</v>
      </c>
      <c r="F839" s="143">
        <v>249.85</v>
      </c>
      <c r="G839" s="143">
        <f>75/1000</f>
        <v>7.4999999999999997E-2</v>
      </c>
      <c r="H839" s="146">
        <f>+PI()*G839^2/4</f>
        <v>4.4178646691106467E-3</v>
      </c>
      <c r="I839" s="147">
        <f>+D803+O803</f>
        <v>335.63154812967963</v>
      </c>
      <c r="J839" s="147">
        <f>+D838</f>
        <v>335.29773090369702</v>
      </c>
      <c r="K839" s="147">
        <f>+I839-J839</f>
        <v>0.33381722598261376</v>
      </c>
      <c r="L839" s="142">
        <f>(-2*POWER(2*9.81*G839*ABS(K839)/F839,0.5))*(LOG10(($D$2/(3.7*G839))+((2.51*$D$3*POWER(F839,0.5))/(G839*POWER(2*9.81*G839*ABS(K839),0.5)))))</f>
        <v>0.27621924358507732</v>
      </c>
      <c r="M839" s="146">
        <f>+IF(K839&lt;0,-H839*L839,H839*L839)</f>
        <v>1.2202992371629807E-3</v>
      </c>
      <c r="N839" s="142">
        <f>+M839/K839</f>
        <v>3.6555909706904627E-3</v>
      </c>
      <c r="O839" s="148"/>
    </row>
    <row r="840" spans="2:15" ht="15.75" x14ac:dyDescent="0.3">
      <c r="B840" s="141"/>
      <c r="C840" s="142"/>
      <c r="D840" s="152"/>
      <c r="E840" s="144"/>
      <c r="F840" s="142"/>
      <c r="G840" s="142"/>
      <c r="H840" s="146"/>
      <c r="I840" s="152"/>
      <c r="J840" s="143"/>
      <c r="K840" s="142"/>
      <c r="L840" s="149" t="s">
        <v>166</v>
      </c>
      <c r="M840" s="150">
        <f>+SUM(M838:M839)-C838</f>
        <v>-1.0712716658992463E-4</v>
      </c>
      <c r="N840" s="151">
        <f>+SUM(N838:N839)</f>
        <v>7.4183925224515319E-3</v>
      </c>
      <c r="O840" s="153"/>
    </row>
    <row r="841" spans="2:15" x14ac:dyDescent="0.25">
      <c r="B841" s="141"/>
      <c r="C841" s="142"/>
      <c r="D841" s="152"/>
      <c r="E841" s="144"/>
      <c r="F841" s="142"/>
      <c r="G841" s="142"/>
      <c r="H841" s="146"/>
      <c r="I841" s="152"/>
      <c r="J841" s="143"/>
      <c r="K841" s="142"/>
      <c r="L841" s="142"/>
      <c r="M841" s="142"/>
      <c r="N841" s="142"/>
      <c r="O841" s="153"/>
    </row>
    <row r="842" spans="2:15" x14ac:dyDescent="0.25">
      <c r="B842" s="154" t="s">
        <v>146</v>
      </c>
      <c r="C842" s="143">
        <f>4.52/1000</f>
        <v>4.5199999999999997E-3</v>
      </c>
      <c r="D842" s="156">
        <f>+D803+O803</f>
        <v>335.63154812967963</v>
      </c>
      <c r="E842" s="144" t="s">
        <v>112</v>
      </c>
      <c r="F842" s="143">
        <v>401.36</v>
      </c>
      <c r="G842" s="145">
        <f>110/1000</f>
        <v>0.11</v>
      </c>
      <c r="H842" s="146">
        <f>+PI()*G842^2/4</f>
        <v>9.5033177771091243E-3</v>
      </c>
      <c r="I842" s="156">
        <f>+D829+O829</f>
        <v>335.65076474599977</v>
      </c>
      <c r="J842" s="147">
        <f>+D842</f>
        <v>335.63154812967963</v>
      </c>
      <c r="K842" s="147">
        <f>+I842-J842</f>
        <v>1.9216616320136382E-2</v>
      </c>
      <c r="L842" s="142">
        <f>(-2*POWER(2*9.81*G842*ABS(K842)/F842,0.5))*(LOG10(($D$2/(3.7*G842))+((2.51*$D$3*POWER(F842,0.5))/(G842*POWER(2*9.81*G842*ABS(K842),0.5)))))</f>
        <v>5.374986820871501E-2</v>
      </c>
      <c r="M842" s="146">
        <f>+IF(K842&lt;0,-H842*L842,H842*L842)</f>
        <v>5.1080207806515393E-4</v>
      </c>
      <c r="N842" s="142">
        <f>+M842/K842</f>
        <v>2.6581270581434429E-2</v>
      </c>
      <c r="O842" s="148">
        <f>2*M846/N846</f>
        <v>-2.9288477973758251E-2</v>
      </c>
    </row>
    <row r="843" spans="2:15" x14ac:dyDescent="0.25">
      <c r="B843" s="141"/>
      <c r="C843" s="142"/>
      <c r="D843" s="152"/>
      <c r="E843" s="144" t="s">
        <v>167</v>
      </c>
      <c r="F843" s="143">
        <v>249.85</v>
      </c>
      <c r="G843" s="145">
        <f>75/1000</f>
        <v>7.4999999999999997E-2</v>
      </c>
      <c r="H843" s="146">
        <f>+PI()*G843^2/4</f>
        <v>4.4178646691106467E-3</v>
      </c>
      <c r="I843" s="156">
        <f>+D838+O838</f>
        <v>335.26884939971467</v>
      </c>
      <c r="J843" s="147">
        <f>+D842</f>
        <v>335.63154812967963</v>
      </c>
      <c r="K843" s="147">
        <f>+I843-J843</f>
        <v>-0.36269872996496133</v>
      </c>
      <c r="L843" s="142">
        <f>(-2*POWER(2*9.81*G843*ABS(K843)/F843,0.5))*(LOG10(($D$2/(3.7*G843))+((2.51*$D$3*POWER(F843,0.5))/(G843*POWER(2*9.81*G843*ABS(K843),0.5)))))</f>
        <v>0.28957410147249241</v>
      </c>
      <c r="M843" s="146">
        <f>+IF(K843&lt;0,-H843*L843,H843*L843)</f>
        <v>-1.2792991919847855E-3</v>
      </c>
      <c r="N843" s="142">
        <f>+M843/K843</f>
        <v>3.5271675533806606E-3</v>
      </c>
      <c r="O843" s="148"/>
    </row>
    <row r="844" spans="2:15" x14ac:dyDescent="0.25">
      <c r="B844" s="141"/>
      <c r="C844" s="142"/>
      <c r="D844" s="152"/>
      <c r="E844" s="144" t="s">
        <v>140</v>
      </c>
      <c r="F844" s="143">
        <v>298.01</v>
      </c>
      <c r="G844" s="145">
        <f>63/1000</f>
        <v>6.3E-2</v>
      </c>
      <c r="H844" s="146">
        <f>+PI()*G844^2/4</f>
        <v>3.1172453105244723E-3</v>
      </c>
      <c r="I844" s="156">
        <f>+D809+O809</f>
        <v>335.59972550412289</v>
      </c>
      <c r="J844" s="147">
        <f>+D842</f>
        <v>335.63154812967963</v>
      </c>
      <c r="K844" s="147">
        <f>+I844-J844</f>
        <v>-3.1822625556742423E-2</v>
      </c>
      <c r="L844" s="142">
        <f>(-2*POWER(2*9.81*G844*ABS(K844)/F844,0.5))*(LOG10(($D$2/(3.7*G844))+((2.51*$D$3*POWER(F844,0.5))/(G844*POWER(2*9.81*G844*ABS(K844),0.5)))))</f>
        <v>5.6405587137177519E-2</v>
      </c>
      <c r="M844" s="146">
        <f>+IF(K844&lt;0,-H844*L844,H844*L844)</f>
        <v>-1.7583005199074613E-4</v>
      </c>
      <c r="N844" s="142">
        <f>+M844/K844</f>
        <v>5.5253156807324498E-3</v>
      </c>
      <c r="O844" s="148"/>
    </row>
    <row r="845" spans="2:15" x14ac:dyDescent="0.25">
      <c r="B845" s="141"/>
      <c r="C845" s="142"/>
      <c r="D845" s="142"/>
      <c r="E845" s="144" t="s">
        <v>168</v>
      </c>
      <c r="F845" s="143">
        <v>184.94</v>
      </c>
      <c r="G845" s="145">
        <f>110/1000</f>
        <v>0.11</v>
      </c>
      <c r="H845" s="146">
        <f>+PI()*G845^2/4</f>
        <v>9.5033177771091243E-3</v>
      </c>
      <c r="I845" s="156">
        <f>+D817+O817</f>
        <v>336.07737529405972</v>
      </c>
      <c r="J845" s="147">
        <f>+D842</f>
        <v>335.63154812967963</v>
      </c>
      <c r="K845" s="147">
        <f>+I845-J845</f>
        <v>0.44582716438009129</v>
      </c>
      <c r="L845" s="142">
        <f>(-2*POWER(2*9.81*G845*ABS(K845)/F845,0.5))*(LOG10(($D$2/(3.7*G845))+((2.51*$D$3*POWER(F845,0.5))/(G845*POWER(2*9.81*G845*ABS(K845),0.5)))))</f>
        <v>0.50354131439429606</v>
      </c>
      <c r="M845" s="146">
        <f>+IF(K845&lt;0,-H845*L845,H845*L845)</f>
        <v>4.7853131245922083E-3</v>
      </c>
      <c r="N845" s="142">
        <f>+M845/K845</f>
        <v>1.0733561135167788E-2</v>
      </c>
      <c r="O845" s="148"/>
    </row>
    <row r="846" spans="2:15" ht="15.75" x14ac:dyDescent="0.3">
      <c r="B846" s="141"/>
      <c r="C846" s="142"/>
      <c r="D846" s="142"/>
      <c r="E846" s="142"/>
      <c r="F846" s="142"/>
      <c r="G846" s="142"/>
      <c r="H846" s="146"/>
      <c r="I846" s="152"/>
      <c r="J846" s="143"/>
      <c r="K846" s="142"/>
      <c r="L846" s="149" t="s">
        <v>166</v>
      </c>
      <c r="M846" s="150">
        <f>+SUM(M842:M845)-C842</f>
        <v>-6.7901404131816886E-4</v>
      </c>
      <c r="N846" s="151">
        <f>+SUM(N842:N845)</f>
        <v>4.6367314950715333E-2</v>
      </c>
      <c r="O846" s="153"/>
    </row>
    <row r="847" spans="2:15" x14ac:dyDescent="0.25">
      <c r="B847" s="141"/>
      <c r="C847" s="142"/>
      <c r="D847" s="142"/>
      <c r="E847" s="142"/>
      <c r="F847" s="142"/>
      <c r="G847" s="142"/>
      <c r="H847" s="146"/>
      <c r="I847" s="142"/>
      <c r="J847" s="143"/>
      <c r="K847" s="142"/>
      <c r="L847" s="142"/>
      <c r="M847" s="142"/>
      <c r="N847" s="142"/>
      <c r="O847" s="153"/>
    </row>
    <row r="848" spans="2:15" x14ac:dyDescent="0.25">
      <c r="B848" s="154" t="s">
        <v>147</v>
      </c>
      <c r="C848" s="142">
        <f>0.79/1000</f>
        <v>7.9000000000000001E-4</v>
      </c>
      <c r="D848" s="147">
        <f>+D809+O809</f>
        <v>335.59972550412289</v>
      </c>
      <c r="E848" s="144" t="s">
        <v>140</v>
      </c>
      <c r="F848" s="143">
        <v>298.01</v>
      </c>
      <c r="G848" s="143">
        <f>63/1000</f>
        <v>6.3E-2</v>
      </c>
      <c r="H848" s="146">
        <f>+PI()*G848^2/4</f>
        <v>3.1172453105244723E-3</v>
      </c>
      <c r="I848" s="147">
        <f>+D842+O842</f>
        <v>335.60225965170588</v>
      </c>
      <c r="J848" s="147">
        <f>+D848</f>
        <v>335.59972550412289</v>
      </c>
      <c r="K848" s="147">
        <f>+I848-J848</f>
        <v>2.5341475829918636E-3</v>
      </c>
      <c r="L848" s="142">
        <f>(-2*POWER(2*9.81*G848*ABS(K848)/F848,0.5))*(LOG10(($D$2/(3.7*G848))+((2.51*$D$3*POWER(F848,0.5))/(G848*POWER(2*9.81*G848*ABS(K848),0.5)))))</f>
        <v>1.2358326918915519E-2</v>
      </c>
      <c r="M848" s="146">
        <f>+IF(K848&lt;0,-H848*L848,H848*L848)</f>
        <v>3.8523936633917754E-5</v>
      </c>
      <c r="N848" s="142">
        <f>+M848/K848</f>
        <v>1.5201930973742126E-2</v>
      </c>
      <c r="O848" s="148">
        <f>2*M850/N850</f>
        <v>-2.2362830601022871E-2</v>
      </c>
    </row>
    <row r="849" spans="2:15" x14ac:dyDescent="0.25">
      <c r="B849" s="141"/>
      <c r="C849" s="142"/>
      <c r="D849" s="142"/>
      <c r="E849" s="144" t="s">
        <v>169</v>
      </c>
      <c r="F849" s="143">
        <v>119.71</v>
      </c>
      <c r="G849" s="143">
        <f>63/1000</f>
        <v>6.3E-2</v>
      </c>
      <c r="H849" s="146">
        <f>+PI()*G849^2/4</f>
        <v>3.1172453105244723E-3</v>
      </c>
      <c r="I849" s="147">
        <f>+D813+O813</f>
        <v>335.67944271791237</v>
      </c>
      <c r="J849" s="147">
        <f>+D848</f>
        <v>335.59972550412289</v>
      </c>
      <c r="K849" s="147">
        <f>+I849-J849</f>
        <v>7.9717213789479047E-2</v>
      </c>
      <c r="L849" s="142">
        <f>(-2*POWER(2*9.81*G849*ABS(K849)/F849,0.5))*(LOG10(($D$2/(3.7*G849))+((2.51*$D$3*POWER(F849,0.5))/(G849*POWER(2*9.81*G849*ABS(K849),0.5)))))</f>
        <v>0.16359545954670823</v>
      </c>
      <c r="M849" s="146">
        <f>+IF(K849&lt;0,-H849*L849,H849*L849)</f>
        <v>5.0996717909507227E-4</v>
      </c>
      <c r="N849" s="142">
        <f>+M849/K849</f>
        <v>6.3972027477254469E-3</v>
      </c>
      <c r="O849" s="148"/>
    </row>
    <row r="850" spans="2:15" ht="15.75" x14ac:dyDescent="0.3">
      <c r="B850" s="141"/>
      <c r="C850" s="142"/>
      <c r="D850" s="142"/>
      <c r="E850" s="142"/>
      <c r="F850" s="142"/>
      <c r="G850" s="142"/>
      <c r="H850" s="146"/>
      <c r="I850" s="142"/>
      <c r="J850" s="142"/>
      <c r="K850" s="142"/>
      <c r="L850" s="149" t="s">
        <v>166</v>
      </c>
      <c r="M850" s="150">
        <f>+SUM(M848:M849)-C848</f>
        <v>-2.4150888427101002E-4</v>
      </c>
      <c r="N850" s="151">
        <f>+SUM(N848:N849)</f>
        <v>2.1599133721467573E-2</v>
      </c>
      <c r="O850" s="153"/>
    </row>
    <row r="851" spans="2:15" x14ac:dyDescent="0.25">
      <c r="B851" s="141"/>
      <c r="C851" s="142"/>
      <c r="D851" s="142"/>
      <c r="E851" s="142"/>
      <c r="F851" s="142"/>
      <c r="G851" s="142"/>
      <c r="H851" s="146"/>
      <c r="I851" s="142"/>
      <c r="J851" s="142"/>
      <c r="K851" s="142"/>
      <c r="L851" s="142"/>
      <c r="M851" s="142"/>
      <c r="N851" s="142"/>
      <c r="O851" s="153"/>
    </row>
    <row r="852" spans="2:15" x14ac:dyDescent="0.25">
      <c r="B852" s="154" t="s">
        <v>148</v>
      </c>
      <c r="C852" s="142">
        <f>0.76/1000</f>
        <v>7.6000000000000004E-4</v>
      </c>
      <c r="D852" s="147">
        <f>+D813+O813</f>
        <v>335.67944271791237</v>
      </c>
      <c r="E852" s="144" t="s">
        <v>169</v>
      </c>
      <c r="F852" s="143">
        <v>119.71</v>
      </c>
      <c r="G852" s="143">
        <f>63/1000</f>
        <v>6.3E-2</v>
      </c>
      <c r="H852" s="146">
        <f>+PI()*G852^2/4</f>
        <v>3.1172453105244723E-3</v>
      </c>
      <c r="I852" s="147">
        <f>+D848+O848</f>
        <v>335.57736267352186</v>
      </c>
      <c r="J852" s="261">
        <f>+D852</f>
        <v>335.67944271791237</v>
      </c>
      <c r="K852" s="147">
        <f>+I852-J852</f>
        <v>-0.10208004439050455</v>
      </c>
      <c r="L852" s="142">
        <f>(-2*POWER(2*9.81*G852*ABS(K852)/F852,0.5))*(LOG10(($D$2/(3.7*G852))+((2.51*$D$3*POWER(F852,0.5))/(G852*POWER(2*9.81*G852*ABS(K852),0.5)))))</f>
        <v>0.18859474027986092</v>
      </c>
      <c r="M852" s="146">
        <f>+IF(K852&lt;0,-H852*L852,H852*L852)</f>
        <v>-5.8789606972697731E-4</v>
      </c>
      <c r="N852" s="142">
        <f>+M852/K852</f>
        <v>5.7591674576276258E-3</v>
      </c>
      <c r="O852" s="148">
        <f>2*M854/N854</f>
        <v>-2.0938368315682132E-2</v>
      </c>
    </row>
    <row r="853" spans="2:15" x14ac:dyDescent="0.25">
      <c r="B853" s="141"/>
      <c r="C853" s="142"/>
      <c r="D853" s="142"/>
      <c r="E853" s="144" t="s">
        <v>122</v>
      </c>
      <c r="F853" s="143">
        <v>283.68</v>
      </c>
      <c r="G853" s="143">
        <f>75/1000</f>
        <v>7.4999999999999997E-2</v>
      </c>
      <c r="H853" s="146">
        <f>+PI()*G853^2/4</f>
        <v>4.4178646691106467E-3</v>
      </c>
      <c r="I853" s="147">
        <f>+D817+O817</f>
        <v>336.07737529405972</v>
      </c>
      <c r="J853" s="261">
        <f>+D852</f>
        <v>335.67944271791237</v>
      </c>
      <c r="K853" s="147">
        <f>+I853-J853</f>
        <v>0.39793257614735467</v>
      </c>
      <c r="L853" s="262">
        <f>(-2*POWER(2*9.81*G853*ABS(K853)/F853,0.5))*(LOG10(($D$2/(3.7*G853))+((2.51*$D$3*POWER(F853,0.5))/(G853*POWER(2*9.81*G853*ABS(K853),0.5)))))</f>
        <v>0.28398226498502677</v>
      </c>
      <c r="M853" s="146">
        <f>+IF(K853&lt;0,-H853*L853,H853*L853)</f>
        <v>1.2545952151313672E-3</v>
      </c>
      <c r="N853" s="142">
        <f>+M853/K853</f>
        <v>3.1527833867684906E-3</v>
      </c>
      <c r="O853" s="148"/>
    </row>
    <row r="854" spans="2:15" ht="15.75" x14ac:dyDescent="0.3">
      <c r="B854" s="141"/>
      <c r="C854" s="142"/>
      <c r="D854" s="142"/>
      <c r="E854" s="142"/>
      <c r="F854" s="142"/>
      <c r="G854" s="142"/>
      <c r="H854" s="142"/>
      <c r="I854" s="142"/>
      <c r="J854" s="142"/>
      <c r="K854" s="142"/>
      <c r="L854" s="149" t="s">
        <v>166</v>
      </c>
      <c r="M854" s="150">
        <f>+SUM(M852:M853)-C852</f>
        <v>-9.3300854595610144E-5</v>
      </c>
      <c r="N854" s="151">
        <f>+SUM(N852:N853)</f>
        <v>8.9119508443961173E-3</v>
      </c>
      <c r="O854" s="153"/>
    </row>
    <row r="855" spans="2:15" x14ac:dyDescent="0.25">
      <c r="B855" s="154"/>
      <c r="C855" s="142"/>
      <c r="D855" s="142"/>
      <c r="E855" s="142"/>
      <c r="F855" s="142"/>
      <c r="G855" s="142"/>
      <c r="H855" s="142"/>
      <c r="I855" s="142"/>
      <c r="J855" s="142"/>
      <c r="K855" s="142"/>
      <c r="L855" s="142"/>
      <c r="M855" s="142"/>
      <c r="N855" s="142"/>
      <c r="O855" s="153"/>
    </row>
    <row r="856" spans="2:15" x14ac:dyDescent="0.25">
      <c r="B856" s="154" t="s">
        <v>142</v>
      </c>
      <c r="C856" s="142">
        <f>3.71/1000</f>
        <v>3.7099999999999998E-3</v>
      </c>
      <c r="D856" s="147">
        <f>+D817+O817</f>
        <v>336.07737529405972</v>
      </c>
      <c r="E856" s="144" t="s">
        <v>168</v>
      </c>
      <c r="F856" s="143">
        <v>184.94</v>
      </c>
      <c r="G856" s="145">
        <f>110/1000</f>
        <v>0.11</v>
      </c>
      <c r="H856" s="146">
        <f>+PI()*G856^2/4</f>
        <v>9.5033177771091243E-3</v>
      </c>
      <c r="I856" s="147">
        <f>+D842+O842</f>
        <v>335.60225965170588</v>
      </c>
      <c r="J856" s="261">
        <f>+D856</f>
        <v>336.07737529405972</v>
      </c>
      <c r="K856" s="147">
        <f>+I856-J856</f>
        <v>-0.47511564235384185</v>
      </c>
      <c r="L856" s="262">
        <f>(-2*POWER(2*9.81*G856*ABS(K856)/F856,0.5))*(LOG10(($D$2/(3.7*G856))+((2.51*$D$3*POWER(F856,0.5))/(G856*POWER(2*9.81*G856*ABS(K856),0.5)))))</f>
        <v>0.52185197124960869</v>
      </c>
      <c r="M856" s="146">
        <f>+IF(K856&lt;0,-H856*L856,H856*L856)</f>
        <v>-4.9593251153958462E-3</v>
      </c>
      <c r="N856" s="142">
        <f>+M856/K856</f>
        <v>1.0438143208306314E-2</v>
      </c>
      <c r="O856" s="148">
        <f>2*M859/N859</f>
        <v>-2.210882805175737E-2</v>
      </c>
    </row>
    <row r="857" spans="2:15" x14ac:dyDescent="0.25">
      <c r="B857" s="141"/>
      <c r="C857" s="142"/>
      <c r="D857" s="142"/>
      <c r="E857" s="144" t="s">
        <v>171</v>
      </c>
      <c r="F857" s="143">
        <v>283.68</v>
      </c>
      <c r="G857" s="143">
        <f>75/1000</f>
        <v>7.4999999999999997E-2</v>
      </c>
      <c r="H857" s="146">
        <f>+PI()*G857^2/4</f>
        <v>4.4178646691106467E-3</v>
      </c>
      <c r="I857" s="147">
        <f>+D852+O852</f>
        <v>335.65850434959668</v>
      </c>
      <c r="J857" s="261">
        <f>+D856</f>
        <v>336.07737529405972</v>
      </c>
      <c r="K857" s="147">
        <f>+I857-J857</f>
        <v>-0.41887094446303763</v>
      </c>
      <c r="L857" s="262">
        <f>(-2*POWER(2*9.81*G857*ABS(K857)/F857,0.5))*(LOG10(($D$2/(3.7*G857))+((2.51*$D$3*POWER(F857,0.5))/(G857*POWER(2*9.81*G857*ABS(K857),0.5)))))</f>
        <v>0.29238827959355007</v>
      </c>
      <c r="M857" s="146">
        <f>+IF(K857&lt;0,-H857*L857,H857*L857)</f>
        <v>-1.2917318500783904E-3</v>
      </c>
      <c r="N857" s="142">
        <f>+M857/K857</f>
        <v>3.0838420930205546E-3</v>
      </c>
      <c r="O857" s="148"/>
    </row>
    <row r="858" spans="2:15" x14ac:dyDescent="0.25">
      <c r="B858" s="141"/>
      <c r="C858" s="142"/>
      <c r="D858" s="142"/>
      <c r="E858" s="144" t="s">
        <v>170</v>
      </c>
      <c r="F858" s="143">
        <v>372.26</v>
      </c>
      <c r="G858" s="145">
        <f>110/1000</f>
        <v>0.11</v>
      </c>
      <c r="H858" s="146">
        <f>+PI()*G858^2/4</f>
        <v>9.5033177771091243E-3</v>
      </c>
      <c r="I858" s="147">
        <v>339.3</v>
      </c>
      <c r="J858" s="261">
        <f>+D856</f>
        <v>336.07737529405972</v>
      </c>
      <c r="K858" s="147">
        <f>+I858-J858</f>
        <v>3.2226247059402908</v>
      </c>
      <c r="L858" s="262">
        <f>(-2*POWER(2*9.81*G858*ABS(K858)/F858,0.5))*(LOG10(($D$2/(3.7*G858))+((2.51*$D$3*POWER(F858,0.5))/(G858*POWER(2*9.81*G858*ABS(K858),0.5)))))</f>
        <v>1.0289078444173261</v>
      </c>
      <c r="M858" s="146">
        <f>+IF(K858&lt;0,-H858*L858,H858*L858)</f>
        <v>9.7780382088582043E-3</v>
      </c>
      <c r="N858" s="142">
        <f>+M858/K858</f>
        <v>3.0341845858856183E-3</v>
      </c>
      <c r="O858" s="148"/>
    </row>
    <row r="859" spans="2:15" ht="16.5" thickBot="1" x14ac:dyDescent="0.35">
      <c r="B859" s="299"/>
      <c r="C859" s="300"/>
      <c r="D859" s="300"/>
      <c r="E859" s="300"/>
      <c r="F859" s="300"/>
      <c r="G859" s="300"/>
      <c r="H859" s="300"/>
      <c r="I859" s="300"/>
      <c r="J859" s="300"/>
      <c r="K859" s="300"/>
      <c r="L859" s="301" t="s">
        <v>166</v>
      </c>
      <c r="M859" s="302">
        <f>+SUM(M856:M858)-C856</f>
        <v>-1.8301875661603205E-4</v>
      </c>
      <c r="N859" s="303">
        <f>+SUM(N856:N858)</f>
        <v>1.6556169887212487E-2</v>
      </c>
      <c r="O859" s="304"/>
    </row>
    <row r="861" spans="2:15" ht="15.75" thickBot="1" x14ac:dyDescent="0.3"/>
    <row r="862" spans="2:15" ht="15.75" thickBot="1" x14ac:dyDescent="0.3">
      <c r="B862" s="131">
        <f>+B823+1</f>
        <v>23</v>
      </c>
      <c r="D862" s="297"/>
    </row>
    <row r="863" spans="2:15" ht="32.25" thickBot="1" x14ac:dyDescent="0.3">
      <c r="B863" s="125" t="s">
        <v>151</v>
      </c>
      <c r="C863" s="298" t="s">
        <v>161</v>
      </c>
      <c r="D863" s="298" t="s">
        <v>153</v>
      </c>
      <c r="E863" s="125" t="s">
        <v>152</v>
      </c>
      <c r="F863" s="125" t="s">
        <v>78</v>
      </c>
      <c r="G863" s="125" t="s">
        <v>115</v>
      </c>
      <c r="H863" s="125" t="s">
        <v>154</v>
      </c>
      <c r="I863" s="125" t="s">
        <v>155</v>
      </c>
      <c r="J863" s="125" t="s">
        <v>156</v>
      </c>
      <c r="K863" s="125" t="s">
        <v>157</v>
      </c>
      <c r="L863" s="125" t="s">
        <v>82</v>
      </c>
      <c r="M863" s="125" t="s">
        <v>164</v>
      </c>
      <c r="N863" s="125" t="s">
        <v>158</v>
      </c>
      <c r="O863" s="129" t="s">
        <v>165</v>
      </c>
    </row>
    <row r="864" spans="2:15" x14ac:dyDescent="0.25">
      <c r="B864" s="132" t="s">
        <v>127</v>
      </c>
      <c r="C864" s="133">
        <f>2.97/1000</f>
        <v>2.97E-3</v>
      </c>
      <c r="D864" s="134">
        <f>+D825+O825</f>
        <v>336.70625127242829</v>
      </c>
      <c r="E864" s="135" t="s">
        <v>110</v>
      </c>
      <c r="F864" s="136">
        <v>310.83</v>
      </c>
      <c r="G864" s="137">
        <f>110/1000</f>
        <v>0.11</v>
      </c>
      <c r="H864" s="138">
        <f>+PI()*G864^2/4</f>
        <v>9.5033177771091243E-3</v>
      </c>
      <c r="I864" s="134">
        <v>339.3</v>
      </c>
      <c r="J864" s="134">
        <f>+D864</f>
        <v>336.70625127242829</v>
      </c>
      <c r="K864" s="134">
        <f>+I864-J864</f>
        <v>2.5937487275717217</v>
      </c>
      <c r="L864" s="133">
        <f>(-2*POWER(2*9.81*G864*ABS(K864)/F864,0.5))*(LOG10(($D$2/(3.7*G864))+((2.51*$D$3*POWER(F864,0.5))/(G864*POWER(2*9.81*G864*ABS(K864),0.5)))))</f>
        <v>1.0080803619172105</v>
      </c>
      <c r="M864" s="139">
        <f>+IF(K864&lt;0,-H864*L864,H864*L864)</f>
        <v>9.5801080241624259E-3</v>
      </c>
      <c r="N864" s="133">
        <f>+M864/K864</f>
        <v>3.6935374357296986E-3</v>
      </c>
      <c r="O864" s="140">
        <f>2*M866/N866</f>
        <v>-1.7615402411912673E-2</v>
      </c>
    </row>
    <row r="865" spans="2:15" x14ac:dyDescent="0.25">
      <c r="B865" s="141"/>
      <c r="C865" s="142"/>
      <c r="D865" s="143"/>
      <c r="E865" s="144" t="s">
        <v>138</v>
      </c>
      <c r="F865" s="143">
        <v>240.22</v>
      </c>
      <c r="G865" s="145">
        <f>110/1000</f>
        <v>0.11</v>
      </c>
      <c r="H865" s="146">
        <f>+PI()*G865^2/4</f>
        <v>9.5033177771091243E-3</v>
      </c>
      <c r="I865" s="147">
        <f>+D829+O829</f>
        <v>335.65076474599977</v>
      </c>
      <c r="J865" s="147">
        <f>+D864</f>
        <v>336.70625127242829</v>
      </c>
      <c r="K865" s="147">
        <f>+I865-J865</f>
        <v>-1.055486526428524</v>
      </c>
      <c r="L865" s="142">
        <f>(-2*POWER(2*9.81*G865*ABS(K865)/F865,0.5))*(LOG10(($D$2/(3.7*G865))+((2.51*$D$3*POWER(F865,0.5))/(G865*POWER(2*9.81*G865*ABS(K865),0.5)))))</f>
        <v>0.70486296743338428</v>
      </c>
      <c r="M865" s="146">
        <f>+IF(K865&lt;0,-H865*L865,H865*L865)</f>
        <v>-6.6985367688355705E-3</v>
      </c>
      <c r="N865" s="142">
        <f>+M865/K865</f>
        <v>6.3463972311437987E-3</v>
      </c>
      <c r="O865" s="148"/>
    </row>
    <row r="866" spans="2:15" ht="15.75" x14ac:dyDescent="0.3">
      <c r="B866" s="141"/>
      <c r="C866" s="142"/>
      <c r="D866" s="143"/>
      <c r="E866" s="144"/>
      <c r="F866" s="143"/>
      <c r="G866" s="145"/>
      <c r="H866" s="146"/>
      <c r="I866" s="147"/>
      <c r="J866" s="147"/>
      <c r="K866" s="147"/>
      <c r="L866" s="149" t="s">
        <v>166</v>
      </c>
      <c r="M866" s="150">
        <f>+SUM(M864:M865)-C864</f>
        <v>-8.8428744673144533E-5</v>
      </c>
      <c r="N866" s="151">
        <f>+SUM(N864:N865)</f>
        <v>1.0039934666873498E-2</v>
      </c>
      <c r="O866" s="148"/>
    </row>
    <row r="867" spans="2:15" x14ac:dyDescent="0.25">
      <c r="B867" s="141"/>
      <c r="C867" s="142"/>
      <c r="D867" s="143"/>
      <c r="E867" s="144"/>
      <c r="F867" s="142"/>
      <c r="G867" s="142"/>
      <c r="H867" s="146"/>
      <c r="I867" s="152"/>
      <c r="J867" s="142"/>
      <c r="K867" s="142"/>
      <c r="L867" s="142"/>
      <c r="M867" s="142"/>
      <c r="N867" s="142"/>
      <c r="O867" s="153"/>
    </row>
    <row r="868" spans="2:15" x14ac:dyDescent="0.25">
      <c r="B868" s="154" t="s">
        <v>128</v>
      </c>
      <c r="C868" s="142">
        <f>3.73/1000</f>
        <v>3.7299999999999998E-3</v>
      </c>
      <c r="D868" s="147">
        <f>+D829+O829</f>
        <v>335.65076474599977</v>
      </c>
      <c r="E868" s="144" t="s">
        <v>138</v>
      </c>
      <c r="F868" s="143">
        <v>240.22</v>
      </c>
      <c r="G868" s="155">
        <f>110/1000</f>
        <v>0.11</v>
      </c>
      <c r="H868" s="146">
        <f>+PI()*G868^2/4</f>
        <v>9.5033177771091243E-3</v>
      </c>
      <c r="I868" s="156">
        <f>+D864+O864</f>
        <v>336.68863587001636</v>
      </c>
      <c r="J868" s="147">
        <f>+D868</f>
        <v>335.65076474599977</v>
      </c>
      <c r="K868" s="147">
        <f>+I868-J868</f>
        <v>1.0378711240165899</v>
      </c>
      <c r="L868" s="142">
        <f>(-2*POWER(2*9.81*G868*ABS(K868)/F868,0.5))*(LOG10(($D$2/(3.7*G868))+((2.51*$D$3*POWER(F868,0.5))/(G868*POWER(2*9.81*G868*ABS(K868),0.5)))))</f>
        <v>0.6982613307319766</v>
      </c>
      <c r="M868" s="146">
        <f>+IF(K868&lt;0,-H868*L868,H868*L868)</f>
        <v>6.6357993174130667E-3</v>
      </c>
      <c r="N868" s="142">
        <f>+M868/K868</f>
        <v>6.3936640724065437E-3</v>
      </c>
      <c r="O868" s="148">
        <f>2*M871/N871</f>
        <v>-2.7324112529393835E-2</v>
      </c>
    </row>
    <row r="869" spans="2:15" x14ac:dyDescent="0.25">
      <c r="B869" s="141"/>
      <c r="C869" s="142"/>
      <c r="D869" s="143"/>
      <c r="E869" s="144" t="s">
        <v>139</v>
      </c>
      <c r="F869" s="147">
        <v>237.3</v>
      </c>
      <c r="G869" s="155">
        <f>110/1000</f>
        <v>0.11</v>
      </c>
      <c r="H869" s="146">
        <f>+PI()*G869^2/4</f>
        <v>9.5033177771091243E-3</v>
      </c>
      <c r="I869" s="156">
        <f>+D834+O834</f>
        <v>335.46318570849684</v>
      </c>
      <c r="J869" s="147">
        <f>+D868</f>
        <v>335.65076474599977</v>
      </c>
      <c r="K869" s="147">
        <f>+I869-J869</f>
        <v>-0.18757903750292826</v>
      </c>
      <c r="L869" s="142">
        <f>(-2*POWER(2*9.81*G869*ABS(K869)/F869,0.5))*(LOG10(($D$2/(3.7*G869))+((2.51*$D$3*POWER(F869,0.5))/(G869*POWER(2*9.81*G869*ABS(K869),0.5)))))</f>
        <v>0.26851773499992343</v>
      </c>
      <c r="M869" s="146">
        <f>+IF(K869&lt;0,-H869*L869,H869*L869)</f>
        <v>-2.5518093644938491E-3</v>
      </c>
      <c r="N869" s="142">
        <f>+M869/K869</f>
        <v>1.3603915439932958E-2</v>
      </c>
      <c r="O869" s="148"/>
    </row>
    <row r="870" spans="2:15" x14ac:dyDescent="0.25">
      <c r="B870" s="141"/>
      <c r="C870" s="142"/>
      <c r="D870" s="143"/>
      <c r="E870" s="144" t="s">
        <v>112</v>
      </c>
      <c r="F870" s="143">
        <v>401.36</v>
      </c>
      <c r="G870" s="155">
        <f>110/1000</f>
        <v>0.11</v>
      </c>
      <c r="H870" s="146">
        <f>+PI()*G870^2/4</f>
        <v>9.5033177771091243E-3</v>
      </c>
      <c r="I870" s="156">
        <f>+D842+O842</f>
        <v>335.60225965170588</v>
      </c>
      <c r="J870" s="147">
        <f>+D868</f>
        <v>335.65076474599977</v>
      </c>
      <c r="K870" s="147">
        <f>+I870-J870</f>
        <v>-4.8505094293886941E-2</v>
      </c>
      <c r="L870" s="142">
        <f>(-2*POWER(2*9.81*G870*ABS(K870)/F870,0.5))*(LOG10(($D$2/(3.7*G870))+((2.51*$D$3*POWER(F870,0.5))/(G870*POWER(2*9.81*G870*ABS(K870),0.5)))))</f>
        <v>9.1875720496603988E-2</v>
      </c>
      <c r="M870" s="146">
        <f>+IF(K870&lt;0,-H870*L870,H870*L870)</f>
        <v>-8.7312416788008578E-4</v>
      </c>
      <c r="N870" s="142">
        <f>+M870/K870</f>
        <v>1.800066942638899E-2</v>
      </c>
      <c r="O870" s="148"/>
    </row>
    <row r="871" spans="2:15" ht="15.75" x14ac:dyDescent="0.3">
      <c r="B871" s="141"/>
      <c r="C871" s="142"/>
      <c r="D871" s="143"/>
      <c r="E871" s="144"/>
      <c r="F871" s="143"/>
      <c r="G871" s="155"/>
      <c r="H871" s="146"/>
      <c r="I871" s="156"/>
      <c r="J871" s="147"/>
      <c r="K871" s="147"/>
      <c r="L871" s="149" t="s">
        <v>166</v>
      </c>
      <c r="M871" s="150">
        <f>+SUM(M868:M870)-C868</f>
        <v>-5.1913421496086864E-4</v>
      </c>
      <c r="N871" s="151">
        <f>+SUM(N868:N870)</f>
        <v>3.7998248938728496E-2</v>
      </c>
      <c r="O871" s="153"/>
    </row>
    <row r="872" spans="2:15" x14ac:dyDescent="0.25">
      <c r="B872" s="141"/>
      <c r="C872" s="142"/>
      <c r="D872" s="143"/>
      <c r="E872" s="144"/>
      <c r="F872" s="142"/>
      <c r="G872" s="142"/>
      <c r="H872" s="146"/>
      <c r="I872" s="152"/>
      <c r="J872" s="143"/>
      <c r="K872" s="142"/>
      <c r="L872" s="142"/>
      <c r="M872" s="142"/>
      <c r="N872" s="142"/>
      <c r="O872" s="153"/>
    </row>
    <row r="873" spans="2:15" x14ac:dyDescent="0.25">
      <c r="B873" s="154" t="s">
        <v>141</v>
      </c>
      <c r="C873" s="179">
        <f>1.9/1000</f>
        <v>1.9E-3</v>
      </c>
      <c r="D873" s="147">
        <f>+D834+O834</f>
        <v>335.46318570849684</v>
      </c>
      <c r="E873" s="144" t="s">
        <v>139</v>
      </c>
      <c r="F873" s="147">
        <v>237.3</v>
      </c>
      <c r="G873" s="155">
        <f>110/1000</f>
        <v>0.11</v>
      </c>
      <c r="H873" s="146">
        <f>+PI()*G873^2/4</f>
        <v>9.5033177771091243E-3</v>
      </c>
      <c r="I873" s="156">
        <f>+D868+O868</f>
        <v>335.62344063347035</v>
      </c>
      <c r="J873" s="147">
        <f>+D873</f>
        <v>335.46318570849684</v>
      </c>
      <c r="K873" s="147">
        <f>+I873-J873</f>
        <v>0.16025492497351479</v>
      </c>
      <c r="L873" s="142">
        <f>(-2*POWER(2*9.81*G873*ABS(K873)/F873,0.5))*(LOG10(($D$2/(3.7*G873))+((2.51*$D$3*POWER(F873,0.5))/(G873*POWER(2*9.81*G873*ABS(K873),0.5)))))</f>
        <v>0.24559747585792549</v>
      </c>
      <c r="M873" s="146">
        <f>+IF(K873&lt;0,-H873*L873,H873*L873)</f>
        <v>2.3339908583337524E-3</v>
      </c>
      <c r="N873" s="142">
        <f>+M873/K873</f>
        <v>1.4564237939766838E-2</v>
      </c>
      <c r="O873" s="148">
        <f>2*M875/N875</f>
        <v>-2.7540273052460897E-2</v>
      </c>
    </row>
    <row r="874" spans="2:15" x14ac:dyDescent="0.25">
      <c r="B874" s="141"/>
      <c r="C874" s="142"/>
      <c r="D874" s="143"/>
      <c r="E874" s="144" t="s">
        <v>117</v>
      </c>
      <c r="F874" s="143">
        <v>401.35</v>
      </c>
      <c r="G874" s="143">
        <f>75/1000</f>
        <v>7.4999999999999997E-2</v>
      </c>
      <c r="H874" s="146">
        <f>+PI()*G874^2/4</f>
        <v>4.4178646691106467E-3</v>
      </c>
      <c r="I874" s="156">
        <f>+D838+O838</f>
        <v>335.26884939971467</v>
      </c>
      <c r="J874" s="147">
        <f>+D873</f>
        <v>335.46318570849684</v>
      </c>
      <c r="K874" s="147">
        <f>+I874-J874</f>
        <v>-0.19433630878216945</v>
      </c>
      <c r="L874" s="142">
        <f>(-2*POWER(2*9.81*G874*ABS(K874)/F874,0.5))*(LOG10(($D$2/(3.7*G874))+((2.51*$D$3*POWER(F874,0.5))/(G874*POWER(2*9.81*G874*ABS(K874),0.5)))))</f>
        <v>0.15458444770447066</v>
      </c>
      <c r="M874" s="146">
        <f>+IF(K874&lt;0,-H874*L874,H874*L874)</f>
        <v>-6.8293316990756332E-4</v>
      </c>
      <c r="N874" s="142">
        <f>+M874/K874</f>
        <v>3.5141820598901027E-3</v>
      </c>
      <c r="O874" s="148"/>
    </row>
    <row r="875" spans="2:15" ht="15.75" x14ac:dyDescent="0.3">
      <c r="B875" s="141"/>
      <c r="C875" s="142"/>
      <c r="D875" s="143"/>
      <c r="E875" s="144"/>
      <c r="F875" s="142"/>
      <c r="G875" s="142"/>
      <c r="H875" s="146"/>
      <c r="I875" s="152"/>
      <c r="J875" s="143"/>
      <c r="K875" s="142"/>
      <c r="L875" s="149" t="s">
        <v>166</v>
      </c>
      <c r="M875" s="150">
        <f>+SUM(M873:M874)-C873</f>
        <v>-2.4894231157381107E-4</v>
      </c>
      <c r="N875" s="151">
        <f>+SUM(N873:N874)</f>
        <v>1.8078419999656939E-2</v>
      </c>
      <c r="O875" s="153"/>
    </row>
    <row r="876" spans="2:15" ht="15.75" x14ac:dyDescent="0.3">
      <c r="B876" s="141"/>
      <c r="C876" s="142"/>
      <c r="D876" s="143"/>
      <c r="E876" s="144"/>
      <c r="F876" s="142"/>
      <c r="G876" s="142"/>
      <c r="H876" s="146"/>
      <c r="I876" s="152"/>
      <c r="J876" s="143"/>
      <c r="K876" s="142"/>
      <c r="L876" s="149"/>
      <c r="M876" s="150"/>
      <c r="N876" s="151"/>
      <c r="O876" s="153"/>
    </row>
    <row r="877" spans="2:15" x14ac:dyDescent="0.25">
      <c r="B877" s="154" t="s">
        <v>145</v>
      </c>
      <c r="C877" s="143">
        <f>1.95/1000</f>
        <v>1.9499999999999999E-3</v>
      </c>
      <c r="D877" s="147">
        <f>+D838+O838</f>
        <v>335.26884939971467</v>
      </c>
      <c r="E877" s="144" t="s">
        <v>117</v>
      </c>
      <c r="F877" s="143">
        <v>401.35</v>
      </c>
      <c r="G877" s="143">
        <f>75/1000</f>
        <v>7.4999999999999997E-2</v>
      </c>
      <c r="H877" s="146">
        <f>+PI()*G877^2/4</f>
        <v>4.4178646691106467E-3</v>
      </c>
      <c r="I877" s="147">
        <f>+D873+O873</f>
        <v>335.43564543544437</v>
      </c>
      <c r="J877" s="147">
        <f>+D877</f>
        <v>335.26884939971467</v>
      </c>
      <c r="K877" s="147">
        <f>+I877-J877</f>
        <v>0.16679603572970336</v>
      </c>
      <c r="L877" s="262">
        <f>(-2*POWER(2*9.81*G877*ABS(K877)/F877,0.5))*(LOG10(($D$2/(3.7*G877))+((2.51*$D$3*POWER(F877,0.5))/(G877*POWER(2*9.81*G877*ABS(K877),0.5)))))</f>
        <v>0.14157822990461488</v>
      </c>
      <c r="M877" s="146">
        <f>+IF(K877&lt;0,-H877*L877,H877*L877)</f>
        <v>6.2547345981082253E-4</v>
      </c>
      <c r="N877" s="142">
        <f>+M877/K877</f>
        <v>3.749930009274417E-3</v>
      </c>
      <c r="O877" s="148">
        <f>2*M879/N879</f>
        <v>-2.8369948760813109E-2</v>
      </c>
    </row>
    <row r="878" spans="2:15" x14ac:dyDescent="0.25">
      <c r="B878" s="141"/>
      <c r="C878" s="142"/>
      <c r="D878" s="143"/>
      <c r="E878" s="144" t="s">
        <v>167</v>
      </c>
      <c r="F878" s="143">
        <v>249.85</v>
      </c>
      <c r="G878" s="143">
        <f>75/1000</f>
        <v>7.4999999999999997E-2</v>
      </c>
      <c r="H878" s="146">
        <f>+PI()*G878^2/4</f>
        <v>4.4178646691106467E-3</v>
      </c>
      <c r="I878" s="147">
        <f>+D842+O842</f>
        <v>335.60225965170588</v>
      </c>
      <c r="J878" s="147">
        <f>+D877</f>
        <v>335.26884939971467</v>
      </c>
      <c r="K878" s="147">
        <f>+I878-J878</f>
        <v>0.33341025199121077</v>
      </c>
      <c r="L878" s="142">
        <f>(-2*POWER(2*9.81*G878*ABS(K878)/F878,0.5))*(LOG10(($D$2/(3.7*G878))+((2.51*$D$3*POWER(F878,0.5))/(G878*POWER(2*9.81*G878*ABS(K878),0.5)))))</f>
        <v>0.27602750413674132</v>
      </c>
      <c r="M878" s="146">
        <f>+IF(K878&lt;0,-H878*L878,H878*L878)</f>
        <v>1.2194521582285023E-3</v>
      </c>
      <c r="N878" s="142">
        <f>+M878/K878</f>
        <v>3.6575124818316895E-3</v>
      </c>
      <c r="O878" s="148"/>
    </row>
    <row r="879" spans="2:15" ht="15.75" x14ac:dyDescent="0.3">
      <c r="B879" s="141"/>
      <c r="C879" s="142"/>
      <c r="D879" s="152"/>
      <c r="E879" s="144"/>
      <c r="F879" s="142"/>
      <c r="G879" s="142"/>
      <c r="H879" s="146"/>
      <c r="I879" s="152"/>
      <c r="J879" s="143"/>
      <c r="K879" s="142"/>
      <c r="L879" s="149" t="s">
        <v>166</v>
      </c>
      <c r="M879" s="150">
        <f>+SUM(M877:M878)-C877</f>
        <v>-1.0507438196067503E-4</v>
      </c>
      <c r="N879" s="151">
        <f>+SUM(N877:N878)</f>
        <v>7.4074424911061065E-3</v>
      </c>
      <c r="O879" s="153"/>
    </row>
    <row r="880" spans="2:15" x14ac:dyDescent="0.25">
      <c r="B880" s="141"/>
      <c r="C880" s="142"/>
      <c r="D880" s="152"/>
      <c r="E880" s="144"/>
      <c r="F880" s="142"/>
      <c r="G880" s="142"/>
      <c r="H880" s="146"/>
      <c r="I880" s="152"/>
      <c r="J880" s="143"/>
      <c r="K880" s="142"/>
      <c r="L880" s="142"/>
      <c r="M880" s="142"/>
      <c r="N880" s="142"/>
      <c r="O880" s="153"/>
    </row>
    <row r="881" spans="2:15" x14ac:dyDescent="0.25">
      <c r="B881" s="154" t="s">
        <v>146</v>
      </c>
      <c r="C881" s="143">
        <f>4.52/1000</f>
        <v>4.5199999999999997E-3</v>
      </c>
      <c r="D881" s="156">
        <f>+D842+O842</f>
        <v>335.60225965170588</v>
      </c>
      <c r="E881" s="144" t="s">
        <v>112</v>
      </c>
      <c r="F881" s="143">
        <v>401.36</v>
      </c>
      <c r="G881" s="145">
        <f>110/1000</f>
        <v>0.11</v>
      </c>
      <c r="H881" s="146">
        <f>+PI()*G881^2/4</f>
        <v>9.5033177771091243E-3</v>
      </c>
      <c r="I881" s="156">
        <f>+D868+O868</f>
        <v>335.62344063347035</v>
      </c>
      <c r="J881" s="147">
        <f>+D881</f>
        <v>335.60225965170588</v>
      </c>
      <c r="K881" s="147">
        <f>+I881-J881</f>
        <v>2.1180981764473472E-2</v>
      </c>
      <c r="L881" s="142">
        <f>(-2*POWER(2*9.81*G881*ABS(K881)/F881,0.5))*(LOG10(($D$2/(3.7*G881))+((2.51*$D$3*POWER(F881,0.5))/(G881*POWER(2*9.81*G881*ABS(K881),0.5)))))</f>
        <v>5.688060431129744E-2</v>
      </c>
      <c r="M881" s="146">
        <f>+IF(K881&lt;0,-H881*L881,H881*L881)</f>
        <v>5.4055445812426287E-4</v>
      </c>
      <c r="N881" s="142">
        <f>+M881/K881</f>
        <v>2.5520746117204368E-2</v>
      </c>
      <c r="O881" s="148">
        <f>2*M885/N885</f>
        <v>-2.5342760062856618E-2</v>
      </c>
    </row>
    <row r="882" spans="2:15" x14ac:dyDescent="0.25">
      <c r="B882" s="141"/>
      <c r="C882" s="142"/>
      <c r="D882" s="152"/>
      <c r="E882" s="144" t="s">
        <v>167</v>
      </c>
      <c r="F882" s="143">
        <v>249.85</v>
      </c>
      <c r="G882" s="145">
        <f>75/1000</f>
        <v>7.4999999999999997E-2</v>
      </c>
      <c r="H882" s="146">
        <f>+PI()*G882^2/4</f>
        <v>4.4178646691106467E-3</v>
      </c>
      <c r="I882" s="156">
        <f>+D877+O877</f>
        <v>335.24047945095384</v>
      </c>
      <c r="J882" s="147">
        <f>+D881</f>
        <v>335.60225965170588</v>
      </c>
      <c r="K882" s="147">
        <f>+I882-J882</f>
        <v>-0.36178020075203676</v>
      </c>
      <c r="L882" s="142">
        <f>(-2*POWER(2*9.81*G882*ABS(K882)/F882,0.5))*(LOG10(($D$2/(3.7*G882))+((2.51*$D$3*POWER(F882,0.5))/(G882*POWER(2*9.81*G882*ABS(K882),0.5)))))</f>
        <v>0.289156737800213</v>
      </c>
      <c r="M882" s="146">
        <f>+IF(K882&lt;0,-H882*L882,H882*L882)</f>
        <v>-1.277455335762852E-3</v>
      </c>
      <c r="N882" s="142">
        <f>+M882/K882</f>
        <v>3.5310261122841729E-3</v>
      </c>
      <c r="O882" s="148"/>
    </row>
    <row r="883" spans="2:15" x14ac:dyDescent="0.25">
      <c r="B883" s="141"/>
      <c r="C883" s="142"/>
      <c r="D883" s="152"/>
      <c r="E883" s="144" t="s">
        <v>140</v>
      </c>
      <c r="F883" s="143">
        <v>298.01</v>
      </c>
      <c r="G883" s="145">
        <f>63/1000</f>
        <v>6.3E-2</v>
      </c>
      <c r="H883" s="146">
        <f>+PI()*G883^2/4</f>
        <v>3.1172453105244723E-3</v>
      </c>
      <c r="I883" s="156">
        <f>+D848+O848</f>
        <v>335.57736267352186</v>
      </c>
      <c r="J883" s="147">
        <f>+D881</f>
        <v>335.60225965170588</v>
      </c>
      <c r="K883" s="147">
        <f>+I883-J883</f>
        <v>-2.4896978184017371E-2</v>
      </c>
      <c r="L883" s="142">
        <f>(-2*POWER(2*9.81*G883*ABS(K883)/F883,0.5))*(LOG10(($D$2/(3.7*G883))+((2.51*$D$3*POWER(F883,0.5))/(G883*POWER(2*9.81*G883*ABS(K883),0.5)))))</f>
        <v>4.8810312989337808E-2</v>
      </c>
      <c r="M883" s="146">
        <f>+IF(K883&lt;0,-H883*L883,H883*L883)</f>
        <v>-1.5215371927124503E-4</v>
      </c>
      <c r="N883" s="142">
        <f>+M883/K883</f>
        <v>6.1113327949542159E-3</v>
      </c>
      <c r="O883" s="148"/>
    </row>
    <row r="884" spans="2:15" x14ac:dyDescent="0.25">
      <c r="B884" s="141"/>
      <c r="C884" s="142"/>
      <c r="D884" s="142"/>
      <c r="E884" s="144" t="s">
        <v>168</v>
      </c>
      <c r="F884" s="143">
        <v>184.94</v>
      </c>
      <c r="G884" s="145">
        <f>110/1000</f>
        <v>0.11</v>
      </c>
      <c r="H884" s="146">
        <f>+PI()*G884^2/4</f>
        <v>9.5033177771091243E-3</v>
      </c>
      <c r="I884" s="156">
        <f>+D856+O856</f>
        <v>336.05526646600794</v>
      </c>
      <c r="J884" s="147">
        <f>+D881</f>
        <v>335.60225965170588</v>
      </c>
      <c r="K884" s="147">
        <f>+I884-J884</f>
        <v>0.45300681430205714</v>
      </c>
      <c r="L884" s="142">
        <f>(-2*POWER(2*9.81*G884*ABS(K884)/F884,0.5))*(LOG10(($D$2/(3.7*G884))+((2.51*$D$3*POWER(F884,0.5))/(G884*POWER(2*9.81*G884*ABS(K884),0.5)))))</f>
        <v>0.50807835195422169</v>
      </c>
      <c r="M884" s="146">
        <f>+IF(K884&lt;0,-H884*L884,H884*L884)</f>
        <v>4.8284300342908617E-3</v>
      </c>
      <c r="N884" s="142">
        <f>+M884/K884</f>
        <v>1.0658625614120117E-2</v>
      </c>
      <c r="O884" s="148"/>
    </row>
    <row r="885" spans="2:15" ht="15.75" x14ac:dyDescent="0.3">
      <c r="B885" s="141"/>
      <c r="C885" s="142"/>
      <c r="D885" s="142"/>
      <c r="E885" s="142"/>
      <c r="F885" s="142"/>
      <c r="G885" s="142"/>
      <c r="H885" s="146"/>
      <c r="I885" s="152"/>
      <c r="J885" s="143"/>
      <c r="K885" s="142"/>
      <c r="L885" s="149" t="s">
        <v>166</v>
      </c>
      <c r="M885" s="150">
        <f>+SUM(M881:M884)-C881</f>
        <v>-5.8062456261897231E-4</v>
      </c>
      <c r="N885" s="151">
        <f>+SUM(N881:N884)</f>
        <v>4.5821730638562874E-2</v>
      </c>
      <c r="O885" s="153"/>
    </row>
    <row r="886" spans="2:15" x14ac:dyDescent="0.25">
      <c r="B886" s="141"/>
      <c r="C886" s="142"/>
      <c r="D886" s="142"/>
      <c r="E886" s="142"/>
      <c r="F886" s="142"/>
      <c r="G886" s="142"/>
      <c r="H886" s="146"/>
      <c r="I886" s="142"/>
      <c r="J886" s="143"/>
      <c r="K886" s="142"/>
      <c r="L886" s="142"/>
      <c r="M886" s="142"/>
      <c r="N886" s="142"/>
      <c r="O886" s="153"/>
    </row>
    <row r="887" spans="2:15" x14ac:dyDescent="0.25">
      <c r="B887" s="154" t="s">
        <v>147</v>
      </c>
      <c r="C887" s="142">
        <f>0.79/1000</f>
        <v>7.9000000000000001E-4</v>
      </c>
      <c r="D887" s="147">
        <f>+D848+O848</f>
        <v>335.57736267352186</v>
      </c>
      <c r="E887" s="144" t="s">
        <v>140</v>
      </c>
      <c r="F887" s="143">
        <v>298.01</v>
      </c>
      <c r="G887" s="143">
        <f>63/1000</f>
        <v>6.3E-2</v>
      </c>
      <c r="H887" s="146">
        <f>+PI()*G887^2/4</f>
        <v>3.1172453105244723E-3</v>
      </c>
      <c r="I887" s="147">
        <f>+D881+O881</f>
        <v>335.57691689164301</v>
      </c>
      <c r="J887" s="147">
        <f>+D887</f>
        <v>335.57736267352186</v>
      </c>
      <c r="K887" s="147">
        <f>+I887-J887</f>
        <v>-4.457818788523582E-4</v>
      </c>
      <c r="L887" s="142">
        <f>(-2*POWER(2*9.81*G887*ABS(K887)/F887,0.5))*(LOG10(($D$2/(3.7*G887))+((2.51*$D$3*POWER(F887,0.5))/(G887*POWER(2*9.81*G887*ABS(K887),0.5)))))</f>
        <v>4.15740694213944E-3</v>
      </c>
      <c r="M887" s="146">
        <f>+IF(K887&lt;0,-H887*L887,H887*L887)</f>
        <v>-1.2959657294326056E-5</v>
      </c>
      <c r="N887" s="142">
        <f>+M887/K887</f>
        <v>2.9071745418835792E-2</v>
      </c>
      <c r="O887" s="148">
        <f>2*M889/N889</f>
        <v>-1.6248271871916329E-2</v>
      </c>
    </row>
    <row r="888" spans="2:15" x14ac:dyDescent="0.25">
      <c r="B888" s="141"/>
      <c r="C888" s="142"/>
      <c r="D888" s="142"/>
      <c r="E888" s="144" t="s">
        <v>169</v>
      </c>
      <c r="F888" s="143">
        <v>119.71</v>
      </c>
      <c r="G888" s="143">
        <f>63/1000</f>
        <v>6.3E-2</v>
      </c>
      <c r="H888" s="146">
        <f>+PI()*G888^2/4</f>
        <v>3.1172453105244723E-3</v>
      </c>
      <c r="I888" s="147">
        <f>+D852+O852</f>
        <v>335.65850434959668</v>
      </c>
      <c r="J888" s="147">
        <f>+D887</f>
        <v>335.57736267352186</v>
      </c>
      <c r="K888" s="147">
        <f>+I888-J888</f>
        <v>8.1141676074821589E-2</v>
      </c>
      <c r="L888" s="142">
        <f>(-2*POWER(2*9.81*G888*ABS(K888)/F888,0.5))*(LOG10(($D$2/(3.7*G888))+((2.51*$D$3*POWER(F888,0.5))/(G888*POWER(2*9.81*G888*ABS(K888),0.5)))))</f>
        <v>0.16527224785632552</v>
      </c>
      <c r="M888" s="146">
        <f>+IF(K888&lt;0,-H888*L888,H888*L888)</f>
        <v>5.1519413958996899E-4</v>
      </c>
      <c r="N888" s="142">
        <f>+M888/K888</f>
        <v>6.3493159682196246E-3</v>
      </c>
      <c r="O888" s="148"/>
    </row>
    <row r="889" spans="2:15" ht="15.75" x14ac:dyDescent="0.3">
      <c r="B889" s="141"/>
      <c r="C889" s="142"/>
      <c r="D889" s="142"/>
      <c r="E889" s="142"/>
      <c r="F889" s="142"/>
      <c r="G889" s="142"/>
      <c r="H889" s="146"/>
      <c r="I889" s="142"/>
      <c r="J889" s="142"/>
      <c r="K889" s="142"/>
      <c r="L889" s="149" t="s">
        <v>166</v>
      </c>
      <c r="M889" s="150">
        <f>+SUM(M887:M888)-C887</f>
        <v>-2.8776551770435708E-4</v>
      </c>
      <c r="N889" s="151">
        <f>+SUM(N887:N888)</f>
        <v>3.5421061387055419E-2</v>
      </c>
      <c r="O889" s="153"/>
    </row>
    <row r="890" spans="2:15" x14ac:dyDescent="0.25">
      <c r="B890" s="141"/>
      <c r="C890" s="142"/>
      <c r="D890" s="142"/>
      <c r="E890" s="142"/>
      <c r="F890" s="142"/>
      <c r="G890" s="142"/>
      <c r="H890" s="146"/>
      <c r="I890" s="142"/>
      <c r="J890" s="142"/>
      <c r="K890" s="142"/>
      <c r="L890" s="142"/>
      <c r="M890" s="142"/>
      <c r="N890" s="142"/>
      <c r="O890" s="153"/>
    </row>
    <row r="891" spans="2:15" x14ac:dyDescent="0.25">
      <c r="B891" s="154" t="s">
        <v>148</v>
      </c>
      <c r="C891" s="142">
        <f>0.76/1000</f>
        <v>7.6000000000000004E-4</v>
      </c>
      <c r="D891" s="147">
        <f>+D852+O852</f>
        <v>335.65850434959668</v>
      </c>
      <c r="E891" s="144" t="s">
        <v>169</v>
      </c>
      <c r="F891" s="143">
        <v>119.71</v>
      </c>
      <c r="G891" s="143">
        <f>63/1000</f>
        <v>6.3E-2</v>
      </c>
      <c r="H891" s="146">
        <f>+PI()*G891^2/4</f>
        <v>3.1172453105244723E-3</v>
      </c>
      <c r="I891" s="147">
        <f>+D887+O887</f>
        <v>335.56111440164995</v>
      </c>
      <c r="J891" s="261">
        <f>+D891</f>
        <v>335.65850434959668</v>
      </c>
      <c r="K891" s="147">
        <f>+I891-J891</f>
        <v>-9.738994794673772E-2</v>
      </c>
      <c r="L891" s="142">
        <f>(-2*POWER(2*9.81*G891*ABS(K891)/F891,0.5))*(LOG10(($D$2/(3.7*G891))+((2.51*$D$3*POWER(F891,0.5))/(G891*POWER(2*9.81*G891*ABS(K891),0.5)))))</f>
        <v>0.18356683183430511</v>
      </c>
      <c r="M891" s="146">
        <f>+IF(K891&lt;0,-H891*L891,H891*L891)</f>
        <v>-5.7222284570332199E-4</v>
      </c>
      <c r="N891" s="142">
        <f>+M891/K891</f>
        <v>5.875584264777192E-3</v>
      </c>
      <c r="O891" s="148">
        <f>2*M893/N893</f>
        <v>-1.7653974523534694E-2</v>
      </c>
    </row>
    <row r="892" spans="2:15" x14ac:dyDescent="0.25">
      <c r="B892" s="141"/>
      <c r="C892" s="142"/>
      <c r="D892" s="142"/>
      <c r="E892" s="144" t="s">
        <v>122</v>
      </c>
      <c r="F892" s="143">
        <v>283.68</v>
      </c>
      <c r="G892" s="143">
        <f>75/1000</f>
        <v>7.4999999999999997E-2</v>
      </c>
      <c r="H892" s="146">
        <f>+PI()*G892^2/4</f>
        <v>4.4178646691106467E-3</v>
      </c>
      <c r="I892" s="147">
        <f>+D856+O856</f>
        <v>336.05526646600794</v>
      </c>
      <c r="J892" s="261">
        <f>+D891</f>
        <v>335.65850434959668</v>
      </c>
      <c r="K892" s="147">
        <f>+I892-J892</f>
        <v>0.39676211641125292</v>
      </c>
      <c r="L892" s="262">
        <f>(-2*POWER(2*9.81*G892*ABS(K892)/F892,0.5))*(LOG10(($D$2/(3.7*G892))+((2.51*$D$3*POWER(F892,0.5))/(G892*POWER(2*9.81*G892*ABS(K892),0.5)))))</f>
        <v>0.28350669329232975</v>
      </c>
      <c r="M892" s="146">
        <f>+IF(K892&lt;0,-H892*L892,H892*L892)</f>
        <v>1.2524942037525719E-3</v>
      </c>
      <c r="N892" s="142">
        <f>+M892/K892</f>
        <v>3.1567887959704634E-3</v>
      </c>
      <c r="O892" s="148"/>
    </row>
    <row r="893" spans="2:15" ht="15.75" x14ac:dyDescent="0.3">
      <c r="B893" s="141"/>
      <c r="C893" s="142"/>
      <c r="D893" s="142"/>
      <c r="E893" s="142"/>
      <c r="F893" s="142"/>
      <c r="G893" s="142"/>
      <c r="H893" s="142"/>
      <c r="I893" s="142"/>
      <c r="J893" s="142"/>
      <c r="K893" s="142"/>
      <c r="L893" s="149" t="s">
        <v>166</v>
      </c>
      <c r="M893" s="150">
        <f>+SUM(M891:M892)-C891</f>
        <v>-7.9728641950750092E-5</v>
      </c>
      <c r="N893" s="151">
        <f>+SUM(N891:N892)</f>
        <v>9.032373060747655E-3</v>
      </c>
      <c r="O893" s="153"/>
    </row>
    <row r="894" spans="2:15" x14ac:dyDescent="0.25">
      <c r="B894" s="154"/>
      <c r="C894" s="142"/>
      <c r="D894" s="142"/>
      <c r="E894" s="142"/>
      <c r="F894" s="142"/>
      <c r="G894" s="142"/>
      <c r="H894" s="142"/>
      <c r="I894" s="142"/>
      <c r="J894" s="142"/>
      <c r="K894" s="142"/>
      <c r="L894" s="142"/>
      <c r="M894" s="142"/>
      <c r="N894" s="142"/>
      <c r="O894" s="153"/>
    </row>
    <row r="895" spans="2:15" x14ac:dyDescent="0.25">
      <c r="B895" s="154" t="s">
        <v>142</v>
      </c>
      <c r="C895" s="142">
        <f>3.71/1000</f>
        <v>3.7099999999999998E-3</v>
      </c>
      <c r="D895" s="147">
        <f>+D856+O856</f>
        <v>336.05526646600794</v>
      </c>
      <c r="E895" s="144" t="s">
        <v>168</v>
      </c>
      <c r="F895" s="143">
        <v>184.94</v>
      </c>
      <c r="G895" s="145">
        <f>110/1000</f>
        <v>0.11</v>
      </c>
      <c r="H895" s="146">
        <f>+PI()*G895^2/4</f>
        <v>9.5033177771091243E-3</v>
      </c>
      <c r="I895" s="147">
        <f>+D881+O881</f>
        <v>335.57691689164301</v>
      </c>
      <c r="J895" s="261">
        <f>+D895</f>
        <v>336.05526646600794</v>
      </c>
      <c r="K895" s="147">
        <f>+I895-J895</f>
        <v>-0.47834957436492687</v>
      </c>
      <c r="L895" s="262">
        <f>(-2*POWER(2*9.81*G895*ABS(K895)/F895,0.5))*(LOG10(($D$2/(3.7*G895))+((2.51*$D$3*POWER(F895,0.5))/(G895*POWER(2*9.81*G895*ABS(K895),0.5)))))</f>
        <v>0.52384250173936941</v>
      </c>
      <c r="M895" s="146">
        <f>+IF(K895&lt;0,-H895*L895,H895*L895)</f>
        <v>-4.9782417591850668E-3</v>
      </c>
      <c r="N895" s="142">
        <f>+M895/K895</f>
        <v>1.0407120704130132E-2</v>
      </c>
      <c r="O895" s="148">
        <f>2*M898/N898</f>
        <v>-1.8975280867069289E-2</v>
      </c>
    </row>
    <row r="896" spans="2:15" x14ac:dyDescent="0.25">
      <c r="B896" s="141"/>
      <c r="C896" s="142"/>
      <c r="D896" s="142"/>
      <c r="E896" s="144" t="s">
        <v>171</v>
      </c>
      <c r="F896" s="143">
        <v>283.68</v>
      </c>
      <c r="G896" s="143">
        <f>75/1000</f>
        <v>7.4999999999999997E-2</v>
      </c>
      <c r="H896" s="146">
        <f>+PI()*G896^2/4</f>
        <v>4.4178646691106467E-3</v>
      </c>
      <c r="I896" s="147">
        <f>+D891+O891</f>
        <v>335.64085037507317</v>
      </c>
      <c r="J896" s="261">
        <f>+D895</f>
        <v>336.05526646600794</v>
      </c>
      <c r="K896" s="147">
        <f>+I896-J896</f>
        <v>-0.41441609093476472</v>
      </c>
      <c r="L896" s="262">
        <f>(-2*POWER(2*9.81*G896*ABS(K896)/F896,0.5))*(LOG10(($D$2/(3.7*G896))+((2.51*$D$3*POWER(F896,0.5))/(G896*POWER(2*9.81*G896*ABS(K896),0.5)))))</f>
        <v>0.29061558264816167</v>
      </c>
      <c r="M896" s="146">
        <f>+IF(K896&lt;0,-H896*L896,H896*L896)</f>
        <v>-1.2839003148743186E-3</v>
      </c>
      <c r="N896" s="142">
        <f>+M896/K896</f>
        <v>3.098094748151137E-3</v>
      </c>
      <c r="O896" s="148"/>
    </row>
    <row r="897" spans="2:15" x14ac:dyDescent="0.25">
      <c r="B897" s="141"/>
      <c r="C897" s="142"/>
      <c r="D897" s="142"/>
      <c r="E897" s="144" t="s">
        <v>170</v>
      </c>
      <c r="F897" s="143">
        <v>372.26</v>
      </c>
      <c r="G897" s="145">
        <f>110/1000</f>
        <v>0.11</v>
      </c>
      <c r="H897" s="146">
        <f>+PI()*G897^2/4</f>
        <v>9.5033177771091243E-3</v>
      </c>
      <c r="I897" s="147">
        <v>339.3</v>
      </c>
      <c r="J897" s="261">
        <f>+D895</f>
        <v>336.05526646600794</v>
      </c>
      <c r="K897" s="147">
        <f>+I897-J897</f>
        <v>3.2447335339920755</v>
      </c>
      <c r="L897" s="262">
        <f>(-2*POWER(2*9.81*G897*ABS(K897)/F897,0.5))*(LOG10(($D$2/(3.7*G897))+((2.51*$D$3*POWER(F897,0.5))/(G897*POWER(2*9.81*G897*ABS(K897),0.5)))))</f>
        <v>1.032829753963407</v>
      </c>
      <c r="M897" s="146">
        <f>+IF(K897&lt;0,-H897*L897,H897*L897)</f>
        <v>9.8153093615676885E-3</v>
      </c>
      <c r="N897" s="142">
        <f>+M897/K897</f>
        <v>3.0249970479060174E-3</v>
      </c>
      <c r="O897" s="148"/>
    </row>
    <row r="898" spans="2:15" ht="16.5" thickBot="1" x14ac:dyDescent="0.35">
      <c r="B898" s="299"/>
      <c r="C898" s="300"/>
      <c r="D898" s="300"/>
      <c r="E898" s="300"/>
      <c r="F898" s="300"/>
      <c r="G898" s="300"/>
      <c r="H898" s="300"/>
      <c r="I898" s="300"/>
      <c r="J898" s="300"/>
      <c r="K898" s="300"/>
      <c r="L898" s="301" t="s">
        <v>166</v>
      </c>
      <c r="M898" s="302">
        <f>+SUM(M895:M897)-C895</f>
        <v>-1.568327124916967E-4</v>
      </c>
      <c r="N898" s="303">
        <f>+SUM(N895:N897)</f>
        <v>1.6530212500187286E-2</v>
      </c>
      <c r="O898" s="304"/>
    </row>
    <row r="900" spans="2:15" ht="15.75" thickBot="1" x14ac:dyDescent="0.3"/>
    <row r="901" spans="2:15" ht="15.75" thickBot="1" x14ac:dyDescent="0.3">
      <c r="B901" s="131">
        <f>+B862+1</f>
        <v>24</v>
      </c>
      <c r="D901" s="297"/>
    </row>
    <row r="902" spans="2:15" ht="32.25" thickBot="1" x14ac:dyDescent="0.3">
      <c r="B902" s="125" t="s">
        <v>151</v>
      </c>
      <c r="C902" s="298" t="s">
        <v>161</v>
      </c>
      <c r="D902" s="298" t="s">
        <v>153</v>
      </c>
      <c r="E902" s="125" t="s">
        <v>152</v>
      </c>
      <c r="F902" s="125" t="s">
        <v>78</v>
      </c>
      <c r="G902" s="125" t="s">
        <v>115</v>
      </c>
      <c r="H902" s="125" t="s">
        <v>154</v>
      </c>
      <c r="I902" s="125" t="s">
        <v>155</v>
      </c>
      <c r="J902" s="125" t="s">
        <v>156</v>
      </c>
      <c r="K902" s="125" t="s">
        <v>157</v>
      </c>
      <c r="L902" s="125" t="s">
        <v>82</v>
      </c>
      <c r="M902" s="125" t="s">
        <v>164</v>
      </c>
      <c r="N902" s="125" t="s">
        <v>158</v>
      </c>
      <c r="O902" s="129" t="s">
        <v>165</v>
      </c>
    </row>
    <row r="903" spans="2:15" x14ac:dyDescent="0.25">
      <c r="B903" s="132" t="s">
        <v>127</v>
      </c>
      <c r="C903" s="133">
        <f>2.97/1000</f>
        <v>2.97E-3</v>
      </c>
      <c r="D903" s="134">
        <f>+D864+O864</f>
        <v>336.68863587001636</v>
      </c>
      <c r="E903" s="135" t="s">
        <v>110</v>
      </c>
      <c r="F903" s="136">
        <v>310.83</v>
      </c>
      <c r="G903" s="137">
        <f>110/1000</f>
        <v>0.11</v>
      </c>
      <c r="H903" s="138">
        <f>+PI()*G903^2/4</f>
        <v>9.5033177771091243E-3</v>
      </c>
      <c r="I903" s="134">
        <v>339.3</v>
      </c>
      <c r="J903" s="134">
        <f>+D903</f>
        <v>336.68863587001636</v>
      </c>
      <c r="K903" s="134">
        <f>+I903-J903</f>
        <v>2.6113641299836559</v>
      </c>
      <c r="L903" s="133">
        <f>(-2*POWER(2*9.81*G903*ABS(K903)/F903,0.5))*(LOG10(($D$2/(3.7*G903))+((2.51*$D$3*POWER(F903,0.5))/(G903*POWER(2*9.81*G903*ABS(K903),0.5)))))</f>
        <v>1.0118852391705395</v>
      </c>
      <c r="M903" s="139">
        <f>+IF(K903&lt;0,-H903*L903,H903*L903)</f>
        <v>9.6162669818037061E-3</v>
      </c>
      <c r="N903" s="133">
        <f>+M903/K903</f>
        <v>3.682468818266219E-3</v>
      </c>
      <c r="O903" s="140">
        <f>2*M905/N905</f>
        <v>-1.7323689637952097E-2</v>
      </c>
    </row>
    <row r="904" spans="2:15" x14ac:dyDescent="0.25">
      <c r="B904" s="141"/>
      <c r="C904" s="142"/>
      <c r="D904" s="143"/>
      <c r="E904" s="144" t="s">
        <v>138</v>
      </c>
      <c r="F904" s="143">
        <v>240.22</v>
      </c>
      <c r="G904" s="145">
        <f>110/1000</f>
        <v>0.11</v>
      </c>
      <c r="H904" s="146">
        <f>+PI()*G904^2/4</f>
        <v>9.5033177771091243E-3</v>
      </c>
      <c r="I904" s="147">
        <f>+D868+O868</f>
        <v>335.62344063347035</v>
      </c>
      <c r="J904" s="147">
        <f>+D903</f>
        <v>336.68863587001636</v>
      </c>
      <c r="K904" s="147">
        <f>+I904-J904</f>
        <v>-1.0651952365460033</v>
      </c>
      <c r="L904" s="142">
        <f>(-2*POWER(2*9.81*G904*ABS(K904)/F904,0.5))*(LOG10(($D$2/(3.7*G904))+((2.51*$D$3*POWER(F904,0.5))/(G904*POWER(2*9.81*G904*ABS(K904),0.5)))))</f>
        <v>0.70848035695950873</v>
      </c>
      <c r="M904" s="146">
        <f>+IF(K904&lt;0,-H904*L904,H904*L904)</f>
        <v>-6.7329139710259178E-3</v>
      </c>
      <c r="N904" s="142">
        <f>+M904/K904</f>
        <v>6.3208262110315385E-3</v>
      </c>
      <c r="O904" s="148"/>
    </row>
    <row r="905" spans="2:15" ht="15.75" x14ac:dyDescent="0.3">
      <c r="B905" s="141"/>
      <c r="C905" s="142"/>
      <c r="D905" s="143"/>
      <c r="E905" s="144"/>
      <c r="F905" s="143"/>
      <c r="G905" s="145"/>
      <c r="H905" s="146"/>
      <c r="I905" s="147"/>
      <c r="J905" s="147"/>
      <c r="K905" s="147"/>
      <c r="L905" s="149" t="s">
        <v>166</v>
      </c>
      <c r="M905" s="150">
        <f>+SUM(M903:M904)-C903</f>
        <v>-8.6646989222211642E-5</v>
      </c>
      <c r="N905" s="151">
        <f>+SUM(N903:N904)</f>
        <v>1.0003295029297758E-2</v>
      </c>
      <c r="O905" s="148"/>
    </row>
    <row r="906" spans="2:15" x14ac:dyDescent="0.25">
      <c r="B906" s="141"/>
      <c r="C906" s="142"/>
      <c r="D906" s="143"/>
      <c r="E906" s="144"/>
      <c r="F906" s="142"/>
      <c r="G906" s="142"/>
      <c r="H906" s="146"/>
      <c r="I906" s="152"/>
      <c r="J906" s="142"/>
      <c r="K906" s="142"/>
      <c r="L906" s="142"/>
      <c r="M906" s="142"/>
      <c r="N906" s="142"/>
      <c r="O906" s="153"/>
    </row>
    <row r="907" spans="2:15" x14ac:dyDescent="0.25">
      <c r="B907" s="154" t="s">
        <v>128</v>
      </c>
      <c r="C907" s="142">
        <f>3.73/1000</f>
        <v>3.7299999999999998E-3</v>
      </c>
      <c r="D907" s="147">
        <f>+D868+O868</f>
        <v>335.62344063347035</v>
      </c>
      <c r="E907" s="144" t="s">
        <v>138</v>
      </c>
      <c r="F907" s="143">
        <v>240.22</v>
      </c>
      <c r="G907" s="155">
        <f>110/1000</f>
        <v>0.11</v>
      </c>
      <c r="H907" s="146">
        <f>+PI()*G907^2/4</f>
        <v>9.5033177771091243E-3</v>
      </c>
      <c r="I907" s="156">
        <f>+D903+O903</f>
        <v>336.67131218037838</v>
      </c>
      <c r="J907" s="147">
        <f>+D907</f>
        <v>335.62344063347035</v>
      </c>
      <c r="K907" s="147">
        <f>+I907-J907</f>
        <v>1.0478715469080271</v>
      </c>
      <c r="L907" s="142">
        <f>(-2*POWER(2*9.81*G907*ABS(K907)/F907,0.5))*(LOG10(($D$2/(3.7*G907))+((2.51*$D$3*POWER(F907,0.5))/(G907*POWER(2*9.81*G907*ABS(K907),0.5)))))</f>
        <v>0.70201524318072439</v>
      </c>
      <c r="M907" s="146">
        <f>+IF(K907&lt;0,-H907*L907,H907*L907)</f>
        <v>6.6714739403209633E-3</v>
      </c>
      <c r="N907" s="142">
        <f>+M907/K907</f>
        <v>6.3666906120378956E-3</v>
      </c>
      <c r="O907" s="148">
        <f>2*M910/N910</f>
        <v>-2.4259378214190101E-2</v>
      </c>
    </row>
    <row r="908" spans="2:15" x14ac:dyDescent="0.25">
      <c r="B908" s="141"/>
      <c r="C908" s="142"/>
      <c r="D908" s="143"/>
      <c r="E908" s="144" t="s">
        <v>139</v>
      </c>
      <c r="F908" s="147">
        <v>237.3</v>
      </c>
      <c r="G908" s="155">
        <f>110/1000</f>
        <v>0.11</v>
      </c>
      <c r="H908" s="146">
        <f>+PI()*G908^2/4</f>
        <v>9.5033177771091243E-3</v>
      </c>
      <c r="I908" s="156">
        <f>+D873+O873</f>
        <v>335.43564543544437</v>
      </c>
      <c r="J908" s="147">
        <f>+D907</f>
        <v>335.62344063347035</v>
      </c>
      <c r="K908" s="147">
        <f>+I908-J908</f>
        <v>-0.18779519802598088</v>
      </c>
      <c r="L908" s="142">
        <f>(-2*POWER(2*9.81*G908*ABS(K908)/F908,0.5))*(LOG10(($D$2/(3.7*G908))+((2.51*$D$3*POWER(F908,0.5))/(G908*POWER(2*9.81*G908*ABS(K908),0.5)))))</f>
        <v>0.26869294190381993</v>
      </c>
      <c r="M908" s="146">
        <f>+IF(K908&lt;0,-H908*L908,H908*L908)</f>
        <v>-2.5534744113783212E-3</v>
      </c>
      <c r="N908" s="142">
        <f>+M908/K908</f>
        <v>1.3597123026676412E-2</v>
      </c>
      <c r="O908" s="148"/>
    </row>
    <row r="909" spans="2:15" x14ac:dyDescent="0.25">
      <c r="B909" s="141"/>
      <c r="C909" s="142"/>
      <c r="D909" s="143"/>
      <c r="E909" s="144" t="s">
        <v>112</v>
      </c>
      <c r="F909" s="143">
        <v>401.36</v>
      </c>
      <c r="G909" s="155">
        <f>110/1000</f>
        <v>0.11</v>
      </c>
      <c r="H909" s="146">
        <f>+PI()*G909^2/4</f>
        <v>9.5033177771091243E-3</v>
      </c>
      <c r="I909" s="156">
        <f>+D881+O881</f>
        <v>335.57691689164301</v>
      </c>
      <c r="J909" s="147">
        <f>+D907</f>
        <v>335.62344063347035</v>
      </c>
      <c r="K909" s="147">
        <f>+I909-J909</f>
        <v>-4.6523741827343201E-2</v>
      </c>
      <c r="L909" s="142">
        <f>(-2*POWER(2*9.81*G909*ABS(K909)/F909,0.5))*(LOG10(($D$2/(3.7*G909))+((2.51*$D$3*POWER(F909,0.5))/(G909*POWER(2*9.81*G909*ABS(K909),0.5)))))</f>
        <v>8.9693917580394439E-2</v>
      </c>
      <c r="M909" s="146">
        <f>+IF(K909&lt;0,-H909*L909,H909*L909)</f>
        <v>-8.5238980144032312E-4</v>
      </c>
      <c r="N909" s="142">
        <f>+M909/K909</f>
        <v>1.83216088809811E-2</v>
      </c>
      <c r="O909" s="148"/>
    </row>
    <row r="910" spans="2:15" ht="15.75" x14ac:dyDescent="0.3">
      <c r="B910" s="141"/>
      <c r="C910" s="142"/>
      <c r="D910" s="143"/>
      <c r="E910" s="144"/>
      <c r="F910" s="143"/>
      <c r="G910" s="155"/>
      <c r="H910" s="146"/>
      <c r="I910" s="156"/>
      <c r="J910" s="147"/>
      <c r="K910" s="147"/>
      <c r="L910" s="149" t="s">
        <v>166</v>
      </c>
      <c r="M910" s="150">
        <f>+SUM(M907:M909)-C907</f>
        <v>-4.6439027249768096E-4</v>
      </c>
      <c r="N910" s="151">
        <f>+SUM(N907:N909)</f>
        <v>3.8285422519695411E-2</v>
      </c>
      <c r="O910" s="153"/>
    </row>
    <row r="911" spans="2:15" x14ac:dyDescent="0.25">
      <c r="B911" s="141"/>
      <c r="C911" s="142"/>
      <c r="D911" s="143"/>
      <c r="E911" s="144"/>
      <c r="F911" s="142"/>
      <c r="G911" s="142"/>
      <c r="H911" s="146"/>
      <c r="I911" s="152"/>
      <c r="J911" s="143"/>
      <c r="K911" s="142"/>
      <c r="L911" s="142"/>
      <c r="M911" s="142"/>
      <c r="N911" s="142"/>
      <c r="O911" s="153"/>
    </row>
    <row r="912" spans="2:15" x14ac:dyDescent="0.25">
      <c r="B912" s="154" t="s">
        <v>141</v>
      </c>
      <c r="C912" s="179">
        <f>1.9/1000</f>
        <v>1.9E-3</v>
      </c>
      <c r="D912" s="147">
        <f>+D873+O873</f>
        <v>335.43564543544437</v>
      </c>
      <c r="E912" s="144" t="s">
        <v>139</v>
      </c>
      <c r="F912" s="147">
        <v>237.3</v>
      </c>
      <c r="G912" s="155">
        <f>110/1000</f>
        <v>0.11</v>
      </c>
      <c r="H912" s="146">
        <f>+PI()*G912^2/4</f>
        <v>9.5033177771091243E-3</v>
      </c>
      <c r="I912" s="156">
        <f>+D907+O907</f>
        <v>335.59918125525616</v>
      </c>
      <c r="J912" s="147">
        <f>+D912</f>
        <v>335.43564543544437</v>
      </c>
      <c r="K912" s="147">
        <f>+I912-J912</f>
        <v>0.16353581981178422</v>
      </c>
      <c r="L912" s="142">
        <f>(-2*POWER(2*9.81*G912*ABS(K912)/F912,0.5))*(LOG10(($D$2/(3.7*G912))+((2.51*$D$3*POWER(F912,0.5))/(G912*POWER(2*9.81*G912*ABS(K912),0.5)))))</f>
        <v>0.24843616153346484</v>
      </c>
      <c r="M912" s="146">
        <f>+IF(K912&lt;0,-H912*L912,H912*L912)</f>
        <v>2.3609677903777306E-3</v>
      </c>
      <c r="N912" s="142">
        <f>+M912/K912</f>
        <v>1.4437007091749093E-2</v>
      </c>
      <c r="O912" s="148">
        <f>2*M914/N914</f>
        <v>-2.4925217619811185E-2</v>
      </c>
    </row>
    <row r="913" spans="2:15" x14ac:dyDescent="0.25">
      <c r="B913" s="141"/>
      <c r="C913" s="142"/>
      <c r="D913" s="143"/>
      <c r="E913" s="144" t="s">
        <v>117</v>
      </c>
      <c r="F913" s="143">
        <v>401.35</v>
      </c>
      <c r="G913" s="143">
        <f>75/1000</f>
        <v>7.4999999999999997E-2</v>
      </c>
      <c r="H913" s="146">
        <f>+PI()*G913^2/4</f>
        <v>4.4178646691106467E-3</v>
      </c>
      <c r="I913" s="156">
        <f>+D877+O877</f>
        <v>335.24047945095384</v>
      </c>
      <c r="J913" s="147">
        <f>+D912</f>
        <v>335.43564543544437</v>
      </c>
      <c r="K913" s="147">
        <f>+I913-J913</f>
        <v>-0.19516598449052935</v>
      </c>
      <c r="L913" s="142">
        <f>(-2*POWER(2*9.81*G913*ABS(K913)/F913,0.5))*(LOG10(($D$2/(3.7*G913))+((2.51*$D$3*POWER(F913,0.5))/(G913*POWER(2*9.81*G913*ABS(K913),0.5)))))</f>
        <v>0.15496335952497522</v>
      </c>
      <c r="M913" s="146">
        <f>+IF(K913&lt;0,-H913*L913,H913*L913)</f>
        <v>-6.8460715105207889E-4</v>
      </c>
      <c r="N913" s="142">
        <f>+M913/K913</f>
        <v>3.5078200375911316E-3</v>
      </c>
      <c r="O913" s="148"/>
    </row>
    <row r="914" spans="2:15" ht="15.75" x14ac:dyDescent="0.3">
      <c r="B914" s="141"/>
      <c r="C914" s="142"/>
      <c r="D914" s="143"/>
      <c r="E914" s="144"/>
      <c r="F914" s="142"/>
      <c r="G914" s="142"/>
      <c r="H914" s="146"/>
      <c r="I914" s="152"/>
      <c r="J914" s="143"/>
      <c r="K914" s="142"/>
      <c r="L914" s="149" t="s">
        <v>166</v>
      </c>
      <c r="M914" s="150">
        <f>+SUM(M912:M913)-C912</f>
        <v>-2.2363936067434833E-4</v>
      </c>
      <c r="N914" s="151">
        <f>+SUM(N912:N913)</f>
        <v>1.7944827129340223E-2</v>
      </c>
      <c r="O914" s="153"/>
    </row>
    <row r="915" spans="2:15" ht="15.75" x14ac:dyDescent="0.3">
      <c r="B915" s="141"/>
      <c r="C915" s="142"/>
      <c r="D915" s="143"/>
      <c r="E915" s="144"/>
      <c r="F915" s="142"/>
      <c r="G915" s="142"/>
      <c r="H915" s="146"/>
      <c r="I915" s="152"/>
      <c r="J915" s="143"/>
      <c r="K915" s="142"/>
      <c r="L915" s="149"/>
      <c r="M915" s="150"/>
      <c r="N915" s="151"/>
      <c r="O915" s="153"/>
    </row>
    <row r="916" spans="2:15" x14ac:dyDescent="0.25">
      <c r="B916" s="154" t="s">
        <v>145</v>
      </c>
      <c r="C916" s="143">
        <f>1.95/1000</f>
        <v>1.9499999999999999E-3</v>
      </c>
      <c r="D916" s="147">
        <f>+D877+O877</f>
        <v>335.24047945095384</v>
      </c>
      <c r="E916" s="144" t="s">
        <v>117</v>
      </c>
      <c r="F916" s="143">
        <v>401.35</v>
      </c>
      <c r="G916" s="143">
        <f>75/1000</f>
        <v>7.4999999999999997E-2</v>
      </c>
      <c r="H916" s="146">
        <f>+PI()*G916^2/4</f>
        <v>4.4178646691106467E-3</v>
      </c>
      <c r="I916" s="147">
        <f>+D912+O912</f>
        <v>335.41072021782458</v>
      </c>
      <c r="J916" s="147">
        <f>+D916</f>
        <v>335.24047945095384</v>
      </c>
      <c r="K916" s="147">
        <f>+I916-J916</f>
        <v>0.17024076687073375</v>
      </c>
      <c r="L916" s="262">
        <f>(-2*POWER(2*9.81*G916*ABS(K916)/F916,0.5))*(LOG10(($D$2/(3.7*G916))+((2.51*$D$3*POWER(F916,0.5))/(G916*POWER(2*9.81*G916*ABS(K916),0.5)))))</f>
        <v>0.14325364054441014</v>
      </c>
      <c r="M916" s="146">
        <f>+IF(K916&lt;0,-H916*L916,H916*L916)</f>
        <v>6.3287519728262608E-4</v>
      </c>
      <c r="N916" s="142">
        <f>+M916/K916</f>
        <v>3.7175302303658988E-3</v>
      </c>
      <c r="O916" s="148">
        <f>2*M918/N918</f>
        <v>-2.4829448616111732E-2</v>
      </c>
    </row>
    <row r="917" spans="2:15" x14ac:dyDescent="0.25">
      <c r="B917" s="141"/>
      <c r="C917" s="142"/>
      <c r="D917" s="143"/>
      <c r="E917" s="144" t="s">
        <v>167</v>
      </c>
      <c r="F917" s="143">
        <v>249.85</v>
      </c>
      <c r="G917" s="143">
        <f>75/1000</f>
        <v>7.4999999999999997E-2</v>
      </c>
      <c r="H917" s="146">
        <f>+PI()*G917^2/4</f>
        <v>4.4178646691106467E-3</v>
      </c>
      <c r="I917" s="147">
        <f>+D881+O881</f>
        <v>335.57691689164301</v>
      </c>
      <c r="J917" s="147">
        <f>+D916</f>
        <v>335.24047945095384</v>
      </c>
      <c r="K917" s="147">
        <f>+I917-J917</f>
        <v>0.33643744068916703</v>
      </c>
      <c r="L917" s="142">
        <f>(-2*POWER(2*9.81*G917*ABS(K917)/F917,0.5))*(LOG10(($D$2/(3.7*G917))+((2.51*$D$3*POWER(F917,0.5))/(G917*POWER(2*9.81*G917*ABS(K917),0.5)))))</f>
        <v>0.27745126455289965</v>
      </c>
      <c r="M917" s="146">
        <f>+IF(K917&lt;0,-H917*L917,H917*L917)</f>
        <v>1.2257421390683265E-3</v>
      </c>
      <c r="N917" s="142">
        <f>+M917/K917</f>
        <v>3.6432988449724411E-3</v>
      </c>
      <c r="O917" s="148"/>
    </row>
    <row r="918" spans="2:15" ht="15.75" x14ac:dyDescent="0.3">
      <c r="B918" s="141"/>
      <c r="C918" s="142"/>
      <c r="D918" s="152"/>
      <c r="E918" s="144"/>
      <c r="F918" s="142"/>
      <c r="G918" s="142"/>
      <c r="H918" s="146"/>
      <c r="I918" s="152"/>
      <c r="J918" s="143"/>
      <c r="K918" s="142"/>
      <c r="L918" s="149" t="s">
        <v>166</v>
      </c>
      <c r="M918" s="150">
        <f>+SUM(M916:M917)-C916</f>
        <v>-9.138266364904727E-5</v>
      </c>
      <c r="N918" s="151">
        <f>+SUM(N916:N917)</f>
        <v>7.3608290753383399E-3</v>
      </c>
      <c r="O918" s="153"/>
    </row>
    <row r="919" spans="2:15" x14ac:dyDescent="0.25">
      <c r="B919" s="141"/>
      <c r="C919" s="142"/>
      <c r="D919" s="152"/>
      <c r="E919" s="144"/>
      <c r="F919" s="142"/>
      <c r="G919" s="142"/>
      <c r="H919" s="146"/>
      <c r="I919" s="152"/>
      <c r="J919" s="143"/>
      <c r="K919" s="142"/>
      <c r="L919" s="142"/>
      <c r="M919" s="142"/>
      <c r="N919" s="142"/>
      <c r="O919" s="153"/>
    </row>
    <row r="920" spans="2:15" x14ac:dyDescent="0.25">
      <c r="B920" s="154" t="s">
        <v>146</v>
      </c>
      <c r="C920" s="143">
        <f>4.52/1000</f>
        <v>4.5199999999999997E-3</v>
      </c>
      <c r="D920" s="156">
        <f>+D881+O881</f>
        <v>335.57691689164301</v>
      </c>
      <c r="E920" s="144" t="s">
        <v>112</v>
      </c>
      <c r="F920" s="143">
        <v>401.36</v>
      </c>
      <c r="G920" s="145">
        <f>110/1000</f>
        <v>0.11</v>
      </c>
      <c r="H920" s="146">
        <f>+PI()*G920^2/4</f>
        <v>9.5033177771091243E-3</v>
      </c>
      <c r="I920" s="156">
        <f>+D907+O907</f>
        <v>335.59918125525616</v>
      </c>
      <c r="J920" s="147">
        <f>+D920</f>
        <v>335.57691689164301</v>
      </c>
      <c r="K920" s="147">
        <f>+I920-J920</f>
        <v>2.2264363613146543E-2</v>
      </c>
      <c r="L920" s="142">
        <f>(-2*POWER(2*9.81*G920*ABS(K920)/F920,0.5))*(LOG10(($D$2/(3.7*G920))+((2.51*$D$3*POWER(F920,0.5))/(G920*POWER(2*9.81*G920*ABS(K920),0.5)))))</f>
        <v>5.8553785134080959E-2</v>
      </c>
      <c r="M920" s="146">
        <f>+IF(K920&lt;0,-H920*L920,H920*L920)</f>
        <v>5.5645522718173954E-4</v>
      </c>
      <c r="N920" s="142">
        <f>+M920/K920</f>
        <v>2.4993089263650313E-2</v>
      </c>
      <c r="O920" s="148">
        <f>2*M924/N924</f>
        <v>-2.1077487346236431E-2</v>
      </c>
    </row>
    <row r="921" spans="2:15" x14ac:dyDescent="0.25">
      <c r="B921" s="141"/>
      <c r="C921" s="142"/>
      <c r="D921" s="152"/>
      <c r="E921" s="144" t="s">
        <v>167</v>
      </c>
      <c r="F921" s="143">
        <v>249.85</v>
      </c>
      <c r="G921" s="145">
        <f>75/1000</f>
        <v>7.4999999999999997E-2</v>
      </c>
      <c r="H921" s="146">
        <f>+PI()*G921^2/4</f>
        <v>4.4178646691106467E-3</v>
      </c>
      <c r="I921" s="156">
        <f>+D916+O916</f>
        <v>335.21565000233772</v>
      </c>
      <c r="J921" s="147">
        <f>+D920</f>
        <v>335.57691689164301</v>
      </c>
      <c r="K921" s="147">
        <f>+I921-J921</f>
        <v>-0.36126688930528417</v>
      </c>
      <c r="L921" s="142">
        <f>(-2*POWER(2*9.81*G921*ABS(K921)/F921,0.5))*(LOG10(($D$2/(3.7*G921))+((2.51*$D$3*POWER(F921,0.5))/(G921*POWER(2*9.81*G921*ABS(K921),0.5)))))</f>
        <v>0.28892329495610763</v>
      </c>
      <c r="M921" s="146">
        <f>+IF(K921&lt;0,-H921*L921,H921*L921)</f>
        <v>-1.2764240168696222E-3</v>
      </c>
      <c r="N921" s="142">
        <f>+M921/K921</f>
        <v>3.5331884948664521E-3</v>
      </c>
      <c r="O921" s="148"/>
    </row>
    <row r="922" spans="2:15" x14ac:dyDescent="0.25">
      <c r="B922" s="141"/>
      <c r="C922" s="142"/>
      <c r="D922" s="152"/>
      <c r="E922" s="144" t="s">
        <v>140</v>
      </c>
      <c r="F922" s="143">
        <v>298.01</v>
      </c>
      <c r="G922" s="145">
        <f>63/1000</f>
        <v>6.3E-2</v>
      </c>
      <c r="H922" s="146">
        <f>+PI()*G922^2/4</f>
        <v>3.1172453105244723E-3</v>
      </c>
      <c r="I922" s="156">
        <f>+D887+O887</f>
        <v>335.56111440164995</v>
      </c>
      <c r="J922" s="147">
        <f>+D920</f>
        <v>335.57691689164301</v>
      </c>
      <c r="K922" s="147">
        <f>+I922-J922</f>
        <v>-1.5802489993063773E-2</v>
      </c>
      <c r="L922" s="142">
        <f>(-2*POWER(2*9.81*G922*ABS(K922)/F922,0.5))*(LOG10(($D$2/(3.7*G922))+((2.51*$D$3*POWER(F922,0.5))/(G922*POWER(2*9.81*G922*ABS(K922),0.5)))))</f>
        <v>3.7290706161608921E-2</v>
      </c>
      <c r="M922" s="146">
        <f>+IF(K922&lt;0,-H922*L922,H922*L922)</f>
        <v>-1.1624427890842146E-4</v>
      </c>
      <c r="N922" s="142">
        <f>+M922/K922</f>
        <v>7.3560735655864903E-3</v>
      </c>
      <c r="O922" s="148"/>
    </row>
    <row r="923" spans="2:15" x14ac:dyDescent="0.25">
      <c r="B923" s="141"/>
      <c r="C923" s="142"/>
      <c r="D923" s="142"/>
      <c r="E923" s="144" t="s">
        <v>168</v>
      </c>
      <c r="F923" s="143">
        <v>184.94</v>
      </c>
      <c r="G923" s="145">
        <f>110/1000</f>
        <v>0.11</v>
      </c>
      <c r="H923" s="146">
        <f>+PI()*G923^2/4</f>
        <v>9.5033177771091243E-3</v>
      </c>
      <c r="I923" s="156">
        <f>+D895+O895</f>
        <v>336.03629118514084</v>
      </c>
      <c r="J923" s="147">
        <f>+D920</f>
        <v>335.57691689164301</v>
      </c>
      <c r="K923" s="147">
        <f>+I923-J923</f>
        <v>0.45937429349783088</v>
      </c>
      <c r="L923" s="142">
        <f>(-2*POWER(2*9.81*G923*ABS(K923)/F923,0.5))*(LOG10(($D$2/(3.7*G923))+((2.51*$D$3*POWER(F923,0.5))/(G923*POWER(2*9.81*G923*ABS(K923),0.5)))))</f>
        <v>0.5120753958783083</v>
      </c>
      <c r="M923" s="146">
        <f>+IF(K923&lt;0,-H923*L923,H923*L923)</f>
        <v>4.8664152128705196E-3</v>
      </c>
      <c r="N923" s="142">
        <f>+M923/K923</f>
        <v>1.0593573218509882E-2</v>
      </c>
      <c r="O923" s="148"/>
    </row>
    <row r="924" spans="2:15" ht="15.75" x14ac:dyDescent="0.3">
      <c r="B924" s="141"/>
      <c r="C924" s="142"/>
      <c r="D924" s="142"/>
      <c r="E924" s="142"/>
      <c r="F924" s="142"/>
      <c r="G924" s="142"/>
      <c r="H924" s="146"/>
      <c r="I924" s="152"/>
      <c r="J924" s="143"/>
      <c r="K924" s="142"/>
      <c r="L924" s="149" t="s">
        <v>166</v>
      </c>
      <c r="M924" s="150">
        <f>+SUM(M920:M923)-C920</f>
        <v>-4.8979785572578378E-4</v>
      </c>
      <c r="N924" s="151">
        <f>+SUM(N920:N923)</f>
        <v>4.6475924542613137E-2</v>
      </c>
      <c r="O924" s="153"/>
    </row>
    <row r="925" spans="2:15" x14ac:dyDescent="0.25">
      <c r="B925" s="141"/>
      <c r="C925" s="142"/>
      <c r="D925" s="142"/>
      <c r="E925" s="142"/>
      <c r="F925" s="142"/>
      <c r="G925" s="142"/>
      <c r="H925" s="146"/>
      <c r="I925" s="142"/>
      <c r="J925" s="143"/>
      <c r="K925" s="142"/>
      <c r="L925" s="142"/>
      <c r="M925" s="142"/>
      <c r="N925" s="142"/>
      <c r="O925" s="153"/>
    </row>
    <row r="926" spans="2:15" x14ac:dyDescent="0.25">
      <c r="B926" s="154" t="s">
        <v>147</v>
      </c>
      <c r="C926" s="142">
        <f>0.79/1000</f>
        <v>7.9000000000000001E-4</v>
      </c>
      <c r="D926" s="147">
        <f>+D887+O887</f>
        <v>335.56111440164995</v>
      </c>
      <c r="E926" s="144" t="s">
        <v>140</v>
      </c>
      <c r="F926" s="143">
        <v>298.01</v>
      </c>
      <c r="G926" s="143">
        <f>63/1000</f>
        <v>6.3E-2</v>
      </c>
      <c r="H926" s="146">
        <f>+PI()*G926^2/4</f>
        <v>3.1172453105244723E-3</v>
      </c>
      <c r="I926" s="147">
        <f>+D920+O920</f>
        <v>335.55583940429676</v>
      </c>
      <c r="J926" s="147">
        <f>+D926</f>
        <v>335.56111440164995</v>
      </c>
      <c r="K926" s="147">
        <f>+I926-J926</f>
        <v>-5.2749973531831529E-3</v>
      </c>
      <c r="L926" s="142">
        <f>(-2*POWER(2*9.81*G926*ABS(K926)/F926,0.5))*(LOG10(($D$2/(3.7*G926))+((2.51*$D$3*POWER(F926,0.5))/(G926*POWER(2*9.81*G926*ABS(K926),0.5)))))</f>
        <v>1.9318488553925938E-2</v>
      </c>
      <c r="M926" s="146">
        <f>+IF(K926&lt;0,-H926*L926,H926*L926)</f>
        <v>-6.0220467851146322E-5</v>
      </c>
      <c r="N926" s="142">
        <f>+M926/K926</f>
        <v>1.1416208164503967E-2</v>
      </c>
      <c r="O926" s="148">
        <f>2*M928/N928</f>
        <v>-3.8195535303068386E-2</v>
      </c>
    </row>
    <row r="927" spans="2:15" x14ac:dyDescent="0.25">
      <c r="B927" s="141"/>
      <c r="C927" s="142"/>
      <c r="D927" s="142"/>
      <c r="E927" s="144" t="s">
        <v>169</v>
      </c>
      <c r="F927" s="143">
        <v>119.71</v>
      </c>
      <c r="G927" s="143">
        <f>63/1000</f>
        <v>6.3E-2</v>
      </c>
      <c r="H927" s="146">
        <f>+PI()*G927^2/4</f>
        <v>3.1172453105244723E-3</v>
      </c>
      <c r="I927" s="147">
        <f>+D891+O891</f>
        <v>335.64085037507317</v>
      </c>
      <c r="J927" s="147">
        <f>+D926</f>
        <v>335.56111440164995</v>
      </c>
      <c r="K927" s="147">
        <f>+I927-J927</f>
        <v>7.9735973423225914E-2</v>
      </c>
      <c r="L927" s="142">
        <f>(-2*POWER(2*9.81*G927*ABS(K927)/F927,0.5))*(LOG10(($D$2/(3.7*G927))+((2.51*$D$3*POWER(F927,0.5))/(G927*POWER(2*9.81*G927*ABS(K927),0.5)))))</f>
        <v>0.16361762641478678</v>
      </c>
      <c r="M927" s="146">
        <f>+IF(K927&lt;0,-H927*L927,H927*L927)</f>
        <v>5.1003627866063911E-4</v>
      </c>
      <c r="N927" s="142">
        <f>+M927/K927</f>
        <v>6.3965642703506902E-3</v>
      </c>
      <c r="O927" s="148"/>
    </row>
    <row r="928" spans="2:15" ht="15.75" x14ac:dyDescent="0.3">
      <c r="B928" s="141"/>
      <c r="C928" s="142"/>
      <c r="D928" s="142"/>
      <c r="E928" s="142"/>
      <c r="F928" s="142"/>
      <c r="G928" s="142"/>
      <c r="H928" s="146"/>
      <c r="I928" s="142"/>
      <c r="J928" s="142"/>
      <c r="K928" s="142"/>
      <c r="L928" s="149" t="s">
        <v>166</v>
      </c>
      <c r="M928" s="150">
        <f>+SUM(M926:M927)-C926</f>
        <v>-3.4018418919050722E-4</v>
      </c>
      <c r="N928" s="151">
        <f>+SUM(N926:N927)</f>
        <v>1.7812772434854657E-2</v>
      </c>
      <c r="O928" s="153"/>
    </row>
    <row r="929" spans="2:15" x14ac:dyDescent="0.25">
      <c r="B929" s="141"/>
      <c r="C929" s="142"/>
      <c r="D929" s="142"/>
      <c r="E929" s="142"/>
      <c r="F929" s="142"/>
      <c r="G929" s="142"/>
      <c r="H929" s="146"/>
      <c r="I929" s="142"/>
      <c r="J929" s="142"/>
      <c r="K929" s="142"/>
      <c r="L929" s="142"/>
      <c r="M929" s="142"/>
      <c r="N929" s="142"/>
      <c r="O929" s="153"/>
    </row>
    <row r="930" spans="2:15" x14ac:dyDescent="0.25">
      <c r="B930" s="154" t="s">
        <v>148</v>
      </c>
      <c r="C930" s="142">
        <f>0.76/1000</f>
        <v>7.6000000000000004E-4</v>
      </c>
      <c r="D930" s="147">
        <f>+D891+O891</f>
        <v>335.64085037507317</v>
      </c>
      <c r="E930" s="144" t="s">
        <v>169</v>
      </c>
      <c r="F930" s="143">
        <v>119.71</v>
      </c>
      <c r="G930" s="143">
        <f>63/1000</f>
        <v>6.3E-2</v>
      </c>
      <c r="H930" s="146">
        <f>+PI()*G930^2/4</f>
        <v>3.1172453105244723E-3</v>
      </c>
      <c r="I930" s="147">
        <f>+D926+O926</f>
        <v>335.52291886634686</v>
      </c>
      <c r="J930" s="261">
        <f>+D930</f>
        <v>335.64085037507317</v>
      </c>
      <c r="K930" s="147">
        <f>+I930-J930</f>
        <v>-0.11793150872631486</v>
      </c>
      <c r="L930" s="142">
        <f>(-2*POWER(2*9.81*G930*ABS(K930)/F930,0.5))*(LOG10(($D$2/(3.7*G930))+((2.51*$D$3*POWER(F930,0.5))/(G930*POWER(2*9.81*G930*ABS(K930),0.5)))))</f>
        <v>0.20488533916797119</v>
      </c>
      <c r="M930" s="146">
        <f>+IF(K930&lt;0,-H930*L930,H930*L930)</f>
        <v>-6.3867786271657422E-4</v>
      </c>
      <c r="N930" s="142">
        <f>+M930/K930</f>
        <v>5.4156677008072706E-3</v>
      </c>
      <c r="O930" s="148">
        <f>2*M932/N932</f>
        <v>-3.4641192049460437E-2</v>
      </c>
    </row>
    <row r="931" spans="2:15" x14ac:dyDescent="0.25">
      <c r="B931" s="141"/>
      <c r="C931" s="142"/>
      <c r="D931" s="142"/>
      <c r="E931" s="144" t="s">
        <v>122</v>
      </c>
      <c r="F931" s="143">
        <v>283.68</v>
      </c>
      <c r="G931" s="143">
        <f>75/1000</f>
        <v>7.4999999999999997E-2</v>
      </c>
      <c r="H931" s="146">
        <f>+PI()*G931^2/4</f>
        <v>4.4178646691106467E-3</v>
      </c>
      <c r="I931" s="147">
        <f>+D895+O895</f>
        <v>336.03629118514084</v>
      </c>
      <c r="J931" s="261">
        <f>+D930</f>
        <v>335.64085037507317</v>
      </c>
      <c r="K931" s="147">
        <f>+I931-J931</f>
        <v>0.39544081006766874</v>
      </c>
      <c r="L931" s="262">
        <f>(-2*POWER(2*9.81*G931*ABS(K931)/F931,0.5))*(LOG10(($D$2/(3.7*G931))+((2.51*$D$3*POWER(F931,0.5))/(G931*POWER(2*9.81*G931*ABS(K931),0.5)))))</f>
        <v>0.28296908877802174</v>
      </c>
      <c r="M931" s="146">
        <f>+IF(K931&lt;0,-H931*L931,H931*L931)</f>
        <v>1.2501191397628563E-3</v>
      </c>
      <c r="N931" s="142">
        <f>+M931/K931</f>
        <v>3.1613306162025438E-3</v>
      </c>
      <c r="O931" s="148"/>
    </row>
    <row r="932" spans="2:15" ht="15.75" x14ac:dyDescent="0.3">
      <c r="B932" s="141"/>
      <c r="C932" s="142"/>
      <c r="D932" s="142"/>
      <c r="E932" s="142"/>
      <c r="F932" s="142"/>
      <c r="G932" s="142"/>
      <c r="H932" s="142"/>
      <c r="I932" s="142"/>
      <c r="J932" s="142"/>
      <c r="K932" s="142"/>
      <c r="L932" s="149" t="s">
        <v>166</v>
      </c>
      <c r="M932" s="150">
        <f>+SUM(M930:M931)-C930</f>
        <v>-1.4855872295371796E-4</v>
      </c>
      <c r="N932" s="151">
        <f>+SUM(N930:N931)</f>
        <v>8.5769983170098148E-3</v>
      </c>
      <c r="O932" s="153"/>
    </row>
    <row r="933" spans="2:15" x14ac:dyDescent="0.25">
      <c r="B933" s="154"/>
      <c r="C933" s="142"/>
      <c r="D933" s="142"/>
      <c r="E933" s="142"/>
      <c r="F933" s="142"/>
      <c r="G933" s="142"/>
      <c r="H933" s="142"/>
      <c r="I933" s="142"/>
      <c r="J933" s="142"/>
      <c r="K933" s="142"/>
      <c r="L933" s="142"/>
      <c r="M933" s="142"/>
      <c r="N933" s="142"/>
      <c r="O933" s="153"/>
    </row>
    <row r="934" spans="2:15" x14ac:dyDescent="0.25">
      <c r="B934" s="154" t="s">
        <v>142</v>
      </c>
      <c r="C934" s="142">
        <f>3.71/1000</f>
        <v>3.7099999999999998E-3</v>
      </c>
      <c r="D934" s="147">
        <f>+D895+O895</f>
        <v>336.03629118514084</v>
      </c>
      <c r="E934" s="144" t="s">
        <v>168</v>
      </c>
      <c r="F934" s="143">
        <v>184.94</v>
      </c>
      <c r="G934" s="145">
        <f>110/1000</f>
        <v>0.11</v>
      </c>
      <c r="H934" s="146">
        <f>+PI()*G934^2/4</f>
        <v>9.5033177771091243E-3</v>
      </c>
      <c r="I934" s="147">
        <f>+D920+O920</f>
        <v>335.55583940429676</v>
      </c>
      <c r="J934" s="261">
        <f>+D934</f>
        <v>336.03629118514084</v>
      </c>
      <c r="K934" s="147">
        <f>+I934-J934</f>
        <v>-0.4804517808440778</v>
      </c>
      <c r="L934" s="262">
        <f>(-2*POWER(2*9.81*G934*ABS(K934)/F934,0.5))*(LOG10(($D$2/(3.7*G934))+((2.51*$D$3*POWER(F934,0.5))/(G934*POWER(2*9.81*G934*ABS(K934),0.5)))))</f>
        <v>0.52513322085044956</v>
      </c>
      <c r="M934" s="146">
        <f>+IF(K934&lt;0,-H934*L934,H934*L934)</f>
        <v>-4.9905078730586487E-3</v>
      </c>
      <c r="N934" s="142">
        <f>+M934/K934</f>
        <v>1.0387114944794492E-2</v>
      </c>
      <c r="O934" s="148">
        <f>2*M937/N937</f>
        <v>-2.000596062391986E-2</v>
      </c>
    </row>
    <row r="935" spans="2:15" x14ac:dyDescent="0.25">
      <c r="B935" s="141"/>
      <c r="C935" s="142"/>
      <c r="D935" s="142"/>
      <c r="E935" s="144" t="s">
        <v>171</v>
      </c>
      <c r="F935" s="143">
        <v>283.68</v>
      </c>
      <c r="G935" s="143">
        <f>75/1000</f>
        <v>7.4999999999999997E-2</v>
      </c>
      <c r="H935" s="146">
        <f>+PI()*G935^2/4</f>
        <v>4.4178646691106467E-3</v>
      </c>
      <c r="I935" s="147">
        <f>+D930+O930</f>
        <v>335.60620918302374</v>
      </c>
      <c r="J935" s="261">
        <f>+D934</f>
        <v>336.03629118514084</v>
      </c>
      <c r="K935" s="147">
        <f>+I935-J935</f>
        <v>-0.43008200211710346</v>
      </c>
      <c r="L935" s="262">
        <f>(-2*POWER(2*9.81*G935*ABS(K935)/F935,0.5))*(LOG10(($D$2/(3.7*G935))+((2.51*$D$3*POWER(F935,0.5))/(G935*POWER(2*9.81*G935*ABS(K935),0.5)))))</f>
        <v>0.29681309120826893</v>
      </c>
      <c r="M935" s="146">
        <f>+IF(K935&lt;0,-H935*L935,H935*L935)</f>
        <v>-1.3112800689785273E-3</v>
      </c>
      <c r="N935" s="142">
        <f>+M935/K935</f>
        <v>3.0489070980038121E-3</v>
      </c>
      <c r="O935" s="148"/>
    </row>
    <row r="936" spans="2:15" x14ac:dyDescent="0.25">
      <c r="B936" s="141"/>
      <c r="C936" s="142"/>
      <c r="D936" s="142"/>
      <c r="E936" s="144" t="s">
        <v>170</v>
      </c>
      <c r="F936" s="143">
        <v>372.26</v>
      </c>
      <c r="G936" s="145">
        <f>110/1000</f>
        <v>0.11</v>
      </c>
      <c r="H936" s="146">
        <f>+PI()*G936^2/4</f>
        <v>9.5033177771091243E-3</v>
      </c>
      <c r="I936" s="147">
        <v>339.3</v>
      </c>
      <c r="J936" s="261">
        <f>+D934</f>
        <v>336.03629118514084</v>
      </c>
      <c r="K936" s="147">
        <f>+I936-J936</f>
        <v>3.2637088148591715</v>
      </c>
      <c r="L936" s="262">
        <f>(-2*POWER(2*9.81*G936*ABS(K936)/F936,0.5))*(LOG10(($D$2/(3.7*G936))+((2.51*$D$3*POWER(F936,0.5))/(G936*POWER(2*9.81*G936*ABS(K936),0.5)))))</f>
        <v>1.0361862127067432</v>
      </c>
      <c r="M936" s="146">
        <f>+IF(K936&lt;0,-H936*L936,H936*L936)</f>
        <v>9.8472068556113689E-3</v>
      </c>
      <c r="N936" s="142">
        <f>+M936/K936</f>
        <v>3.017183031396223E-3</v>
      </c>
      <c r="O936" s="148"/>
    </row>
    <row r="937" spans="2:15" ht="16.5" thickBot="1" x14ac:dyDescent="0.35">
      <c r="B937" s="299"/>
      <c r="C937" s="300"/>
      <c r="D937" s="300"/>
      <c r="E937" s="300"/>
      <c r="F937" s="300"/>
      <c r="G937" s="300"/>
      <c r="H937" s="300"/>
      <c r="I937" s="300"/>
      <c r="J937" s="300"/>
      <c r="K937" s="300"/>
      <c r="L937" s="301" t="s">
        <v>166</v>
      </c>
      <c r="M937" s="302">
        <f>+SUM(M934:M936)-C934</f>
        <v>-1.6458108642580706E-4</v>
      </c>
      <c r="N937" s="303">
        <f>+SUM(N934:N936)</f>
        <v>1.6453205074194528E-2</v>
      </c>
      <c r="O937" s="304"/>
    </row>
    <row r="939" spans="2:15" ht="15.75" thickBot="1" x14ac:dyDescent="0.3"/>
    <row r="940" spans="2:15" ht="15.75" thickBot="1" x14ac:dyDescent="0.3">
      <c r="B940" s="131">
        <f>+B901+1</f>
        <v>25</v>
      </c>
      <c r="D940" s="297"/>
    </row>
    <row r="941" spans="2:15" ht="32.25" thickBot="1" x14ac:dyDescent="0.3">
      <c r="B941" s="125" t="s">
        <v>151</v>
      </c>
      <c r="C941" s="298" t="s">
        <v>161</v>
      </c>
      <c r="D941" s="298" t="s">
        <v>153</v>
      </c>
      <c r="E941" s="125" t="s">
        <v>152</v>
      </c>
      <c r="F941" s="125" t="s">
        <v>78</v>
      </c>
      <c r="G941" s="125" t="s">
        <v>115</v>
      </c>
      <c r="H941" s="125" t="s">
        <v>154</v>
      </c>
      <c r="I941" s="125" t="s">
        <v>155</v>
      </c>
      <c r="J941" s="125" t="s">
        <v>156</v>
      </c>
      <c r="K941" s="125" t="s">
        <v>157</v>
      </c>
      <c r="L941" s="125" t="s">
        <v>82</v>
      </c>
      <c r="M941" s="125" t="s">
        <v>164</v>
      </c>
      <c r="N941" s="125" t="s">
        <v>158</v>
      </c>
      <c r="O941" s="129" t="s">
        <v>165</v>
      </c>
    </row>
    <row r="942" spans="2:15" x14ac:dyDescent="0.25">
      <c r="B942" s="132" t="s">
        <v>127</v>
      </c>
      <c r="C942" s="133">
        <f>2.97/1000</f>
        <v>2.97E-3</v>
      </c>
      <c r="D942" s="134">
        <f>+D903+O903</f>
        <v>336.67131218037838</v>
      </c>
      <c r="E942" s="135" t="s">
        <v>110</v>
      </c>
      <c r="F942" s="136">
        <v>310.83</v>
      </c>
      <c r="G942" s="137">
        <f>110/1000</f>
        <v>0.11</v>
      </c>
      <c r="H942" s="138">
        <f>+PI()*G942^2/4</f>
        <v>9.5033177771091243E-3</v>
      </c>
      <c r="I942" s="134">
        <v>339.3</v>
      </c>
      <c r="J942" s="134">
        <f>+D942</f>
        <v>336.67131218037838</v>
      </c>
      <c r="K942" s="134">
        <f>+I942-J942</f>
        <v>2.6286878196216321</v>
      </c>
      <c r="L942" s="133">
        <f>(-2*POWER(2*9.81*G942*ABS(K942)/F942,0.5))*(LOG10(($D$2/(3.7*G942))+((2.51*$D$3*POWER(F942,0.5))/(G942*POWER(2*9.81*G942*ABS(K942),0.5)))))</f>
        <v>1.0156158528948895</v>
      </c>
      <c r="M942" s="139">
        <f>+IF(K942&lt;0,-H942*L942,H942*L942)</f>
        <v>9.6517201895298492E-3</v>
      </c>
      <c r="N942" s="133">
        <f>+M942/K942</f>
        <v>3.6716874927046673E-3</v>
      </c>
      <c r="O942" s="140">
        <f>2*M944/N944</f>
        <v>-1.5172005822144201E-2</v>
      </c>
    </row>
    <row r="943" spans="2:15" x14ac:dyDescent="0.25">
      <c r="B943" s="141"/>
      <c r="C943" s="142"/>
      <c r="D943" s="143"/>
      <c r="E943" s="144" t="s">
        <v>138</v>
      </c>
      <c r="F943" s="143">
        <v>240.22</v>
      </c>
      <c r="G943" s="145">
        <f>110/1000</f>
        <v>0.11</v>
      </c>
      <c r="H943" s="146">
        <f>+PI()*G943^2/4</f>
        <v>9.5033177771091243E-3</v>
      </c>
      <c r="I943" s="147">
        <f>+D907+O907</f>
        <v>335.59918125525616</v>
      </c>
      <c r="J943" s="147">
        <f>+D942</f>
        <v>336.67131218037838</v>
      </c>
      <c r="K943" s="147">
        <f>+I943-J943</f>
        <v>-1.0721309251222237</v>
      </c>
      <c r="L943" s="142">
        <f>(-2*POWER(2*9.81*G943*ABS(K943)/F943,0.5))*(LOG10(($D$2/(3.7*G943))+((2.51*$D$3*POWER(F943,0.5))/(G943*POWER(2*9.81*G943*ABS(K943),0.5)))))</f>
        <v>0.71105550222754133</v>
      </c>
      <c r="M943" s="146">
        <f>+IF(K943&lt;0,-H943*L943,H943*L943)</f>
        <v>-6.7573863948302499E-3</v>
      </c>
      <c r="N943" s="142">
        <f>+M943/K943</f>
        <v>6.3027623180069194E-3</v>
      </c>
      <c r="O943" s="148"/>
    </row>
    <row r="944" spans="2:15" ht="15.75" x14ac:dyDescent="0.3">
      <c r="B944" s="141"/>
      <c r="C944" s="142"/>
      <c r="D944" s="143"/>
      <c r="E944" s="144"/>
      <c r="F944" s="143"/>
      <c r="G944" s="145"/>
      <c r="H944" s="146"/>
      <c r="I944" s="147"/>
      <c r="J944" s="147"/>
      <c r="K944" s="147"/>
      <c r="L944" s="149" t="s">
        <v>166</v>
      </c>
      <c r="M944" s="150">
        <f>+SUM(M942:M943)-C942</f>
        <v>-7.5666205300400653E-5</v>
      </c>
      <c r="N944" s="151">
        <f>+SUM(N942:N943)</f>
        <v>9.9744498107115862E-3</v>
      </c>
      <c r="O944" s="148"/>
    </row>
    <row r="945" spans="2:15" x14ac:dyDescent="0.25">
      <c r="B945" s="141"/>
      <c r="C945" s="142"/>
      <c r="D945" s="143"/>
      <c r="E945" s="144"/>
      <c r="F945" s="142"/>
      <c r="G945" s="142"/>
      <c r="H945" s="146"/>
      <c r="I945" s="152"/>
      <c r="J945" s="142"/>
      <c r="K945" s="142"/>
      <c r="L945" s="142"/>
      <c r="M945" s="142"/>
      <c r="N945" s="142"/>
      <c r="O945" s="153"/>
    </row>
    <row r="946" spans="2:15" x14ac:dyDescent="0.25">
      <c r="B946" s="154" t="s">
        <v>128</v>
      </c>
      <c r="C946" s="142">
        <f>3.73/1000</f>
        <v>3.7299999999999998E-3</v>
      </c>
      <c r="D946" s="147">
        <f>+D907+O907</f>
        <v>335.59918125525616</v>
      </c>
      <c r="E946" s="144" t="s">
        <v>138</v>
      </c>
      <c r="F946" s="143">
        <v>240.22</v>
      </c>
      <c r="G946" s="155">
        <f>110/1000</f>
        <v>0.11</v>
      </c>
      <c r="H946" s="146">
        <f>+PI()*G946^2/4</f>
        <v>9.5033177771091243E-3</v>
      </c>
      <c r="I946" s="156">
        <f>+D942+O942</f>
        <v>336.65614017455624</v>
      </c>
      <c r="J946" s="147">
        <f>+D946</f>
        <v>335.59918125525616</v>
      </c>
      <c r="K946" s="147">
        <f>+I946-J946</f>
        <v>1.0569589193000866</v>
      </c>
      <c r="L946" s="142">
        <f>(-2*POWER(2*9.81*G946*ABS(K946)/F946,0.5))*(LOG10(($D$2/(3.7*G946))+((2.51*$D$3*POWER(F946,0.5))/(G946*POWER(2*9.81*G946*ABS(K946),0.5)))))</f>
        <v>0.70541252549624189</v>
      </c>
      <c r="M946" s="146">
        <f>+IF(K946&lt;0,-H946*L946,H946*L946)</f>
        <v>6.7037593937438788E-3</v>
      </c>
      <c r="N946" s="142">
        <f>+M946/K946</f>
        <v>6.3424975856044416E-3</v>
      </c>
      <c r="O946" s="148">
        <f>2*M949/N949</f>
        <v>-2.0779839006715397E-2</v>
      </c>
    </row>
    <row r="947" spans="2:15" x14ac:dyDescent="0.25">
      <c r="B947" s="141"/>
      <c r="C947" s="142"/>
      <c r="D947" s="143"/>
      <c r="E947" s="144" t="s">
        <v>139</v>
      </c>
      <c r="F947" s="147">
        <v>237.3</v>
      </c>
      <c r="G947" s="155">
        <f>110/1000</f>
        <v>0.11</v>
      </c>
      <c r="H947" s="146">
        <f>+PI()*G947^2/4</f>
        <v>9.5033177771091243E-3</v>
      </c>
      <c r="I947" s="156">
        <f>+D912+O912</f>
        <v>335.41072021782458</v>
      </c>
      <c r="J947" s="147">
        <f>+D946</f>
        <v>335.59918125525616</v>
      </c>
      <c r="K947" s="147">
        <f>+I947-J947</f>
        <v>-0.18846103743157983</v>
      </c>
      <c r="L947" s="142">
        <f>(-2*POWER(2*9.81*G947*ABS(K947)/F947,0.5))*(LOG10(($D$2/(3.7*G947))+((2.51*$D$3*POWER(F947,0.5))/(G947*POWER(2*9.81*G947*ABS(K947),0.5)))))</f>
        <v>0.26923207271221844</v>
      </c>
      <c r="M947" s="146">
        <f>+IF(K947&lt;0,-H947*L947,H947*L947)</f>
        <v>-2.5585979427739619E-3</v>
      </c>
      <c r="N947" s="142">
        <f>+M947/K947</f>
        <v>1.3576270074937122E-2</v>
      </c>
      <c r="O947" s="148"/>
    </row>
    <row r="948" spans="2:15" x14ac:dyDescent="0.25">
      <c r="B948" s="141"/>
      <c r="C948" s="142"/>
      <c r="D948" s="143"/>
      <c r="E948" s="144" t="s">
        <v>112</v>
      </c>
      <c r="F948" s="143">
        <v>401.36</v>
      </c>
      <c r="G948" s="155">
        <f>110/1000</f>
        <v>0.11</v>
      </c>
      <c r="H948" s="146">
        <f>+PI()*G948^2/4</f>
        <v>9.5033177771091243E-3</v>
      </c>
      <c r="I948" s="156">
        <f>+D920+O920</f>
        <v>335.55583940429676</v>
      </c>
      <c r="J948" s="147">
        <f>+D946</f>
        <v>335.59918125525616</v>
      </c>
      <c r="K948" s="147">
        <f>+I948-J948</f>
        <v>-4.3341850959393469E-2</v>
      </c>
      <c r="L948" s="142">
        <f>(-2*POWER(2*9.81*G948*ABS(K948)/F948,0.5))*(LOG10(($D$2/(3.7*G948))+((2.51*$D$3*POWER(F948,0.5))/(G948*POWER(2*9.81*G948*ABS(K948),0.5)))))</f>
        <v>8.6103853609640332E-2</v>
      </c>
      <c r="M948" s="146">
        <f>+IF(K948&lt;0,-H948*L948,H948*L948)</f>
        <v>-8.1827228268609663E-4</v>
      </c>
      <c r="N948" s="142">
        <f>+M948/K948</f>
        <v>1.8879495558524428E-2</v>
      </c>
      <c r="O948" s="148"/>
    </row>
    <row r="949" spans="2:15" ht="15.75" x14ac:dyDescent="0.3">
      <c r="B949" s="141"/>
      <c r="C949" s="142"/>
      <c r="D949" s="143"/>
      <c r="E949" s="144"/>
      <c r="F949" s="143"/>
      <c r="G949" s="155"/>
      <c r="H949" s="146"/>
      <c r="I949" s="156"/>
      <c r="J949" s="147"/>
      <c r="K949" s="147"/>
      <c r="L949" s="149" t="s">
        <v>166</v>
      </c>
      <c r="M949" s="150">
        <f>+SUM(M946:M948)-C946</f>
        <v>-4.0311083171617936E-4</v>
      </c>
      <c r="N949" s="151">
        <f>+SUM(N946:N948)</f>
        <v>3.8798263219065987E-2</v>
      </c>
      <c r="O949" s="153"/>
    </row>
    <row r="950" spans="2:15" x14ac:dyDescent="0.25">
      <c r="B950" s="141"/>
      <c r="C950" s="142"/>
      <c r="D950" s="143"/>
      <c r="E950" s="144"/>
      <c r="F950" s="142"/>
      <c r="G950" s="142"/>
      <c r="H950" s="146"/>
      <c r="I950" s="152"/>
      <c r="J950" s="143"/>
      <c r="K950" s="142"/>
      <c r="L950" s="142"/>
      <c r="M950" s="142"/>
      <c r="N950" s="142"/>
      <c r="O950" s="153"/>
    </row>
    <row r="951" spans="2:15" x14ac:dyDescent="0.25">
      <c r="B951" s="154" t="s">
        <v>141</v>
      </c>
      <c r="C951" s="179">
        <f>1.9/1000</f>
        <v>1.9E-3</v>
      </c>
      <c r="D951" s="147">
        <f>+D912+O912</f>
        <v>335.41072021782458</v>
      </c>
      <c r="E951" s="144" t="s">
        <v>139</v>
      </c>
      <c r="F951" s="147">
        <v>237.3</v>
      </c>
      <c r="G951" s="155">
        <f>110/1000</f>
        <v>0.11</v>
      </c>
      <c r="H951" s="146">
        <f>+PI()*G951^2/4</f>
        <v>9.5033177771091243E-3</v>
      </c>
      <c r="I951" s="156">
        <f>+D946+O946</f>
        <v>335.57840141624945</v>
      </c>
      <c r="J951" s="147">
        <f>+D951</f>
        <v>335.41072021782458</v>
      </c>
      <c r="K951" s="147">
        <f>+I951-J951</f>
        <v>0.16768119842487295</v>
      </c>
      <c r="L951" s="142">
        <f>(-2*POWER(2*9.81*G951*ABS(K951)/F951,0.5))*(LOG10(($D$2/(3.7*G951))+((2.51*$D$3*POWER(F951,0.5))/(G951*POWER(2*9.81*G951*ABS(K951),0.5)))))</f>
        <v>0.25198712205234824</v>
      </c>
      <c r="M951" s="146">
        <f>+IF(K951&lt;0,-H951*L951,H951*L951)</f>
        <v>2.3947136966026477E-3</v>
      </c>
      <c r="N951" s="142">
        <f>+M951/K951</f>
        <v>1.4281348887636698E-2</v>
      </c>
      <c r="O951" s="148">
        <f>2*M953/N953</f>
        <v>-2.1326749653551295E-2</v>
      </c>
    </row>
    <row r="952" spans="2:15" x14ac:dyDescent="0.25">
      <c r="B952" s="141"/>
      <c r="C952" s="142"/>
      <c r="D952" s="143"/>
      <c r="E952" s="144" t="s">
        <v>117</v>
      </c>
      <c r="F952" s="143">
        <v>401.35</v>
      </c>
      <c r="G952" s="143">
        <f>75/1000</f>
        <v>7.4999999999999997E-2</v>
      </c>
      <c r="H952" s="146">
        <f>+PI()*G952^2/4</f>
        <v>4.4178646691106467E-3</v>
      </c>
      <c r="I952" s="156">
        <f>+D916+O916</f>
        <v>335.21565000233772</v>
      </c>
      <c r="J952" s="147">
        <f>+D951</f>
        <v>335.41072021782458</v>
      </c>
      <c r="K952" s="147">
        <f>+I952-J952</f>
        <v>-0.19507021548685088</v>
      </c>
      <c r="L952" s="142">
        <f>(-2*POWER(2*9.81*G952*ABS(K952)/F952,0.5))*(LOG10(($D$2/(3.7*G952))+((2.51*$D$3*POWER(F952,0.5))/(G952*POWER(2*9.81*G952*ABS(K952),0.5)))))</f>
        <v>0.15491965779210581</v>
      </c>
      <c r="M952" s="146">
        <f>+IF(K952&lt;0,-H952*L952,H952*L952)</f>
        <v>-6.8441408271045616E-4</v>
      </c>
      <c r="N952" s="142">
        <f>+M952/K952</f>
        <v>3.5085524512407716E-3</v>
      </c>
      <c r="O952" s="148"/>
    </row>
    <row r="953" spans="2:15" ht="15.75" x14ac:dyDescent="0.3">
      <c r="B953" s="141"/>
      <c r="C953" s="142"/>
      <c r="D953" s="143"/>
      <c r="E953" s="144"/>
      <c r="F953" s="142"/>
      <c r="G953" s="142"/>
      <c r="H953" s="146"/>
      <c r="I953" s="152"/>
      <c r="J953" s="143"/>
      <c r="K953" s="142"/>
      <c r="L953" s="149" t="s">
        <v>166</v>
      </c>
      <c r="M953" s="150">
        <f>+SUM(M951:M952)-C951</f>
        <v>-1.8970038610780838E-4</v>
      </c>
      <c r="N953" s="151">
        <f>+SUM(N951:N952)</f>
        <v>1.7789901338877468E-2</v>
      </c>
      <c r="O953" s="153"/>
    </row>
    <row r="954" spans="2:15" ht="15.75" x14ac:dyDescent="0.3">
      <c r="B954" s="141"/>
      <c r="C954" s="142"/>
      <c r="D954" s="143"/>
      <c r="E954" s="144"/>
      <c r="F954" s="142"/>
      <c r="G954" s="142"/>
      <c r="H954" s="146"/>
      <c r="I954" s="152"/>
      <c r="J954" s="143"/>
      <c r="K954" s="142"/>
      <c r="L954" s="149"/>
      <c r="M954" s="150"/>
      <c r="N954" s="151"/>
      <c r="O954" s="153"/>
    </row>
    <row r="955" spans="2:15" x14ac:dyDescent="0.25">
      <c r="B955" s="154" t="s">
        <v>145</v>
      </c>
      <c r="C955" s="143">
        <f>1.95/1000</f>
        <v>1.9499999999999999E-3</v>
      </c>
      <c r="D955" s="147">
        <f>+D916+O916</f>
        <v>335.21565000233772</v>
      </c>
      <c r="E955" s="144" t="s">
        <v>117</v>
      </c>
      <c r="F955" s="143">
        <v>401.35</v>
      </c>
      <c r="G955" s="143">
        <f>75/1000</f>
        <v>7.4999999999999997E-2</v>
      </c>
      <c r="H955" s="146">
        <f>+PI()*G955^2/4</f>
        <v>4.4178646691106467E-3</v>
      </c>
      <c r="I955" s="147">
        <f>+D951+O951</f>
        <v>335.38939346817102</v>
      </c>
      <c r="J955" s="147">
        <f>+D955</f>
        <v>335.21565000233772</v>
      </c>
      <c r="K955" s="147">
        <f>+I955-J955</f>
        <v>0.17374346583329725</v>
      </c>
      <c r="L955" s="262">
        <f>(-2*POWER(2*9.81*G955*ABS(K955)/F955,0.5))*(LOG10(($D$2/(3.7*G955))+((2.51*$D$3*POWER(F955,0.5))/(G955*POWER(2*9.81*G955*ABS(K955),0.5)))))</f>
        <v>0.1449422011250999</v>
      </c>
      <c r="M955" s="146">
        <f>+IF(K955&lt;0,-H955*L955,H955*L955)</f>
        <v>6.4033502941370825E-4</v>
      </c>
      <c r="N955" s="142">
        <f>+M955/K955</f>
        <v>3.6855200645536483E-3</v>
      </c>
      <c r="O955" s="148">
        <f>2*M957/N957</f>
        <v>-2.0833433729791958E-2</v>
      </c>
    </row>
    <row r="956" spans="2:15" x14ac:dyDescent="0.25">
      <c r="B956" s="141"/>
      <c r="C956" s="142"/>
      <c r="D956" s="143"/>
      <c r="E956" s="144" t="s">
        <v>167</v>
      </c>
      <c r="F956" s="143">
        <v>249.85</v>
      </c>
      <c r="G956" s="143">
        <f>75/1000</f>
        <v>7.4999999999999997E-2</v>
      </c>
      <c r="H956" s="146">
        <f>+PI()*G956^2/4</f>
        <v>4.4178646691106467E-3</v>
      </c>
      <c r="I956" s="147">
        <f>+D920+O920</f>
        <v>335.55583940429676</v>
      </c>
      <c r="J956" s="147">
        <f>+D955</f>
        <v>335.21565000233772</v>
      </c>
      <c r="K956" s="147">
        <f>+I956-J956</f>
        <v>0.34018940195903724</v>
      </c>
      <c r="L956" s="142">
        <f>(-2*POWER(2*9.81*G956*ABS(K956)/F956,0.5))*(LOG10(($D$2/(3.7*G956))+((2.51*$D$3*POWER(F956,0.5))/(G956*POWER(2*9.81*G956*ABS(K956),0.5)))))</f>
        <v>0.27920810997376616</v>
      </c>
      <c r="M956" s="146">
        <f>+IF(K956&lt;0,-H956*L956,H956*L956)</f>
        <v>1.2335036443822615E-3</v>
      </c>
      <c r="N956" s="142">
        <f>+M956/K956</f>
        <v>3.6259320169262348E-3</v>
      </c>
      <c r="O956" s="148"/>
    </row>
    <row r="957" spans="2:15" ht="15.75" x14ac:dyDescent="0.3">
      <c r="B957" s="141"/>
      <c r="C957" s="142"/>
      <c r="D957" s="152"/>
      <c r="E957" s="144"/>
      <c r="F957" s="142"/>
      <c r="G957" s="142"/>
      <c r="H957" s="146"/>
      <c r="I957" s="152"/>
      <c r="J957" s="143"/>
      <c r="K957" s="142"/>
      <c r="L957" s="149" t="s">
        <v>166</v>
      </c>
      <c r="M957" s="150">
        <f>+SUM(M955:M956)-C955</f>
        <v>-7.6161326204030304E-5</v>
      </c>
      <c r="N957" s="151">
        <f>+SUM(N955:N956)</f>
        <v>7.3114520814798831E-3</v>
      </c>
      <c r="O957" s="153"/>
    </row>
    <row r="958" spans="2:15" x14ac:dyDescent="0.25">
      <c r="B958" s="141"/>
      <c r="C958" s="142"/>
      <c r="D958" s="152"/>
      <c r="E958" s="144"/>
      <c r="F958" s="142"/>
      <c r="G958" s="142"/>
      <c r="H958" s="146"/>
      <c r="I958" s="152"/>
      <c r="J958" s="143"/>
      <c r="K958" s="142"/>
      <c r="L958" s="142"/>
      <c r="M958" s="142"/>
      <c r="N958" s="142"/>
      <c r="O958" s="153"/>
    </row>
    <row r="959" spans="2:15" x14ac:dyDescent="0.25">
      <c r="B959" s="154" t="s">
        <v>146</v>
      </c>
      <c r="C959" s="143">
        <f>4.52/1000</f>
        <v>4.5199999999999997E-3</v>
      </c>
      <c r="D959" s="156">
        <f>+D920+O920</f>
        <v>335.55583940429676</v>
      </c>
      <c r="E959" s="144" t="s">
        <v>112</v>
      </c>
      <c r="F959" s="143">
        <v>401.36</v>
      </c>
      <c r="G959" s="145">
        <f>110/1000</f>
        <v>0.11</v>
      </c>
      <c r="H959" s="146">
        <f>+PI()*G959^2/4</f>
        <v>9.5033177771091243E-3</v>
      </c>
      <c r="I959" s="156">
        <f>+D946+O946</f>
        <v>335.57840141624945</v>
      </c>
      <c r="J959" s="147">
        <f>+D959</f>
        <v>335.55583940429676</v>
      </c>
      <c r="K959" s="147">
        <f>+I959-J959</f>
        <v>2.2562011952686589E-2</v>
      </c>
      <c r="L959" s="142">
        <f>(-2*POWER(2*9.81*G959*ABS(K959)/F959,0.5))*(LOG10(($D$2/(3.7*G959))+((2.51*$D$3*POWER(F959,0.5))/(G959*POWER(2*9.81*G959*ABS(K959),0.5)))))</f>
        <v>5.9007298926558531E-2</v>
      </c>
      <c r="M959" s="146">
        <f>+IF(K959&lt;0,-H959*L959,H959*L959)</f>
        <v>5.6076511286795583E-4</v>
      </c>
      <c r="N959" s="142">
        <f>+M959/K959</f>
        <v>2.4854393041006357E-2</v>
      </c>
      <c r="O959" s="148">
        <f>2*M963/N963</f>
        <v>-2.439247033171902E-2</v>
      </c>
    </row>
    <row r="960" spans="2:15" x14ac:dyDescent="0.25">
      <c r="B960" s="141"/>
      <c r="C960" s="142"/>
      <c r="D960" s="152"/>
      <c r="E960" s="144" t="s">
        <v>167</v>
      </c>
      <c r="F960" s="143">
        <v>249.85</v>
      </c>
      <c r="G960" s="145">
        <f>75/1000</f>
        <v>7.4999999999999997E-2</v>
      </c>
      <c r="H960" s="146">
        <f>+PI()*G960^2/4</f>
        <v>4.4178646691106467E-3</v>
      </c>
      <c r="I960" s="156">
        <f>+D955+O955</f>
        <v>335.19481656860791</v>
      </c>
      <c r="J960" s="147">
        <f>+D959</f>
        <v>335.55583940429676</v>
      </c>
      <c r="K960" s="147">
        <f>+I960-J960</f>
        <v>-0.36102283568885696</v>
      </c>
      <c r="L960" s="142">
        <f>(-2*POWER(2*9.81*G960*ABS(K960)/F960,0.5))*(LOG10(($D$2/(3.7*G960))+((2.51*$D$3*POWER(F960,0.5))/(G960*POWER(2*9.81*G960*ABS(K960),0.5)))))</f>
        <v>0.28881225351612555</v>
      </c>
      <c r="M960" s="146">
        <f>+IF(K960&lt;0,-H960*L960,H960*L960)</f>
        <v>-1.2759334508151182E-3</v>
      </c>
      <c r="N960" s="142">
        <f>+M960/K960</f>
        <v>3.5342181288353894E-3</v>
      </c>
      <c r="O960" s="148"/>
    </row>
    <row r="961" spans="2:15" x14ac:dyDescent="0.25">
      <c r="B961" s="141"/>
      <c r="C961" s="142"/>
      <c r="D961" s="152"/>
      <c r="E961" s="144" t="s">
        <v>140</v>
      </c>
      <c r="F961" s="143">
        <v>298.01</v>
      </c>
      <c r="G961" s="145">
        <f>63/1000</f>
        <v>6.3E-2</v>
      </c>
      <c r="H961" s="146">
        <f>+PI()*G961^2/4</f>
        <v>3.1172453105244723E-3</v>
      </c>
      <c r="I961" s="156">
        <f>+D926+O926</f>
        <v>335.52291886634686</v>
      </c>
      <c r="J961" s="147">
        <f>+D959</f>
        <v>335.55583940429676</v>
      </c>
      <c r="K961" s="147">
        <f>+I961-J961</f>
        <v>-3.2920537949905793E-2</v>
      </c>
      <c r="L961" s="142">
        <f>(-2*POWER(2*9.81*G961*ABS(K961)/F961,0.5))*(LOG10(($D$2/(3.7*G961))+((2.51*$D$3*POWER(F961,0.5))/(G961*POWER(2*9.81*G961*ABS(K961),0.5)))))</f>
        <v>5.7542176841736743E-2</v>
      </c>
      <c r="M961" s="146">
        <f>+IF(K961&lt;0,-H961*L961,H961*L961)</f>
        <v>-1.7937308091727375E-4</v>
      </c>
      <c r="N961" s="142">
        <f>+M961/K961</f>
        <v>5.4486679771217732E-3</v>
      </c>
      <c r="O961" s="148"/>
    </row>
    <row r="962" spans="2:15" x14ac:dyDescent="0.25">
      <c r="B962" s="141"/>
      <c r="C962" s="142"/>
      <c r="D962" s="142"/>
      <c r="E962" s="144" t="s">
        <v>168</v>
      </c>
      <c r="F962" s="143">
        <v>184.94</v>
      </c>
      <c r="G962" s="145">
        <f>110/1000</f>
        <v>0.11</v>
      </c>
      <c r="H962" s="146">
        <f>+PI()*G962^2/4</f>
        <v>9.5033177771091243E-3</v>
      </c>
      <c r="I962" s="156">
        <f>+D934+O934</f>
        <v>336.01628522451693</v>
      </c>
      <c r="J962" s="147">
        <f>+D959</f>
        <v>335.55583940429676</v>
      </c>
      <c r="K962" s="147">
        <f>+I962-J962</f>
        <v>0.46044582022017266</v>
      </c>
      <c r="L962" s="142">
        <f>(-2*POWER(2*9.81*G962*ABS(K962)/F962,0.5))*(LOG10(($D$2/(3.7*G962))+((2.51*$D$3*POWER(F962,0.5))/(G962*POWER(2*9.81*G962*ABS(K962),0.5)))))</f>
        <v>0.51274558824877925</v>
      </c>
      <c r="M962" s="146">
        <f>+IF(K962&lt;0,-H962*L962,H962*L962)</f>
        <v>4.8727842639388992E-3</v>
      </c>
      <c r="N962" s="142">
        <f>+M962/K962</f>
        <v>1.0582752736486708E-2</v>
      </c>
      <c r="O962" s="148"/>
    </row>
    <row r="963" spans="2:15" ht="15.75" x14ac:dyDescent="0.3">
      <c r="B963" s="141"/>
      <c r="C963" s="142"/>
      <c r="D963" s="142"/>
      <c r="E963" s="142"/>
      <c r="F963" s="142"/>
      <c r="G963" s="142"/>
      <c r="H963" s="146"/>
      <c r="I963" s="152"/>
      <c r="J963" s="143"/>
      <c r="K963" s="142"/>
      <c r="L963" s="149" t="s">
        <v>166</v>
      </c>
      <c r="M963" s="150">
        <f>+SUM(M959:M962)-C959</f>
        <v>-5.4175715492553629E-4</v>
      </c>
      <c r="N963" s="151">
        <f>+SUM(N959:N962)</f>
        <v>4.4420031883450228E-2</v>
      </c>
      <c r="O963" s="153"/>
    </row>
    <row r="964" spans="2:15" x14ac:dyDescent="0.25">
      <c r="B964" s="141"/>
      <c r="C964" s="142"/>
      <c r="D964" s="142"/>
      <c r="E964" s="142"/>
      <c r="F964" s="142"/>
      <c r="G964" s="142"/>
      <c r="H964" s="146"/>
      <c r="I964" s="142"/>
      <c r="J964" s="143"/>
      <c r="K964" s="142"/>
      <c r="L964" s="142"/>
      <c r="M964" s="142"/>
      <c r="N964" s="142"/>
      <c r="O964" s="153"/>
    </row>
    <row r="965" spans="2:15" x14ac:dyDescent="0.25">
      <c r="B965" s="154" t="s">
        <v>147</v>
      </c>
      <c r="C965" s="142">
        <f>0.79/1000</f>
        <v>7.9000000000000001E-4</v>
      </c>
      <c r="D965" s="147">
        <f>+D926+O926</f>
        <v>335.52291886634686</v>
      </c>
      <c r="E965" s="144" t="s">
        <v>140</v>
      </c>
      <c r="F965" s="143">
        <v>298.01</v>
      </c>
      <c r="G965" s="143">
        <f>63/1000</f>
        <v>6.3E-2</v>
      </c>
      <c r="H965" s="146">
        <f>+PI()*G965^2/4</f>
        <v>3.1172453105244723E-3</v>
      </c>
      <c r="I965" s="147">
        <f>+D959+O959</f>
        <v>335.53144693396507</v>
      </c>
      <c r="J965" s="147">
        <f>+D965</f>
        <v>335.52291886634686</v>
      </c>
      <c r="K965" s="147">
        <f>+I965-J965</f>
        <v>8.5280676182151183E-3</v>
      </c>
      <c r="L965" s="142">
        <f>(-2*POWER(2*9.81*G965*ABS(K965)/F965,0.5))*(LOG10(($D$2/(3.7*G965))+((2.51*$D$3*POWER(F965,0.5))/(G965*POWER(2*9.81*G965*ABS(K965),0.5)))))</f>
        <v>2.5803090963854906E-2</v>
      </c>
      <c r="M965" s="146">
        <f>+IF(K965&lt;0,-H965*L965,H965*L965)</f>
        <v>8.0434564304113091E-5</v>
      </c>
      <c r="N965" s="142">
        <f>+M965/K965</f>
        <v>9.431745608150752E-3</v>
      </c>
      <c r="O965" s="148">
        <f>2*M967/N967</f>
        <v>-2.3749156605995109E-2</v>
      </c>
    </row>
    <row r="966" spans="2:15" x14ac:dyDescent="0.25">
      <c r="B966" s="141"/>
      <c r="C966" s="142"/>
      <c r="D966" s="142"/>
      <c r="E966" s="144" t="s">
        <v>169</v>
      </c>
      <c r="F966" s="143">
        <v>119.71</v>
      </c>
      <c r="G966" s="143">
        <f>63/1000</f>
        <v>6.3E-2</v>
      </c>
      <c r="H966" s="146">
        <f>+PI()*G966^2/4</f>
        <v>3.1172453105244723E-3</v>
      </c>
      <c r="I966" s="147">
        <f>+D930+O930</f>
        <v>335.60620918302374</v>
      </c>
      <c r="J966" s="147">
        <f>+D965</f>
        <v>335.52291886634686</v>
      </c>
      <c r="K966" s="147">
        <f>+I966-J966</f>
        <v>8.3290316676880138E-2</v>
      </c>
      <c r="L966" s="142">
        <f>(-2*POWER(2*9.81*G966*ABS(K966)/F966,0.5))*(LOG10(($D$2/(3.7*G966))+((2.51*$D$3*POWER(F966,0.5))/(G966*POWER(2*9.81*G966*ABS(K966),0.5)))))</f>
        <v>0.16777748568367296</v>
      </c>
      <c r="M966" s="146">
        <f>+IF(K966&lt;0,-H966*L966,H966*L966)</f>
        <v>5.2300358045901632E-4</v>
      </c>
      <c r="N966" s="142">
        <f>+M966/K966</f>
        <v>6.2792843313104188E-3</v>
      </c>
      <c r="O966" s="148"/>
    </row>
    <row r="967" spans="2:15" ht="15.75" x14ac:dyDescent="0.3">
      <c r="B967" s="141"/>
      <c r="C967" s="142"/>
      <c r="D967" s="142"/>
      <c r="E967" s="142"/>
      <c r="F967" s="142"/>
      <c r="G967" s="142"/>
      <c r="H967" s="146"/>
      <c r="I967" s="142"/>
      <c r="J967" s="142"/>
      <c r="K967" s="142"/>
      <c r="L967" s="149" t="s">
        <v>166</v>
      </c>
      <c r="M967" s="150">
        <f>+SUM(M965:M966)-C965</f>
        <v>-1.865618552368706E-4</v>
      </c>
      <c r="N967" s="151">
        <f>+SUM(N965:N966)</f>
        <v>1.571102993946117E-2</v>
      </c>
      <c r="O967" s="153"/>
    </row>
    <row r="968" spans="2:15" x14ac:dyDescent="0.25">
      <c r="B968" s="141"/>
      <c r="C968" s="142"/>
      <c r="D968" s="142"/>
      <c r="E968" s="142"/>
      <c r="F968" s="142"/>
      <c r="G968" s="142"/>
      <c r="H968" s="146"/>
      <c r="I968" s="142"/>
      <c r="J968" s="142"/>
      <c r="K968" s="142"/>
      <c r="L968" s="142"/>
      <c r="M968" s="142"/>
      <c r="N968" s="142"/>
      <c r="O968" s="153"/>
    </row>
    <row r="969" spans="2:15" x14ac:dyDescent="0.25">
      <c r="B969" s="154" t="s">
        <v>148</v>
      </c>
      <c r="C969" s="142">
        <f>0.76/1000</f>
        <v>7.6000000000000004E-4</v>
      </c>
      <c r="D969" s="147">
        <f>+D930+O930</f>
        <v>335.60620918302374</v>
      </c>
      <c r="E969" s="144" t="s">
        <v>169</v>
      </c>
      <c r="F969" s="143">
        <v>119.71</v>
      </c>
      <c r="G969" s="143">
        <f>63/1000</f>
        <v>6.3E-2</v>
      </c>
      <c r="H969" s="146">
        <f>+PI()*G969^2/4</f>
        <v>3.1172453105244723E-3</v>
      </c>
      <c r="I969" s="147">
        <f>+D965+O965</f>
        <v>335.49916970974084</v>
      </c>
      <c r="J969" s="261">
        <f>+D969</f>
        <v>335.60620918302374</v>
      </c>
      <c r="K969" s="147">
        <f>+I969-J969</f>
        <v>-0.10703947328289587</v>
      </c>
      <c r="L969" s="142">
        <f>(-2*POWER(2*9.81*G969*ABS(K969)/F969,0.5))*(LOG10(($D$2/(3.7*G969))+((2.51*$D$3*POWER(F969,0.5))/(G969*POWER(2*9.81*G969*ABS(K969),0.5)))))</f>
        <v>0.19380309647588612</v>
      </c>
      <c r="M969" s="146">
        <f>+IF(K969&lt;0,-H969*L969,H969*L969)</f>
        <v>-6.0413179365457787E-4</v>
      </c>
      <c r="N969" s="142">
        <f>+M969/K969</f>
        <v>5.644009402567882E-3</v>
      </c>
      <c r="O969" s="148">
        <f>2*M971/N971</f>
        <v>-2.007649214150891E-2</v>
      </c>
    </row>
    <row r="970" spans="2:15" x14ac:dyDescent="0.25">
      <c r="B970" s="141"/>
      <c r="C970" s="142"/>
      <c r="D970" s="142"/>
      <c r="E970" s="144" t="s">
        <v>122</v>
      </c>
      <c r="F970" s="143">
        <v>283.68</v>
      </c>
      <c r="G970" s="143">
        <f>75/1000</f>
        <v>7.4999999999999997E-2</v>
      </c>
      <c r="H970" s="146">
        <f>+PI()*G970^2/4</f>
        <v>4.4178646691106467E-3</v>
      </c>
      <c r="I970" s="147">
        <f>+D934+O934</f>
        <v>336.01628522451693</v>
      </c>
      <c r="J970" s="261">
        <f>+D969</f>
        <v>335.60620918302374</v>
      </c>
      <c r="K970" s="147">
        <f>+I970-J970</f>
        <v>0.41007604149319832</v>
      </c>
      <c r="L970" s="262">
        <f>(-2*POWER(2*9.81*G970*ABS(K970)/F970,0.5))*(LOG10(($D$2/(3.7*G970))+((2.51*$D$3*POWER(F970,0.5))/(G970*POWER(2*9.81*G970*ABS(K970),0.5)))))</f>
        <v>0.28888048786913761</v>
      </c>
      <c r="M970" s="146">
        <f>+IF(K970&lt;0,-H970*L970,H970*L970)</f>
        <v>1.2762349009525099E-3</v>
      </c>
      <c r="N970" s="142">
        <f>+M970/K970</f>
        <v>3.1121908422286552E-3</v>
      </c>
      <c r="O970" s="148"/>
    </row>
    <row r="971" spans="2:15" ht="15.75" x14ac:dyDescent="0.3">
      <c r="B971" s="141"/>
      <c r="C971" s="142"/>
      <c r="D971" s="142"/>
      <c r="E971" s="142"/>
      <c r="F971" s="142"/>
      <c r="G971" s="142"/>
      <c r="H971" s="142"/>
      <c r="I971" s="142"/>
      <c r="J971" s="142"/>
      <c r="K971" s="142"/>
      <c r="L971" s="149" t="s">
        <v>166</v>
      </c>
      <c r="M971" s="150">
        <f>+SUM(M969:M970)-C969</f>
        <v>-8.7896892702068042E-5</v>
      </c>
      <c r="N971" s="151">
        <f>+SUM(N969:N970)</f>
        <v>8.7562002447965376E-3</v>
      </c>
      <c r="O971" s="153"/>
    </row>
    <row r="972" spans="2:15" x14ac:dyDescent="0.25">
      <c r="B972" s="154"/>
      <c r="C972" s="142"/>
      <c r="D972" s="142"/>
      <c r="E972" s="142"/>
      <c r="F972" s="142"/>
      <c r="G972" s="142"/>
      <c r="H972" s="142"/>
      <c r="I972" s="142"/>
      <c r="J972" s="142"/>
      <c r="K972" s="142"/>
      <c r="L972" s="142"/>
      <c r="M972" s="142"/>
      <c r="N972" s="142"/>
      <c r="O972" s="153"/>
    </row>
    <row r="973" spans="2:15" x14ac:dyDescent="0.25">
      <c r="B973" s="154" t="s">
        <v>142</v>
      </c>
      <c r="C973" s="142">
        <f>3.71/1000</f>
        <v>3.7099999999999998E-3</v>
      </c>
      <c r="D973" s="147">
        <f>+D934+O934</f>
        <v>336.01628522451693</v>
      </c>
      <c r="E973" s="144" t="s">
        <v>168</v>
      </c>
      <c r="F973" s="143">
        <v>184.94</v>
      </c>
      <c r="G973" s="145">
        <f>110/1000</f>
        <v>0.11</v>
      </c>
      <c r="H973" s="146">
        <f>+PI()*G973^2/4</f>
        <v>9.5033177771091243E-3</v>
      </c>
      <c r="I973" s="147">
        <f>+D959+O959</f>
        <v>335.53144693396507</v>
      </c>
      <c r="J973" s="261">
        <f>+D973</f>
        <v>336.01628522451693</v>
      </c>
      <c r="K973" s="147">
        <f>+I973-J973</f>
        <v>-0.48483829055186334</v>
      </c>
      <c r="L973" s="262">
        <f>(-2*POWER(2*9.81*G973*ABS(K973)/F973,0.5))*(LOG10(($D$2/(3.7*G973))+((2.51*$D$3*POWER(F973,0.5))/(G973*POWER(2*9.81*G973*ABS(K973),0.5)))))</f>
        <v>0.52781837609524329</v>
      </c>
      <c r="M973" s="146">
        <f>+IF(K973&lt;0,-H973*L973,H973*L973)</f>
        <v>-5.0160257566307948E-3</v>
      </c>
      <c r="N973" s="142">
        <f>+M973/K973</f>
        <v>1.0345770650501518E-2</v>
      </c>
      <c r="O973" s="148">
        <f>2*M976/N976</f>
        <v>-1.9103449118983068E-2</v>
      </c>
    </row>
    <row r="974" spans="2:15" x14ac:dyDescent="0.25">
      <c r="B974" s="141"/>
      <c r="C974" s="142"/>
      <c r="D974" s="142"/>
      <c r="E974" s="144" t="s">
        <v>171</v>
      </c>
      <c r="F974" s="143">
        <v>283.68</v>
      </c>
      <c r="G974" s="143">
        <f>75/1000</f>
        <v>7.4999999999999997E-2</v>
      </c>
      <c r="H974" s="146">
        <f>+PI()*G974^2/4</f>
        <v>4.4178646691106467E-3</v>
      </c>
      <c r="I974" s="147">
        <f>+D969+O969</f>
        <v>335.58613269088221</v>
      </c>
      <c r="J974" s="261">
        <f>+D973</f>
        <v>336.01628522451693</v>
      </c>
      <c r="K974" s="147">
        <f>+I974-J974</f>
        <v>-0.43015253363472539</v>
      </c>
      <c r="L974" s="262">
        <f>(-2*POWER(2*9.81*G974*ABS(K974)/F974,0.5))*(LOG10(($D$2/(3.7*G974))+((2.51*$D$3*POWER(F974,0.5))/(G974*POWER(2*9.81*G974*ABS(K974),0.5)))))</f>
        <v>0.29684076701098883</v>
      </c>
      <c r="M974" s="146">
        <f>+IF(K974&lt;0,-H974*L974,H974*L974)</f>
        <v>-1.3114023369295528E-3</v>
      </c>
      <c r="N974" s="142">
        <f>+M974/K974</f>
        <v>3.0486914161550944E-3</v>
      </c>
      <c r="O974" s="148"/>
    </row>
    <row r="975" spans="2:15" x14ac:dyDescent="0.25">
      <c r="B975" s="141"/>
      <c r="C975" s="142"/>
      <c r="D975" s="142"/>
      <c r="E975" s="144" t="s">
        <v>170</v>
      </c>
      <c r="F975" s="143">
        <v>372.26</v>
      </c>
      <c r="G975" s="145">
        <f>110/1000</f>
        <v>0.11</v>
      </c>
      <c r="H975" s="146">
        <f>+PI()*G975^2/4</f>
        <v>9.5033177771091243E-3</v>
      </c>
      <c r="I975" s="147">
        <v>339.3</v>
      </c>
      <c r="J975" s="261">
        <f>+D973</f>
        <v>336.01628522451693</v>
      </c>
      <c r="K975" s="147">
        <f>+I975-J975</f>
        <v>3.2837147754830767</v>
      </c>
      <c r="L975" s="262">
        <f>(-2*POWER(2*9.81*G975*ABS(K975)/F975,0.5))*(LOG10(($D$2/(3.7*G975))+((2.51*$D$3*POWER(F975,0.5))/(G975*POWER(2*9.81*G975*ABS(K975),0.5)))))</f>
        <v>1.0397154795569683</v>
      </c>
      <c r="M975" s="146">
        <f>+IF(K975&lt;0,-H975*L975,H975*L975)</f>
        <v>9.8807466000092759E-3</v>
      </c>
      <c r="N975" s="142">
        <f>+M975/K975</f>
        <v>3.0090148735758241E-3</v>
      </c>
      <c r="O975" s="148"/>
    </row>
    <row r="976" spans="2:15" ht="16.5" thickBot="1" x14ac:dyDescent="0.35">
      <c r="B976" s="299"/>
      <c r="C976" s="300"/>
      <c r="D976" s="300"/>
      <c r="E976" s="300"/>
      <c r="F976" s="300"/>
      <c r="G976" s="300"/>
      <c r="H976" s="300"/>
      <c r="I976" s="300"/>
      <c r="J976" s="300"/>
      <c r="K976" s="300"/>
      <c r="L976" s="301" t="s">
        <v>166</v>
      </c>
      <c r="M976" s="302">
        <f>+SUM(M973:M975)-C973</f>
        <v>-1.566814935510712E-4</v>
      </c>
      <c r="N976" s="303">
        <f>+SUM(N973:N975)</f>
        <v>1.6403476940232437E-2</v>
      </c>
      <c r="O976" s="304"/>
    </row>
    <row r="978" spans="2:15" ht="15.75" thickBot="1" x14ac:dyDescent="0.3"/>
    <row r="979" spans="2:15" ht="15.75" thickBot="1" x14ac:dyDescent="0.3">
      <c r="B979" s="131">
        <f>+B940+1</f>
        <v>26</v>
      </c>
      <c r="D979" s="297"/>
    </row>
    <row r="980" spans="2:15" ht="32.25" thickBot="1" x14ac:dyDescent="0.3">
      <c r="B980" s="125" t="s">
        <v>151</v>
      </c>
      <c r="C980" s="298" t="s">
        <v>161</v>
      </c>
      <c r="D980" s="298" t="s">
        <v>153</v>
      </c>
      <c r="E980" s="125" t="s">
        <v>152</v>
      </c>
      <c r="F980" s="125" t="s">
        <v>78</v>
      </c>
      <c r="G980" s="125" t="s">
        <v>115</v>
      </c>
      <c r="H980" s="125" t="s">
        <v>154</v>
      </c>
      <c r="I980" s="125" t="s">
        <v>155</v>
      </c>
      <c r="J980" s="125" t="s">
        <v>156</v>
      </c>
      <c r="K980" s="125" t="s">
        <v>157</v>
      </c>
      <c r="L980" s="125" t="s">
        <v>82</v>
      </c>
      <c r="M980" s="125" t="s">
        <v>164</v>
      </c>
      <c r="N980" s="125" t="s">
        <v>158</v>
      </c>
      <c r="O980" s="129" t="s">
        <v>165</v>
      </c>
    </row>
    <row r="981" spans="2:15" x14ac:dyDescent="0.25">
      <c r="B981" s="132" t="s">
        <v>127</v>
      </c>
      <c r="C981" s="133">
        <f>2.97/1000</f>
        <v>2.97E-3</v>
      </c>
      <c r="D981" s="134">
        <f>+D942+O942</f>
        <v>336.65614017455624</v>
      </c>
      <c r="E981" s="135" t="s">
        <v>110</v>
      </c>
      <c r="F981" s="136">
        <v>310.83</v>
      </c>
      <c r="G981" s="137">
        <f>110/1000</f>
        <v>0.11</v>
      </c>
      <c r="H981" s="138">
        <f>+PI()*G981^2/4</f>
        <v>9.5033177771091243E-3</v>
      </c>
      <c r="I981" s="134">
        <v>339.3</v>
      </c>
      <c r="J981" s="134">
        <f>+D981</f>
        <v>336.65614017455624</v>
      </c>
      <c r="K981" s="134">
        <f>+I981-J981</f>
        <v>2.6438598254437693</v>
      </c>
      <c r="L981" s="133">
        <f>(-2*POWER(2*9.81*G981*ABS(K981)/F981,0.5))*(LOG10(($D$2/(3.7*G981))+((2.51*$D$3*POWER(F981,0.5))/(G981*POWER(2*9.81*G981*ABS(K981),0.5)))))</f>
        <v>1.0188740235312097</v>
      </c>
      <c r="M981" s="139">
        <f>+IF(K981&lt;0,-H981*L981,H981*L981)</f>
        <v>9.682683620458845E-3</v>
      </c>
      <c r="N981" s="133">
        <f>+M981/K981</f>
        <v>3.6623286632957615E-3</v>
      </c>
      <c r="O981" s="140">
        <f>2*M983/N983</f>
        <v>-1.295158608662109E-2</v>
      </c>
    </row>
    <row r="982" spans="2:15" x14ac:dyDescent="0.25">
      <c r="B982" s="141"/>
      <c r="C982" s="142"/>
      <c r="D982" s="143"/>
      <c r="E982" s="144" t="s">
        <v>138</v>
      </c>
      <c r="F982" s="143">
        <v>240.22</v>
      </c>
      <c r="G982" s="145">
        <f>110/1000</f>
        <v>0.11</v>
      </c>
      <c r="H982" s="146">
        <f>+PI()*G982^2/4</f>
        <v>9.5033177771091243E-3</v>
      </c>
      <c r="I982" s="147">
        <f>+D946+O946</f>
        <v>335.57840141624945</v>
      </c>
      <c r="J982" s="147">
        <f>+D981</f>
        <v>336.65614017455624</v>
      </c>
      <c r="K982" s="147">
        <f>+I982-J982</f>
        <v>-1.0777387583067934</v>
      </c>
      <c r="L982" s="142">
        <f>(-2*POWER(2*9.81*G982*ABS(K982)/F982,0.5))*(LOG10(($D$2/(3.7*G982))+((2.51*$D$3*POWER(F982,0.5))/(G982*POWER(2*9.81*G982*ABS(K982),0.5)))))</f>
        <v>0.7131321769353004</v>
      </c>
      <c r="M982" s="146">
        <f>+IF(K982&lt;0,-H982*L982,H982*L982)</f>
        <v>-6.7771216944977697E-3</v>
      </c>
      <c r="N982" s="142">
        <f>+M982/K982</f>
        <v>6.2882787152845135E-3</v>
      </c>
      <c r="O982" s="148"/>
    </row>
    <row r="983" spans="2:15" ht="15.75" x14ac:dyDescent="0.3">
      <c r="B983" s="141"/>
      <c r="C983" s="142"/>
      <c r="D983" s="143"/>
      <c r="E983" s="144"/>
      <c r="F983" s="143"/>
      <c r="G983" s="145"/>
      <c r="H983" s="146"/>
      <c r="I983" s="147"/>
      <c r="J983" s="147"/>
      <c r="K983" s="147"/>
      <c r="L983" s="149" t="s">
        <v>166</v>
      </c>
      <c r="M983" s="150">
        <f>+SUM(M981:M982)-C981</f>
        <v>-6.4438074038924726E-5</v>
      </c>
      <c r="N983" s="151">
        <f>+SUM(N981:N982)</f>
        <v>9.950607378580275E-3</v>
      </c>
      <c r="O983" s="148"/>
    </row>
    <row r="984" spans="2:15" x14ac:dyDescent="0.25">
      <c r="B984" s="141"/>
      <c r="C984" s="142"/>
      <c r="D984" s="143"/>
      <c r="E984" s="144"/>
      <c r="F984" s="142"/>
      <c r="G984" s="142"/>
      <c r="H984" s="146"/>
      <c r="I984" s="152"/>
      <c r="J984" s="142"/>
      <c r="K984" s="142"/>
      <c r="L984" s="142"/>
      <c r="M984" s="142"/>
      <c r="N984" s="142"/>
      <c r="O984" s="153"/>
    </row>
    <row r="985" spans="2:15" x14ac:dyDescent="0.25">
      <c r="B985" s="154" t="s">
        <v>128</v>
      </c>
      <c r="C985" s="142">
        <f>3.73/1000</f>
        <v>3.7299999999999998E-3</v>
      </c>
      <c r="D985" s="147">
        <f>+D946+O946</f>
        <v>335.57840141624945</v>
      </c>
      <c r="E985" s="144" t="s">
        <v>138</v>
      </c>
      <c r="F985" s="143">
        <v>240.22</v>
      </c>
      <c r="G985" s="155">
        <f>110/1000</f>
        <v>0.11</v>
      </c>
      <c r="H985" s="146">
        <f>+PI()*G985^2/4</f>
        <v>9.5033177771091243E-3</v>
      </c>
      <c r="I985" s="156">
        <f>+D981+O981</f>
        <v>336.64318858846963</v>
      </c>
      <c r="J985" s="147">
        <f>+D985</f>
        <v>335.57840141624945</v>
      </c>
      <c r="K985" s="147">
        <f>+I985-J985</f>
        <v>1.0647871722201785</v>
      </c>
      <c r="L985" s="142">
        <f>(-2*POWER(2*9.81*G985*ABS(K985)/F985,0.5))*(LOG10(($D$2/(3.7*G985))+((2.51*$D$3*POWER(F985,0.5))/(G985*POWER(2*9.81*G985*ABS(K985),0.5)))))</f>
        <v>0.70832861350436616</v>
      </c>
      <c r="M985" s="146">
        <f>+IF(K985&lt;0,-H985*L985,H985*L985)</f>
        <v>6.7314719047511006E-3</v>
      </c>
      <c r="N985" s="142">
        <f>+M985/K985</f>
        <v>6.3218942530227588E-3</v>
      </c>
      <c r="O985" s="148">
        <f>2*M988/N988</f>
        <v>-2.1937757408242033E-2</v>
      </c>
    </row>
    <row r="986" spans="2:15" x14ac:dyDescent="0.25">
      <c r="B986" s="141"/>
      <c r="C986" s="142"/>
      <c r="D986" s="143"/>
      <c r="E986" s="144" t="s">
        <v>139</v>
      </c>
      <c r="F986" s="147">
        <v>237.3</v>
      </c>
      <c r="G986" s="155">
        <f>110/1000</f>
        <v>0.11</v>
      </c>
      <c r="H986" s="146">
        <f>+PI()*G986^2/4</f>
        <v>9.5033177771091243E-3</v>
      </c>
      <c r="I986" s="156">
        <f>+D951+O951</f>
        <v>335.38939346817102</v>
      </c>
      <c r="J986" s="147">
        <f>+D985</f>
        <v>335.57840141624945</v>
      </c>
      <c r="K986" s="147">
        <f>+I986-J986</f>
        <v>-0.18900794807842658</v>
      </c>
      <c r="L986" s="142">
        <f>(-2*POWER(2*9.81*G986*ABS(K986)/F986,0.5))*(LOG10(($D$2/(3.7*G986))+((2.51*$D$3*POWER(F986,0.5))/(G986*POWER(2*9.81*G986*ABS(K986),0.5)))))</f>
        <v>0.26967427758464685</v>
      </c>
      <c r="M986" s="146">
        <f>+IF(K986&lt;0,-H986*L986,H986*L986)</f>
        <v>-2.5628003561992351E-3</v>
      </c>
      <c r="N986" s="142">
        <f>+M986/K986</f>
        <v>1.3559220034153441E-2</v>
      </c>
      <c r="O986" s="148"/>
    </row>
    <row r="987" spans="2:15" x14ac:dyDescent="0.25">
      <c r="B987" s="141"/>
      <c r="C987" s="142"/>
      <c r="D987" s="143"/>
      <c r="E987" s="144" t="s">
        <v>112</v>
      </c>
      <c r="F987" s="143">
        <v>401.36</v>
      </c>
      <c r="G987" s="155">
        <f>110/1000</f>
        <v>0.11</v>
      </c>
      <c r="H987" s="146">
        <f>+PI()*G987^2/4</f>
        <v>9.5033177771091243E-3</v>
      </c>
      <c r="I987" s="156">
        <f>+D959+O959</f>
        <v>335.53144693396507</v>
      </c>
      <c r="J987" s="147">
        <f>+D985</f>
        <v>335.57840141624945</v>
      </c>
      <c r="K987" s="147">
        <f>+I987-J987</f>
        <v>-4.6954482284377264E-2</v>
      </c>
      <c r="L987" s="142">
        <f>(-2*POWER(2*9.81*G987*ABS(K987)/F987,0.5))*(LOG10(($D$2/(3.7*G987))+((2.51*$D$3*POWER(F987,0.5))/(G987*POWER(2*9.81*G987*ABS(K987),0.5)))))</f>
        <v>9.0171613538423748E-2</v>
      </c>
      <c r="M987" s="146">
        <f>+IF(K987&lt;0,-H987*L987,H987*L987)</f>
        <v>-8.5692949793031621E-4</v>
      </c>
      <c r="N987" s="142">
        <f>+M987/K987</f>
        <v>1.8250217151588838E-2</v>
      </c>
      <c r="O987" s="148"/>
    </row>
    <row r="988" spans="2:15" ht="15.75" x14ac:dyDescent="0.3">
      <c r="B988" s="141"/>
      <c r="C988" s="142"/>
      <c r="D988" s="143"/>
      <c r="E988" s="144"/>
      <c r="F988" s="143"/>
      <c r="G988" s="155"/>
      <c r="H988" s="146"/>
      <c r="I988" s="156"/>
      <c r="J988" s="147"/>
      <c r="K988" s="147"/>
      <c r="L988" s="149" t="s">
        <v>166</v>
      </c>
      <c r="M988" s="150">
        <f>+SUM(M985:M987)-C985</f>
        <v>-4.1825794937844999E-4</v>
      </c>
      <c r="N988" s="151">
        <f>+SUM(N985:N987)</f>
        <v>3.8131331438765036E-2</v>
      </c>
      <c r="O988" s="153"/>
    </row>
    <row r="989" spans="2:15" x14ac:dyDescent="0.25">
      <c r="B989" s="141"/>
      <c r="C989" s="142"/>
      <c r="D989" s="143"/>
      <c r="E989" s="144"/>
      <c r="F989" s="142"/>
      <c r="G989" s="142"/>
      <c r="H989" s="146"/>
      <c r="I989" s="152"/>
      <c r="J989" s="143"/>
      <c r="K989" s="142"/>
      <c r="L989" s="142"/>
      <c r="M989" s="142"/>
      <c r="N989" s="142"/>
      <c r="O989" s="153"/>
    </row>
    <row r="990" spans="2:15" x14ac:dyDescent="0.25">
      <c r="B990" s="154" t="s">
        <v>141</v>
      </c>
      <c r="C990" s="179">
        <f>1.9/1000</f>
        <v>1.9E-3</v>
      </c>
      <c r="D990" s="147">
        <f>+D951+O951</f>
        <v>335.38939346817102</v>
      </c>
      <c r="E990" s="144" t="s">
        <v>139</v>
      </c>
      <c r="F990" s="147">
        <v>237.3</v>
      </c>
      <c r="G990" s="155">
        <f>110/1000</f>
        <v>0.11</v>
      </c>
      <c r="H990" s="146">
        <f>+PI()*G990^2/4</f>
        <v>9.5033177771091243E-3</v>
      </c>
      <c r="I990" s="156">
        <f>+D985+O985</f>
        <v>335.55646365884121</v>
      </c>
      <c r="J990" s="147">
        <f>+D990</f>
        <v>335.38939346817102</v>
      </c>
      <c r="K990" s="147">
        <f>+I990-J990</f>
        <v>0.16707019067018791</v>
      </c>
      <c r="L990" s="142">
        <f>(-2*POWER(2*9.81*G990*ABS(K990)/F990,0.5))*(LOG10(($D$2/(3.7*G990))+((2.51*$D$3*POWER(F990,0.5))/(G990*POWER(2*9.81*G990*ABS(K990),0.5)))))</f>
        <v>0.25146618306297791</v>
      </c>
      <c r="M990" s="146">
        <f>+IF(K990&lt;0,-H990*L990,H990*L990)</f>
        <v>2.3897630478441753E-3</v>
      </c>
      <c r="N990" s="142">
        <f>+M990/K990</f>
        <v>1.4303946372825956E-2</v>
      </c>
      <c r="O990" s="148">
        <f>2*M992/N992</f>
        <v>-2.1739203675617914E-2</v>
      </c>
    </row>
    <row r="991" spans="2:15" x14ac:dyDescent="0.25">
      <c r="B991" s="141"/>
      <c r="C991" s="142"/>
      <c r="D991" s="143"/>
      <c r="E991" s="144" t="s">
        <v>117</v>
      </c>
      <c r="F991" s="143">
        <v>401.35</v>
      </c>
      <c r="G991" s="143">
        <f>75/1000</f>
        <v>7.4999999999999997E-2</v>
      </c>
      <c r="H991" s="146">
        <f>+PI()*G991^2/4</f>
        <v>4.4178646691106467E-3</v>
      </c>
      <c r="I991" s="156">
        <f>+D955+O955</f>
        <v>335.19481656860791</v>
      </c>
      <c r="J991" s="147">
        <f>+D990</f>
        <v>335.38939346817102</v>
      </c>
      <c r="K991" s="147">
        <f>+I991-J991</f>
        <v>-0.19457689956311697</v>
      </c>
      <c r="L991" s="142">
        <f>(-2*POWER(2*9.81*G991*ABS(K991)/F991,0.5))*(LOG10(($D$2/(3.7*G991))+((2.51*$D$3*POWER(F991,0.5))/(G991*POWER(2*9.81*G991*ABS(K991),0.5)))))</f>
        <v>0.15469439757347375</v>
      </c>
      <c r="M991" s="146">
        <f>+IF(K991&lt;0,-H991*L991,H991*L991)</f>
        <v>-6.8341891354920545E-4</v>
      </c>
      <c r="N991" s="142">
        <f>+M991/K991</f>
        <v>3.5123332475935441E-3</v>
      </c>
      <c r="O991" s="148"/>
    </row>
    <row r="992" spans="2:15" ht="15.75" x14ac:dyDescent="0.3">
      <c r="B992" s="141"/>
      <c r="C992" s="142"/>
      <c r="D992" s="143"/>
      <c r="E992" s="144"/>
      <c r="F992" s="142"/>
      <c r="G992" s="142"/>
      <c r="H992" s="146"/>
      <c r="I992" s="152"/>
      <c r="J992" s="143"/>
      <c r="K992" s="142"/>
      <c r="L992" s="149" t="s">
        <v>166</v>
      </c>
      <c r="M992" s="150">
        <f>+SUM(M990:M991)-C990</f>
        <v>-1.9365586570503006E-4</v>
      </c>
      <c r="N992" s="151">
        <f>+SUM(N990:N991)</f>
        <v>1.7816279620419498E-2</v>
      </c>
      <c r="O992" s="153"/>
    </row>
    <row r="993" spans="2:15" ht="15.75" x14ac:dyDescent="0.3">
      <c r="B993" s="141"/>
      <c r="C993" s="142"/>
      <c r="D993" s="143"/>
      <c r="E993" s="144"/>
      <c r="F993" s="142"/>
      <c r="G993" s="142"/>
      <c r="H993" s="146"/>
      <c r="I993" s="152"/>
      <c r="J993" s="143"/>
      <c r="K993" s="142"/>
      <c r="L993" s="149"/>
      <c r="M993" s="150"/>
      <c r="N993" s="151"/>
      <c r="O993" s="153"/>
    </row>
    <row r="994" spans="2:15" x14ac:dyDescent="0.25">
      <c r="B994" s="154" t="s">
        <v>145</v>
      </c>
      <c r="C994" s="143">
        <f>1.95/1000</f>
        <v>1.9499999999999999E-3</v>
      </c>
      <c r="D994" s="147">
        <f>+D955+O955</f>
        <v>335.19481656860791</v>
      </c>
      <c r="E994" s="144" t="s">
        <v>117</v>
      </c>
      <c r="F994" s="143">
        <v>401.35</v>
      </c>
      <c r="G994" s="143">
        <f>75/1000</f>
        <v>7.4999999999999997E-2</v>
      </c>
      <c r="H994" s="146">
        <f>+PI()*G994^2/4</f>
        <v>4.4178646691106467E-3</v>
      </c>
      <c r="I994" s="147">
        <f>+D990+O990</f>
        <v>335.3676542644954</v>
      </c>
      <c r="J994" s="147">
        <f>+D994</f>
        <v>335.19481656860791</v>
      </c>
      <c r="K994" s="147">
        <f>+I994-J994</f>
        <v>0.17283769588749465</v>
      </c>
      <c r="L994" s="262">
        <f>(-2*POWER(2*9.81*G994*ABS(K994)/F994,0.5))*(LOG10(($D$2/(3.7*G994))+((2.51*$D$3*POWER(F994,0.5))/(G994*POWER(2*9.81*G994*ABS(K994),0.5)))))</f>
        <v>0.14450698273153378</v>
      </c>
      <c r="M994" s="146">
        <f>+IF(K994&lt;0,-H994*L994,H994*L994)</f>
        <v>6.3841229344942544E-4</v>
      </c>
      <c r="N994" s="142">
        <f>+M994/K994</f>
        <v>3.6937098135408353E-3</v>
      </c>
      <c r="O994" s="148">
        <f>2*M996/N996</f>
        <v>-2.3294514436233989E-2</v>
      </c>
    </row>
    <row r="995" spans="2:15" x14ac:dyDescent="0.25">
      <c r="B995" s="141"/>
      <c r="C995" s="142"/>
      <c r="D995" s="143"/>
      <c r="E995" s="144" t="s">
        <v>167</v>
      </c>
      <c r="F995" s="143">
        <v>249.85</v>
      </c>
      <c r="G995" s="143">
        <f>75/1000</f>
        <v>7.4999999999999997E-2</v>
      </c>
      <c r="H995" s="146">
        <f>+PI()*G995^2/4</f>
        <v>4.4178646691106467E-3</v>
      </c>
      <c r="I995" s="147">
        <f>+D959+O959</f>
        <v>335.53144693396507</v>
      </c>
      <c r="J995" s="147">
        <f>+D994</f>
        <v>335.19481656860791</v>
      </c>
      <c r="K995" s="147">
        <f>+I995-J995</f>
        <v>0.33663036535716628</v>
      </c>
      <c r="L995" s="142">
        <f>(-2*POWER(2*9.81*G995*ABS(K995)/F995,0.5))*(LOG10(($D$2/(3.7*G995))+((2.51*$D$3*POWER(F995,0.5))/(G995*POWER(2*9.81*G995*ABS(K995),0.5)))))</f>
        <v>0.2775418104098879</v>
      </c>
      <c r="M995" s="146">
        <f>+IF(K995&lt;0,-H995*L995,H995*L995)</f>
        <v>1.2261421584108493E-3</v>
      </c>
      <c r="N995" s="142">
        <f>+M995/K995</f>
        <v>3.6423991552571532E-3</v>
      </c>
      <c r="O995" s="148"/>
    </row>
    <row r="996" spans="2:15" ht="15.75" x14ac:dyDescent="0.3">
      <c r="B996" s="141"/>
      <c r="C996" s="142"/>
      <c r="D996" s="152"/>
      <c r="E996" s="144"/>
      <c r="F996" s="142"/>
      <c r="G996" s="142"/>
      <c r="H996" s="146"/>
      <c r="I996" s="152"/>
      <c r="J996" s="143"/>
      <c r="K996" s="142"/>
      <c r="L996" s="149" t="s">
        <v>166</v>
      </c>
      <c r="M996" s="150">
        <f>+SUM(M994:M995)-C994</f>
        <v>-8.5445548139725198E-5</v>
      </c>
      <c r="N996" s="151">
        <f>+SUM(N994:N995)</f>
        <v>7.3361089687979889E-3</v>
      </c>
      <c r="O996" s="153"/>
    </row>
    <row r="997" spans="2:15" x14ac:dyDescent="0.25">
      <c r="B997" s="141"/>
      <c r="C997" s="142"/>
      <c r="D997" s="152"/>
      <c r="E997" s="144"/>
      <c r="F997" s="142"/>
      <c r="G997" s="142"/>
      <c r="H997" s="146"/>
      <c r="I997" s="152"/>
      <c r="J997" s="143"/>
      <c r="K997" s="142"/>
      <c r="L997" s="142"/>
      <c r="M997" s="142"/>
      <c r="N997" s="142"/>
      <c r="O997" s="153"/>
    </row>
    <row r="998" spans="2:15" x14ac:dyDescent="0.25">
      <c r="B998" s="154" t="s">
        <v>146</v>
      </c>
      <c r="C998" s="143">
        <f>4.52/1000</f>
        <v>4.5199999999999997E-3</v>
      </c>
      <c r="D998" s="156">
        <f>+D959+O959</f>
        <v>335.53144693396507</v>
      </c>
      <c r="E998" s="144" t="s">
        <v>112</v>
      </c>
      <c r="F998" s="143">
        <v>401.36</v>
      </c>
      <c r="G998" s="145">
        <f>110/1000</f>
        <v>0.11</v>
      </c>
      <c r="H998" s="146">
        <f>+PI()*G998^2/4</f>
        <v>9.5033177771091243E-3</v>
      </c>
      <c r="I998" s="156">
        <f>+D985+O985</f>
        <v>335.55646365884121</v>
      </c>
      <c r="J998" s="147">
        <f>+D998</f>
        <v>335.53144693396507</v>
      </c>
      <c r="K998" s="147">
        <f>+I998-J998</f>
        <v>2.5016724876138596E-2</v>
      </c>
      <c r="L998" s="142">
        <f>(-2*POWER(2*9.81*G998*ABS(K998)/F998,0.5))*(LOG10(($D$2/(3.7*G998))+((2.51*$D$3*POWER(F998,0.5))/(G998*POWER(2*9.81*G998*ABS(K998),0.5)))))</f>
        <v>6.2653666574642108E-2</v>
      </c>
      <c r="M998" s="146">
        <f>+IF(K998&lt;0,-H998*L998,H998*L998)</f>
        <v>5.9541770335986405E-4</v>
      </c>
      <c r="N998" s="142">
        <f>+M998/K998</f>
        <v>2.3800785526797083E-2</v>
      </c>
      <c r="O998" s="148">
        <f>2*M1002/N1002</f>
        <v>-2.1746128771828004E-2</v>
      </c>
    </row>
    <row r="999" spans="2:15" x14ac:dyDescent="0.25">
      <c r="B999" s="141"/>
      <c r="C999" s="142"/>
      <c r="D999" s="152"/>
      <c r="E999" s="144" t="s">
        <v>167</v>
      </c>
      <c r="F999" s="143">
        <v>249.85</v>
      </c>
      <c r="G999" s="145">
        <f>75/1000</f>
        <v>7.4999999999999997E-2</v>
      </c>
      <c r="H999" s="146">
        <f>+PI()*G999^2/4</f>
        <v>4.4178646691106467E-3</v>
      </c>
      <c r="I999" s="156">
        <f>+D994+O994</f>
        <v>335.17152205417165</v>
      </c>
      <c r="J999" s="147">
        <f>+D998</f>
        <v>335.53144693396507</v>
      </c>
      <c r="K999" s="147">
        <f>+I999-J999</f>
        <v>-0.35992487979342513</v>
      </c>
      <c r="L999" s="142">
        <f>(-2*POWER(2*9.81*G999*ABS(K999)/F999,0.5))*(LOG10(($D$2/(3.7*G999))+((2.51*$D$3*POWER(F999,0.5))/(G999*POWER(2*9.81*G999*ABS(K999),0.5)))))</f>
        <v>0.28831228787859525</v>
      </c>
      <c r="M999" s="146">
        <f>+IF(K999&lt;0,-H999*L999,H999*L999)</f>
        <v>-1.2737246702893038E-3</v>
      </c>
      <c r="N999" s="142">
        <f>+M999/K999</f>
        <v>3.5388625288153013E-3</v>
      </c>
      <c r="O999" s="148"/>
    </row>
    <row r="1000" spans="2:15" x14ac:dyDescent="0.25">
      <c r="B1000" s="141"/>
      <c r="C1000" s="142"/>
      <c r="D1000" s="152"/>
      <c r="E1000" s="144" t="s">
        <v>140</v>
      </c>
      <c r="F1000" s="143">
        <v>298.01</v>
      </c>
      <c r="G1000" s="145">
        <f>63/1000</f>
        <v>6.3E-2</v>
      </c>
      <c r="H1000" s="146">
        <f>+PI()*G1000^2/4</f>
        <v>3.1172453105244723E-3</v>
      </c>
      <c r="I1000" s="156">
        <f>+D965+O965</f>
        <v>335.49916970974084</v>
      </c>
      <c r="J1000" s="147">
        <f>+D998</f>
        <v>335.53144693396507</v>
      </c>
      <c r="K1000" s="147">
        <f>+I1000-J1000</f>
        <v>-3.2277224224230849E-2</v>
      </c>
      <c r="L1000" s="142">
        <f>(-2*POWER(2*9.81*G1000*ABS(K1000)/F1000,0.5))*(LOG10(($D$2/(3.7*G1000))+((2.51*$D$3*POWER(F1000,0.5))/(G1000*POWER(2*9.81*G1000*ABS(K1000),0.5)))))</f>
        <v>5.6878191550819968E-2</v>
      </c>
      <c r="M1000" s="146">
        <f>+IF(K1000&lt;0,-H1000*L1000,H1000*L1000)</f>
        <v>-1.7730327588290619E-4</v>
      </c>
      <c r="N1000" s="142">
        <f>+M1000/K1000</f>
        <v>5.4931388972972086E-3</v>
      </c>
      <c r="O1000" s="148"/>
    </row>
    <row r="1001" spans="2:15" x14ac:dyDescent="0.25">
      <c r="B1001" s="141"/>
      <c r="C1001" s="142"/>
      <c r="D1001" s="142"/>
      <c r="E1001" s="144" t="s">
        <v>168</v>
      </c>
      <c r="F1001" s="143">
        <v>184.94</v>
      </c>
      <c r="G1001" s="145">
        <f>110/1000</f>
        <v>0.11</v>
      </c>
      <c r="H1001" s="146">
        <f>+PI()*G1001^2/4</f>
        <v>9.5033177771091243E-3</v>
      </c>
      <c r="I1001" s="156">
        <f>+D973+O973</f>
        <v>335.99718177539796</v>
      </c>
      <c r="J1001" s="147">
        <f>+D998</f>
        <v>335.53144693396507</v>
      </c>
      <c r="K1001" s="147">
        <f>+I1001-J1001</f>
        <v>0.46573484143289079</v>
      </c>
      <c r="L1001" s="142">
        <f>(-2*POWER(2*9.81*G1001*ABS(K1001)/F1001,0.5))*(LOG10(($D$2/(3.7*G1001))+((2.51*$D$3*POWER(F1001,0.5))/(G1001*POWER(2*9.81*G1001*ABS(K1001),0.5)))))</f>
        <v>0.51604349593216392</v>
      </c>
      <c r="M1001" s="146">
        <f>+IF(K1001&lt;0,-H1001*L1001,H1001*L1001)</f>
        <v>4.9041253286536734E-3</v>
      </c>
      <c r="N1001" s="142">
        <f>+M1001/K1001</f>
        <v>1.0529865692602095E-2</v>
      </c>
      <c r="O1001" s="148"/>
    </row>
    <row r="1002" spans="2:15" ht="15.75" x14ac:dyDescent="0.3">
      <c r="B1002" s="141"/>
      <c r="C1002" s="142"/>
      <c r="D1002" s="142"/>
      <c r="E1002" s="142"/>
      <c r="F1002" s="142"/>
      <c r="G1002" s="142"/>
      <c r="H1002" s="146"/>
      <c r="I1002" s="152"/>
      <c r="J1002" s="143"/>
      <c r="K1002" s="142"/>
      <c r="L1002" s="149" t="s">
        <v>166</v>
      </c>
      <c r="M1002" s="150">
        <f>+SUM(M998:M1001)-C998</f>
        <v>-4.7148491415867268E-4</v>
      </c>
      <c r="N1002" s="151">
        <f>+SUM(N998:N1001)</f>
        <v>4.3362652645511687E-2</v>
      </c>
      <c r="O1002" s="153"/>
    </row>
    <row r="1003" spans="2:15" x14ac:dyDescent="0.25">
      <c r="B1003" s="141"/>
      <c r="C1003" s="142"/>
      <c r="D1003" s="142"/>
      <c r="E1003" s="142"/>
      <c r="F1003" s="142"/>
      <c r="G1003" s="142"/>
      <c r="H1003" s="146"/>
      <c r="I1003" s="142"/>
      <c r="J1003" s="143"/>
      <c r="K1003" s="142"/>
      <c r="L1003" s="142"/>
      <c r="M1003" s="142"/>
      <c r="N1003" s="142"/>
      <c r="O1003" s="153"/>
    </row>
    <row r="1004" spans="2:15" x14ac:dyDescent="0.25">
      <c r="B1004" s="154" t="s">
        <v>147</v>
      </c>
      <c r="C1004" s="142">
        <f>0.79/1000</f>
        <v>7.9000000000000001E-4</v>
      </c>
      <c r="D1004" s="147">
        <f>+D965+O965</f>
        <v>335.49916970974084</v>
      </c>
      <c r="E1004" s="144" t="s">
        <v>140</v>
      </c>
      <c r="F1004" s="143">
        <v>298.01</v>
      </c>
      <c r="G1004" s="143">
        <f>63/1000</f>
        <v>6.3E-2</v>
      </c>
      <c r="H1004" s="146">
        <f>+PI()*G1004^2/4</f>
        <v>3.1172453105244723E-3</v>
      </c>
      <c r="I1004" s="147">
        <f>+D998+O998</f>
        <v>335.50970080519323</v>
      </c>
      <c r="J1004" s="147">
        <f>+D1004</f>
        <v>335.49916970974084</v>
      </c>
      <c r="K1004" s="147">
        <f>+I1004-J1004</f>
        <v>1.0531095452392947E-2</v>
      </c>
      <c r="L1004" s="142">
        <f>(-2*POWER(2*9.81*G1004*ABS(K1004)/F1004,0.5))*(LOG10(($D$2/(3.7*G1004))+((2.51*$D$3*POWER(F1004,0.5))/(G1004*POWER(2*9.81*G1004*ABS(K1004),0.5)))))</f>
        <v>2.9278600452655467E-2</v>
      </c>
      <c r="M1004" s="146">
        <f>+IF(K1004&lt;0,-H1004*L1004,H1004*L1004)</f>
        <v>9.1268579959759952E-5</v>
      </c>
      <c r="N1004" s="142">
        <f>+M1004/K1004</f>
        <v>8.6665798797808148E-3</v>
      </c>
      <c r="O1004" s="148">
        <f>2*M1006/N1006</f>
        <v>-2.1922940966697273E-2</v>
      </c>
    </row>
    <row r="1005" spans="2:15" x14ac:dyDescent="0.25">
      <c r="B1005" s="141"/>
      <c r="C1005" s="142"/>
      <c r="D1005" s="142"/>
      <c r="E1005" s="144" t="s">
        <v>169</v>
      </c>
      <c r="F1005" s="143">
        <v>119.71</v>
      </c>
      <c r="G1005" s="143">
        <f>63/1000</f>
        <v>6.3E-2</v>
      </c>
      <c r="H1005" s="146">
        <f>+PI()*G1005^2/4</f>
        <v>3.1172453105244723E-3</v>
      </c>
      <c r="I1005" s="147">
        <f>+D969+O969</f>
        <v>335.58613269088221</v>
      </c>
      <c r="J1005" s="147">
        <f>+D1004</f>
        <v>335.49916970974084</v>
      </c>
      <c r="K1005" s="147">
        <f>+I1005-J1005</f>
        <v>8.69629811413688E-2</v>
      </c>
      <c r="L1005" s="142">
        <f>(-2*POWER(2*9.81*G1005*ABS(K1005)/F1005,0.5))*(LOG10(($D$2/(3.7*G1005))+((2.51*$D$3*POWER(F1005,0.5))/(G1005*POWER(2*9.81*G1005*ABS(K1005),0.5)))))</f>
        <v>0.1719955368023586</v>
      </c>
      <c r="M1005" s="146">
        <f>+IF(K1005&lt;0,-H1005*L1005,H1005*L1005)</f>
        <v>5.3615228052829159E-4</v>
      </c>
      <c r="N1005" s="142">
        <f>+M1005/K1005</f>
        <v>6.1652932488217198E-3</v>
      </c>
      <c r="O1005" s="148"/>
    </row>
    <row r="1006" spans="2:15" ht="15.75" x14ac:dyDescent="0.3">
      <c r="B1006" s="141"/>
      <c r="C1006" s="142"/>
      <c r="D1006" s="142"/>
      <c r="E1006" s="142"/>
      <c r="F1006" s="142"/>
      <c r="G1006" s="142"/>
      <c r="H1006" s="146"/>
      <c r="I1006" s="142"/>
      <c r="J1006" s="142"/>
      <c r="K1006" s="142"/>
      <c r="L1006" s="149" t="s">
        <v>166</v>
      </c>
      <c r="M1006" s="150">
        <f>+SUM(M1004:M1005)-C1004</f>
        <v>-1.6257913951194848E-4</v>
      </c>
      <c r="N1006" s="151">
        <f>+SUM(N1004:N1005)</f>
        <v>1.4831873128602534E-2</v>
      </c>
      <c r="O1006" s="153"/>
    </row>
    <row r="1007" spans="2:15" x14ac:dyDescent="0.25">
      <c r="B1007" s="141"/>
      <c r="C1007" s="142"/>
      <c r="D1007" s="142"/>
      <c r="E1007" s="142"/>
      <c r="F1007" s="142"/>
      <c r="G1007" s="142"/>
      <c r="H1007" s="146"/>
      <c r="I1007" s="142"/>
      <c r="J1007" s="142"/>
      <c r="K1007" s="142"/>
      <c r="L1007" s="142"/>
      <c r="M1007" s="142"/>
      <c r="N1007" s="142"/>
      <c r="O1007" s="153"/>
    </row>
    <row r="1008" spans="2:15" x14ac:dyDescent="0.25">
      <c r="B1008" s="154" t="s">
        <v>148</v>
      </c>
      <c r="C1008" s="142">
        <f>0.76/1000</f>
        <v>7.6000000000000004E-4</v>
      </c>
      <c r="D1008" s="147">
        <f>+D969+O969</f>
        <v>335.58613269088221</v>
      </c>
      <c r="E1008" s="144" t="s">
        <v>169</v>
      </c>
      <c r="F1008" s="143">
        <v>119.71</v>
      </c>
      <c r="G1008" s="143">
        <f>63/1000</f>
        <v>6.3E-2</v>
      </c>
      <c r="H1008" s="146">
        <f>+PI()*G1008^2/4</f>
        <v>3.1172453105244723E-3</v>
      </c>
      <c r="I1008" s="147">
        <f>+D1004+O1004</f>
        <v>335.47724676877414</v>
      </c>
      <c r="J1008" s="261">
        <f>+D1008</f>
        <v>335.58613269088221</v>
      </c>
      <c r="K1008" s="147">
        <f>+I1008-J1008</f>
        <v>-0.10888592210807246</v>
      </c>
      <c r="L1008" s="142">
        <f>(-2*POWER(2*9.81*G1008*ABS(K1008)/F1008,0.5))*(LOG10(($D$2/(3.7*G1008))+((2.51*$D$3*POWER(F1008,0.5))/(G1008*POWER(2*9.81*G1008*ABS(K1008),0.5)))))</f>
        <v>0.19571525156083611</v>
      </c>
      <c r="M1008" s="146">
        <f>+IF(K1008&lt;0,-H1008*L1008,H1008*L1008)</f>
        <v>-6.1009245012613375E-4</v>
      </c>
      <c r="N1008" s="142">
        <f>+M1008/K1008</f>
        <v>5.6030425082922945E-3</v>
      </c>
      <c r="O1008" s="148">
        <f>2*M1010/N1010</f>
        <v>-2.1151351377105332E-2</v>
      </c>
    </row>
    <row r="1009" spans="2:15" x14ac:dyDescent="0.25">
      <c r="B1009" s="141"/>
      <c r="C1009" s="142"/>
      <c r="D1009" s="142"/>
      <c r="E1009" s="144" t="s">
        <v>122</v>
      </c>
      <c r="F1009" s="143">
        <v>283.68</v>
      </c>
      <c r="G1009" s="143">
        <f>75/1000</f>
        <v>7.4999999999999997E-2</v>
      </c>
      <c r="H1009" s="146">
        <f>+PI()*G1009^2/4</f>
        <v>4.4178646691106467E-3</v>
      </c>
      <c r="I1009" s="147">
        <f>+D973+O973</f>
        <v>335.99718177539796</v>
      </c>
      <c r="J1009" s="261">
        <f>+D1008</f>
        <v>335.58613269088221</v>
      </c>
      <c r="K1009" s="147">
        <f>+I1009-J1009</f>
        <v>0.41104908451575284</v>
      </c>
      <c r="L1009" s="262">
        <f>(-2*POWER(2*9.81*G1009*ABS(K1009)/F1009,0.5))*(LOG10(($D$2/(3.7*G1009))+((2.51*$D$3*POWER(F1009,0.5))/(G1009*POWER(2*9.81*G1009*ABS(K1009),0.5)))))</f>
        <v>0.28927019759764711</v>
      </c>
      <c r="M1009" s="146">
        <f>+IF(K1009&lt;0,-H1009*L1009,H1009*L1009)</f>
        <v>1.2779565857933006E-3</v>
      </c>
      <c r="N1009" s="142">
        <f>+M1009/K1009</f>
        <v>3.1090121202893102E-3</v>
      </c>
      <c r="O1009" s="148"/>
    </row>
    <row r="1010" spans="2:15" ht="15.75" x14ac:dyDescent="0.3">
      <c r="B1010" s="141"/>
      <c r="C1010" s="142"/>
      <c r="D1010" s="142"/>
      <c r="E1010" s="142"/>
      <c r="F1010" s="142"/>
      <c r="G1010" s="142"/>
      <c r="H1010" s="142"/>
      <c r="I1010" s="142"/>
      <c r="J1010" s="142"/>
      <c r="K1010" s="142"/>
      <c r="L1010" s="149" t="s">
        <v>166</v>
      </c>
      <c r="M1010" s="150">
        <f>+SUM(M1008:M1009)-C1008</f>
        <v>-9.2135864332833196E-5</v>
      </c>
      <c r="N1010" s="151">
        <f>+SUM(N1008:N1009)</f>
        <v>8.7120546285816038E-3</v>
      </c>
      <c r="O1010" s="153"/>
    </row>
    <row r="1011" spans="2:15" x14ac:dyDescent="0.25">
      <c r="B1011" s="154"/>
      <c r="C1011" s="142"/>
      <c r="D1011" s="142"/>
      <c r="E1011" s="142"/>
      <c r="F1011" s="142"/>
      <c r="G1011" s="142"/>
      <c r="H1011" s="142"/>
      <c r="I1011" s="142"/>
      <c r="J1011" s="142"/>
      <c r="K1011" s="142"/>
      <c r="L1011" s="142"/>
      <c r="M1011" s="142"/>
      <c r="N1011" s="142"/>
      <c r="O1011" s="153"/>
    </row>
    <row r="1012" spans="2:15" x14ac:dyDescent="0.25">
      <c r="B1012" s="154" t="s">
        <v>142</v>
      </c>
      <c r="C1012" s="142">
        <f>3.71/1000</f>
        <v>3.7099999999999998E-3</v>
      </c>
      <c r="D1012" s="147">
        <f>+D973+O973</f>
        <v>335.99718177539796</v>
      </c>
      <c r="E1012" s="144" t="s">
        <v>168</v>
      </c>
      <c r="F1012" s="143">
        <v>184.94</v>
      </c>
      <c r="G1012" s="145">
        <f>110/1000</f>
        <v>0.11</v>
      </c>
      <c r="H1012" s="146">
        <f>+PI()*G1012^2/4</f>
        <v>9.5033177771091243E-3</v>
      </c>
      <c r="I1012" s="147">
        <f>+D998+O998</f>
        <v>335.50970080519323</v>
      </c>
      <c r="J1012" s="261">
        <f>+D1012</f>
        <v>335.99718177539796</v>
      </c>
      <c r="K1012" s="147">
        <f>+I1012-J1012</f>
        <v>-0.48748097020472869</v>
      </c>
      <c r="L1012" s="262">
        <f>(-2*POWER(2*9.81*G1012*ABS(K1012)/F1012,0.5))*(LOG10(($D$2/(3.7*G1012))+((2.51*$D$3*POWER(F1012,0.5))/(G1012*POWER(2*9.81*G1012*ABS(K1012),0.5)))))</f>
        <v>0.5294308338952709</v>
      </c>
      <c r="M1012" s="146">
        <f>+IF(K1012&lt;0,-H1012*L1012,H1012*L1012)</f>
        <v>-5.0313494555066359E-3</v>
      </c>
      <c r="N1012" s="142">
        <f>+M1012/K1012</f>
        <v>1.0321119721644942E-2</v>
      </c>
      <c r="O1012" s="148">
        <f>2*M1015/N1015</f>
        <v>-1.7551095433872184E-2</v>
      </c>
    </row>
    <row r="1013" spans="2:15" x14ac:dyDescent="0.25">
      <c r="B1013" s="141"/>
      <c r="C1013" s="142"/>
      <c r="D1013" s="142"/>
      <c r="E1013" s="144" t="s">
        <v>171</v>
      </c>
      <c r="F1013" s="143">
        <v>283.68</v>
      </c>
      <c r="G1013" s="143">
        <f>75/1000</f>
        <v>7.4999999999999997E-2</v>
      </c>
      <c r="H1013" s="146">
        <f>+PI()*G1013^2/4</f>
        <v>4.4178646691106467E-3</v>
      </c>
      <c r="I1013" s="147">
        <f>+D1008+O1008</f>
        <v>335.5649813395051</v>
      </c>
      <c r="J1013" s="261">
        <f>+D1012</f>
        <v>335.99718177539796</v>
      </c>
      <c r="K1013" s="147">
        <f>+I1013-J1013</f>
        <v>-0.43220043589286661</v>
      </c>
      <c r="L1013" s="262">
        <f>(-2*POWER(2*9.81*G1013*ABS(K1013)/F1013,0.5))*(LOG10(($D$2/(3.7*G1013))+((2.51*$D$3*POWER(F1013,0.5))/(G1013*POWER(2*9.81*G1013*ABS(K1013),0.5)))))</f>
        <v>0.29764347267344826</v>
      </c>
      <c r="M1013" s="146">
        <f>+IF(K1013&lt;0,-H1013*L1013,H1013*L1013)</f>
        <v>-1.3149485819154273E-3</v>
      </c>
      <c r="N1013" s="142">
        <f>+M1013/K1013</f>
        <v>3.0424508462119537E-3</v>
      </c>
      <c r="O1013" s="148"/>
    </row>
    <row r="1014" spans="2:15" x14ac:dyDescent="0.25">
      <c r="B1014" s="141"/>
      <c r="C1014" s="142"/>
      <c r="D1014" s="142"/>
      <c r="E1014" s="144" t="s">
        <v>170</v>
      </c>
      <c r="F1014" s="143">
        <v>372.26</v>
      </c>
      <c r="G1014" s="145">
        <f>110/1000</f>
        <v>0.11</v>
      </c>
      <c r="H1014" s="146">
        <f>+PI()*G1014^2/4</f>
        <v>9.5033177771091243E-3</v>
      </c>
      <c r="I1014" s="147">
        <v>339.3</v>
      </c>
      <c r="J1014" s="261">
        <f>+D1012</f>
        <v>335.99718177539796</v>
      </c>
      <c r="K1014" s="147">
        <f>+I1014-J1014</f>
        <v>3.3028182246020492</v>
      </c>
      <c r="L1014" s="262">
        <f>(-2*POWER(2*9.81*G1014*ABS(K1014)/F1014,0.5))*(LOG10(($D$2/(3.7*G1014))+((2.51*$D$3*POWER(F1014,0.5))/(G1014*POWER(2*9.81*G1014*ABS(K1014),0.5)))))</f>
        <v>1.0430765053866773</v>
      </c>
      <c r="M1014" s="146">
        <f>+IF(K1014&lt;0,-H1014*L1014,H1014*L1014)</f>
        <v>9.9126874965260719E-3</v>
      </c>
      <c r="N1014" s="142">
        <f>+M1014/K1014</f>
        <v>3.0012815790734092E-3</v>
      </c>
      <c r="O1014" s="148"/>
    </row>
    <row r="1015" spans="2:15" ht="16.5" thickBot="1" x14ac:dyDescent="0.35">
      <c r="B1015" s="299"/>
      <c r="C1015" s="300"/>
      <c r="D1015" s="300"/>
      <c r="E1015" s="300"/>
      <c r="F1015" s="300"/>
      <c r="G1015" s="300"/>
      <c r="H1015" s="300"/>
      <c r="I1015" s="300"/>
      <c r="J1015" s="300"/>
      <c r="K1015" s="300"/>
      <c r="L1015" s="301" t="s">
        <v>166</v>
      </c>
      <c r="M1015" s="302">
        <f>+SUM(M1012:M1014)-C1012</f>
        <v>-1.4361054089599094E-4</v>
      </c>
      <c r="N1015" s="303">
        <f>+SUM(N1012:N1014)</f>
        <v>1.6364852146930304E-2</v>
      </c>
      <c r="O1015" s="304"/>
    </row>
    <row r="1017" spans="2:15" ht="15.75" thickBot="1" x14ac:dyDescent="0.3"/>
    <row r="1018" spans="2:15" ht="15.75" thickBot="1" x14ac:dyDescent="0.3">
      <c r="B1018" s="131">
        <f>+B979+1</f>
        <v>27</v>
      </c>
      <c r="D1018" s="297"/>
    </row>
    <row r="1019" spans="2:15" ht="32.25" thickBot="1" x14ac:dyDescent="0.3">
      <c r="B1019" s="125" t="s">
        <v>151</v>
      </c>
      <c r="C1019" s="298" t="s">
        <v>161</v>
      </c>
      <c r="D1019" s="298" t="s">
        <v>153</v>
      </c>
      <c r="E1019" s="125" t="s">
        <v>152</v>
      </c>
      <c r="F1019" s="125" t="s">
        <v>78</v>
      </c>
      <c r="G1019" s="125" t="s">
        <v>115</v>
      </c>
      <c r="H1019" s="125" t="s">
        <v>154</v>
      </c>
      <c r="I1019" s="125" t="s">
        <v>155</v>
      </c>
      <c r="J1019" s="125" t="s">
        <v>156</v>
      </c>
      <c r="K1019" s="125" t="s">
        <v>157</v>
      </c>
      <c r="L1019" s="125" t="s">
        <v>82</v>
      </c>
      <c r="M1019" s="125" t="s">
        <v>164</v>
      </c>
      <c r="N1019" s="125" t="s">
        <v>158</v>
      </c>
      <c r="O1019" s="129" t="s">
        <v>165</v>
      </c>
    </row>
    <row r="1020" spans="2:15" x14ac:dyDescent="0.25">
      <c r="B1020" s="132" t="s">
        <v>127</v>
      </c>
      <c r="C1020" s="133">
        <f>2.97/1000</f>
        <v>2.97E-3</v>
      </c>
      <c r="D1020" s="134">
        <f>+D981+O981</f>
        <v>336.64318858846963</v>
      </c>
      <c r="E1020" s="135" t="s">
        <v>110</v>
      </c>
      <c r="F1020" s="136">
        <v>310.83</v>
      </c>
      <c r="G1020" s="137">
        <f>110/1000</f>
        <v>0.11</v>
      </c>
      <c r="H1020" s="138">
        <f>+PI()*G1020^2/4</f>
        <v>9.5033177771091243E-3</v>
      </c>
      <c r="I1020" s="134">
        <v>339.3</v>
      </c>
      <c r="J1020" s="134">
        <f>+D1020</f>
        <v>336.64318858846963</v>
      </c>
      <c r="K1020" s="134">
        <f>+I1020-J1020</f>
        <v>2.6568114115303842</v>
      </c>
      <c r="L1020" s="133">
        <f>(-2*POWER(2*9.81*G1020*ABS(K1020)/F1020,0.5))*(LOG10(($D$2/(3.7*G1020))+((2.51*$D$3*POWER(F1020,0.5))/(G1020*POWER(2*9.81*G1020*ABS(K1020),0.5)))))</f>
        <v>1.0216487063256887</v>
      </c>
      <c r="M1020" s="139">
        <f>+IF(K1020&lt;0,-H1020*L1020,H1020*L1020)</f>
        <v>9.7090523127854565E-3</v>
      </c>
      <c r="N1020" s="133">
        <f>+M1020/K1020</f>
        <v>3.6544002598938026E-3</v>
      </c>
      <c r="O1020" s="140">
        <f>2*M1022/N1022</f>
        <v>-1.4032323882552879E-2</v>
      </c>
    </row>
    <row r="1021" spans="2:15" x14ac:dyDescent="0.25">
      <c r="B1021" s="141"/>
      <c r="C1021" s="142"/>
      <c r="D1021" s="143"/>
      <c r="E1021" s="144" t="s">
        <v>138</v>
      </c>
      <c r="F1021" s="143">
        <v>240.22</v>
      </c>
      <c r="G1021" s="145">
        <f>110/1000</f>
        <v>0.11</v>
      </c>
      <c r="H1021" s="146">
        <f>+PI()*G1021^2/4</f>
        <v>9.5033177771091243E-3</v>
      </c>
      <c r="I1021" s="147">
        <f>+D985+O985</f>
        <v>335.55646365884121</v>
      </c>
      <c r="J1021" s="147">
        <f>+D1020</f>
        <v>336.64318858846963</v>
      </c>
      <c r="K1021" s="147">
        <f>+I1021-J1021</f>
        <v>-1.0867249296284172</v>
      </c>
      <c r="L1021" s="142">
        <f>(-2*POWER(2*9.81*G1021*ABS(K1021)/F1021,0.5))*(LOG10(($D$2/(3.7*G1021))+((2.51*$D$3*POWER(F1021,0.5))/(G1021*POWER(2*9.81*G1021*ABS(K1021),0.5)))))</f>
        <v>0.71644983881901492</v>
      </c>
      <c r="M1021" s="146">
        <f>+IF(K1021&lt;0,-H1021*L1021,H1021*L1021)</f>
        <v>-6.8086504896557112E-3</v>
      </c>
      <c r="N1021" s="142">
        <f>+M1021/K1021</f>
        <v>6.2652933635964228E-3</v>
      </c>
      <c r="O1021" s="148"/>
    </row>
    <row r="1022" spans="2:15" ht="15.75" x14ac:dyDescent="0.3">
      <c r="B1022" s="141"/>
      <c r="C1022" s="142"/>
      <c r="D1022" s="143"/>
      <c r="E1022" s="144"/>
      <c r="F1022" s="143"/>
      <c r="G1022" s="145"/>
      <c r="H1022" s="146"/>
      <c r="I1022" s="147"/>
      <c r="J1022" s="147"/>
      <c r="K1022" s="147"/>
      <c r="L1022" s="149" t="s">
        <v>166</v>
      </c>
      <c r="M1022" s="150">
        <f>+SUM(M1020:M1021)-C1020</f>
        <v>-6.9598176870254696E-5</v>
      </c>
      <c r="N1022" s="151">
        <f>+SUM(N1020:N1021)</f>
        <v>9.919693623490225E-3</v>
      </c>
      <c r="O1022" s="148"/>
    </row>
    <row r="1023" spans="2:15" x14ac:dyDescent="0.25">
      <c r="B1023" s="141"/>
      <c r="C1023" s="142"/>
      <c r="D1023" s="143"/>
      <c r="E1023" s="144"/>
      <c r="F1023" s="142"/>
      <c r="G1023" s="142"/>
      <c r="H1023" s="146"/>
      <c r="I1023" s="152"/>
      <c r="J1023" s="142"/>
      <c r="K1023" s="142"/>
      <c r="L1023" s="142"/>
      <c r="M1023" s="142"/>
      <c r="N1023" s="142"/>
      <c r="O1023" s="153"/>
    </row>
    <row r="1024" spans="2:15" x14ac:dyDescent="0.25">
      <c r="B1024" s="154" t="s">
        <v>128</v>
      </c>
      <c r="C1024" s="142">
        <f>3.73/1000</f>
        <v>3.7299999999999998E-3</v>
      </c>
      <c r="D1024" s="147">
        <f>+D985+O985</f>
        <v>335.55646365884121</v>
      </c>
      <c r="E1024" s="144" t="s">
        <v>138</v>
      </c>
      <c r="F1024" s="143">
        <v>240.22</v>
      </c>
      <c r="G1024" s="155">
        <f>110/1000</f>
        <v>0.11</v>
      </c>
      <c r="H1024" s="146">
        <f>+PI()*G1024^2/4</f>
        <v>9.5033177771091243E-3</v>
      </c>
      <c r="I1024" s="156">
        <f>+D1020+O1020</f>
        <v>336.6291562645871</v>
      </c>
      <c r="J1024" s="147">
        <f>+D1024</f>
        <v>335.55646365884121</v>
      </c>
      <c r="K1024" s="147">
        <f>+I1024-J1024</f>
        <v>1.0726926057458854</v>
      </c>
      <c r="L1024" s="142">
        <f>(-2*POWER(2*9.81*G1024*ABS(K1024)/F1024,0.5))*(LOG10(($D$2/(3.7*G1024))+((2.51*$D$3*POWER(F1024,0.5))/(G1024*POWER(2*9.81*G1024*ABS(K1024),0.5)))))</f>
        <v>0.71126372094384938</v>
      </c>
      <c r="M1024" s="146">
        <f>+IF(K1024&lt;0,-H1024*L1024,H1024*L1024)</f>
        <v>6.7593651634584671E-3</v>
      </c>
      <c r="N1024" s="142">
        <f>+M1024/K1024</f>
        <v>6.3013067557768929E-3</v>
      </c>
      <c r="O1024" s="148">
        <f>2*M1027/N1027</f>
        <v>-2.0279776327979449E-2</v>
      </c>
    </row>
    <row r="1025" spans="2:15" x14ac:dyDescent="0.25">
      <c r="B1025" s="141"/>
      <c r="C1025" s="142"/>
      <c r="D1025" s="143"/>
      <c r="E1025" s="144" t="s">
        <v>139</v>
      </c>
      <c r="F1025" s="147">
        <v>237.3</v>
      </c>
      <c r="G1025" s="155">
        <f>110/1000</f>
        <v>0.11</v>
      </c>
      <c r="H1025" s="146">
        <f>+PI()*G1025^2/4</f>
        <v>9.5033177771091243E-3</v>
      </c>
      <c r="I1025" s="156">
        <f>+D990+O990</f>
        <v>335.3676542644954</v>
      </c>
      <c r="J1025" s="147">
        <f>+D1024</f>
        <v>335.55646365884121</v>
      </c>
      <c r="K1025" s="147">
        <f>+I1025-J1025</f>
        <v>-0.18880939434581023</v>
      </c>
      <c r="L1025" s="142">
        <f>(-2*POWER(2*9.81*G1025*ABS(K1025)/F1025,0.5))*(LOG10(($D$2/(3.7*G1025))+((2.51*$D$3*POWER(F1025,0.5))/(G1025*POWER(2*9.81*G1025*ABS(K1025),0.5)))))</f>
        <v>0.26951380231360483</v>
      </c>
      <c r="M1025" s="146">
        <f>+IF(K1025&lt;0,-H1025*L1025,H1025*L1025)</f>
        <v>-2.5612753087031551E-3</v>
      </c>
      <c r="N1025" s="142">
        <f>+M1025/K1025</f>
        <v>1.3565401857134823E-2</v>
      </c>
      <c r="O1025" s="148"/>
    </row>
    <row r="1026" spans="2:15" x14ac:dyDescent="0.25">
      <c r="B1026" s="141"/>
      <c r="C1026" s="142"/>
      <c r="D1026" s="143"/>
      <c r="E1026" s="144" t="s">
        <v>112</v>
      </c>
      <c r="F1026" s="143">
        <v>401.36</v>
      </c>
      <c r="G1026" s="155">
        <f>110/1000</f>
        <v>0.11</v>
      </c>
      <c r="H1026" s="146">
        <f>+PI()*G1026^2/4</f>
        <v>9.5033177771091243E-3</v>
      </c>
      <c r="I1026" s="156">
        <f>+D998+O998</f>
        <v>335.50970080519323</v>
      </c>
      <c r="J1026" s="147">
        <f>+D1024</f>
        <v>335.55646365884121</v>
      </c>
      <c r="K1026" s="147">
        <f>+I1026-J1026</f>
        <v>-4.6762853647976499E-2</v>
      </c>
      <c r="L1026" s="142">
        <f>(-2*POWER(2*9.81*G1026*ABS(K1026)/F1026,0.5))*(LOG10(($D$2/(3.7*G1026))+((2.51*$D$3*POWER(F1026,0.5))/(G1026*POWER(2*9.81*G1026*ABS(K1026),0.5)))))</f>
        <v>8.9959331077134164E-2</v>
      </c>
      <c r="M1026" s="146">
        <f>+IF(K1026&lt;0,-H1026*L1026,H1026*L1026)</f>
        <v>-8.5491211024217443E-4</v>
      </c>
      <c r="N1026" s="142">
        <f>+M1026/K1026</f>
        <v>1.8281863563712773E-2</v>
      </c>
      <c r="O1026" s="148"/>
    </row>
    <row r="1027" spans="2:15" ht="15.75" x14ac:dyDescent="0.3">
      <c r="B1027" s="141"/>
      <c r="C1027" s="142"/>
      <c r="D1027" s="143"/>
      <c r="E1027" s="144"/>
      <c r="F1027" s="143"/>
      <c r="G1027" s="155"/>
      <c r="H1027" s="146"/>
      <c r="I1027" s="156"/>
      <c r="J1027" s="147"/>
      <c r="K1027" s="147"/>
      <c r="L1027" s="149" t="s">
        <v>166</v>
      </c>
      <c r="M1027" s="150">
        <f>+SUM(M1024:M1026)-C1024</f>
        <v>-3.8682225548686234E-4</v>
      </c>
      <c r="N1027" s="151">
        <f>+SUM(N1024:N1026)</f>
        <v>3.8148572176624485E-2</v>
      </c>
      <c r="O1027" s="153"/>
    </row>
    <row r="1028" spans="2:15" x14ac:dyDescent="0.25">
      <c r="B1028" s="141"/>
      <c r="C1028" s="142"/>
      <c r="D1028" s="143"/>
      <c r="E1028" s="144"/>
      <c r="F1028" s="142"/>
      <c r="G1028" s="142"/>
      <c r="H1028" s="146"/>
      <c r="I1028" s="152"/>
      <c r="J1028" s="143"/>
      <c r="K1028" s="142"/>
      <c r="L1028" s="142"/>
      <c r="M1028" s="142"/>
      <c r="N1028" s="142"/>
      <c r="O1028" s="153"/>
    </row>
    <row r="1029" spans="2:15" x14ac:dyDescent="0.25">
      <c r="B1029" s="154" t="s">
        <v>141</v>
      </c>
      <c r="C1029" s="179">
        <f>1.9/1000</f>
        <v>1.9E-3</v>
      </c>
      <c r="D1029" s="147">
        <f>+D990+O990</f>
        <v>335.3676542644954</v>
      </c>
      <c r="E1029" s="144" t="s">
        <v>139</v>
      </c>
      <c r="F1029" s="147">
        <v>237.3</v>
      </c>
      <c r="G1029" s="155">
        <f>110/1000</f>
        <v>0.11</v>
      </c>
      <c r="H1029" s="146">
        <f>+PI()*G1029^2/4</f>
        <v>9.5033177771091243E-3</v>
      </c>
      <c r="I1029" s="156">
        <f>+D1024+O1024</f>
        <v>335.53618388251323</v>
      </c>
      <c r="J1029" s="147">
        <f>+D1029</f>
        <v>335.3676542644954</v>
      </c>
      <c r="K1029" s="147">
        <f>+I1029-J1029</f>
        <v>0.1685296180178284</v>
      </c>
      <c r="L1029" s="142">
        <f>(-2*POWER(2*9.81*G1029*ABS(K1029)/F1029,0.5))*(LOG10(($D$2/(3.7*G1029))+((2.51*$D$3*POWER(F1029,0.5))/(G1029*POWER(2*9.81*G1029*ABS(K1029),0.5)))))</f>
        <v>0.25270908862017055</v>
      </c>
      <c r="M1029" s="146">
        <f>+IF(K1029&lt;0,-H1029*L1029,H1029*L1029)</f>
        <v>2.4015747743211121E-3</v>
      </c>
      <c r="N1029" s="142">
        <f>+M1029/K1029</f>
        <v>1.4250164467037803E-2</v>
      </c>
      <c r="O1029" s="148">
        <f>2*M1031/N1031</f>
        <v>-2.0841855789351809E-2</v>
      </c>
    </row>
    <row r="1030" spans="2:15" x14ac:dyDescent="0.25">
      <c r="B1030" s="141"/>
      <c r="C1030" s="142"/>
      <c r="D1030" s="143"/>
      <c r="E1030" s="144" t="s">
        <v>117</v>
      </c>
      <c r="F1030" s="143">
        <v>401.35</v>
      </c>
      <c r="G1030" s="143">
        <f>75/1000</f>
        <v>7.4999999999999997E-2</v>
      </c>
      <c r="H1030" s="146">
        <f>+PI()*G1030^2/4</f>
        <v>4.4178646691106467E-3</v>
      </c>
      <c r="I1030" s="156">
        <f>+D994+O994</f>
        <v>335.17152205417165</v>
      </c>
      <c r="J1030" s="147">
        <f>+D1029</f>
        <v>335.3676542644954</v>
      </c>
      <c r="K1030" s="147">
        <f>+I1030-J1030</f>
        <v>-0.1961322103237535</v>
      </c>
      <c r="L1030" s="142">
        <f>(-2*POWER(2*9.81*G1030*ABS(K1030)/F1030,0.5))*(LOG10(($D$2/(3.7*G1030))+((2.51*$D$3*POWER(F1030,0.5))/(G1030*POWER(2*9.81*G1030*ABS(K1030),0.5)))))</f>
        <v>0.15540375088358213</v>
      </c>
      <c r="M1030" s="146">
        <f>+IF(K1030&lt;0,-H1030*L1030,H1030*L1030)</f>
        <v>-6.865527404758499E-4</v>
      </c>
      <c r="N1030" s="142">
        <f>+M1030/K1030</f>
        <v>3.5004588962851339E-3</v>
      </c>
      <c r="O1030" s="148"/>
    </row>
    <row r="1031" spans="2:15" ht="15.75" x14ac:dyDescent="0.3">
      <c r="B1031" s="141"/>
      <c r="C1031" s="142"/>
      <c r="D1031" s="143"/>
      <c r="E1031" s="144"/>
      <c r="F1031" s="142"/>
      <c r="G1031" s="142"/>
      <c r="H1031" s="146"/>
      <c r="I1031" s="152"/>
      <c r="J1031" s="143"/>
      <c r="K1031" s="142"/>
      <c r="L1031" s="149" t="s">
        <v>166</v>
      </c>
      <c r="M1031" s="150">
        <f>+SUM(M1029:M1030)-C1029</f>
        <v>-1.8497796615473783E-4</v>
      </c>
      <c r="N1031" s="151">
        <f>+SUM(N1029:N1030)</f>
        <v>1.7750623363322938E-2</v>
      </c>
      <c r="O1031" s="153"/>
    </row>
    <row r="1032" spans="2:15" ht="15.75" x14ac:dyDescent="0.3">
      <c r="B1032" s="141"/>
      <c r="C1032" s="142"/>
      <c r="D1032" s="143"/>
      <c r="E1032" s="144"/>
      <c r="F1032" s="142"/>
      <c r="G1032" s="142"/>
      <c r="H1032" s="146"/>
      <c r="I1032" s="152"/>
      <c r="J1032" s="143"/>
      <c r="K1032" s="142"/>
      <c r="L1032" s="149"/>
      <c r="M1032" s="150"/>
      <c r="N1032" s="151"/>
      <c r="O1032" s="153"/>
    </row>
    <row r="1033" spans="2:15" x14ac:dyDescent="0.25">
      <c r="B1033" s="154" t="s">
        <v>145</v>
      </c>
      <c r="C1033" s="143">
        <f>1.95/1000</f>
        <v>1.9499999999999999E-3</v>
      </c>
      <c r="D1033" s="147">
        <f>+D994+O994</f>
        <v>335.17152205417165</v>
      </c>
      <c r="E1033" s="144" t="s">
        <v>117</v>
      </c>
      <c r="F1033" s="143">
        <v>401.35</v>
      </c>
      <c r="G1033" s="143">
        <f>75/1000</f>
        <v>7.4999999999999997E-2</v>
      </c>
      <c r="H1033" s="146">
        <f>+PI()*G1033^2/4</f>
        <v>4.4178646691106467E-3</v>
      </c>
      <c r="I1033" s="147">
        <f>+D1029+O1029</f>
        <v>335.34681240870606</v>
      </c>
      <c r="J1033" s="147">
        <f>+D1033</f>
        <v>335.17152205417165</v>
      </c>
      <c r="K1033" s="147">
        <f>+I1033-J1033</f>
        <v>0.17529035453441111</v>
      </c>
      <c r="L1033" s="262">
        <f>(-2*POWER(2*9.81*G1033*ABS(K1033)/F1033,0.5))*(LOG10(($D$2/(3.7*G1033))+((2.51*$D$3*POWER(F1033,0.5))/(G1033*POWER(2*9.81*G1033*ABS(K1033),0.5)))))</f>
        <v>0.14568319966665902</v>
      </c>
      <c r="M1033" s="146">
        <f>+IF(K1033&lt;0,-H1033*L1033,H1033*L1033)</f>
        <v>6.4360866069032487E-4</v>
      </c>
      <c r="N1033" s="142">
        <f>+M1033/K1033</f>
        <v>3.6716718521096867E-3</v>
      </c>
      <c r="O1033" s="148">
        <f>2*M1035/N1035</f>
        <v>-2.1087622048771914E-2</v>
      </c>
    </row>
    <row r="1034" spans="2:15" x14ac:dyDescent="0.25">
      <c r="B1034" s="141"/>
      <c r="C1034" s="142"/>
      <c r="D1034" s="143"/>
      <c r="E1034" s="144" t="s">
        <v>167</v>
      </c>
      <c r="F1034" s="143">
        <v>249.85</v>
      </c>
      <c r="G1034" s="143">
        <f>75/1000</f>
        <v>7.4999999999999997E-2</v>
      </c>
      <c r="H1034" s="146">
        <f>+PI()*G1034^2/4</f>
        <v>4.4178646691106467E-3</v>
      </c>
      <c r="I1034" s="147">
        <f>+D998+O998</f>
        <v>335.50970080519323</v>
      </c>
      <c r="J1034" s="147">
        <f>+D1033</f>
        <v>335.17152205417165</v>
      </c>
      <c r="K1034" s="147">
        <f>+I1034-J1034</f>
        <v>0.33817875102158723</v>
      </c>
      <c r="L1034" s="142">
        <f>(-2*POWER(2*9.81*G1034*ABS(K1034)/F1034,0.5))*(LOG10(($D$2/(3.7*G1034))+((2.51*$D$3*POWER(F1034,0.5))/(G1034*POWER(2*9.81*G1034*ABS(K1034),0.5)))))</f>
        <v>0.27826769377888066</v>
      </c>
      <c r="M1034" s="146">
        <f>+IF(K1034&lt;0,-H1034*L1034,H1034*L1034)</f>
        <v>1.2293490129006174E-3</v>
      </c>
      <c r="N1034" s="142">
        <f>+M1034/K1034</f>
        <v>3.6352047820477741E-3</v>
      </c>
      <c r="O1034" s="148"/>
    </row>
    <row r="1035" spans="2:15" ht="15.75" x14ac:dyDescent="0.3">
      <c r="B1035" s="141"/>
      <c r="C1035" s="142"/>
      <c r="D1035" s="152"/>
      <c r="E1035" s="144"/>
      <c r="F1035" s="142"/>
      <c r="G1035" s="142"/>
      <c r="H1035" s="146"/>
      <c r="I1035" s="152"/>
      <c r="J1035" s="143"/>
      <c r="K1035" s="142"/>
      <c r="L1035" s="149" t="s">
        <v>166</v>
      </c>
      <c r="M1035" s="150">
        <f>+SUM(M1033:M1034)-C1033</f>
        <v>-7.7042326409057591E-5</v>
      </c>
      <c r="N1035" s="151">
        <f>+SUM(N1033:N1034)</f>
        <v>7.3068766341574613E-3</v>
      </c>
      <c r="O1035" s="153"/>
    </row>
    <row r="1036" spans="2:15" x14ac:dyDescent="0.25">
      <c r="B1036" s="141"/>
      <c r="C1036" s="142"/>
      <c r="D1036" s="152"/>
      <c r="E1036" s="144"/>
      <c r="F1036" s="142"/>
      <c r="G1036" s="142"/>
      <c r="H1036" s="146"/>
      <c r="I1036" s="152"/>
      <c r="J1036" s="143"/>
      <c r="K1036" s="142"/>
      <c r="L1036" s="142"/>
      <c r="M1036" s="142"/>
      <c r="N1036" s="142"/>
      <c r="O1036" s="153"/>
    </row>
    <row r="1037" spans="2:15" x14ac:dyDescent="0.25">
      <c r="B1037" s="154" t="s">
        <v>146</v>
      </c>
      <c r="C1037" s="143">
        <f>4.52/1000</f>
        <v>4.5199999999999997E-3</v>
      </c>
      <c r="D1037" s="156">
        <f>+D998+O998</f>
        <v>335.50970080519323</v>
      </c>
      <c r="E1037" s="144" t="s">
        <v>112</v>
      </c>
      <c r="F1037" s="143">
        <v>401.36</v>
      </c>
      <c r="G1037" s="145">
        <f>110/1000</f>
        <v>0.11</v>
      </c>
      <c r="H1037" s="146">
        <f>+PI()*G1037^2/4</f>
        <v>9.5033177771091243E-3</v>
      </c>
      <c r="I1037" s="156">
        <f>+D1024+O1024</f>
        <v>335.53618388251323</v>
      </c>
      <c r="J1037" s="147">
        <f>+D1037</f>
        <v>335.50970080519323</v>
      </c>
      <c r="K1037" s="147">
        <f>+I1037-J1037</f>
        <v>2.6483077319994663E-2</v>
      </c>
      <c r="L1037" s="142">
        <f>(-2*POWER(2*9.81*G1037*ABS(K1037)/F1037,0.5))*(LOG10(($D$2/(3.7*G1037))+((2.51*$D$3*POWER(F1037,0.5))/(G1037*POWER(2*9.81*G1037*ABS(K1037),0.5)))))</f>
        <v>6.4758391928600487E-2</v>
      </c>
      <c r="M1037" s="146">
        <f>+IF(K1037&lt;0,-H1037*L1037,H1037*L1037)</f>
        <v>6.1541957723206908E-4</v>
      </c>
      <c r="N1037" s="142">
        <f>+M1037/K1037</f>
        <v>2.3238220007288531E-2</v>
      </c>
      <c r="O1037" s="148">
        <f>2*M1041/N1041</f>
        <v>-1.9929347382901644E-2</v>
      </c>
    </row>
    <row r="1038" spans="2:15" x14ac:dyDescent="0.25">
      <c r="B1038" s="141"/>
      <c r="C1038" s="142"/>
      <c r="D1038" s="152"/>
      <c r="E1038" s="144" t="s">
        <v>167</v>
      </c>
      <c r="F1038" s="143">
        <v>249.85</v>
      </c>
      <c r="G1038" s="145">
        <f>75/1000</f>
        <v>7.4999999999999997E-2</v>
      </c>
      <c r="H1038" s="146">
        <f>+PI()*G1038^2/4</f>
        <v>4.4178646691106467E-3</v>
      </c>
      <c r="I1038" s="156">
        <f>+D1033+O1033</f>
        <v>335.15043443212289</v>
      </c>
      <c r="J1038" s="147">
        <f>+D1037</f>
        <v>335.50970080519323</v>
      </c>
      <c r="K1038" s="147">
        <f>+I1038-J1038</f>
        <v>-0.35926637307034071</v>
      </c>
      <c r="L1038" s="142">
        <f>(-2*POWER(2*9.81*G1038*ABS(K1038)/F1038,0.5))*(LOG10(($D$2/(3.7*G1038))+((2.51*$D$3*POWER(F1038,0.5))/(G1038*POWER(2*9.81*G1038*ABS(K1038),0.5)))))</f>
        <v>0.28801210808352529</v>
      </c>
      <c r="M1038" s="146">
        <f>+IF(K1038&lt;0,-H1038*L1038,H1038*L1038)</f>
        <v>-1.2723985165782833E-3</v>
      </c>
      <c r="N1038" s="142">
        <f>+M1038/K1038</f>
        <v>3.5416577001186819E-3</v>
      </c>
      <c r="O1038" s="148"/>
    </row>
    <row r="1039" spans="2:15" x14ac:dyDescent="0.25">
      <c r="B1039" s="141"/>
      <c r="C1039" s="142"/>
      <c r="D1039" s="152"/>
      <c r="E1039" s="144" t="s">
        <v>140</v>
      </c>
      <c r="F1039" s="143">
        <v>298.01</v>
      </c>
      <c r="G1039" s="145">
        <f>63/1000</f>
        <v>6.3E-2</v>
      </c>
      <c r="H1039" s="146">
        <f>+PI()*G1039^2/4</f>
        <v>3.1172453105244723E-3</v>
      </c>
      <c r="I1039" s="156">
        <f>+D1004+O1004</f>
        <v>335.47724676877414</v>
      </c>
      <c r="J1039" s="147">
        <f>+D1037</f>
        <v>335.50970080519323</v>
      </c>
      <c r="K1039" s="147">
        <f>+I1039-J1039</f>
        <v>-3.245403641909661E-2</v>
      </c>
      <c r="L1039" s="142">
        <f>(-2*POWER(2*9.81*G1039*ABS(K1039)/F1039,0.5))*(LOG10(($D$2/(3.7*G1039))+((2.51*$D$3*POWER(F1039,0.5))/(G1039*POWER(2*9.81*G1039*ABS(K1039),0.5)))))</f>
        <v>5.7061241674415862E-2</v>
      </c>
      <c r="M1039" s="146">
        <f>+IF(K1039&lt;0,-H1039*L1039,H1039*L1039)</f>
        <v>-1.7787388802227642E-4</v>
      </c>
      <c r="N1039" s="142">
        <f>+M1039/K1039</f>
        <v>5.4807939981731156E-3</v>
      </c>
      <c r="O1039" s="148"/>
    </row>
    <row r="1040" spans="2:15" x14ac:dyDescent="0.25">
      <c r="B1040" s="141"/>
      <c r="C1040" s="142"/>
      <c r="D1040" s="142"/>
      <c r="E1040" s="144" t="s">
        <v>168</v>
      </c>
      <c r="F1040" s="143">
        <v>184.94</v>
      </c>
      <c r="G1040" s="145">
        <f>110/1000</f>
        <v>0.11</v>
      </c>
      <c r="H1040" s="146">
        <f>+PI()*G1040^2/4</f>
        <v>9.5033177771091243E-3</v>
      </c>
      <c r="I1040" s="156">
        <f>+D1012+O1012</f>
        <v>335.97963067996409</v>
      </c>
      <c r="J1040" s="147">
        <f>+D1037</f>
        <v>335.50970080519323</v>
      </c>
      <c r="K1040" s="147">
        <f>+I1040-J1040</f>
        <v>0.46992987477085535</v>
      </c>
      <c r="L1040" s="142">
        <f>(-2*POWER(2*9.81*G1040*ABS(K1040)/F1040,0.5))*(LOG10(($D$2/(3.7*G1040))+((2.51*$D$3*POWER(F1040,0.5))/(G1040*POWER(2*9.81*G1040*ABS(K1040),0.5)))))</f>
        <v>0.51864739784038671</v>
      </c>
      <c r="M1040" s="146">
        <f>+IF(K1040&lt;0,-H1040*L1040,H1040*L1040)</f>
        <v>4.9288710359479352E-3</v>
      </c>
      <c r="N1040" s="142">
        <f>+M1040/K1040</f>
        <v>1.0488524566247942E-2</v>
      </c>
      <c r="O1040" s="148"/>
    </row>
    <row r="1041" spans="2:15" ht="15.75" x14ac:dyDescent="0.3">
      <c r="B1041" s="141"/>
      <c r="C1041" s="142"/>
      <c r="D1041" s="142"/>
      <c r="E1041" s="142"/>
      <c r="F1041" s="142"/>
      <c r="G1041" s="142"/>
      <c r="H1041" s="146"/>
      <c r="I1041" s="152"/>
      <c r="J1041" s="143"/>
      <c r="K1041" s="142"/>
      <c r="L1041" s="149" t="s">
        <v>166</v>
      </c>
      <c r="M1041" s="150">
        <f>+SUM(M1037:M1040)-C1037</f>
        <v>-4.2598179142055471E-4</v>
      </c>
      <c r="N1041" s="151">
        <f>+SUM(N1037:N1040)</f>
        <v>4.2749196271828271E-2</v>
      </c>
      <c r="O1041" s="153"/>
    </row>
    <row r="1042" spans="2:15" x14ac:dyDescent="0.25">
      <c r="B1042" s="141"/>
      <c r="C1042" s="142"/>
      <c r="D1042" s="142"/>
      <c r="E1042" s="142"/>
      <c r="F1042" s="142"/>
      <c r="G1042" s="142"/>
      <c r="H1042" s="146"/>
      <c r="I1042" s="142"/>
      <c r="J1042" s="143"/>
      <c r="K1042" s="142"/>
      <c r="L1042" s="142"/>
      <c r="M1042" s="142"/>
      <c r="N1042" s="142"/>
      <c r="O1042" s="153"/>
    </row>
    <row r="1043" spans="2:15" x14ac:dyDescent="0.25">
      <c r="B1043" s="154" t="s">
        <v>147</v>
      </c>
      <c r="C1043" s="142">
        <f>0.79/1000</f>
        <v>7.9000000000000001E-4</v>
      </c>
      <c r="D1043" s="147">
        <f>+D1004+O1004</f>
        <v>335.47724676877414</v>
      </c>
      <c r="E1043" s="144" t="s">
        <v>140</v>
      </c>
      <c r="F1043" s="143">
        <v>298.01</v>
      </c>
      <c r="G1043" s="143">
        <f>63/1000</f>
        <v>6.3E-2</v>
      </c>
      <c r="H1043" s="146">
        <f>+PI()*G1043^2/4</f>
        <v>3.1172453105244723E-3</v>
      </c>
      <c r="I1043" s="147">
        <f>+D1037+O1037</f>
        <v>335.48977145781032</v>
      </c>
      <c r="J1043" s="147">
        <f>+D1043</f>
        <v>335.47724676877414</v>
      </c>
      <c r="K1043" s="147">
        <f>+I1043-J1043</f>
        <v>1.2524689036183645E-2</v>
      </c>
      <c r="L1043" s="142">
        <f>(-2*POWER(2*9.81*G1043*ABS(K1043)/F1043,0.5))*(LOG10(($D$2/(3.7*G1043))+((2.51*$D$3*POWER(F1043,0.5))/(G1043*POWER(2*9.81*G1043*ABS(K1043),0.5)))))</f>
        <v>3.2471942699976594E-2</v>
      </c>
      <c r="M1043" s="146">
        <f>+IF(K1043&lt;0,-H1043*L1043,H1043*L1043)</f>
        <v>1.0122301110512141E-4</v>
      </c>
      <c r="N1043" s="142">
        <f>+M1043/K1043</f>
        <v>8.0818781857728839E-3</v>
      </c>
      <c r="O1043" s="148">
        <f>2*M1045/N1045</f>
        <v>-2.1075973162171715E-2</v>
      </c>
    </row>
    <row r="1044" spans="2:15" x14ac:dyDescent="0.25">
      <c r="B1044" s="141"/>
      <c r="C1044" s="142"/>
      <c r="D1044" s="142"/>
      <c r="E1044" s="144" t="s">
        <v>169</v>
      </c>
      <c r="F1044" s="143">
        <v>119.71</v>
      </c>
      <c r="G1044" s="143">
        <f>63/1000</f>
        <v>6.3E-2</v>
      </c>
      <c r="H1044" s="146">
        <f>+PI()*G1044^2/4</f>
        <v>3.1172453105244723E-3</v>
      </c>
      <c r="I1044" s="147">
        <f>+D1008+O1008</f>
        <v>335.5649813395051</v>
      </c>
      <c r="J1044" s="147">
        <f>+D1043</f>
        <v>335.47724676877414</v>
      </c>
      <c r="K1044" s="147">
        <f>+I1044-J1044</f>
        <v>8.7734570730958694E-2</v>
      </c>
      <c r="L1044" s="142">
        <f>(-2*POWER(2*9.81*G1044*ABS(K1044)/F1044,0.5))*(LOG10(($D$2/(3.7*G1044))+((2.51*$D$3*POWER(F1044,0.5))/(G1044*POWER(2*9.81*G1044*ABS(K1044),0.5)))))</f>
        <v>0.17287179215572401</v>
      </c>
      <c r="M1044" s="146">
        <f>+IF(K1044&lt;0,-H1044*L1044,H1044*L1044)</f>
        <v>5.3888378341939195E-4</v>
      </c>
      <c r="N1044" s="142">
        <f>+M1044/K1044</f>
        <v>6.1422057340646142E-3</v>
      </c>
      <c r="O1044" s="148"/>
    </row>
    <row r="1045" spans="2:15" ht="15.75" x14ac:dyDescent="0.3">
      <c r="B1045" s="141"/>
      <c r="C1045" s="142"/>
      <c r="D1045" s="142"/>
      <c r="E1045" s="142"/>
      <c r="F1045" s="142"/>
      <c r="G1045" s="142"/>
      <c r="H1045" s="146"/>
      <c r="I1045" s="142"/>
      <c r="J1045" s="142"/>
      <c r="K1045" s="142"/>
      <c r="L1045" s="149" t="s">
        <v>166</v>
      </c>
      <c r="M1045" s="150">
        <f>+SUM(M1043:M1044)-C1043</f>
        <v>-1.4989320547548668E-4</v>
      </c>
      <c r="N1045" s="151">
        <f>+SUM(N1043:N1044)</f>
        <v>1.4224083919837498E-2</v>
      </c>
      <c r="O1045" s="153"/>
    </row>
    <row r="1046" spans="2:15" x14ac:dyDescent="0.25">
      <c r="B1046" s="141"/>
      <c r="C1046" s="142"/>
      <c r="D1046" s="142"/>
      <c r="E1046" s="142"/>
      <c r="F1046" s="142"/>
      <c r="G1046" s="142"/>
      <c r="H1046" s="146"/>
      <c r="I1046" s="142"/>
      <c r="J1046" s="142"/>
      <c r="K1046" s="142"/>
      <c r="L1046" s="142"/>
      <c r="M1046" s="142"/>
      <c r="N1046" s="142"/>
      <c r="O1046" s="153"/>
    </row>
    <row r="1047" spans="2:15" x14ac:dyDescent="0.25">
      <c r="B1047" s="154" t="s">
        <v>148</v>
      </c>
      <c r="C1047" s="142">
        <f>0.76/1000</f>
        <v>7.6000000000000004E-4</v>
      </c>
      <c r="D1047" s="147">
        <f>+D1008+O1008</f>
        <v>335.5649813395051</v>
      </c>
      <c r="E1047" s="144" t="s">
        <v>169</v>
      </c>
      <c r="F1047" s="143">
        <v>119.71</v>
      </c>
      <c r="G1047" s="143">
        <f>63/1000</f>
        <v>6.3E-2</v>
      </c>
      <c r="H1047" s="146">
        <f>+PI()*G1047^2/4</f>
        <v>3.1172453105244723E-3</v>
      </c>
      <c r="I1047" s="147">
        <f>+D1043+O1043</f>
        <v>335.45617079561197</v>
      </c>
      <c r="J1047" s="261">
        <f>+D1047</f>
        <v>335.5649813395051</v>
      </c>
      <c r="K1047" s="147">
        <f>+I1047-J1047</f>
        <v>-0.10881054389312794</v>
      </c>
      <c r="L1047" s="142">
        <f>(-2*POWER(2*9.81*G1047*ABS(K1047)/F1047,0.5))*(LOG10(($D$2/(3.7*G1047))+((2.51*$D$3*POWER(F1047,0.5))/(G1047*POWER(2*9.81*G1047*ABS(K1047),0.5)))))</f>
        <v>0.19563746901967263</v>
      </c>
      <c r="M1047" s="146">
        <f>+IF(K1047&lt;0,-H1047*L1047,H1047*L1047)</f>
        <v>-6.0984998286445127E-4</v>
      </c>
      <c r="N1047" s="142">
        <f>+M1047/K1047</f>
        <v>5.6046956576509405E-3</v>
      </c>
      <c r="O1047" s="148">
        <f>2*M1049/N1049</f>
        <v>-1.9659462919836342E-2</v>
      </c>
    </row>
    <row r="1048" spans="2:15" x14ac:dyDescent="0.25">
      <c r="B1048" s="141"/>
      <c r="C1048" s="142"/>
      <c r="D1048" s="142"/>
      <c r="E1048" s="144" t="s">
        <v>122</v>
      </c>
      <c r="F1048" s="143">
        <v>283.68</v>
      </c>
      <c r="G1048" s="143">
        <f>75/1000</f>
        <v>7.4999999999999997E-2</v>
      </c>
      <c r="H1048" s="146">
        <f>+PI()*G1048^2/4</f>
        <v>4.4178646691106467E-3</v>
      </c>
      <c r="I1048" s="147">
        <f>+D1012+O1012</f>
        <v>335.97963067996409</v>
      </c>
      <c r="J1048" s="261">
        <f>+D1047</f>
        <v>335.5649813395051</v>
      </c>
      <c r="K1048" s="147">
        <f>+I1048-J1048</f>
        <v>0.41464934045899327</v>
      </c>
      <c r="L1048" s="262">
        <f>(-2*POWER(2*9.81*G1048*ABS(K1048)/F1048,0.5))*(LOG10(($D$2/(3.7*G1048))+((2.51*$D$3*POWER(F1048,0.5))/(G1048*POWER(2*9.81*G1048*ABS(K1048),0.5)))))</f>
        <v>0.29070860580766178</v>
      </c>
      <c r="M1048" s="146">
        <f>+IF(K1048&lt;0,-H1048*L1048,H1048*L1048)</f>
        <v>1.2843112786040832E-3</v>
      </c>
      <c r="N1048" s="142">
        <f>+M1048/K1048</f>
        <v>3.0973431120918304E-3</v>
      </c>
      <c r="O1048" s="148"/>
    </row>
    <row r="1049" spans="2:15" ht="15.75" x14ac:dyDescent="0.3">
      <c r="B1049" s="141"/>
      <c r="C1049" s="142"/>
      <c r="D1049" s="142"/>
      <c r="E1049" s="142"/>
      <c r="F1049" s="142"/>
      <c r="G1049" s="142"/>
      <c r="H1049" s="142"/>
      <c r="I1049" s="142"/>
      <c r="J1049" s="142"/>
      <c r="K1049" s="142"/>
      <c r="L1049" s="149" t="s">
        <v>166</v>
      </c>
      <c r="M1049" s="150">
        <f>+SUM(M1047:M1048)-C1047</f>
        <v>-8.5538704260368142E-5</v>
      </c>
      <c r="N1049" s="151">
        <f>+SUM(N1047:N1048)</f>
        <v>8.7020387697427717E-3</v>
      </c>
      <c r="O1049" s="153"/>
    </row>
    <row r="1050" spans="2:15" x14ac:dyDescent="0.25">
      <c r="B1050" s="154"/>
      <c r="C1050" s="142"/>
      <c r="D1050" s="142"/>
      <c r="E1050" s="142"/>
      <c r="F1050" s="142"/>
      <c r="G1050" s="142"/>
      <c r="H1050" s="142"/>
      <c r="I1050" s="142"/>
      <c r="J1050" s="142"/>
      <c r="K1050" s="142"/>
      <c r="L1050" s="142"/>
      <c r="M1050" s="142"/>
      <c r="N1050" s="142"/>
      <c r="O1050" s="153"/>
    </row>
    <row r="1051" spans="2:15" x14ac:dyDescent="0.25">
      <c r="B1051" s="154" t="s">
        <v>142</v>
      </c>
      <c r="C1051" s="142">
        <f>3.71/1000</f>
        <v>3.7099999999999998E-3</v>
      </c>
      <c r="D1051" s="147">
        <f>+D1012+O1012</f>
        <v>335.97963067996409</v>
      </c>
      <c r="E1051" s="144" t="s">
        <v>168</v>
      </c>
      <c r="F1051" s="143">
        <v>184.94</v>
      </c>
      <c r="G1051" s="145">
        <f>110/1000</f>
        <v>0.11</v>
      </c>
      <c r="H1051" s="146">
        <f>+PI()*G1051^2/4</f>
        <v>9.5033177771091243E-3</v>
      </c>
      <c r="I1051" s="147">
        <f>+D1037+O1037</f>
        <v>335.48977145781032</v>
      </c>
      <c r="J1051" s="261">
        <f>+D1051</f>
        <v>335.97963067996409</v>
      </c>
      <c r="K1051" s="147">
        <f>+I1051-J1051</f>
        <v>-0.48985922215376831</v>
      </c>
      <c r="L1051" s="262">
        <f>(-2*POWER(2*9.81*G1051*ABS(K1051)/F1051,0.5))*(LOG10(($D$2/(3.7*G1051))+((2.51*$D$3*POWER(F1051,0.5))/(G1051*POWER(2*9.81*G1051*ABS(K1051),0.5)))))</f>
        <v>0.53087861729479036</v>
      </c>
      <c r="M1051" s="146">
        <f>+IF(K1051&lt;0,-H1051*L1051,H1051*L1051)</f>
        <v>-5.0451082012246927E-3</v>
      </c>
      <c r="N1051" s="142">
        <f>+M1051/K1051</f>
        <v>1.0299098134853564E-2</v>
      </c>
      <c r="O1051" s="148">
        <f>2*M1054/N1054</f>
        <v>-1.6135364827209373E-2</v>
      </c>
    </row>
    <row r="1052" spans="2:15" x14ac:dyDescent="0.25">
      <c r="B1052" s="141"/>
      <c r="C1052" s="142"/>
      <c r="D1052" s="142"/>
      <c r="E1052" s="144" t="s">
        <v>171</v>
      </c>
      <c r="F1052" s="143">
        <v>283.68</v>
      </c>
      <c r="G1052" s="143">
        <f>75/1000</f>
        <v>7.4999999999999997E-2</v>
      </c>
      <c r="H1052" s="146">
        <f>+PI()*G1052^2/4</f>
        <v>4.4178646691106467E-3</v>
      </c>
      <c r="I1052" s="147">
        <f>+D1047+O1047</f>
        <v>335.54532187658526</v>
      </c>
      <c r="J1052" s="261">
        <f>+D1051</f>
        <v>335.97963067996409</v>
      </c>
      <c r="K1052" s="147">
        <f>+I1052-J1052</f>
        <v>-0.43430880337882627</v>
      </c>
      <c r="L1052" s="262">
        <f>(-2*POWER(2*9.81*G1052*ABS(K1052)/F1052,0.5))*(LOG10(($D$2/(3.7*G1052))+((2.51*$D$3*POWER(F1052,0.5))/(G1052*POWER(2*9.81*G1052*ABS(K1052),0.5)))))</f>
        <v>0.29846813152089768</v>
      </c>
      <c r="M1052" s="146">
        <f>+IF(K1052&lt;0,-H1052*L1052,H1052*L1052)</f>
        <v>-1.3185918131016436E-3</v>
      </c>
      <c r="N1052" s="142">
        <f>+M1052/K1052</f>
        <v>3.036069733892777E-3</v>
      </c>
      <c r="O1052" s="148"/>
    </row>
    <row r="1053" spans="2:15" x14ac:dyDescent="0.25">
      <c r="B1053" s="141"/>
      <c r="C1053" s="142"/>
      <c r="D1053" s="142"/>
      <c r="E1053" s="144" t="s">
        <v>170</v>
      </c>
      <c r="F1053" s="143">
        <v>372.26</v>
      </c>
      <c r="G1053" s="145">
        <f>110/1000</f>
        <v>0.11</v>
      </c>
      <c r="H1053" s="146">
        <f>+PI()*G1053^2/4</f>
        <v>9.5033177771091243E-3</v>
      </c>
      <c r="I1053" s="147">
        <v>339.3</v>
      </c>
      <c r="J1053" s="261">
        <f>+D1051</f>
        <v>335.97963067996409</v>
      </c>
      <c r="K1053" s="147">
        <f>+I1053-J1053</f>
        <v>3.3203693200359226</v>
      </c>
      <c r="L1053" s="262">
        <f>(-2*POWER(2*9.81*G1053*ABS(K1053)/F1053,0.5))*(LOG10(($D$2/(3.7*G1053))+((2.51*$D$3*POWER(F1053,0.5))/(G1053*POWER(2*9.81*G1053*ABS(K1053),0.5)))))</f>
        <v>1.0461567030375571</v>
      </c>
      <c r="M1053" s="146">
        <f>+IF(K1053&lt;0,-H1053*L1053,H1053*L1053)</f>
        <v>9.9419595936186874E-3</v>
      </c>
      <c r="N1053" s="142">
        <f>+M1053/K1053</f>
        <v>2.9942330612520922E-3</v>
      </c>
      <c r="O1053" s="148"/>
    </row>
    <row r="1054" spans="2:15" ht="16.5" thickBot="1" x14ac:dyDescent="0.35">
      <c r="B1054" s="299"/>
      <c r="C1054" s="300"/>
      <c r="D1054" s="300"/>
      <c r="E1054" s="300"/>
      <c r="F1054" s="300"/>
      <c r="G1054" s="300"/>
      <c r="H1054" s="300"/>
      <c r="I1054" s="300"/>
      <c r="J1054" s="300"/>
      <c r="K1054" s="300"/>
      <c r="L1054" s="301" t="s">
        <v>166</v>
      </c>
      <c r="M1054" s="302">
        <f>+SUM(M1051:M1053)-C1051</f>
        <v>-1.3174042070764839E-4</v>
      </c>
      <c r="N1054" s="303">
        <f>+SUM(N1051:N1053)</f>
        <v>1.6329400929998433E-2</v>
      </c>
      <c r="O1054" s="304"/>
    </row>
    <row r="1056" spans="2:15" ht="15.75" thickBot="1" x14ac:dyDescent="0.3"/>
    <row r="1057" spans="2:15" ht="15.75" thickBot="1" x14ac:dyDescent="0.3">
      <c r="B1057" s="131">
        <f>+B1018+1</f>
        <v>28</v>
      </c>
      <c r="D1057" s="297"/>
    </row>
    <row r="1058" spans="2:15" ht="32.25" thickBot="1" x14ac:dyDescent="0.3">
      <c r="B1058" s="125" t="s">
        <v>151</v>
      </c>
      <c r="C1058" s="298" t="s">
        <v>161</v>
      </c>
      <c r="D1058" s="298" t="s">
        <v>153</v>
      </c>
      <c r="E1058" s="125" t="s">
        <v>152</v>
      </c>
      <c r="F1058" s="125" t="s">
        <v>78</v>
      </c>
      <c r="G1058" s="125" t="s">
        <v>115</v>
      </c>
      <c r="H1058" s="125" t="s">
        <v>154</v>
      </c>
      <c r="I1058" s="125" t="s">
        <v>155</v>
      </c>
      <c r="J1058" s="125" t="s">
        <v>156</v>
      </c>
      <c r="K1058" s="125" t="s">
        <v>157</v>
      </c>
      <c r="L1058" s="125" t="s">
        <v>82</v>
      </c>
      <c r="M1058" s="125" t="s">
        <v>164</v>
      </c>
      <c r="N1058" s="125" t="s">
        <v>158</v>
      </c>
      <c r="O1058" s="129" t="s">
        <v>165</v>
      </c>
    </row>
    <row r="1059" spans="2:15" x14ac:dyDescent="0.25">
      <c r="B1059" s="132" t="s">
        <v>127</v>
      </c>
      <c r="C1059" s="133">
        <f>2.97/1000</f>
        <v>2.97E-3</v>
      </c>
      <c r="D1059" s="134">
        <f>+D1020+O1020</f>
        <v>336.6291562645871</v>
      </c>
      <c r="E1059" s="135" t="s">
        <v>110</v>
      </c>
      <c r="F1059" s="136">
        <v>310.83</v>
      </c>
      <c r="G1059" s="137">
        <f>110/1000</f>
        <v>0.11</v>
      </c>
      <c r="H1059" s="138">
        <f>+PI()*G1059^2/4</f>
        <v>9.5033177771091243E-3</v>
      </c>
      <c r="I1059" s="134">
        <v>339.3</v>
      </c>
      <c r="J1059" s="134">
        <f>+D1059</f>
        <v>336.6291562645871</v>
      </c>
      <c r="K1059" s="134">
        <f>+I1059-J1059</f>
        <v>2.670843735412916</v>
      </c>
      <c r="L1059" s="133">
        <f>(-2*POWER(2*9.81*G1059*ABS(K1059)/F1059,0.5))*(LOG10(($D$2/(3.7*G1059))+((2.51*$D$3*POWER(F1059,0.5))/(G1059*POWER(2*9.81*G1059*ABS(K1059),0.5)))))</f>
        <v>1.0246480552559787</v>
      </c>
      <c r="M1059" s="139">
        <f>+IF(K1059&lt;0,-H1059*L1059,H1059*L1059)</f>
        <v>9.7375560787944342E-3</v>
      </c>
      <c r="N1059" s="133">
        <f>+M1059/K1059</f>
        <v>3.6458726318142291E-3</v>
      </c>
      <c r="O1059" s="140">
        <f>2*M1061/N1061</f>
        <v>-1.2722216814601344E-2</v>
      </c>
    </row>
    <row r="1060" spans="2:15" x14ac:dyDescent="0.25">
      <c r="B1060" s="141"/>
      <c r="C1060" s="142"/>
      <c r="D1060" s="143"/>
      <c r="E1060" s="144" t="s">
        <v>138</v>
      </c>
      <c r="F1060" s="143">
        <v>240.22</v>
      </c>
      <c r="G1060" s="145">
        <f>110/1000</f>
        <v>0.11</v>
      </c>
      <c r="H1060" s="146">
        <f>+PI()*G1060^2/4</f>
        <v>9.5033177771091243E-3</v>
      </c>
      <c r="I1060" s="147">
        <f>+D1024+O1024</f>
        <v>335.53618388251323</v>
      </c>
      <c r="J1060" s="147">
        <f>+D1059</f>
        <v>336.6291562645871</v>
      </c>
      <c r="K1060" s="147">
        <f>+I1060-J1060</f>
        <v>-1.0929723820738673</v>
      </c>
      <c r="L1060" s="142">
        <f>(-2*POWER(2*9.81*G1060*ABS(K1060)/F1060,0.5))*(LOG10(($D$2/(3.7*G1060))+((2.51*$D$3*POWER(F1060,0.5))/(G1060*POWER(2*9.81*G1060*ABS(K1060),0.5)))))</f>
        <v>0.71874913641765326</v>
      </c>
      <c r="M1060" s="146">
        <f>+IF(K1060&lt;0,-H1060*L1060,H1060*L1060)</f>
        <v>-6.8305014453997155E-3</v>
      </c>
      <c r="N1060" s="142">
        <f>+M1060/K1060</f>
        <v>6.2494730492998717E-3</v>
      </c>
      <c r="O1060" s="148"/>
    </row>
    <row r="1061" spans="2:15" ht="15.75" x14ac:dyDescent="0.3">
      <c r="B1061" s="141"/>
      <c r="C1061" s="142"/>
      <c r="D1061" s="143"/>
      <c r="E1061" s="144"/>
      <c r="F1061" s="143"/>
      <c r="G1061" s="145"/>
      <c r="H1061" s="146"/>
      <c r="I1061" s="147"/>
      <c r="J1061" s="147"/>
      <c r="K1061" s="147"/>
      <c r="L1061" s="149" t="s">
        <v>166</v>
      </c>
      <c r="M1061" s="150">
        <f>+SUM(M1059:M1060)-C1059</f>
        <v>-6.2945366605281303E-5</v>
      </c>
      <c r="N1061" s="151">
        <f>+SUM(N1059:N1060)</f>
        <v>9.8953456811141007E-3</v>
      </c>
      <c r="O1061" s="148"/>
    </row>
    <row r="1062" spans="2:15" x14ac:dyDescent="0.25">
      <c r="B1062" s="141"/>
      <c r="C1062" s="142"/>
      <c r="D1062" s="143"/>
      <c r="E1062" s="144"/>
      <c r="F1062" s="142"/>
      <c r="G1062" s="142"/>
      <c r="H1062" s="146"/>
      <c r="I1062" s="152"/>
      <c r="J1062" s="142"/>
      <c r="K1062" s="142"/>
      <c r="L1062" s="142"/>
      <c r="M1062" s="142"/>
      <c r="N1062" s="142"/>
      <c r="O1062" s="153"/>
    </row>
    <row r="1063" spans="2:15" x14ac:dyDescent="0.25">
      <c r="B1063" s="154" t="s">
        <v>128</v>
      </c>
      <c r="C1063" s="142">
        <f>3.73/1000</f>
        <v>3.7299999999999998E-3</v>
      </c>
      <c r="D1063" s="147">
        <f>+D1024+O1024</f>
        <v>335.53618388251323</v>
      </c>
      <c r="E1063" s="144" t="s">
        <v>138</v>
      </c>
      <c r="F1063" s="143">
        <v>240.22</v>
      </c>
      <c r="G1063" s="155">
        <f>110/1000</f>
        <v>0.11</v>
      </c>
      <c r="H1063" s="146">
        <f>+PI()*G1063^2/4</f>
        <v>9.5033177771091243E-3</v>
      </c>
      <c r="I1063" s="156">
        <f>+D1059+O1059</f>
        <v>336.61643404777249</v>
      </c>
      <c r="J1063" s="147">
        <f>+D1063</f>
        <v>335.53618388251323</v>
      </c>
      <c r="K1063" s="147">
        <f>+I1063-J1063</f>
        <v>1.0802501652592582</v>
      </c>
      <c r="L1063" s="142">
        <f>(-2*POWER(2*9.81*G1063*ABS(K1063)/F1063,0.5))*(LOG10(($D$2/(3.7*G1063))+((2.51*$D$3*POWER(F1063,0.5))/(G1063*POWER(2*9.81*G1063*ABS(K1063),0.5)))))</f>
        <v>0.71406062313375163</v>
      </c>
      <c r="M1063" s="146">
        <f>+IF(K1063&lt;0,-H1063*L1063,H1063*L1063)</f>
        <v>6.785945013760601E-3</v>
      </c>
      <c r="N1063" s="142">
        <f>+M1063/K1063</f>
        <v>6.2818273322198344E-3</v>
      </c>
      <c r="O1063" s="148">
        <f>2*M1066/N1066</f>
        <v>-1.8908024672879248E-2</v>
      </c>
    </row>
    <row r="1064" spans="2:15" x14ac:dyDescent="0.25">
      <c r="B1064" s="141"/>
      <c r="C1064" s="142"/>
      <c r="D1064" s="143"/>
      <c r="E1064" s="144" t="s">
        <v>139</v>
      </c>
      <c r="F1064" s="147">
        <v>237.3</v>
      </c>
      <c r="G1064" s="155">
        <f>110/1000</f>
        <v>0.11</v>
      </c>
      <c r="H1064" s="146">
        <f>+PI()*G1064^2/4</f>
        <v>9.5033177771091243E-3</v>
      </c>
      <c r="I1064" s="156">
        <f>+D1029+O1029</f>
        <v>335.34681240870606</v>
      </c>
      <c r="J1064" s="147">
        <f>+D1063</f>
        <v>335.53618388251323</v>
      </c>
      <c r="K1064" s="147">
        <f>+I1064-J1064</f>
        <v>-0.18937147380717079</v>
      </c>
      <c r="L1064" s="142">
        <f>(-2*POWER(2*9.81*G1064*ABS(K1064)/F1064,0.5))*(LOG10(($D$2/(3.7*G1064))+((2.51*$D$3*POWER(F1064,0.5))/(G1064*POWER(2*9.81*G1064*ABS(K1064),0.5)))))</f>
        <v>0.26996789377143965</v>
      </c>
      <c r="M1064" s="146">
        <f>+IF(K1064&lt;0,-H1064*L1064,H1064*L1064)</f>
        <v>-2.5655906841268302E-3</v>
      </c>
      <c r="N1064" s="142">
        <f>+M1064/K1064</f>
        <v>1.3547925844096594E-2</v>
      </c>
      <c r="O1064" s="148"/>
    </row>
    <row r="1065" spans="2:15" x14ac:dyDescent="0.25">
      <c r="B1065" s="141"/>
      <c r="C1065" s="142"/>
      <c r="D1065" s="143"/>
      <c r="E1065" s="144" t="s">
        <v>112</v>
      </c>
      <c r="F1065" s="143">
        <v>401.36</v>
      </c>
      <c r="G1065" s="155">
        <f>110/1000</f>
        <v>0.11</v>
      </c>
      <c r="H1065" s="146">
        <f>+PI()*G1065^2/4</f>
        <v>9.5033177771091243E-3</v>
      </c>
      <c r="I1065" s="156">
        <f>+D1037+O1037</f>
        <v>335.48977145781032</v>
      </c>
      <c r="J1065" s="147">
        <f>+D1063</f>
        <v>335.53618388251323</v>
      </c>
      <c r="K1065" s="147">
        <f>+I1065-J1065</f>
        <v>-4.6412424702907629E-2</v>
      </c>
      <c r="L1065" s="142">
        <f>(-2*POWER(2*9.81*G1065*ABS(K1065)/F1065,0.5))*(LOG10(($D$2/(3.7*G1065))+((2.51*$D$3*POWER(F1065,0.5))/(G1065*POWER(2*9.81*G1065*ABS(K1065),0.5)))))</f>
        <v>8.9570153984787459E-2</v>
      </c>
      <c r="M1065" s="146">
        <f>+IF(K1065&lt;0,-H1065*L1065,H1065*L1065)</f>
        <v>-8.5121363666203231E-4</v>
      </c>
      <c r="N1065" s="142">
        <f>+M1065/K1065</f>
        <v>1.8340210452497771E-2</v>
      </c>
      <c r="O1065" s="148"/>
    </row>
    <row r="1066" spans="2:15" ht="15.75" x14ac:dyDescent="0.3">
      <c r="B1066" s="141"/>
      <c r="C1066" s="142"/>
      <c r="D1066" s="143"/>
      <c r="E1066" s="144"/>
      <c r="F1066" s="143"/>
      <c r="G1066" s="155"/>
      <c r="H1066" s="146"/>
      <c r="I1066" s="156"/>
      <c r="J1066" s="147"/>
      <c r="K1066" s="147"/>
      <c r="L1066" s="149" t="s">
        <v>166</v>
      </c>
      <c r="M1066" s="150">
        <f>+SUM(M1063:M1065)-C1063</f>
        <v>-3.6085930702826115E-4</v>
      </c>
      <c r="N1066" s="151">
        <f>+SUM(N1063:N1065)</f>
        <v>3.8169963628814196E-2</v>
      </c>
      <c r="O1066" s="153"/>
    </row>
    <row r="1067" spans="2:15" x14ac:dyDescent="0.25">
      <c r="B1067" s="141"/>
      <c r="C1067" s="142"/>
      <c r="D1067" s="143"/>
      <c r="E1067" s="144"/>
      <c r="F1067" s="142"/>
      <c r="G1067" s="142"/>
      <c r="H1067" s="146"/>
      <c r="I1067" s="152"/>
      <c r="J1067" s="143"/>
      <c r="K1067" s="142"/>
      <c r="L1067" s="142"/>
      <c r="M1067" s="142"/>
      <c r="N1067" s="142"/>
      <c r="O1067" s="153"/>
    </row>
    <row r="1068" spans="2:15" x14ac:dyDescent="0.25">
      <c r="B1068" s="154" t="s">
        <v>141</v>
      </c>
      <c r="C1068" s="179">
        <f>1.9/1000</f>
        <v>1.9E-3</v>
      </c>
      <c r="D1068" s="147">
        <f>+D1029+O1029</f>
        <v>335.34681240870606</v>
      </c>
      <c r="E1068" s="144" t="s">
        <v>139</v>
      </c>
      <c r="F1068" s="147">
        <v>237.3</v>
      </c>
      <c r="G1068" s="155">
        <f>110/1000</f>
        <v>0.11</v>
      </c>
      <c r="H1068" s="146">
        <f>+PI()*G1068^2/4</f>
        <v>9.5033177771091243E-3</v>
      </c>
      <c r="I1068" s="156">
        <f>+D1063+O1063</f>
        <v>335.51727585784033</v>
      </c>
      <c r="J1068" s="147">
        <f>+D1068</f>
        <v>335.34681240870606</v>
      </c>
      <c r="K1068" s="147">
        <f>+I1068-J1068</f>
        <v>0.17046344913427447</v>
      </c>
      <c r="L1068" s="142">
        <f>(-2*POWER(2*9.81*G1068*ABS(K1068)/F1068,0.5))*(LOG10(($D$2/(3.7*G1068))+((2.51*$D$3*POWER(F1068,0.5))/(G1068*POWER(2*9.81*G1068*ABS(K1068),0.5)))))</f>
        <v>0.25434872038206646</v>
      </c>
      <c r="M1068" s="146">
        <f>+IF(K1068&lt;0,-H1068*L1068,H1068*L1068)</f>
        <v>2.4171567159918502E-3</v>
      </c>
      <c r="N1068" s="142">
        <f>+M1068/K1068</f>
        <v>1.417991204723219E-2</v>
      </c>
      <c r="O1068" s="148">
        <f>2*M1070/N1070</f>
        <v>-1.9219975417597158E-2</v>
      </c>
    </row>
    <row r="1069" spans="2:15" x14ac:dyDescent="0.25">
      <c r="B1069" s="141"/>
      <c r="C1069" s="142"/>
      <c r="D1069" s="143"/>
      <c r="E1069" s="144" t="s">
        <v>117</v>
      </c>
      <c r="F1069" s="143">
        <v>401.35</v>
      </c>
      <c r="G1069" s="143">
        <f>75/1000</f>
        <v>7.4999999999999997E-2</v>
      </c>
      <c r="H1069" s="146">
        <f>+PI()*G1069^2/4</f>
        <v>4.4178646691106467E-3</v>
      </c>
      <c r="I1069" s="156">
        <f>+D1033+O1033</f>
        <v>335.15043443212289</v>
      </c>
      <c r="J1069" s="147">
        <f>+D1068</f>
        <v>335.34681240870606</v>
      </c>
      <c r="K1069" s="147">
        <f>+I1069-J1069</f>
        <v>-0.19637797658316458</v>
      </c>
      <c r="L1069" s="142">
        <f>(-2*POWER(2*9.81*G1069*ABS(K1069)/F1069,0.5))*(LOG10(($D$2/(3.7*G1069))+((2.51*$D$3*POWER(F1069,0.5))/(G1069*POWER(2*9.81*G1069*ABS(K1069),0.5)))))</f>
        <v>0.15551561671201281</v>
      </c>
      <c r="M1069" s="146">
        <f>+IF(K1069&lt;0,-H1069*L1069,H1069*L1069)</f>
        <v>-6.8704694856695466E-4</v>
      </c>
      <c r="N1069" s="142">
        <f>+M1069/K1069</f>
        <v>3.4985947025276305E-3</v>
      </c>
      <c r="O1069" s="148"/>
    </row>
    <row r="1070" spans="2:15" ht="15.75" x14ac:dyDescent="0.3">
      <c r="B1070" s="141"/>
      <c r="C1070" s="142"/>
      <c r="D1070" s="143"/>
      <c r="E1070" s="144"/>
      <c r="F1070" s="142"/>
      <c r="G1070" s="142"/>
      <c r="H1070" s="146"/>
      <c r="I1070" s="152"/>
      <c r="J1070" s="143"/>
      <c r="K1070" s="142"/>
      <c r="L1070" s="149" t="s">
        <v>166</v>
      </c>
      <c r="M1070" s="150">
        <f>+SUM(M1068:M1069)-C1068</f>
        <v>-1.6989023257510459E-4</v>
      </c>
      <c r="N1070" s="151">
        <f>+SUM(N1068:N1069)</f>
        <v>1.767850674975982E-2</v>
      </c>
      <c r="O1070" s="153"/>
    </row>
    <row r="1071" spans="2:15" ht="15.75" x14ac:dyDescent="0.3">
      <c r="B1071" s="141"/>
      <c r="C1071" s="142"/>
      <c r="D1071" s="143"/>
      <c r="E1071" s="144"/>
      <c r="F1071" s="142"/>
      <c r="G1071" s="142"/>
      <c r="H1071" s="146"/>
      <c r="I1071" s="152"/>
      <c r="J1071" s="143"/>
      <c r="K1071" s="142"/>
      <c r="L1071" s="149"/>
      <c r="M1071" s="150"/>
      <c r="N1071" s="151"/>
      <c r="O1071" s="153"/>
    </row>
    <row r="1072" spans="2:15" x14ac:dyDescent="0.25">
      <c r="B1072" s="154" t="s">
        <v>145</v>
      </c>
      <c r="C1072" s="143">
        <f>1.95/1000</f>
        <v>1.9499999999999999E-3</v>
      </c>
      <c r="D1072" s="147">
        <f>+D1033+O1033</f>
        <v>335.15043443212289</v>
      </c>
      <c r="E1072" s="144" t="s">
        <v>117</v>
      </c>
      <c r="F1072" s="143">
        <v>401.35</v>
      </c>
      <c r="G1072" s="143">
        <f>75/1000</f>
        <v>7.4999999999999997E-2</v>
      </c>
      <c r="H1072" s="146">
        <f>+PI()*G1072^2/4</f>
        <v>4.4178646691106467E-3</v>
      </c>
      <c r="I1072" s="147">
        <f>+D1068+O1068</f>
        <v>335.32759243328849</v>
      </c>
      <c r="J1072" s="147">
        <f>+D1072</f>
        <v>335.15043443212289</v>
      </c>
      <c r="K1072" s="147">
        <f>+I1072-J1072</f>
        <v>0.17715800116559421</v>
      </c>
      <c r="L1072" s="262">
        <f>(-2*POWER(2*9.81*G1072*ABS(K1072)/F1072,0.5))*(LOG10(($D$2/(3.7*G1072))+((2.51*$D$3*POWER(F1072,0.5))/(G1072*POWER(2*9.81*G1072*ABS(K1072),0.5)))))</f>
        <v>0.14657407073623732</v>
      </c>
      <c r="M1072" s="146">
        <f>+IF(K1072&lt;0,-H1072*L1072,H1072*L1072)</f>
        <v>6.4754440851334761E-4</v>
      </c>
      <c r="N1072" s="142">
        <f>+M1072/K1072</f>
        <v>3.6551801457054764E-3</v>
      </c>
      <c r="O1072" s="148">
        <f>2*M1074/N1074</f>
        <v>-1.9412923417399138E-2</v>
      </c>
    </row>
    <row r="1073" spans="2:15" x14ac:dyDescent="0.25">
      <c r="B1073" s="141"/>
      <c r="C1073" s="142"/>
      <c r="D1073" s="143"/>
      <c r="E1073" s="144" t="s">
        <v>167</v>
      </c>
      <c r="F1073" s="143">
        <v>249.85</v>
      </c>
      <c r="G1073" s="143">
        <f>75/1000</f>
        <v>7.4999999999999997E-2</v>
      </c>
      <c r="H1073" s="146">
        <f>+PI()*G1073^2/4</f>
        <v>4.4178646691106467E-3</v>
      </c>
      <c r="I1073" s="147">
        <f>+D1037+O1037</f>
        <v>335.48977145781032</v>
      </c>
      <c r="J1073" s="147">
        <f>+D1072</f>
        <v>335.15043443212289</v>
      </c>
      <c r="K1073" s="147">
        <f>+I1073-J1073</f>
        <v>0.33933702568742774</v>
      </c>
      <c r="L1073" s="142">
        <f>(-2*POWER(2*9.81*G1073*ABS(K1073)/F1073,0.5))*(LOG10(($D$2/(3.7*G1073))+((2.51*$D$3*POWER(F1073,0.5))/(G1073*POWER(2*9.81*G1073*ABS(K1073),0.5)))))</f>
        <v>0.2788097380942498</v>
      </c>
      <c r="M1073" s="146">
        <f>+IF(K1073&lt;0,-H1073*L1073,H1073*L1073)</f>
        <v>1.2317436913305789E-3</v>
      </c>
      <c r="N1073" s="142">
        <f>+M1073/K1073</f>
        <v>3.629853502827512E-3</v>
      </c>
      <c r="O1073" s="148"/>
    </row>
    <row r="1074" spans="2:15" ht="15.75" x14ac:dyDescent="0.3">
      <c r="B1074" s="141"/>
      <c r="C1074" s="142"/>
      <c r="D1074" s="152"/>
      <c r="E1074" s="144"/>
      <c r="F1074" s="142"/>
      <c r="G1074" s="142"/>
      <c r="H1074" s="146"/>
      <c r="I1074" s="152"/>
      <c r="J1074" s="143"/>
      <c r="K1074" s="142"/>
      <c r="L1074" s="149" t="s">
        <v>166</v>
      </c>
      <c r="M1074" s="150">
        <f>+SUM(M1072:M1073)-C1072</f>
        <v>-7.0711900156073372E-5</v>
      </c>
      <c r="N1074" s="151">
        <f>+SUM(N1072:N1073)</f>
        <v>7.2850336485329884E-3</v>
      </c>
      <c r="O1074" s="153"/>
    </row>
    <row r="1075" spans="2:15" x14ac:dyDescent="0.25">
      <c r="B1075" s="141"/>
      <c r="C1075" s="142"/>
      <c r="D1075" s="152"/>
      <c r="E1075" s="144"/>
      <c r="F1075" s="142"/>
      <c r="G1075" s="142"/>
      <c r="H1075" s="146"/>
      <c r="I1075" s="152"/>
      <c r="J1075" s="143"/>
      <c r="K1075" s="142"/>
      <c r="L1075" s="142"/>
      <c r="M1075" s="142"/>
      <c r="N1075" s="142"/>
      <c r="O1075" s="153"/>
    </row>
    <row r="1076" spans="2:15" x14ac:dyDescent="0.25">
      <c r="B1076" s="154" t="s">
        <v>146</v>
      </c>
      <c r="C1076" s="143">
        <f>4.52/1000</f>
        <v>4.5199999999999997E-3</v>
      </c>
      <c r="D1076" s="156">
        <f>+D1037+O1037</f>
        <v>335.48977145781032</v>
      </c>
      <c r="E1076" s="144" t="s">
        <v>112</v>
      </c>
      <c r="F1076" s="143">
        <v>401.36</v>
      </c>
      <c r="G1076" s="145">
        <f>110/1000</f>
        <v>0.11</v>
      </c>
      <c r="H1076" s="146">
        <f>+PI()*G1076^2/4</f>
        <v>9.5033177771091243E-3</v>
      </c>
      <c r="I1076" s="156">
        <f>+D1063+O1063</f>
        <v>335.51727585784033</v>
      </c>
      <c r="J1076" s="147">
        <f>+D1076</f>
        <v>335.48977145781032</v>
      </c>
      <c r="K1076" s="147">
        <f>+I1076-J1076</f>
        <v>2.7504400030011311E-2</v>
      </c>
      <c r="L1076" s="142">
        <f>(-2*POWER(2*9.81*G1076*ABS(K1076)/F1076,0.5))*(LOG10(($D$2/(3.7*G1076))+((2.51*$D$3*POWER(F1076,0.5))/(G1076*POWER(2*9.81*G1076*ABS(K1076),0.5)))))</f>
        <v>6.6194757802269938E-2</v>
      </c>
      <c r="M1076" s="146">
        <f>+IF(K1076&lt;0,-H1076*L1076,H1076*L1076)</f>
        <v>6.2906981857374482E-4</v>
      </c>
      <c r="N1076" s="142">
        <f>+M1076/K1076</f>
        <v>2.2871606647930438E-2</v>
      </c>
      <c r="O1076" s="148">
        <f>2*M1080/N1080</f>
        <v>-1.8578866491447601E-2</v>
      </c>
    </row>
    <row r="1077" spans="2:15" x14ac:dyDescent="0.25">
      <c r="B1077" s="141"/>
      <c r="C1077" s="142"/>
      <c r="D1077" s="152"/>
      <c r="E1077" s="144" t="s">
        <v>167</v>
      </c>
      <c r="F1077" s="143">
        <v>249.85</v>
      </c>
      <c r="G1077" s="145">
        <f>75/1000</f>
        <v>7.4999999999999997E-2</v>
      </c>
      <c r="H1077" s="146">
        <f>+PI()*G1077^2/4</f>
        <v>4.4178646691106467E-3</v>
      </c>
      <c r="I1077" s="156">
        <f>+D1072+O1072</f>
        <v>335.13102150870549</v>
      </c>
      <c r="J1077" s="147">
        <f>+D1076</f>
        <v>335.48977145781032</v>
      </c>
      <c r="K1077" s="147">
        <f>+I1077-J1077</f>
        <v>-0.35874994910483338</v>
      </c>
      <c r="L1077" s="142">
        <f>(-2*POWER(2*9.81*G1077*ABS(K1077)/F1077,0.5))*(LOG10(($D$2/(3.7*G1077))+((2.51*$D$3*POWER(F1077,0.5))/(G1077*POWER(2*9.81*G1077*ABS(K1077),0.5)))))</f>
        <v>0.28777652722713165</v>
      </c>
      <c r="M1077" s="146">
        <f>+IF(K1077&lt;0,-H1077*L1077,H1077*L1077)</f>
        <v>-1.2713577522361029E-3</v>
      </c>
      <c r="N1077" s="142">
        <f>+M1077/K1077</f>
        <v>3.5438548643935519E-3</v>
      </c>
      <c r="O1077" s="148"/>
    </row>
    <row r="1078" spans="2:15" x14ac:dyDescent="0.25">
      <c r="B1078" s="141"/>
      <c r="C1078" s="142"/>
      <c r="D1078" s="152"/>
      <c r="E1078" s="144" t="s">
        <v>140</v>
      </c>
      <c r="F1078" s="143">
        <v>298.01</v>
      </c>
      <c r="G1078" s="145">
        <f>63/1000</f>
        <v>6.3E-2</v>
      </c>
      <c r="H1078" s="146">
        <f>+PI()*G1078^2/4</f>
        <v>3.1172453105244723E-3</v>
      </c>
      <c r="I1078" s="156">
        <f>+D1043+O1043</f>
        <v>335.45617079561197</v>
      </c>
      <c r="J1078" s="147">
        <f>+D1076</f>
        <v>335.48977145781032</v>
      </c>
      <c r="K1078" s="147">
        <f>+I1078-J1078</f>
        <v>-3.3600662198352893E-2</v>
      </c>
      <c r="L1078" s="142">
        <f>(-2*POWER(2*9.81*G1078*ABS(K1078)/F1078,0.5))*(LOG10(($D$2/(3.7*G1078))+((2.51*$D$3*POWER(F1078,0.5))/(G1078*POWER(2*9.81*G1078*ABS(K1078),0.5)))))</f>
        <v>5.8238182134764574E-2</v>
      </c>
      <c r="M1078" s="146">
        <f>+IF(K1078&lt;0,-H1078*L1078,H1078*L1078)</f>
        <v>-1.8154270015306498E-4</v>
      </c>
      <c r="N1078" s="142">
        <f>+M1078/K1078</f>
        <v>5.402950069298462E-3</v>
      </c>
      <c r="O1078" s="148"/>
    </row>
    <row r="1079" spans="2:15" x14ac:dyDescent="0.25">
      <c r="B1079" s="141"/>
      <c r="C1079" s="142"/>
      <c r="D1079" s="142"/>
      <c r="E1079" s="144" t="s">
        <v>168</v>
      </c>
      <c r="F1079" s="143">
        <v>184.94</v>
      </c>
      <c r="G1079" s="145">
        <f>110/1000</f>
        <v>0.11</v>
      </c>
      <c r="H1079" s="146">
        <f>+PI()*G1079^2/4</f>
        <v>9.5033177771091243E-3</v>
      </c>
      <c r="I1079" s="156">
        <f>+D1051+O1051</f>
        <v>335.96349531513687</v>
      </c>
      <c r="J1079" s="147">
        <f>+D1076</f>
        <v>335.48977145781032</v>
      </c>
      <c r="K1079" s="147">
        <f>+I1079-J1079</f>
        <v>0.4737238573265472</v>
      </c>
      <c r="L1079" s="142">
        <f>(-2*POWER(2*9.81*G1079*ABS(K1079)/F1079,0.5))*(LOG10(($D$2/(3.7*G1079))+((2.51*$D$3*POWER(F1079,0.5))/(G1079*POWER(2*9.81*G1079*ABS(K1079),0.5)))))</f>
        <v>0.52099344840102024</v>
      </c>
      <c r="M1079" s="146">
        <f>+IF(K1079&lt;0,-H1079*L1079,H1079*L1079)</f>
        <v>4.9511662999468008E-3</v>
      </c>
      <c r="N1079" s="142">
        <f>+M1079/K1079</f>
        <v>1.0451587403447709E-2</v>
      </c>
      <c r="O1079" s="148"/>
    </row>
    <row r="1080" spans="2:15" ht="15.75" x14ac:dyDescent="0.3">
      <c r="B1080" s="141"/>
      <c r="C1080" s="142"/>
      <c r="D1080" s="142"/>
      <c r="E1080" s="142"/>
      <c r="F1080" s="142"/>
      <c r="G1080" s="142"/>
      <c r="H1080" s="146"/>
      <c r="I1080" s="152"/>
      <c r="J1080" s="143"/>
      <c r="K1080" s="142"/>
      <c r="L1080" s="149" t="s">
        <v>166</v>
      </c>
      <c r="M1080" s="150">
        <f>+SUM(M1076:M1079)-C1076</f>
        <v>-3.9266433386862202E-4</v>
      </c>
      <c r="N1080" s="151">
        <f>+SUM(N1076:N1079)</f>
        <v>4.226999898507016E-2</v>
      </c>
      <c r="O1080" s="153"/>
    </row>
    <row r="1081" spans="2:15" x14ac:dyDescent="0.25">
      <c r="B1081" s="141"/>
      <c r="C1081" s="142"/>
      <c r="D1081" s="142"/>
      <c r="E1081" s="142"/>
      <c r="F1081" s="142"/>
      <c r="G1081" s="142"/>
      <c r="H1081" s="146"/>
      <c r="I1081" s="142"/>
      <c r="J1081" s="143"/>
      <c r="K1081" s="142"/>
      <c r="L1081" s="142"/>
      <c r="M1081" s="142"/>
      <c r="N1081" s="142"/>
      <c r="O1081" s="153"/>
    </row>
    <row r="1082" spans="2:15" x14ac:dyDescent="0.25">
      <c r="B1082" s="154" t="s">
        <v>147</v>
      </c>
      <c r="C1082" s="142">
        <f>0.79/1000</f>
        <v>7.9000000000000001E-4</v>
      </c>
      <c r="D1082" s="147">
        <f>+D1043+O1043</f>
        <v>335.45617079561197</v>
      </c>
      <c r="E1082" s="144" t="s">
        <v>140</v>
      </c>
      <c r="F1082" s="143">
        <v>298.01</v>
      </c>
      <c r="G1082" s="143">
        <f>63/1000</f>
        <v>6.3E-2</v>
      </c>
      <c r="H1082" s="146">
        <f>+PI()*G1082^2/4</f>
        <v>3.1172453105244723E-3</v>
      </c>
      <c r="I1082" s="147">
        <f>+D1076+O1076</f>
        <v>335.47119259131887</v>
      </c>
      <c r="J1082" s="147">
        <f>+D1082</f>
        <v>335.45617079561197</v>
      </c>
      <c r="K1082" s="147">
        <f>+I1082-J1082</f>
        <v>1.5021795706900321E-2</v>
      </c>
      <c r="L1082" s="142">
        <f>(-2*POWER(2*9.81*G1082*ABS(K1082)/F1082,0.5))*(LOG10(($D$2/(3.7*G1082))+((2.51*$D$3*POWER(F1082,0.5))/(G1082*POWER(2*9.81*G1082*ABS(K1082),0.5)))))</f>
        <v>3.6184435859535062E-2</v>
      </c>
      <c r="M1082" s="146">
        <f>+IF(K1082&lt;0,-H1082*L1082,H1082*L1082)</f>
        <v>1.1279576299710923E-4</v>
      </c>
      <c r="N1082" s="142">
        <f>+M1082/K1082</f>
        <v>7.5088068828745988E-3</v>
      </c>
      <c r="O1082" s="148">
        <f>2*M1084/N1084</f>
        <v>-1.9594289950458053E-2</v>
      </c>
    </row>
    <row r="1083" spans="2:15" x14ac:dyDescent="0.25">
      <c r="B1083" s="141"/>
      <c r="C1083" s="142"/>
      <c r="D1083" s="142"/>
      <c r="E1083" s="144" t="s">
        <v>169</v>
      </c>
      <c r="F1083" s="143">
        <v>119.71</v>
      </c>
      <c r="G1083" s="143">
        <f>63/1000</f>
        <v>6.3E-2</v>
      </c>
      <c r="H1083" s="146">
        <f>+PI()*G1083^2/4</f>
        <v>3.1172453105244723E-3</v>
      </c>
      <c r="I1083" s="147">
        <f>+D1047+O1047</f>
        <v>335.54532187658526</v>
      </c>
      <c r="J1083" s="147">
        <f>+D1082</f>
        <v>335.45617079561197</v>
      </c>
      <c r="K1083" s="147">
        <f>+I1083-J1083</f>
        <v>8.9151080973294938E-2</v>
      </c>
      <c r="L1083" s="142">
        <f>(-2*POWER(2*9.81*G1083*ABS(K1083)/F1083,0.5))*(LOG10(($D$2/(3.7*G1083))+((2.51*$D$3*POWER(F1083,0.5))/(G1083*POWER(2*9.81*G1083*ABS(K1083),0.5)))))</f>
        <v>0.17447177376968612</v>
      </c>
      <c r="M1083" s="146">
        <f>+IF(K1083&lt;0,-H1083*L1083,H1083*L1083)</f>
        <v>5.4387131860244068E-4</v>
      </c>
      <c r="N1083" s="142">
        <f>+M1083/K1083</f>
        <v>6.1005577572901945E-3</v>
      </c>
      <c r="O1083" s="148"/>
    </row>
    <row r="1084" spans="2:15" ht="15.75" x14ac:dyDescent="0.3">
      <c r="B1084" s="141"/>
      <c r="C1084" s="142"/>
      <c r="D1084" s="142"/>
      <c r="E1084" s="142"/>
      <c r="F1084" s="142"/>
      <c r="G1084" s="142"/>
      <c r="H1084" s="146"/>
      <c r="I1084" s="142"/>
      <c r="J1084" s="142"/>
      <c r="K1084" s="142"/>
      <c r="L1084" s="149" t="s">
        <v>166</v>
      </c>
      <c r="M1084" s="150">
        <f>+SUM(M1082:M1083)-C1082</f>
        <v>-1.3333291840045009E-4</v>
      </c>
      <c r="N1084" s="151">
        <f>+SUM(N1082:N1083)</f>
        <v>1.3609364640164793E-2</v>
      </c>
      <c r="O1084" s="153"/>
    </row>
    <row r="1085" spans="2:15" x14ac:dyDescent="0.25">
      <c r="B1085" s="141"/>
      <c r="C1085" s="142"/>
      <c r="D1085" s="142"/>
      <c r="E1085" s="142"/>
      <c r="F1085" s="142"/>
      <c r="G1085" s="142"/>
      <c r="H1085" s="146"/>
      <c r="I1085" s="142"/>
      <c r="J1085" s="142"/>
      <c r="K1085" s="142"/>
      <c r="L1085" s="142"/>
      <c r="M1085" s="142"/>
      <c r="N1085" s="142"/>
      <c r="O1085" s="153"/>
    </row>
    <row r="1086" spans="2:15" x14ac:dyDescent="0.25">
      <c r="B1086" s="154" t="s">
        <v>148</v>
      </c>
      <c r="C1086" s="142">
        <f>0.76/1000</f>
        <v>7.6000000000000004E-4</v>
      </c>
      <c r="D1086" s="147">
        <f>+D1047+O1047</f>
        <v>335.54532187658526</v>
      </c>
      <c r="E1086" s="144" t="s">
        <v>169</v>
      </c>
      <c r="F1086" s="143">
        <v>119.71</v>
      </c>
      <c r="G1086" s="143">
        <f>63/1000</f>
        <v>6.3E-2</v>
      </c>
      <c r="H1086" s="146">
        <f>+PI()*G1086^2/4</f>
        <v>3.1172453105244723E-3</v>
      </c>
      <c r="I1086" s="147">
        <f>+D1082+O1082</f>
        <v>335.43657650566149</v>
      </c>
      <c r="J1086" s="261">
        <f>+D1086</f>
        <v>335.54532187658526</v>
      </c>
      <c r="K1086" s="147">
        <f>+I1086-J1086</f>
        <v>-0.10874537092377068</v>
      </c>
      <c r="L1086" s="142">
        <f>(-2*POWER(2*9.81*G1086*ABS(K1086)/F1086,0.5))*(LOG10(($D$2/(3.7*G1086))+((2.51*$D$3*POWER(F1086,0.5))/(G1086*POWER(2*9.81*G1086*ABS(K1086),0.5)))))</f>
        <v>0.19557019830496247</v>
      </c>
      <c r="M1086" s="146">
        <f>+IF(K1086&lt;0,-H1086*L1086,H1086*L1086)</f>
        <v>-6.0964028354448536E-4</v>
      </c>
      <c r="N1086" s="142">
        <f>+M1086/K1086</f>
        <v>5.6061262963720687E-3</v>
      </c>
      <c r="O1086" s="148">
        <f>2*M1088/N1088</f>
        <v>-1.8207665518587952E-2</v>
      </c>
    </row>
    <row r="1087" spans="2:15" x14ac:dyDescent="0.25">
      <c r="B1087" s="141"/>
      <c r="C1087" s="142"/>
      <c r="D1087" s="142"/>
      <c r="E1087" s="144" t="s">
        <v>122</v>
      </c>
      <c r="F1087" s="143">
        <v>283.68</v>
      </c>
      <c r="G1087" s="143">
        <f>75/1000</f>
        <v>7.4999999999999997E-2</v>
      </c>
      <c r="H1087" s="146">
        <f>+PI()*G1087^2/4</f>
        <v>4.4178646691106467E-3</v>
      </c>
      <c r="I1087" s="147">
        <f>+D1051+O1051</f>
        <v>335.96349531513687</v>
      </c>
      <c r="J1087" s="261">
        <f>+D1086</f>
        <v>335.54532187658526</v>
      </c>
      <c r="K1087" s="147">
        <f>+I1087-J1087</f>
        <v>0.41817343855160516</v>
      </c>
      <c r="L1087" s="262">
        <f>(-2*POWER(2*9.81*G1087*ABS(K1087)/F1087,0.5))*(LOG10(($D$2/(3.7*G1087))+((2.51*$D$3*POWER(F1087,0.5))/(G1087*POWER(2*9.81*G1087*ABS(K1087),0.5)))))</f>
        <v>0.29211127436957512</v>
      </c>
      <c r="M1087" s="146">
        <f>+IF(K1087&lt;0,-H1087*L1087,H1087*L1087)</f>
        <v>1.2905080784862324E-3</v>
      </c>
      <c r="N1087" s="142">
        <f>+M1087/K1087</f>
        <v>3.0860594182071078E-3</v>
      </c>
      <c r="O1087" s="148"/>
    </row>
    <row r="1088" spans="2:15" ht="15.75" x14ac:dyDescent="0.3">
      <c r="B1088" s="141"/>
      <c r="C1088" s="142"/>
      <c r="D1088" s="142"/>
      <c r="E1088" s="142"/>
      <c r="F1088" s="142"/>
      <c r="G1088" s="142"/>
      <c r="H1088" s="142"/>
      <c r="I1088" s="142"/>
      <c r="J1088" s="142"/>
      <c r="K1088" s="142"/>
      <c r="L1088" s="149" t="s">
        <v>166</v>
      </c>
      <c r="M1088" s="150">
        <f>+SUM(M1086:M1087)-C1086</f>
        <v>-7.9132205058253025E-5</v>
      </c>
      <c r="N1088" s="151">
        <f>+SUM(N1086:N1087)</f>
        <v>8.6921857145791769E-3</v>
      </c>
      <c r="O1088" s="153"/>
    </row>
    <row r="1089" spans="2:15" x14ac:dyDescent="0.25">
      <c r="B1089" s="154"/>
      <c r="C1089" s="142"/>
      <c r="D1089" s="142"/>
      <c r="E1089" s="142"/>
      <c r="F1089" s="142"/>
      <c r="G1089" s="142"/>
      <c r="H1089" s="142"/>
      <c r="I1089" s="142"/>
      <c r="J1089" s="142"/>
      <c r="K1089" s="142"/>
      <c r="L1089" s="142"/>
      <c r="M1089" s="142"/>
      <c r="N1089" s="142"/>
      <c r="O1089" s="153"/>
    </row>
    <row r="1090" spans="2:15" x14ac:dyDescent="0.25">
      <c r="B1090" s="154" t="s">
        <v>142</v>
      </c>
      <c r="C1090" s="142">
        <f>3.71/1000</f>
        <v>3.7099999999999998E-3</v>
      </c>
      <c r="D1090" s="147">
        <f>+D1051+O1051</f>
        <v>335.96349531513687</v>
      </c>
      <c r="E1090" s="144" t="s">
        <v>168</v>
      </c>
      <c r="F1090" s="143">
        <v>184.94</v>
      </c>
      <c r="G1090" s="145">
        <f>110/1000</f>
        <v>0.11</v>
      </c>
      <c r="H1090" s="146">
        <f>+PI()*G1090^2/4</f>
        <v>9.5033177771091243E-3</v>
      </c>
      <c r="I1090" s="147">
        <f>+D1076+O1076</f>
        <v>335.47119259131887</v>
      </c>
      <c r="J1090" s="261">
        <f>+D1090</f>
        <v>335.96349531513687</v>
      </c>
      <c r="K1090" s="147">
        <f>+I1090-J1090</f>
        <v>-0.49230272381799978</v>
      </c>
      <c r="L1090" s="262">
        <f>(-2*POWER(2*9.81*G1090*ABS(K1090)/F1090,0.5))*(LOG10(($D$2/(3.7*G1090))+((2.51*$D$3*POWER(F1090,0.5))/(G1090*POWER(2*9.81*G1090*ABS(K1090),0.5)))))</f>
        <v>0.53236285928476368</v>
      </c>
      <c r="M1090" s="146">
        <f>+IF(K1090&lt;0,-H1090*L1090,H1090*L1090)</f>
        <v>-5.0592134245135379E-3</v>
      </c>
      <c r="N1090" s="142">
        <f>+M1090/K1090</f>
        <v>1.0276630982817571E-2</v>
      </c>
      <c r="O1090" s="148">
        <f>2*M1093/N1093</f>
        <v>-1.5044489012826285E-2</v>
      </c>
    </row>
    <row r="1091" spans="2:15" x14ac:dyDescent="0.25">
      <c r="B1091" s="141"/>
      <c r="C1091" s="142"/>
      <c r="D1091" s="142"/>
      <c r="E1091" s="144" t="s">
        <v>171</v>
      </c>
      <c r="F1091" s="143">
        <v>283.68</v>
      </c>
      <c r="G1091" s="143">
        <f>75/1000</f>
        <v>7.4999999999999997E-2</v>
      </c>
      <c r="H1091" s="146">
        <f>+PI()*G1091^2/4</f>
        <v>4.4178646691106467E-3</v>
      </c>
      <c r="I1091" s="147">
        <f>+D1086+O1086</f>
        <v>335.5271142110667</v>
      </c>
      <c r="J1091" s="261">
        <f>+D1090</f>
        <v>335.96349531513687</v>
      </c>
      <c r="K1091" s="147">
        <f>+I1091-J1091</f>
        <v>-0.43638110407016484</v>
      </c>
      <c r="L1091" s="262">
        <f>(-2*POWER(2*9.81*G1091*ABS(K1091)/F1091,0.5))*(LOG10(($D$2/(3.7*G1091))+((2.51*$D$3*POWER(F1091,0.5))/(G1091*POWER(2*9.81*G1091*ABS(K1091),0.5)))))</f>
        <v>0.29927696789131081</v>
      </c>
      <c r="M1091" s="146">
        <f>+IF(K1091&lt;0,-H1091*L1091,H1091*L1091)</f>
        <v>-1.3221651427255835E-3</v>
      </c>
      <c r="N1091" s="142">
        <f>+M1091/K1091</f>
        <v>3.0298405004103826E-3</v>
      </c>
      <c r="O1091" s="148"/>
    </row>
    <row r="1092" spans="2:15" x14ac:dyDescent="0.25">
      <c r="B1092" s="141"/>
      <c r="C1092" s="142"/>
      <c r="D1092" s="142"/>
      <c r="E1092" s="144" t="s">
        <v>170</v>
      </c>
      <c r="F1092" s="143">
        <v>372.26</v>
      </c>
      <c r="G1092" s="145">
        <f>110/1000</f>
        <v>0.11</v>
      </c>
      <c r="H1092" s="146">
        <f>+PI()*G1092^2/4</f>
        <v>9.5033177771091243E-3</v>
      </c>
      <c r="I1092" s="147">
        <v>339.3</v>
      </c>
      <c r="J1092" s="261">
        <f>+D1090</f>
        <v>335.96349531513687</v>
      </c>
      <c r="K1092" s="147">
        <f>+I1092-J1092</f>
        <v>3.3365046848631437</v>
      </c>
      <c r="L1092" s="262">
        <f>(-2*POWER(2*9.81*G1092*ABS(K1092)/F1092,0.5))*(LOG10(($D$2/(3.7*G1092))+((2.51*$D$3*POWER(F1092,0.5))/(G1092*POWER(2*9.81*G1092*ABS(K1092),0.5)))))</f>
        <v>1.0489819772475149</v>
      </c>
      <c r="M1092" s="146">
        <f>+IF(K1092&lt;0,-H1092*L1092,H1092*L1092)</f>
        <v>9.968809072243387E-3</v>
      </c>
      <c r="N1092" s="142">
        <f>+M1092/K1092</f>
        <v>2.9878001123359089E-3</v>
      </c>
      <c r="O1092" s="148"/>
    </row>
    <row r="1093" spans="2:15" ht="16.5" thickBot="1" x14ac:dyDescent="0.35">
      <c r="B1093" s="299"/>
      <c r="C1093" s="300"/>
      <c r="D1093" s="300"/>
      <c r="E1093" s="300"/>
      <c r="F1093" s="300"/>
      <c r="G1093" s="300"/>
      <c r="H1093" s="300"/>
      <c r="I1093" s="300"/>
      <c r="J1093" s="300"/>
      <c r="K1093" s="300"/>
      <c r="L1093" s="301" t="s">
        <v>166</v>
      </c>
      <c r="M1093" s="302">
        <f>+SUM(M1090:M1092)-C1090</f>
        <v>-1.2256949499573396E-4</v>
      </c>
      <c r="N1093" s="303">
        <f>+SUM(N1090:N1092)</f>
        <v>1.6294271595563861E-2</v>
      </c>
      <c r="O1093" s="304"/>
    </row>
    <row r="1095" spans="2:15" ht="15.75" thickBot="1" x14ac:dyDescent="0.3"/>
    <row r="1096" spans="2:15" ht="15.75" thickBot="1" x14ac:dyDescent="0.3">
      <c r="B1096" s="131">
        <f>+B1057+1</f>
        <v>29</v>
      </c>
      <c r="D1096" s="297"/>
    </row>
    <row r="1097" spans="2:15" ht="32.25" thickBot="1" x14ac:dyDescent="0.3">
      <c r="B1097" s="125" t="s">
        <v>151</v>
      </c>
      <c r="C1097" s="298" t="s">
        <v>161</v>
      </c>
      <c r="D1097" s="298" t="s">
        <v>153</v>
      </c>
      <c r="E1097" s="125" t="s">
        <v>152</v>
      </c>
      <c r="F1097" s="125" t="s">
        <v>78</v>
      </c>
      <c r="G1097" s="125" t="s">
        <v>115</v>
      </c>
      <c r="H1097" s="125" t="s">
        <v>154</v>
      </c>
      <c r="I1097" s="125" t="s">
        <v>155</v>
      </c>
      <c r="J1097" s="125" t="s">
        <v>156</v>
      </c>
      <c r="K1097" s="125" t="s">
        <v>157</v>
      </c>
      <c r="L1097" s="125" t="s">
        <v>82</v>
      </c>
      <c r="M1097" s="125" t="s">
        <v>164</v>
      </c>
      <c r="N1097" s="125" t="s">
        <v>158</v>
      </c>
      <c r="O1097" s="129" t="s">
        <v>165</v>
      </c>
    </row>
    <row r="1098" spans="2:15" x14ac:dyDescent="0.25">
      <c r="B1098" s="132" t="s">
        <v>127</v>
      </c>
      <c r="C1098" s="133">
        <f>2.97/1000</f>
        <v>2.97E-3</v>
      </c>
      <c r="D1098" s="134">
        <f>+D1059+O1059</f>
        <v>336.61643404777249</v>
      </c>
      <c r="E1098" s="135" t="s">
        <v>110</v>
      </c>
      <c r="F1098" s="136">
        <v>310.83</v>
      </c>
      <c r="G1098" s="137">
        <f>110/1000</f>
        <v>0.11</v>
      </c>
      <c r="H1098" s="138">
        <f>+PI()*G1098^2/4</f>
        <v>9.5033177771091243E-3</v>
      </c>
      <c r="I1098" s="134">
        <v>339.3</v>
      </c>
      <c r="J1098" s="134">
        <f>+D1098</f>
        <v>336.61643404777249</v>
      </c>
      <c r="K1098" s="134">
        <f>+I1098-J1098</f>
        <v>2.683565952227525</v>
      </c>
      <c r="L1098" s="133">
        <f>(-2*POWER(2*9.81*G1098*ABS(K1098)/F1098,0.5))*(LOG10(($D$2/(3.7*G1098))+((2.51*$D$3*POWER(F1098,0.5))/(G1098*POWER(2*9.81*G1098*ABS(K1098),0.5)))))</f>
        <v>1.0273612467204929</v>
      </c>
      <c r="M1098" s="139">
        <f>+IF(K1098&lt;0,-H1098*L1098,H1098*L1098)</f>
        <v>9.7633403994718537E-3</v>
      </c>
      <c r="N1098" s="133">
        <f>+M1098/K1098</f>
        <v>3.6381965538680649E-3</v>
      </c>
      <c r="O1098" s="140">
        <f>2*M1100/N1100</f>
        <v>-1.190043224266219E-2</v>
      </c>
    </row>
    <row r="1099" spans="2:15" x14ac:dyDescent="0.25">
      <c r="B1099" s="141"/>
      <c r="C1099" s="142"/>
      <c r="D1099" s="143"/>
      <c r="E1099" s="144" t="s">
        <v>138</v>
      </c>
      <c r="F1099" s="143">
        <v>240.22</v>
      </c>
      <c r="G1099" s="145">
        <f>110/1000</f>
        <v>0.11</v>
      </c>
      <c r="H1099" s="146">
        <f>+PI()*G1099^2/4</f>
        <v>9.5033177771091243E-3</v>
      </c>
      <c r="I1099" s="147">
        <f>+D1063+O1063</f>
        <v>335.51727585784033</v>
      </c>
      <c r="J1099" s="147">
        <f>+D1098</f>
        <v>336.61643404777249</v>
      </c>
      <c r="K1099" s="147">
        <f>+I1099-J1099</f>
        <v>-1.0991581899321545</v>
      </c>
      <c r="L1099" s="142">
        <f>(-2*POWER(2*9.81*G1099*ABS(K1099)/F1099,0.5))*(LOG10(($D$2/(3.7*G1099))+((2.51*$D$3*POWER(F1099,0.5))/(G1099*POWER(2*9.81*G1099*ABS(K1099),0.5)))))</f>
        <v>0.72101995134485464</v>
      </c>
      <c r="M1099" s="146">
        <f>+IF(K1099&lt;0,-H1099*L1099,H1099*L1099)</f>
        <v>-6.8520817212659128E-3</v>
      </c>
      <c r="N1099" s="142">
        <f>+M1099/K1099</f>
        <v>6.2339359193501137E-3</v>
      </c>
      <c r="O1099" s="148"/>
    </row>
    <row r="1100" spans="2:15" ht="15.75" x14ac:dyDescent="0.3">
      <c r="B1100" s="141"/>
      <c r="C1100" s="142"/>
      <c r="D1100" s="143"/>
      <c r="E1100" s="144"/>
      <c r="F1100" s="143"/>
      <c r="G1100" s="145"/>
      <c r="H1100" s="146"/>
      <c r="I1100" s="147"/>
      <c r="J1100" s="147"/>
      <c r="K1100" s="147"/>
      <c r="L1100" s="149" t="s">
        <v>166</v>
      </c>
      <c r="M1100" s="150">
        <f>+SUM(M1098:M1099)-C1098</f>
        <v>-5.8741321794059023E-5</v>
      </c>
      <c r="N1100" s="151">
        <f>+SUM(N1098:N1099)</f>
        <v>9.8721324732181787E-3</v>
      </c>
      <c r="O1100" s="148"/>
    </row>
    <row r="1101" spans="2:15" x14ac:dyDescent="0.25">
      <c r="B1101" s="141"/>
      <c r="C1101" s="142"/>
      <c r="D1101" s="143"/>
      <c r="E1101" s="144"/>
      <c r="F1101" s="142"/>
      <c r="G1101" s="142"/>
      <c r="H1101" s="146"/>
      <c r="I1101" s="152"/>
      <c r="J1101" s="142"/>
      <c r="K1101" s="142"/>
      <c r="L1101" s="142"/>
      <c r="M1101" s="142"/>
      <c r="N1101" s="142"/>
      <c r="O1101" s="153"/>
    </row>
    <row r="1102" spans="2:15" x14ac:dyDescent="0.25">
      <c r="B1102" s="154" t="s">
        <v>128</v>
      </c>
      <c r="C1102" s="142">
        <f>3.73/1000</f>
        <v>3.7299999999999998E-3</v>
      </c>
      <c r="D1102" s="147">
        <f>+D1063+O1063</f>
        <v>335.51727585784033</v>
      </c>
      <c r="E1102" s="144" t="s">
        <v>138</v>
      </c>
      <c r="F1102" s="143">
        <v>240.22</v>
      </c>
      <c r="G1102" s="155">
        <f>110/1000</f>
        <v>0.11</v>
      </c>
      <c r="H1102" s="146">
        <f>+PI()*G1102^2/4</f>
        <v>9.5033177771091243E-3</v>
      </c>
      <c r="I1102" s="156">
        <f>+D1098+O1098</f>
        <v>336.60453361552982</v>
      </c>
      <c r="J1102" s="147">
        <f>+D1102</f>
        <v>335.51727585784033</v>
      </c>
      <c r="K1102" s="147">
        <f>+I1102-J1102</f>
        <v>1.0872577576894855</v>
      </c>
      <c r="L1102" s="142">
        <f>(-2*POWER(2*9.81*G1102*ABS(K1102)/F1102,0.5))*(LOG10(($D$2/(3.7*G1102))+((2.51*$D$3*POWER(F1102,0.5))/(G1102*POWER(2*9.81*G1102*ABS(K1102),0.5)))))</f>
        <v>0.7166461702334519</v>
      </c>
      <c r="M1102" s="146">
        <f>+IF(K1102&lt;0,-H1102*L1102,H1102*L1102)</f>
        <v>6.8105162894767351E-3</v>
      </c>
      <c r="N1102" s="142">
        <f>+M1102/K1102</f>
        <v>6.2639390165857792E-3</v>
      </c>
      <c r="O1102" s="148">
        <f>2*M1105/N1105</f>
        <v>-1.7550525265598287E-2</v>
      </c>
    </row>
    <row r="1103" spans="2:15" x14ac:dyDescent="0.25">
      <c r="B1103" s="141"/>
      <c r="C1103" s="142"/>
      <c r="D1103" s="143"/>
      <c r="E1103" s="144" t="s">
        <v>139</v>
      </c>
      <c r="F1103" s="147">
        <v>237.3</v>
      </c>
      <c r="G1103" s="155">
        <f>110/1000</f>
        <v>0.11</v>
      </c>
      <c r="H1103" s="146">
        <f>+PI()*G1103^2/4</f>
        <v>9.5033177771091243E-3</v>
      </c>
      <c r="I1103" s="156">
        <f>+D1068+O1068</f>
        <v>335.32759243328849</v>
      </c>
      <c r="J1103" s="147">
        <f>+D1102</f>
        <v>335.51727585784033</v>
      </c>
      <c r="K1103" s="147">
        <f>+I1103-J1103</f>
        <v>-0.18968342455184484</v>
      </c>
      <c r="L1103" s="142">
        <f>(-2*POWER(2*9.81*G1103*ABS(K1103)/F1103,0.5))*(LOG10(($D$2/(3.7*G1103))+((2.51*$D$3*POWER(F1103,0.5))/(G1103*POWER(2*9.81*G1103*ABS(K1103),0.5)))))</f>
        <v>0.27021965486230815</v>
      </c>
      <c r="M1103" s="146">
        <f>+IF(K1103&lt;0,-H1103*L1103,H1103*L1103)</f>
        <v>-2.5679832497772651E-3</v>
      </c>
      <c r="N1103" s="142">
        <f>+M1103/K1103</f>
        <v>1.3538258579232769E-2</v>
      </c>
      <c r="O1103" s="148"/>
    </row>
    <row r="1104" spans="2:15" x14ac:dyDescent="0.25">
      <c r="B1104" s="141"/>
      <c r="C1104" s="142"/>
      <c r="D1104" s="143"/>
      <c r="E1104" s="144" t="s">
        <v>112</v>
      </c>
      <c r="F1104" s="143">
        <v>401.36</v>
      </c>
      <c r="G1104" s="155">
        <f>110/1000</f>
        <v>0.11</v>
      </c>
      <c r="H1104" s="146">
        <f>+PI()*G1104^2/4</f>
        <v>9.5033177771091243E-3</v>
      </c>
      <c r="I1104" s="156">
        <f>+D1076+O1076</f>
        <v>335.47119259131887</v>
      </c>
      <c r="J1104" s="147">
        <f>+D1102</f>
        <v>335.51727585784033</v>
      </c>
      <c r="K1104" s="147">
        <f>+I1104-J1104</f>
        <v>-4.6083266521463884E-2</v>
      </c>
      <c r="L1104" s="142">
        <f>(-2*POWER(2*9.81*G1104*ABS(K1104)/F1104,0.5))*(LOG10(($D$2/(3.7*G1104))+((2.51*$D$3*POWER(F1104,0.5))/(G1104*POWER(2*9.81*G1104*ABS(K1104),0.5)))))</f>
        <v>8.9203436760611043E-2</v>
      </c>
      <c r="M1104" s="146">
        <f>+IF(K1104&lt;0,-H1104*L1104,H1104*L1104)</f>
        <v>-8.4772860634634451E-4</v>
      </c>
      <c r="N1104" s="142">
        <f>+M1104/K1104</f>
        <v>1.8395584131422279E-2</v>
      </c>
      <c r="O1104" s="148"/>
    </row>
    <row r="1105" spans="2:15" ht="15.75" x14ac:dyDescent="0.3">
      <c r="B1105" s="141"/>
      <c r="C1105" s="142"/>
      <c r="D1105" s="143"/>
      <c r="E1105" s="144"/>
      <c r="F1105" s="143"/>
      <c r="G1105" s="155"/>
      <c r="H1105" s="146"/>
      <c r="I1105" s="156"/>
      <c r="J1105" s="147"/>
      <c r="K1105" s="147"/>
      <c r="L1105" s="149" t="s">
        <v>166</v>
      </c>
      <c r="M1105" s="150">
        <f>+SUM(M1102:M1104)-C1102</f>
        <v>-3.3519556664687433E-4</v>
      </c>
      <c r="N1105" s="151">
        <f>+SUM(N1102:N1104)</f>
        <v>3.8197781727240823E-2</v>
      </c>
      <c r="O1105" s="153"/>
    </row>
    <row r="1106" spans="2:15" x14ac:dyDescent="0.25">
      <c r="B1106" s="141"/>
      <c r="C1106" s="142"/>
      <c r="D1106" s="143"/>
      <c r="E1106" s="144"/>
      <c r="F1106" s="142"/>
      <c r="G1106" s="142"/>
      <c r="H1106" s="146"/>
      <c r="I1106" s="152"/>
      <c r="J1106" s="143"/>
      <c r="K1106" s="142"/>
      <c r="L1106" s="142"/>
      <c r="M1106" s="142"/>
      <c r="N1106" s="142"/>
      <c r="O1106" s="153"/>
    </row>
    <row r="1107" spans="2:15" x14ac:dyDescent="0.25">
      <c r="B1107" s="154" t="s">
        <v>141</v>
      </c>
      <c r="C1107" s="179">
        <f>1.9/1000</f>
        <v>1.9E-3</v>
      </c>
      <c r="D1107" s="147">
        <f>+D1068+O1068</f>
        <v>335.32759243328849</v>
      </c>
      <c r="E1107" s="144" t="s">
        <v>139</v>
      </c>
      <c r="F1107" s="147">
        <v>237.3</v>
      </c>
      <c r="G1107" s="155">
        <f>110/1000</f>
        <v>0.11</v>
      </c>
      <c r="H1107" s="146">
        <f>+PI()*G1107^2/4</f>
        <v>9.5033177771091243E-3</v>
      </c>
      <c r="I1107" s="156">
        <f>+D1102+O1102</f>
        <v>335.49972533257471</v>
      </c>
      <c r="J1107" s="147">
        <f>+D1107</f>
        <v>335.32759243328849</v>
      </c>
      <c r="K1107" s="147">
        <f>+I1107-J1107</f>
        <v>0.17213289928622544</v>
      </c>
      <c r="L1107" s="142">
        <f>(-2*POWER(2*9.81*G1107*ABS(K1107)/F1107,0.5))*(LOG10(($D$2/(3.7*G1107))+((2.51*$D$3*POWER(F1107,0.5))/(G1107*POWER(2*9.81*G1107*ABS(K1107),0.5)))))</f>
        <v>0.255757599764739</v>
      </c>
      <c r="M1107" s="146">
        <f>+IF(K1107&lt;0,-H1107*L1107,H1107*L1107)</f>
        <v>2.4305457444750043E-3</v>
      </c>
      <c r="N1107" s="142">
        <f>+M1107/K1107</f>
        <v>1.4120169674441215E-2</v>
      </c>
      <c r="O1107" s="148">
        <f>2*M1109/N1109</f>
        <v>-1.7810786458173071E-2</v>
      </c>
    </row>
    <row r="1108" spans="2:15" x14ac:dyDescent="0.25">
      <c r="B1108" s="141"/>
      <c r="C1108" s="142"/>
      <c r="D1108" s="143"/>
      <c r="E1108" s="144" t="s">
        <v>117</v>
      </c>
      <c r="F1108" s="143">
        <v>401.35</v>
      </c>
      <c r="G1108" s="143">
        <f>75/1000</f>
        <v>7.4999999999999997E-2</v>
      </c>
      <c r="H1108" s="146">
        <f>+PI()*G1108^2/4</f>
        <v>4.4178646691106467E-3</v>
      </c>
      <c r="I1108" s="156">
        <f>+D1072+O1072</f>
        <v>335.13102150870549</v>
      </c>
      <c r="J1108" s="147">
        <f>+D1107</f>
        <v>335.32759243328849</v>
      </c>
      <c r="K1108" s="147">
        <f>+I1108-J1108</f>
        <v>-0.19657092458299985</v>
      </c>
      <c r="L1108" s="142">
        <f>(-2*POWER(2*9.81*G1108*ABS(K1108)/F1108,0.5))*(LOG10(($D$2/(3.7*G1108))+((2.51*$D$3*POWER(F1108,0.5))/(G1108*POWER(2*9.81*G1108*ABS(K1108),0.5)))))</f>
        <v>0.15560339846477264</v>
      </c>
      <c r="M1108" s="146">
        <f>+IF(K1108&lt;0,-H1108*L1108,H1108*L1108)</f>
        <v>-6.8743475647106494E-4</v>
      </c>
      <c r="N1108" s="142">
        <f>+M1108/K1108</f>
        <v>3.4971334541431809E-3</v>
      </c>
      <c r="O1108" s="148"/>
    </row>
    <row r="1109" spans="2:15" ht="15.75" x14ac:dyDescent="0.3">
      <c r="B1109" s="141"/>
      <c r="C1109" s="142"/>
      <c r="D1109" s="143"/>
      <c r="E1109" s="144"/>
      <c r="F1109" s="142"/>
      <c r="G1109" s="142"/>
      <c r="H1109" s="146"/>
      <c r="I1109" s="152"/>
      <c r="J1109" s="143"/>
      <c r="K1109" s="142"/>
      <c r="L1109" s="149" t="s">
        <v>166</v>
      </c>
      <c r="M1109" s="150">
        <f>+SUM(M1107:M1108)-C1107</f>
        <v>-1.5688901199606051E-4</v>
      </c>
      <c r="N1109" s="151">
        <f>+SUM(N1107:N1108)</f>
        <v>1.7617303128584394E-2</v>
      </c>
      <c r="O1109" s="153"/>
    </row>
    <row r="1110" spans="2:15" ht="15.75" x14ac:dyDescent="0.3">
      <c r="B1110" s="141"/>
      <c r="C1110" s="142"/>
      <c r="D1110" s="143"/>
      <c r="E1110" s="144"/>
      <c r="F1110" s="142"/>
      <c r="G1110" s="142"/>
      <c r="H1110" s="146"/>
      <c r="I1110" s="152"/>
      <c r="J1110" s="143"/>
      <c r="K1110" s="142"/>
      <c r="L1110" s="149"/>
      <c r="M1110" s="150"/>
      <c r="N1110" s="151"/>
      <c r="O1110" s="153"/>
    </row>
    <row r="1111" spans="2:15" x14ac:dyDescent="0.25">
      <c r="B1111" s="154" t="s">
        <v>145</v>
      </c>
      <c r="C1111" s="143">
        <f>1.95/1000</f>
        <v>1.9499999999999999E-3</v>
      </c>
      <c r="D1111" s="147">
        <f>+D1072+O1072</f>
        <v>335.13102150870549</v>
      </c>
      <c r="E1111" s="144" t="s">
        <v>117</v>
      </c>
      <c r="F1111" s="143">
        <v>401.35</v>
      </c>
      <c r="G1111" s="143">
        <f>75/1000</f>
        <v>7.4999999999999997E-2</v>
      </c>
      <c r="H1111" s="146">
        <f>+PI()*G1111^2/4</f>
        <v>4.4178646691106467E-3</v>
      </c>
      <c r="I1111" s="147">
        <f>+D1107+O1107</f>
        <v>335.30978164683029</v>
      </c>
      <c r="J1111" s="147">
        <f>+D1111</f>
        <v>335.13102150870549</v>
      </c>
      <c r="K1111" s="147">
        <f>+I1111-J1111</f>
        <v>0.17876013812480096</v>
      </c>
      <c r="L1111" s="262">
        <f>(-2*POWER(2*9.81*G1111*ABS(K1111)/F1111,0.5))*(LOG10(($D$2/(3.7*G1111))+((2.51*$D$3*POWER(F1111,0.5))/(G1111*POWER(2*9.81*G1111*ABS(K1111),0.5)))))</f>
        <v>0.14733504354702534</v>
      </c>
      <c r="M1111" s="146">
        <f>+IF(K1111&lt;0,-H1111*L1111,H1111*L1111)</f>
        <v>6.5090628340828179E-4</v>
      </c>
      <c r="N1111" s="142">
        <f>+M1111/K1111</f>
        <v>3.6412272346413891E-3</v>
      </c>
      <c r="O1111" s="148">
        <f>2*M1113/N1113</f>
        <v>-1.8061284971159098E-2</v>
      </c>
    </row>
    <row r="1112" spans="2:15" x14ac:dyDescent="0.25">
      <c r="B1112" s="141"/>
      <c r="C1112" s="142"/>
      <c r="D1112" s="143"/>
      <c r="E1112" s="144" t="s">
        <v>167</v>
      </c>
      <c r="F1112" s="143">
        <v>249.85</v>
      </c>
      <c r="G1112" s="143">
        <f>75/1000</f>
        <v>7.4999999999999997E-2</v>
      </c>
      <c r="H1112" s="146">
        <f>+PI()*G1112^2/4</f>
        <v>4.4178646691106467E-3</v>
      </c>
      <c r="I1112" s="147">
        <f>+D1076+O1076</f>
        <v>335.47119259131887</v>
      </c>
      <c r="J1112" s="147">
        <f>+D1111</f>
        <v>335.13102150870549</v>
      </c>
      <c r="K1112" s="147">
        <f>+I1112-J1112</f>
        <v>0.3401710826133808</v>
      </c>
      <c r="L1112" s="142">
        <f>(-2*POWER(2*9.81*G1112*ABS(K1112)/F1112,0.5))*(LOG10(($D$2/(3.7*G1112))+((2.51*$D$3*POWER(F1112,0.5))/(G1112*POWER(2*9.81*G1112*ABS(K1112),0.5)))))</f>
        <v>0.27919955274841568</v>
      </c>
      <c r="M1112" s="146">
        <f>+IF(K1112&lt;0,-H1112*L1112,H1112*L1112)</f>
        <v>1.2334658397187199E-3</v>
      </c>
      <c r="N1112" s="142">
        <f>+M1112/K1112</f>
        <v>3.6260161511747525E-3</v>
      </c>
      <c r="O1112" s="148"/>
    </row>
    <row r="1113" spans="2:15" ht="15.75" x14ac:dyDescent="0.3">
      <c r="B1113" s="141"/>
      <c r="C1113" s="142"/>
      <c r="D1113" s="152"/>
      <c r="E1113" s="144"/>
      <c r="F1113" s="142"/>
      <c r="G1113" s="142"/>
      <c r="H1113" s="146"/>
      <c r="I1113" s="152"/>
      <c r="J1113" s="143"/>
      <c r="K1113" s="142"/>
      <c r="L1113" s="149" t="s">
        <v>166</v>
      </c>
      <c r="M1113" s="150">
        <f>+SUM(M1111:M1112)-C1111</f>
        <v>-6.5627876872998217E-5</v>
      </c>
      <c r="N1113" s="151">
        <f>+SUM(N1111:N1112)</f>
        <v>7.2672433858161417E-3</v>
      </c>
      <c r="O1113" s="153"/>
    </row>
    <row r="1114" spans="2:15" x14ac:dyDescent="0.25">
      <c r="B1114" s="141"/>
      <c r="C1114" s="142"/>
      <c r="D1114" s="152"/>
      <c r="E1114" s="144"/>
      <c r="F1114" s="142"/>
      <c r="G1114" s="142"/>
      <c r="H1114" s="146"/>
      <c r="I1114" s="152"/>
      <c r="J1114" s="143"/>
      <c r="K1114" s="142"/>
      <c r="L1114" s="142"/>
      <c r="M1114" s="142"/>
      <c r="N1114" s="142"/>
      <c r="O1114" s="153"/>
    </row>
    <row r="1115" spans="2:15" x14ac:dyDescent="0.25">
      <c r="B1115" s="154" t="s">
        <v>146</v>
      </c>
      <c r="C1115" s="143">
        <f>4.52/1000</f>
        <v>4.5199999999999997E-3</v>
      </c>
      <c r="D1115" s="156">
        <f>+D1076+O1076</f>
        <v>335.47119259131887</v>
      </c>
      <c r="E1115" s="144" t="s">
        <v>112</v>
      </c>
      <c r="F1115" s="143">
        <v>401.36</v>
      </c>
      <c r="G1115" s="145">
        <f>110/1000</f>
        <v>0.11</v>
      </c>
      <c r="H1115" s="146">
        <f>+PI()*G1115^2/4</f>
        <v>9.5033177771091243E-3</v>
      </c>
      <c r="I1115" s="156">
        <f>+D1102+O1102</f>
        <v>335.49972533257471</v>
      </c>
      <c r="J1115" s="147">
        <f>+D1115</f>
        <v>335.47119259131887</v>
      </c>
      <c r="K1115" s="147">
        <f>+I1115-J1115</f>
        <v>2.8532741255844485E-2</v>
      </c>
      <c r="L1115" s="142">
        <f>(-2*POWER(2*9.81*G1115*ABS(K1115)/F1115,0.5))*(LOG10(($D$2/(3.7*G1115))+((2.51*$D$3*POWER(F1115,0.5))/(G1115*POWER(2*9.81*G1115*ABS(K1115),0.5)))))</f>
        <v>6.7617926711316723E-2</v>
      </c>
      <c r="M1115" s="146">
        <f>+IF(K1115&lt;0,-H1115*L1115,H1115*L1115)</f>
        <v>6.4259464496691811E-4</v>
      </c>
      <c r="N1115" s="142">
        <f>+M1115/K1115</f>
        <v>2.2521307686666547E-2</v>
      </c>
      <c r="O1115" s="148">
        <f>2*M1119/N1119</f>
        <v>-1.7244639934051963E-2</v>
      </c>
    </row>
    <row r="1116" spans="2:15" x14ac:dyDescent="0.25">
      <c r="B1116" s="141"/>
      <c r="C1116" s="142"/>
      <c r="D1116" s="152"/>
      <c r="E1116" s="144" t="s">
        <v>167</v>
      </c>
      <c r="F1116" s="143">
        <v>249.85</v>
      </c>
      <c r="G1116" s="145">
        <f>75/1000</f>
        <v>7.4999999999999997E-2</v>
      </c>
      <c r="H1116" s="146">
        <f>+PI()*G1116^2/4</f>
        <v>4.4178646691106467E-3</v>
      </c>
      <c r="I1116" s="156">
        <f>+D1111+O1111</f>
        <v>335.11296022373432</v>
      </c>
      <c r="J1116" s="147">
        <f>+D1115</f>
        <v>335.47119259131887</v>
      </c>
      <c r="K1116" s="147">
        <f>+I1116-J1116</f>
        <v>-0.35823236758454868</v>
      </c>
      <c r="L1116" s="142">
        <f>(-2*POWER(2*9.81*G1116*ABS(K1116)/F1116,0.5))*(LOG10(($D$2/(3.7*G1116))+((2.51*$D$3*POWER(F1116,0.5))/(G1116*POWER(2*9.81*G1116*ABS(K1116),0.5)))))</f>
        <v>0.28754026858658815</v>
      </c>
      <c r="M1116" s="146">
        <f>+IF(K1116&lt;0,-H1116*L1116,H1116*L1116)</f>
        <v>-1.2703139935352737E-3</v>
      </c>
      <c r="N1116" s="142">
        <f>+M1116/K1116</f>
        <v>3.546061463124096E-3</v>
      </c>
      <c r="O1116" s="148"/>
    </row>
    <row r="1117" spans="2:15" x14ac:dyDescent="0.25">
      <c r="B1117" s="141"/>
      <c r="C1117" s="142"/>
      <c r="D1117" s="152"/>
      <c r="E1117" s="144" t="s">
        <v>140</v>
      </c>
      <c r="F1117" s="143">
        <v>298.01</v>
      </c>
      <c r="G1117" s="145">
        <f>63/1000</f>
        <v>6.3E-2</v>
      </c>
      <c r="H1117" s="146">
        <f>+PI()*G1117^2/4</f>
        <v>3.1172453105244723E-3</v>
      </c>
      <c r="I1117" s="156">
        <f>+D1082+O1082</f>
        <v>335.43657650566149</v>
      </c>
      <c r="J1117" s="147">
        <f>+D1115</f>
        <v>335.47119259131887</v>
      </c>
      <c r="K1117" s="147">
        <f>+I1117-J1117</f>
        <v>-3.4616085657376061E-2</v>
      </c>
      <c r="L1117" s="142">
        <f>(-2*POWER(2*9.81*G1117*ABS(K1117)/F1117,0.5))*(LOG10(($D$2/(3.7*G1117))+((2.51*$D$3*POWER(F1117,0.5))/(G1117*POWER(2*9.81*G1117*ABS(K1117),0.5)))))</f>
        <v>5.9266260776946779E-2</v>
      </c>
      <c r="M1117" s="146">
        <f>+IF(K1117&lt;0,-H1117*L1117,H1117*L1117)</f>
        <v>-1.8474747347925781E-4</v>
      </c>
      <c r="N1117" s="142">
        <f>+M1117/K1117</f>
        <v>5.3370411463576749E-3</v>
      </c>
      <c r="O1117" s="148"/>
    </row>
    <row r="1118" spans="2:15" x14ac:dyDescent="0.25">
      <c r="B1118" s="141"/>
      <c r="C1118" s="142"/>
      <c r="D1118" s="142"/>
      <c r="E1118" s="144" t="s">
        <v>168</v>
      </c>
      <c r="F1118" s="143">
        <v>184.94</v>
      </c>
      <c r="G1118" s="145">
        <f>110/1000</f>
        <v>0.11</v>
      </c>
      <c r="H1118" s="146">
        <f>+PI()*G1118^2/4</f>
        <v>9.5033177771091243E-3</v>
      </c>
      <c r="I1118" s="156">
        <f>+D1090+O1090</f>
        <v>335.94845082612403</v>
      </c>
      <c r="J1118" s="147">
        <f>+D1115</f>
        <v>335.47119259131887</v>
      </c>
      <c r="K1118" s="147">
        <f>+I1118-J1118</f>
        <v>0.47725823480516283</v>
      </c>
      <c r="L1118" s="142">
        <f>(-2*POWER(2*9.81*G1118*ABS(K1118)/F1118,0.5))*(LOG10(($D$2/(3.7*G1118))+((2.51*$D$3*POWER(F1118,0.5))/(G1118*POWER(2*9.81*G1118*ABS(K1118),0.5)))))</f>
        <v>0.52317143996941218</v>
      </c>
      <c r="M1118" s="146">
        <f>+IF(K1118&lt;0,-H1118*L1118,H1118*L1118)</f>
        <v>4.971864445937094E-3</v>
      </c>
      <c r="N1118" s="142">
        <f>+M1118/K1118</f>
        <v>1.041755612235129E-2</v>
      </c>
      <c r="O1118" s="148"/>
    </row>
    <row r="1119" spans="2:15" ht="15.75" x14ac:dyDescent="0.3">
      <c r="B1119" s="141"/>
      <c r="C1119" s="142"/>
      <c r="D1119" s="142"/>
      <c r="E1119" s="142"/>
      <c r="F1119" s="142"/>
      <c r="G1119" s="142"/>
      <c r="H1119" s="146"/>
      <c r="I1119" s="152"/>
      <c r="J1119" s="143"/>
      <c r="K1119" s="142"/>
      <c r="L1119" s="149" t="s">
        <v>166</v>
      </c>
      <c r="M1119" s="150">
        <f>+SUM(M1115:M1118)-C1115</f>
        <v>-3.6060237611051926E-4</v>
      </c>
      <c r="N1119" s="151">
        <f>+SUM(N1115:N1118)</f>
        <v>4.1821966418499612E-2</v>
      </c>
      <c r="O1119" s="153"/>
    </row>
    <row r="1120" spans="2:15" x14ac:dyDescent="0.25">
      <c r="B1120" s="141"/>
      <c r="C1120" s="142"/>
      <c r="D1120" s="142"/>
      <c r="E1120" s="142"/>
      <c r="F1120" s="142"/>
      <c r="G1120" s="142"/>
      <c r="H1120" s="146"/>
      <c r="I1120" s="142"/>
      <c r="J1120" s="143"/>
      <c r="K1120" s="142"/>
      <c r="L1120" s="142"/>
      <c r="M1120" s="142"/>
      <c r="N1120" s="142"/>
      <c r="O1120" s="153"/>
    </row>
    <row r="1121" spans="2:15" x14ac:dyDescent="0.25">
      <c r="B1121" s="154" t="s">
        <v>147</v>
      </c>
      <c r="C1121" s="142">
        <f>0.79/1000</f>
        <v>7.9000000000000001E-4</v>
      </c>
      <c r="D1121" s="147">
        <f>+D1082+O1082</f>
        <v>335.43657650566149</v>
      </c>
      <c r="E1121" s="144" t="s">
        <v>140</v>
      </c>
      <c r="F1121" s="143">
        <v>298.01</v>
      </c>
      <c r="G1121" s="143">
        <f>63/1000</f>
        <v>6.3E-2</v>
      </c>
      <c r="H1121" s="146">
        <f>+PI()*G1121^2/4</f>
        <v>3.1172453105244723E-3</v>
      </c>
      <c r="I1121" s="147">
        <f>+D1115+O1115</f>
        <v>335.45394795138481</v>
      </c>
      <c r="J1121" s="147">
        <f>+D1121</f>
        <v>335.43657650566149</v>
      </c>
      <c r="K1121" s="147">
        <f>+I1121-J1121</f>
        <v>1.7371445723313172E-2</v>
      </c>
      <c r="L1121" s="142">
        <f>(-2*POWER(2*9.81*G1121*ABS(K1121)/F1121,0.5))*(LOG10(($D$2/(3.7*G1121))+((2.51*$D$3*POWER(F1121,0.5))/(G1121*POWER(2*9.81*G1121*ABS(K1121),0.5)))))</f>
        <v>3.9446612703005889E-2</v>
      </c>
      <c r="M1121" s="146">
        <f>+IF(K1121&lt;0,-H1121*L1121,H1121*L1121)</f>
        <v>1.2296476846452019E-4</v>
      </c>
      <c r="N1121" s="142">
        <f>+M1121/K1121</f>
        <v>7.0785569850122824E-3</v>
      </c>
      <c r="O1121" s="148">
        <f>2*M1123/N1123</f>
        <v>-1.8009395285684082E-2</v>
      </c>
    </row>
    <row r="1122" spans="2:15" x14ac:dyDescent="0.25">
      <c r="B1122" s="141"/>
      <c r="C1122" s="142"/>
      <c r="D1122" s="142"/>
      <c r="E1122" s="144" t="s">
        <v>169</v>
      </c>
      <c r="F1122" s="143">
        <v>119.71</v>
      </c>
      <c r="G1122" s="143">
        <f>63/1000</f>
        <v>6.3E-2</v>
      </c>
      <c r="H1122" s="146">
        <f>+PI()*G1122^2/4</f>
        <v>3.1172453105244723E-3</v>
      </c>
      <c r="I1122" s="147">
        <f>+D1086+O1086</f>
        <v>335.5271142110667</v>
      </c>
      <c r="J1122" s="147">
        <f>+D1121</f>
        <v>335.43657650566149</v>
      </c>
      <c r="K1122" s="147">
        <f>+I1122-J1122</f>
        <v>9.0537705405211E-2</v>
      </c>
      <c r="L1122" s="142">
        <f>(-2*POWER(2*9.81*G1122*ABS(K1122)/F1122,0.5))*(LOG10(($D$2/(3.7*G1122))+((2.51*$D$3*POWER(F1122,0.5))/(G1122*POWER(2*9.81*G1122*ABS(K1122),0.5)))))</f>
        <v>0.17602732287226797</v>
      </c>
      <c r="M1122" s="146">
        <f>+IF(K1122&lt;0,-H1122*L1122,H1122*L1122)</f>
        <v>5.4872034674775447E-4</v>
      </c>
      <c r="N1122" s="142">
        <f>+M1122/K1122</f>
        <v>6.0606831627982947E-3</v>
      </c>
      <c r="O1122" s="148"/>
    </row>
    <row r="1123" spans="2:15" ht="15.75" x14ac:dyDescent="0.3">
      <c r="B1123" s="141"/>
      <c r="C1123" s="142"/>
      <c r="D1123" s="142"/>
      <c r="E1123" s="142"/>
      <c r="F1123" s="142"/>
      <c r="G1123" s="142"/>
      <c r="H1123" s="146"/>
      <c r="I1123" s="142"/>
      <c r="J1123" s="142"/>
      <c r="K1123" s="142"/>
      <c r="L1123" s="149" t="s">
        <v>166</v>
      </c>
      <c r="M1123" s="150">
        <f>+SUM(M1121:M1122)-C1121</f>
        <v>-1.1831488478772541E-4</v>
      </c>
      <c r="N1123" s="151">
        <f>+SUM(N1121:N1122)</f>
        <v>1.3139240147810576E-2</v>
      </c>
      <c r="O1123" s="153"/>
    </row>
    <row r="1124" spans="2:15" x14ac:dyDescent="0.25">
      <c r="B1124" s="141"/>
      <c r="C1124" s="142"/>
      <c r="D1124" s="142"/>
      <c r="E1124" s="142"/>
      <c r="F1124" s="142"/>
      <c r="G1124" s="142"/>
      <c r="H1124" s="146"/>
      <c r="I1124" s="142"/>
      <c r="J1124" s="142"/>
      <c r="K1124" s="142"/>
      <c r="L1124" s="142"/>
      <c r="M1124" s="142"/>
      <c r="N1124" s="142"/>
      <c r="O1124" s="153"/>
    </row>
    <row r="1125" spans="2:15" x14ac:dyDescent="0.25">
      <c r="B1125" s="154" t="s">
        <v>148</v>
      </c>
      <c r="C1125" s="142">
        <f>0.76/1000</f>
        <v>7.6000000000000004E-4</v>
      </c>
      <c r="D1125" s="147">
        <f>+D1086+O1086</f>
        <v>335.5271142110667</v>
      </c>
      <c r="E1125" s="144" t="s">
        <v>169</v>
      </c>
      <c r="F1125" s="143">
        <v>119.71</v>
      </c>
      <c r="G1125" s="143">
        <f>63/1000</f>
        <v>6.3E-2</v>
      </c>
      <c r="H1125" s="146">
        <f>+PI()*G1125^2/4</f>
        <v>3.1172453105244723E-3</v>
      </c>
      <c r="I1125" s="147">
        <f>+D1121+O1121</f>
        <v>335.41856711037582</v>
      </c>
      <c r="J1125" s="261">
        <f>+D1125</f>
        <v>335.5271142110667</v>
      </c>
      <c r="K1125" s="147">
        <f>+I1125-J1125</f>
        <v>-0.10854710069088469</v>
      </c>
      <c r="L1125" s="142">
        <f>(-2*POWER(2*9.81*G1125*ABS(K1125)/F1125,0.5))*(LOG10(($D$2/(3.7*G1125))+((2.51*$D$3*POWER(F1125,0.5))/(G1125*POWER(2*9.81*G1125*ABS(K1125),0.5)))))</f>
        <v>0.19536543815193441</v>
      </c>
      <c r="M1125" s="146">
        <f>+IF(K1125&lt;0,-H1125*L1125,H1125*L1125)</f>
        <v>-6.0900199591767642E-4</v>
      </c>
      <c r="N1125" s="142">
        <f>+M1125/K1125</f>
        <v>5.6104860658781073E-3</v>
      </c>
      <c r="O1125" s="148">
        <f>2*M1127/N1127</f>
        <v>-1.6796417273554361E-2</v>
      </c>
    </row>
    <row r="1126" spans="2:15" x14ac:dyDescent="0.25">
      <c r="B1126" s="141"/>
      <c r="C1126" s="142"/>
      <c r="D1126" s="142"/>
      <c r="E1126" s="144" t="s">
        <v>122</v>
      </c>
      <c r="F1126" s="143">
        <v>283.68</v>
      </c>
      <c r="G1126" s="143">
        <f>75/1000</f>
        <v>7.4999999999999997E-2</v>
      </c>
      <c r="H1126" s="146">
        <f>+PI()*G1126^2/4</f>
        <v>4.4178646691106467E-3</v>
      </c>
      <c r="I1126" s="147">
        <f>+D1090+O1090</f>
        <v>335.94845082612403</v>
      </c>
      <c r="J1126" s="261">
        <f>+D1125</f>
        <v>335.5271142110667</v>
      </c>
      <c r="K1126" s="147">
        <f>+I1126-J1126</f>
        <v>0.42133661505732789</v>
      </c>
      <c r="L1126" s="262">
        <f>(-2*POWER(2*9.81*G1126*ABS(K1126)/F1126,0.5))*(LOG10(($D$2/(3.7*G1126))+((2.51*$D$3*POWER(F1126,0.5))/(G1126*POWER(2*9.81*G1126*ABS(K1126),0.5)))))</f>
        <v>0.29336586490448091</v>
      </c>
      <c r="M1126" s="146">
        <f>+IF(K1126&lt;0,-H1126*L1126,H1126*L1126)</f>
        <v>1.2960506896845933E-3</v>
      </c>
      <c r="N1126" s="142">
        <f>+M1126/K1126</f>
        <v>3.0760457158660421E-3</v>
      </c>
      <c r="O1126" s="148"/>
    </row>
    <row r="1127" spans="2:15" ht="15.75" x14ac:dyDescent="0.3">
      <c r="B1127" s="141"/>
      <c r="C1127" s="142"/>
      <c r="D1127" s="142"/>
      <c r="E1127" s="142"/>
      <c r="F1127" s="142"/>
      <c r="G1127" s="142"/>
      <c r="H1127" s="142"/>
      <c r="I1127" s="142"/>
      <c r="J1127" s="142"/>
      <c r="K1127" s="142"/>
      <c r="L1127" s="149" t="s">
        <v>166</v>
      </c>
      <c r="M1127" s="150">
        <f>+SUM(M1125:M1126)-C1125</f>
        <v>-7.295130623308319E-5</v>
      </c>
      <c r="N1127" s="151">
        <f>+SUM(N1125:N1126)</f>
        <v>8.6865317817441494E-3</v>
      </c>
      <c r="O1127" s="153"/>
    </row>
    <row r="1128" spans="2:15" x14ac:dyDescent="0.25">
      <c r="B1128" s="154"/>
      <c r="C1128" s="142"/>
      <c r="D1128" s="142"/>
      <c r="E1128" s="142"/>
      <c r="F1128" s="142"/>
      <c r="G1128" s="142"/>
      <c r="H1128" s="142"/>
      <c r="I1128" s="142"/>
      <c r="J1128" s="142"/>
      <c r="K1128" s="142"/>
      <c r="L1128" s="142"/>
      <c r="M1128" s="142"/>
      <c r="N1128" s="142"/>
      <c r="O1128" s="153"/>
    </row>
    <row r="1129" spans="2:15" x14ac:dyDescent="0.25">
      <c r="B1129" s="154" t="s">
        <v>142</v>
      </c>
      <c r="C1129" s="142">
        <f>3.71/1000</f>
        <v>3.7099999999999998E-3</v>
      </c>
      <c r="D1129" s="147">
        <f>+D1090+O1090</f>
        <v>335.94845082612403</v>
      </c>
      <c r="E1129" s="144" t="s">
        <v>168</v>
      </c>
      <c r="F1129" s="143">
        <v>184.94</v>
      </c>
      <c r="G1129" s="145">
        <f>110/1000</f>
        <v>0.11</v>
      </c>
      <c r="H1129" s="146">
        <f>+PI()*G1129^2/4</f>
        <v>9.5033177771091243E-3</v>
      </c>
      <c r="I1129" s="147">
        <f>+D1115+O1115</f>
        <v>335.45394795138481</v>
      </c>
      <c r="J1129" s="261">
        <f>+D1129</f>
        <v>335.94845082612403</v>
      </c>
      <c r="K1129" s="147">
        <f>+I1129-J1129</f>
        <v>-0.49450287473922572</v>
      </c>
      <c r="L1129" s="262">
        <f>(-2*POWER(2*9.81*G1129*ABS(K1129)/F1129,0.5))*(LOG10(($D$2/(3.7*G1129))+((2.51*$D$3*POWER(F1129,0.5))/(G1129*POWER(2*9.81*G1129*ABS(K1129),0.5)))))</f>
        <v>0.53369647415004573</v>
      </c>
      <c r="M1129" s="146">
        <f>+IF(K1129&lt;0,-H1129*L1129,H1129*L1129)</f>
        <v>-5.0718871903705897E-3</v>
      </c>
      <c r="N1129" s="142">
        <f>+M1129/K1129</f>
        <v>1.0256537321537779E-2</v>
      </c>
      <c r="O1129" s="148">
        <f>2*M1132/N1132</f>
        <v>-1.3930619631886498E-2</v>
      </c>
    </row>
    <row r="1130" spans="2:15" x14ac:dyDescent="0.25">
      <c r="B1130" s="141"/>
      <c r="C1130" s="142"/>
      <c r="D1130" s="142"/>
      <c r="E1130" s="144" t="s">
        <v>171</v>
      </c>
      <c r="F1130" s="143">
        <v>283.68</v>
      </c>
      <c r="G1130" s="143">
        <f>75/1000</f>
        <v>7.4999999999999997E-2</v>
      </c>
      <c r="H1130" s="146">
        <f>+PI()*G1130^2/4</f>
        <v>4.4178646691106467E-3</v>
      </c>
      <c r="I1130" s="147">
        <f>+D1125+O1125</f>
        <v>335.51031779379315</v>
      </c>
      <c r="J1130" s="261">
        <f>+D1129</f>
        <v>335.94845082612403</v>
      </c>
      <c r="K1130" s="147">
        <f>+I1130-J1130</f>
        <v>-0.43813303233088163</v>
      </c>
      <c r="L1130" s="262">
        <f>(-2*POWER(2*9.81*G1130*ABS(K1130)/F1130,0.5))*(LOG10(($D$2/(3.7*G1130))+((2.51*$D$3*POWER(F1130,0.5))/(G1130*POWER(2*9.81*G1130*ABS(K1130),0.5)))))</f>
        <v>0.29995944221064041</v>
      </c>
      <c r="M1130" s="146">
        <f>+IF(K1130&lt;0,-H1130*L1130,H1130*L1130)</f>
        <v>-1.325180221908525E-3</v>
      </c>
      <c r="N1130" s="142">
        <f>+M1130/K1130</f>
        <v>3.0246069666523983E-3</v>
      </c>
      <c r="O1130" s="148"/>
    </row>
    <row r="1131" spans="2:15" x14ac:dyDescent="0.25">
      <c r="B1131" s="141"/>
      <c r="C1131" s="142"/>
      <c r="D1131" s="142"/>
      <c r="E1131" s="144" t="s">
        <v>170</v>
      </c>
      <c r="F1131" s="143">
        <v>372.26</v>
      </c>
      <c r="G1131" s="145">
        <f>110/1000</f>
        <v>0.11</v>
      </c>
      <c r="H1131" s="146">
        <f>+PI()*G1131^2/4</f>
        <v>9.5033177771091243E-3</v>
      </c>
      <c r="I1131" s="147">
        <v>339.3</v>
      </c>
      <c r="J1131" s="261">
        <f>+D1129</f>
        <v>335.94845082612403</v>
      </c>
      <c r="K1131" s="147">
        <f>+I1131-J1131</f>
        <v>3.3515491738759806</v>
      </c>
      <c r="L1131" s="262">
        <f>(-2*POWER(2*9.81*G1131*ABS(K1131)/F1131,0.5))*(LOG10(($D$2/(3.7*G1131))+((2.51*$D$3*POWER(F1131,0.5))/(G1131*POWER(2*9.81*G1131*ABS(K1131),0.5)))))</f>
        <v>1.0516107013819551</v>
      </c>
      <c r="M1131" s="146">
        <f>+IF(K1131&lt;0,-H1131*L1131,H1131*L1131)</f>
        <v>9.9937906730413282E-3</v>
      </c>
      <c r="N1131" s="142">
        <f>+M1131/K1131</f>
        <v>2.9818421734459487E-3</v>
      </c>
      <c r="O1131" s="148"/>
    </row>
    <row r="1132" spans="2:15" ht="16.5" thickBot="1" x14ac:dyDescent="0.35">
      <c r="B1132" s="299"/>
      <c r="C1132" s="300"/>
      <c r="D1132" s="300"/>
      <c r="E1132" s="300"/>
      <c r="F1132" s="300"/>
      <c r="G1132" s="300"/>
      <c r="H1132" s="300"/>
      <c r="I1132" s="300"/>
      <c r="J1132" s="300"/>
      <c r="K1132" s="300"/>
      <c r="L1132" s="301" t="s">
        <v>166</v>
      </c>
      <c r="M1132" s="302">
        <f>+SUM(M1129:M1131)-C1129</f>
        <v>-1.1327673923778626E-4</v>
      </c>
      <c r="N1132" s="303">
        <f>+SUM(N1129:N1131)</f>
        <v>1.6262986461636125E-2</v>
      </c>
      <c r="O1132" s="304"/>
    </row>
    <row r="1134" spans="2:15" ht="15.75" thickBot="1" x14ac:dyDescent="0.3"/>
    <row r="1135" spans="2:15" ht="15.75" thickBot="1" x14ac:dyDescent="0.3">
      <c r="B1135" s="131">
        <f>+B1096+1</f>
        <v>30</v>
      </c>
      <c r="D1135" s="297"/>
    </row>
    <row r="1136" spans="2:15" ht="32.25" thickBot="1" x14ac:dyDescent="0.3">
      <c r="B1136" s="125" t="s">
        <v>151</v>
      </c>
      <c r="C1136" s="298" t="s">
        <v>161</v>
      </c>
      <c r="D1136" s="298" t="s">
        <v>153</v>
      </c>
      <c r="E1136" s="125" t="s">
        <v>152</v>
      </c>
      <c r="F1136" s="125" t="s">
        <v>78</v>
      </c>
      <c r="G1136" s="125" t="s">
        <v>115</v>
      </c>
      <c r="H1136" s="125" t="s">
        <v>154</v>
      </c>
      <c r="I1136" s="125" t="s">
        <v>155</v>
      </c>
      <c r="J1136" s="125" t="s">
        <v>156</v>
      </c>
      <c r="K1136" s="125" t="s">
        <v>157</v>
      </c>
      <c r="L1136" s="125" t="s">
        <v>82</v>
      </c>
      <c r="M1136" s="125" t="s">
        <v>164</v>
      </c>
      <c r="N1136" s="125" t="s">
        <v>158</v>
      </c>
      <c r="O1136" s="129" t="s">
        <v>165</v>
      </c>
    </row>
    <row r="1137" spans="2:15" x14ac:dyDescent="0.25">
      <c r="B1137" s="132" t="s">
        <v>127</v>
      </c>
      <c r="C1137" s="133">
        <f>2.97/1000</f>
        <v>2.97E-3</v>
      </c>
      <c r="D1137" s="134">
        <f>+D1098+O1098</f>
        <v>336.60453361552982</v>
      </c>
      <c r="E1137" s="135" t="s">
        <v>110</v>
      </c>
      <c r="F1137" s="136">
        <v>310.83</v>
      </c>
      <c r="G1137" s="137">
        <f>110/1000</f>
        <v>0.11</v>
      </c>
      <c r="H1137" s="138">
        <f>+PI()*G1137^2/4</f>
        <v>9.5033177771091243E-3</v>
      </c>
      <c r="I1137" s="134">
        <v>339.3</v>
      </c>
      <c r="J1137" s="134">
        <f>+D1137</f>
        <v>336.60453361552982</v>
      </c>
      <c r="K1137" s="134">
        <f>+I1137-J1137</f>
        <v>2.695466384470194</v>
      </c>
      <c r="L1137" s="133">
        <f>(-2*POWER(2*9.81*G1137*ABS(K1137)/F1137,0.5))*(LOG10(($D$2/(3.7*G1137))+((2.51*$D$3*POWER(F1137,0.5))/(G1137*POWER(2*9.81*G1137*ABS(K1137),0.5)))))</f>
        <v>1.0298939424303359</v>
      </c>
      <c r="M1137" s="139">
        <f>+IF(K1137&lt;0,-H1137*L1137,H1137*L1137)</f>
        <v>9.7874094116352124E-3</v>
      </c>
      <c r="N1137" s="133">
        <f>+M1137/K1137</f>
        <v>3.6310634285869497E-3</v>
      </c>
      <c r="O1137" s="140">
        <f>2*M1139/N1139</f>
        <v>-1.1031692268824434E-2</v>
      </c>
    </row>
    <row r="1138" spans="2:15" x14ac:dyDescent="0.25">
      <c r="B1138" s="141"/>
      <c r="C1138" s="142"/>
      <c r="D1138" s="143"/>
      <c r="E1138" s="144" t="s">
        <v>138</v>
      </c>
      <c r="F1138" s="143">
        <v>240.22</v>
      </c>
      <c r="G1138" s="145">
        <f>110/1000</f>
        <v>0.11</v>
      </c>
      <c r="H1138" s="146">
        <f>+PI()*G1138^2/4</f>
        <v>9.5033177771091243E-3</v>
      </c>
      <c r="I1138" s="147">
        <f>+D1102+O1102</f>
        <v>335.49972533257471</v>
      </c>
      <c r="J1138" s="147">
        <f>+D1137</f>
        <v>336.60453361552982</v>
      </c>
      <c r="K1138" s="147">
        <f>+I1138-J1138</f>
        <v>-1.1048082829551049</v>
      </c>
      <c r="L1138" s="142">
        <f>(-2*POWER(2*9.81*G1138*ABS(K1138)/F1138,0.5))*(LOG10(($D$2/(3.7*G1138))+((2.51*$D$3*POWER(F1138,0.5))/(G1138*POWER(2*9.81*G1138*ABS(K1138),0.5)))))</f>
        <v>0.72308910575283392</v>
      </c>
      <c r="M1138" s="146">
        <f>+IF(K1138&lt;0,-H1138*L1138,H1138*L1138)</f>
        <v>-6.8717455531348464E-3</v>
      </c>
      <c r="N1138" s="142">
        <f>+M1138/K1138</f>
        <v>6.2198533982335174E-3</v>
      </c>
      <c r="O1138" s="148"/>
    </row>
    <row r="1139" spans="2:15" ht="15.75" x14ac:dyDescent="0.3">
      <c r="B1139" s="141"/>
      <c r="C1139" s="142"/>
      <c r="D1139" s="143"/>
      <c r="E1139" s="144"/>
      <c r="F1139" s="143"/>
      <c r="G1139" s="145"/>
      <c r="H1139" s="146"/>
      <c r="I1139" s="147"/>
      <c r="J1139" s="147"/>
      <c r="K1139" s="147"/>
      <c r="L1139" s="149" t="s">
        <v>166</v>
      </c>
      <c r="M1139" s="150">
        <f>+SUM(M1137:M1138)-C1137</f>
        <v>-5.4336141499633939E-5</v>
      </c>
      <c r="N1139" s="151">
        <f>+SUM(N1137:N1138)</f>
        <v>9.8509168268204675E-3</v>
      </c>
      <c r="O1139" s="148"/>
    </row>
    <row r="1140" spans="2:15" x14ac:dyDescent="0.25">
      <c r="B1140" s="141"/>
      <c r="C1140" s="142"/>
      <c r="D1140" s="143"/>
      <c r="E1140" s="144"/>
      <c r="F1140" s="142"/>
      <c r="G1140" s="142"/>
      <c r="H1140" s="146"/>
      <c r="I1140" s="152"/>
      <c r="J1140" s="142"/>
      <c r="K1140" s="142"/>
      <c r="L1140" s="142"/>
      <c r="M1140" s="142"/>
      <c r="N1140" s="142"/>
      <c r="O1140" s="153"/>
    </row>
    <row r="1141" spans="2:15" x14ac:dyDescent="0.25">
      <c r="B1141" s="154" t="s">
        <v>128</v>
      </c>
      <c r="C1141" s="142">
        <f>3.73/1000</f>
        <v>3.7299999999999998E-3</v>
      </c>
      <c r="D1141" s="147">
        <f>+D1102+O1102</f>
        <v>335.49972533257471</v>
      </c>
      <c r="E1141" s="144" t="s">
        <v>138</v>
      </c>
      <c r="F1141" s="143">
        <v>240.22</v>
      </c>
      <c r="G1141" s="155">
        <f>110/1000</f>
        <v>0.11</v>
      </c>
      <c r="H1141" s="146">
        <f>+PI()*G1141^2/4</f>
        <v>9.5033177771091243E-3</v>
      </c>
      <c r="I1141" s="156">
        <f>+D1137+O1137</f>
        <v>336.59350192326099</v>
      </c>
      <c r="J1141" s="147">
        <f>+D1141</f>
        <v>335.49972533257471</v>
      </c>
      <c r="K1141" s="147">
        <f>+I1141-J1141</f>
        <v>1.0937765906862751</v>
      </c>
      <c r="L1141" s="142">
        <f>(-2*POWER(2*9.81*G1141*ABS(K1141)/F1141,0.5))*(LOG10(($D$2/(3.7*G1141))+((2.51*$D$3*POWER(F1141,0.5))/(G1141*POWER(2*9.81*G1141*ABS(K1141),0.5)))))</f>
        <v>0.71904468713078329</v>
      </c>
      <c r="M1141" s="146">
        <f>+IF(K1141&lt;0,-H1141*L1141,H1141*L1141)</f>
        <v>6.8333101577458411E-3</v>
      </c>
      <c r="N1141" s="142">
        <f>+M1141/K1141</f>
        <v>6.2474459738239363E-3</v>
      </c>
      <c r="O1141" s="148">
        <f>2*M1144/N1144</f>
        <v>-1.6279740235219387E-2</v>
      </c>
    </row>
    <row r="1142" spans="2:15" x14ac:dyDescent="0.25">
      <c r="B1142" s="141"/>
      <c r="C1142" s="142"/>
      <c r="D1142" s="143"/>
      <c r="E1142" s="144" t="s">
        <v>139</v>
      </c>
      <c r="F1142" s="147">
        <v>237.3</v>
      </c>
      <c r="G1142" s="155">
        <f>110/1000</f>
        <v>0.11</v>
      </c>
      <c r="H1142" s="146">
        <f>+PI()*G1142^2/4</f>
        <v>9.5033177771091243E-3</v>
      </c>
      <c r="I1142" s="156">
        <f>+D1107+O1107</f>
        <v>335.30978164683029</v>
      </c>
      <c r="J1142" s="147">
        <f>+D1141</f>
        <v>335.49972533257471</v>
      </c>
      <c r="K1142" s="147">
        <f>+I1142-J1142</f>
        <v>-0.18994368574442433</v>
      </c>
      <c r="L1142" s="142">
        <f>(-2*POWER(2*9.81*G1142*ABS(K1142)/F1142,0.5))*(LOG10(($D$2/(3.7*G1142))+((2.51*$D$3*POWER(F1142,0.5))/(G1142*POWER(2*9.81*G1142*ABS(K1142),0.5)))))</f>
        <v>0.27042955974483573</v>
      </c>
      <c r="M1142" s="146">
        <f>+IF(K1142&lt;0,-H1142*L1142,H1142*L1142)</f>
        <v>-2.5699780425788915E-3</v>
      </c>
      <c r="N1142" s="142">
        <f>+M1142/K1142</f>
        <v>1.3530210454254763E-2</v>
      </c>
      <c r="O1142" s="148"/>
    </row>
    <row r="1143" spans="2:15" x14ac:dyDescent="0.25">
      <c r="B1143" s="141"/>
      <c r="C1143" s="142"/>
      <c r="D1143" s="143"/>
      <c r="E1143" s="144" t="s">
        <v>112</v>
      </c>
      <c r="F1143" s="143">
        <v>401.36</v>
      </c>
      <c r="G1143" s="155">
        <f>110/1000</f>
        <v>0.11</v>
      </c>
      <c r="H1143" s="146">
        <f>+PI()*G1143^2/4</f>
        <v>9.5033177771091243E-3</v>
      </c>
      <c r="I1143" s="156">
        <f>+D1115+O1115</f>
        <v>335.45394795138481</v>
      </c>
      <c r="J1143" s="147">
        <f>+D1141</f>
        <v>335.49972533257471</v>
      </c>
      <c r="K1143" s="147">
        <f>+I1143-J1143</f>
        <v>-4.5777381189907373E-2</v>
      </c>
      <c r="L1143" s="142">
        <f>(-2*POWER(2*9.81*G1143*ABS(K1143)/F1143,0.5))*(LOG10(($D$2/(3.7*G1143))+((2.51*$D$3*POWER(F1143,0.5))/(G1143*POWER(2*9.81*G1143*ABS(K1143),0.5)))))</f>
        <v>8.8861627882905345E-2</v>
      </c>
      <c r="M1143" s="146">
        <f>+IF(K1143&lt;0,-H1143*L1143,H1143*L1143)</f>
        <v>-8.4448028796247016E-4</v>
      </c>
      <c r="N1143" s="142">
        <f>+M1143/K1143</f>
        <v>1.844754474833642E-2</v>
      </c>
      <c r="O1143" s="148"/>
    </row>
    <row r="1144" spans="2:15" ht="15.75" x14ac:dyDescent="0.3">
      <c r="B1144" s="141"/>
      <c r="C1144" s="142"/>
      <c r="D1144" s="143"/>
      <c r="E1144" s="144"/>
      <c r="F1144" s="143"/>
      <c r="G1144" s="155"/>
      <c r="H1144" s="146"/>
      <c r="I1144" s="156"/>
      <c r="J1144" s="147"/>
      <c r="K1144" s="147"/>
      <c r="L1144" s="149" t="s">
        <v>166</v>
      </c>
      <c r="M1144" s="150">
        <f>+SUM(M1141:M1143)-C1141</f>
        <v>-3.1114817279552032E-4</v>
      </c>
      <c r="N1144" s="151">
        <f>+SUM(N1141:N1143)</f>
        <v>3.8225201176415119E-2</v>
      </c>
      <c r="O1144" s="153"/>
    </row>
    <row r="1145" spans="2:15" x14ac:dyDescent="0.25">
      <c r="B1145" s="141"/>
      <c r="C1145" s="142"/>
      <c r="D1145" s="143"/>
      <c r="E1145" s="144"/>
      <c r="F1145" s="142"/>
      <c r="G1145" s="142"/>
      <c r="H1145" s="146"/>
      <c r="I1145" s="152"/>
      <c r="J1145" s="143"/>
      <c r="K1145" s="142"/>
      <c r="L1145" s="142"/>
      <c r="M1145" s="142"/>
      <c r="N1145" s="142"/>
      <c r="O1145" s="153"/>
    </row>
    <row r="1146" spans="2:15" x14ac:dyDescent="0.25">
      <c r="B1146" s="154" t="s">
        <v>141</v>
      </c>
      <c r="C1146" s="179">
        <f>1.9/1000</f>
        <v>1.9E-3</v>
      </c>
      <c r="D1146" s="147">
        <f>+D1107+O1107</f>
        <v>335.30978164683029</v>
      </c>
      <c r="E1146" s="144" t="s">
        <v>139</v>
      </c>
      <c r="F1146" s="147">
        <v>237.3</v>
      </c>
      <c r="G1146" s="155">
        <f>110/1000</f>
        <v>0.11</v>
      </c>
      <c r="H1146" s="146">
        <f>+PI()*G1146^2/4</f>
        <v>9.5033177771091243E-3</v>
      </c>
      <c r="I1146" s="156">
        <f>+D1141+O1141</f>
        <v>335.48344559233948</v>
      </c>
      <c r="J1146" s="147">
        <f>+D1146</f>
        <v>335.30978164683029</v>
      </c>
      <c r="K1146" s="147">
        <f>+I1146-J1146</f>
        <v>0.1736639455091904</v>
      </c>
      <c r="L1146" s="142">
        <f>(-2*POWER(2*9.81*G1146*ABS(K1146)/F1146,0.5))*(LOG10(($D$2/(3.7*G1146))+((2.51*$D$3*POWER(F1146,0.5))/(G1146*POWER(2*9.81*G1146*ABS(K1146),0.5)))))</f>
        <v>0.25704438386015083</v>
      </c>
      <c r="M1146" s="146">
        <f>+IF(K1146&lt;0,-H1146*L1146,H1146*L1146)</f>
        <v>2.4427744626442328E-3</v>
      </c>
      <c r="N1146" s="142">
        <f>+M1146/K1146</f>
        <v>1.4066100222944432E-2</v>
      </c>
      <c r="O1146" s="148">
        <f>2*M1148/N1148</f>
        <v>-1.6532170000991046E-2</v>
      </c>
    </row>
    <row r="1147" spans="2:15" x14ac:dyDescent="0.25">
      <c r="B1147" s="141"/>
      <c r="C1147" s="142"/>
      <c r="D1147" s="143"/>
      <c r="E1147" s="144" t="s">
        <v>117</v>
      </c>
      <c r="F1147" s="143">
        <v>401.35</v>
      </c>
      <c r="G1147" s="143">
        <f>75/1000</f>
        <v>7.4999999999999997E-2</v>
      </c>
      <c r="H1147" s="146">
        <f>+PI()*G1147^2/4</f>
        <v>4.4178646691106467E-3</v>
      </c>
      <c r="I1147" s="156">
        <f>+D1111+O1111</f>
        <v>335.11296022373432</v>
      </c>
      <c r="J1147" s="147">
        <f>+D1146</f>
        <v>335.30978164683029</v>
      </c>
      <c r="K1147" s="147">
        <f>+I1147-J1147</f>
        <v>-0.19682142309596884</v>
      </c>
      <c r="L1147" s="142">
        <f>(-2*POWER(2*9.81*G1147*ABS(K1147)/F1147,0.5))*(LOG10(($D$2/(3.7*G1147))+((2.51*$D$3*POWER(F1147,0.5))/(G1147*POWER(2*9.81*G1147*ABS(K1147),0.5)))))</f>
        <v>0.15571730689743557</v>
      </c>
      <c r="M1147" s="146">
        <f>+IF(K1147&lt;0,-H1147*L1147,H1147*L1147)</f>
        <v>-6.8793798851124021E-4</v>
      </c>
      <c r="N1147" s="142">
        <f>+M1147/K1147</f>
        <v>3.4952393783668871E-3</v>
      </c>
      <c r="O1147" s="148"/>
    </row>
    <row r="1148" spans="2:15" ht="15.75" x14ac:dyDescent="0.3">
      <c r="B1148" s="141"/>
      <c r="C1148" s="142"/>
      <c r="D1148" s="143"/>
      <c r="E1148" s="144"/>
      <c r="F1148" s="142"/>
      <c r="G1148" s="142"/>
      <c r="H1148" s="146"/>
      <c r="I1148" s="152"/>
      <c r="J1148" s="143"/>
      <c r="K1148" s="142"/>
      <c r="L1148" s="149" t="s">
        <v>166</v>
      </c>
      <c r="M1148" s="150">
        <f>+SUM(M1146:M1147)-C1146</f>
        <v>-1.4516352586700751E-4</v>
      </c>
      <c r="N1148" s="151">
        <f>+SUM(N1146:N1147)</f>
        <v>1.7561339601311319E-2</v>
      </c>
      <c r="O1148" s="153"/>
    </row>
    <row r="1149" spans="2:15" ht="15.75" x14ac:dyDescent="0.3">
      <c r="B1149" s="141"/>
      <c r="C1149" s="142"/>
      <c r="D1149" s="143"/>
      <c r="E1149" s="144"/>
      <c r="F1149" s="142"/>
      <c r="G1149" s="142"/>
      <c r="H1149" s="146"/>
      <c r="I1149" s="152"/>
      <c r="J1149" s="143"/>
      <c r="K1149" s="142"/>
      <c r="L1149" s="149"/>
      <c r="M1149" s="150"/>
      <c r="N1149" s="151"/>
      <c r="O1149" s="153"/>
    </row>
    <row r="1150" spans="2:15" x14ac:dyDescent="0.25">
      <c r="B1150" s="154" t="s">
        <v>145</v>
      </c>
      <c r="C1150" s="143">
        <f>1.95/1000</f>
        <v>1.9499999999999999E-3</v>
      </c>
      <c r="D1150" s="147">
        <f>+D1111+O1111</f>
        <v>335.11296022373432</v>
      </c>
      <c r="E1150" s="144" t="s">
        <v>117</v>
      </c>
      <c r="F1150" s="143">
        <v>401.35</v>
      </c>
      <c r="G1150" s="143">
        <f>75/1000</f>
        <v>7.4999999999999997E-2</v>
      </c>
      <c r="H1150" s="146">
        <f>+PI()*G1150^2/4</f>
        <v>4.4178646691106467E-3</v>
      </c>
      <c r="I1150" s="147">
        <f>+D1146+O1146</f>
        <v>335.29324947682932</v>
      </c>
      <c r="J1150" s="147">
        <f>+D1150</f>
        <v>335.11296022373432</v>
      </c>
      <c r="K1150" s="147">
        <f>+I1150-J1150</f>
        <v>0.18028925309499755</v>
      </c>
      <c r="L1150" s="262">
        <f>(-2*POWER(2*9.81*G1150*ABS(K1150)/F1150,0.5))*(LOG10(($D$2/(3.7*G1150))+((2.51*$D$3*POWER(F1150,0.5))/(G1150*POWER(2*9.81*G1150*ABS(K1150),0.5)))))</f>
        <v>0.1480585710350342</v>
      </c>
      <c r="M1150" s="146">
        <f>+IF(K1150&lt;0,-H1150*L1150,H1150*L1150)</f>
        <v>6.5410272993468653E-4</v>
      </c>
      <c r="N1150" s="142">
        <f>+M1150/K1150</f>
        <v>3.6280738796451079E-3</v>
      </c>
      <c r="O1150" s="148">
        <f>2*M1152/N1152</f>
        <v>-1.6757002829265902E-2</v>
      </c>
    </row>
    <row r="1151" spans="2:15" x14ac:dyDescent="0.25">
      <c r="B1151" s="141"/>
      <c r="C1151" s="142"/>
      <c r="D1151" s="143"/>
      <c r="E1151" s="144" t="s">
        <v>167</v>
      </c>
      <c r="F1151" s="143">
        <v>249.85</v>
      </c>
      <c r="G1151" s="143">
        <f>75/1000</f>
        <v>7.4999999999999997E-2</v>
      </c>
      <c r="H1151" s="146">
        <f>+PI()*G1151^2/4</f>
        <v>4.4178646691106467E-3</v>
      </c>
      <c r="I1151" s="147">
        <f>+D1115+O1115</f>
        <v>335.45394795138481</v>
      </c>
      <c r="J1151" s="147">
        <f>+D1150</f>
        <v>335.11296022373432</v>
      </c>
      <c r="K1151" s="147">
        <f>+I1151-J1151</f>
        <v>0.34098772765048579</v>
      </c>
      <c r="L1151" s="142">
        <f>(-2*POWER(2*9.81*G1151*ABS(K1151)/F1151,0.5))*(LOG10(($D$2/(3.7*G1151))+((2.51*$D$3*POWER(F1151,0.5))/(G1151*POWER(2*9.81*G1151*ABS(K1151),0.5)))))</f>
        <v>0.27958082260048289</v>
      </c>
      <c r="M1151" s="146">
        <f>+IF(K1151&lt;0,-H1151*L1151,H1151*L1151)</f>
        <v>1.2351502383275647E-3</v>
      </c>
      <c r="N1151" s="142">
        <f>+M1151/K1151</f>
        <v>3.6222718243795571E-3</v>
      </c>
      <c r="O1151" s="148"/>
    </row>
    <row r="1152" spans="2:15" ht="15.75" x14ac:dyDescent="0.3">
      <c r="B1152" s="141"/>
      <c r="C1152" s="142"/>
      <c r="D1152" s="152"/>
      <c r="E1152" s="144"/>
      <c r="F1152" s="142"/>
      <c r="G1152" s="142"/>
      <c r="H1152" s="146"/>
      <c r="I1152" s="152"/>
      <c r="J1152" s="143"/>
      <c r="K1152" s="142"/>
      <c r="L1152" s="149" t="s">
        <v>166</v>
      </c>
      <c r="M1152" s="150">
        <f>+SUM(M1150:M1151)-C1150</f>
        <v>-6.0747031737748598E-5</v>
      </c>
      <c r="N1152" s="151">
        <f>+SUM(N1150:N1151)</f>
        <v>7.250345704024665E-3</v>
      </c>
      <c r="O1152" s="153"/>
    </row>
    <row r="1153" spans="2:15" x14ac:dyDescent="0.25">
      <c r="B1153" s="141"/>
      <c r="C1153" s="142"/>
      <c r="D1153" s="152"/>
      <c r="E1153" s="144"/>
      <c r="F1153" s="142"/>
      <c r="G1153" s="142"/>
      <c r="H1153" s="146"/>
      <c r="I1153" s="152"/>
      <c r="J1153" s="143"/>
      <c r="K1153" s="142"/>
      <c r="L1153" s="142"/>
      <c r="M1153" s="142"/>
      <c r="N1153" s="142"/>
      <c r="O1153" s="153"/>
    </row>
    <row r="1154" spans="2:15" x14ac:dyDescent="0.25">
      <c r="B1154" s="154" t="s">
        <v>146</v>
      </c>
      <c r="C1154" s="143">
        <f>4.52/1000</f>
        <v>4.5199999999999997E-3</v>
      </c>
      <c r="D1154" s="156">
        <f>+D1115+O1115</f>
        <v>335.45394795138481</v>
      </c>
      <c r="E1154" s="144" t="s">
        <v>112</v>
      </c>
      <c r="F1154" s="143">
        <v>401.36</v>
      </c>
      <c r="G1154" s="145">
        <f>110/1000</f>
        <v>0.11</v>
      </c>
      <c r="H1154" s="146">
        <f>+PI()*G1154^2/4</f>
        <v>9.5033177771091243E-3</v>
      </c>
      <c r="I1154" s="156">
        <f>+D1141+O1141</f>
        <v>335.48344559233948</v>
      </c>
      <c r="J1154" s="147">
        <f>+D1154</f>
        <v>335.45394795138481</v>
      </c>
      <c r="K1154" s="147">
        <f>+I1154-J1154</f>
        <v>2.9497640954673443E-2</v>
      </c>
      <c r="L1154" s="142">
        <f>(-2*POWER(2*9.81*G1154*ABS(K1154)/F1154,0.5))*(LOG10(($D$2/(3.7*G1154))+((2.51*$D$3*POWER(F1154,0.5))/(G1154*POWER(2*9.81*G1154*ABS(K1154),0.5)))))</f>
        <v>6.8933294004529355E-2</v>
      </c>
      <c r="M1154" s="146">
        <f>+IF(K1154&lt;0,-H1154*L1154,H1154*L1154)</f>
        <v>6.5509499834793367E-4</v>
      </c>
      <c r="N1154" s="142">
        <f>+M1154/K1154</f>
        <v>2.2208386065670924E-2</v>
      </c>
      <c r="O1154" s="148">
        <f>2*M1158/N1158</f>
        <v>-1.5937556065991766E-2</v>
      </c>
    </row>
    <row r="1155" spans="2:15" x14ac:dyDescent="0.25">
      <c r="B1155" s="141"/>
      <c r="C1155" s="142"/>
      <c r="D1155" s="152"/>
      <c r="E1155" s="144" t="s">
        <v>167</v>
      </c>
      <c r="F1155" s="143">
        <v>249.85</v>
      </c>
      <c r="G1155" s="145">
        <f>75/1000</f>
        <v>7.4999999999999997E-2</v>
      </c>
      <c r="H1155" s="146">
        <f>+PI()*G1155^2/4</f>
        <v>4.4178646691106467E-3</v>
      </c>
      <c r="I1155" s="156">
        <f>+D1150+O1150</f>
        <v>335.09620322090507</v>
      </c>
      <c r="J1155" s="147">
        <f>+D1154</f>
        <v>335.45394795138481</v>
      </c>
      <c r="K1155" s="147">
        <f>+I1155-J1155</f>
        <v>-0.35774473047973743</v>
      </c>
      <c r="L1155" s="142">
        <f>(-2*POWER(2*9.81*G1155*ABS(K1155)/F1155,0.5))*(LOG10(($D$2/(3.7*G1155))+((2.51*$D$3*POWER(F1155,0.5))/(G1155*POWER(2*9.81*G1155*ABS(K1155),0.5)))))</f>
        <v>0.28731754114779701</v>
      </c>
      <c r="M1155" s="146">
        <f>+IF(K1155&lt;0,-H1155*L1155,H1155*L1155)</f>
        <v>-1.269330013852597E-3</v>
      </c>
      <c r="N1155" s="142">
        <f>+M1155/K1155</f>
        <v>3.5481445447160583E-3</v>
      </c>
      <c r="O1155" s="148"/>
    </row>
    <row r="1156" spans="2:15" x14ac:dyDescent="0.25">
      <c r="B1156" s="141"/>
      <c r="C1156" s="142"/>
      <c r="D1156" s="152"/>
      <c r="E1156" s="144" t="s">
        <v>140</v>
      </c>
      <c r="F1156" s="143">
        <v>298.01</v>
      </c>
      <c r="G1156" s="145">
        <f>63/1000</f>
        <v>6.3E-2</v>
      </c>
      <c r="H1156" s="146">
        <f>+PI()*G1156^2/4</f>
        <v>3.1172453105244723E-3</v>
      </c>
      <c r="I1156" s="156">
        <f>+D1121+O1121</f>
        <v>335.41856711037582</v>
      </c>
      <c r="J1156" s="147">
        <f>+D1154</f>
        <v>335.45394795138481</v>
      </c>
      <c r="K1156" s="147">
        <f>+I1156-J1156</f>
        <v>-3.5380841008986863E-2</v>
      </c>
      <c r="L1156" s="142">
        <f>(-2*POWER(2*9.81*G1156*ABS(K1156)/F1156,0.5))*(LOG10(($D$2/(3.7*G1156))+((2.51*$D$3*POWER(F1156,0.5))/(G1156*POWER(2*9.81*G1156*ABS(K1156),0.5)))))</f>
        <v>6.0032097220388353E-2</v>
      </c>
      <c r="M1156" s="146">
        <f>+IF(K1156&lt;0,-H1156*L1156,H1156*L1156)</f>
        <v>-1.8713477354120479E-4</v>
      </c>
      <c r="N1156" s="142">
        <f>+M1156/K1156</f>
        <v>5.2891556052517769E-3</v>
      </c>
      <c r="O1156" s="148"/>
    </row>
    <row r="1157" spans="2:15" x14ac:dyDescent="0.25">
      <c r="B1157" s="141"/>
      <c r="C1157" s="142"/>
      <c r="D1157" s="142"/>
      <c r="E1157" s="144" t="s">
        <v>168</v>
      </c>
      <c r="F1157" s="143">
        <v>184.94</v>
      </c>
      <c r="G1157" s="145">
        <f>110/1000</f>
        <v>0.11</v>
      </c>
      <c r="H1157" s="146">
        <f>+PI()*G1157^2/4</f>
        <v>9.5033177771091243E-3</v>
      </c>
      <c r="I1157" s="156">
        <f>+D1129+O1129</f>
        <v>335.93452020649215</v>
      </c>
      <c r="J1157" s="147">
        <f>+D1154</f>
        <v>335.45394795138481</v>
      </c>
      <c r="K1157" s="147">
        <f>+I1157-J1157</f>
        <v>0.48057225510734725</v>
      </c>
      <c r="L1157" s="142">
        <f>(-2*POWER(2*9.81*G1157*ABS(K1157)/F1157,0.5))*(LOG10(($D$2/(3.7*G1157))+((2.51*$D$3*POWER(F1157,0.5))/(G1157*POWER(2*9.81*G1157*ABS(K1157),0.5)))))</f>
        <v>0.52520711359587402</v>
      </c>
      <c r="M1157" s="146">
        <f>+IF(K1157&lt;0,-H1157*L1157,H1157*L1157)</f>
        <v>4.9912100992998412E-3</v>
      </c>
      <c r="N1157" s="142">
        <f>+M1157/K1157</f>
        <v>1.0385972236755399E-2</v>
      </c>
      <c r="O1157" s="148"/>
    </row>
    <row r="1158" spans="2:15" ht="15.75" x14ac:dyDescent="0.3">
      <c r="B1158" s="141"/>
      <c r="C1158" s="142"/>
      <c r="D1158" s="142"/>
      <c r="E1158" s="142"/>
      <c r="F1158" s="142"/>
      <c r="G1158" s="142"/>
      <c r="H1158" s="146"/>
      <c r="I1158" s="152"/>
      <c r="J1158" s="143"/>
      <c r="K1158" s="142"/>
      <c r="L1158" s="149" t="s">
        <v>166</v>
      </c>
      <c r="M1158" s="150">
        <f>+SUM(M1154:M1157)-C1154</f>
        <v>-3.301596897460268E-4</v>
      </c>
      <c r="N1158" s="151">
        <f>+SUM(N1154:N1157)</f>
        <v>4.143165845239416E-2</v>
      </c>
      <c r="O1158" s="153"/>
    </row>
    <row r="1159" spans="2:15" x14ac:dyDescent="0.25">
      <c r="B1159" s="141"/>
      <c r="C1159" s="142"/>
      <c r="D1159" s="142"/>
      <c r="E1159" s="142"/>
      <c r="F1159" s="142"/>
      <c r="G1159" s="142"/>
      <c r="H1159" s="146"/>
      <c r="I1159" s="142"/>
      <c r="J1159" s="143"/>
      <c r="K1159" s="142"/>
      <c r="L1159" s="142"/>
      <c r="M1159" s="142"/>
      <c r="N1159" s="142"/>
      <c r="O1159" s="153"/>
    </row>
    <row r="1160" spans="2:15" x14ac:dyDescent="0.25">
      <c r="B1160" s="154" t="s">
        <v>147</v>
      </c>
      <c r="C1160" s="142">
        <f>0.79/1000</f>
        <v>7.9000000000000001E-4</v>
      </c>
      <c r="D1160" s="147">
        <f>+D1121+O1121</f>
        <v>335.41856711037582</v>
      </c>
      <c r="E1160" s="144" t="s">
        <v>140</v>
      </c>
      <c r="F1160" s="143">
        <v>298.01</v>
      </c>
      <c r="G1160" s="143">
        <f>63/1000</f>
        <v>6.3E-2</v>
      </c>
      <c r="H1160" s="146">
        <f>+PI()*G1160^2/4</f>
        <v>3.1172453105244723E-3</v>
      </c>
      <c r="I1160" s="147">
        <f>+D1154+O1154</f>
        <v>335.43801039531883</v>
      </c>
      <c r="J1160" s="147">
        <f>+D1160</f>
        <v>335.41856711037582</v>
      </c>
      <c r="K1160" s="147">
        <f>+I1160-J1160</f>
        <v>1.9443284943008621E-2</v>
      </c>
      <c r="L1160" s="142">
        <f>(-2*POWER(2*9.81*G1160*ABS(K1160)/F1160,0.5))*(LOG10(($D$2/(3.7*G1160))+((2.51*$D$3*POWER(F1160,0.5))/(G1160*POWER(2*9.81*G1160*ABS(K1160),0.5)))))</f>
        <v>4.2171531492009619E-2</v>
      </c>
      <c r="M1160" s="146">
        <f>+IF(K1160&lt;0,-H1160*L1160,H1160*L1160)</f>
        <v>1.314590087811021E-4</v>
      </c>
      <c r="N1160" s="142">
        <f>+M1160/K1160</f>
        <v>6.7611522006918836E-3</v>
      </c>
      <c r="O1160" s="148">
        <f>2*M1162/N1162</f>
        <v>-1.651675661638672E-2</v>
      </c>
    </row>
    <row r="1161" spans="2:15" x14ac:dyDescent="0.25">
      <c r="B1161" s="141"/>
      <c r="C1161" s="142"/>
      <c r="D1161" s="142"/>
      <c r="E1161" s="144" t="s">
        <v>169</v>
      </c>
      <c r="F1161" s="143">
        <v>119.71</v>
      </c>
      <c r="G1161" s="143">
        <f>63/1000</f>
        <v>6.3E-2</v>
      </c>
      <c r="H1161" s="146">
        <f>+PI()*G1161^2/4</f>
        <v>3.1172453105244723E-3</v>
      </c>
      <c r="I1161" s="147">
        <f>+D1125+O1125</f>
        <v>335.51031779379315</v>
      </c>
      <c r="J1161" s="147">
        <f>+D1160</f>
        <v>335.41856711037582</v>
      </c>
      <c r="K1161" s="147">
        <f>+I1161-J1161</f>
        <v>9.1750683417330947E-2</v>
      </c>
      <c r="L1161" s="142">
        <f>(-2*POWER(2*9.81*G1161*ABS(K1161)/F1161,0.5))*(LOG10(($D$2/(3.7*G1161))+((2.51*$D$3*POWER(F1161,0.5))/(G1161*POWER(2*9.81*G1161*ABS(K1161),0.5)))))</f>
        <v>0.17737959247962198</v>
      </c>
      <c r="M1161" s="146">
        <f>+IF(K1161&lt;0,-H1161*L1161,H1161*L1161)</f>
        <v>5.5293570283984357E-4</v>
      </c>
      <c r="N1161" s="142">
        <f>+M1161/K1161</f>
        <v>6.0265022803677399E-3</v>
      </c>
      <c r="O1161" s="148"/>
    </row>
    <row r="1162" spans="2:15" ht="15.75" x14ac:dyDescent="0.3">
      <c r="B1162" s="141"/>
      <c r="C1162" s="142"/>
      <c r="D1162" s="142"/>
      <c r="E1162" s="142"/>
      <c r="F1162" s="142"/>
      <c r="G1162" s="142"/>
      <c r="H1162" s="146"/>
      <c r="I1162" s="142"/>
      <c r="J1162" s="142"/>
      <c r="K1162" s="142"/>
      <c r="L1162" s="149" t="s">
        <v>166</v>
      </c>
      <c r="M1162" s="150">
        <f>+SUM(M1160:M1161)-C1160</f>
        <v>-1.056052883790544E-4</v>
      </c>
      <c r="N1162" s="151">
        <f>+SUM(N1160:N1161)</f>
        <v>1.2787654481059623E-2</v>
      </c>
      <c r="O1162" s="153"/>
    </row>
    <row r="1163" spans="2:15" x14ac:dyDescent="0.25">
      <c r="B1163" s="141"/>
      <c r="C1163" s="142"/>
      <c r="D1163" s="142"/>
      <c r="E1163" s="142"/>
      <c r="F1163" s="142"/>
      <c r="G1163" s="142"/>
      <c r="H1163" s="146"/>
      <c r="I1163" s="142"/>
      <c r="J1163" s="142"/>
      <c r="K1163" s="142"/>
      <c r="L1163" s="142"/>
      <c r="M1163" s="142"/>
      <c r="N1163" s="142"/>
      <c r="O1163" s="153"/>
    </row>
    <row r="1164" spans="2:15" x14ac:dyDescent="0.25">
      <c r="B1164" s="154" t="s">
        <v>148</v>
      </c>
      <c r="C1164" s="142">
        <f>0.76/1000</f>
        <v>7.6000000000000004E-4</v>
      </c>
      <c r="D1164" s="147">
        <f>+D1125+O1125</f>
        <v>335.51031779379315</v>
      </c>
      <c r="E1164" s="144" t="s">
        <v>169</v>
      </c>
      <c r="F1164" s="143">
        <v>119.71</v>
      </c>
      <c r="G1164" s="143">
        <f>63/1000</f>
        <v>6.3E-2</v>
      </c>
      <c r="H1164" s="146">
        <f>+PI()*G1164^2/4</f>
        <v>3.1172453105244723E-3</v>
      </c>
      <c r="I1164" s="147">
        <f>+D1160+O1160</f>
        <v>335.40205035375942</v>
      </c>
      <c r="J1164" s="261">
        <f>+D1164</f>
        <v>335.51031779379315</v>
      </c>
      <c r="K1164" s="147">
        <f>+I1164-J1164</f>
        <v>-0.10826744003372823</v>
      </c>
      <c r="L1164" s="142">
        <f>(-2*POWER(2*9.81*G1164*ABS(K1164)/F1164,0.5))*(LOG10(($D$2/(3.7*G1164))+((2.51*$D$3*POWER(F1164,0.5))/(G1164*POWER(2*9.81*G1164*ABS(K1164),0.5)))))</f>
        <v>0.19507634610440439</v>
      </c>
      <c r="M1164" s="146">
        <f>+IF(K1164&lt;0,-H1164*L1164,H1164*L1164)</f>
        <v>-6.0810082508820347E-4</v>
      </c>
      <c r="N1164" s="142">
        <f>+M1164/K1164</f>
        <v>5.6166546922949657E-3</v>
      </c>
      <c r="O1164" s="148">
        <f>2*M1166/N1166</f>
        <v>-1.5441398518086511E-2</v>
      </c>
    </row>
    <row r="1165" spans="2:15" x14ac:dyDescent="0.25">
      <c r="B1165" s="141"/>
      <c r="C1165" s="142"/>
      <c r="D1165" s="142"/>
      <c r="E1165" s="144" t="s">
        <v>122</v>
      </c>
      <c r="F1165" s="143">
        <v>283.68</v>
      </c>
      <c r="G1165" s="143">
        <f>75/1000</f>
        <v>7.4999999999999997E-2</v>
      </c>
      <c r="H1165" s="146">
        <f>+PI()*G1165^2/4</f>
        <v>4.4178646691106467E-3</v>
      </c>
      <c r="I1165" s="147">
        <f>+D1129+O1129</f>
        <v>335.93452020649215</v>
      </c>
      <c r="J1165" s="261">
        <f>+D1164</f>
        <v>335.51031779379315</v>
      </c>
      <c r="K1165" s="147">
        <f>+I1165-J1165</f>
        <v>0.42420241269900316</v>
      </c>
      <c r="L1165" s="262">
        <f>(-2*POWER(2*9.81*G1165*ABS(K1165)/F1165,0.5))*(LOG10(($D$2/(3.7*G1165))+((2.51*$D$3*POWER(F1165,0.5))/(G1165*POWER(2*9.81*G1165*ABS(K1165),0.5)))))</f>
        <v>0.29449893403191385</v>
      </c>
      <c r="M1165" s="146">
        <f>+IF(K1165&lt;0,-H1165*L1165,H1165*L1165)</f>
        <v>1.3010564357503393E-3</v>
      </c>
      <c r="N1165" s="142">
        <f>+M1165/K1165</f>
        <v>3.0670651481501973E-3</v>
      </c>
      <c r="O1165" s="148"/>
    </row>
    <row r="1166" spans="2:15" ht="15.75" x14ac:dyDescent="0.3">
      <c r="B1166" s="141"/>
      <c r="C1166" s="142"/>
      <c r="D1166" s="142"/>
      <c r="E1166" s="142"/>
      <c r="F1166" s="142"/>
      <c r="G1166" s="142"/>
      <c r="H1166" s="142"/>
      <c r="I1166" s="142"/>
      <c r="J1166" s="142"/>
      <c r="K1166" s="142"/>
      <c r="L1166" s="149" t="s">
        <v>166</v>
      </c>
      <c r="M1166" s="150">
        <f>+SUM(M1164:M1165)-C1164</f>
        <v>-6.7044389337864185E-5</v>
      </c>
      <c r="N1166" s="151">
        <f>+SUM(N1164:N1165)</f>
        <v>8.6837198404451626E-3</v>
      </c>
      <c r="O1166" s="153"/>
    </row>
    <row r="1167" spans="2:15" x14ac:dyDescent="0.25">
      <c r="B1167" s="154"/>
      <c r="C1167" s="142"/>
      <c r="D1167" s="142"/>
      <c r="E1167" s="142"/>
      <c r="F1167" s="142"/>
      <c r="G1167" s="142"/>
      <c r="H1167" s="142"/>
      <c r="I1167" s="142"/>
      <c r="J1167" s="142"/>
      <c r="K1167" s="142"/>
      <c r="L1167" s="142"/>
      <c r="M1167" s="142"/>
      <c r="N1167" s="142"/>
      <c r="O1167" s="153"/>
    </row>
    <row r="1168" spans="2:15" x14ac:dyDescent="0.25">
      <c r="B1168" s="154" t="s">
        <v>142</v>
      </c>
      <c r="C1168" s="142">
        <f>3.71/1000</f>
        <v>3.7099999999999998E-3</v>
      </c>
      <c r="D1168" s="147">
        <f>+D1129+O1129</f>
        <v>335.93452020649215</v>
      </c>
      <c r="E1168" s="144" t="s">
        <v>168</v>
      </c>
      <c r="F1168" s="143">
        <v>184.94</v>
      </c>
      <c r="G1168" s="145">
        <f>110/1000</f>
        <v>0.11</v>
      </c>
      <c r="H1168" s="146">
        <f>+PI()*G1168^2/4</f>
        <v>9.5033177771091243E-3</v>
      </c>
      <c r="I1168" s="147">
        <f>+D1154+O1154</f>
        <v>335.43801039531883</v>
      </c>
      <c r="J1168" s="261">
        <f>+D1168</f>
        <v>335.93452020649215</v>
      </c>
      <c r="K1168" s="147">
        <f>+I1168-J1168</f>
        <v>-0.49650981117332549</v>
      </c>
      <c r="L1168" s="262">
        <f>(-2*POWER(2*9.81*G1168*ABS(K1168)/F1168,0.5))*(LOG10(($D$2/(3.7*G1168))+((2.51*$D$3*POWER(F1168,0.5))/(G1168*POWER(2*9.81*G1168*ABS(K1168),0.5)))))</f>
        <v>0.53491066534723242</v>
      </c>
      <c r="M1168" s="146">
        <f>+IF(K1168&lt;0,-H1168*L1168,H1168*L1168)</f>
        <v>-5.0834260351596237E-3</v>
      </c>
      <c r="N1168" s="142">
        <f>+M1168/K1168</f>
        <v>1.0238319406310909E-2</v>
      </c>
      <c r="O1168" s="148">
        <f>2*M1171/N1171</f>
        <v>-1.2851948936103103E-2</v>
      </c>
    </row>
    <row r="1169" spans="2:15" x14ac:dyDescent="0.25">
      <c r="B1169" s="141"/>
      <c r="C1169" s="142"/>
      <c r="D1169" s="142"/>
      <c r="E1169" s="144" t="s">
        <v>171</v>
      </c>
      <c r="F1169" s="143">
        <v>283.68</v>
      </c>
      <c r="G1169" s="143">
        <f>75/1000</f>
        <v>7.4999999999999997E-2</v>
      </c>
      <c r="H1169" s="146">
        <f>+PI()*G1169^2/4</f>
        <v>4.4178646691106467E-3</v>
      </c>
      <c r="I1169" s="147">
        <f>+D1164+O1164</f>
        <v>335.49487639527507</v>
      </c>
      <c r="J1169" s="261">
        <f>+D1168</f>
        <v>335.93452020649215</v>
      </c>
      <c r="K1169" s="147">
        <f>+I1169-J1169</f>
        <v>-0.43964381121708129</v>
      </c>
      <c r="L1169" s="262">
        <f>(-2*POWER(2*9.81*G1169*ABS(K1169)/F1169,0.5))*(LOG10(($D$2/(3.7*G1169))+((2.51*$D$3*POWER(F1169,0.5))/(G1169*POWER(2*9.81*G1169*ABS(K1169),0.5)))))</f>
        <v>0.30054701126038075</v>
      </c>
      <c r="M1169" s="146">
        <f>+IF(K1169&lt;0,-H1169*L1169,H1169*L1169)</f>
        <v>-1.3277760224540357E-3</v>
      </c>
      <c r="N1169" s="142">
        <f>+M1169/K1169</f>
        <v>3.020117623806206E-3</v>
      </c>
      <c r="O1169" s="148"/>
    </row>
    <row r="1170" spans="2:15" x14ac:dyDescent="0.25">
      <c r="B1170" s="141"/>
      <c r="C1170" s="142"/>
      <c r="D1170" s="142"/>
      <c r="E1170" s="144" t="s">
        <v>170</v>
      </c>
      <c r="F1170" s="143">
        <v>372.26</v>
      </c>
      <c r="G1170" s="145">
        <f>110/1000</f>
        <v>0.11</v>
      </c>
      <c r="H1170" s="146">
        <f>+PI()*G1170^2/4</f>
        <v>9.5033177771091243E-3</v>
      </c>
      <c r="I1170" s="147">
        <v>339.3</v>
      </c>
      <c r="J1170" s="261">
        <f>+D1168</f>
        <v>335.93452020649215</v>
      </c>
      <c r="K1170" s="147">
        <f>+I1170-J1170</f>
        <v>3.3654797935078591</v>
      </c>
      <c r="L1170" s="262">
        <f>(-2*POWER(2*9.81*G1170*ABS(K1170)/F1170,0.5))*(LOG10(($D$2/(3.7*G1170))+((2.51*$D$3*POWER(F1170,0.5))/(G1170*POWER(2*9.81*G1170*ABS(K1170),0.5)))))</f>
        <v>1.0540400631354894</v>
      </c>
      <c r="M1170" s="146">
        <f>+IF(K1170&lt;0,-H1170*L1170,H1170*L1170)</f>
        <v>1.0016877669780719E-2</v>
      </c>
      <c r="N1170" s="142">
        <f>+M1170/K1170</f>
        <v>2.9763594745402019E-3</v>
      </c>
      <c r="O1170" s="148"/>
    </row>
    <row r="1171" spans="2:15" ht="16.5" thickBot="1" x14ac:dyDescent="0.35">
      <c r="B1171" s="299"/>
      <c r="C1171" s="300"/>
      <c r="D1171" s="300"/>
      <c r="E1171" s="300"/>
      <c r="F1171" s="300"/>
      <c r="G1171" s="300"/>
      <c r="H1171" s="300"/>
      <c r="I1171" s="300"/>
      <c r="J1171" s="300"/>
      <c r="K1171" s="300"/>
      <c r="L1171" s="301" t="s">
        <v>166</v>
      </c>
      <c r="M1171" s="302">
        <f>+SUM(M1168:M1170)-C1168</f>
        <v>-1.043243878329405E-4</v>
      </c>
      <c r="N1171" s="303">
        <f>+SUM(N1168:N1170)</f>
        <v>1.6234796504657319E-2</v>
      </c>
      <c r="O1171" s="304"/>
    </row>
    <row r="1173" spans="2:15" ht="15.75" thickBot="1" x14ac:dyDescent="0.3"/>
    <row r="1174" spans="2:15" ht="15.75" thickBot="1" x14ac:dyDescent="0.3">
      <c r="B1174" s="131">
        <f>+B1135+1</f>
        <v>31</v>
      </c>
      <c r="D1174" s="297"/>
    </row>
    <row r="1175" spans="2:15" ht="32.25" thickBot="1" x14ac:dyDescent="0.3">
      <c r="B1175" s="125" t="s">
        <v>151</v>
      </c>
      <c r="C1175" s="298" t="s">
        <v>161</v>
      </c>
      <c r="D1175" s="298" t="s">
        <v>153</v>
      </c>
      <c r="E1175" s="125" t="s">
        <v>152</v>
      </c>
      <c r="F1175" s="125" t="s">
        <v>78</v>
      </c>
      <c r="G1175" s="125" t="s">
        <v>115</v>
      </c>
      <c r="H1175" s="125" t="s">
        <v>154</v>
      </c>
      <c r="I1175" s="125" t="s">
        <v>155</v>
      </c>
      <c r="J1175" s="125" t="s">
        <v>156</v>
      </c>
      <c r="K1175" s="125" t="s">
        <v>157</v>
      </c>
      <c r="L1175" s="125" t="s">
        <v>82</v>
      </c>
      <c r="M1175" s="125" t="s">
        <v>164</v>
      </c>
      <c r="N1175" s="125" t="s">
        <v>158</v>
      </c>
      <c r="O1175" s="129" t="s">
        <v>165</v>
      </c>
    </row>
    <row r="1176" spans="2:15" x14ac:dyDescent="0.25">
      <c r="B1176" s="132" t="s">
        <v>127</v>
      </c>
      <c r="C1176" s="133">
        <f>2.97/1000</f>
        <v>2.97E-3</v>
      </c>
      <c r="D1176" s="134">
        <f>+D1137+O1137</f>
        <v>336.59350192326099</v>
      </c>
      <c r="E1176" s="135" t="s">
        <v>110</v>
      </c>
      <c r="F1176" s="136">
        <v>310.83</v>
      </c>
      <c r="G1176" s="137">
        <f>110/1000</f>
        <v>0.11</v>
      </c>
      <c r="H1176" s="138">
        <f>+PI()*G1176^2/4</f>
        <v>9.5033177771091243E-3</v>
      </c>
      <c r="I1176" s="134">
        <v>339.3</v>
      </c>
      <c r="J1176" s="134">
        <f>+D1176</f>
        <v>336.59350192326099</v>
      </c>
      <c r="K1176" s="134">
        <f>+I1176-J1176</f>
        <v>2.7064980767390239</v>
      </c>
      <c r="L1176" s="133">
        <f>(-2*POWER(2*9.81*G1176*ABS(K1176)/F1176,0.5))*(LOG10(($D$2/(3.7*G1176))+((2.51*$D$3*POWER(F1176,0.5))/(G1176*POWER(2*9.81*G1176*ABS(K1176),0.5)))))</f>
        <v>1.0322372554973629</v>
      </c>
      <c r="M1176" s="139">
        <f>+IF(K1176&lt;0,-H1176*L1176,H1176*L1176)</f>
        <v>9.8096786603624215E-3</v>
      </c>
      <c r="N1176" s="133">
        <f>+M1176/K1176</f>
        <v>3.6244912733068707E-3</v>
      </c>
      <c r="O1176" s="140">
        <f>2*M1178/N1178</f>
        <v>-1.023076946881594E-2</v>
      </c>
    </row>
    <row r="1177" spans="2:15" x14ac:dyDescent="0.25">
      <c r="B1177" s="141"/>
      <c r="C1177" s="142"/>
      <c r="D1177" s="143"/>
      <c r="E1177" s="144" t="s">
        <v>138</v>
      </c>
      <c r="F1177" s="143">
        <v>240.22</v>
      </c>
      <c r="G1177" s="145">
        <f>110/1000</f>
        <v>0.11</v>
      </c>
      <c r="H1177" s="146">
        <f>+PI()*G1177^2/4</f>
        <v>9.5033177771091243E-3</v>
      </c>
      <c r="I1177" s="147">
        <f>+D1141+O1141</f>
        <v>335.48344559233948</v>
      </c>
      <c r="J1177" s="147">
        <f>+D1176</f>
        <v>336.59350192326099</v>
      </c>
      <c r="K1177" s="147">
        <f>+I1177-J1177</f>
        <v>-1.110056330921509</v>
      </c>
      <c r="L1177" s="142">
        <f>(-2*POWER(2*9.81*G1177*ABS(K1177)/F1177,0.5))*(LOG10(($D$2/(3.7*G1177))+((2.51*$D$3*POWER(F1177,0.5))/(G1177*POWER(2*9.81*G1177*ABS(K1177),0.5)))))</f>
        <v>0.72500678099502069</v>
      </c>
      <c r="M1177" s="146">
        <f>+IF(K1177&lt;0,-H1177*L1177,H1177*L1177)</f>
        <v>-6.8899698303546419E-3</v>
      </c>
      <c r="N1177" s="142">
        <f>+M1177/K1177</f>
        <v>6.206865037772416E-3</v>
      </c>
      <c r="O1177" s="148"/>
    </row>
    <row r="1178" spans="2:15" ht="15.75" x14ac:dyDescent="0.3">
      <c r="B1178" s="141"/>
      <c r="C1178" s="142"/>
      <c r="D1178" s="143"/>
      <c r="E1178" s="144"/>
      <c r="F1178" s="143"/>
      <c r="G1178" s="145"/>
      <c r="H1178" s="146"/>
      <c r="I1178" s="147"/>
      <c r="J1178" s="147"/>
      <c r="K1178" s="147"/>
      <c r="L1178" s="149" t="s">
        <v>166</v>
      </c>
      <c r="M1178" s="150">
        <f>+SUM(M1176:M1177)-C1176</f>
        <v>-5.0291169992220438E-5</v>
      </c>
      <c r="N1178" s="151">
        <f>+SUM(N1176:N1177)</f>
        <v>9.8313563110792868E-3</v>
      </c>
      <c r="O1178" s="148"/>
    </row>
    <row r="1179" spans="2:15" x14ac:dyDescent="0.25">
      <c r="B1179" s="141"/>
      <c r="C1179" s="142"/>
      <c r="D1179" s="143"/>
      <c r="E1179" s="144"/>
      <c r="F1179" s="142"/>
      <c r="G1179" s="142"/>
      <c r="H1179" s="146"/>
      <c r="I1179" s="152"/>
      <c r="J1179" s="142"/>
      <c r="K1179" s="142"/>
      <c r="L1179" s="142"/>
      <c r="M1179" s="142"/>
      <c r="N1179" s="142"/>
      <c r="O1179" s="153"/>
    </row>
    <row r="1180" spans="2:15" x14ac:dyDescent="0.25">
      <c r="B1180" s="154" t="s">
        <v>128</v>
      </c>
      <c r="C1180" s="142">
        <f>3.73/1000</f>
        <v>3.7299999999999998E-3</v>
      </c>
      <c r="D1180" s="147">
        <f>+D1141+O1141</f>
        <v>335.48344559233948</v>
      </c>
      <c r="E1180" s="144" t="s">
        <v>138</v>
      </c>
      <c r="F1180" s="143">
        <v>240.22</v>
      </c>
      <c r="G1180" s="155">
        <f>110/1000</f>
        <v>0.11</v>
      </c>
      <c r="H1180" s="146">
        <f>+PI()*G1180^2/4</f>
        <v>9.5033177771091243E-3</v>
      </c>
      <c r="I1180" s="156">
        <f>+D1176+O1176</f>
        <v>336.58327115379217</v>
      </c>
      <c r="J1180" s="147">
        <f>+D1180</f>
        <v>335.48344559233948</v>
      </c>
      <c r="K1180" s="147">
        <f>+I1180-J1180</f>
        <v>1.0998255614526897</v>
      </c>
      <c r="L1180" s="142">
        <f>(-2*POWER(2*9.81*G1180*ABS(K1180)/F1180,0.5))*(LOG10(($D$2/(3.7*G1180))+((2.51*$D$3*POWER(F1180,0.5))/(G1180*POWER(2*9.81*G1180*ABS(K1180),0.5)))))</f>
        <v>0.72126460130862124</v>
      </c>
      <c r="M1180" s="146">
        <f>+IF(K1180&lt;0,-H1180*L1180,H1180*L1180)</f>
        <v>6.854406707615745E-3</v>
      </c>
      <c r="N1180" s="142">
        <f>+M1180/K1180</f>
        <v>6.2322671411293579E-3</v>
      </c>
      <c r="O1180" s="148">
        <f>2*M1183/N1183</f>
        <v>-1.5072304021020699E-2</v>
      </c>
    </row>
    <row r="1181" spans="2:15" x14ac:dyDescent="0.25">
      <c r="B1181" s="141"/>
      <c r="C1181" s="142"/>
      <c r="D1181" s="143"/>
      <c r="E1181" s="144" t="s">
        <v>139</v>
      </c>
      <c r="F1181" s="147">
        <v>237.3</v>
      </c>
      <c r="G1181" s="155">
        <f>110/1000</f>
        <v>0.11</v>
      </c>
      <c r="H1181" s="146">
        <f>+PI()*G1181^2/4</f>
        <v>9.5033177771091243E-3</v>
      </c>
      <c r="I1181" s="156">
        <f>+D1146+O1146</f>
        <v>335.29324947682932</v>
      </c>
      <c r="J1181" s="147">
        <f>+D1180</f>
        <v>335.48344559233948</v>
      </c>
      <c r="K1181" s="147">
        <f>+I1181-J1181</f>
        <v>-0.19019611551016169</v>
      </c>
      <c r="L1181" s="142">
        <f>(-2*POWER(2*9.81*G1181*ABS(K1181)/F1181,0.5))*(LOG10(($D$2/(3.7*G1181))+((2.51*$D$3*POWER(F1181,0.5))/(G1181*POWER(2*9.81*G1181*ABS(K1181),0.5)))))</f>
        <v>0.27063302708760195</v>
      </c>
      <c r="M1181" s="146">
        <f>+IF(K1181&lt;0,-H1181*L1181,H1181*L1181)</f>
        <v>-2.5719116573944627E-3</v>
      </c>
      <c r="N1181" s="142">
        <f>+M1181/K1181</f>
        <v>1.3522419479997487E-2</v>
      </c>
      <c r="O1181" s="148"/>
    </row>
    <row r="1182" spans="2:15" x14ac:dyDescent="0.25">
      <c r="B1182" s="141"/>
      <c r="C1182" s="142"/>
      <c r="D1182" s="143"/>
      <c r="E1182" s="144" t="s">
        <v>112</v>
      </c>
      <c r="F1182" s="143">
        <v>401.36</v>
      </c>
      <c r="G1182" s="155">
        <f>110/1000</f>
        <v>0.11</v>
      </c>
      <c r="H1182" s="146">
        <f>+PI()*G1182^2/4</f>
        <v>9.5033177771091243E-3</v>
      </c>
      <c r="I1182" s="156">
        <f>+D1154+O1154</f>
        <v>335.43801039531883</v>
      </c>
      <c r="J1182" s="147">
        <f>+D1180</f>
        <v>335.48344559233948</v>
      </c>
      <c r="K1182" s="147">
        <f>+I1182-J1182</f>
        <v>-4.5435197020651685E-2</v>
      </c>
      <c r="L1182" s="142">
        <f>(-2*POWER(2*9.81*G1182*ABS(K1182)/F1182,0.5))*(LOG10(($D$2/(3.7*G1182))+((2.51*$D$3*POWER(F1182,0.5))/(G1182*POWER(2*9.81*G1182*ABS(K1182),0.5)))))</f>
        <v>8.847808082901043E-2</v>
      </c>
      <c r="M1182" s="146">
        <f>+IF(K1182&lt;0,-H1182*L1182,H1182*L1182)</f>
        <v>-8.4083531842683282E-4</v>
      </c>
      <c r="N1182" s="142">
        <f>+M1182/K1182</f>
        <v>1.8506254480301857E-2</v>
      </c>
      <c r="O1182" s="148"/>
    </row>
    <row r="1183" spans="2:15" ht="15.75" x14ac:dyDescent="0.3">
      <c r="B1183" s="141"/>
      <c r="C1183" s="142"/>
      <c r="D1183" s="143"/>
      <c r="E1183" s="144"/>
      <c r="F1183" s="143"/>
      <c r="G1183" s="155"/>
      <c r="H1183" s="146"/>
      <c r="I1183" s="156"/>
      <c r="J1183" s="147"/>
      <c r="K1183" s="147"/>
      <c r="L1183" s="149" t="s">
        <v>166</v>
      </c>
      <c r="M1183" s="150">
        <f>+SUM(M1180:M1182)-C1180</f>
        <v>-2.8834026820554999E-4</v>
      </c>
      <c r="N1183" s="151">
        <f>+SUM(N1180:N1182)</f>
        <v>3.8260941101428705E-2</v>
      </c>
      <c r="O1183" s="153"/>
    </row>
    <row r="1184" spans="2:15" x14ac:dyDescent="0.25">
      <c r="B1184" s="141"/>
      <c r="C1184" s="142"/>
      <c r="D1184" s="143"/>
      <c r="E1184" s="144"/>
      <c r="F1184" s="142"/>
      <c r="G1184" s="142"/>
      <c r="H1184" s="146"/>
      <c r="I1184" s="152"/>
      <c r="J1184" s="143"/>
      <c r="K1184" s="142"/>
      <c r="L1184" s="142"/>
      <c r="M1184" s="142"/>
      <c r="N1184" s="142"/>
      <c r="O1184" s="153"/>
    </row>
    <row r="1185" spans="2:15" x14ac:dyDescent="0.25">
      <c r="B1185" s="154" t="s">
        <v>141</v>
      </c>
      <c r="C1185" s="179">
        <f>1.9/1000</f>
        <v>1.9E-3</v>
      </c>
      <c r="D1185" s="147">
        <f>+D1146+O1146</f>
        <v>335.29324947682932</v>
      </c>
      <c r="E1185" s="144" t="s">
        <v>139</v>
      </c>
      <c r="F1185" s="147">
        <v>237.3</v>
      </c>
      <c r="G1185" s="155">
        <f>110/1000</f>
        <v>0.11</v>
      </c>
      <c r="H1185" s="146">
        <f>+PI()*G1185^2/4</f>
        <v>9.5033177771091243E-3</v>
      </c>
      <c r="I1185" s="156">
        <f>+D1180+O1180</f>
        <v>335.46837328831845</v>
      </c>
      <c r="J1185" s="147">
        <f>+D1185</f>
        <v>335.29324947682932</v>
      </c>
      <c r="K1185" s="147">
        <f>+I1185-J1185</f>
        <v>0.17512381148912937</v>
      </c>
      <c r="L1185" s="142">
        <f>(-2*POWER(2*9.81*G1185*ABS(K1185)/F1185,0.5))*(LOG10(($D$2/(3.7*G1185))+((2.51*$D$3*POWER(F1185,0.5))/(G1185*POWER(2*9.81*G1185*ABS(K1185),0.5)))))</f>
        <v>0.25826668709023881</v>
      </c>
      <c r="M1185" s="146">
        <f>+IF(K1185&lt;0,-H1185*L1185,H1185*L1185)</f>
        <v>2.4543903986597461E-3</v>
      </c>
      <c r="N1185" s="142">
        <f>+M1185/K1185</f>
        <v>1.401517233886895E-2</v>
      </c>
      <c r="O1185" s="148">
        <f>2*M1187/N1187</f>
        <v>-1.5306551871829398E-2</v>
      </c>
    </row>
    <row r="1186" spans="2:15" x14ac:dyDescent="0.25">
      <c r="B1186" s="141"/>
      <c r="C1186" s="142"/>
      <c r="D1186" s="143"/>
      <c r="E1186" s="144" t="s">
        <v>117</v>
      </c>
      <c r="F1186" s="143">
        <v>401.35</v>
      </c>
      <c r="G1186" s="143">
        <f>75/1000</f>
        <v>7.4999999999999997E-2</v>
      </c>
      <c r="H1186" s="146">
        <f>+PI()*G1186^2/4</f>
        <v>4.4178646691106467E-3</v>
      </c>
      <c r="I1186" s="156">
        <f>+D1150+O1150</f>
        <v>335.09620322090507</v>
      </c>
      <c r="J1186" s="147">
        <f>+D1185</f>
        <v>335.29324947682932</v>
      </c>
      <c r="K1186" s="147">
        <f>+I1186-J1186</f>
        <v>-0.19704625592424918</v>
      </c>
      <c r="L1186" s="142">
        <f>(-2*POWER(2*9.81*G1186*ABS(K1186)/F1186,0.5))*(LOG10(($D$2/(3.7*G1186))+((2.51*$D$3*POWER(F1186,0.5))/(G1186*POWER(2*9.81*G1186*ABS(K1186),0.5)))))</f>
        <v>0.15581949071512363</v>
      </c>
      <c r="M1186" s="146">
        <f>+IF(K1186&lt;0,-H1186*L1186,H1186*L1186)</f>
        <v>-6.8838942278915912E-4</v>
      </c>
      <c r="N1186" s="142">
        <f>+M1186/K1186</f>
        <v>3.4935422627557959E-3</v>
      </c>
      <c r="O1186" s="148"/>
    </row>
    <row r="1187" spans="2:15" ht="15.75" x14ac:dyDescent="0.3">
      <c r="B1187" s="141"/>
      <c r="C1187" s="142"/>
      <c r="D1187" s="143"/>
      <c r="E1187" s="144"/>
      <c r="F1187" s="142"/>
      <c r="G1187" s="142"/>
      <c r="H1187" s="146"/>
      <c r="I1187" s="152"/>
      <c r="J1187" s="143"/>
      <c r="K1187" s="142"/>
      <c r="L1187" s="149" t="s">
        <v>166</v>
      </c>
      <c r="M1187" s="150">
        <f>+SUM(M1185:M1186)-C1185</f>
        <v>-1.3399902412941297E-4</v>
      </c>
      <c r="N1187" s="151">
        <f>+SUM(N1185:N1186)</f>
        <v>1.7508714601624745E-2</v>
      </c>
      <c r="O1187" s="153"/>
    </row>
    <row r="1188" spans="2:15" ht="15.75" x14ac:dyDescent="0.3">
      <c r="B1188" s="141"/>
      <c r="C1188" s="142"/>
      <c r="D1188" s="143"/>
      <c r="E1188" s="144"/>
      <c r="F1188" s="142"/>
      <c r="G1188" s="142"/>
      <c r="H1188" s="146"/>
      <c r="I1188" s="152"/>
      <c r="J1188" s="143"/>
      <c r="K1188" s="142"/>
      <c r="L1188" s="149"/>
      <c r="M1188" s="150"/>
      <c r="N1188" s="151"/>
      <c r="O1188" s="153"/>
    </row>
    <row r="1189" spans="2:15" x14ac:dyDescent="0.25">
      <c r="B1189" s="154" t="s">
        <v>145</v>
      </c>
      <c r="C1189" s="143">
        <f>1.95/1000</f>
        <v>1.9499999999999999E-3</v>
      </c>
      <c r="D1189" s="147">
        <f>+D1150+O1150</f>
        <v>335.09620322090507</v>
      </c>
      <c r="E1189" s="144" t="s">
        <v>117</v>
      </c>
      <c r="F1189" s="143">
        <v>401.35</v>
      </c>
      <c r="G1189" s="143">
        <f>75/1000</f>
        <v>7.4999999999999997E-2</v>
      </c>
      <c r="H1189" s="146">
        <f>+PI()*G1189^2/4</f>
        <v>4.4178646691106467E-3</v>
      </c>
      <c r="I1189" s="147">
        <f>+D1185+O1185</f>
        <v>335.27794292495747</v>
      </c>
      <c r="J1189" s="147">
        <f>+D1189</f>
        <v>335.09620322090507</v>
      </c>
      <c r="K1189" s="147">
        <f>+I1189-J1189</f>
        <v>0.18173970405240425</v>
      </c>
      <c r="L1189" s="262">
        <f>(-2*POWER(2*9.81*G1189*ABS(K1189)/F1189,0.5))*(LOG10(($D$2/(3.7*G1189))+((2.51*$D$3*POWER(F1189,0.5))/(G1189*POWER(2*9.81*G1189*ABS(K1189),0.5)))))</f>
        <v>0.14874241449050266</v>
      </c>
      <c r="M1189" s="146">
        <f>+IF(K1189&lt;0,-H1189*L1189,H1189*L1189)</f>
        <v>6.571238577758032E-4</v>
      </c>
      <c r="N1189" s="142">
        <f>+M1189/K1189</f>
        <v>3.6157418721575719E-3</v>
      </c>
      <c r="O1189" s="148">
        <f>2*M1191/N1191</f>
        <v>-1.5492237352236643E-2</v>
      </c>
    </row>
    <row r="1190" spans="2:15" x14ac:dyDescent="0.25">
      <c r="B1190" s="141"/>
      <c r="C1190" s="142"/>
      <c r="D1190" s="143"/>
      <c r="E1190" s="144" t="s">
        <v>167</v>
      </c>
      <c r="F1190" s="143">
        <v>249.85</v>
      </c>
      <c r="G1190" s="143">
        <f>75/1000</f>
        <v>7.4999999999999997E-2</v>
      </c>
      <c r="H1190" s="146">
        <f>+PI()*G1190^2/4</f>
        <v>4.4178646691106467E-3</v>
      </c>
      <c r="I1190" s="147">
        <f>+D1154+O1154</f>
        <v>335.43801039531883</v>
      </c>
      <c r="J1190" s="147">
        <f>+D1189</f>
        <v>335.09620322090507</v>
      </c>
      <c r="K1190" s="147">
        <f>+I1190-J1190</f>
        <v>0.34180717441375918</v>
      </c>
      <c r="L1190" s="142">
        <f>(-2*POWER(2*9.81*G1190*ABS(K1190)/F1190,0.5))*(LOG10(($D$2/(3.7*G1190))+((2.51*$D$3*POWER(F1190,0.5))/(G1190*POWER(2*9.81*G1190*ABS(K1190),0.5)))))</f>
        <v>0.27996299714263884</v>
      </c>
      <c r="M1190" s="146">
        <f>+IF(K1190&lt;0,-H1190*L1190,H1190*L1190)</f>
        <v>1.2368386337347891E-3</v>
      </c>
      <c r="N1190" s="142">
        <f>+M1190/K1190</f>
        <v>3.6185274222406759E-3</v>
      </c>
      <c r="O1190" s="148"/>
    </row>
    <row r="1191" spans="2:15" ht="15.75" x14ac:dyDescent="0.3">
      <c r="B1191" s="141"/>
      <c r="C1191" s="142"/>
      <c r="D1191" s="152"/>
      <c r="E1191" s="144"/>
      <c r="F1191" s="142"/>
      <c r="G1191" s="142"/>
      <c r="H1191" s="146"/>
      <c r="I1191" s="152"/>
      <c r="J1191" s="143"/>
      <c r="K1191" s="142"/>
      <c r="L1191" s="149" t="s">
        <v>166</v>
      </c>
      <c r="M1191" s="150">
        <f>+SUM(M1189:M1190)-C1189</f>
        <v>-5.6037508489407582E-5</v>
      </c>
      <c r="N1191" s="151">
        <f>+SUM(N1189:N1190)</f>
        <v>7.2342692943982477E-3</v>
      </c>
      <c r="O1191" s="153"/>
    </row>
    <row r="1192" spans="2:15" x14ac:dyDescent="0.25">
      <c r="B1192" s="141"/>
      <c r="C1192" s="142"/>
      <c r="D1192" s="152"/>
      <c r="E1192" s="144"/>
      <c r="F1192" s="142"/>
      <c r="G1192" s="142"/>
      <c r="H1192" s="146"/>
      <c r="I1192" s="152"/>
      <c r="J1192" s="143"/>
      <c r="K1192" s="142"/>
      <c r="L1192" s="142"/>
      <c r="M1192" s="142"/>
      <c r="N1192" s="142"/>
      <c r="O1192" s="153"/>
    </row>
    <row r="1193" spans="2:15" x14ac:dyDescent="0.25">
      <c r="B1193" s="154" t="s">
        <v>146</v>
      </c>
      <c r="C1193" s="143">
        <f>4.52/1000</f>
        <v>4.5199999999999997E-3</v>
      </c>
      <c r="D1193" s="156">
        <f>+D1154+O1154</f>
        <v>335.43801039531883</v>
      </c>
      <c r="E1193" s="144" t="s">
        <v>112</v>
      </c>
      <c r="F1193" s="143">
        <v>401.36</v>
      </c>
      <c r="G1193" s="145">
        <f>110/1000</f>
        <v>0.11</v>
      </c>
      <c r="H1193" s="146">
        <f>+PI()*G1193^2/4</f>
        <v>9.5033177771091243E-3</v>
      </c>
      <c r="I1193" s="156">
        <f>+D1180+O1180</f>
        <v>335.46837328831845</v>
      </c>
      <c r="J1193" s="147">
        <f>+D1193</f>
        <v>335.43801039531883</v>
      </c>
      <c r="K1193" s="147">
        <f>+I1193-J1193</f>
        <v>3.0362892999619362E-2</v>
      </c>
      <c r="L1193" s="142">
        <f>(-2*POWER(2*9.81*G1193*ABS(K1193)/F1193,0.5))*(LOG10(($D$2/(3.7*G1193))+((2.51*$D$3*POWER(F1193,0.5))/(G1193*POWER(2*9.81*G1193*ABS(K1193),0.5)))))</f>
        <v>7.0097103756626714E-2</v>
      </c>
      <c r="M1193" s="146">
        <f>+IF(K1193&lt;0,-H1193*L1193,H1193*L1193)</f>
        <v>6.6615505225421342E-4</v>
      </c>
      <c r="N1193" s="142">
        <f>+M1193/K1193</f>
        <v>2.1939775378537366E-2</v>
      </c>
      <c r="O1193" s="148">
        <f>2*M1197/N1197</f>
        <v>-1.4697392779359978E-2</v>
      </c>
    </row>
    <row r="1194" spans="2:15" x14ac:dyDescent="0.25">
      <c r="B1194" s="141"/>
      <c r="C1194" s="142"/>
      <c r="D1194" s="152"/>
      <c r="E1194" s="144" t="s">
        <v>167</v>
      </c>
      <c r="F1194" s="143">
        <v>249.85</v>
      </c>
      <c r="G1194" s="145">
        <f>75/1000</f>
        <v>7.4999999999999997E-2</v>
      </c>
      <c r="H1194" s="146">
        <f>+PI()*G1194^2/4</f>
        <v>4.4178646691106467E-3</v>
      </c>
      <c r="I1194" s="156">
        <f>+D1189+O1189</f>
        <v>335.08071098355282</v>
      </c>
      <c r="J1194" s="147">
        <f>+D1193</f>
        <v>335.43801039531883</v>
      </c>
      <c r="K1194" s="147">
        <f>+I1194-J1194</f>
        <v>-0.35729941176600732</v>
      </c>
      <c r="L1194" s="142">
        <f>(-2*POWER(2*9.81*G1194*ABS(K1194)/F1194,0.5))*(LOG10(($D$2/(3.7*G1194))+((2.51*$D$3*POWER(F1194,0.5))/(G1194*POWER(2*9.81*G1194*ABS(K1194),0.5)))))</f>
        <v>0.28711402586440393</v>
      </c>
      <c r="M1194" s="146">
        <f>+IF(K1194&lt;0,-H1194*L1194,H1194*L1194)</f>
        <v>-1.2684309108724706E-3</v>
      </c>
      <c r="N1194" s="142">
        <f>+M1194/K1194</f>
        <v>3.5500503754065972E-3</v>
      </c>
      <c r="O1194" s="148"/>
    </row>
    <row r="1195" spans="2:15" x14ac:dyDescent="0.25">
      <c r="B1195" s="141"/>
      <c r="C1195" s="142"/>
      <c r="D1195" s="152"/>
      <c r="E1195" s="144" t="s">
        <v>140</v>
      </c>
      <c r="F1195" s="143">
        <v>298.01</v>
      </c>
      <c r="G1195" s="145">
        <f>63/1000</f>
        <v>6.3E-2</v>
      </c>
      <c r="H1195" s="146">
        <f>+PI()*G1195^2/4</f>
        <v>3.1172453105244723E-3</v>
      </c>
      <c r="I1195" s="156">
        <f>+D1160+O1160</f>
        <v>335.40205035375942</v>
      </c>
      <c r="J1195" s="147">
        <f>+D1193</f>
        <v>335.43801039531883</v>
      </c>
      <c r="K1195" s="147">
        <f>+I1195-J1195</f>
        <v>-3.5960041559405909E-2</v>
      </c>
      <c r="L1195" s="142">
        <f>(-2*POWER(2*9.81*G1195*ABS(K1195)/F1195,0.5))*(LOG10(($D$2/(3.7*G1195))+((2.51*$D$3*POWER(F1195,0.5))/(G1195*POWER(2*9.81*G1195*ABS(K1195),0.5)))))</f>
        <v>6.0607436658154906E-2</v>
      </c>
      <c r="M1195" s="146">
        <f>+IF(K1195&lt;0,-H1195*L1195,H1195*L1195)</f>
        <v>-1.8892824770554238E-4</v>
      </c>
      <c r="N1195" s="142">
        <f>+M1195/K1195</f>
        <v>5.253838413769165E-3</v>
      </c>
      <c r="O1195" s="148"/>
    </row>
    <row r="1196" spans="2:15" x14ac:dyDescent="0.25">
      <c r="B1196" s="141"/>
      <c r="C1196" s="142"/>
      <c r="D1196" s="142"/>
      <c r="E1196" s="144" t="s">
        <v>168</v>
      </c>
      <c r="F1196" s="143">
        <v>184.94</v>
      </c>
      <c r="G1196" s="145">
        <f>110/1000</f>
        <v>0.11</v>
      </c>
      <c r="H1196" s="146">
        <f>+PI()*G1196^2/4</f>
        <v>9.5033177771091243E-3</v>
      </c>
      <c r="I1196" s="156">
        <f>+D1168+O1168</f>
        <v>335.92166825755606</v>
      </c>
      <c r="J1196" s="147">
        <f>+D1193</f>
        <v>335.43801039531883</v>
      </c>
      <c r="K1196" s="147">
        <f>+I1196-J1196</f>
        <v>0.48365786223723717</v>
      </c>
      <c r="L1196" s="142">
        <f>(-2*POWER(2*9.81*G1196*ABS(K1196)/F1196,0.5))*(LOG10(($D$2/(3.7*G1196))+((2.51*$D$3*POWER(F1196,0.5))/(G1196*POWER(2*9.81*G1196*ABS(K1196),0.5)))))</f>
        <v>0.52709685911737181</v>
      </c>
      <c r="M1196" s="146">
        <f>+IF(K1196&lt;0,-H1196*L1196,H1196*L1196)</f>
        <v>5.0091689515085027E-3</v>
      </c>
      <c r="N1196" s="142">
        <f>+M1196/K1196</f>
        <v>1.0356843840680655E-2</v>
      </c>
      <c r="O1196" s="148"/>
    </row>
    <row r="1197" spans="2:15" ht="15.75" x14ac:dyDescent="0.3">
      <c r="B1197" s="141"/>
      <c r="C1197" s="142"/>
      <c r="D1197" s="142"/>
      <c r="E1197" s="142"/>
      <c r="F1197" s="142"/>
      <c r="G1197" s="142"/>
      <c r="H1197" s="146"/>
      <c r="I1197" s="152"/>
      <c r="J1197" s="143"/>
      <c r="K1197" s="142"/>
      <c r="L1197" s="149" t="s">
        <v>166</v>
      </c>
      <c r="M1197" s="150">
        <f>+SUM(M1193:M1196)-C1193</f>
        <v>-3.0203515481529684E-4</v>
      </c>
      <c r="N1197" s="151">
        <f>+SUM(N1193:N1196)</f>
        <v>4.110050800839378E-2</v>
      </c>
      <c r="O1197" s="153"/>
    </row>
    <row r="1198" spans="2:15" x14ac:dyDescent="0.25">
      <c r="B1198" s="141"/>
      <c r="C1198" s="142"/>
      <c r="D1198" s="142"/>
      <c r="E1198" s="142"/>
      <c r="F1198" s="142"/>
      <c r="G1198" s="142"/>
      <c r="H1198" s="146"/>
      <c r="I1198" s="142"/>
      <c r="J1198" s="143"/>
      <c r="K1198" s="142"/>
      <c r="L1198" s="142"/>
      <c r="M1198" s="142"/>
      <c r="N1198" s="142"/>
      <c r="O1198" s="153"/>
    </row>
    <row r="1199" spans="2:15" x14ac:dyDescent="0.25">
      <c r="B1199" s="154" t="s">
        <v>147</v>
      </c>
      <c r="C1199" s="142">
        <f>0.79/1000</f>
        <v>7.9000000000000001E-4</v>
      </c>
      <c r="D1199" s="147">
        <f>+D1160+O1160</f>
        <v>335.40205035375942</v>
      </c>
      <c r="E1199" s="144" t="s">
        <v>140</v>
      </c>
      <c r="F1199" s="143">
        <v>298.01</v>
      </c>
      <c r="G1199" s="143">
        <f>63/1000</f>
        <v>6.3E-2</v>
      </c>
      <c r="H1199" s="146">
        <f>+PI()*G1199^2/4</f>
        <v>3.1172453105244723E-3</v>
      </c>
      <c r="I1199" s="147">
        <f>+D1193+O1193</f>
        <v>335.42331300253949</v>
      </c>
      <c r="J1199" s="147">
        <f>+D1199</f>
        <v>335.40205035375942</v>
      </c>
      <c r="K1199" s="147">
        <f>+I1199-J1199</f>
        <v>2.1262648780066229E-2</v>
      </c>
      <c r="L1199" s="142">
        <f>(-2*POWER(2*9.81*G1199*ABS(K1199)/F1199,0.5))*(LOG10(($D$2/(3.7*G1199))+((2.51*$D$3*POWER(F1199,0.5))/(G1199*POWER(2*9.81*G1199*ABS(K1199),0.5)))))</f>
        <v>4.4464756732683144E-2</v>
      </c>
      <c r="M1199" s="146">
        <f>+IF(K1199&lt;0,-H1199*L1199,H1199*L1199)</f>
        <v>1.38607554408568E-4</v>
      </c>
      <c r="N1199" s="142">
        <f>+M1199/K1199</f>
        <v>6.5188281969136806E-3</v>
      </c>
      <c r="O1199" s="148">
        <f>2*M1201/N1201</f>
        <v>-1.5139539023372589E-2</v>
      </c>
    </row>
    <row r="1200" spans="2:15" x14ac:dyDescent="0.25">
      <c r="B1200" s="141"/>
      <c r="C1200" s="142"/>
      <c r="D1200" s="142"/>
      <c r="E1200" s="144" t="s">
        <v>169</v>
      </c>
      <c r="F1200" s="143">
        <v>119.71</v>
      </c>
      <c r="G1200" s="143">
        <f>63/1000</f>
        <v>6.3E-2</v>
      </c>
      <c r="H1200" s="146">
        <f>+PI()*G1200^2/4</f>
        <v>3.1172453105244723E-3</v>
      </c>
      <c r="I1200" s="147">
        <f>+D1164+O1164</f>
        <v>335.49487639527507</v>
      </c>
      <c r="J1200" s="147">
        <f>+D1199</f>
        <v>335.40205035375942</v>
      </c>
      <c r="K1200" s="147">
        <f>+I1200-J1200</f>
        <v>9.2826041515650104E-2</v>
      </c>
      <c r="L1200" s="142">
        <f>(-2*POWER(2*9.81*G1200*ABS(K1200)/F1200,0.5))*(LOG10(($D$2/(3.7*G1200))+((2.51*$D$3*POWER(F1200,0.5))/(G1200*POWER(2*9.81*G1200*ABS(K1200),0.5)))))</f>
        <v>0.17857194761126155</v>
      </c>
      <c r="M1200" s="146">
        <f>+IF(K1200&lt;0,-H1200*L1200,H1200*L1200)</f>
        <v>5.566525662824268E-4</v>
      </c>
      <c r="N1200" s="142">
        <f>+M1200/K1200</f>
        <v>5.9967284739657605E-3</v>
      </c>
      <c r="O1200" s="148"/>
    </row>
    <row r="1201" spans="2:15" ht="15.75" x14ac:dyDescent="0.3">
      <c r="B1201" s="141"/>
      <c r="C1201" s="142"/>
      <c r="D1201" s="142"/>
      <c r="E1201" s="142"/>
      <c r="F1201" s="142"/>
      <c r="G1201" s="142"/>
      <c r="H1201" s="146"/>
      <c r="I1201" s="142"/>
      <c r="J1201" s="142"/>
      <c r="K1201" s="142"/>
      <c r="L1201" s="149" t="s">
        <v>166</v>
      </c>
      <c r="M1201" s="150">
        <f>+SUM(M1199:M1200)-C1199</f>
        <v>-9.4739879309005209E-5</v>
      </c>
      <c r="N1201" s="151">
        <f>+SUM(N1199:N1200)</f>
        <v>1.2515556670879441E-2</v>
      </c>
      <c r="O1201" s="153"/>
    </row>
    <row r="1202" spans="2:15" x14ac:dyDescent="0.25">
      <c r="B1202" s="141"/>
      <c r="C1202" s="142"/>
      <c r="D1202" s="142"/>
      <c r="E1202" s="142"/>
      <c r="F1202" s="142"/>
      <c r="G1202" s="142"/>
      <c r="H1202" s="146"/>
      <c r="I1202" s="142"/>
      <c r="J1202" s="142"/>
      <c r="K1202" s="142"/>
      <c r="L1202" s="142"/>
      <c r="M1202" s="142"/>
      <c r="N1202" s="142"/>
      <c r="O1202" s="153"/>
    </row>
    <row r="1203" spans="2:15" x14ac:dyDescent="0.25">
      <c r="B1203" s="154" t="s">
        <v>148</v>
      </c>
      <c r="C1203" s="142">
        <f>0.76/1000</f>
        <v>7.6000000000000004E-4</v>
      </c>
      <c r="D1203" s="147">
        <f>+D1164+O1164</f>
        <v>335.49487639527507</v>
      </c>
      <c r="E1203" s="144" t="s">
        <v>169</v>
      </c>
      <c r="F1203" s="143">
        <v>119.71</v>
      </c>
      <c r="G1203" s="143">
        <f>63/1000</f>
        <v>6.3E-2</v>
      </c>
      <c r="H1203" s="146">
        <f>+PI()*G1203^2/4</f>
        <v>3.1172453105244723E-3</v>
      </c>
      <c r="I1203" s="147">
        <f>+D1199+O1199</f>
        <v>335.38691081473604</v>
      </c>
      <c r="J1203" s="261">
        <f>+D1203</f>
        <v>335.49487639527507</v>
      </c>
      <c r="K1203" s="147">
        <f>+I1203-J1203</f>
        <v>-0.10796558053903027</v>
      </c>
      <c r="L1203" s="142">
        <f>(-2*POWER(2*9.81*G1203*ABS(K1203)/F1203,0.5))*(LOG10(($D$2/(3.7*G1203))+((2.51*$D$3*POWER(F1203,0.5))/(G1203*POWER(2*9.81*G1203*ABS(K1203),0.5)))))</f>
        <v>0.1947639410882441</v>
      </c>
      <c r="M1203" s="146">
        <f>+IF(K1203&lt;0,-H1203*L1203,H1203*L1203)</f>
        <v>-6.0712698201659352E-4</v>
      </c>
      <c r="N1203" s="142">
        <f>+M1203/K1203</f>
        <v>5.623338280454233E-3</v>
      </c>
      <c r="O1203" s="148">
        <f>2*M1205/N1205</f>
        <v>-1.4180538072445129E-2</v>
      </c>
    </row>
    <row r="1204" spans="2:15" x14ac:dyDescent="0.25">
      <c r="B1204" s="141"/>
      <c r="C1204" s="142"/>
      <c r="D1204" s="142"/>
      <c r="E1204" s="144" t="s">
        <v>122</v>
      </c>
      <c r="F1204" s="143">
        <v>283.68</v>
      </c>
      <c r="G1204" s="143">
        <f>75/1000</f>
        <v>7.4999999999999997E-2</v>
      </c>
      <c r="H1204" s="146">
        <f>+PI()*G1204^2/4</f>
        <v>4.4178646691106467E-3</v>
      </c>
      <c r="I1204" s="147">
        <f>+D1168+O1168</f>
        <v>335.92166825755606</v>
      </c>
      <c r="J1204" s="261">
        <f>+D1203</f>
        <v>335.49487639527507</v>
      </c>
      <c r="K1204" s="147">
        <f>+I1204-J1204</f>
        <v>0.42679186228099297</v>
      </c>
      <c r="L1204" s="262">
        <f>(-2*POWER(2*9.81*G1204*ABS(K1204)/F1204,0.5))*(LOG10(($D$2/(3.7*G1204))+((2.51*$D$3*POWER(F1204,0.5))/(G1204*POWER(2*9.81*G1204*ABS(K1204),0.5)))))</f>
        <v>0.29551984792346769</v>
      </c>
      <c r="M1204" s="146">
        <f>+IF(K1204&lt;0,-H1204*L1204,H1204*L1204)</f>
        <v>1.3055666951620392E-3</v>
      </c>
      <c r="N1204" s="142">
        <f>+M1204/K1204</f>
        <v>3.059024340774508E-3</v>
      </c>
      <c r="O1204" s="148"/>
    </row>
    <row r="1205" spans="2:15" ht="15.75" x14ac:dyDescent="0.3">
      <c r="B1205" s="141"/>
      <c r="C1205" s="142"/>
      <c r="D1205" s="142"/>
      <c r="E1205" s="142"/>
      <c r="F1205" s="142"/>
      <c r="G1205" s="142"/>
      <c r="H1205" s="142"/>
      <c r="I1205" s="142"/>
      <c r="J1205" s="142"/>
      <c r="K1205" s="142"/>
      <c r="L1205" s="149" t="s">
        <v>166</v>
      </c>
      <c r="M1205" s="150">
        <f>+SUM(M1203:M1204)-C1203</f>
        <v>-6.1560286854554325E-5</v>
      </c>
      <c r="N1205" s="151">
        <f>+SUM(N1203:N1204)</f>
        <v>8.6823626212287411E-3</v>
      </c>
      <c r="O1205" s="153"/>
    </row>
    <row r="1206" spans="2:15" x14ac:dyDescent="0.25">
      <c r="B1206" s="154"/>
      <c r="C1206" s="142"/>
      <c r="D1206" s="142"/>
      <c r="E1206" s="142"/>
      <c r="F1206" s="142"/>
      <c r="G1206" s="142"/>
      <c r="H1206" s="142"/>
      <c r="I1206" s="142"/>
      <c r="J1206" s="142"/>
      <c r="K1206" s="142"/>
      <c r="L1206" s="142"/>
      <c r="M1206" s="142"/>
      <c r="N1206" s="142"/>
      <c r="O1206" s="153"/>
    </row>
    <row r="1207" spans="2:15" x14ac:dyDescent="0.25">
      <c r="B1207" s="154" t="s">
        <v>142</v>
      </c>
      <c r="C1207" s="142">
        <f>3.71/1000</f>
        <v>3.7099999999999998E-3</v>
      </c>
      <c r="D1207" s="147">
        <f>+D1168+O1168</f>
        <v>335.92166825755606</v>
      </c>
      <c r="E1207" s="144" t="s">
        <v>168</v>
      </c>
      <c r="F1207" s="143">
        <v>184.94</v>
      </c>
      <c r="G1207" s="145">
        <f>110/1000</f>
        <v>0.11</v>
      </c>
      <c r="H1207" s="146">
        <f>+PI()*G1207^2/4</f>
        <v>9.5033177771091243E-3</v>
      </c>
      <c r="I1207" s="147">
        <f>+D1193+O1193</f>
        <v>335.42331300253949</v>
      </c>
      <c r="J1207" s="261">
        <f>+D1207</f>
        <v>335.92166825755606</v>
      </c>
      <c r="K1207" s="147">
        <f>+I1207-J1207</f>
        <v>-0.49835525501657685</v>
      </c>
      <c r="L1207" s="262">
        <f>(-2*POWER(2*9.81*G1207*ABS(K1207)/F1207,0.5))*(LOG10(($D$2/(3.7*G1207))+((2.51*$D$3*POWER(F1207,0.5))/(G1207*POWER(2*9.81*G1207*ABS(K1207),0.5)))))</f>
        <v>0.53602522255558571</v>
      </c>
      <c r="M1207" s="146">
        <f>+IF(K1207&lt;0,-H1207*L1207,H1207*L1207)</f>
        <v>-5.0940180264913721E-3</v>
      </c>
      <c r="N1207" s="142">
        <f>+M1207/K1207</f>
        <v>1.0221660101330585E-2</v>
      </c>
      <c r="O1207" s="148">
        <f>2*M1210/N1210</f>
        <v>-1.1837086236518879E-2</v>
      </c>
    </row>
    <row r="1208" spans="2:15" x14ac:dyDescent="0.25">
      <c r="B1208" s="141"/>
      <c r="C1208" s="142"/>
      <c r="D1208" s="142"/>
      <c r="E1208" s="144" t="s">
        <v>171</v>
      </c>
      <c r="F1208" s="143">
        <v>283.68</v>
      </c>
      <c r="G1208" s="143">
        <f>75/1000</f>
        <v>7.4999999999999997E-2</v>
      </c>
      <c r="H1208" s="146">
        <f>+PI()*G1208^2/4</f>
        <v>4.4178646691106467E-3</v>
      </c>
      <c r="I1208" s="147">
        <f>+D1203+O1203</f>
        <v>335.48069585720265</v>
      </c>
      <c r="J1208" s="261">
        <f>+D1207</f>
        <v>335.92166825755606</v>
      </c>
      <c r="K1208" s="147">
        <f>+I1208-J1208</f>
        <v>-0.44097240035341656</v>
      </c>
      <c r="L1208" s="262">
        <f>(-2*POWER(2*9.81*G1208*ABS(K1208)/F1208,0.5))*(LOG10(($D$2/(3.7*G1208))+((2.51*$D$3*POWER(F1208,0.5))/(G1208*POWER(2*9.81*G1208*ABS(K1208),0.5)))))</f>
        <v>0.30106298931732839</v>
      </c>
      <c r="M1208" s="146">
        <f>+IF(K1208&lt;0,-H1208*L1208,H1208*L1208)</f>
        <v>-1.3300555436818612E-3</v>
      </c>
      <c r="N1208" s="142">
        <f>+M1208/K1208</f>
        <v>3.016187731059564E-3</v>
      </c>
      <c r="O1208" s="148"/>
    </row>
    <row r="1209" spans="2:15" x14ac:dyDescent="0.25">
      <c r="B1209" s="141"/>
      <c r="C1209" s="142"/>
      <c r="D1209" s="142"/>
      <c r="E1209" s="144" t="s">
        <v>170</v>
      </c>
      <c r="F1209" s="143">
        <v>372.26</v>
      </c>
      <c r="G1209" s="145">
        <f>110/1000</f>
        <v>0.11</v>
      </c>
      <c r="H1209" s="146">
        <f>+PI()*G1209^2/4</f>
        <v>9.5033177771091243E-3</v>
      </c>
      <c r="I1209" s="147">
        <v>339.3</v>
      </c>
      <c r="J1209" s="261">
        <f>+D1207</f>
        <v>335.92166825755606</v>
      </c>
      <c r="K1209" s="147">
        <f>+I1209-J1209</f>
        <v>3.3783317424439474</v>
      </c>
      <c r="L1209" s="262">
        <f>(-2*POWER(2*9.81*G1209*ABS(K1209)/F1209,0.5))*(LOG10(($D$2/(3.7*G1209))+((2.51*$D$3*POWER(F1209,0.5))/(G1209*POWER(2*9.81*G1209*ABS(K1209),0.5)))))</f>
        <v>1.0562773009387618</v>
      </c>
      <c r="M1209" s="146">
        <f>+IF(K1209&lt;0,-H1209*L1209,H1209*L1209)</f>
        <v>1.0038138851568179E-2</v>
      </c>
      <c r="N1209" s="142">
        <f>+M1209/K1209</f>
        <v>2.971330117008108E-3</v>
      </c>
      <c r="O1209" s="148"/>
    </row>
    <row r="1210" spans="2:15" ht="16.5" thickBot="1" x14ac:dyDescent="0.35">
      <c r="B1210" s="299"/>
      <c r="C1210" s="300"/>
      <c r="D1210" s="300"/>
      <c r="E1210" s="300"/>
      <c r="F1210" s="300"/>
      <c r="G1210" s="300"/>
      <c r="H1210" s="300"/>
      <c r="I1210" s="300"/>
      <c r="J1210" s="300"/>
      <c r="K1210" s="300"/>
      <c r="L1210" s="301" t="s">
        <v>166</v>
      </c>
      <c r="M1210" s="302">
        <f>+SUM(M1207:M1209)-C1207</f>
        <v>-9.5934718605053711E-5</v>
      </c>
      <c r="N1210" s="303">
        <f>+SUM(N1207:N1209)</f>
        <v>1.6209177949398256E-2</v>
      </c>
      <c r="O1210" s="304"/>
    </row>
    <row r="1212" spans="2:15" ht="15.75" thickBot="1" x14ac:dyDescent="0.3"/>
    <row r="1213" spans="2:15" ht="15.75" thickBot="1" x14ac:dyDescent="0.3">
      <c r="B1213" s="131">
        <f>+B1174+1</f>
        <v>32</v>
      </c>
      <c r="D1213" s="297"/>
    </row>
    <row r="1214" spans="2:15" ht="32.25" thickBot="1" x14ac:dyDescent="0.3">
      <c r="B1214" s="125" t="s">
        <v>151</v>
      </c>
      <c r="C1214" s="298" t="s">
        <v>161</v>
      </c>
      <c r="D1214" s="298" t="s">
        <v>153</v>
      </c>
      <c r="E1214" s="125" t="s">
        <v>152</v>
      </c>
      <c r="F1214" s="125" t="s">
        <v>78</v>
      </c>
      <c r="G1214" s="125" t="s">
        <v>115</v>
      </c>
      <c r="H1214" s="125" t="s">
        <v>154</v>
      </c>
      <c r="I1214" s="125" t="s">
        <v>155</v>
      </c>
      <c r="J1214" s="125" t="s">
        <v>156</v>
      </c>
      <c r="K1214" s="125" t="s">
        <v>157</v>
      </c>
      <c r="L1214" s="125" t="s">
        <v>82</v>
      </c>
      <c r="M1214" s="125" t="s">
        <v>164</v>
      </c>
      <c r="N1214" s="125" t="s">
        <v>158</v>
      </c>
      <c r="O1214" s="129" t="s">
        <v>165</v>
      </c>
    </row>
    <row r="1215" spans="2:15" x14ac:dyDescent="0.25">
      <c r="B1215" s="132" t="s">
        <v>127</v>
      </c>
      <c r="C1215" s="133">
        <f>2.97/1000</f>
        <v>2.97E-3</v>
      </c>
      <c r="D1215" s="134">
        <f>+D1176+O1176</f>
        <v>336.58327115379217</v>
      </c>
      <c r="E1215" s="135" t="s">
        <v>110</v>
      </c>
      <c r="F1215" s="136">
        <v>310.83</v>
      </c>
      <c r="G1215" s="137">
        <f>110/1000</f>
        <v>0.11</v>
      </c>
      <c r="H1215" s="138">
        <f>+PI()*G1215^2/4</f>
        <v>9.5033177771091243E-3</v>
      </c>
      <c r="I1215" s="134">
        <v>339.3</v>
      </c>
      <c r="J1215" s="134">
        <f>+D1215</f>
        <v>336.58327115379217</v>
      </c>
      <c r="K1215" s="134">
        <f>+I1215-J1215</f>
        <v>2.7167288462078432</v>
      </c>
      <c r="L1215" s="133">
        <f>(-2*POWER(2*9.81*G1215*ABS(K1215)/F1215,0.5))*(LOG10(($D$2/(3.7*G1215))+((2.51*$D$3*POWER(F1215,0.5))/(G1215*POWER(2*9.81*G1215*ABS(K1215),0.5)))))</f>
        <v>1.0344065977935688</v>
      </c>
      <c r="M1215" s="139">
        <f>+IF(K1215&lt;0,-H1215*L1215,H1215*L1215)</f>
        <v>9.83029460957059E-3</v>
      </c>
      <c r="N1215" s="133">
        <f>+M1215/K1215</f>
        <v>3.6184305339460898E-3</v>
      </c>
      <c r="O1215" s="140">
        <f>2*M1217/N1217</f>
        <v>-9.4673971196668986E-3</v>
      </c>
    </row>
    <row r="1216" spans="2:15" x14ac:dyDescent="0.25">
      <c r="B1216" s="141"/>
      <c r="C1216" s="142"/>
      <c r="D1216" s="143"/>
      <c r="E1216" s="144" t="s">
        <v>138</v>
      </c>
      <c r="F1216" s="143">
        <v>240.22</v>
      </c>
      <c r="G1216" s="145">
        <f>110/1000</f>
        <v>0.11</v>
      </c>
      <c r="H1216" s="146">
        <f>+PI()*G1216^2/4</f>
        <v>9.5033177771091243E-3</v>
      </c>
      <c r="I1216" s="147">
        <f>+D1180+O1180</f>
        <v>335.46837328831845</v>
      </c>
      <c r="J1216" s="147">
        <f>+D1215</f>
        <v>336.58327115379217</v>
      </c>
      <c r="K1216" s="147">
        <f>+I1216-J1216</f>
        <v>-1.114897865473722</v>
      </c>
      <c r="L1216" s="142">
        <f>(-2*POWER(2*9.81*G1216*ABS(K1216)/F1216,0.5))*(LOG10(($D$2/(3.7*G1216))+((2.51*$D$3*POWER(F1216,0.5))/(G1216*POWER(2*9.81*G1216*ABS(K1216),0.5)))))</f>
        <v>0.72677231326926051</v>
      </c>
      <c r="M1216" s="146">
        <f>+IF(K1216&lt;0,-H1216*L1216,H1216*L1216)</f>
        <v>-6.9067482446024848E-3</v>
      </c>
      <c r="N1216" s="142">
        <f>+M1216/K1216</f>
        <v>6.194960505792874E-3</v>
      </c>
      <c r="O1216" s="148"/>
    </row>
    <row r="1217" spans="2:15" ht="15.75" x14ac:dyDescent="0.3">
      <c r="B1217" s="141"/>
      <c r="C1217" s="142"/>
      <c r="D1217" s="143"/>
      <c r="E1217" s="144"/>
      <c r="F1217" s="143"/>
      <c r="G1217" s="145"/>
      <c r="H1217" s="146"/>
      <c r="I1217" s="147"/>
      <c r="J1217" s="147"/>
      <c r="K1217" s="147"/>
      <c r="L1217" s="149" t="s">
        <v>166</v>
      </c>
      <c r="M1217" s="150">
        <f>+SUM(M1215:M1216)-C1215</f>
        <v>-4.645363503189481E-5</v>
      </c>
      <c r="N1217" s="151">
        <f>+SUM(N1215:N1216)</f>
        <v>9.8133910397389633E-3</v>
      </c>
      <c r="O1217" s="148"/>
    </row>
    <row r="1218" spans="2:15" x14ac:dyDescent="0.25">
      <c r="B1218" s="141"/>
      <c r="C1218" s="142"/>
      <c r="D1218" s="143"/>
      <c r="E1218" s="144"/>
      <c r="F1218" s="142"/>
      <c r="G1218" s="142"/>
      <c r="H1218" s="146"/>
      <c r="I1218" s="152"/>
      <c r="J1218" s="142"/>
      <c r="K1218" s="142"/>
      <c r="L1218" s="142"/>
      <c r="M1218" s="142"/>
      <c r="N1218" s="142"/>
      <c r="O1218" s="153"/>
    </row>
    <row r="1219" spans="2:15" x14ac:dyDescent="0.25">
      <c r="B1219" s="154" t="s">
        <v>128</v>
      </c>
      <c r="C1219" s="142">
        <f>3.73/1000</f>
        <v>3.7299999999999998E-3</v>
      </c>
      <c r="D1219" s="147">
        <f>+D1180+O1180</f>
        <v>335.46837328831845</v>
      </c>
      <c r="E1219" s="144" t="s">
        <v>138</v>
      </c>
      <c r="F1219" s="143">
        <v>240.22</v>
      </c>
      <c r="G1219" s="155">
        <f>110/1000</f>
        <v>0.11</v>
      </c>
      <c r="H1219" s="146">
        <f>+PI()*G1219^2/4</f>
        <v>9.5033177771091243E-3</v>
      </c>
      <c r="I1219" s="156">
        <f>+D1215+O1215</f>
        <v>336.57380375667248</v>
      </c>
      <c r="J1219" s="147">
        <f>+D1219</f>
        <v>335.46837328831845</v>
      </c>
      <c r="K1219" s="147">
        <f>+I1219-J1219</f>
        <v>1.1054304683540295</v>
      </c>
      <c r="L1219" s="142">
        <f>(-2*POWER(2*9.81*G1219*ABS(K1219)/F1219,0.5))*(LOG10(($D$2/(3.7*G1219))+((2.51*$D$3*POWER(F1219,0.5))/(G1219*POWER(2*9.81*G1219*ABS(K1219),0.5)))))</f>
        <v>0.72331666984244358</v>
      </c>
      <c r="M1219" s="146">
        <f>+IF(K1219&lt;0,-H1219*L1219,H1219*L1219)</f>
        <v>6.873908166993065E-3</v>
      </c>
      <c r="N1219" s="142">
        <f>+M1219/K1219</f>
        <v>6.2183089427851742E-3</v>
      </c>
      <c r="O1219" s="148">
        <f>2*M1222/N1222</f>
        <v>-1.3921220434363545E-2</v>
      </c>
    </row>
    <row r="1220" spans="2:15" x14ac:dyDescent="0.25">
      <c r="B1220" s="141"/>
      <c r="C1220" s="142"/>
      <c r="D1220" s="143"/>
      <c r="E1220" s="144" t="s">
        <v>139</v>
      </c>
      <c r="F1220" s="147">
        <v>237.3</v>
      </c>
      <c r="G1220" s="155">
        <f>110/1000</f>
        <v>0.11</v>
      </c>
      <c r="H1220" s="146">
        <f>+PI()*G1220^2/4</f>
        <v>9.5033177771091243E-3</v>
      </c>
      <c r="I1220" s="156">
        <f>+D1185+O1185</f>
        <v>335.27794292495747</v>
      </c>
      <c r="J1220" s="147">
        <f>+D1219</f>
        <v>335.46837328831845</v>
      </c>
      <c r="K1220" s="147">
        <f>+I1220-J1220</f>
        <v>-0.1904303633609743</v>
      </c>
      <c r="L1220" s="142">
        <f>(-2*POWER(2*9.81*G1220*ABS(K1220)/F1220,0.5))*(LOG10(($D$2/(3.7*G1220))+((2.51*$D$3*POWER(F1220,0.5))/(G1220*POWER(2*9.81*G1220*ABS(K1220),0.5)))))</f>
        <v>0.27082173245223623</v>
      </c>
      <c r="M1220" s="146">
        <f>+IF(K1220&lt;0,-H1220*L1220,H1220*L1220)</f>
        <v>-2.5737049844408275E-3</v>
      </c>
      <c r="N1220" s="142">
        <f>+M1220/K1220</f>
        <v>1.3515202822788227E-2</v>
      </c>
      <c r="O1220" s="148"/>
    </row>
    <row r="1221" spans="2:15" x14ac:dyDescent="0.25">
      <c r="B1221" s="141"/>
      <c r="C1221" s="142"/>
      <c r="D1221" s="143"/>
      <c r="E1221" s="144" t="s">
        <v>112</v>
      </c>
      <c r="F1221" s="143">
        <v>401.36</v>
      </c>
      <c r="G1221" s="155">
        <f>110/1000</f>
        <v>0.11</v>
      </c>
      <c r="H1221" s="146">
        <f>+PI()*G1221^2/4</f>
        <v>9.5033177771091243E-3</v>
      </c>
      <c r="I1221" s="156">
        <f>+D1193+O1193</f>
        <v>335.42331300253949</v>
      </c>
      <c r="J1221" s="147">
        <f>+D1219</f>
        <v>335.46837328831845</v>
      </c>
      <c r="K1221" s="147">
        <f>+I1221-J1221</f>
        <v>-4.5060285778959042E-2</v>
      </c>
      <c r="L1221" s="142">
        <f>(-2*POWER(2*9.81*G1221*ABS(K1221)/F1221,0.5))*(LOG10(($D$2/(3.7*G1221))+((2.51*$D$3*POWER(F1221,0.5))/(G1221*POWER(2*9.81*G1221*ABS(K1221),0.5)))))</f>
        <v>8.8056409274250499E-2</v>
      </c>
      <c r="M1221" s="146">
        <f>+IF(K1221&lt;0,-H1221*L1221,H1221*L1221)</f>
        <v>-8.3682803964438149E-4</v>
      </c>
      <c r="N1221" s="142">
        <f>+M1221/K1221</f>
        <v>1.8571298987081424E-2</v>
      </c>
      <c r="O1221" s="148"/>
    </row>
    <row r="1222" spans="2:15" ht="15.75" x14ac:dyDescent="0.3">
      <c r="B1222" s="141"/>
      <c r="C1222" s="142"/>
      <c r="D1222" s="143"/>
      <c r="E1222" s="144"/>
      <c r="F1222" s="143"/>
      <c r="G1222" s="155"/>
      <c r="H1222" s="146"/>
      <c r="I1222" s="156"/>
      <c r="J1222" s="147"/>
      <c r="K1222" s="147"/>
      <c r="L1222" s="149" t="s">
        <v>166</v>
      </c>
      <c r="M1222" s="150">
        <f>+SUM(M1219:M1221)-C1219</f>
        <v>-2.6662485709214338E-4</v>
      </c>
      <c r="N1222" s="151">
        <f>+SUM(N1219:N1221)</f>
        <v>3.8304810752654822E-2</v>
      </c>
      <c r="O1222" s="153"/>
    </row>
    <row r="1223" spans="2:15" x14ac:dyDescent="0.25">
      <c r="B1223" s="141"/>
      <c r="C1223" s="142"/>
      <c r="D1223" s="143"/>
      <c r="E1223" s="144"/>
      <c r="F1223" s="142"/>
      <c r="G1223" s="142"/>
      <c r="H1223" s="146"/>
      <c r="I1223" s="152"/>
      <c r="J1223" s="143"/>
      <c r="K1223" s="142"/>
      <c r="L1223" s="142"/>
      <c r="M1223" s="142"/>
      <c r="N1223" s="142"/>
      <c r="O1223" s="153"/>
    </row>
    <row r="1224" spans="2:15" x14ac:dyDescent="0.25">
      <c r="B1224" s="154" t="s">
        <v>141</v>
      </c>
      <c r="C1224" s="179">
        <f>1.9/1000</f>
        <v>1.9E-3</v>
      </c>
      <c r="D1224" s="147">
        <f>+D1185+O1185</f>
        <v>335.27794292495747</v>
      </c>
      <c r="E1224" s="144" t="s">
        <v>139</v>
      </c>
      <c r="F1224" s="147">
        <v>237.3</v>
      </c>
      <c r="G1224" s="155">
        <f>110/1000</f>
        <v>0.11</v>
      </c>
      <c r="H1224" s="146">
        <f>+PI()*G1224^2/4</f>
        <v>9.5033177771091243E-3</v>
      </c>
      <c r="I1224" s="156">
        <f>+D1219+O1219</f>
        <v>335.45445206788406</v>
      </c>
      <c r="J1224" s="147">
        <f>+D1224</f>
        <v>335.27794292495747</v>
      </c>
      <c r="K1224" s="147">
        <f>+I1224-J1224</f>
        <v>0.17650914292659081</v>
      </c>
      <c r="L1224" s="142">
        <f>(-2*POWER(2*9.81*G1224*ABS(K1224)/F1224,0.5))*(LOG10(($D$2/(3.7*G1224))+((2.51*$D$3*POWER(F1224,0.5))/(G1224*POWER(2*9.81*G1224*ABS(K1224),0.5)))))</f>
        <v>0.25942243118558789</v>
      </c>
      <c r="M1224" s="146">
        <f>+IF(K1224&lt;0,-H1224*L1224,H1224*L1224)</f>
        <v>2.4653738020668659E-3</v>
      </c>
      <c r="N1224" s="142">
        <f>+M1224/K1224</f>
        <v>1.3967399995207056E-2</v>
      </c>
      <c r="O1224" s="148">
        <f>2*M1226/N1226</f>
        <v>-1.4134194167264681E-2</v>
      </c>
    </row>
    <row r="1225" spans="2:15" x14ac:dyDescent="0.25">
      <c r="B1225" s="141"/>
      <c r="C1225" s="142"/>
      <c r="D1225" s="143"/>
      <c r="E1225" s="144" t="s">
        <v>117</v>
      </c>
      <c r="F1225" s="143">
        <v>401.35</v>
      </c>
      <c r="G1225" s="143">
        <f>75/1000</f>
        <v>7.4999999999999997E-2</v>
      </c>
      <c r="H1225" s="146">
        <f>+PI()*G1225^2/4</f>
        <v>4.4178646691106467E-3</v>
      </c>
      <c r="I1225" s="156">
        <f>+D1189+O1189</f>
        <v>335.08071098355282</v>
      </c>
      <c r="J1225" s="147">
        <f>+D1224</f>
        <v>335.27794292495747</v>
      </c>
      <c r="K1225" s="147">
        <f>+I1225-J1225</f>
        <v>-0.19723194140465239</v>
      </c>
      <c r="L1225" s="142">
        <f>(-2*POWER(2*9.81*G1225*ABS(K1225)/F1225,0.5))*(LOG10(($D$2/(3.7*G1225))+((2.51*$D$3*POWER(F1225,0.5))/(G1225*POWER(2*9.81*G1225*ABS(K1225),0.5)))))</f>
        <v>0.15590384426681664</v>
      </c>
      <c r="M1225" s="146">
        <f>+IF(K1225&lt;0,-H1225*L1225,H1225*L1225)</f>
        <v>-6.8876208536489765E-4</v>
      </c>
      <c r="N1225" s="142">
        <f>+M1225/K1225</f>
        <v>3.4921427049779616E-3</v>
      </c>
      <c r="O1225" s="148"/>
    </row>
    <row r="1226" spans="2:15" ht="15.75" x14ac:dyDescent="0.3">
      <c r="B1226" s="141"/>
      <c r="C1226" s="142"/>
      <c r="D1226" s="143"/>
      <c r="E1226" s="144"/>
      <c r="F1226" s="142"/>
      <c r="G1226" s="142"/>
      <c r="H1226" s="146"/>
      <c r="I1226" s="152"/>
      <c r="J1226" s="143"/>
      <c r="K1226" s="142"/>
      <c r="L1226" s="149" t="s">
        <v>166</v>
      </c>
      <c r="M1226" s="150">
        <f>+SUM(M1224:M1225)-C1224</f>
        <v>-1.2338828329803183E-4</v>
      </c>
      <c r="N1226" s="151">
        <f>+SUM(N1224:N1225)</f>
        <v>1.7459542700185016E-2</v>
      </c>
      <c r="O1226" s="153"/>
    </row>
    <row r="1227" spans="2:15" ht="15.75" x14ac:dyDescent="0.3">
      <c r="B1227" s="141"/>
      <c r="C1227" s="142"/>
      <c r="D1227" s="143"/>
      <c r="E1227" s="144"/>
      <c r="F1227" s="142"/>
      <c r="G1227" s="142"/>
      <c r="H1227" s="146"/>
      <c r="I1227" s="152"/>
      <c r="J1227" s="143"/>
      <c r="K1227" s="142"/>
      <c r="L1227" s="149"/>
      <c r="M1227" s="150"/>
      <c r="N1227" s="151"/>
      <c r="O1227" s="153"/>
    </row>
    <row r="1228" spans="2:15" x14ac:dyDescent="0.25">
      <c r="B1228" s="154" t="s">
        <v>145</v>
      </c>
      <c r="C1228" s="143">
        <f>1.95/1000</f>
        <v>1.9499999999999999E-3</v>
      </c>
      <c r="D1228" s="147">
        <f>+D1189+O1189</f>
        <v>335.08071098355282</v>
      </c>
      <c r="E1228" s="144" t="s">
        <v>117</v>
      </c>
      <c r="F1228" s="143">
        <v>401.35</v>
      </c>
      <c r="G1228" s="143">
        <f>75/1000</f>
        <v>7.4999999999999997E-2</v>
      </c>
      <c r="H1228" s="146">
        <f>+PI()*G1228^2/4</f>
        <v>4.4178646691106467E-3</v>
      </c>
      <c r="I1228" s="147">
        <f>+D1224+O1224</f>
        <v>335.26380873079023</v>
      </c>
      <c r="J1228" s="147">
        <f>+D1228</f>
        <v>335.08071098355282</v>
      </c>
      <c r="K1228" s="147">
        <f>+I1228-J1228</f>
        <v>0.18309774723741157</v>
      </c>
      <c r="L1228" s="262">
        <f>(-2*POWER(2*9.81*G1228*ABS(K1228)/F1228,0.5))*(LOG10(($D$2/(3.7*G1228))+((2.51*$D$3*POWER(F1228,0.5))/(G1228*POWER(2*9.81*G1228*ABS(K1228),0.5)))))</f>
        <v>0.14938054161333872</v>
      </c>
      <c r="M1228" s="146">
        <f>+IF(K1228&lt;0,-H1228*L1228,H1228*L1228)</f>
        <v>6.5994301704618182E-4</v>
      </c>
      <c r="N1228" s="142">
        <f>+M1228/K1228</f>
        <v>3.6043207904162488E-3</v>
      </c>
      <c r="O1228" s="148">
        <f>2*M1230/N1230</f>
        <v>-1.4290265204604103E-2</v>
      </c>
    </row>
    <row r="1229" spans="2:15" x14ac:dyDescent="0.25">
      <c r="B1229" s="141"/>
      <c r="C1229" s="142"/>
      <c r="D1229" s="143"/>
      <c r="E1229" s="144" t="s">
        <v>167</v>
      </c>
      <c r="F1229" s="143">
        <v>249.85</v>
      </c>
      <c r="G1229" s="143">
        <f>75/1000</f>
        <v>7.4999999999999997E-2</v>
      </c>
      <c r="H1229" s="146">
        <f>+PI()*G1229^2/4</f>
        <v>4.4178646691106467E-3</v>
      </c>
      <c r="I1229" s="147">
        <f>+D1193+O1193</f>
        <v>335.42331300253949</v>
      </c>
      <c r="J1229" s="147">
        <f>+D1228</f>
        <v>335.08071098355282</v>
      </c>
      <c r="K1229" s="147">
        <f>+I1229-J1229</f>
        <v>0.34260201898666764</v>
      </c>
      <c r="L1229" s="142">
        <f>(-2*POWER(2*9.81*G1229*ABS(K1229)/F1229,0.5))*(LOG10(($D$2/(3.7*G1229))+((2.51*$D$3*POWER(F1229,0.5))/(G1229*POWER(2*9.81*G1229*ABS(K1229),0.5)))))</f>
        <v>0.28033331295696018</v>
      </c>
      <c r="M1229" s="146">
        <f>+IF(K1229&lt;0,-H1229*L1229,H1229*L1229)</f>
        <v>1.2384746388872923E-3</v>
      </c>
      <c r="N1229" s="142">
        <f>+M1229/K1229</f>
        <v>3.6149075903008253E-3</v>
      </c>
      <c r="O1229" s="148"/>
    </row>
    <row r="1230" spans="2:15" ht="15.75" x14ac:dyDescent="0.3">
      <c r="B1230" s="141"/>
      <c r="C1230" s="142"/>
      <c r="D1230" s="152"/>
      <c r="E1230" s="144"/>
      <c r="F1230" s="142"/>
      <c r="G1230" s="142"/>
      <c r="H1230" s="146"/>
      <c r="I1230" s="152"/>
      <c r="J1230" s="143"/>
      <c r="K1230" s="142"/>
      <c r="L1230" s="149" t="s">
        <v>166</v>
      </c>
      <c r="M1230" s="150">
        <f>+SUM(M1228:M1229)-C1228</f>
        <v>-5.1582344066525808E-5</v>
      </c>
      <c r="N1230" s="151">
        <f>+SUM(N1228:N1229)</f>
        <v>7.2192283807170736E-3</v>
      </c>
      <c r="O1230" s="153"/>
    </row>
    <row r="1231" spans="2:15" x14ac:dyDescent="0.25">
      <c r="B1231" s="141"/>
      <c r="C1231" s="142"/>
      <c r="D1231" s="152"/>
      <c r="E1231" s="144"/>
      <c r="F1231" s="142"/>
      <c r="G1231" s="142"/>
      <c r="H1231" s="146"/>
      <c r="I1231" s="152"/>
      <c r="J1231" s="143"/>
      <c r="K1231" s="142"/>
      <c r="L1231" s="142"/>
      <c r="M1231" s="142"/>
      <c r="N1231" s="142"/>
      <c r="O1231" s="153"/>
    </row>
    <row r="1232" spans="2:15" x14ac:dyDescent="0.25">
      <c r="B1232" s="154" t="s">
        <v>146</v>
      </c>
      <c r="C1232" s="143">
        <f>4.52/1000</f>
        <v>4.5199999999999997E-3</v>
      </c>
      <c r="D1232" s="156">
        <f>+D1193+O1193</f>
        <v>335.42331300253949</v>
      </c>
      <c r="E1232" s="144" t="s">
        <v>112</v>
      </c>
      <c r="F1232" s="143">
        <v>401.36</v>
      </c>
      <c r="G1232" s="145">
        <f>110/1000</f>
        <v>0.11</v>
      </c>
      <c r="H1232" s="146">
        <f>+PI()*G1232^2/4</f>
        <v>9.5033177771091243E-3</v>
      </c>
      <c r="I1232" s="156">
        <f>+D1219+O1219</f>
        <v>335.45445206788406</v>
      </c>
      <c r="J1232" s="147">
        <f>+D1232</f>
        <v>335.42331300253949</v>
      </c>
      <c r="K1232" s="147">
        <f>+I1232-J1232</f>
        <v>3.1139065344575556E-2</v>
      </c>
      <c r="L1232" s="142">
        <f>(-2*POWER(2*9.81*G1232*ABS(K1232)/F1232,0.5))*(LOG10(($D$2/(3.7*G1232))+((2.51*$D$3*POWER(F1232,0.5))/(G1232*POWER(2*9.81*G1232*ABS(K1232),0.5)))))</f>
        <v>7.1128964455592872E-2</v>
      </c>
      <c r="M1232" s="146">
        <f>+IF(K1232&lt;0,-H1232*L1232,H1232*L1232)</f>
        <v>6.7596115237819881E-4</v>
      </c>
      <c r="N1232" s="142">
        <f>+M1232/K1232</f>
        <v>2.1707817652784869E-2</v>
      </c>
      <c r="O1232" s="148">
        <f>2*M1236/N1236</f>
        <v>-1.3531853019497244E-2</v>
      </c>
    </row>
    <row r="1233" spans="2:15" x14ac:dyDescent="0.25">
      <c r="B1233" s="141"/>
      <c r="C1233" s="142"/>
      <c r="D1233" s="152"/>
      <c r="E1233" s="144" t="s">
        <v>167</v>
      </c>
      <c r="F1233" s="143">
        <v>249.85</v>
      </c>
      <c r="G1233" s="145">
        <f>75/1000</f>
        <v>7.4999999999999997E-2</v>
      </c>
      <c r="H1233" s="146">
        <f>+PI()*G1233^2/4</f>
        <v>4.4178646691106467E-3</v>
      </c>
      <c r="I1233" s="156">
        <f>+D1228+O1228</f>
        <v>335.06642071834824</v>
      </c>
      <c r="J1233" s="147">
        <f>+D1232</f>
        <v>335.42331300253949</v>
      </c>
      <c r="K1233" s="147">
        <f>+I1233-J1233</f>
        <v>-0.35689228419124674</v>
      </c>
      <c r="L1233" s="142">
        <f>(-2*POWER(2*9.81*G1233*ABS(K1233)/F1233,0.5))*(LOG10(($D$2/(3.7*G1233))+((2.51*$D$3*POWER(F1233,0.5))/(G1233*POWER(2*9.81*G1233*ABS(K1233),0.5)))))</f>
        <v>0.28692786667000825</v>
      </c>
      <c r="M1233" s="146">
        <f>+IF(K1233&lt;0,-H1233*L1233,H1233*L1233)</f>
        <v>-1.2676084847447198E-3</v>
      </c>
      <c r="N1233" s="142">
        <f>+M1233/K1233</f>
        <v>3.5517957123036327E-3</v>
      </c>
      <c r="O1233" s="148"/>
    </row>
    <row r="1234" spans="2:15" x14ac:dyDescent="0.25">
      <c r="B1234" s="141"/>
      <c r="C1234" s="142"/>
      <c r="D1234" s="152"/>
      <c r="E1234" s="144" t="s">
        <v>140</v>
      </c>
      <c r="F1234" s="143">
        <v>298.01</v>
      </c>
      <c r="G1234" s="145">
        <f>63/1000</f>
        <v>6.3E-2</v>
      </c>
      <c r="H1234" s="146">
        <f>+PI()*G1234^2/4</f>
        <v>3.1172453105244723E-3</v>
      </c>
      <c r="I1234" s="156">
        <f>+D1199+O1199</f>
        <v>335.38691081473604</v>
      </c>
      <c r="J1234" s="147">
        <f>+D1232</f>
        <v>335.42331300253949</v>
      </c>
      <c r="K1234" s="147">
        <f>+I1234-J1234</f>
        <v>-3.6402187803446395E-2</v>
      </c>
      <c r="L1234" s="142">
        <f>(-2*POWER(2*9.81*G1234*ABS(K1234)/F1234,0.5))*(LOG10(($D$2/(3.7*G1234))+((2.51*$D$3*POWER(F1234,0.5))/(G1234*POWER(2*9.81*G1234*ABS(K1234),0.5)))))</f>
        <v>6.1043983957233532E-2</v>
      </c>
      <c r="M1234" s="146">
        <f>+IF(K1234&lt;0,-H1234*L1234,H1234*L1234)</f>
        <v>-1.9028907272641734E-4</v>
      </c>
      <c r="N1234" s="142">
        <f>+M1234/K1234</f>
        <v>5.2274075875297149E-3</v>
      </c>
      <c r="O1234" s="148"/>
    </row>
    <row r="1235" spans="2:15" x14ac:dyDescent="0.25">
      <c r="B1235" s="141"/>
      <c r="C1235" s="142"/>
      <c r="D1235" s="142"/>
      <c r="E1235" s="144" t="s">
        <v>168</v>
      </c>
      <c r="F1235" s="143">
        <v>184.94</v>
      </c>
      <c r="G1235" s="145">
        <f>110/1000</f>
        <v>0.11</v>
      </c>
      <c r="H1235" s="146">
        <f>+PI()*G1235^2/4</f>
        <v>9.5033177771091243E-3</v>
      </c>
      <c r="I1235" s="156">
        <f>+D1207+O1207</f>
        <v>335.90983117131952</v>
      </c>
      <c r="J1235" s="147">
        <f>+D1232</f>
        <v>335.42331300253949</v>
      </c>
      <c r="K1235" s="147">
        <f>+I1235-J1235</f>
        <v>0.48651816878003729</v>
      </c>
      <c r="L1235" s="142">
        <f>(-2*POWER(2*9.81*G1235*ABS(K1235)/F1235,0.5))*(LOG10(($D$2/(3.7*G1235))+((2.51*$D$3*POWER(F1235,0.5))/(G1235*POWER(2*9.81*G1235*ABS(K1235),0.5)))))</f>
        <v>0.52884382352081583</v>
      </c>
      <c r="M1235" s="146">
        <f>+IF(K1235&lt;0,-H1235*L1235,H1235*L1235)</f>
        <v>5.0257709093797292E-3</v>
      </c>
      <c r="N1235" s="142">
        <f>+M1235/K1235</f>
        <v>1.0330078570307127E-2</v>
      </c>
      <c r="O1235" s="148"/>
    </row>
    <row r="1236" spans="2:15" ht="15.75" x14ac:dyDescent="0.3">
      <c r="B1236" s="141"/>
      <c r="C1236" s="142"/>
      <c r="D1236" s="142"/>
      <c r="E1236" s="142"/>
      <c r="F1236" s="142"/>
      <c r="G1236" s="142"/>
      <c r="H1236" s="146"/>
      <c r="I1236" s="152"/>
      <c r="J1236" s="143"/>
      <c r="K1236" s="142"/>
      <c r="L1236" s="149" t="s">
        <v>166</v>
      </c>
      <c r="M1236" s="150">
        <f>+SUM(M1232:M1235)-C1232</f>
        <v>-2.7616549571320842E-4</v>
      </c>
      <c r="N1236" s="151">
        <f>+SUM(N1232:N1235)</f>
        <v>4.0817099522925344E-2</v>
      </c>
      <c r="O1236" s="153"/>
    </row>
    <row r="1237" spans="2:15" x14ac:dyDescent="0.25">
      <c r="B1237" s="141"/>
      <c r="C1237" s="142"/>
      <c r="D1237" s="142"/>
      <c r="E1237" s="142"/>
      <c r="F1237" s="142"/>
      <c r="G1237" s="142"/>
      <c r="H1237" s="146"/>
      <c r="I1237" s="142"/>
      <c r="J1237" s="143"/>
      <c r="K1237" s="142"/>
      <c r="L1237" s="142"/>
      <c r="M1237" s="142"/>
      <c r="N1237" s="142"/>
      <c r="O1237" s="153"/>
    </row>
    <row r="1238" spans="2:15" x14ac:dyDescent="0.25">
      <c r="B1238" s="154" t="s">
        <v>147</v>
      </c>
      <c r="C1238" s="142">
        <f>0.79/1000</f>
        <v>7.9000000000000001E-4</v>
      </c>
      <c r="D1238" s="147">
        <f>+D1199+O1199</f>
        <v>335.38691081473604</v>
      </c>
      <c r="E1238" s="144" t="s">
        <v>140</v>
      </c>
      <c r="F1238" s="143">
        <v>298.01</v>
      </c>
      <c r="G1238" s="143">
        <f>63/1000</f>
        <v>6.3E-2</v>
      </c>
      <c r="H1238" s="146">
        <f>+PI()*G1238^2/4</f>
        <v>3.1172453105244723E-3</v>
      </c>
      <c r="I1238" s="147">
        <f>+D1232+O1232</f>
        <v>335.40978114951997</v>
      </c>
      <c r="J1238" s="147">
        <f>+D1238</f>
        <v>335.38691081473604</v>
      </c>
      <c r="K1238" s="147">
        <f>+I1238-J1238</f>
        <v>2.2870334783931412E-2</v>
      </c>
      <c r="L1238" s="142">
        <f>(-2*POWER(2*9.81*G1238*ABS(K1238)/F1238,0.5))*(LOG10(($D$2/(3.7*G1238))+((2.51*$D$3*POWER(F1238,0.5))/(G1238*POWER(2*9.81*G1238*ABS(K1238),0.5)))))</f>
        <v>4.6422973915602864E-2</v>
      </c>
      <c r="M1238" s="146">
        <f>+IF(K1238&lt;0,-H1238*L1238,H1238*L1238)</f>
        <v>1.4471179773901293E-4</v>
      </c>
      <c r="N1238" s="142">
        <f>+M1238/K1238</f>
        <v>6.3274892609218271E-3</v>
      </c>
      <c r="O1238" s="148">
        <f>2*M1240/N1240</f>
        <v>-1.3878064115501451E-2</v>
      </c>
    </row>
    <row r="1239" spans="2:15" x14ac:dyDescent="0.25">
      <c r="B1239" s="141"/>
      <c r="C1239" s="142"/>
      <c r="D1239" s="142"/>
      <c r="E1239" s="144" t="s">
        <v>169</v>
      </c>
      <c r="F1239" s="143">
        <v>119.71</v>
      </c>
      <c r="G1239" s="143">
        <f>63/1000</f>
        <v>6.3E-2</v>
      </c>
      <c r="H1239" s="146">
        <f>+PI()*G1239^2/4</f>
        <v>3.1172453105244723E-3</v>
      </c>
      <c r="I1239" s="147">
        <f>+D1203+O1203</f>
        <v>335.48069585720265</v>
      </c>
      <c r="J1239" s="147">
        <f>+D1238</f>
        <v>335.38691081473604</v>
      </c>
      <c r="K1239" s="147">
        <f>+I1239-J1239</f>
        <v>9.3785042466606683E-2</v>
      </c>
      <c r="L1239" s="142">
        <f>(-2*POWER(2*9.81*G1239*ABS(K1239)/F1239,0.5))*(LOG10(($D$2/(3.7*G1239))+((2.51*$D$3*POWER(F1239,0.5))/(G1239*POWER(2*9.81*G1239*ABS(K1239),0.5)))))</f>
        <v>0.17963022528638389</v>
      </c>
      <c r="M1239" s="146">
        <f>+IF(K1239&lt;0,-H1239*L1239,H1239*L1239)</f>
        <v>5.5995147740243469E-4</v>
      </c>
      <c r="N1239" s="142">
        <f>+M1239/K1239</f>
        <v>5.970584036380986E-3</v>
      </c>
      <c r="O1239" s="148"/>
    </row>
    <row r="1240" spans="2:15" ht="15.75" x14ac:dyDescent="0.3">
      <c r="B1240" s="141"/>
      <c r="C1240" s="142"/>
      <c r="D1240" s="142"/>
      <c r="E1240" s="142"/>
      <c r="F1240" s="142"/>
      <c r="G1240" s="142"/>
      <c r="H1240" s="146"/>
      <c r="I1240" s="142"/>
      <c r="J1240" s="142"/>
      <c r="K1240" s="142"/>
      <c r="L1240" s="149" t="s">
        <v>166</v>
      </c>
      <c r="M1240" s="150">
        <f>+SUM(M1238:M1239)-C1238</f>
        <v>-8.5336724858552397E-5</v>
      </c>
      <c r="N1240" s="151">
        <f>+SUM(N1238:N1239)</f>
        <v>1.2298073297302814E-2</v>
      </c>
      <c r="O1240" s="153"/>
    </row>
    <row r="1241" spans="2:15" x14ac:dyDescent="0.25">
      <c r="B1241" s="141"/>
      <c r="C1241" s="142"/>
      <c r="D1241" s="142"/>
      <c r="E1241" s="142"/>
      <c r="F1241" s="142"/>
      <c r="G1241" s="142"/>
      <c r="H1241" s="146"/>
      <c r="I1241" s="142"/>
      <c r="J1241" s="142"/>
      <c r="K1241" s="142"/>
      <c r="L1241" s="142"/>
      <c r="M1241" s="142"/>
      <c r="N1241" s="142"/>
      <c r="O1241" s="153"/>
    </row>
    <row r="1242" spans="2:15" x14ac:dyDescent="0.25">
      <c r="B1242" s="154" t="s">
        <v>148</v>
      </c>
      <c r="C1242" s="142">
        <f>0.76/1000</f>
        <v>7.6000000000000004E-4</v>
      </c>
      <c r="D1242" s="147">
        <f>+D1203+O1203</f>
        <v>335.48069585720265</v>
      </c>
      <c r="E1242" s="144" t="s">
        <v>169</v>
      </c>
      <c r="F1242" s="143">
        <v>119.71</v>
      </c>
      <c r="G1242" s="143">
        <f>63/1000</f>
        <v>6.3E-2</v>
      </c>
      <c r="H1242" s="146">
        <f>+PI()*G1242^2/4</f>
        <v>3.1172453105244723E-3</v>
      </c>
      <c r="I1242" s="147">
        <f>+D1238+O1238</f>
        <v>335.37303275062055</v>
      </c>
      <c r="J1242" s="261">
        <f>+D1242</f>
        <v>335.48069585720265</v>
      </c>
      <c r="K1242" s="147">
        <f>+I1242-J1242</f>
        <v>-0.10766310658209477</v>
      </c>
      <c r="L1242" s="142">
        <f>(-2*POWER(2*9.81*G1242*ABS(K1242)/F1242,0.5))*(LOG10(($D$2/(3.7*G1242))+((2.51*$D$3*POWER(F1242,0.5))/(G1242*POWER(2*9.81*G1242*ABS(K1242),0.5)))))</f>
        <v>0.1944505180618297</v>
      </c>
      <c r="M1242" s="146">
        <f>+IF(K1242&lt;0,-H1242*L1242,H1242*L1242)</f>
        <v>-6.0614996555729281E-4</v>
      </c>
      <c r="N1242" s="142">
        <f>+M1242/K1242</f>
        <v>5.6300620035991079E-3</v>
      </c>
      <c r="O1242" s="148">
        <f>2*M1244/N1244</f>
        <v>-1.3018362052757526E-2</v>
      </c>
    </row>
    <row r="1243" spans="2:15" x14ac:dyDescent="0.25">
      <c r="B1243" s="141"/>
      <c r="C1243" s="142"/>
      <c r="D1243" s="142"/>
      <c r="E1243" s="144" t="s">
        <v>122</v>
      </c>
      <c r="F1243" s="143">
        <v>283.68</v>
      </c>
      <c r="G1243" s="143">
        <f>75/1000</f>
        <v>7.4999999999999997E-2</v>
      </c>
      <c r="H1243" s="146">
        <f>+PI()*G1243^2/4</f>
        <v>4.4178646691106467E-3</v>
      </c>
      <c r="I1243" s="147">
        <f>+D1207+O1207</f>
        <v>335.90983117131952</v>
      </c>
      <c r="J1243" s="261">
        <f>+D1242</f>
        <v>335.48069585720265</v>
      </c>
      <c r="K1243" s="147">
        <f>+I1243-J1243</f>
        <v>0.429135314116877</v>
      </c>
      <c r="L1243" s="262">
        <f>(-2*POWER(2*9.81*G1243*ABS(K1243)/F1243,0.5))*(LOG10(($D$2/(3.7*G1243))+((2.51*$D$3*POWER(F1243,0.5))/(G1243*POWER(2*9.81*G1243*ABS(K1243),0.5)))))</f>
        <v>0.2964414275576947</v>
      </c>
      <c r="M1243" s="146">
        <f>+IF(K1243&lt;0,-H1243*L1243,H1243*L1243)</f>
        <v>1.3096381092678627E-3</v>
      </c>
      <c r="N1243" s="142">
        <f>+M1243/K1243</f>
        <v>3.0518068921057766E-3</v>
      </c>
      <c r="O1243" s="148"/>
    </row>
    <row r="1244" spans="2:15" ht="15.75" x14ac:dyDescent="0.3">
      <c r="B1244" s="141"/>
      <c r="C1244" s="142"/>
      <c r="D1244" s="142"/>
      <c r="E1244" s="142"/>
      <c r="F1244" s="142"/>
      <c r="G1244" s="142"/>
      <c r="H1244" s="142"/>
      <c r="I1244" s="142"/>
      <c r="J1244" s="142"/>
      <c r="K1244" s="142"/>
      <c r="L1244" s="149" t="s">
        <v>166</v>
      </c>
      <c r="M1244" s="150">
        <f>+SUM(M1242:M1243)-C1242</f>
        <v>-5.6511856289430179E-5</v>
      </c>
      <c r="N1244" s="151">
        <f>+SUM(N1242:N1243)</f>
        <v>8.6818688957048841E-3</v>
      </c>
      <c r="O1244" s="153"/>
    </row>
    <row r="1245" spans="2:15" x14ac:dyDescent="0.25">
      <c r="B1245" s="154"/>
      <c r="C1245" s="142"/>
      <c r="D1245" s="142"/>
      <c r="E1245" s="142"/>
      <c r="F1245" s="142"/>
      <c r="G1245" s="142"/>
      <c r="H1245" s="142"/>
      <c r="I1245" s="142"/>
      <c r="J1245" s="142"/>
      <c r="K1245" s="142"/>
      <c r="L1245" s="142"/>
      <c r="M1245" s="142"/>
      <c r="N1245" s="142"/>
      <c r="O1245" s="153"/>
    </row>
    <row r="1246" spans="2:15" x14ac:dyDescent="0.25">
      <c r="B1246" s="154" t="s">
        <v>142</v>
      </c>
      <c r="C1246" s="142">
        <f>3.71/1000</f>
        <v>3.7099999999999998E-3</v>
      </c>
      <c r="D1246" s="147">
        <f>+D1207+O1207</f>
        <v>335.90983117131952</v>
      </c>
      <c r="E1246" s="144" t="s">
        <v>168</v>
      </c>
      <c r="F1246" s="143">
        <v>184.94</v>
      </c>
      <c r="G1246" s="145">
        <f>110/1000</f>
        <v>0.11</v>
      </c>
      <c r="H1246" s="146">
        <f>+PI()*G1246^2/4</f>
        <v>9.5033177771091243E-3</v>
      </c>
      <c r="I1246" s="147">
        <f>+D1232+O1232</f>
        <v>335.40978114951997</v>
      </c>
      <c r="J1246" s="261">
        <f>+D1246</f>
        <v>335.90983117131952</v>
      </c>
      <c r="K1246" s="147">
        <f>+I1246-J1246</f>
        <v>-0.50005002179955227</v>
      </c>
      <c r="L1246" s="262">
        <f>(-2*POWER(2*9.81*G1246*ABS(K1246)/F1246,0.5))*(LOG10(($D$2/(3.7*G1246))+((2.51*$D$3*POWER(F1246,0.5))/(G1246*POWER(2*9.81*G1246*ABS(K1246),0.5)))))</f>
        <v>0.53704715695509331</v>
      </c>
      <c r="M1246" s="146">
        <f>+IF(K1246&lt;0,-H1246*L1246,H1246*L1246)</f>
        <v>-5.1037297938372524E-3</v>
      </c>
      <c r="N1246" s="142">
        <f>+M1246/K1246</f>
        <v>1.0206438498833043E-2</v>
      </c>
      <c r="O1246" s="148">
        <f>2*M1249/N1249</f>
        <v>-1.0888591284683696E-2</v>
      </c>
    </row>
    <row r="1247" spans="2:15" x14ac:dyDescent="0.25">
      <c r="B1247" s="141"/>
      <c r="C1247" s="142"/>
      <c r="D1247" s="142"/>
      <c r="E1247" s="144" t="s">
        <v>171</v>
      </c>
      <c r="F1247" s="143">
        <v>283.68</v>
      </c>
      <c r="G1247" s="143">
        <f>75/1000</f>
        <v>7.4999999999999997E-2</v>
      </c>
      <c r="H1247" s="146">
        <f>+PI()*G1247^2/4</f>
        <v>4.4178646691106467E-3</v>
      </c>
      <c r="I1247" s="147">
        <f>+D1242+O1242</f>
        <v>335.46767749514987</v>
      </c>
      <c r="J1247" s="261">
        <f>+D1246</f>
        <v>335.90983117131952</v>
      </c>
      <c r="K1247" s="147">
        <f>+I1247-J1247</f>
        <v>-0.44215367616965295</v>
      </c>
      <c r="L1247" s="262">
        <f>(-2*POWER(2*9.81*G1247*ABS(K1247)/F1247,0.5))*(LOG10(($D$2/(3.7*G1247))+((2.51*$D$3*POWER(F1247,0.5))/(G1247*POWER(2*9.81*G1247*ABS(K1247),0.5)))))</f>
        <v>0.30152118150680735</v>
      </c>
      <c r="M1247" s="146">
        <f>+IF(K1247&lt;0,-H1247*L1247,H1247*L1247)</f>
        <v>-1.3320797747674226E-3</v>
      </c>
      <c r="N1247" s="142">
        <f>+M1247/K1247</f>
        <v>3.0127076773558427E-3</v>
      </c>
      <c r="O1247" s="148"/>
    </row>
    <row r="1248" spans="2:15" x14ac:dyDescent="0.25">
      <c r="B1248" s="141"/>
      <c r="C1248" s="142"/>
      <c r="D1248" s="142"/>
      <c r="E1248" s="144" t="s">
        <v>170</v>
      </c>
      <c r="F1248" s="143">
        <v>372.26</v>
      </c>
      <c r="G1248" s="145">
        <f>110/1000</f>
        <v>0.11</v>
      </c>
      <c r="H1248" s="146">
        <f>+PI()*G1248^2/4</f>
        <v>9.5033177771091243E-3</v>
      </c>
      <c r="I1248" s="147">
        <v>339.3</v>
      </c>
      <c r="J1248" s="261">
        <f>+D1246</f>
        <v>335.90983117131952</v>
      </c>
      <c r="K1248" s="147">
        <f>+I1248-J1248</f>
        <v>3.390168828680487</v>
      </c>
      <c r="L1248" s="262">
        <f>(-2*POWER(2*9.81*G1248*ABS(K1248)/F1248,0.5))*(LOG10(($D$2/(3.7*G1248))+((2.51*$D$3*POWER(F1248,0.5))/(G1248*POWER(2*9.81*G1248*ABS(K1248),0.5)))))</f>
        <v>1.0583344840366535</v>
      </c>
      <c r="M1248" s="146">
        <f>+IF(K1248&lt;0,-H1248*L1248,H1248*L1248)</f>
        <v>1.0057688916273143E-2</v>
      </c>
      <c r="N1248" s="142">
        <f>+M1248/K1248</f>
        <v>2.9667221381973982E-3</v>
      </c>
      <c r="O1248" s="148"/>
    </row>
    <row r="1249" spans="2:15" ht="16.5" thickBot="1" x14ac:dyDescent="0.35">
      <c r="B1249" s="299"/>
      <c r="C1249" s="300"/>
      <c r="D1249" s="300"/>
      <c r="E1249" s="300"/>
      <c r="F1249" s="300"/>
      <c r="G1249" s="300"/>
      <c r="H1249" s="300"/>
      <c r="I1249" s="300"/>
      <c r="J1249" s="300"/>
      <c r="K1249" s="300"/>
      <c r="L1249" s="301" t="s">
        <v>166</v>
      </c>
      <c r="M1249" s="302">
        <f>+SUM(M1246:M1248)-C1246</f>
        <v>-8.8120652331532233E-5</v>
      </c>
      <c r="N1249" s="303">
        <f>+SUM(N1246:N1248)</f>
        <v>1.6185868314386283E-2</v>
      </c>
      <c r="O1249" s="304"/>
    </row>
    <row r="1251" spans="2:15" ht="15.75" thickBot="1" x14ac:dyDescent="0.3"/>
    <row r="1252" spans="2:15" ht="15.75" thickBot="1" x14ac:dyDescent="0.3">
      <c r="B1252" s="131">
        <f>+B1213+1</f>
        <v>33</v>
      </c>
      <c r="D1252" s="297"/>
    </row>
    <row r="1253" spans="2:15" ht="32.25" thickBot="1" x14ac:dyDescent="0.3">
      <c r="B1253" s="125" t="s">
        <v>151</v>
      </c>
      <c r="C1253" s="298" t="s">
        <v>161</v>
      </c>
      <c r="D1253" s="298" t="s">
        <v>153</v>
      </c>
      <c r="E1253" s="125" t="s">
        <v>152</v>
      </c>
      <c r="F1253" s="125" t="s">
        <v>78</v>
      </c>
      <c r="G1253" s="125" t="s">
        <v>115</v>
      </c>
      <c r="H1253" s="125" t="s">
        <v>154</v>
      </c>
      <c r="I1253" s="125" t="s">
        <v>155</v>
      </c>
      <c r="J1253" s="125" t="s">
        <v>156</v>
      </c>
      <c r="K1253" s="125" t="s">
        <v>157</v>
      </c>
      <c r="L1253" s="125" t="s">
        <v>82</v>
      </c>
      <c r="M1253" s="125" t="s">
        <v>164</v>
      </c>
      <c r="N1253" s="125" t="s">
        <v>158</v>
      </c>
      <c r="O1253" s="129" t="s">
        <v>165</v>
      </c>
    </row>
    <row r="1254" spans="2:15" x14ac:dyDescent="0.25">
      <c r="B1254" s="132" t="s">
        <v>127</v>
      </c>
      <c r="C1254" s="133">
        <f>2.97/1000</f>
        <v>2.97E-3</v>
      </c>
      <c r="D1254" s="134">
        <f>+D1215+O1215</f>
        <v>336.57380375667248</v>
      </c>
      <c r="E1254" s="135" t="s">
        <v>110</v>
      </c>
      <c r="F1254" s="136">
        <v>310.83</v>
      </c>
      <c r="G1254" s="137">
        <f>110/1000</f>
        <v>0.11</v>
      </c>
      <c r="H1254" s="138">
        <f>+PI()*G1254^2/4</f>
        <v>9.5033177771091243E-3</v>
      </c>
      <c r="I1254" s="134">
        <v>339.3</v>
      </c>
      <c r="J1254" s="134">
        <f>+D1254</f>
        <v>336.57380375667248</v>
      </c>
      <c r="K1254" s="134">
        <f>+I1254-J1254</f>
        <v>2.7261962433275357</v>
      </c>
      <c r="L1254" s="133">
        <f>(-2*POWER(2*9.81*G1254*ABS(K1254)/F1254,0.5))*(LOG10(($D$2/(3.7*G1254))+((2.51*$D$3*POWER(F1254,0.5))/(G1254*POWER(2*9.81*G1254*ABS(K1254),0.5)))))</f>
        <v>1.0364107983763065</v>
      </c>
      <c r="M1254" s="139">
        <f>+IF(K1254&lt;0,-H1254*L1254,H1254*L1254)</f>
        <v>9.8493411645974131E-3</v>
      </c>
      <c r="N1254" s="133">
        <f>+M1254/K1254</f>
        <v>3.612851124970931E-3</v>
      </c>
      <c r="O1254" s="140">
        <f>2*M1256/N1256</f>
        <v>-8.7401013940640523E-3</v>
      </c>
    </row>
    <row r="1255" spans="2:15" x14ac:dyDescent="0.25">
      <c r="B1255" s="141"/>
      <c r="C1255" s="142"/>
      <c r="D1255" s="143"/>
      <c r="E1255" s="144" t="s">
        <v>138</v>
      </c>
      <c r="F1255" s="143">
        <v>240.22</v>
      </c>
      <c r="G1255" s="145">
        <f>110/1000</f>
        <v>0.11</v>
      </c>
      <c r="H1255" s="146">
        <f>+PI()*G1255^2/4</f>
        <v>9.5033177771091243E-3</v>
      </c>
      <c r="I1255" s="147">
        <f>+D1219+O1219</f>
        <v>335.45445206788406</v>
      </c>
      <c r="J1255" s="147">
        <f>+D1254</f>
        <v>336.57380375667248</v>
      </c>
      <c r="K1255" s="147">
        <f>+I1255-J1255</f>
        <v>-1.119351688788413</v>
      </c>
      <c r="L1255" s="142">
        <f>(-2*POWER(2*9.81*G1255*ABS(K1255)/F1255,0.5))*(LOG10(($D$2/(3.7*G1255))+((2.51*$D$3*POWER(F1255,0.5))/(G1255*POWER(2*9.81*G1255*ABS(K1255),0.5)))))</f>
        <v>0.72839342938654661</v>
      </c>
      <c r="M1255" s="146">
        <f>+IF(K1255&lt;0,-H1255*L1255,H1255*L1255)</f>
        <v>-6.9221542262186478E-3</v>
      </c>
      <c r="N1255" s="142">
        <f>+M1255/K1255</f>
        <v>6.1840744920045572E-3</v>
      </c>
      <c r="O1255" s="148"/>
    </row>
    <row r="1256" spans="2:15" ht="15.75" x14ac:dyDescent="0.3">
      <c r="B1256" s="141"/>
      <c r="C1256" s="142"/>
      <c r="D1256" s="143"/>
      <c r="E1256" s="144"/>
      <c r="F1256" s="143"/>
      <c r="G1256" s="145"/>
      <c r="H1256" s="146"/>
      <c r="I1256" s="147"/>
      <c r="J1256" s="147"/>
      <c r="K1256" s="147"/>
      <c r="L1256" s="149" t="s">
        <v>166</v>
      </c>
      <c r="M1256" s="150">
        <f>+SUM(M1254:M1255)-C1254</f>
        <v>-4.2813061621234643E-5</v>
      </c>
      <c r="N1256" s="151">
        <f>+SUM(N1254:N1255)</f>
        <v>9.7969256169754878E-3</v>
      </c>
      <c r="O1256" s="148"/>
    </row>
    <row r="1257" spans="2:15" x14ac:dyDescent="0.25">
      <c r="B1257" s="141"/>
      <c r="C1257" s="142"/>
      <c r="D1257" s="143"/>
      <c r="E1257" s="144"/>
      <c r="F1257" s="142"/>
      <c r="G1257" s="142"/>
      <c r="H1257" s="146"/>
      <c r="I1257" s="152"/>
      <c r="J1257" s="142"/>
      <c r="K1257" s="142"/>
      <c r="L1257" s="142"/>
      <c r="M1257" s="142"/>
      <c r="N1257" s="142"/>
      <c r="O1257" s="153"/>
    </row>
    <row r="1258" spans="2:15" x14ac:dyDescent="0.25">
      <c r="B1258" s="154" t="s">
        <v>128</v>
      </c>
      <c r="C1258" s="142">
        <f>3.73/1000</f>
        <v>3.7299999999999998E-3</v>
      </c>
      <c r="D1258" s="147">
        <f>+D1219+O1219</f>
        <v>335.45445206788406</v>
      </c>
      <c r="E1258" s="144" t="s">
        <v>138</v>
      </c>
      <c r="F1258" s="143">
        <v>240.22</v>
      </c>
      <c r="G1258" s="155">
        <f>110/1000</f>
        <v>0.11</v>
      </c>
      <c r="H1258" s="146">
        <f>+PI()*G1258^2/4</f>
        <v>9.5033177771091243E-3</v>
      </c>
      <c r="I1258" s="156">
        <f>+D1254+O1254</f>
        <v>336.56506365527844</v>
      </c>
      <c r="J1258" s="147">
        <f>+D1258</f>
        <v>335.45445206788406</v>
      </c>
      <c r="K1258" s="147">
        <f>+I1258-J1258</f>
        <v>1.1106115873943736</v>
      </c>
      <c r="L1258" s="142">
        <f>(-2*POWER(2*9.81*G1258*ABS(K1258)/F1258,0.5))*(LOG10(($D$2/(3.7*G1258))+((2.51*$D$3*POWER(F1258,0.5))/(G1258*POWER(2*9.81*G1258*ABS(K1258),0.5)))))</f>
        <v>0.72520943787265324</v>
      </c>
      <c r="M1258" s="146">
        <f>+IF(K1258&lt;0,-H1258*L1258,H1258*L1258)</f>
        <v>6.8918957430625007E-3</v>
      </c>
      <c r="N1258" s="142">
        <f>+M1258/K1258</f>
        <v>6.2054959819316351E-3</v>
      </c>
      <c r="O1258" s="148">
        <f>2*M1261/N1261</f>
        <v>-1.2832610073142145E-2</v>
      </c>
    </row>
    <row r="1259" spans="2:15" x14ac:dyDescent="0.25">
      <c r="B1259" s="141"/>
      <c r="C1259" s="142"/>
      <c r="D1259" s="143"/>
      <c r="E1259" s="144" t="s">
        <v>139</v>
      </c>
      <c r="F1259" s="147">
        <v>237.3</v>
      </c>
      <c r="G1259" s="155">
        <f>110/1000</f>
        <v>0.11</v>
      </c>
      <c r="H1259" s="146">
        <f>+PI()*G1259^2/4</f>
        <v>9.5033177771091243E-3</v>
      </c>
      <c r="I1259" s="156">
        <f>+D1224+O1224</f>
        <v>335.26380873079023</v>
      </c>
      <c r="J1259" s="147">
        <f>+D1258</f>
        <v>335.45445206788406</v>
      </c>
      <c r="K1259" s="147">
        <f>+I1259-J1259</f>
        <v>-0.19064333709383163</v>
      </c>
      <c r="L1259" s="142">
        <f>(-2*POWER(2*9.81*G1259*ABS(K1259)/F1259,0.5))*(LOG10(($D$2/(3.7*G1259))+((2.51*$D$3*POWER(F1259,0.5))/(G1259*POWER(2*9.81*G1259*ABS(K1259),0.5)))))</f>
        <v>0.2709932108179739</v>
      </c>
      <c r="M1259" s="146">
        <f>+IF(K1259&lt;0,-H1259*L1259,H1259*L1259)</f>
        <v>-2.5753345978423319E-3</v>
      </c>
      <c r="N1259" s="142">
        <f>+M1259/K1259</f>
        <v>1.3508652529381569E-2</v>
      </c>
      <c r="O1259" s="148"/>
    </row>
    <row r="1260" spans="2:15" x14ac:dyDescent="0.25">
      <c r="B1260" s="141"/>
      <c r="C1260" s="142"/>
      <c r="D1260" s="143"/>
      <c r="E1260" s="144" t="s">
        <v>112</v>
      </c>
      <c r="F1260" s="143">
        <v>401.36</v>
      </c>
      <c r="G1260" s="155">
        <f>110/1000</f>
        <v>0.11</v>
      </c>
      <c r="H1260" s="146">
        <f>+PI()*G1260^2/4</f>
        <v>9.5033177771091243E-3</v>
      </c>
      <c r="I1260" s="156">
        <f>+D1232+O1232</f>
        <v>335.40978114951997</v>
      </c>
      <c r="J1260" s="147">
        <f>+D1258</f>
        <v>335.45445206788406</v>
      </c>
      <c r="K1260" s="147">
        <f>+I1260-J1260</f>
        <v>-4.4670918364090539E-2</v>
      </c>
      <c r="L1260" s="142">
        <f>(-2*POWER(2*9.81*G1260*ABS(K1260)/F1260,0.5))*(LOG10(($D$2/(3.7*G1260))+((2.51*$D$3*POWER(F1260,0.5))/(G1260*POWER(2*9.81*G1260*ABS(K1260),0.5)))))</f>
        <v>8.7616864403439701E-2</v>
      </c>
      <c r="M1260" s="146">
        <f>+IF(K1260&lt;0,-H1260*L1260,H1260*L1260)</f>
        <v>-8.3265090505976812E-4</v>
      </c>
      <c r="N1260" s="142">
        <f>+M1260/K1260</f>
        <v>1.8639663914523603E-2</v>
      </c>
      <c r="O1260" s="148"/>
    </row>
    <row r="1261" spans="2:15" ht="15.75" x14ac:dyDescent="0.3">
      <c r="B1261" s="141"/>
      <c r="C1261" s="142"/>
      <c r="D1261" s="143"/>
      <c r="E1261" s="144"/>
      <c r="F1261" s="143"/>
      <c r="G1261" s="155"/>
      <c r="H1261" s="146"/>
      <c r="I1261" s="156"/>
      <c r="J1261" s="147"/>
      <c r="K1261" s="147"/>
      <c r="L1261" s="149" t="s">
        <v>166</v>
      </c>
      <c r="M1261" s="150">
        <f>+SUM(M1258:M1260)-C1258</f>
        <v>-2.4608975983959891E-4</v>
      </c>
      <c r="N1261" s="151">
        <f>+SUM(N1258:N1260)</f>
        <v>3.8353812425836811E-2</v>
      </c>
      <c r="O1261" s="153"/>
    </row>
    <row r="1262" spans="2:15" x14ac:dyDescent="0.25">
      <c r="B1262" s="141"/>
      <c r="C1262" s="142"/>
      <c r="D1262" s="143"/>
      <c r="E1262" s="144"/>
      <c r="F1262" s="142"/>
      <c r="G1262" s="142"/>
      <c r="H1262" s="146"/>
      <c r="I1262" s="152"/>
      <c r="J1262" s="143"/>
      <c r="K1262" s="142"/>
      <c r="L1262" s="142"/>
      <c r="M1262" s="142"/>
      <c r="N1262" s="142"/>
      <c r="O1262" s="153"/>
    </row>
    <row r="1263" spans="2:15" x14ac:dyDescent="0.25">
      <c r="B1263" s="154" t="s">
        <v>141</v>
      </c>
      <c r="C1263" s="179">
        <f>1.9/1000</f>
        <v>1.9E-3</v>
      </c>
      <c r="D1263" s="147">
        <f>+D1224+O1224</f>
        <v>335.26380873079023</v>
      </c>
      <c r="E1263" s="144" t="s">
        <v>139</v>
      </c>
      <c r="F1263" s="147">
        <v>237.3</v>
      </c>
      <c r="G1263" s="155">
        <f>110/1000</f>
        <v>0.11</v>
      </c>
      <c r="H1263" s="146">
        <f>+PI()*G1263^2/4</f>
        <v>9.5033177771091243E-3</v>
      </c>
      <c r="I1263" s="156">
        <f>+D1258+O1258</f>
        <v>335.44161945781093</v>
      </c>
      <c r="J1263" s="147">
        <f>+D1263</f>
        <v>335.26380873079023</v>
      </c>
      <c r="K1263" s="147">
        <f>+I1263-J1263</f>
        <v>0.17781072702069878</v>
      </c>
      <c r="L1263" s="142">
        <f>(-2*POWER(2*9.81*G1263*ABS(K1263)/F1263,0.5))*(LOG10(($D$2/(3.7*G1263))+((2.51*$D$3*POWER(F1263,0.5))/(G1263*POWER(2*9.81*G1263*ABS(K1263),0.5)))))</f>
        <v>0.26050466312180409</v>
      </c>
      <c r="M1263" s="146">
        <f>+IF(K1263&lt;0,-H1263*L1263,H1263*L1263)</f>
        <v>2.4756585960652644E-3</v>
      </c>
      <c r="N1263" s="142">
        <f>+M1263/K1263</f>
        <v>1.3922999121290783E-2</v>
      </c>
      <c r="O1263" s="148">
        <f>2*M1265/N1265</f>
        <v>-1.3025934801984921E-2</v>
      </c>
    </row>
    <row r="1264" spans="2:15" x14ac:dyDescent="0.25">
      <c r="B1264" s="141"/>
      <c r="C1264" s="142"/>
      <c r="D1264" s="143"/>
      <c r="E1264" s="144" t="s">
        <v>117</v>
      </c>
      <c r="F1264" s="143">
        <v>401.35</v>
      </c>
      <c r="G1264" s="143">
        <f>75/1000</f>
        <v>7.4999999999999997E-2</v>
      </c>
      <c r="H1264" s="146">
        <f>+PI()*G1264^2/4</f>
        <v>4.4178646691106467E-3</v>
      </c>
      <c r="I1264" s="156">
        <f>+D1228+O1228</f>
        <v>335.06642071834824</v>
      </c>
      <c r="J1264" s="147">
        <f>+D1263</f>
        <v>335.26380873079023</v>
      </c>
      <c r="K1264" s="147">
        <f>+I1264-J1264</f>
        <v>-0.19738801244199067</v>
      </c>
      <c r="L1264" s="142">
        <f>(-2*POWER(2*9.81*G1264*ABS(K1264)/F1264,0.5))*(LOG10(($D$2/(3.7*G1264))+((2.51*$D$3*POWER(F1264,0.5))/(G1264*POWER(2*9.81*G1264*ABS(K1264),0.5)))))</f>
        <v>0.15597471777332489</v>
      </c>
      <c r="M1264" s="146">
        <f>+IF(K1264&lt;0,-H1264*L1264,H1264*L1264)</f>
        <v>-6.8907519492527648E-4</v>
      </c>
      <c r="N1264" s="142">
        <f>+M1264/K1264</f>
        <v>3.4909677968807005E-3</v>
      </c>
      <c r="O1264" s="148"/>
    </row>
    <row r="1265" spans="2:15" ht="15.75" x14ac:dyDescent="0.3">
      <c r="B1265" s="141"/>
      <c r="C1265" s="142"/>
      <c r="D1265" s="143"/>
      <c r="E1265" s="144"/>
      <c r="F1265" s="142"/>
      <c r="G1265" s="142"/>
      <c r="H1265" s="146"/>
      <c r="I1265" s="152"/>
      <c r="J1265" s="143"/>
      <c r="K1265" s="142"/>
      <c r="L1265" s="149" t="s">
        <v>166</v>
      </c>
      <c r="M1265" s="150">
        <f>+SUM(M1263:M1264)-C1263</f>
        <v>-1.1341659886001201E-4</v>
      </c>
      <c r="N1265" s="151">
        <f>+SUM(N1263:N1264)</f>
        <v>1.7413966918171483E-2</v>
      </c>
      <c r="O1265" s="153"/>
    </row>
    <row r="1266" spans="2:15" ht="15.75" x14ac:dyDescent="0.3">
      <c r="B1266" s="141"/>
      <c r="C1266" s="142"/>
      <c r="D1266" s="143"/>
      <c r="E1266" s="144"/>
      <c r="F1266" s="142"/>
      <c r="G1266" s="142"/>
      <c r="H1266" s="146"/>
      <c r="I1266" s="152"/>
      <c r="J1266" s="143"/>
      <c r="K1266" s="142"/>
      <c r="L1266" s="149"/>
      <c r="M1266" s="150"/>
      <c r="N1266" s="151"/>
      <c r="O1266" s="153"/>
    </row>
    <row r="1267" spans="2:15" x14ac:dyDescent="0.25">
      <c r="B1267" s="154" t="s">
        <v>145</v>
      </c>
      <c r="C1267" s="143">
        <f>1.95/1000</f>
        <v>1.9499999999999999E-3</v>
      </c>
      <c r="D1267" s="147">
        <f>+D1228+O1228</f>
        <v>335.06642071834824</v>
      </c>
      <c r="E1267" s="144" t="s">
        <v>117</v>
      </c>
      <c r="F1267" s="143">
        <v>401.35</v>
      </c>
      <c r="G1267" s="143">
        <f>75/1000</f>
        <v>7.4999999999999997E-2</v>
      </c>
      <c r="H1267" s="146">
        <f>+PI()*G1267^2/4</f>
        <v>4.4178646691106467E-3</v>
      </c>
      <c r="I1267" s="147">
        <f>+D1263+O1263</f>
        <v>335.25078279598824</v>
      </c>
      <c r="J1267" s="147">
        <f>+D1267</f>
        <v>335.06642071834824</v>
      </c>
      <c r="K1267" s="147">
        <f>+I1267-J1267</f>
        <v>0.18436207764000301</v>
      </c>
      <c r="L1267" s="262">
        <f>(-2*POWER(2*9.81*G1267*ABS(K1267)/F1267,0.5))*(LOG10(($D$2/(3.7*G1267))+((2.51*$D$3*POWER(F1267,0.5))/(G1267*POWER(2*9.81*G1267*ABS(K1267),0.5)))))</f>
        <v>0.14997278599204963</v>
      </c>
      <c r="M1267" s="146">
        <f>+IF(K1267&lt;0,-H1267*L1267,H1267*L1267)</f>
        <v>6.6255947256236821E-4</v>
      </c>
      <c r="N1267" s="142">
        <f>+M1267/K1267</f>
        <v>3.5937947816802301E-3</v>
      </c>
      <c r="O1267" s="148">
        <f>2*M1269/N1269</f>
        <v>-1.3158839335938479E-2</v>
      </c>
    </row>
    <row r="1268" spans="2:15" x14ac:dyDescent="0.25">
      <c r="B1268" s="141"/>
      <c r="C1268" s="142"/>
      <c r="D1268" s="143"/>
      <c r="E1268" s="144" t="s">
        <v>167</v>
      </c>
      <c r="F1268" s="143">
        <v>249.85</v>
      </c>
      <c r="G1268" s="143">
        <f>75/1000</f>
        <v>7.4999999999999997E-2</v>
      </c>
      <c r="H1268" s="146">
        <f>+PI()*G1268^2/4</f>
        <v>4.4178646691106467E-3</v>
      </c>
      <c r="I1268" s="147">
        <f>+D1232+O1232</f>
        <v>335.40978114951997</v>
      </c>
      <c r="J1268" s="147">
        <f>+D1267</f>
        <v>335.06642071834824</v>
      </c>
      <c r="K1268" s="147">
        <f>+I1268-J1268</f>
        <v>0.34336043117173176</v>
      </c>
      <c r="L1268" s="142">
        <f>(-2*POWER(2*9.81*G1268*ABS(K1268)/F1268,0.5))*(LOG10(($D$2/(3.7*G1268))+((2.51*$D$3*POWER(F1268,0.5))/(G1268*POWER(2*9.81*G1268*ABS(K1268),0.5)))))</f>
        <v>0.28068630297627634</v>
      </c>
      <c r="M1268" s="146">
        <f>+IF(K1268&lt;0,-H1268*L1268,H1268*L1268)</f>
        <v>1.2400341010221777E-3</v>
      </c>
      <c r="N1268" s="142">
        <f>+M1268/K1268</f>
        <v>3.6114647712624012E-3</v>
      </c>
      <c r="O1268" s="148"/>
    </row>
    <row r="1269" spans="2:15" ht="15.75" x14ac:dyDescent="0.3">
      <c r="B1269" s="141"/>
      <c r="C1269" s="142"/>
      <c r="D1269" s="152"/>
      <c r="E1269" s="144"/>
      <c r="F1269" s="142"/>
      <c r="G1269" s="142"/>
      <c r="H1269" s="146"/>
      <c r="I1269" s="152"/>
      <c r="J1269" s="143"/>
      <c r="K1269" s="142"/>
      <c r="L1269" s="149" t="s">
        <v>166</v>
      </c>
      <c r="M1269" s="150">
        <f>+SUM(M1267:M1268)-C1267</f>
        <v>-4.7406426415453999E-5</v>
      </c>
      <c r="N1269" s="151">
        <f>+SUM(N1267:N1268)</f>
        <v>7.2052595529426312E-3</v>
      </c>
      <c r="O1269" s="153"/>
    </row>
    <row r="1270" spans="2:15" x14ac:dyDescent="0.25">
      <c r="B1270" s="141"/>
      <c r="C1270" s="142"/>
      <c r="D1270" s="152"/>
      <c r="E1270" s="144"/>
      <c r="F1270" s="142"/>
      <c r="G1270" s="142"/>
      <c r="H1270" s="146"/>
      <c r="I1270" s="152"/>
      <c r="J1270" s="143"/>
      <c r="K1270" s="142"/>
      <c r="L1270" s="142"/>
      <c r="M1270" s="142"/>
      <c r="N1270" s="142"/>
      <c r="O1270" s="153"/>
    </row>
    <row r="1271" spans="2:15" x14ac:dyDescent="0.25">
      <c r="B1271" s="154" t="s">
        <v>146</v>
      </c>
      <c r="C1271" s="143">
        <f>4.52/1000</f>
        <v>4.5199999999999997E-3</v>
      </c>
      <c r="D1271" s="156">
        <f>+D1232+O1232</f>
        <v>335.40978114951997</v>
      </c>
      <c r="E1271" s="144" t="s">
        <v>112</v>
      </c>
      <c r="F1271" s="143">
        <v>401.36</v>
      </c>
      <c r="G1271" s="145">
        <f>110/1000</f>
        <v>0.11</v>
      </c>
      <c r="H1271" s="146">
        <f>+PI()*G1271^2/4</f>
        <v>9.5033177771091243E-3</v>
      </c>
      <c r="I1271" s="156">
        <f>+D1258+O1258</f>
        <v>335.44161945781093</v>
      </c>
      <c r="J1271" s="147">
        <f>+D1271</f>
        <v>335.40978114951997</v>
      </c>
      <c r="K1271" s="147">
        <f>+I1271-J1271</f>
        <v>3.1838308290957684E-2</v>
      </c>
      <c r="L1271" s="142">
        <f>(-2*POWER(2*9.81*G1271*ABS(K1271)/F1271,0.5))*(LOG10(($D$2/(3.7*G1271))+((2.51*$D$3*POWER(F1271,0.5))/(G1271*POWER(2*9.81*G1271*ABS(K1271),0.5)))))</f>
        <v>7.2049077891115379E-2</v>
      </c>
      <c r="M1271" s="146">
        <f>+IF(K1271&lt;0,-H1271*L1271,H1271*L1271)</f>
        <v>6.8470528274695679E-4</v>
      </c>
      <c r="N1271" s="142">
        <f>+M1271/K1271</f>
        <v>2.1505705532144061E-2</v>
      </c>
      <c r="O1271" s="148">
        <f>2*M1275/N1275</f>
        <v>-1.2443394694845877E-2</v>
      </c>
    </row>
    <row r="1272" spans="2:15" x14ac:dyDescent="0.25">
      <c r="B1272" s="141"/>
      <c r="C1272" s="142"/>
      <c r="D1272" s="152"/>
      <c r="E1272" s="144" t="s">
        <v>167</v>
      </c>
      <c r="F1272" s="143">
        <v>249.85</v>
      </c>
      <c r="G1272" s="145">
        <f>75/1000</f>
        <v>7.4999999999999997E-2</v>
      </c>
      <c r="H1272" s="146">
        <f>+PI()*G1272^2/4</f>
        <v>4.4178646691106467E-3</v>
      </c>
      <c r="I1272" s="156">
        <f>+D1267+O1267</f>
        <v>335.05326187901233</v>
      </c>
      <c r="J1272" s="147">
        <f>+D1271</f>
        <v>335.40978114951997</v>
      </c>
      <c r="K1272" s="147">
        <f>+I1272-J1272</f>
        <v>-0.35651927050764698</v>
      </c>
      <c r="L1272" s="142">
        <f>(-2*POWER(2*9.81*G1272*ABS(K1272)/F1272,0.5))*(LOG10(($D$2/(3.7*G1272))+((2.51*$D$3*POWER(F1272,0.5))/(G1272*POWER(2*9.81*G1272*ABS(K1272),0.5)))))</f>
        <v>0.28675722404119658</v>
      </c>
      <c r="M1272" s="146">
        <f>+IF(K1272&lt;0,-H1272*L1272,H1272*L1272)</f>
        <v>-1.2668546087038486E-3</v>
      </c>
      <c r="N1272" s="142">
        <f>+M1272/K1272</f>
        <v>3.5533972873331003E-3</v>
      </c>
      <c r="O1272" s="148"/>
    </row>
    <row r="1273" spans="2:15" x14ac:dyDescent="0.25">
      <c r="B1273" s="141"/>
      <c r="C1273" s="142"/>
      <c r="D1273" s="152"/>
      <c r="E1273" s="144" t="s">
        <v>140</v>
      </c>
      <c r="F1273" s="143">
        <v>298.01</v>
      </c>
      <c r="G1273" s="145">
        <f>63/1000</f>
        <v>6.3E-2</v>
      </c>
      <c r="H1273" s="146">
        <f>+PI()*G1273^2/4</f>
        <v>3.1172453105244723E-3</v>
      </c>
      <c r="I1273" s="156">
        <f>+D1238+O1238</f>
        <v>335.37303275062055</v>
      </c>
      <c r="J1273" s="147">
        <f>+D1271</f>
        <v>335.40978114951997</v>
      </c>
      <c r="K1273" s="147">
        <f>+I1273-J1273</f>
        <v>-3.6748398899419499E-2</v>
      </c>
      <c r="L1273" s="142">
        <f>(-2*POWER(2*9.81*G1273*ABS(K1273)/F1273,0.5))*(LOG10(($D$2/(3.7*G1273))+((2.51*$D$3*POWER(F1273,0.5))/(G1273*POWER(2*9.81*G1273*ABS(K1273),0.5)))))</f>
        <v>6.1384236729279097E-2</v>
      </c>
      <c r="M1273" s="146">
        <f>+IF(K1273&lt;0,-H1273*L1273,H1273*L1273)</f>
        <v>-1.9134972408446933E-4</v>
      </c>
      <c r="N1273" s="142">
        <f>+M1273/K1273</f>
        <v>5.2070220694021042E-3</v>
      </c>
      <c r="O1273" s="148"/>
    </row>
    <row r="1274" spans="2:15" x14ac:dyDescent="0.25">
      <c r="B1274" s="141"/>
      <c r="C1274" s="142"/>
      <c r="D1274" s="142"/>
      <c r="E1274" s="144" t="s">
        <v>168</v>
      </c>
      <c r="F1274" s="143">
        <v>184.94</v>
      </c>
      <c r="G1274" s="145">
        <f>110/1000</f>
        <v>0.11</v>
      </c>
      <c r="H1274" s="146">
        <f>+PI()*G1274^2/4</f>
        <v>9.5033177771091243E-3</v>
      </c>
      <c r="I1274" s="156">
        <f>+D1246+O1246</f>
        <v>335.89894258003483</v>
      </c>
      <c r="J1274" s="147">
        <f>+D1271</f>
        <v>335.40978114951997</v>
      </c>
      <c r="K1274" s="147">
        <f>+I1274-J1274</f>
        <v>0.48916143051485506</v>
      </c>
      <c r="L1274" s="142">
        <f>(-2*POWER(2*9.81*G1274*ABS(K1274)/F1274,0.5))*(LOG10(($D$2/(3.7*G1274))+((2.51*$D$3*POWER(F1274,0.5))/(G1274*POWER(2*9.81*G1274*ABS(K1274),0.5)))))</f>
        <v>0.53045415575715449</v>
      </c>
      <c r="M1274" s="146">
        <f>+IF(K1274&lt;0,-H1274*L1274,H1274*L1274)</f>
        <v>5.041074408348379E-3</v>
      </c>
      <c r="N1274" s="142">
        <f>+M1274/K1274</f>
        <v>1.030554351564987E-2</v>
      </c>
      <c r="O1274" s="148"/>
    </row>
    <row r="1275" spans="2:15" ht="15.75" x14ac:dyDescent="0.3">
      <c r="B1275" s="141"/>
      <c r="C1275" s="142"/>
      <c r="D1275" s="142"/>
      <c r="E1275" s="142"/>
      <c r="F1275" s="142"/>
      <c r="G1275" s="142"/>
      <c r="H1275" s="146"/>
      <c r="I1275" s="152"/>
      <c r="J1275" s="143"/>
      <c r="K1275" s="142"/>
      <c r="L1275" s="149" t="s">
        <v>166</v>
      </c>
      <c r="M1275" s="150">
        <f>+SUM(M1271:M1274)-C1271</f>
        <v>-2.5242464169298196E-4</v>
      </c>
      <c r="N1275" s="151">
        <f>+SUM(N1271:N1274)</f>
        <v>4.0571668404529138E-2</v>
      </c>
      <c r="O1275" s="153"/>
    </row>
    <row r="1276" spans="2:15" x14ac:dyDescent="0.25">
      <c r="B1276" s="141"/>
      <c r="C1276" s="142"/>
      <c r="D1276" s="142"/>
      <c r="E1276" s="142"/>
      <c r="F1276" s="142"/>
      <c r="G1276" s="142"/>
      <c r="H1276" s="146"/>
      <c r="I1276" s="142"/>
      <c r="J1276" s="143"/>
      <c r="K1276" s="142"/>
      <c r="L1276" s="142"/>
      <c r="M1276" s="142"/>
      <c r="N1276" s="142"/>
      <c r="O1276" s="153"/>
    </row>
    <row r="1277" spans="2:15" x14ac:dyDescent="0.25">
      <c r="B1277" s="154" t="s">
        <v>147</v>
      </c>
      <c r="C1277" s="142">
        <f>0.79/1000</f>
        <v>7.9000000000000001E-4</v>
      </c>
      <c r="D1277" s="147">
        <f>+D1238+O1238</f>
        <v>335.37303275062055</v>
      </c>
      <c r="E1277" s="144" t="s">
        <v>140</v>
      </c>
      <c r="F1277" s="143">
        <v>298.01</v>
      </c>
      <c r="G1277" s="143">
        <f>63/1000</f>
        <v>6.3E-2</v>
      </c>
      <c r="H1277" s="146">
        <f>+PI()*G1277^2/4</f>
        <v>3.1172453105244723E-3</v>
      </c>
      <c r="I1277" s="147">
        <f>+D1271+O1271</f>
        <v>335.39733775482512</v>
      </c>
      <c r="J1277" s="147">
        <f>+D1277</f>
        <v>335.37303275062055</v>
      </c>
      <c r="K1277" s="147">
        <f>+I1277-J1277</f>
        <v>2.4305004204563829E-2</v>
      </c>
      <c r="L1277" s="142">
        <f>(-2*POWER(2*9.81*G1277*ABS(K1277)/F1277,0.5))*(LOG10(($D$2/(3.7*G1277))+((2.51*$D$3*POWER(F1277,0.5))/(G1277*POWER(2*9.81*G1277*ABS(K1277),0.5)))))</f>
        <v>4.8121779415967236E-2</v>
      </c>
      <c r="M1277" s="146">
        <f>+IF(K1277&lt;0,-H1277*L1277,H1277*L1277)</f>
        <v>1.5000739121851693E-4</v>
      </c>
      <c r="N1277" s="142">
        <f>+M1277/K1277</f>
        <v>6.1718726709929783E-3</v>
      </c>
      <c r="O1277" s="148">
        <f>2*M1279/N1279</f>
        <v>-1.2722850125283694E-2</v>
      </c>
    </row>
    <row r="1278" spans="2:15" x14ac:dyDescent="0.25">
      <c r="B1278" s="141"/>
      <c r="C1278" s="142"/>
      <c r="D1278" s="142"/>
      <c r="E1278" s="144" t="s">
        <v>169</v>
      </c>
      <c r="F1278" s="143">
        <v>119.71</v>
      </c>
      <c r="G1278" s="143">
        <f>63/1000</f>
        <v>6.3E-2</v>
      </c>
      <c r="H1278" s="146">
        <f>+PI()*G1278^2/4</f>
        <v>3.1172453105244723E-3</v>
      </c>
      <c r="I1278" s="147">
        <f>+D1242+O1242</f>
        <v>335.46767749514987</v>
      </c>
      <c r="J1278" s="147">
        <f>+D1277</f>
        <v>335.37303275062055</v>
      </c>
      <c r="K1278" s="147">
        <f>+I1278-J1278</f>
        <v>9.4644744529318814E-2</v>
      </c>
      <c r="L1278" s="142">
        <f>(-2*POWER(2*9.81*G1278*ABS(K1278)/F1278,0.5))*(LOG10(($D$2/(3.7*G1278))+((2.51*$D$3*POWER(F1278,0.5))/(G1278*POWER(2*9.81*G1278*ABS(K1278),0.5)))))</f>
        <v>0.18057492801514941</v>
      </c>
      <c r="M1278" s="146">
        <f>+IF(K1278&lt;0,-H1278*L1278,H1278*L1278)</f>
        <v>5.6289634755351864E-4</v>
      </c>
      <c r="N1278" s="142">
        <f>+M1278/K1278</f>
        <v>5.947465444097068E-3</v>
      </c>
      <c r="O1278" s="148"/>
    </row>
    <row r="1279" spans="2:15" ht="15.75" x14ac:dyDescent="0.3">
      <c r="B1279" s="141"/>
      <c r="C1279" s="142"/>
      <c r="D1279" s="142"/>
      <c r="E1279" s="142"/>
      <c r="F1279" s="142"/>
      <c r="G1279" s="142"/>
      <c r="H1279" s="146"/>
      <c r="I1279" s="142"/>
      <c r="J1279" s="142"/>
      <c r="K1279" s="142"/>
      <c r="L1279" s="149" t="s">
        <v>166</v>
      </c>
      <c r="M1279" s="150">
        <f>+SUM(M1277:M1278)-C1277</f>
        <v>-7.7096261227964412E-5</v>
      </c>
      <c r="N1279" s="151">
        <f>+SUM(N1277:N1278)</f>
        <v>1.2119338115090045E-2</v>
      </c>
      <c r="O1279" s="153"/>
    </row>
    <row r="1280" spans="2:15" x14ac:dyDescent="0.25">
      <c r="B1280" s="141"/>
      <c r="C1280" s="142"/>
      <c r="D1280" s="142"/>
      <c r="E1280" s="142"/>
      <c r="F1280" s="142"/>
      <c r="G1280" s="142"/>
      <c r="H1280" s="146"/>
      <c r="I1280" s="142"/>
      <c r="J1280" s="142"/>
      <c r="K1280" s="142"/>
      <c r="L1280" s="142"/>
      <c r="M1280" s="142"/>
      <c r="N1280" s="142"/>
      <c r="O1280" s="153"/>
    </row>
    <row r="1281" spans="2:15" x14ac:dyDescent="0.25">
      <c r="B1281" s="154" t="s">
        <v>148</v>
      </c>
      <c r="C1281" s="142">
        <f>0.76/1000</f>
        <v>7.6000000000000004E-4</v>
      </c>
      <c r="D1281" s="147">
        <f>+D1242+O1242</f>
        <v>335.46767749514987</v>
      </c>
      <c r="E1281" s="144" t="s">
        <v>169</v>
      </c>
      <c r="F1281" s="143">
        <v>119.71</v>
      </c>
      <c r="G1281" s="143">
        <f>63/1000</f>
        <v>6.3E-2</v>
      </c>
      <c r="H1281" s="146">
        <f>+PI()*G1281^2/4</f>
        <v>3.1172453105244723E-3</v>
      </c>
      <c r="I1281" s="147">
        <f>+D1277+O1277</f>
        <v>335.36030990049528</v>
      </c>
      <c r="J1281" s="261">
        <f>+D1281</f>
        <v>335.46767749514987</v>
      </c>
      <c r="K1281" s="147">
        <f>+I1281-J1281</f>
        <v>-0.10736759465459045</v>
      </c>
      <c r="L1281" s="142">
        <f>(-2*POWER(2*9.81*G1281*ABS(K1281)/F1281,0.5))*(LOG10(($D$2/(3.7*G1281))+((2.51*$D$3*POWER(F1281,0.5))/(G1281*POWER(2*9.81*G1281*ABS(K1281),0.5)))))</f>
        <v>0.1941439382447312</v>
      </c>
      <c r="M1281" s="146">
        <f>+IF(K1281&lt;0,-H1281*L1281,H1281*L1281)</f>
        <v>-6.0519428106014107E-4</v>
      </c>
      <c r="N1281" s="142">
        <f>+M1281/K1281</f>
        <v>5.6366567865015153E-3</v>
      </c>
      <c r="O1281" s="148">
        <f>2*M1283/N1283</f>
        <v>-1.1947652690154385E-2</v>
      </c>
    </row>
    <row r="1282" spans="2:15" x14ac:dyDescent="0.25">
      <c r="B1282" s="141"/>
      <c r="C1282" s="142"/>
      <c r="D1282" s="142"/>
      <c r="E1282" s="144" t="s">
        <v>122</v>
      </c>
      <c r="F1282" s="143">
        <v>283.68</v>
      </c>
      <c r="G1282" s="143">
        <f>75/1000</f>
        <v>7.4999999999999997E-2</v>
      </c>
      <c r="H1282" s="146">
        <f>+PI()*G1282^2/4</f>
        <v>4.4178646691106467E-3</v>
      </c>
      <c r="I1282" s="147">
        <f>+D1246+O1246</f>
        <v>335.89894258003483</v>
      </c>
      <c r="J1282" s="261">
        <f>+D1281</f>
        <v>335.46767749514987</v>
      </c>
      <c r="K1282" s="147">
        <f>+I1282-J1282</f>
        <v>0.43126508488495574</v>
      </c>
      <c r="L1282" s="262">
        <f>(-2*POWER(2*9.81*G1282*ABS(K1282)/F1282,0.5))*(LOG10(($D$2/(3.7*G1282))+((2.51*$D$3*POWER(F1282,0.5))/(G1282*POWER(2*9.81*G1282*ABS(K1282),0.5)))))</f>
        <v>0.29727705613993299</v>
      </c>
      <c r="M1282" s="146">
        <f>+IF(K1282&lt;0,-H1282*L1282,H1282*L1282)</f>
        <v>1.3133298032578322E-3</v>
      </c>
      <c r="N1282" s="142">
        <f>+M1282/K1282</f>
        <v>3.0452959195808212E-3</v>
      </c>
      <c r="O1282" s="148"/>
    </row>
    <row r="1283" spans="2:15" ht="15.75" x14ac:dyDescent="0.3">
      <c r="B1283" s="141"/>
      <c r="C1283" s="142"/>
      <c r="D1283" s="142"/>
      <c r="E1283" s="142"/>
      <c r="F1283" s="142"/>
      <c r="G1283" s="142"/>
      <c r="H1283" s="142"/>
      <c r="I1283" s="142"/>
      <c r="J1283" s="142"/>
      <c r="K1283" s="142"/>
      <c r="L1283" s="149" t="s">
        <v>166</v>
      </c>
      <c r="M1283" s="150">
        <f>+SUM(M1281:M1282)-C1281</f>
        <v>-5.1864477802308884E-5</v>
      </c>
      <c r="N1283" s="151">
        <f>+SUM(N1281:N1282)</f>
        <v>8.6819527060823364E-3</v>
      </c>
      <c r="O1283" s="153"/>
    </row>
    <row r="1284" spans="2:15" x14ac:dyDescent="0.25">
      <c r="B1284" s="154"/>
      <c r="C1284" s="142"/>
      <c r="D1284" s="142"/>
      <c r="E1284" s="142"/>
      <c r="F1284" s="142"/>
      <c r="G1284" s="142"/>
      <c r="H1284" s="142"/>
      <c r="I1284" s="142"/>
      <c r="J1284" s="142"/>
      <c r="K1284" s="142"/>
      <c r="L1284" s="142"/>
      <c r="M1284" s="142"/>
      <c r="N1284" s="142"/>
      <c r="O1284" s="153"/>
    </row>
    <row r="1285" spans="2:15" x14ac:dyDescent="0.25">
      <c r="B1285" s="154" t="s">
        <v>142</v>
      </c>
      <c r="C1285" s="142">
        <f>3.71/1000</f>
        <v>3.7099999999999998E-3</v>
      </c>
      <c r="D1285" s="147">
        <f>+D1246+O1246</f>
        <v>335.89894258003483</v>
      </c>
      <c r="E1285" s="144" t="s">
        <v>168</v>
      </c>
      <c r="F1285" s="143">
        <v>184.94</v>
      </c>
      <c r="G1285" s="145">
        <f>110/1000</f>
        <v>0.11</v>
      </c>
      <c r="H1285" s="146">
        <f>+PI()*G1285^2/4</f>
        <v>9.5033177771091243E-3</v>
      </c>
      <c r="I1285" s="147">
        <f>+D1271+O1271</f>
        <v>335.39733775482512</v>
      </c>
      <c r="J1285" s="261">
        <f>+D1285</f>
        <v>335.89894258003483</v>
      </c>
      <c r="K1285" s="147">
        <f>+I1285-J1285</f>
        <v>-0.50160482520971073</v>
      </c>
      <c r="L1285" s="262">
        <f>(-2*POWER(2*9.81*G1285*ABS(K1285)/F1285,0.5))*(LOG10(($D$2/(3.7*G1285))+((2.51*$D$3*POWER(F1285,0.5))/(G1285*POWER(2*9.81*G1285*ABS(K1285),0.5)))))</f>
        <v>0.53798333565098844</v>
      </c>
      <c r="M1285" s="146">
        <f>+IF(K1285&lt;0,-H1285*L1285,H1285*L1285)</f>
        <v>-5.1126265974805029E-3</v>
      </c>
      <c r="N1285" s="142">
        <f>+M1285/K1285</f>
        <v>1.0192538708819275E-2</v>
      </c>
      <c r="O1285" s="148">
        <f>2*M1288/N1288</f>
        <v>-1.0006264732657897E-2</v>
      </c>
    </row>
    <row r="1286" spans="2:15" x14ac:dyDescent="0.25">
      <c r="B1286" s="141"/>
      <c r="C1286" s="142"/>
      <c r="D1286" s="142"/>
      <c r="E1286" s="144" t="s">
        <v>171</v>
      </c>
      <c r="F1286" s="143">
        <v>283.68</v>
      </c>
      <c r="G1286" s="143">
        <f>75/1000</f>
        <v>7.4999999999999997E-2</v>
      </c>
      <c r="H1286" s="146">
        <f>+PI()*G1286^2/4</f>
        <v>4.4178646691106467E-3</v>
      </c>
      <c r="I1286" s="147">
        <f>+D1281+O1281</f>
        <v>335.45572984245973</v>
      </c>
      <c r="J1286" s="261">
        <f>+D1285</f>
        <v>335.89894258003483</v>
      </c>
      <c r="K1286" s="147">
        <f>+I1286-J1286</f>
        <v>-0.44321273757509516</v>
      </c>
      <c r="L1286" s="262">
        <f>(-2*POWER(2*9.81*G1286*ABS(K1286)/F1286,0.5))*(LOG10(($D$2/(3.7*G1286))+((2.51*$D$3*POWER(F1286,0.5))/(G1286*POWER(2*9.81*G1286*ABS(K1286),0.5)))))</f>
        <v>0.30193151132375984</v>
      </c>
      <c r="M1286" s="146">
        <f>+IF(K1286&lt;0,-H1286*L1286,H1286*L1286)</f>
        <v>-1.3338925563684198E-3</v>
      </c>
      <c r="N1286" s="142">
        <f>+M1286/K1286</f>
        <v>3.0095988749475268E-3</v>
      </c>
      <c r="O1286" s="148"/>
    </row>
    <row r="1287" spans="2:15" x14ac:dyDescent="0.25">
      <c r="B1287" s="141"/>
      <c r="C1287" s="142"/>
      <c r="D1287" s="142"/>
      <c r="E1287" s="144" t="s">
        <v>170</v>
      </c>
      <c r="F1287" s="143">
        <v>372.26</v>
      </c>
      <c r="G1287" s="145">
        <f>110/1000</f>
        <v>0.11</v>
      </c>
      <c r="H1287" s="146">
        <f>+PI()*G1287^2/4</f>
        <v>9.5033177771091243E-3</v>
      </c>
      <c r="I1287" s="147">
        <v>339.3</v>
      </c>
      <c r="J1287" s="261">
        <f>+D1285</f>
        <v>335.89894258003483</v>
      </c>
      <c r="K1287" s="147">
        <f>+I1287-J1287</f>
        <v>3.4010574199651842</v>
      </c>
      <c r="L1287" s="262">
        <f>(-2*POWER(2*9.81*G1287*ABS(K1287)/F1287,0.5))*(LOG10(($D$2/(3.7*G1287))+((2.51*$D$3*POWER(F1287,0.5))/(G1287*POWER(2*9.81*G1287*ABS(K1287),0.5)))))</f>
        <v>1.0602239712472168</v>
      </c>
      <c r="M1287" s="146">
        <f>+IF(K1287&lt;0,-H1287*L1287,H1287*L1287)</f>
        <v>1.0075645313670908E-2</v>
      </c>
      <c r="N1287" s="142">
        <f>+M1287/K1287</f>
        <v>2.9625037361980353E-3</v>
      </c>
      <c r="O1287" s="148"/>
    </row>
    <row r="1288" spans="2:15" ht="16.5" thickBot="1" x14ac:dyDescent="0.35">
      <c r="B1288" s="299"/>
      <c r="C1288" s="300"/>
      <c r="D1288" s="300"/>
      <c r="E1288" s="300"/>
      <c r="F1288" s="300"/>
      <c r="G1288" s="300"/>
      <c r="H1288" s="300"/>
      <c r="I1288" s="300"/>
      <c r="J1288" s="300"/>
      <c r="K1288" s="300"/>
      <c r="L1288" s="301" t="s">
        <v>166</v>
      </c>
      <c r="M1288" s="302">
        <f>+SUM(M1285:M1287)-C1285</f>
        <v>-8.087384017801437E-5</v>
      </c>
      <c r="N1288" s="303">
        <f>+SUM(N1285:N1287)</f>
        <v>1.6164641319964836E-2</v>
      </c>
      <c r="O1288" s="304"/>
    </row>
    <row r="1290" spans="2:15" ht="15.75" thickBot="1" x14ac:dyDescent="0.3"/>
    <row r="1291" spans="2:15" ht="15.75" thickBot="1" x14ac:dyDescent="0.3">
      <c r="B1291" s="131">
        <f>+B1252+1</f>
        <v>34</v>
      </c>
      <c r="D1291" s="297"/>
    </row>
    <row r="1292" spans="2:15" ht="32.25" thickBot="1" x14ac:dyDescent="0.3">
      <c r="B1292" s="125" t="s">
        <v>151</v>
      </c>
      <c r="C1292" s="298" t="s">
        <v>161</v>
      </c>
      <c r="D1292" s="298" t="s">
        <v>153</v>
      </c>
      <c r="E1292" s="125" t="s">
        <v>152</v>
      </c>
      <c r="F1292" s="125" t="s">
        <v>78</v>
      </c>
      <c r="G1292" s="125" t="s">
        <v>115</v>
      </c>
      <c r="H1292" s="125" t="s">
        <v>154</v>
      </c>
      <c r="I1292" s="125" t="s">
        <v>155</v>
      </c>
      <c r="J1292" s="125" t="s">
        <v>156</v>
      </c>
      <c r="K1292" s="125" t="s">
        <v>157</v>
      </c>
      <c r="L1292" s="125" t="s">
        <v>82</v>
      </c>
      <c r="M1292" s="125" t="s">
        <v>164</v>
      </c>
      <c r="N1292" s="125" t="s">
        <v>158</v>
      </c>
      <c r="O1292" s="129" t="s">
        <v>165</v>
      </c>
    </row>
    <row r="1293" spans="2:15" x14ac:dyDescent="0.25">
      <c r="B1293" s="132" t="s">
        <v>127</v>
      </c>
      <c r="C1293" s="133">
        <f>2.97/1000</f>
        <v>2.97E-3</v>
      </c>
      <c r="D1293" s="134">
        <f>+D1254+O1254</f>
        <v>336.56506365527844</v>
      </c>
      <c r="E1293" s="135" t="s">
        <v>110</v>
      </c>
      <c r="F1293" s="136">
        <v>310.83</v>
      </c>
      <c r="G1293" s="137">
        <f>110/1000</f>
        <v>0.11</v>
      </c>
      <c r="H1293" s="138">
        <f>+PI()*G1293^2/4</f>
        <v>9.5033177771091243E-3</v>
      </c>
      <c r="I1293" s="134">
        <v>339.3</v>
      </c>
      <c r="J1293" s="134">
        <f>+D1293</f>
        <v>336.56506365527844</v>
      </c>
      <c r="K1293" s="134">
        <f>+I1293-J1293</f>
        <v>2.7349363447215751</v>
      </c>
      <c r="L1293" s="133">
        <f>(-2*POWER(2*9.81*G1293*ABS(K1293)/F1293,0.5))*(LOG10(($D$2/(3.7*G1293))+((2.51*$D$3*POWER(F1293,0.5))/(G1293*POWER(2*9.81*G1293*ABS(K1293),0.5)))))</f>
        <v>1.0382582530675906</v>
      </c>
      <c r="M1293" s="139">
        <f>+IF(K1293&lt;0,-H1293*L1293,H1293*L1293)</f>
        <v>9.8668981136074974E-3</v>
      </c>
      <c r="N1293" s="133">
        <f>+M1293/K1293</f>
        <v>3.6077249595408692E-3</v>
      </c>
      <c r="O1293" s="140">
        <f>2*M1295/N1295</f>
        <v>-8.0532993265897378E-3</v>
      </c>
    </row>
    <row r="1294" spans="2:15" x14ac:dyDescent="0.25">
      <c r="B1294" s="141"/>
      <c r="C1294" s="142"/>
      <c r="D1294" s="143"/>
      <c r="E1294" s="144" t="s">
        <v>138</v>
      </c>
      <c r="F1294" s="143">
        <v>240.22</v>
      </c>
      <c r="G1294" s="145">
        <f>110/1000</f>
        <v>0.11</v>
      </c>
      <c r="H1294" s="146">
        <f>+PI()*G1294^2/4</f>
        <v>9.5033177771091243E-3</v>
      </c>
      <c r="I1294" s="147">
        <f>+D1258+O1258</f>
        <v>335.44161945781093</v>
      </c>
      <c r="J1294" s="147">
        <f>+D1293</f>
        <v>336.56506365527844</v>
      </c>
      <c r="K1294" s="147">
        <f>+I1294-J1294</f>
        <v>-1.1234441974675065</v>
      </c>
      <c r="L1294" s="142">
        <f>(-2*POWER(2*9.81*G1294*ABS(K1294)/F1294,0.5))*(LOG10(($D$2/(3.7*G1294))+((2.51*$D$3*POWER(F1294,0.5))/(G1294*POWER(2*9.81*G1294*ABS(K1294),0.5)))))</f>
        <v>0.72988048635015523</v>
      </c>
      <c r="M1294" s="146">
        <f>+IF(K1294&lt;0,-H1294*L1294,H1294*L1294)</f>
        <v>-6.9362862010964839E-3</v>
      </c>
      <c r="N1294" s="142">
        <f>+M1294/K1294</f>
        <v>6.1741261530678772E-3</v>
      </c>
      <c r="O1294" s="148"/>
    </row>
    <row r="1295" spans="2:15" ht="15.75" x14ac:dyDescent="0.3">
      <c r="B1295" s="141"/>
      <c r="C1295" s="142"/>
      <c r="D1295" s="143"/>
      <c r="E1295" s="144"/>
      <c r="F1295" s="143"/>
      <c r="G1295" s="145"/>
      <c r="H1295" s="146"/>
      <c r="I1295" s="147"/>
      <c r="J1295" s="147"/>
      <c r="K1295" s="147"/>
      <c r="L1295" s="149" t="s">
        <v>166</v>
      </c>
      <c r="M1295" s="150">
        <f>+SUM(M1293:M1294)-C1293</f>
        <v>-3.9388087488986551E-5</v>
      </c>
      <c r="N1295" s="151">
        <f>+SUM(N1293:N1294)</f>
        <v>9.7818511126087464E-3</v>
      </c>
      <c r="O1295" s="148"/>
    </row>
    <row r="1296" spans="2:15" x14ac:dyDescent="0.25">
      <c r="B1296" s="141"/>
      <c r="C1296" s="142"/>
      <c r="D1296" s="143"/>
      <c r="E1296" s="144"/>
      <c r="F1296" s="142"/>
      <c r="G1296" s="142"/>
      <c r="H1296" s="146"/>
      <c r="I1296" s="152"/>
      <c r="J1296" s="142"/>
      <c r="K1296" s="142"/>
      <c r="L1296" s="142"/>
      <c r="M1296" s="142"/>
      <c r="N1296" s="142"/>
      <c r="O1296" s="153"/>
    </row>
    <row r="1297" spans="2:15" x14ac:dyDescent="0.25">
      <c r="B1297" s="154" t="s">
        <v>128</v>
      </c>
      <c r="C1297" s="142">
        <f>3.73/1000</f>
        <v>3.7299999999999998E-3</v>
      </c>
      <c r="D1297" s="147">
        <f>+D1258+O1258</f>
        <v>335.44161945781093</v>
      </c>
      <c r="E1297" s="144" t="s">
        <v>138</v>
      </c>
      <c r="F1297" s="143">
        <v>240.22</v>
      </c>
      <c r="G1297" s="155">
        <f>110/1000</f>
        <v>0.11</v>
      </c>
      <c r="H1297" s="146">
        <f>+PI()*G1297^2/4</f>
        <v>9.5033177771091243E-3</v>
      </c>
      <c r="I1297" s="156">
        <f>+D1293+O1293</f>
        <v>336.55701035595183</v>
      </c>
      <c r="J1297" s="147">
        <f>+D1297</f>
        <v>335.44161945781093</v>
      </c>
      <c r="K1297" s="147">
        <f>+I1297-J1297</f>
        <v>1.1153908981409018</v>
      </c>
      <c r="L1297" s="142">
        <f>(-2*POWER(2*9.81*G1297*ABS(K1297)/F1297,0.5))*(LOG10(($D$2/(3.7*G1297))+((2.51*$D$3*POWER(F1297,0.5))/(G1297*POWER(2*9.81*G1297*ABS(K1297),0.5)))))</f>
        <v>0.72695191147912153</v>
      </c>
      <c r="M1297" s="146">
        <f>+IF(K1297&lt;0,-H1297*L1297,H1297*L1297)</f>
        <v>6.9084550234629937E-3</v>
      </c>
      <c r="N1297" s="142">
        <f>+M1297/K1297</f>
        <v>6.1937523741477435E-3</v>
      </c>
      <c r="O1297" s="148">
        <f>2*M1300/N1300</f>
        <v>-1.1811788800364454E-2</v>
      </c>
    </row>
    <row r="1298" spans="2:15" x14ac:dyDescent="0.25">
      <c r="B1298" s="141"/>
      <c r="C1298" s="142"/>
      <c r="D1298" s="143"/>
      <c r="E1298" s="144" t="s">
        <v>139</v>
      </c>
      <c r="F1298" s="147">
        <v>237.3</v>
      </c>
      <c r="G1298" s="155">
        <f>110/1000</f>
        <v>0.11</v>
      </c>
      <c r="H1298" s="146">
        <f>+PI()*G1298^2/4</f>
        <v>9.5033177771091243E-3</v>
      </c>
      <c r="I1298" s="156">
        <f>+D1263+O1263</f>
        <v>335.25078279598824</v>
      </c>
      <c r="J1298" s="147">
        <f>+D1297</f>
        <v>335.44161945781093</v>
      </c>
      <c r="K1298" s="147">
        <f>+I1298-J1298</f>
        <v>-0.19083666182268644</v>
      </c>
      <c r="L1298" s="142">
        <f>(-2*POWER(2*9.81*G1298*ABS(K1298)/F1298,0.5))*(LOG10(($D$2/(3.7*G1298))+((2.51*$D$3*POWER(F1298,0.5))/(G1298*POWER(2*9.81*G1298*ABS(K1298),0.5)))))</f>
        <v>0.27114879527581431</v>
      </c>
      <c r="M1298" s="146">
        <f>+IF(K1298&lt;0,-H1298*L1298,H1298*L1298)</f>
        <v>-2.5768131663863685E-3</v>
      </c>
      <c r="N1298" s="142">
        <f>+M1298/K1298</f>
        <v>1.3502715577683826E-2</v>
      </c>
      <c r="O1298" s="148"/>
    </row>
    <row r="1299" spans="2:15" x14ac:dyDescent="0.25">
      <c r="B1299" s="141"/>
      <c r="C1299" s="142"/>
      <c r="D1299" s="143"/>
      <c r="E1299" s="144" t="s">
        <v>112</v>
      </c>
      <c r="F1299" s="143">
        <v>401.36</v>
      </c>
      <c r="G1299" s="155">
        <f>110/1000</f>
        <v>0.11</v>
      </c>
      <c r="H1299" s="146">
        <f>+PI()*G1299^2/4</f>
        <v>9.5033177771091243E-3</v>
      </c>
      <c r="I1299" s="156">
        <f>+D1271+O1271</f>
        <v>335.39733775482512</v>
      </c>
      <c r="J1299" s="147">
        <f>+D1297</f>
        <v>335.44161945781093</v>
      </c>
      <c r="K1299" s="147">
        <f>+I1299-J1299</f>
        <v>-4.4281702985813354E-2</v>
      </c>
      <c r="L1299" s="142">
        <f>(-2*POWER(2*9.81*G1299*ABS(K1299)/F1299,0.5))*(LOG10(($D$2/(3.7*G1299))+((2.51*$D$3*POWER(F1299,0.5))/(G1299*POWER(2*9.81*G1299*ABS(K1299),0.5)))))</f>
        <v>8.7175827304865131E-2</v>
      </c>
      <c r="M1299" s="146">
        <f>+IF(K1299&lt;0,-H1299*L1299,H1299*L1299)</f>
        <v>-8.2845958936051984E-4</v>
      </c>
      <c r="N1299" s="142">
        <f>+M1299/K1299</f>
        <v>1.8708846622857652E-2</v>
      </c>
      <c r="O1299" s="148"/>
    </row>
    <row r="1300" spans="2:15" ht="15.75" x14ac:dyDescent="0.3">
      <c r="B1300" s="141"/>
      <c r="C1300" s="142"/>
      <c r="D1300" s="143"/>
      <c r="E1300" s="144"/>
      <c r="F1300" s="143"/>
      <c r="G1300" s="155"/>
      <c r="H1300" s="146"/>
      <c r="I1300" s="156"/>
      <c r="J1300" s="147"/>
      <c r="K1300" s="147"/>
      <c r="L1300" s="149" t="s">
        <v>166</v>
      </c>
      <c r="M1300" s="150">
        <f>+SUM(M1297:M1299)-C1297</f>
        <v>-2.2681773228389393E-4</v>
      </c>
      <c r="N1300" s="151">
        <f>+SUM(N1297:N1299)</f>
        <v>3.8405314574689223E-2</v>
      </c>
      <c r="O1300" s="153"/>
    </row>
    <row r="1301" spans="2:15" x14ac:dyDescent="0.25">
      <c r="B1301" s="141"/>
      <c r="C1301" s="142"/>
      <c r="D1301" s="143"/>
      <c r="E1301" s="144"/>
      <c r="F1301" s="142"/>
      <c r="G1301" s="142"/>
      <c r="H1301" s="146"/>
      <c r="I1301" s="152"/>
      <c r="J1301" s="143"/>
      <c r="K1301" s="142"/>
      <c r="L1301" s="142"/>
      <c r="M1301" s="142"/>
      <c r="N1301" s="142"/>
      <c r="O1301" s="153"/>
    </row>
    <row r="1302" spans="2:15" x14ac:dyDescent="0.25">
      <c r="B1302" s="154" t="s">
        <v>141</v>
      </c>
      <c r="C1302" s="179">
        <f>1.9/1000</f>
        <v>1.9E-3</v>
      </c>
      <c r="D1302" s="147">
        <f>+D1263+O1263</f>
        <v>335.25078279598824</v>
      </c>
      <c r="E1302" s="144" t="s">
        <v>139</v>
      </c>
      <c r="F1302" s="147">
        <v>237.3</v>
      </c>
      <c r="G1302" s="155">
        <f>110/1000</f>
        <v>0.11</v>
      </c>
      <c r="H1302" s="146">
        <f>+PI()*G1302^2/4</f>
        <v>9.5033177771091243E-3</v>
      </c>
      <c r="I1302" s="156">
        <f>+D1297+O1297</f>
        <v>335.42980766901059</v>
      </c>
      <c r="J1302" s="147">
        <f>+D1302</f>
        <v>335.25078279598824</v>
      </c>
      <c r="K1302" s="147">
        <f>+I1302-J1302</f>
        <v>0.17902487302234249</v>
      </c>
      <c r="L1302" s="142">
        <f>(-2*POWER(2*9.81*G1302*ABS(K1302)/F1302,0.5))*(LOG10(($D$2/(3.7*G1302))+((2.51*$D$3*POWER(F1302,0.5))/(G1302*POWER(2*9.81*G1302*ABS(K1302),0.5)))))</f>
        <v>0.2615110432903589</v>
      </c>
      <c r="M1302" s="146">
        <f>+IF(K1302&lt;0,-H1302*L1302,H1302*L1302)</f>
        <v>2.4852225466116215E-3</v>
      </c>
      <c r="N1302" s="142">
        <f>+M1302/K1302</f>
        <v>1.3881995862672462E-2</v>
      </c>
      <c r="O1302" s="148">
        <f>2*M1304/N1304</f>
        <v>-1.1987037872606448E-2</v>
      </c>
    </row>
    <row r="1303" spans="2:15" x14ac:dyDescent="0.25">
      <c r="B1303" s="141"/>
      <c r="C1303" s="142"/>
      <c r="D1303" s="143"/>
      <c r="E1303" s="144" t="s">
        <v>117</v>
      </c>
      <c r="F1303" s="143">
        <v>401.35</v>
      </c>
      <c r="G1303" s="143">
        <f>75/1000</f>
        <v>7.4999999999999997E-2</v>
      </c>
      <c r="H1303" s="146">
        <f>+PI()*G1303^2/4</f>
        <v>4.4178646691106467E-3</v>
      </c>
      <c r="I1303" s="156">
        <f>+D1267+O1267</f>
        <v>335.05326187901233</v>
      </c>
      <c r="J1303" s="147">
        <f>+D1302</f>
        <v>335.25078279598824</v>
      </c>
      <c r="K1303" s="147">
        <f>+I1303-J1303</f>
        <v>-0.19752091697591823</v>
      </c>
      <c r="L1303" s="142">
        <f>(-2*POWER(2*9.81*G1303*ABS(K1303)/F1303,0.5))*(LOG10(($D$2/(3.7*G1303))+((2.51*$D$3*POWER(F1303,0.5))/(G1303*POWER(2*9.81*G1303*ABS(K1303),0.5)))))</f>
        <v>0.15603505189390768</v>
      </c>
      <c r="M1303" s="146">
        <f>+IF(K1303&lt;0,-H1303*L1303,H1303*L1303)</f>
        <v>-6.8934174290494101E-4</v>
      </c>
      <c r="N1303" s="142">
        <f>+M1303/K1303</f>
        <v>3.4899683206158143E-3</v>
      </c>
      <c r="O1303" s="148"/>
    </row>
    <row r="1304" spans="2:15" ht="15.75" x14ac:dyDescent="0.3">
      <c r="B1304" s="141"/>
      <c r="C1304" s="142"/>
      <c r="D1304" s="143"/>
      <c r="E1304" s="144"/>
      <c r="F1304" s="142"/>
      <c r="G1304" s="142"/>
      <c r="H1304" s="146"/>
      <c r="I1304" s="152"/>
      <c r="J1304" s="143"/>
      <c r="K1304" s="142"/>
      <c r="L1304" s="149" t="s">
        <v>166</v>
      </c>
      <c r="M1304" s="150">
        <f>+SUM(M1302:M1303)-C1302</f>
        <v>-1.0411919629331966E-4</v>
      </c>
      <c r="N1304" s="151">
        <f>+SUM(N1302:N1303)</f>
        <v>1.7371964183288277E-2</v>
      </c>
      <c r="O1304" s="153"/>
    </row>
    <row r="1305" spans="2:15" ht="15.75" x14ac:dyDescent="0.3">
      <c r="B1305" s="141"/>
      <c r="C1305" s="142"/>
      <c r="D1305" s="143"/>
      <c r="E1305" s="144"/>
      <c r="F1305" s="142"/>
      <c r="G1305" s="142"/>
      <c r="H1305" s="146"/>
      <c r="I1305" s="152"/>
      <c r="J1305" s="143"/>
      <c r="K1305" s="142"/>
      <c r="L1305" s="149"/>
      <c r="M1305" s="150"/>
      <c r="N1305" s="151"/>
      <c r="O1305" s="153"/>
    </row>
    <row r="1306" spans="2:15" x14ac:dyDescent="0.25">
      <c r="B1306" s="154" t="s">
        <v>145</v>
      </c>
      <c r="C1306" s="143">
        <f>1.95/1000</f>
        <v>1.9499999999999999E-3</v>
      </c>
      <c r="D1306" s="147">
        <f>+D1267+O1267</f>
        <v>335.05326187901233</v>
      </c>
      <c r="E1306" s="144" t="s">
        <v>117</v>
      </c>
      <c r="F1306" s="143">
        <v>401.35</v>
      </c>
      <c r="G1306" s="143">
        <f>75/1000</f>
        <v>7.4999999999999997E-2</v>
      </c>
      <c r="H1306" s="146">
        <f>+PI()*G1306^2/4</f>
        <v>4.4178646691106467E-3</v>
      </c>
      <c r="I1306" s="147">
        <f>+D1302+O1302</f>
        <v>335.23879575811566</v>
      </c>
      <c r="J1306" s="147">
        <f>+D1306</f>
        <v>335.05326187901233</v>
      </c>
      <c r="K1306" s="147">
        <f>+I1306-J1306</f>
        <v>0.18553387910333186</v>
      </c>
      <c r="L1306" s="262">
        <f>(-2*POWER(2*9.81*G1306*ABS(K1306)/F1306,0.5))*(LOG10(($D$2/(3.7*G1306))+((2.51*$D$3*POWER(F1306,0.5))/(G1306*POWER(2*9.81*G1306*ABS(K1306),0.5)))))</f>
        <v>0.15052011163046705</v>
      </c>
      <c r="M1306" s="146">
        <f>+IF(K1306&lt;0,-H1306*L1306,H1306*L1306)</f>
        <v>6.649774831628309E-4</v>
      </c>
      <c r="N1306" s="142">
        <f>+M1306/K1306</f>
        <v>3.5841296822801626E-3</v>
      </c>
      <c r="O1306" s="148">
        <f>2*M1308/N1308</f>
        <v>-1.2101372286242048E-2</v>
      </c>
    </row>
    <row r="1307" spans="2:15" x14ac:dyDescent="0.25">
      <c r="B1307" s="141"/>
      <c r="C1307" s="142"/>
      <c r="D1307" s="143"/>
      <c r="E1307" s="144" t="s">
        <v>167</v>
      </c>
      <c r="F1307" s="143">
        <v>249.85</v>
      </c>
      <c r="G1307" s="143">
        <f>75/1000</f>
        <v>7.4999999999999997E-2</v>
      </c>
      <c r="H1307" s="146">
        <f>+PI()*G1307^2/4</f>
        <v>4.4178646691106467E-3</v>
      </c>
      <c r="I1307" s="147">
        <f>+D1271+O1271</f>
        <v>335.39733775482512</v>
      </c>
      <c r="J1307" s="147">
        <f>+D1306</f>
        <v>335.05326187901233</v>
      </c>
      <c r="K1307" s="147">
        <f>+I1307-J1307</f>
        <v>0.34407587581279131</v>
      </c>
      <c r="L1307" s="142">
        <f>(-2*POWER(2*9.81*G1307*ABS(K1307)/F1307,0.5))*(LOG10(($D$2/(3.7*G1307))+((2.51*$D$3*POWER(F1307,0.5))/(G1307*POWER(2*9.81*G1307*ABS(K1307),0.5)))))</f>
        <v>0.28101898034957318</v>
      </c>
      <c r="M1307" s="146">
        <f>+IF(K1307&lt;0,-H1307*L1307,H1307*L1307)</f>
        <v>1.2415038246358784E-3</v>
      </c>
      <c r="N1307" s="142">
        <f>+M1307/K1307</f>
        <v>3.6082268822338762E-3</v>
      </c>
      <c r="O1307" s="148"/>
    </row>
    <row r="1308" spans="2:15" ht="15.75" x14ac:dyDescent="0.3">
      <c r="B1308" s="141"/>
      <c r="C1308" s="142"/>
      <c r="D1308" s="152"/>
      <c r="E1308" s="144"/>
      <c r="F1308" s="142"/>
      <c r="G1308" s="142"/>
      <c r="H1308" s="146"/>
      <c r="I1308" s="152"/>
      <c r="J1308" s="143"/>
      <c r="K1308" s="142"/>
      <c r="L1308" s="149" t="s">
        <v>166</v>
      </c>
      <c r="M1308" s="150">
        <f>+SUM(M1306:M1307)-C1306</f>
        <v>-4.3518692201290629E-5</v>
      </c>
      <c r="N1308" s="151">
        <f>+SUM(N1306:N1307)</f>
        <v>7.1923565645140384E-3</v>
      </c>
      <c r="O1308" s="153"/>
    </row>
    <row r="1309" spans="2:15" x14ac:dyDescent="0.25">
      <c r="B1309" s="141"/>
      <c r="C1309" s="142"/>
      <c r="D1309" s="152"/>
      <c r="E1309" s="144"/>
      <c r="F1309" s="142"/>
      <c r="G1309" s="142"/>
      <c r="H1309" s="146"/>
      <c r="I1309" s="152"/>
      <c r="J1309" s="143"/>
      <c r="K1309" s="142"/>
      <c r="L1309" s="142"/>
      <c r="M1309" s="142"/>
      <c r="N1309" s="142"/>
      <c r="O1309" s="153"/>
    </row>
    <row r="1310" spans="2:15" x14ac:dyDescent="0.25">
      <c r="B1310" s="154" t="s">
        <v>146</v>
      </c>
      <c r="C1310" s="143">
        <f>4.52/1000</f>
        <v>4.5199999999999997E-3</v>
      </c>
      <c r="D1310" s="156">
        <f>+D1271+O1271</f>
        <v>335.39733775482512</v>
      </c>
      <c r="E1310" s="144" t="s">
        <v>112</v>
      </c>
      <c r="F1310" s="143">
        <v>401.36</v>
      </c>
      <c r="G1310" s="145">
        <f>110/1000</f>
        <v>0.11</v>
      </c>
      <c r="H1310" s="146">
        <f>+PI()*G1310^2/4</f>
        <v>9.5033177771091243E-3</v>
      </c>
      <c r="I1310" s="156">
        <f>+D1297+O1297</f>
        <v>335.42980766901059</v>
      </c>
      <c r="J1310" s="147">
        <f>+D1310</f>
        <v>335.39733775482512</v>
      </c>
      <c r="K1310" s="147">
        <f>+I1310-J1310</f>
        <v>3.2469914185469406E-2</v>
      </c>
      <c r="L1310" s="142">
        <f>(-2*POWER(2*9.81*G1310*ABS(K1310)/F1310,0.5))*(LOG10(($D$2/(3.7*G1310))+((2.51*$D$3*POWER(F1310,0.5))/(G1310*POWER(2*9.81*G1310*ABS(K1310),0.5)))))</f>
        <v>7.2872710626347745E-2</v>
      </c>
      <c r="M1310" s="146">
        <f>+IF(K1310&lt;0,-H1310*L1310,H1310*L1310)</f>
        <v>6.9253252636149946E-4</v>
      </c>
      <c r="N1310" s="142">
        <f>+M1310/K1310</f>
        <v>2.132843722363191E-2</v>
      </c>
      <c r="O1310" s="148">
        <f>2*M1314/N1314</f>
        <v>-1.1431998783461489E-2</v>
      </c>
    </row>
    <row r="1311" spans="2:15" x14ac:dyDescent="0.25">
      <c r="B1311" s="141"/>
      <c r="C1311" s="142"/>
      <c r="D1311" s="152"/>
      <c r="E1311" s="144" t="s">
        <v>167</v>
      </c>
      <c r="F1311" s="143">
        <v>249.85</v>
      </c>
      <c r="G1311" s="145">
        <f>75/1000</f>
        <v>7.4999999999999997E-2</v>
      </c>
      <c r="H1311" s="146">
        <f>+PI()*G1311^2/4</f>
        <v>4.4178646691106467E-3</v>
      </c>
      <c r="I1311" s="156">
        <f>+D1306+O1306</f>
        <v>335.0411605067261</v>
      </c>
      <c r="J1311" s="147">
        <f>+D1310</f>
        <v>335.39733775482512</v>
      </c>
      <c r="K1311" s="147">
        <f>+I1311-J1311</f>
        <v>-0.35617724809901574</v>
      </c>
      <c r="L1311" s="142">
        <f>(-2*POWER(2*9.81*G1311*ABS(K1311)/F1311,0.5))*(LOG10(($D$2/(3.7*G1311))+((2.51*$D$3*POWER(F1311,0.5))/(G1311*POWER(2*9.81*G1311*ABS(K1311),0.5)))))</f>
        <v>0.28660068996262894</v>
      </c>
      <c r="M1311" s="146">
        <f>+IF(K1311&lt;0,-H1311*L1311,H1311*L1311)</f>
        <v>-1.2661630623286328E-3</v>
      </c>
      <c r="N1311" s="142">
        <f>+M1311/K1311</f>
        <v>3.5548678897553976E-3</v>
      </c>
      <c r="O1311" s="148"/>
    </row>
    <row r="1312" spans="2:15" x14ac:dyDescent="0.25">
      <c r="B1312" s="141"/>
      <c r="C1312" s="142"/>
      <c r="D1312" s="152"/>
      <c r="E1312" s="144" t="s">
        <v>140</v>
      </c>
      <c r="F1312" s="143">
        <v>298.01</v>
      </c>
      <c r="G1312" s="145">
        <f>63/1000</f>
        <v>6.3E-2</v>
      </c>
      <c r="H1312" s="146">
        <f>+PI()*G1312^2/4</f>
        <v>3.1172453105244723E-3</v>
      </c>
      <c r="I1312" s="156">
        <f>+D1277+O1277</f>
        <v>335.36030990049528</v>
      </c>
      <c r="J1312" s="147">
        <f>+D1310</f>
        <v>335.39733775482512</v>
      </c>
      <c r="K1312" s="147">
        <f>+I1312-J1312</f>
        <v>-3.7027854329835463E-2</v>
      </c>
      <c r="L1312" s="142">
        <f>(-2*POWER(2*9.81*G1312*ABS(K1312)/F1312,0.5))*(LOG10(($D$2/(3.7*G1312))+((2.51*$D$3*POWER(F1312,0.5))/(G1312*POWER(2*9.81*G1312*ABS(K1312),0.5)))))</f>
        <v>6.1657888045361001E-2</v>
      </c>
      <c r="M1312" s="146">
        <f>+IF(K1312&lt;0,-H1312*L1312,H1312*L1312)</f>
        <v>-1.922027623662445E-4</v>
      </c>
      <c r="N1312" s="142">
        <f>+M1312/K1312</f>
        <v>5.1907615454610812E-3</v>
      </c>
      <c r="O1312" s="148"/>
    </row>
    <row r="1313" spans="2:15" x14ac:dyDescent="0.25">
      <c r="B1313" s="141"/>
      <c r="C1313" s="142"/>
      <c r="D1313" s="142"/>
      <c r="E1313" s="144" t="s">
        <v>168</v>
      </c>
      <c r="F1313" s="143">
        <v>184.94</v>
      </c>
      <c r="G1313" s="145">
        <f>110/1000</f>
        <v>0.11</v>
      </c>
      <c r="H1313" s="146">
        <f>+PI()*G1313^2/4</f>
        <v>9.5033177771091243E-3</v>
      </c>
      <c r="I1313" s="156">
        <f>+D1285+O1285</f>
        <v>335.88893631530215</v>
      </c>
      <c r="J1313" s="147">
        <f>+D1310</f>
        <v>335.39733775482512</v>
      </c>
      <c r="K1313" s="147">
        <f>+I1313-J1313</f>
        <v>0.49159856047702988</v>
      </c>
      <c r="L1313" s="142">
        <f>(-2*POWER(2*9.81*G1313*ABS(K1313)/F1313,0.5))*(LOG10(($D$2/(3.7*G1313))+((2.51*$D$3*POWER(F1313,0.5))/(G1313*POWER(2*9.81*G1313*ABS(K1313),0.5)))))</f>
        <v>0.5319354712614508</v>
      </c>
      <c r="M1313" s="146">
        <f>+IF(K1313&lt;0,-H1313*L1313,H1313*L1313)</f>
        <v>5.0551518203138654E-3</v>
      </c>
      <c r="N1313" s="142">
        <f>+M1313/K1313</f>
        <v>1.028308914372842E-2</v>
      </c>
      <c r="O1313" s="148"/>
    </row>
    <row r="1314" spans="2:15" ht="15.75" x14ac:dyDescent="0.3">
      <c r="B1314" s="141"/>
      <c r="C1314" s="142"/>
      <c r="D1314" s="142"/>
      <c r="E1314" s="142"/>
      <c r="F1314" s="142"/>
      <c r="G1314" s="142"/>
      <c r="H1314" s="146"/>
      <c r="I1314" s="152"/>
      <c r="J1314" s="143"/>
      <c r="K1314" s="142"/>
      <c r="L1314" s="149" t="s">
        <v>166</v>
      </c>
      <c r="M1314" s="150">
        <f>+SUM(M1310:M1313)-C1310</f>
        <v>-2.3068147801951194E-4</v>
      </c>
      <c r="N1314" s="151">
        <f>+SUM(N1310:N1313)</f>
        <v>4.0357155802576809E-2</v>
      </c>
      <c r="O1314" s="153"/>
    </row>
    <row r="1315" spans="2:15" x14ac:dyDescent="0.25">
      <c r="B1315" s="141"/>
      <c r="C1315" s="142"/>
      <c r="D1315" s="142"/>
      <c r="E1315" s="142"/>
      <c r="F1315" s="142"/>
      <c r="G1315" s="142"/>
      <c r="H1315" s="146"/>
      <c r="I1315" s="142"/>
      <c r="J1315" s="143"/>
      <c r="K1315" s="142"/>
      <c r="L1315" s="142"/>
      <c r="M1315" s="142"/>
      <c r="N1315" s="142"/>
      <c r="O1315" s="153"/>
    </row>
    <row r="1316" spans="2:15" x14ac:dyDescent="0.25">
      <c r="B1316" s="154" t="s">
        <v>147</v>
      </c>
      <c r="C1316" s="142">
        <f>0.79/1000</f>
        <v>7.9000000000000001E-4</v>
      </c>
      <c r="D1316" s="147">
        <f>+D1277+O1277</f>
        <v>335.36030990049528</v>
      </c>
      <c r="E1316" s="144" t="s">
        <v>140</v>
      </c>
      <c r="F1316" s="143">
        <v>298.01</v>
      </c>
      <c r="G1316" s="143">
        <f>63/1000</f>
        <v>6.3E-2</v>
      </c>
      <c r="H1316" s="146">
        <f>+PI()*G1316^2/4</f>
        <v>3.1172453105244723E-3</v>
      </c>
      <c r="I1316" s="147">
        <f>+D1310+O1310</f>
        <v>335.38590575604167</v>
      </c>
      <c r="J1316" s="147">
        <f>+D1316</f>
        <v>335.36030990049528</v>
      </c>
      <c r="K1316" s="147">
        <f>+I1316-J1316</f>
        <v>2.5595855546384882E-2</v>
      </c>
      <c r="L1316" s="142">
        <f>(-2*POWER(2*9.81*G1316*ABS(K1316)/F1316,0.5))*(LOG10(($D$2/(3.7*G1316))+((2.51*$D$3*POWER(F1316,0.5))/(G1316*POWER(2*9.81*G1316*ABS(K1316),0.5)))))</f>
        <v>4.9614321207987096E-2</v>
      </c>
      <c r="M1316" s="146">
        <f>+IF(K1316&lt;0,-H1316*L1316,H1316*L1316)</f>
        <v>1.5466001012045264E-4</v>
      </c>
      <c r="N1316" s="142">
        <f>+M1316/K1316</f>
        <v>6.042384863447027E-3</v>
      </c>
      <c r="O1316" s="148">
        <f>2*M1318/N1318</f>
        <v>-1.1662913852470255E-2</v>
      </c>
    </row>
    <row r="1317" spans="2:15" x14ac:dyDescent="0.25">
      <c r="B1317" s="141"/>
      <c r="C1317" s="142"/>
      <c r="D1317" s="142"/>
      <c r="E1317" s="144" t="s">
        <v>169</v>
      </c>
      <c r="F1317" s="143">
        <v>119.71</v>
      </c>
      <c r="G1317" s="143">
        <f>63/1000</f>
        <v>6.3E-2</v>
      </c>
      <c r="H1317" s="146">
        <f>+PI()*G1317^2/4</f>
        <v>3.1172453105244723E-3</v>
      </c>
      <c r="I1317" s="147">
        <f>+D1281+O1281</f>
        <v>335.45572984245973</v>
      </c>
      <c r="J1317" s="147">
        <f>+D1316</f>
        <v>335.36030990049528</v>
      </c>
      <c r="K1317" s="147">
        <f>+I1317-J1317</f>
        <v>9.5419941964451027E-2</v>
      </c>
      <c r="L1317" s="142">
        <f>(-2*POWER(2*9.81*G1317*ABS(K1317)/F1317,0.5))*(LOG10(($D$2/(3.7*G1317))+((2.51*$D$3*POWER(F1317,0.5))/(G1317*POWER(2*9.81*G1317*ABS(K1317),0.5)))))</f>
        <v>0.18142357357309993</v>
      </c>
      <c r="M1317" s="146">
        <f>+IF(K1317&lt;0,-H1317*L1317,H1317*L1317)</f>
        <v>5.655417839393373E-4</v>
      </c>
      <c r="N1317" s="142">
        <f>+M1317/K1317</f>
        <v>5.926872017486989E-3</v>
      </c>
      <c r="O1317" s="148"/>
    </row>
    <row r="1318" spans="2:15" ht="15.75" x14ac:dyDescent="0.3">
      <c r="B1318" s="141"/>
      <c r="C1318" s="142"/>
      <c r="D1318" s="142"/>
      <c r="E1318" s="142"/>
      <c r="F1318" s="142"/>
      <c r="G1318" s="142"/>
      <c r="H1318" s="146"/>
      <c r="I1318" s="142"/>
      <c r="J1318" s="142"/>
      <c r="K1318" s="142"/>
      <c r="L1318" s="149" t="s">
        <v>166</v>
      </c>
      <c r="M1318" s="150">
        <f>+SUM(M1316:M1317)-C1316</f>
        <v>-6.9798205940210128E-5</v>
      </c>
      <c r="N1318" s="151">
        <f>+SUM(N1316:N1317)</f>
        <v>1.1969256880934016E-2</v>
      </c>
      <c r="O1318" s="153"/>
    </row>
    <row r="1319" spans="2:15" x14ac:dyDescent="0.25">
      <c r="B1319" s="141"/>
      <c r="C1319" s="142"/>
      <c r="D1319" s="142"/>
      <c r="E1319" s="142"/>
      <c r="F1319" s="142"/>
      <c r="G1319" s="142"/>
      <c r="H1319" s="146"/>
      <c r="I1319" s="142"/>
      <c r="J1319" s="142"/>
      <c r="K1319" s="142"/>
      <c r="L1319" s="142"/>
      <c r="M1319" s="142"/>
      <c r="N1319" s="142"/>
      <c r="O1319" s="153"/>
    </row>
    <row r="1320" spans="2:15" x14ac:dyDescent="0.25">
      <c r="B1320" s="154" t="s">
        <v>148</v>
      </c>
      <c r="C1320" s="142">
        <f>0.76/1000</f>
        <v>7.6000000000000004E-4</v>
      </c>
      <c r="D1320" s="147">
        <f>+D1281+O1281</f>
        <v>335.45572984245973</v>
      </c>
      <c r="E1320" s="144" t="s">
        <v>169</v>
      </c>
      <c r="F1320" s="143">
        <v>119.71</v>
      </c>
      <c r="G1320" s="143">
        <f>63/1000</f>
        <v>6.3E-2</v>
      </c>
      <c r="H1320" s="146">
        <f>+PI()*G1320^2/4</f>
        <v>3.1172453105244723E-3</v>
      </c>
      <c r="I1320" s="147">
        <f>+D1316+O1316</f>
        <v>335.34864698664279</v>
      </c>
      <c r="J1320" s="261">
        <f>+D1320</f>
        <v>335.45572984245973</v>
      </c>
      <c r="K1320" s="147">
        <f>+I1320-J1320</f>
        <v>-0.10708285581694099</v>
      </c>
      <c r="L1320" s="142">
        <f>(-2*POWER(2*9.81*G1320*ABS(K1320)/F1320,0.5))*(LOG10(($D$2/(3.7*G1320))+((2.51*$D$3*POWER(F1320,0.5))/(G1320*POWER(2*9.81*G1320*ABS(K1320),0.5)))))</f>
        <v>0.19384818693167058</v>
      </c>
      <c r="M1320" s="146">
        <f>+IF(K1320&lt;0,-H1320*L1320,H1320*L1320)</f>
        <v>-6.0427235166642145E-4</v>
      </c>
      <c r="N1320" s="142">
        <f>+M1320/K1320</f>
        <v>5.6430354519067917E-3</v>
      </c>
      <c r="O1320" s="148">
        <f>2*M1322/N1322</f>
        <v>-1.0961066204755631E-2</v>
      </c>
    </row>
    <row r="1321" spans="2:15" x14ac:dyDescent="0.25">
      <c r="B1321" s="141"/>
      <c r="C1321" s="142"/>
      <c r="D1321" s="142"/>
      <c r="E1321" s="144" t="s">
        <v>122</v>
      </c>
      <c r="F1321" s="143">
        <v>283.68</v>
      </c>
      <c r="G1321" s="143">
        <f>75/1000</f>
        <v>7.4999999999999997E-2</v>
      </c>
      <c r="H1321" s="146">
        <f>+PI()*G1321^2/4</f>
        <v>4.4178646691106467E-3</v>
      </c>
      <c r="I1321" s="147">
        <f>+D1285+O1285</f>
        <v>335.88893631530215</v>
      </c>
      <c r="J1321" s="261">
        <f>+D1320</f>
        <v>335.45572984245973</v>
      </c>
      <c r="K1321" s="147">
        <f>+I1321-J1321</f>
        <v>0.43320647284241431</v>
      </c>
      <c r="L1321" s="262">
        <f>(-2*POWER(2*9.81*G1321*ABS(K1321)/F1321,0.5))*(LOG10(($D$2/(3.7*G1321))+((2.51*$D$3*POWER(F1321,0.5))/(G1321*POWER(2*9.81*G1321*ABS(K1321),0.5)))))</f>
        <v>0.29803719049626981</v>
      </c>
      <c r="M1321" s="146">
        <f>+IF(K1321&lt;0,-H1321*L1321,H1321*L1321)</f>
        <v>1.3166879739744698E-3</v>
      </c>
      <c r="N1321" s="142">
        <f>+M1321/K1321</f>
        <v>3.0394005088041146E-3</v>
      </c>
      <c r="O1321" s="148"/>
    </row>
    <row r="1322" spans="2:15" ht="15.75" x14ac:dyDescent="0.3">
      <c r="B1322" s="141"/>
      <c r="C1322" s="142"/>
      <c r="D1322" s="142"/>
      <c r="E1322" s="142"/>
      <c r="F1322" s="142"/>
      <c r="G1322" s="142"/>
      <c r="H1322" s="142"/>
      <c r="I1322" s="142"/>
      <c r="J1322" s="142"/>
      <c r="K1322" s="142"/>
      <c r="L1322" s="149" t="s">
        <v>166</v>
      </c>
      <c r="M1322" s="150">
        <f>+SUM(M1320:M1321)-C1320</f>
        <v>-4.7584377691951645E-5</v>
      </c>
      <c r="N1322" s="151">
        <f>+SUM(N1320:N1321)</f>
        <v>8.6824359607109054E-3</v>
      </c>
      <c r="O1322" s="153"/>
    </row>
    <row r="1323" spans="2:15" x14ac:dyDescent="0.25">
      <c r="B1323" s="154"/>
      <c r="C1323" s="142"/>
      <c r="D1323" s="142"/>
      <c r="E1323" s="142"/>
      <c r="F1323" s="142"/>
      <c r="G1323" s="142"/>
      <c r="H1323" s="142"/>
      <c r="I1323" s="142"/>
      <c r="J1323" s="142"/>
      <c r="K1323" s="142"/>
      <c r="L1323" s="142"/>
      <c r="M1323" s="142"/>
      <c r="N1323" s="142"/>
      <c r="O1323" s="153"/>
    </row>
    <row r="1324" spans="2:15" x14ac:dyDescent="0.25">
      <c r="B1324" s="154" t="s">
        <v>142</v>
      </c>
      <c r="C1324" s="142">
        <f>3.71/1000</f>
        <v>3.7099999999999998E-3</v>
      </c>
      <c r="D1324" s="147">
        <f>+D1285+O1285</f>
        <v>335.88893631530215</v>
      </c>
      <c r="E1324" s="144" t="s">
        <v>168</v>
      </c>
      <c r="F1324" s="143">
        <v>184.94</v>
      </c>
      <c r="G1324" s="145">
        <f>110/1000</f>
        <v>0.11</v>
      </c>
      <c r="H1324" s="146">
        <f>+PI()*G1324^2/4</f>
        <v>9.5033177771091243E-3</v>
      </c>
      <c r="I1324" s="147">
        <f>+D1310+O1310</f>
        <v>335.38590575604167</v>
      </c>
      <c r="J1324" s="261">
        <f>+D1324</f>
        <v>335.88893631530215</v>
      </c>
      <c r="K1324" s="147">
        <f>+I1324-J1324</f>
        <v>-0.50303055926048046</v>
      </c>
      <c r="L1324" s="262">
        <f>(-2*POWER(2*9.81*G1324*ABS(K1324)/F1324,0.5))*(LOG10(($D$2/(3.7*G1324))+((2.51*$D$3*POWER(F1324,0.5))/(G1324*POWER(2*9.81*G1324*ABS(K1324),0.5)))))</f>
        <v>0.53884066148178766</v>
      </c>
      <c r="M1324" s="146">
        <f>+IF(K1324&lt;0,-H1324*L1324,H1324*L1324)</f>
        <v>-5.1207740372891126E-3</v>
      </c>
      <c r="N1324" s="142">
        <f>+M1324/K1324</f>
        <v>1.0179846816498203E-2</v>
      </c>
      <c r="O1324" s="148">
        <f>2*M1327/N1327</f>
        <v>-9.1884892720353484E-3</v>
      </c>
    </row>
    <row r="1325" spans="2:15" x14ac:dyDescent="0.25">
      <c r="B1325" s="141"/>
      <c r="C1325" s="142"/>
      <c r="D1325" s="142"/>
      <c r="E1325" s="144" t="s">
        <v>171</v>
      </c>
      <c r="F1325" s="143">
        <v>283.68</v>
      </c>
      <c r="G1325" s="143">
        <f>75/1000</f>
        <v>7.4999999999999997E-2</v>
      </c>
      <c r="H1325" s="146">
        <f>+PI()*G1325^2/4</f>
        <v>4.4178646691106467E-3</v>
      </c>
      <c r="I1325" s="147">
        <f>+D1320+O1320</f>
        <v>335.44476877625499</v>
      </c>
      <c r="J1325" s="261">
        <f>+D1324</f>
        <v>335.88893631530215</v>
      </c>
      <c r="K1325" s="147">
        <f>+I1325-J1325</f>
        <v>-0.44416753904715733</v>
      </c>
      <c r="L1325" s="262">
        <f>(-2*POWER(2*9.81*G1325*ABS(K1325)/F1325,0.5))*(LOG10(($D$2/(3.7*G1325))+((2.51*$D$3*POWER(F1325,0.5))/(G1325*POWER(2*9.81*G1325*ABS(K1325),0.5)))))</f>
        <v>0.30230107611555052</v>
      </c>
      <c r="M1325" s="146">
        <f>+IF(K1325&lt;0,-H1325*L1325,H1325*L1325)</f>
        <v>-1.3355252436050189E-3</v>
      </c>
      <c r="N1325" s="142">
        <f>+M1325/K1325</f>
        <v>3.0068051494038287E-3</v>
      </c>
      <c r="O1325" s="148"/>
    </row>
    <row r="1326" spans="2:15" x14ac:dyDescent="0.25">
      <c r="B1326" s="141"/>
      <c r="C1326" s="142"/>
      <c r="D1326" s="142"/>
      <c r="E1326" s="144" t="s">
        <v>170</v>
      </c>
      <c r="F1326" s="143">
        <v>372.26</v>
      </c>
      <c r="G1326" s="145">
        <f>110/1000</f>
        <v>0.11</v>
      </c>
      <c r="H1326" s="146">
        <f>+PI()*G1326^2/4</f>
        <v>9.5033177771091243E-3</v>
      </c>
      <c r="I1326" s="147">
        <v>339.3</v>
      </c>
      <c r="J1326" s="261">
        <f>+D1324</f>
        <v>335.88893631530215</v>
      </c>
      <c r="K1326" s="147">
        <f>+I1326-J1326</f>
        <v>3.411063684697865</v>
      </c>
      <c r="L1326" s="262">
        <f>(-2*POWER(2*9.81*G1326*ABS(K1326)/F1326,0.5))*(LOG10(($D$2/(3.7*G1326))+((2.51*$D$3*POWER(F1326,0.5))/(G1326*POWER(2*9.81*G1326*ABS(K1326),0.5)))))</f>
        <v>1.0619579474468905</v>
      </c>
      <c r="M1326" s="146">
        <f>+IF(K1326&lt;0,-H1326*L1326,H1326*L1326)</f>
        <v>1.0092123840514352E-2</v>
      </c>
      <c r="N1326" s="142">
        <f>+M1326/K1326</f>
        <v>2.9586442158168798E-3</v>
      </c>
      <c r="O1326" s="148"/>
    </row>
    <row r="1327" spans="2:15" ht="16.5" thickBot="1" x14ac:dyDescent="0.35">
      <c r="B1327" s="299"/>
      <c r="C1327" s="300"/>
      <c r="D1327" s="300"/>
      <c r="E1327" s="300"/>
      <c r="F1327" s="300"/>
      <c r="G1327" s="300"/>
      <c r="H1327" s="300"/>
      <c r="I1327" s="300"/>
      <c r="J1327" s="300"/>
      <c r="K1327" s="300"/>
      <c r="L1327" s="301" t="s">
        <v>166</v>
      </c>
      <c r="M1327" s="302">
        <f>+SUM(M1324:M1326)-C1324</f>
        <v>-7.4175440379778759E-5</v>
      </c>
      <c r="N1327" s="303">
        <f>+SUM(N1324:N1326)</f>
        <v>1.6145296181718914E-2</v>
      </c>
      <c r="O1327" s="304"/>
    </row>
    <row r="1329" spans="2:15" ht="15.75" thickBot="1" x14ac:dyDescent="0.3"/>
    <row r="1330" spans="2:15" ht="15.75" thickBot="1" x14ac:dyDescent="0.3">
      <c r="B1330" s="131">
        <f>+B1291+1</f>
        <v>35</v>
      </c>
      <c r="D1330" s="297"/>
    </row>
    <row r="1331" spans="2:15" ht="32.25" thickBot="1" x14ac:dyDescent="0.3">
      <c r="B1331" s="125" t="s">
        <v>151</v>
      </c>
      <c r="C1331" s="298" t="s">
        <v>161</v>
      </c>
      <c r="D1331" s="298" t="s">
        <v>153</v>
      </c>
      <c r="E1331" s="125" t="s">
        <v>152</v>
      </c>
      <c r="F1331" s="125" t="s">
        <v>78</v>
      </c>
      <c r="G1331" s="125" t="s">
        <v>115</v>
      </c>
      <c r="H1331" s="125" t="s">
        <v>154</v>
      </c>
      <c r="I1331" s="125" t="s">
        <v>155</v>
      </c>
      <c r="J1331" s="125" t="s">
        <v>156</v>
      </c>
      <c r="K1331" s="125" t="s">
        <v>157</v>
      </c>
      <c r="L1331" s="125" t="s">
        <v>82</v>
      </c>
      <c r="M1331" s="125" t="s">
        <v>164</v>
      </c>
      <c r="N1331" s="125" t="s">
        <v>158</v>
      </c>
      <c r="O1331" s="129" t="s">
        <v>165</v>
      </c>
    </row>
    <row r="1332" spans="2:15" x14ac:dyDescent="0.25">
      <c r="B1332" s="132" t="s">
        <v>127</v>
      </c>
      <c r="C1332" s="133">
        <f>2.97/1000</f>
        <v>2.97E-3</v>
      </c>
      <c r="D1332" s="134">
        <f>+D1293+O1293</f>
        <v>336.55701035595183</v>
      </c>
      <c r="E1332" s="135" t="s">
        <v>110</v>
      </c>
      <c r="F1332" s="136">
        <v>310.83</v>
      </c>
      <c r="G1332" s="137">
        <f>110/1000</f>
        <v>0.11</v>
      </c>
      <c r="H1332" s="138">
        <f>+PI()*G1332^2/4</f>
        <v>9.5033177771091243E-3</v>
      </c>
      <c r="I1332" s="134">
        <v>339.3</v>
      </c>
      <c r="J1332" s="134">
        <f>+D1332</f>
        <v>336.55701035595183</v>
      </c>
      <c r="K1332" s="134">
        <f>+I1332-J1332</f>
        <v>2.7429896440481798</v>
      </c>
      <c r="L1332" s="133">
        <f>(-2*POWER(2*9.81*G1332*ABS(K1332)/F1332,0.5))*(LOG10(($D$2/(3.7*G1332))+((2.51*$D$3*POWER(F1332,0.5))/(G1332*POWER(2*9.81*G1332*ABS(K1332),0.5)))))</f>
        <v>1.0399581811661045</v>
      </c>
      <c r="M1332" s="139">
        <f>+IF(K1332&lt;0,-H1332*L1332,H1332*L1332)</f>
        <v>9.8830530705259125E-3</v>
      </c>
      <c r="N1332" s="133">
        <f>+M1332/K1332</f>
        <v>3.6030223781451211E-3</v>
      </c>
      <c r="O1332" s="140">
        <f>2*M1334/N1334</f>
        <v>-7.4101489134907848E-3</v>
      </c>
    </row>
    <row r="1333" spans="2:15" x14ac:dyDescent="0.25">
      <c r="B1333" s="141"/>
      <c r="C1333" s="142"/>
      <c r="D1333" s="143"/>
      <c r="E1333" s="144" t="s">
        <v>138</v>
      </c>
      <c r="F1333" s="143">
        <v>240.22</v>
      </c>
      <c r="G1333" s="145">
        <f>110/1000</f>
        <v>0.11</v>
      </c>
      <c r="H1333" s="146">
        <f>+PI()*G1333^2/4</f>
        <v>9.5033177771091243E-3</v>
      </c>
      <c r="I1333" s="147">
        <f>+D1297+O1297</f>
        <v>335.42980766901059</v>
      </c>
      <c r="J1333" s="147">
        <f>+D1332</f>
        <v>336.55701035595183</v>
      </c>
      <c r="K1333" s="147">
        <f>+I1333-J1333</f>
        <v>-1.1272026869412457</v>
      </c>
      <c r="L1333" s="142">
        <f>(-2*POWER(2*9.81*G1333*ABS(K1333)/F1333,0.5))*(LOG10(($D$2/(3.7*G1333))+((2.51*$D$3*POWER(F1333,0.5))/(G1333*POWER(2*9.81*G1333*ABS(K1333),0.5)))))</f>
        <v>0.73124403653822156</v>
      </c>
      <c r="M1333" s="146">
        <f>+IF(K1333&lt;0,-H1333*L1333,H1333*L1333)</f>
        <v>-6.9492444518387151E-3</v>
      </c>
      <c r="N1333" s="142">
        <f>+M1333/K1333</f>
        <v>6.1650353856909654E-3</v>
      </c>
      <c r="O1333" s="148"/>
    </row>
    <row r="1334" spans="2:15" ht="15.75" x14ac:dyDescent="0.3">
      <c r="B1334" s="141"/>
      <c r="C1334" s="142"/>
      <c r="D1334" s="143"/>
      <c r="E1334" s="144"/>
      <c r="F1334" s="143"/>
      <c r="G1334" s="145"/>
      <c r="H1334" s="146"/>
      <c r="I1334" s="147"/>
      <c r="J1334" s="147"/>
      <c r="K1334" s="147"/>
      <c r="L1334" s="149" t="s">
        <v>166</v>
      </c>
      <c r="M1334" s="150">
        <f>+SUM(M1332:M1333)-C1332</f>
        <v>-3.6191381312802601E-5</v>
      </c>
      <c r="N1334" s="151">
        <f>+SUM(N1332:N1333)</f>
        <v>9.7680577638360865E-3</v>
      </c>
      <c r="O1334" s="148"/>
    </row>
    <row r="1335" spans="2:15" x14ac:dyDescent="0.25">
      <c r="B1335" s="141"/>
      <c r="C1335" s="142"/>
      <c r="D1335" s="143"/>
      <c r="E1335" s="144"/>
      <c r="F1335" s="142"/>
      <c r="G1335" s="142"/>
      <c r="H1335" s="146"/>
      <c r="I1335" s="152"/>
      <c r="J1335" s="142"/>
      <c r="K1335" s="142"/>
      <c r="L1335" s="142"/>
      <c r="M1335" s="142"/>
      <c r="N1335" s="142"/>
      <c r="O1335" s="153"/>
    </row>
    <row r="1336" spans="2:15" x14ac:dyDescent="0.25">
      <c r="B1336" s="154" t="s">
        <v>128</v>
      </c>
      <c r="C1336" s="142">
        <f>3.73/1000</f>
        <v>3.7299999999999998E-3</v>
      </c>
      <c r="D1336" s="147">
        <f>+D1297+O1297</f>
        <v>335.42980766901059</v>
      </c>
      <c r="E1336" s="144" t="s">
        <v>138</v>
      </c>
      <c r="F1336" s="143">
        <v>240.22</v>
      </c>
      <c r="G1336" s="155">
        <f>110/1000</f>
        <v>0.11</v>
      </c>
      <c r="H1336" s="146">
        <f>+PI()*G1336^2/4</f>
        <v>9.5033177771091243E-3</v>
      </c>
      <c r="I1336" s="156">
        <f>+D1332+O1332</f>
        <v>336.54960020703834</v>
      </c>
      <c r="J1336" s="147">
        <f>+D1336</f>
        <v>335.42980766901059</v>
      </c>
      <c r="K1336" s="147">
        <f>+I1336-J1336</f>
        <v>1.1197925380277525</v>
      </c>
      <c r="L1336" s="142">
        <f>(-2*POWER(2*9.81*G1336*ABS(K1336)/F1336,0.5))*(LOG10(($D$2/(3.7*G1336))+((2.51*$D$3*POWER(F1336,0.5))/(G1336*POWER(2*9.81*G1336*ABS(K1336),0.5)))))</f>
        <v>0.72855373366346732</v>
      </c>
      <c r="M1336" s="146">
        <f>+IF(K1336&lt;0,-H1336*L1336,H1336*L1336)</f>
        <v>6.9236776487032548E-3</v>
      </c>
      <c r="N1336" s="142">
        <f>+M1336/K1336</f>
        <v>6.183000344776062E-3</v>
      </c>
      <c r="O1336" s="148">
        <f>2*M1339/N1339</f>
        <v>-1.0860272714321115E-2</v>
      </c>
    </row>
    <row r="1337" spans="2:15" x14ac:dyDescent="0.25">
      <c r="B1337" s="141"/>
      <c r="C1337" s="142"/>
      <c r="D1337" s="143"/>
      <c r="E1337" s="144" t="s">
        <v>139</v>
      </c>
      <c r="F1337" s="147">
        <v>237.3</v>
      </c>
      <c r="G1337" s="155">
        <f>110/1000</f>
        <v>0.11</v>
      </c>
      <c r="H1337" s="146">
        <f>+PI()*G1337^2/4</f>
        <v>9.5033177771091243E-3</v>
      </c>
      <c r="I1337" s="156">
        <f>+D1302+O1302</f>
        <v>335.23879575811566</v>
      </c>
      <c r="J1337" s="147">
        <f>+D1336</f>
        <v>335.42980766901059</v>
      </c>
      <c r="K1337" s="147">
        <f>+I1337-J1337</f>
        <v>-0.19101191089492886</v>
      </c>
      <c r="L1337" s="142">
        <f>(-2*POWER(2*9.81*G1337*ABS(K1337)/F1337,0.5))*(LOG10(($D$2/(3.7*G1337))+((2.51*$D$3*POWER(F1337,0.5))/(G1337*POWER(2*9.81*G1337*ABS(K1337),0.5)))))</f>
        <v>0.27128977258296549</v>
      </c>
      <c r="M1337" s="146">
        <f>+IF(K1337&lt;0,-H1337*L1337,H1337*L1337)</f>
        <v>-2.5781529185355877E-3</v>
      </c>
      <c r="N1337" s="142">
        <f>+M1337/K1337</f>
        <v>1.3497341115831089E-2</v>
      </c>
      <c r="O1337" s="148"/>
    </row>
    <row r="1338" spans="2:15" x14ac:dyDescent="0.25">
      <c r="B1338" s="141"/>
      <c r="C1338" s="142"/>
      <c r="D1338" s="143"/>
      <c r="E1338" s="144" t="s">
        <v>112</v>
      </c>
      <c r="F1338" s="143">
        <v>401.36</v>
      </c>
      <c r="G1338" s="155">
        <f>110/1000</f>
        <v>0.11</v>
      </c>
      <c r="H1338" s="146">
        <f>+PI()*G1338^2/4</f>
        <v>9.5033177771091243E-3</v>
      </c>
      <c r="I1338" s="156">
        <f>+D1310+O1310</f>
        <v>335.38590575604167</v>
      </c>
      <c r="J1338" s="147">
        <f>+D1336</f>
        <v>335.42980766901059</v>
      </c>
      <c r="K1338" s="147">
        <f>+I1338-J1338</f>
        <v>-4.3901912968919987E-2</v>
      </c>
      <c r="L1338" s="142">
        <f>(-2*POWER(2*9.81*G1338*ABS(K1338)/F1338,0.5))*(LOG10(($D$2/(3.7*G1338))+((2.51*$D$3*POWER(F1338,0.5))/(G1338*POWER(2*9.81*G1338*ABS(K1338),0.5)))))</f>
        <v>8.6743846970364261E-2</v>
      </c>
      <c r="M1338" s="146">
        <f>+IF(K1338&lt;0,-H1338*L1338,H1338*L1338)</f>
        <v>-8.2435434296829614E-4</v>
      </c>
      <c r="N1338" s="142">
        <f>+M1338/K1338</f>
        <v>1.8777185029542818E-2</v>
      </c>
      <c r="O1338" s="148"/>
    </row>
    <row r="1339" spans="2:15" ht="15.75" x14ac:dyDescent="0.3">
      <c r="B1339" s="141"/>
      <c r="C1339" s="142"/>
      <c r="D1339" s="143"/>
      <c r="E1339" s="144"/>
      <c r="F1339" s="143"/>
      <c r="G1339" s="155"/>
      <c r="H1339" s="146"/>
      <c r="I1339" s="156"/>
      <c r="J1339" s="147"/>
      <c r="K1339" s="147"/>
      <c r="L1339" s="149" t="s">
        <v>166</v>
      </c>
      <c r="M1339" s="150">
        <f>+SUM(M1336:M1338)-C1336</f>
        <v>-2.088296128006286E-4</v>
      </c>
      <c r="N1339" s="151">
        <f>+SUM(N1336:N1338)</f>
        <v>3.8457526490149968E-2</v>
      </c>
      <c r="O1339" s="153"/>
    </row>
    <row r="1340" spans="2:15" x14ac:dyDescent="0.25">
      <c r="B1340" s="141"/>
      <c r="C1340" s="142"/>
      <c r="D1340" s="143"/>
      <c r="E1340" s="144"/>
      <c r="F1340" s="142"/>
      <c r="G1340" s="142"/>
      <c r="H1340" s="146"/>
      <c r="I1340" s="152"/>
      <c r="J1340" s="143"/>
      <c r="K1340" s="142"/>
      <c r="L1340" s="142"/>
      <c r="M1340" s="142"/>
      <c r="N1340" s="142"/>
      <c r="O1340" s="153"/>
    </row>
    <row r="1341" spans="2:15" x14ac:dyDescent="0.25">
      <c r="B1341" s="154" t="s">
        <v>141</v>
      </c>
      <c r="C1341" s="179">
        <f>1.9/1000</f>
        <v>1.9E-3</v>
      </c>
      <c r="D1341" s="147">
        <f>+D1302+O1302</f>
        <v>335.23879575811566</v>
      </c>
      <c r="E1341" s="144" t="s">
        <v>139</v>
      </c>
      <c r="F1341" s="147">
        <v>237.3</v>
      </c>
      <c r="G1341" s="155">
        <f>110/1000</f>
        <v>0.11</v>
      </c>
      <c r="H1341" s="146">
        <f>+PI()*G1341^2/4</f>
        <v>9.5033177771091243E-3</v>
      </c>
      <c r="I1341" s="156">
        <f>+D1336+O1336</f>
        <v>335.41894739629629</v>
      </c>
      <c r="J1341" s="147">
        <f>+D1341</f>
        <v>335.23879575811566</v>
      </c>
      <c r="K1341" s="147">
        <f>+I1341-J1341</f>
        <v>0.18015163818063229</v>
      </c>
      <c r="L1341" s="142">
        <f>(-2*POWER(2*9.81*G1341*ABS(K1341)/F1341,0.5))*(LOG10(($D$2/(3.7*G1341))+((2.51*$D$3*POWER(F1341,0.5))/(G1341*POWER(2*9.81*G1341*ABS(K1341),0.5)))))</f>
        <v>0.26244230210764857</v>
      </c>
      <c r="M1341" s="146">
        <f>+IF(K1341&lt;0,-H1341*L1341,H1341*L1341)</f>
        <v>2.4940725950850602E-3</v>
      </c>
      <c r="N1341" s="142">
        <f>+M1341/K1341</f>
        <v>1.384429595130483E-2</v>
      </c>
      <c r="O1341" s="148">
        <f>2*M1343/N1343</f>
        <v>-1.101899929033774E-2</v>
      </c>
    </row>
    <row r="1342" spans="2:15" x14ac:dyDescent="0.25">
      <c r="B1342" s="141"/>
      <c r="C1342" s="142"/>
      <c r="D1342" s="143"/>
      <c r="E1342" s="144" t="s">
        <v>117</v>
      </c>
      <c r="F1342" s="143">
        <v>401.35</v>
      </c>
      <c r="G1342" s="143">
        <f>75/1000</f>
        <v>7.4999999999999997E-2</v>
      </c>
      <c r="H1342" s="146">
        <f>+PI()*G1342^2/4</f>
        <v>4.4178646691106467E-3</v>
      </c>
      <c r="I1342" s="156">
        <f>+D1306+O1306</f>
        <v>335.0411605067261</v>
      </c>
      <c r="J1342" s="147">
        <f>+D1341</f>
        <v>335.23879575811566</v>
      </c>
      <c r="K1342" s="147">
        <f>+I1342-J1342</f>
        <v>-0.19763525138955629</v>
      </c>
      <c r="L1342" s="142">
        <f>(-2*POWER(2*9.81*G1342*ABS(K1342)/F1342,0.5))*(LOG10(($D$2/(3.7*G1342))+((2.51*$D$3*POWER(F1342,0.5))/(G1342*POWER(2*9.81*G1342*ABS(K1342),0.5)))))</f>
        <v>0.15608694167238443</v>
      </c>
      <c r="M1342" s="146">
        <f>+IF(K1342&lt;0,-H1342*L1342,H1342*L1342)</f>
        <v>-6.8957098492396143E-4</v>
      </c>
      <c r="N1342" s="142">
        <f>+M1342/K1342</f>
        <v>3.489109255943197E-3</v>
      </c>
      <c r="O1342" s="148"/>
    </row>
    <row r="1343" spans="2:15" ht="15.75" x14ac:dyDescent="0.3">
      <c r="B1343" s="141"/>
      <c r="C1343" s="142"/>
      <c r="D1343" s="143"/>
      <c r="E1343" s="144"/>
      <c r="F1343" s="142"/>
      <c r="G1343" s="142"/>
      <c r="H1343" s="146"/>
      <c r="I1343" s="152"/>
      <c r="J1343" s="143"/>
      <c r="K1343" s="142"/>
      <c r="L1343" s="149" t="s">
        <v>166</v>
      </c>
      <c r="M1343" s="150">
        <f>+SUM(M1341:M1342)-C1341</f>
        <v>-9.5498389838901245E-5</v>
      </c>
      <c r="N1343" s="151">
        <f>+SUM(N1341:N1342)</f>
        <v>1.7333405207248027E-2</v>
      </c>
      <c r="O1343" s="153"/>
    </row>
    <row r="1344" spans="2:15" ht="15.75" x14ac:dyDescent="0.3">
      <c r="B1344" s="141"/>
      <c r="C1344" s="142"/>
      <c r="D1344" s="143"/>
      <c r="E1344" s="144"/>
      <c r="F1344" s="142"/>
      <c r="G1344" s="142"/>
      <c r="H1344" s="146"/>
      <c r="I1344" s="152"/>
      <c r="J1344" s="143"/>
      <c r="K1344" s="142"/>
      <c r="L1344" s="149"/>
      <c r="M1344" s="150"/>
      <c r="N1344" s="151"/>
      <c r="O1344" s="153"/>
    </row>
    <row r="1345" spans="2:15" x14ac:dyDescent="0.25">
      <c r="B1345" s="154" t="s">
        <v>145</v>
      </c>
      <c r="C1345" s="143">
        <f>1.95/1000</f>
        <v>1.9499999999999999E-3</v>
      </c>
      <c r="D1345" s="147">
        <f>+D1306+O1306</f>
        <v>335.0411605067261</v>
      </c>
      <c r="E1345" s="144" t="s">
        <v>117</v>
      </c>
      <c r="F1345" s="143">
        <v>401.35</v>
      </c>
      <c r="G1345" s="143">
        <f>75/1000</f>
        <v>7.4999999999999997E-2</v>
      </c>
      <c r="H1345" s="146">
        <f>+PI()*G1345^2/4</f>
        <v>4.4178646691106467E-3</v>
      </c>
      <c r="I1345" s="147">
        <f>+D1341+O1341</f>
        <v>335.22777675882531</v>
      </c>
      <c r="J1345" s="147">
        <f>+D1345</f>
        <v>335.0411605067261</v>
      </c>
      <c r="K1345" s="147">
        <f>+I1345-J1345</f>
        <v>0.1866162520992134</v>
      </c>
      <c r="L1345" s="262">
        <f>(-2*POWER(2*9.81*G1345*ABS(K1345)/F1345,0.5))*(LOG10(($D$2/(3.7*G1345))+((2.51*$D$3*POWER(F1345,0.5))/(G1345*POWER(2*9.81*G1345*ABS(K1345),0.5)))))</f>
        <v>0.15102433223304834</v>
      </c>
      <c r="M1345" s="146">
        <f>+IF(K1345&lt;0,-H1345*L1345,H1345*L1345)</f>
        <v>6.6720506154841245E-4</v>
      </c>
      <c r="N1345" s="142">
        <f>+M1345/K1345</f>
        <v>3.5752784339152677E-3</v>
      </c>
      <c r="O1345" s="148">
        <f>2*M1347/N1347</f>
        <v>-1.1118260667780898E-2</v>
      </c>
    </row>
    <row r="1346" spans="2:15" x14ac:dyDescent="0.25">
      <c r="B1346" s="141"/>
      <c r="C1346" s="142"/>
      <c r="D1346" s="143"/>
      <c r="E1346" s="144" t="s">
        <v>167</v>
      </c>
      <c r="F1346" s="143">
        <v>249.85</v>
      </c>
      <c r="G1346" s="143">
        <f>75/1000</f>
        <v>7.4999999999999997E-2</v>
      </c>
      <c r="H1346" s="146">
        <f>+PI()*G1346^2/4</f>
        <v>4.4178646691106467E-3</v>
      </c>
      <c r="I1346" s="147">
        <f>+D1310+O1310</f>
        <v>335.38590575604167</v>
      </c>
      <c r="J1346" s="147">
        <f>+D1345</f>
        <v>335.0411605067261</v>
      </c>
      <c r="K1346" s="147">
        <f>+I1346-J1346</f>
        <v>0.34474524931556516</v>
      </c>
      <c r="L1346" s="142">
        <f>(-2*POWER(2*9.81*G1346*ABS(K1346)/F1346,0.5))*(LOG10(($D$2/(3.7*G1346))+((2.51*$D$3*POWER(F1346,0.5))/(G1346*POWER(2*9.81*G1346*ABS(K1346),0.5)))))</f>
        <v>0.28132995959479845</v>
      </c>
      <c r="M1346" s="146">
        <f>+IF(K1346&lt;0,-H1346*L1346,H1346*L1346)</f>
        <v>1.2428776888561859E-3</v>
      </c>
      <c r="N1346" s="142">
        <f>+M1346/K1346</f>
        <v>3.6052061379343576E-3</v>
      </c>
      <c r="O1346" s="148"/>
    </row>
    <row r="1347" spans="2:15" ht="15.75" x14ac:dyDescent="0.3">
      <c r="B1347" s="141"/>
      <c r="C1347" s="142"/>
      <c r="D1347" s="152"/>
      <c r="E1347" s="144"/>
      <c r="F1347" s="142"/>
      <c r="G1347" s="142"/>
      <c r="H1347" s="146"/>
      <c r="I1347" s="152"/>
      <c r="J1347" s="143"/>
      <c r="K1347" s="142"/>
      <c r="L1347" s="149" t="s">
        <v>166</v>
      </c>
      <c r="M1347" s="150">
        <f>+SUM(M1345:M1346)-C1345</f>
        <v>-3.9917249595401629E-5</v>
      </c>
      <c r="N1347" s="151">
        <f>+SUM(N1345:N1346)</f>
        <v>7.1804845718496258E-3</v>
      </c>
      <c r="O1347" s="153"/>
    </row>
    <row r="1348" spans="2:15" x14ac:dyDescent="0.25">
      <c r="B1348" s="141"/>
      <c r="C1348" s="142"/>
      <c r="D1348" s="152"/>
      <c r="E1348" s="144"/>
      <c r="F1348" s="142"/>
      <c r="G1348" s="142"/>
      <c r="H1348" s="146"/>
      <c r="I1348" s="152"/>
      <c r="J1348" s="143"/>
      <c r="K1348" s="142"/>
      <c r="L1348" s="142"/>
      <c r="M1348" s="142"/>
      <c r="N1348" s="142"/>
      <c r="O1348" s="153"/>
    </row>
    <row r="1349" spans="2:15" x14ac:dyDescent="0.25">
      <c r="B1349" s="154" t="s">
        <v>146</v>
      </c>
      <c r="C1349" s="143">
        <f>4.52/1000</f>
        <v>4.5199999999999997E-3</v>
      </c>
      <c r="D1349" s="156">
        <f>+D1310+O1310</f>
        <v>335.38590575604167</v>
      </c>
      <c r="E1349" s="144" t="s">
        <v>112</v>
      </c>
      <c r="F1349" s="143">
        <v>401.36</v>
      </c>
      <c r="G1349" s="145">
        <f>110/1000</f>
        <v>0.11</v>
      </c>
      <c r="H1349" s="146">
        <f>+PI()*G1349^2/4</f>
        <v>9.5033177771091243E-3</v>
      </c>
      <c r="I1349" s="156">
        <f>+D1336+O1336</f>
        <v>335.41894739629629</v>
      </c>
      <c r="J1349" s="147">
        <f>+D1349</f>
        <v>335.38590575604167</v>
      </c>
      <c r="K1349" s="147">
        <f>+I1349-J1349</f>
        <v>3.3041640254623417E-2</v>
      </c>
      <c r="L1349" s="142">
        <f>(-2*POWER(2*9.81*G1349*ABS(K1349)/F1349,0.5))*(LOG10(($D$2/(3.7*G1349))+((2.51*$D$3*POWER(F1349,0.5))/(G1349*POWER(2*9.81*G1349*ABS(K1349),0.5)))))</f>
        <v>7.3612306446107167E-2</v>
      </c>
      <c r="M1349" s="146">
        <f>+IF(K1349&lt;0,-H1349*L1349,H1349*L1349)</f>
        <v>6.9956114046329488E-4</v>
      </c>
      <c r="N1349" s="142">
        <f>+M1349/K1349</f>
        <v>2.1172106925454688E-2</v>
      </c>
      <c r="O1349" s="148">
        <f>2*M1353/N1353</f>
        <v>-1.0495307765341379E-2</v>
      </c>
    </row>
    <row r="1350" spans="2:15" x14ac:dyDescent="0.25">
      <c r="B1350" s="141"/>
      <c r="C1350" s="142"/>
      <c r="D1350" s="152"/>
      <c r="E1350" s="144" t="s">
        <v>167</v>
      </c>
      <c r="F1350" s="143">
        <v>249.85</v>
      </c>
      <c r="G1350" s="145">
        <f>75/1000</f>
        <v>7.4999999999999997E-2</v>
      </c>
      <c r="H1350" s="146">
        <f>+PI()*G1350^2/4</f>
        <v>4.4178646691106467E-3</v>
      </c>
      <c r="I1350" s="156">
        <f>+D1345+O1345</f>
        <v>335.03004224605831</v>
      </c>
      <c r="J1350" s="147">
        <f>+D1349</f>
        <v>335.38590575604167</v>
      </c>
      <c r="K1350" s="147">
        <f>+I1350-J1350</f>
        <v>-0.35586350998335092</v>
      </c>
      <c r="L1350" s="142">
        <f>(-2*POWER(2*9.81*G1350*ABS(K1350)/F1350,0.5))*(LOG10(($D$2/(3.7*G1350))+((2.51*$D$3*POWER(F1350,0.5))/(G1350*POWER(2*9.81*G1350*ABS(K1350),0.5)))))</f>
        <v>0.28645704265802807</v>
      </c>
      <c r="M1350" s="146">
        <f>+IF(K1350&lt;0,-H1350*L1350,H1350*L1350)</f>
        <v>-1.2655284479768235E-3</v>
      </c>
      <c r="N1350" s="142">
        <f>+M1350/K1350</f>
        <v>3.5562186413437874E-3</v>
      </c>
      <c r="O1350" s="148"/>
    </row>
    <row r="1351" spans="2:15" x14ac:dyDescent="0.25">
      <c r="B1351" s="141"/>
      <c r="C1351" s="142"/>
      <c r="D1351" s="152"/>
      <c r="E1351" s="144" t="s">
        <v>140</v>
      </c>
      <c r="F1351" s="143">
        <v>298.01</v>
      </c>
      <c r="G1351" s="145">
        <f>63/1000</f>
        <v>6.3E-2</v>
      </c>
      <c r="H1351" s="146">
        <f>+PI()*G1351^2/4</f>
        <v>3.1172453105244723E-3</v>
      </c>
      <c r="I1351" s="156">
        <f>+D1316+O1316</f>
        <v>335.34864698664279</v>
      </c>
      <c r="J1351" s="147">
        <f>+D1349</f>
        <v>335.38590575604167</v>
      </c>
      <c r="K1351" s="147">
        <f>+I1351-J1351</f>
        <v>-3.7258769398874847E-2</v>
      </c>
      <c r="L1351" s="142">
        <f>(-2*POWER(2*9.81*G1351*ABS(K1351)/F1351,0.5))*(LOG10(($D$2/(3.7*G1351))+((2.51*$D$3*POWER(F1351,0.5))/(G1351*POWER(2*9.81*G1351*ABS(K1351),0.5)))))</f>
        <v>6.1883344016267654E-2</v>
      </c>
      <c r="M1351" s="146">
        <f>+IF(K1351&lt;0,-H1351*L1351,H1351*L1351)</f>
        <v>-1.92905563934283E-4</v>
      </c>
      <c r="N1351" s="142">
        <f>+M1351/K1351</f>
        <v>5.1774539805415163E-3</v>
      </c>
      <c r="O1351" s="148"/>
    </row>
    <row r="1352" spans="2:15" x14ac:dyDescent="0.25">
      <c r="B1352" s="141"/>
      <c r="C1352" s="142"/>
      <c r="D1352" s="142"/>
      <c r="E1352" s="144" t="s">
        <v>168</v>
      </c>
      <c r="F1352" s="143">
        <v>184.94</v>
      </c>
      <c r="G1352" s="145">
        <f>110/1000</f>
        <v>0.11</v>
      </c>
      <c r="H1352" s="146">
        <f>+PI()*G1352^2/4</f>
        <v>9.5033177771091243E-3</v>
      </c>
      <c r="I1352" s="156">
        <f>+D1324+O1324</f>
        <v>335.8797478260301</v>
      </c>
      <c r="J1352" s="147">
        <f>+D1349</f>
        <v>335.38590575604167</v>
      </c>
      <c r="K1352" s="147">
        <f>+I1352-J1352</f>
        <v>0.49384206998843183</v>
      </c>
      <c r="L1352" s="142">
        <f>(-2*POWER(2*9.81*G1352*ABS(K1352)/F1352,0.5))*(LOG10(($D$2/(3.7*G1352))+((2.51*$D$3*POWER(F1352,0.5))/(G1352*POWER(2*9.81*G1352*ABS(K1352),0.5)))))</f>
        <v>0.53329620802569822</v>
      </c>
      <c r="M1352" s="146">
        <f>+IF(K1352&lt;0,-H1352*L1352,H1352*L1352)</f>
        <v>5.0680833341955039E-3</v>
      </c>
      <c r="N1352" s="142">
        <f>+M1352/K1352</f>
        <v>1.0262558907373409E-2</v>
      </c>
      <c r="O1352" s="148"/>
    </row>
    <row r="1353" spans="2:15" ht="15.75" x14ac:dyDescent="0.3">
      <c r="B1353" s="141"/>
      <c r="C1353" s="142"/>
      <c r="D1353" s="142"/>
      <c r="E1353" s="142"/>
      <c r="F1353" s="142"/>
      <c r="G1353" s="142"/>
      <c r="H1353" s="146"/>
      <c r="I1353" s="152"/>
      <c r="J1353" s="143"/>
      <c r="K1353" s="142"/>
      <c r="L1353" s="149" t="s">
        <v>166</v>
      </c>
      <c r="M1353" s="150">
        <f>+SUM(M1349:M1352)-C1349</f>
        <v>-2.1078953725230717E-4</v>
      </c>
      <c r="N1353" s="151">
        <f>+SUM(N1349:N1352)</f>
        <v>4.0168338454713404E-2</v>
      </c>
      <c r="O1353" s="153"/>
    </row>
    <row r="1354" spans="2:15" x14ac:dyDescent="0.25">
      <c r="B1354" s="141"/>
      <c r="C1354" s="142"/>
      <c r="D1354" s="142"/>
      <c r="E1354" s="142"/>
      <c r="F1354" s="142"/>
      <c r="G1354" s="142"/>
      <c r="H1354" s="146"/>
      <c r="I1354" s="142"/>
      <c r="J1354" s="143"/>
      <c r="K1354" s="142"/>
      <c r="L1354" s="142"/>
      <c r="M1354" s="142"/>
      <c r="N1354" s="142"/>
      <c r="O1354" s="153"/>
    </row>
    <row r="1355" spans="2:15" x14ac:dyDescent="0.25">
      <c r="B1355" s="154" t="s">
        <v>147</v>
      </c>
      <c r="C1355" s="142">
        <f>0.79/1000</f>
        <v>7.9000000000000001E-4</v>
      </c>
      <c r="D1355" s="147">
        <f>+D1316+O1316</f>
        <v>335.34864698664279</v>
      </c>
      <c r="E1355" s="144" t="s">
        <v>140</v>
      </c>
      <c r="F1355" s="143">
        <v>298.01</v>
      </c>
      <c r="G1355" s="143">
        <f>63/1000</f>
        <v>6.3E-2</v>
      </c>
      <c r="H1355" s="146">
        <f>+PI()*G1355^2/4</f>
        <v>3.1172453105244723E-3</v>
      </c>
      <c r="I1355" s="147">
        <f>+D1349+O1349</f>
        <v>335.37541044827634</v>
      </c>
      <c r="J1355" s="147">
        <f>+D1355</f>
        <v>335.34864698664279</v>
      </c>
      <c r="K1355" s="147">
        <f>+I1355-J1355</f>
        <v>2.6763461633549923E-2</v>
      </c>
      <c r="L1355" s="142">
        <f>(-2*POWER(2*9.81*G1355*ABS(K1355)/F1355,0.5))*(LOG10(($D$2/(3.7*G1355))+((2.51*$D$3*POWER(F1355,0.5))/(G1355*POWER(2*9.81*G1355*ABS(K1355),0.5)))))</f>
        <v>5.0937100675043576E-2</v>
      </c>
      <c r="M1355" s="146">
        <f>+IF(K1355&lt;0,-H1355*L1355,H1355*L1355)</f>
        <v>1.5878343821099252E-4</v>
      </c>
      <c r="N1355" s="142">
        <f>+M1355/K1355</f>
        <v>5.9328438295869045E-3</v>
      </c>
      <c r="O1355" s="148">
        <f>2*M1357/N1357</f>
        <v>-1.0689342120528795E-2</v>
      </c>
    </row>
    <row r="1356" spans="2:15" x14ac:dyDescent="0.25">
      <c r="B1356" s="141"/>
      <c r="C1356" s="142"/>
      <c r="D1356" s="142"/>
      <c r="E1356" s="144" t="s">
        <v>169</v>
      </c>
      <c r="F1356" s="143">
        <v>119.71</v>
      </c>
      <c r="G1356" s="143">
        <f>63/1000</f>
        <v>6.3E-2</v>
      </c>
      <c r="H1356" s="146">
        <f>+PI()*G1356^2/4</f>
        <v>3.1172453105244723E-3</v>
      </c>
      <c r="I1356" s="147">
        <f>+D1320+O1320</f>
        <v>335.44476877625499</v>
      </c>
      <c r="J1356" s="147">
        <f>+D1355</f>
        <v>335.34864698664279</v>
      </c>
      <c r="K1356" s="147">
        <f>+I1356-J1356</f>
        <v>9.6121789612197972E-2</v>
      </c>
      <c r="L1356" s="142">
        <f>(-2*POWER(2*9.81*G1356*ABS(K1356)/F1356,0.5))*(LOG10(($D$2/(3.7*G1356))+((2.51*$D$3*POWER(F1356,0.5))/(G1356*POWER(2*9.81*G1356*ABS(K1356),0.5)))))</f>
        <v>0.18218933467377516</v>
      </c>
      <c r="M1356" s="146">
        <f>+IF(K1356&lt;0,-H1356*L1356,H1356*L1356)</f>
        <v>5.6792884913939919E-4</v>
      </c>
      <c r="N1356" s="142">
        <f>+M1356/K1356</f>
        <v>5.908429830850011E-3</v>
      </c>
      <c r="O1356" s="148"/>
    </row>
    <row r="1357" spans="2:15" ht="15.75" x14ac:dyDescent="0.3">
      <c r="B1357" s="141"/>
      <c r="C1357" s="142"/>
      <c r="D1357" s="142"/>
      <c r="E1357" s="142"/>
      <c r="F1357" s="142"/>
      <c r="G1357" s="142"/>
      <c r="H1357" s="146"/>
      <c r="I1357" s="142"/>
      <c r="J1357" s="142"/>
      <c r="K1357" s="142"/>
      <c r="L1357" s="149" t="s">
        <v>166</v>
      </c>
      <c r="M1357" s="150">
        <f>+SUM(M1355:M1356)-C1355</f>
        <v>-6.3287712649608249E-5</v>
      </c>
      <c r="N1357" s="151">
        <f>+SUM(N1355:N1356)</f>
        <v>1.1841273660436916E-2</v>
      </c>
      <c r="O1357" s="153"/>
    </row>
    <row r="1358" spans="2:15" x14ac:dyDescent="0.25">
      <c r="B1358" s="141"/>
      <c r="C1358" s="142"/>
      <c r="D1358" s="142"/>
      <c r="E1358" s="142"/>
      <c r="F1358" s="142"/>
      <c r="G1358" s="142"/>
      <c r="H1358" s="146"/>
      <c r="I1358" s="142"/>
      <c r="J1358" s="142"/>
      <c r="K1358" s="142"/>
      <c r="L1358" s="142"/>
      <c r="M1358" s="142"/>
      <c r="N1358" s="142"/>
      <c r="O1358" s="153"/>
    </row>
    <row r="1359" spans="2:15" x14ac:dyDescent="0.25">
      <c r="B1359" s="154" t="s">
        <v>148</v>
      </c>
      <c r="C1359" s="142">
        <f>0.76/1000</f>
        <v>7.6000000000000004E-4</v>
      </c>
      <c r="D1359" s="147">
        <f>+D1320+O1320</f>
        <v>335.44476877625499</v>
      </c>
      <c r="E1359" s="144" t="s">
        <v>169</v>
      </c>
      <c r="F1359" s="143">
        <v>119.71</v>
      </c>
      <c r="G1359" s="143">
        <f>63/1000</f>
        <v>6.3E-2</v>
      </c>
      <c r="H1359" s="146">
        <f>+PI()*G1359^2/4</f>
        <v>3.1172453105244723E-3</v>
      </c>
      <c r="I1359" s="147">
        <f>+D1355+O1355</f>
        <v>335.33795764452225</v>
      </c>
      <c r="J1359" s="261">
        <f>+D1359</f>
        <v>335.44476877625499</v>
      </c>
      <c r="K1359" s="147">
        <f>+I1359-J1359</f>
        <v>-0.10681113173274071</v>
      </c>
      <c r="L1359" s="142">
        <f>(-2*POWER(2*9.81*G1359*ABS(K1359)/F1359,0.5))*(LOG10(($D$2/(3.7*G1359))+((2.51*$D$3*POWER(F1359,0.5))/(G1359*POWER(2*9.81*G1359*ABS(K1359),0.5)))))</f>
        <v>0.19356563397553581</v>
      </c>
      <c r="M1359" s="146">
        <f>+IF(K1359&lt;0,-H1359*L1359,H1359*L1359)</f>
        <v>-6.0339156478893545E-4</v>
      </c>
      <c r="N1359" s="142">
        <f>+M1359/K1359</f>
        <v>5.6491449439813254E-3</v>
      </c>
      <c r="O1359" s="148">
        <f>2*M1361/N1361</f>
        <v>-1.0052337804505552E-2</v>
      </c>
    </row>
    <row r="1360" spans="2:15" x14ac:dyDescent="0.25">
      <c r="B1360" s="141"/>
      <c r="C1360" s="142"/>
      <c r="D1360" s="142"/>
      <c r="E1360" s="144" t="s">
        <v>122</v>
      </c>
      <c r="F1360" s="143">
        <v>283.68</v>
      </c>
      <c r="G1360" s="143">
        <f>75/1000</f>
        <v>7.4999999999999997E-2</v>
      </c>
      <c r="H1360" s="146">
        <f>+PI()*G1360^2/4</f>
        <v>4.4178646691106467E-3</v>
      </c>
      <c r="I1360" s="147">
        <f>+D1324+O1324</f>
        <v>335.8797478260301</v>
      </c>
      <c r="J1360" s="261">
        <f>+D1359</f>
        <v>335.44476877625499</v>
      </c>
      <c r="K1360" s="147">
        <f>+I1360-J1360</f>
        <v>0.43497904977510871</v>
      </c>
      <c r="L1360" s="262">
        <f>(-2*POWER(2*9.81*G1360*ABS(K1360)/F1360,0.5))*(LOG10(($D$2/(3.7*G1360))+((2.51*$D$3*POWER(F1360,0.5))/(G1360*POWER(2*9.81*G1360*ABS(K1360),0.5)))))</f>
        <v>0.29872991982404679</v>
      </c>
      <c r="M1360" s="146">
        <f>+IF(K1360&lt;0,-H1360*L1360,H1360*L1360)</f>
        <v>1.3197483583969126E-3</v>
      </c>
      <c r="N1360" s="142">
        <f>+M1360/K1360</f>
        <v>3.0340503964024108E-3</v>
      </c>
      <c r="O1360" s="148"/>
    </row>
    <row r="1361" spans="2:15" ht="15.75" x14ac:dyDescent="0.3">
      <c r="B1361" s="141"/>
      <c r="C1361" s="142"/>
      <c r="D1361" s="142"/>
      <c r="E1361" s="142"/>
      <c r="F1361" s="142"/>
      <c r="G1361" s="142"/>
      <c r="H1361" s="142"/>
      <c r="I1361" s="142"/>
      <c r="J1361" s="142"/>
      <c r="K1361" s="142"/>
      <c r="L1361" s="149" t="s">
        <v>166</v>
      </c>
      <c r="M1361" s="150">
        <f>+SUM(M1359:M1360)-C1359</f>
        <v>-4.3643206392022941E-5</v>
      </c>
      <c r="N1361" s="151">
        <f>+SUM(N1359:N1360)</f>
        <v>8.6831953403837363E-3</v>
      </c>
      <c r="O1361" s="153"/>
    </row>
    <row r="1362" spans="2:15" x14ac:dyDescent="0.25">
      <c r="B1362" s="154"/>
      <c r="C1362" s="142"/>
      <c r="D1362" s="142"/>
      <c r="E1362" s="142"/>
      <c r="F1362" s="142"/>
      <c r="G1362" s="142"/>
      <c r="H1362" s="142"/>
      <c r="I1362" s="142"/>
      <c r="J1362" s="142"/>
      <c r="K1362" s="142"/>
      <c r="L1362" s="142"/>
      <c r="M1362" s="142"/>
      <c r="N1362" s="142"/>
      <c r="O1362" s="153"/>
    </row>
    <row r="1363" spans="2:15" x14ac:dyDescent="0.25">
      <c r="B1363" s="154" t="s">
        <v>142</v>
      </c>
      <c r="C1363" s="142">
        <f>3.71/1000</f>
        <v>3.7099999999999998E-3</v>
      </c>
      <c r="D1363" s="147">
        <f>+D1324+O1324</f>
        <v>335.8797478260301</v>
      </c>
      <c r="E1363" s="144" t="s">
        <v>168</v>
      </c>
      <c r="F1363" s="143">
        <v>184.94</v>
      </c>
      <c r="G1363" s="145">
        <f>110/1000</f>
        <v>0.11</v>
      </c>
      <c r="H1363" s="146">
        <f>+PI()*G1363^2/4</f>
        <v>9.5033177771091243E-3</v>
      </c>
      <c r="I1363" s="147">
        <f>+D1349+O1349</f>
        <v>335.37541044827634</v>
      </c>
      <c r="J1363" s="261">
        <f>+D1363</f>
        <v>335.8797478260301</v>
      </c>
      <c r="K1363" s="147">
        <f>+I1363-J1363</f>
        <v>-0.50433737775375675</v>
      </c>
      <c r="L1363" s="262">
        <f>(-2*POWER(2*9.81*G1363*ABS(K1363)/F1363,0.5))*(LOG10(($D$2/(3.7*G1363))+((2.51*$D$3*POWER(F1363,0.5))/(G1363*POWER(2*9.81*G1363*ABS(K1363),0.5)))))</f>
        <v>0.53962552868051783</v>
      </c>
      <c r="M1363" s="146">
        <f>+IF(K1363&lt;0,-H1363*L1363,H1363*L1363)</f>
        <v>-5.128232879691475E-3</v>
      </c>
      <c r="N1363" s="142">
        <f>+M1363/K1363</f>
        <v>1.0168258602072797E-2</v>
      </c>
      <c r="O1363" s="148">
        <f>2*M1366/N1366</f>
        <v>-8.4324068668782757E-3</v>
      </c>
    </row>
    <row r="1364" spans="2:15" x14ac:dyDescent="0.25">
      <c r="B1364" s="141"/>
      <c r="C1364" s="142"/>
      <c r="D1364" s="142"/>
      <c r="E1364" s="144" t="s">
        <v>171</v>
      </c>
      <c r="F1364" s="143">
        <v>283.68</v>
      </c>
      <c r="G1364" s="143">
        <f>75/1000</f>
        <v>7.4999999999999997E-2</v>
      </c>
      <c r="H1364" s="146">
        <f>+PI()*G1364^2/4</f>
        <v>4.4178646691106467E-3</v>
      </c>
      <c r="I1364" s="147">
        <f>+D1359+O1359</f>
        <v>335.43471643845049</v>
      </c>
      <c r="J1364" s="261">
        <f>+D1363</f>
        <v>335.8797478260301</v>
      </c>
      <c r="K1364" s="147">
        <f>+I1364-J1364</f>
        <v>-0.44503138757960414</v>
      </c>
      <c r="L1364" s="262">
        <f>(-2*POWER(2*9.81*G1364*ABS(K1364)/F1364,0.5))*(LOG10(($D$2/(3.7*G1364))+((2.51*$D$3*POWER(F1364,0.5))/(G1364*POWER(2*9.81*G1364*ABS(K1364),0.5)))))</f>
        <v>0.30263513546817322</v>
      </c>
      <c r="M1364" s="146">
        <f>+IF(K1364&lt;0,-H1364*L1364,H1364*L1364)</f>
        <v>-1.3370010726163569E-3</v>
      </c>
      <c r="N1364" s="142">
        <f>+M1364/K1364</f>
        <v>3.0042848885062142E-3</v>
      </c>
      <c r="O1364" s="148"/>
    </row>
    <row r="1365" spans="2:15" x14ac:dyDescent="0.25">
      <c r="B1365" s="141"/>
      <c r="C1365" s="142"/>
      <c r="D1365" s="142"/>
      <c r="E1365" s="144" t="s">
        <v>170</v>
      </c>
      <c r="F1365" s="143">
        <v>372.26</v>
      </c>
      <c r="G1365" s="145">
        <f>110/1000</f>
        <v>0.11</v>
      </c>
      <c r="H1365" s="146">
        <f>+PI()*G1365^2/4</f>
        <v>9.5033177771091243E-3</v>
      </c>
      <c r="I1365" s="147">
        <v>339.3</v>
      </c>
      <c r="J1365" s="261">
        <f>+D1363</f>
        <v>335.8797478260301</v>
      </c>
      <c r="K1365" s="147">
        <f>+I1365-J1365</f>
        <v>3.4202521739699137</v>
      </c>
      <c r="L1365" s="262">
        <f>(-2*POWER(2*9.81*G1365*ABS(K1365)/F1365,0.5))*(LOG10(($D$2/(3.7*G1365))+((2.51*$D$3*POWER(F1365,0.5))/(G1365*POWER(2*9.81*G1365*ABS(K1365),0.5)))))</f>
        <v>1.0635481947224328</v>
      </c>
      <c r="M1365" s="146">
        <f>+IF(K1365&lt;0,-H1365*L1365,H1365*L1365)</f>
        <v>1.0107236465718011E-2</v>
      </c>
      <c r="N1365" s="142">
        <f>+M1365/K1365</f>
        <v>2.9551144043237203E-3</v>
      </c>
      <c r="O1365" s="148"/>
    </row>
    <row r="1366" spans="2:15" ht="16.5" thickBot="1" x14ac:dyDescent="0.35">
      <c r="B1366" s="299"/>
      <c r="C1366" s="300"/>
      <c r="D1366" s="300"/>
      <c r="E1366" s="300"/>
      <c r="F1366" s="300"/>
      <c r="G1366" s="300"/>
      <c r="H1366" s="300"/>
      <c r="I1366" s="300"/>
      <c r="J1366" s="300"/>
      <c r="K1366" s="300"/>
      <c r="L1366" s="301" t="s">
        <v>166</v>
      </c>
      <c r="M1366" s="302">
        <f>+SUM(M1363:M1365)-C1363</f>
        <v>-6.7997486589820716E-5</v>
      </c>
      <c r="N1366" s="303">
        <f>+SUM(N1363:N1365)</f>
        <v>1.6127657894902732E-2</v>
      </c>
      <c r="O1366" s="304"/>
    </row>
    <row r="1368" spans="2:15" ht="15.75" thickBot="1" x14ac:dyDescent="0.3"/>
    <row r="1369" spans="2:15" ht="15.75" thickBot="1" x14ac:dyDescent="0.3">
      <c r="B1369" s="131">
        <f>+B1330+1</f>
        <v>36</v>
      </c>
      <c r="D1369" s="297"/>
    </row>
    <row r="1370" spans="2:15" ht="32.25" thickBot="1" x14ac:dyDescent="0.3">
      <c r="B1370" s="125" t="s">
        <v>151</v>
      </c>
      <c r="C1370" s="298" t="s">
        <v>161</v>
      </c>
      <c r="D1370" s="298" t="s">
        <v>153</v>
      </c>
      <c r="E1370" s="125" t="s">
        <v>152</v>
      </c>
      <c r="F1370" s="125" t="s">
        <v>78</v>
      </c>
      <c r="G1370" s="125" t="s">
        <v>115</v>
      </c>
      <c r="H1370" s="125" t="s">
        <v>154</v>
      </c>
      <c r="I1370" s="125" t="s">
        <v>155</v>
      </c>
      <c r="J1370" s="125" t="s">
        <v>156</v>
      </c>
      <c r="K1370" s="125" t="s">
        <v>157</v>
      </c>
      <c r="L1370" s="125" t="s">
        <v>82</v>
      </c>
      <c r="M1370" s="125" t="s">
        <v>164</v>
      </c>
      <c r="N1370" s="125" t="s">
        <v>158</v>
      </c>
      <c r="O1370" s="129" t="s">
        <v>165</v>
      </c>
    </row>
    <row r="1371" spans="2:15" x14ac:dyDescent="0.25">
      <c r="B1371" s="132" t="s">
        <v>127</v>
      </c>
      <c r="C1371" s="133">
        <f>2.97/1000</f>
        <v>2.97E-3</v>
      </c>
      <c r="D1371" s="134">
        <f>+D1332+O1332</f>
        <v>336.54960020703834</v>
      </c>
      <c r="E1371" s="135" t="s">
        <v>110</v>
      </c>
      <c r="F1371" s="136">
        <v>310.83</v>
      </c>
      <c r="G1371" s="137">
        <f>110/1000</f>
        <v>0.11</v>
      </c>
      <c r="H1371" s="138">
        <f>+PI()*G1371^2/4</f>
        <v>9.5033177771091243E-3</v>
      </c>
      <c r="I1371" s="134">
        <v>339.3</v>
      </c>
      <c r="J1371" s="134">
        <f>+D1371</f>
        <v>336.54960020703834</v>
      </c>
      <c r="K1371" s="134">
        <f>+I1371-J1371</f>
        <v>2.750399792961673</v>
      </c>
      <c r="L1371" s="133">
        <f>(-2*POWER(2*9.81*G1371*ABS(K1371)/F1371,0.5))*(LOG10(($D$2/(3.7*G1371))+((2.51*$D$3*POWER(F1371,0.5))/(G1371*POWER(2*9.81*G1371*ABS(K1371),0.5)))))</f>
        <v>1.0415203652649063</v>
      </c>
      <c r="M1371" s="139">
        <f>+IF(K1371&lt;0,-H1371*L1371,H1371*L1371)</f>
        <v>9.8978990024431723E-3</v>
      </c>
      <c r="N1371" s="133">
        <f>+M1371/K1371</f>
        <v>3.5987128226856657E-3</v>
      </c>
      <c r="O1371" s="140">
        <f>2*M1373/N1373</f>
        <v>-6.8112759755234462E-3</v>
      </c>
    </row>
    <row r="1372" spans="2:15" x14ac:dyDescent="0.25">
      <c r="B1372" s="141"/>
      <c r="C1372" s="142"/>
      <c r="D1372" s="143"/>
      <c r="E1372" s="144" t="s">
        <v>138</v>
      </c>
      <c r="F1372" s="143">
        <v>240.22</v>
      </c>
      <c r="G1372" s="145">
        <f>110/1000</f>
        <v>0.11</v>
      </c>
      <c r="H1372" s="146">
        <f>+PI()*G1372^2/4</f>
        <v>9.5033177771091243E-3</v>
      </c>
      <c r="I1372" s="147">
        <f>+D1336+O1336</f>
        <v>335.41894739629629</v>
      </c>
      <c r="J1372" s="147">
        <f>+D1371</f>
        <v>336.54960020703834</v>
      </c>
      <c r="K1372" s="147">
        <f>+I1372-J1372</f>
        <v>-1.130652810742049</v>
      </c>
      <c r="L1372" s="142">
        <f>(-2*POWER(2*9.81*G1372*ABS(K1372)/F1372,0.5))*(LOG10(($D$2/(3.7*G1372))+((2.51*$D$3*POWER(F1372,0.5))/(G1372*POWER(2*9.81*G1372*ABS(K1372),0.5)))))</f>
        <v>0.73249392134719182</v>
      </c>
      <c r="M1372" s="146">
        <f>+IF(K1372&lt;0,-H1372*L1372,H1372*L1372)</f>
        <v>-6.9611225043631408E-3</v>
      </c>
      <c r="N1372" s="142">
        <f>+M1372/K1372</f>
        <v>6.1567286068961759E-3</v>
      </c>
      <c r="O1372" s="148"/>
    </row>
    <row r="1373" spans="2:15" ht="15.75" x14ac:dyDescent="0.3">
      <c r="B1373" s="141"/>
      <c r="C1373" s="142"/>
      <c r="D1373" s="143"/>
      <c r="E1373" s="144"/>
      <c r="F1373" s="143"/>
      <c r="G1373" s="145"/>
      <c r="H1373" s="146"/>
      <c r="I1373" s="147"/>
      <c r="J1373" s="147"/>
      <c r="K1373" s="147"/>
      <c r="L1373" s="149" t="s">
        <v>166</v>
      </c>
      <c r="M1373" s="150">
        <f>+SUM(M1371:M1372)-C1371</f>
        <v>-3.3223501919968455E-5</v>
      </c>
      <c r="N1373" s="151">
        <f>+SUM(N1371:N1372)</f>
        <v>9.7554414295818424E-3</v>
      </c>
      <c r="O1373" s="148"/>
    </row>
    <row r="1374" spans="2:15" x14ac:dyDescent="0.25">
      <c r="B1374" s="141"/>
      <c r="C1374" s="142"/>
      <c r="D1374" s="143"/>
      <c r="E1374" s="144"/>
      <c r="F1374" s="142"/>
      <c r="G1374" s="142"/>
      <c r="H1374" s="146"/>
      <c r="I1374" s="152"/>
      <c r="J1374" s="142"/>
      <c r="K1374" s="142"/>
      <c r="L1374" s="142"/>
      <c r="M1374" s="142"/>
      <c r="N1374" s="142"/>
      <c r="O1374" s="153"/>
    </row>
    <row r="1375" spans="2:15" x14ac:dyDescent="0.25">
      <c r="B1375" s="154" t="s">
        <v>128</v>
      </c>
      <c r="C1375" s="142">
        <f>3.73/1000</f>
        <v>3.7299999999999998E-3</v>
      </c>
      <c r="D1375" s="147">
        <f>+D1336+O1336</f>
        <v>335.41894739629629</v>
      </c>
      <c r="E1375" s="144" t="s">
        <v>138</v>
      </c>
      <c r="F1375" s="143">
        <v>240.22</v>
      </c>
      <c r="G1375" s="155">
        <f>110/1000</f>
        <v>0.11</v>
      </c>
      <c r="H1375" s="146">
        <f>+PI()*G1375^2/4</f>
        <v>9.5033177771091243E-3</v>
      </c>
      <c r="I1375" s="156">
        <f>+D1371+O1371</f>
        <v>336.54278893106283</v>
      </c>
      <c r="J1375" s="147">
        <f>+D1375</f>
        <v>335.41894739629629</v>
      </c>
      <c r="K1375" s="147">
        <f>+I1375-J1375</f>
        <v>1.1238415347665409</v>
      </c>
      <c r="L1375" s="142">
        <f>(-2*POWER(2*9.81*G1375*ABS(K1375)/F1375,0.5))*(LOG10(($D$2/(3.7*G1375))+((2.51*$D$3*POWER(F1375,0.5))/(G1375*POWER(2*9.81*G1375*ABS(K1375),0.5)))))</f>
        <v>0.73002473372057231</v>
      </c>
      <c r="M1375" s="146">
        <f>+IF(K1375&lt;0,-H1375*L1375,H1375*L1375)</f>
        <v>6.9376570296960692E-3</v>
      </c>
      <c r="N1375" s="142">
        <f>+M1375/K1375</f>
        <v>6.1731630439670927E-3</v>
      </c>
      <c r="O1375" s="148">
        <f>2*M1378/N1378</f>
        <v>-9.9770045300747075E-3</v>
      </c>
    </row>
    <row r="1376" spans="2:15" x14ac:dyDescent="0.25">
      <c r="B1376" s="141"/>
      <c r="C1376" s="142"/>
      <c r="D1376" s="143"/>
      <c r="E1376" s="144" t="s">
        <v>139</v>
      </c>
      <c r="F1376" s="147">
        <v>237.3</v>
      </c>
      <c r="G1376" s="155">
        <f>110/1000</f>
        <v>0.11</v>
      </c>
      <c r="H1376" s="146">
        <f>+PI()*G1376^2/4</f>
        <v>9.5033177771091243E-3</v>
      </c>
      <c r="I1376" s="156">
        <f>+D1341+O1341</f>
        <v>335.22777675882531</v>
      </c>
      <c r="J1376" s="147">
        <f>+D1375</f>
        <v>335.41894739629629</v>
      </c>
      <c r="K1376" s="147">
        <f>+I1376-J1376</f>
        <v>-0.19117063747097518</v>
      </c>
      <c r="L1376" s="142">
        <f>(-2*POWER(2*9.81*G1376*ABS(K1376)/F1376,0.5))*(LOG10(($D$2/(3.7*G1376))+((2.51*$D$3*POWER(F1376,0.5))/(G1376*POWER(2*9.81*G1376*ABS(K1376),0.5)))))</f>
        <v>0.27141740922280888</v>
      </c>
      <c r="M1376" s="146">
        <f>+IF(K1376&lt;0,-H1376*L1376,H1376*L1376)</f>
        <v>-2.5793658900840218E-3</v>
      </c>
      <c r="N1376" s="142">
        <f>+M1376/K1376</f>
        <v>1.3492479411100142E-2</v>
      </c>
      <c r="O1376" s="148"/>
    </row>
    <row r="1377" spans="2:15" x14ac:dyDescent="0.25">
      <c r="B1377" s="141"/>
      <c r="C1377" s="142"/>
      <c r="D1377" s="143"/>
      <c r="E1377" s="144" t="s">
        <v>112</v>
      </c>
      <c r="F1377" s="143">
        <v>401.36</v>
      </c>
      <c r="G1377" s="155">
        <f>110/1000</f>
        <v>0.11</v>
      </c>
      <c r="H1377" s="146">
        <f>+PI()*G1377^2/4</f>
        <v>9.5033177771091243E-3</v>
      </c>
      <c r="I1377" s="156">
        <f>+D1349+O1349</f>
        <v>335.37541044827634</v>
      </c>
      <c r="J1377" s="147">
        <f>+D1375</f>
        <v>335.41894739629629</v>
      </c>
      <c r="K1377" s="147">
        <f>+I1377-J1377</f>
        <v>-4.3536948019948341E-2</v>
      </c>
      <c r="L1377" s="142">
        <f>(-2*POWER(2*9.81*G1377*ABS(K1377)/F1377,0.5))*(LOG10(($D$2/(3.7*G1377))+((2.51*$D$3*POWER(F1377,0.5))/(G1377*POWER(2*9.81*G1377*ABS(K1377),0.5)))))</f>
        <v>8.6327199449310124E-2</v>
      </c>
      <c r="M1377" s="146">
        <f>+IF(K1377&lt;0,-H1377*L1377,H1377*L1377)</f>
        <v>-8.2039480917467389E-4</v>
      </c>
      <c r="N1377" s="142">
        <f>+M1377/K1377</f>
        <v>1.884364537447077E-2</v>
      </c>
      <c r="O1377" s="148"/>
    </row>
    <row r="1378" spans="2:15" ht="15.75" x14ac:dyDescent="0.3">
      <c r="B1378" s="141"/>
      <c r="C1378" s="142"/>
      <c r="D1378" s="143"/>
      <c r="E1378" s="144"/>
      <c r="F1378" s="143"/>
      <c r="G1378" s="155"/>
      <c r="H1378" s="146"/>
      <c r="I1378" s="156"/>
      <c r="J1378" s="147"/>
      <c r="K1378" s="147"/>
      <c r="L1378" s="149" t="s">
        <v>166</v>
      </c>
      <c r="M1378" s="150">
        <f>+SUM(M1375:M1377)-C1375</f>
        <v>-1.9210366956262572E-4</v>
      </c>
      <c r="N1378" s="151">
        <f>+SUM(N1375:N1377)</f>
        <v>3.8509287829538004E-2</v>
      </c>
      <c r="O1378" s="153"/>
    </row>
    <row r="1379" spans="2:15" x14ac:dyDescent="0.25">
      <c r="B1379" s="141"/>
      <c r="C1379" s="142"/>
      <c r="D1379" s="143"/>
      <c r="E1379" s="144"/>
      <c r="F1379" s="142"/>
      <c r="G1379" s="142"/>
      <c r="H1379" s="146"/>
      <c r="I1379" s="152"/>
      <c r="J1379" s="143"/>
      <c r="K1379" s="142"/>
      <c r="L1379" s="142"/>
      <c r="M1379" s="142"/>
      <c r="N1379" s="142"/>
      <c r="O1379" s="153"/>
    </row>
    <row r="1380" spans="2:15" x14ac:dyDescent="0.25">
      <c r="B1380" s="154" t="s">
        <v>141</v>
      </c>
      <c r="C1380" s="179">
        <f>1.9/1000</f>
        <v>1.9E-3</v>
      </c>
      <c r="D1380" s="147">
        <f>+D1341+O1341</f>
        <v>335.22777675882531</v>
      </c>
      <c r="E1380" s="144" t="s">
        <v>139</v>
      </c>
      <c r="F1380" s="147">
        <v>237.3</v>
      </c>
      <c r="G1380" s="155">
        <f>110/1000</f>
        <v>0.11</v>
      </c>
      <c r="H1380" s="146">
        <f>+PI()*G1380^2/4</f>
        <v>9.5033177771091243E-3</v>
      </c>
      <c r="I1380" s="156">
        <f>+D1375+O1375</f>
        <v>335.40897039176622</v>
      </c>
      <c r="J1380" s="147">
        <f>+D1380</f>
        <v>335.22777675882531</v>
      </c>
      <c r="K1380" s="147">
        <f>+I1380-J1380</f>
        <v>0.18119363294090363</v>
      </c>
      <c r="L1380" s="142">
        <f>(-2*POWER(2*9.81*G1380*ABS(K1380)/F1380,0.5))*(LOG10(($D$2/(3.7*G1380))+((2.51*$D$3*POWER(F1380,0.5))/(G1380*POWER(2*9.81*G1380*ABS(K1380),0.5)))))</f>
        <v>0.26330121239014986</v>
      </c>
      <c r="M1380" s="146">
        <f>+IF(K1380&lt;0,-H1380*L1380,H1380*L1380)</f>
        <v>2.5022350924416964E-3</v>
      </c>
      <c r="N1380" s="142">
        <f>+M1380/K1380</f>
        <v>1.3809729689882654E-2</v>
      </c>
      <c r="O1380" s="148">
        <f>2*M1382/N1382</f>
        <v>-1.0120752904555391E-2</v>
      </c>
    </row>
    <row r="1381" spans="2:15" x14ac:dyDescent="0.25">
      <c r="B1381" s="141"/>
      <c r="C1381" s="142"/>
      <c r="D1381" s="143"/>
      <c r="E1381" s="144" t="s">
        <v>117</v>
      </c>
      <c r="F1381" s="143">
        <v>401.35</v>
      </c>
      <c r="G1381" s="143">
        <f>75/1000</f>
        <v>7.4999999999999997E-2</v>
      </c>
      <c r="H1381" s="146">
        <f>+PI()*G1381^2/4</f>
        <v>4.4178646691106467E-3</v>
      </c>
      <c r="I1381" s="156">
        <f>+D1345+O1345</f>
        <v>335.03004224605831</v>
      </c>
      <c r="J1381" s="147">
        <f>+D1380</f>
        <v>335.22777675882531</v>
      </c>
      <c r="K1381" s="147">
        <f>+I1381-J1381</f>
        <v>-0.19773451276699916</v>
      </c>
      <c r="L1381" s="142">
        <f>(-2*POWER(2*9.81*G1381*ABS(K1381)/F1381,0.5))*(LOG10(($D$2/(3.7*G1381))+((2.51*$D$3*POWER(F1381,0.5))/(G1381*POWER(2*9.81*G1381*ABS(K1381),0.5)))))</f>
        <v>0.15613198007363446</v>
      </c>
      <c r="M1381" s="146">
        <f>+IF(K1381&lt;0,-H1381*L1381,H1381*L1381)</f>
        <v>-6.8976995848559722E-4</v>
      </c>
      <c r="N1381" s="142">
        <f>+M1381/K1381</f>
        <v>3.4883640131067508E-3</v>
      </c>
      <c r="O1381" s="148"/>
    </row>
    <row r="1382" spans="2:15" ht="15.75" x14ac:dyDescent="0.3">
      <c r="B1382" s="141"/>
      <c r="C1382" s="142"/>
      <c r="D1382" s="143"/>
      <c r="E1382" s="144"/>
      <c r="F1382" s="142"/>
      <c r="G1382" s="142"/>
      <c r="H1382" s="146"/>
      <c r="I1382" s="152"/>
      <c r="J1382" s="143"/>
      <c r="K1382" s="142"/>
      <c r="L1382" s="149" t="s">
        <v>166</v>
      </c>
      <c r="M1382" s="150">
        <f>+SUM(M1380:M1381)-C1380</f>
        <v>-8.7534866043900662E-5</v>
      </c>
      <c r="N1382" s="151">
        <f>+SUM(N1380:N1381)</f>
        <v>1.7298093702989403E-2</v>
      </c>
      <c r="O1382" s="153"/>
    </row>
    <row r="1383" spans="2:15" ht="15.75" x14ac:dyDescent="0.3">
      <c r="B1383" s="141"/>
      <c r="C1383" s="142"/>
      <c r="D1383" s="143"/>
      <c r="E1383" s="144"/>
      <c r="F1383" s="142"/>
      <c r="G1383" s="142"/>
      <c r="H1383" s="146"/>
      <c r="I1383" s="152"/>
      <c r="J1383" s="143"/>
      <c r="K1383" s="142"/>
      <c r="L1383" s="149"/>
      <c r="M1383" s="150"/>
      <c r="N1383" s="151"/>
      <c r="O1383" s="153"/>
    </row>
    <row r="1384" spans="2:15" x14ac:dyDescent="0.25">
      <c r="B1384" s="154" t="s">
        <v>145</v>
      </c>
      <c r="C1384" s="143">
        <f>1.95/1000</f>
        <v>1.9499999999999999E-3</v>
      </c>
      <c r="D1384" s="147">
        <f>+D1345+O1345</f>
        <v>335.03004224605831</v>
      </c>
      <c r="E1384" s="144" t="s">
        <v>117</v>
      </c>
      <c r="F1384" s="143">
        <v>401.35</v>
      </c>
      <c r="G1384" s="143">
        <f>75/1000</f>
        <v>7.4999999999999997E-2</v>
      </c>
      <c r="H1384" s="146">
        <f>+PI()*G1384^2/4</f>
        <v>4.4178646691106467E-3</v>
      </c>
      <c r="I1384" s="147">
        <f>+D1380+O1380</f>
        <v>335.21765600592073</v>
      </c>
      <c r="J1384" s="147">
        <f>+D1384</f>
        <v>335.03004224605831</v>
      </c>
      <c r="K1384" s="147">
        <f>+I1384-J1384</f>
        <v>0.18761375986241546</v>
      </c>
      <c r="L1384" s="262">
        <f>(-2*POWER(2*9.81*G1384*ABS(K1384)/F1384,0.5))*(LOG10(($D$2/(3.7*G1384))+((2.51*$D$3*POWER(F1384,0.5))/(G1384*POWER(2*9.81*G1384*ABS(K1384),0.5)))))</f>
        <v>0.15148789299809817</v>
      </c>
      <c r="M1384" s="146">
        <f>+IF(K1384&lt;0,-H1384*L1384,H1384*L1384)</f>
        <v>6.6925301027431208E-4</v>
      </c>
      <c r="N1384" s="142">
        <f>+M1384/K1384</f>
        <v>3.5671851081983622E-3</v>
      </c>
      <c r="O1384" s="148">
        <f>2*M1386/N1386</f>
        <v>-1.0207495731795376E-2</v>
      </c>
    </row>
    <row r="1385" spans="2:15" x14ac:dyDescent="0.25">
      <c r="B1385" s="141"/>
      <c r="C1385" s="142"/>
      <c r="D1385" s="143"/>
      <c r="E1385" s="144" t="s">
        <v>167</v>
      </c>
      <c r="F1385" s="143">
        <v>249.85</v>
      </c>
      <c r="G1385" s="143">
        <f>75/1000</f>
        <v>7.4999999999999997E-2</v>
      </c>
      <c r="H1385" s="146">
        <f>+PI()*G1385^2/4</f>
        <v>4.4178646691106467E-3</v>
      </c>
      <c r="I1385" s="147">
        <f>+D1349+O1349</f>
        <v>335.37541044827634</v>
      </c>
      <c r="J1385" s="147">
        <f>+D1384</f>
        <v>335.03004224605831</v>
      </c>
      <c r="K1385" s="147">
        <f>+I1385-J1385</f>
        <v>0.345368202218026</v>
      </c>
      <c r="L1385" s="142">
        <f>(-2*POWER(2*9.81*G1385*ABS(K1385)/F1385,0.5))*(LOG10(($D$2/(3.7*G1385))+((2.51*$D$3*POWER(F1385,0.5))/(G1385*POWER(2*9.81*G1385*ABS(K1385),0.5)))))</f>
        <v>0.28161913418018425</v>
      </c>
      <c r="M1385" s="146">
        <f>+IF(K1385&lt;0,-H1385*L1385,H1385*L1385)</f>
        <v>1.2441552230401665E-3</v>
      </c>
      <c r="N1385" s="142">
        <f>+M1385/K1385</f>
        <v>3.6024023492896694E-3</v>
      </c>
      <c r="O1385" s="148"/>
    </row>
    <row r="1386" spans="2:15" ht="15.75" x14ac:dyDescent="0.3">
      <c r="B1386" s="141"/>
      <c r="C1386" s="142"/>
      <c r="D1386" s="152"/>
      <c r="E1386" s="144"/>
      <c r="F1386" s="142"/>
      <c r="G1386" s="142"/>
      <c r="H1386" s="146"/>
      <c r="I1386" s="152"/>
      <c r="J1386" s="143"/>
      <c r="K1386" s="142"/>
      <c r="L1386" s="149" t="s">
        <v>166</v>
      </c>
      <c r="M1386" s="150">
        <f>+SUM(M1384:M1385)-C1384</f>
        <v>-3.6591766685521374E-5</v>
      </c>
      <c r="N1386" s="151">
        <f>+SUM(N1384:N1385)</f>
        <v>7.1695874574880317E-3</v>
      </c>
      <c r="O1386" s="153"/>
    </row>
    <row r="1387" spans="2:15" x14ac:dyDescent="0.25">
      <c r="B1387" s="141"/>
      <c r="C1387" s="142"/>
      <c r="D1387" s="152"/>
      <c r="E1387" s="144"/>
      <c r="F1387" s="142"/>
      <c r="G1387" s="142"/>
      <c r="H1387" s="146"/>
      <c r="I1387" s="152"/>
      <c r="J1387" s="143"/>
      <c r="K1387" s="142"/>
      <c r="L1387" s="142"/>
      <c r="M1387" s="142"/>
      <c r="N1387" s="142"/>
      <c r="O1387" s="153"/>
    </row>
    <row r="1388" spans="2:15" x14ac:dyDescent="0.25">
      <c r="B1388" s="154" t="s">
        <v>146</v>
      </c>
      <c r="C1388" s="143">
        <f>4.52/1000</f>
        <v>4.5199999999999997E-3</v>
      </c>
      <c r="D1388" s="156">
        <f>+D1349+O1349</f>
        <v>335.37541044827634</v>
      </c>
      <c r="E1388" s="144" t="s">
        <v>112</v>
      </c>
      <c r="F1388" s="143">
        <v>401.36</v>
      </c>
      <c r="G1388" s="145">
        <f>110/1000</f>
        <v>0.11</v>
      </c>
      <c r="H1388" s="146">
        <f>+PI()*G1388^2/4</f>
        <v>9.5033177771091243E-3</v>
      </c>
      <c r="I1388" s="156">
        <f>+D1375+O1375</f>
        <v>335.40897039176622</v>
      </c>
      <c r="J1388" s="147">
        <f>+D1388</f>
        <v>335.37541044827634</v>
      </c>
      <c r="K1388" s="147">
        <f>+I1388-J1388</f>
        <v>3.3559943489876787E-2</v>
      </c>
      <c r="L1388" s="142">
        <f>(-2*POWER(2*9.81*G1388*ABS(K1388)/F1388,0.5))*(LOG10(($D$2/(3.7*G1388))+((2.51*$D$3*POWER(F1388,0.5))/(G1388*POWER(2*9.81*G1388*ABS(K1388),0.5)))))</f>
        <v>7.4278026178738646E-2</v>
      </c>
      <c r="M1388" s="146">
        <f>+IF(K1388&lt;0,-H1388*L1388,H1388*L1388)</f>
        <v>7.0588768663298385E-4</v>
      </c>
      <c r="N1388" s="142">
        <f>+M1388/K1388</f>
        <v>2.1033637522241713E-2</v>
      </c>
      <c r="O1388" s="148">
        <f>2*M1392/N1392</f>
        <v>-9.6298148765862519E-3</v>
      </c>
    </row>
    <row r="1389" spans="2:15" x14ac:dyDescent="0.25">
      <c r="B1389" s="141"/>
      <c r="C1389" s="142"/>
      <c r="D1389" s="152"/>
      <c r="E1389" s="144" t="s">
        <v>167</v>
      </c>
      <c r="F1389" s="143">
        <v>249.85</v>
      </c>
      <c r="G1389" s="145">
        <f>75/1000</f>
        <v>7.4999999999999997E-2</v>
      </c>
      <c r="H1389" s="146">
        <f>+PI()*G1389^2/4</f>
        <v>4.4178646691106467E-3</v>
      </c>
      <c r="I1389" s="156">
        <f>+D1384+O1384</f>
        <v>335.01983475032654</v>
      </c>
      <c r="J1389" s="147">
        <f>+D1388</f>
        <v>335.37541044827634</v>
      </c>
      <c r="K1389" s="147">
        <f>+I1389-J1389</f>
        <v>-0.35557569794980282</v>
      </c>
      <c r="L1389" s="142">
        <f>(-2*POWER(2*9.81*G1389*ABS(K1389)/F1389,0.5))*(LOG10(($D$2/(3.7*G1389))+((2.51*$D$3*POWER(F1389,0.5))/(G1389*POWER(2*9.81*G1389*ABS(K1389),0.5)))))</f>
        <v>0.28632521680007972</v>
      </c>
      <c r="M1389" s="146">
        <f>+IF(K1389&lt;0,-H1389*L1389,H1389*L1389)</f>
        <v>-1.2649460591765184E-3</v>
      </c>
      <c r="N1389" s="142">
        <f>+M1389/K1389</f>
        <v>3.5574592596457275E-3</v>
      </c>
      <c r="O1389" s="148"/>
    </row>
    <row r="1390" spans="2:15" x14ac:dyDescent="0.25">
      <c r="B1390" s="141"/>
      <c r="C1390" s="142"/>
      <c r="D1390" s="152"/>
      <c r="E1390" s="144" t="s">
        <v>140</v>
      </c>
      <c r="F1390" s="143">
        <v>298.01</v>
      </c>
      <c r="G1390" s="145">
        <f>63/1000</f>
        <v>6.3E-2</v>
      </c>
      <c r="H1390" s="146">
        <f>+PI()*G1390^2/4</f>
        <v>3.1172453105244723E-3</v>
      </c>
      <c r="I1390" s="156">
        <f>+D1355+O1355</f>
        <v>335.33795764452225</v>
      </c>
      <c r="J1390" s="147">
        <f>+D1388</f>
        <v>335.37541044827634</v>
      </c>
      <c r="K1390" s="147">
        <f>+I1390-J1390</f>
        <v>-3.7452803754092656E-2</v>
      </c>
      <c r="L1390" s="142">
        <f>(-2*POWER(2*9.81*G1390*ABS(K1390)/F1390,0.5))*(LOG10(($D$2/(3.7*G1390))+((2.51*$D$3*POWER(F1390,0.5))/(G1390*POWER(2*9.81*G1390*ABS(K1390),0.5)))))</f>
        <v>6.207233134391836E-2</v>
      </c>
      <c r="M1390" s="146">
        <f>+IF(K1390&lt;0,-H1390*L1390,H1390*L1390)</f>
        <v>-1.9349468379515071E-4</v>
      </c>
      <c r="N1390" s="142">
        <f>+M1390/K1390</f>
        <v>5.1663604430150726E-3</v>
      </c>
      <c r="O1390" s="148"/>
    </row>
    <row r="1391" spans="2:15" x14ac:dyDescent="0.25">
      <c r="B1391" s="141"/>
      <c r="C1391" s="142"/>
      <c r="D1391" s="142"/>
      <c r="E1391" s="144" t="s">
        <v>168</v>
      </c>
      <c r="F1391" s="143">
        <v>184.94</v>
      </c>
      <c r="G1391" s="145">
        <f>110/1000</f>
        <v>0.11</v>
      </c>
      <c r="H1391" s="146">
        <f>+PI()*G1391^2/4</f>
        <v>9.5033177771091243E-3</v>
      </c>
      <c r="I1391" s="156">
        <f>+D1363+O1363</f>
        <v>335.87131541916324</v>
      </c>
      <c r="J1391" s="147">
        <f>+D1388</f>
        <v>335.37541044827634</v>
      </c>
      <c r="K1391" s="147">
        <f>+I1391-J1391</f>
        <v>0.49590497088689744</v>
      </c>
      <c r="L1391" s="142">
        <f>(-2*POWER(2*9.81*G1391*ABS(K1391)/F1391,0.5))*(LOG10(($D$2/(3.7*G1391))+((2.51*$D$3*POWER(F1391,0.5))/(G1391*POWER(2*9.81*G1391*ABS(K1391),0.5)))))</f>
        <v>0.53454496951911656</v>
      </c>
      <c r="M1391" s="146">
        <f>+IF(K1391&lt;0,-H1391*L1391,H1391*L1391)</f>
        <v>5.0799507114952756E-3</v>
      </c>
      <c r="N1391" s="142">
        <f>+M1391/K1391</f>
        <v>1.0243798731055421E-2</v>
      </c>
      <c r="O1391" s="148"/>
    </row>
    <row r="1392" spans="2:15" ht="15.75" x14ac:dyDescent="0.3">
      <c r="B1392" s="141"/>
      <c r="C1392" s="142"/>
      <c r="D1392" s="142"/>
      <c r="E1392" s="142"/>
      <c r="F1392" s="142"/>
      <c r="G1392" s="142"/>
      <c r="H1392" s="146"/>
      <c r="I1392" s="152"/>
      <c r="J1392" s="143"/>
      <c r="K1392" s="142"/>
      <c r="L1392" s="149" t="s">
        <v>166</v>
      </c>
      <c r="M1392" s="150">
        <f>+SUM(M1388:M1391)-C1388</f>
        <v>-1.9260234484340909E-4</v>
      </c>
      <c r="N1392" s="151">
        <f>+SUM(N1388:N1391)</f>
        <v>4.0001255955957937E-2</v>
      </c>
      <c r="O1392" s="153"/>
    </row>
    <row r="1393" spans="2:15" x14ac:dyDescent="0.25">
      <c r="B1393" s="141"/>
      <c r="C1393" s="142"/>
      <c r="D1393" s="142"/>
      <c r="E1393" s="142"/>
      <c r="F1393" s="142"/>
      <c r="G1393" s="142"/>
      <c r="H1393" s="146"/>
      <c r="I1393" s="142"/>
      <c r="J1393" s="143"/>
      <c r="K1393" s="142"/>
      <c r="L1393" s="142"/>
      <c r="M1393" s="142"/>
      <c r="N1393" s="142"/>
      <c r="O1393" s="153"/>
    </row>
    <row r="1394" spans="2:15" x14ac:dyDescent="0.25">
      <c r="B1394" s="154" t="s">
        <v>147</v>
      </c>
      <c r="C1394" s="142">
        <f>0.79/1000</f>
        <v>7.9000000000000001E-4</v>
      </c>
      <c r="D1394" s="147">
        <f>+D1355+O1355</f>
        <v>335.33795764452225</v>
      </c>
      <c r="E1394" s="144" t="s">
        <v>140</v>
      </c>
      <c r="F1394" s="143">
        <v>298.01</v>
      </c>
      <c r="G1394" s="143">
        <f>63/1000</f>
        <v>6.3E-2</v>
      </c>
      <c r="H1394" s="146">
        <f>+PI()*G1394^2/4</f>
        <v>3.1172453105244723E-3</v>
      </c>
      <c r="I1394" s="147">
        <f>+D1388+O1388</f>
        <v>335.36578063339977</v>
      </c>
      <c r="J1394" s="147">
        <f>+D1394</f>
        <v>335.33795764452225</v>
      </c>
      <c r="K1394" s="147">
        <f>+I1394-J1394</f>
        <v>2.7822988877517218E-2</v>
      </c>
      <c r="L1394" s="142">
        <f>(-2*POWER(2*9.81*G1394*ABS(K1394)/F1394,0.5))*(LOG10(($D$2/(3.7*G1394))+((2.51*$D$3*POWER(F1394,0.5))/(G1394*POWER(2*9.81*G1394*ABS(K1394),0.5)))))</f>
        <v>5.2116405421911254E-2</v>
      </c>
      <c r="M1394" s="146">
        <f>+IF(K1394&lt;0,-H1394*L1394,H1394*L1394)</f>
        <v>1.6245962040284503E-4</v>
      </c>
      <c r="N1394" s="142">
        <f>+M1394/K1394</f>
        <v>5.8390427109764245E-3</v>
      </c>
      <c r="O1394" s="148">
        <f>2*M1396/N1396</f>
        <v>-9.7949133693121977E-3</v>
      </c>
    </row>
    <row r="1395" spans="2:15" x14ac:dyDescent="0.25">
      <c r="B1395" s="141"/>
      <c r="C1395" s="142"/>
      <c r="D1395" s="142"/>
      <c r="E1395" s="144" t="s">
        <v>169</v>
      </c>
      <c r="F1395" s="143">
        <v>119.71</v>
      </c>
      <c r="G1395" s="143">
        <f>63/1000</f>
        <v>6.3E-2</v>
      </c>
      <c r="H1395" s="146">
        <f>+PI()*G1395^2/4</f>
        <v>3.1172453105244723E-3</v>
      </c>
      <c r="I1395" s="147">
        <f>+D1359+O1359</f>
        <v>335.43471643845049</v>
      </c>
      <c r="J1395" s="147">
        <f>+D1394</f>
        <v>335.33795764452225</v>
      </c>
      <c r="K1395" s="147">
        <f>+I1395-J1395</f>
        <v>9.6758793928245268E-2</v>
      </c>
      <c r="L1395" s="142">
        <f>(-2*POWER(2*9.81*G1395*ABS(K1395)/F1395,0.5))*(LOG10(($D$2/(3.7*G1395))+((2.51*$D$3*POWER(F1395,0.5))/(G1395*POWER(2*9.81*G1395*ABS(K1395),0.5)))))</f>
        <v>0.18288224308191497</v>
      </c>
      <c r="M1395" s="146">
        <f>+IF(K1395&lt;0,-H1395*L1395,H1395*L1395)</f>
        <v>5.700888146252961E-4</v>
      </c>
      <c r="N1395" s="142">
        <f>+M1395/K1395</f>
        <v>5.8918553185777055E-3</v>
      </c>
      <c r="O1395" s="148"/>
    </row>
    <row r="1396" spans="2:15" ht="15.75" x14ac:dyDescent="0.3">
      <c r="B1396" s="141"/>
      <c r="C1396" s="142"/>
      <c r="D1396" s="142"/>
      <c r="E1396" s="142"/>
      <c r="F1396" s="142"/>
      <c r="G1396" s="142"/>
      <c r="H1396" s="146"/>
      <c r="I1396" s="142"/>
      <c r="J1396" s="142"/>
      <c r="K1396" s="142"/>
      <c r="L1396" s="149" t="s">
        <v>166</v>
      </c>
      <c r="M1396" s="150">
        <f>+SUM(M1394:M1395)-C1394</f>
        <v>-5.7451564971858931E-5</v>
      </c>
      <c r="N1396" s="151">
        <f>+SUM(N1394:N1395)</f>
        <v>1.173089802955413E-2</v>
      </c>
      <c r="O1396" s="153"/>
    </row>
    <row r="1397" spans="2:15" x14ac:dyDescent="0.25">
      <c r="B1397" s="141"/>
      <c r="C1397" s="142"/>
      <c r="D1397" s="142"/>
      <c r="E1397" s="142"/>
      <c r="F1397" s="142"/>
      <c r="G1397" s="142"/>
      <c r="H1397" s="146"/>
      <c r="I1397" s="142"/>
      <c r="J1397" s="142"/>
      <c r="K1397" s="142"/>
      <c r="L1397" s="142"/>
      <c r="M1397" s="142"/>
      <c r="N1397" s="142"/>
      <c r="O1397" s="153"/>
    </row>
    <row r="1398" spans="2:15" x14ac:dyDescent="0.25">
      <c r="B1398" s="154" t="s">
        <v>148</v>
      </c>
      <c r="C1398" s="142">
        <f>0.76/1000</f>
        <v>7.6000000000000004E-4</v>
      </c>
      <c r="D1398" s="147">
        <f>+D1359+O1359</f>
        <v>335.43471643845049</v>
      </c>
      <c r="E1398" s="144" t="s">
        <v>169</v>
      </c>
      <c r="F1398" s="143">
        <v>119.71</v>
      </c>
      <c r="G1398" s="143">
        <f>63/1000</f>
        <v>6.3E-2</v>
      </c>
      <c r="H1398" s="146">
        <f>+PI()*G1398^2/4</f>
        <v>3.1172453105244723E-3</v>
      </c>
      <c r="I1398" s="147">
        <f>+D1394+O1394</f>
        <v>335.32816273115293</v>
      </c>
      <c r="J1398" s="261">
        <f>+D1398</f>
        <v>335.43471643845049</v>
      </c>
      <c r="K1398" s="147">
        <f>+I1398-J1398</f>
        <v>-0.10655370729756442</v>
      </c>
      <c r="L1398" s="142">
        <f>(-2*POWER(2*9.81*G1398*ABS(K1398)/F1398,0.5))*(LOG10(($D$2/(3.7*G1398))+((2.51*$D$3*POWER(F1398,0.5))/(G1398*POWER(2*9.81*G1398*ABS(K1398),0.5)))))</f>
        <v>0.19329766144615454</v>
      </c>
      <c r="M1398" s="146">
        <f>+IF(K1398&lt;0,-H1398*L1398,H1398*L1398)</f>
        <v>-6.0255622867837232E-4</v>
      </c>
      <c r="N1398" s="142">
        <f>+M1398/K1398</f>
        <v>5.6549532058575817E-3</v>
      </c>
      <c r="O1398" s="148">
        <f>2*M1400/N1400</f>
        <v>-9.2158402673057568E-3</v>
      </c>
    </row>
    <row r="1399" spans="2:15" x14ac:dyDescent="0.25">
      <c r="B1399" s="141"/>
      <c r="C1399" s="142"/>
      <c r="D1399" s="142"/>
      <c r="E1399" s="144" t="s">
        <v>122</v>
      </c>
      <c r="F1399" s="143">
        <v>283.68</v>
      </c>
      <c r="G1399" s="143">
        <f>75/1000</f>
        <v>7.4999999999999997E-2</v>
      </c>
      <c r="H1399" s="146">
        <f>+PI()*G1399^2/4</f>
        <v>4.4178646691106467E-3</v>
      </c>
      <c r="I1399" s="147">
        <f>+D1363+O1363</f>
        <v>335.87131541916324</v>
      </c>
      <c r="J1399" s="261">
        <f>+D1398</f>
        <v>335.43471643845049</v>
      </c>
      <c r="K1399" s="147">
        <f>+I1399-J1399</f>
        <v>0.43659898071274483</v>
      </c>
      <c r="L1399" s="262">
        <f>(-2*POWER(2*9.81*G1399*ABS(K1399)/F1399,0.5))*(LOG10(($D$2/(3.7*G1399))+((2.51*$D$3*POWER(F1399,0.5))/(G1399*POWER(2*9.81*G1399*ABS(K1399),0.5)))))</f>
        <v>0.29936190865076212</v>
      </c>
      <c r="M1399" s="146">
        <f>+IF(K1399&lt;0,-H1399*L1399,H1399*L1399)</f>
        <v>1.3225403995057309E-3</v>
      </c>
      <c r="N1399" s="142">
        <f>+M1399/K1399</f>
        <v>3.0291880144719826E-3</v>
      </c>
      <c r="O1399" s="148"/>
    </row>
    <row r="1400" spans="2:15" ht="15.75" x14ac:dyDescent="0.3">
      <c r="B1400" s="141"/>
      <c r="C1400" s="142"/>
      <c r="D1400" s="142"/>
      <c r="E1400" s="142"/>
      <c r="F1400" s="142"/>
      <c r="G1400" s="142"/>
      <c r="H1400" s="142"/>
      <c r="I1400" s="142"/>
      <c r="J1400" s="142"/>
      <c r="K1400" s="142"/>
      <c r="L1400" s="149" t="s">
        <v>166</v>
      </c>
      <c r="M1400" s="150">
        <f>+SUM(M1398:M1399)-C1398</f>
        <v>-4.0015829172641479E-5</v>
      </c>
      <c r="N1400" s="151">
        <f>+SUM(N1398:N1399)</f>
        <v>8.6841412203295647E-3</v>
      </c>
      <c r="O1400" s="153"/>
    </row>
    <row r="1401" spans="2:15" x14ac:dyDescent="0.25">
      <c r="B1401" s="154"/>
      <c r="C1401" s="142"/>
      <c r="D1401" s="142"/>
      <c r="E1401" s="142"/>
      <c r="F1401" s="142"/>
      <c r="G1401" s="142"/>
      <c r="H1401" s="142"/>
      <c r="I1401" s="142"/>
      <c r="J1401" s="142"/>
      <c r="K1401" s="142"/>
      <c r="L1401" s="142"/>
      <c r="M1401" s="142"/>
      <c r="N1401" s="142"/>
      <c r="O1401" s="153"/>
    </row>
    <row r="1402" spans="2:15" x14ac:dyDescent="0.25">
      <c r="B1402" s="154" t="s">
        <v>142</v>
      </c>
      <c r="C1402" s="142">
        <f>3.71/1000</f>
        <v>3.7099999999999998E-3</v>
      </c>
      <c r="D1402" s="147">
        <f>+D1363+O1363</f>
        <v>335.87131541916324</v>
      </c>
      <c r="E1402" s="144" t="s">
        <v>168</v>
      </c>
      <c r="F1402" s="143">
        <v>184.94</v>
      </c>
      <c r="G1402" s="145">
        <f>110/1000</f>
        <v>0.11</v>
      </c>
      <c r="H1402" s="146">
        <f>+PI()*G1402^2/4</f>
        <v>9.5033177771091243E-3</v>
      </c>
      <c r="I1402" s="147">
        <f>+D1388+O1388</f>
        <v>335.36578063339977</v>
      </c>
      <c r="J1402" s="261">
        <f>+D1402</f>
        <v>335.87131541916324</v>
      </c>
      <c r="K1402" s="147">
        <f>+I1402-J1402</f>
        <v>-0.50553478576347288</v>
      </c>
      <c r="L1402" s="262">
        <f>(-2*POWER(2*9.81*G1402*ABS(K1402)/F1402,0.5))*(LOG10(($D$2/(3.7*G1402))+((2.51*$D$3*POWER(F1402,0.5))/(G1402*POWER(2*9.81*G1402*ABS(K1402),0.5)))))</f>
        <v>0.54034388815245216</v>
      </c>
      <c r="M1402" s="146">
        <f>+IF(K1402&lt;0,-H1402*L1402,H1402*L1402)</f>
        <v>-5.1350596780314626E-3</v>
      </c>
      <c r="N1402" s="142">
        <f>+M1402/K1402</f>
        <v>1.0157678210563395E-2</v>
      </c>
      <c r="O1402" s="148">
        <f>2*M1405/N1405</f>
        <v>-7.7346473965667758E-3</v>
      </c>
    </row>
    <row r="1403" spans="2:15" x14ac:dyDescent="0.25">
      <c r="B1403" s="141"/>
      <c r="C1403" s="142"/>
      <c r="D1403" s="142"/>
      <c r="E1403" s="144" t="s">
        <v>171</v>
      </c>
      <c r="F1403" s="143">
        <v>283.68</v>
      </c>
      <c r="G1403" s="143">
        <f>75/1000</f>
        <v>7.4999999999999997E-2</v>
      </c>
      <c r="H1403" s="146">
        <f>+PI()*G1403^2/4</f>
        <v>4.4178646691106467E-3</v>
      </c>
      <c r="I1403" s="147">
        <f>+D1398+O1398</f>
        <v>335.42550059818319</v>
      </c>
      <c r="J1403" s="261">
        <f>+D1402</f>
        <v>335.87131541916324</v>
      </c>
      <c r="K1403" s="147">
        <f>+I1403-J1403</f>
        <v>-0.44581482098004699</v>
      </c>
      <c r="L1403" s="262">
        <f>(-2*POWER(2*9.81*G1403*ABS(K1403)/F1403,0.5))*(LOG10(($D$2/(3.7*G1403))+((2.51*$D$3*POWER(F1403,0.5))/(G1403*POWER(2*9.81*G1403*ABS(K1403),0.5)))))</f>
        <v>0.30293785066041018</v>
      </c>
      <c r="M1403" s="146">
        <f>+IF(K1403&lt;0,-H1403*L1403,H1403*L1403)</f>
        <v>-1.3383384273689435E-3</v>
      </c>
      <c r="N1403" s="142">
        <f>+M1403/K1403</f>
        <v>3.0020052371225285E-3</v>
      </c>
      <c r="O1403" s="148"/>
    </row>
    <row r="1404" spans="2:15" x14ac:dyDescent="0.25">
      <c r="B1404" s="141"/>
      <c r="C1404" s="142"/>
      <c r="D1404" s="142"/>
      <c r="E1404" s="144" t="s">
        <v>170</v>
      </c>
      <c r="F1404" s="143">
        <v>372.26</v>
      </c>
      <c r="G1404" s="145">
        <f>110/1000</f>
        <v>0.11</v>
      </c>
      <c r="H1404" s="146">
        <f>+PI()*G1404^2/4</f>
        <v>9.5033177771091243E-3</v>
      </c>
      <c r="I1404" s="147">
        <v>339.3</v>
      </c>
      <c r="J1404" s="261">
        <f>+D1402</f>
        <v>335.87131541916324</v>
      </c>
      <c r="K1404" s="147">
        <f>+I1404-J1404</f>
        <v>3.428684580836773</v>
      </c>
      <c r="L1404" s="262">
        <f>(-2*POWER(2*9.81*G1404*ABS(K1404)/F1404,0.5))*(LOG10(($D$2/(3.7*G1404))+((2.51*$D$3*POWER(F1404,0.5))/(G1404*POWER(2*9.81*G1404*ABS(K1404),0.5)))))</f>
        <v>1.0650058942113623</v>
      </c>
      <c r="M1404" s="146">
        <f>+IF(K1404&lt;0,-H1404*L1404,H1404*L1404)</f>
        <v>1.0121089447184839E-2</v>
      </c>
      <c r="N1404" s="142">
        <f>+M1404/K1404</f>
        <v>2.9518870017243696E-3</v>
      </c>
      <c r="O1404" s="148"/>
    </row>
    <row r="1405" spans="2:15" ht="16.5" thickBot="1" x14ac:dyDescent="0.35">
      <c r="B1405" s="299"/>
      <c r="C1405" s="300"/>
      <c r="D1405" s="300"/>
      <c r="E1405" s="300"/>
      <c r="F1405" s="300"/>
      <c r="G1405" s="300"/>
      <c r="H1405" s="300"/>
      <c r="I1405" s="300"/>
      <c r="J1405" s="300"/>
      <c r="K1405" s="300"/>
      <c r="L1405" s="301" t="s">
        <v>166</v>
      </c>
      <c r="M1405" s="302">
        <f>+SUM(M1402:M1404)-C1402</f>
        <v>-6.2308658215566755E-5</v>
      </c>
      <c r="N1405" s="303">
        <f>+SUM(N1402:N1404)</f>
        <v>1.6111570449410292E-2</v>
      </c>
      <c r="O1405" s="304"/>
    </row>
    <row r="1407" spans="2:15" ht="15.75" thickBot="1" x14ac:dyDescent="0.3"/>
    <row r="1408" spans="2:15" ht="15.75" thickBot="1" x14ac:dyDescent="0.3">
      <c r="B1408" s="131">
        <f>+B1369+1</f>
        <v>37</v>
      </c>
      <c r="D1408" s="297"/>
    </row>
    <row r="1409" spans="2:15" ht="32.25" thickBot="1" x14ac:dyDescent="0.3">
      <c r="B1409" s="125" t="s">
        <v>151</v>
      </c>
      <c r="C1409" s="298" t="s">
        <v>161</v>
      </c>
      <c r="D1409" s="298" t="s">
        <v>153</v>
      </c>
      <c r="E1409" s="125" t="s">
        <v>152</v>
      </c>
      <c r="F1409" s="125" t="s">
        <v>78</v>
      </c>
      <c r="G1409" s="125" t="s">
        <v>115</v>
      </c>
      <c r="H1409" s="125" t="s">
        <v>154</v>
      </c>
      <c r="I1409" s="125" t="s">
        <v>155</v>
      </c>
      <c r="J1409" s="125" t="s">
        <v>156</v>
      </c>
      <c r="K1409" s="125" t="s">
        <v>157</v>
      </c>
      <c r="L1409" s="125" t="s">
        <v>82</v>
      </c>
      <c r="M1409" s="125" t="s">
        <v>164</v>
      </c>
      <c r="N1409" s="125" t="s">
        <v>158</v>
      </c>
      <c r="O1409" s="129" t="s">
        <v>165</v>
      </c>
    </row>
    <row r="1410" spans="2:15" x14ac:dyDescent="0.25">
      <c r="B1410" s="132" t="s">
        <v>127</v>
      </c>
      <c r="C1410" s="133">
        <f>2.97/1000</f>
        <v>2.97E-3</v>
      </c>
      <c r="D1410" s="134">
        <f>+D1371+O1371</f>
        <v>336.54278893106283</v>
      </c>
      <c r="E1410" s="135" t="s">
        <v>110</v>
      </c>
      <c r="F1410" s="136">
        <v>310.83</v>
      </c>
      <c r="G1410" s="137">
        <f>110/1000</f>
        <v>0.11</v>
      </c>
      <c r="H1410" s="138">
        <f>+PI()*G1410^2/4</f>
        <v>9.5033177771091243E-3</v>
      </c>
      <c r="I1410" s="134">
        <v>339.3</v>
      </c>
      <c r="J1410" s="134">
        <f>+D1410</f>
        <v>336.54278893106283</v>
      </c>
      <c r="K1410" s="134">
        <f>+I1410-J1410</f>
        <v>2.7572110689371812</v>
      </c>
      <c r="L1410" s="133">
        <f>(-2*POWER(2*9.81*G1410*ABS(K1410)/F1410,0.5))*(LOG10(($D$2/(3.7*G1410))+((2.51*$D$3*POWER(F1410,0.5))/(G1410*POWER(2*9.81*G1410*ABS(K1410),0.5)))))</f>
        <v>1.0429546255423705</v>
      </c>
      <c r="M1410" s="139">
        <f>+IF(K1410&lt;0,-H1410*L1410,H1410*L1410)</f>
        <v>9.911529233634999E-3</v>
      </c>
      <c r="N1410" s="133">
        <f>+M1410/K1410</f>
        <v>3.5947662278374591E-3</v>
      </c>
      <c r="O1410" s="140">
        <f>2*M1412/N1412</f>
        <v>-6.2557931373775251E-3</v>
      </c>
    </row>
    <row r="1411" spans="2:15" x14ac:dyDescent="0.25">
      <c r="B1411" s="141"/>
      <c r="C1411" s="142"/>
      <c r="D1411" s="143"/>
      <c r="E1411" s="144" t="s">
        <v>138</v>
      </c>
      <c r="F1411" s="143">
        <v>240.22</v>
      </c>
      <c r="G1411" s="145">
        <f>110/1000</f>
        <v>0.11</v>
      </c>
      <c r="H1411" s="146">
        <f>+PI()*G1411^2/4</f>
        <v>9.5033177771091243E-3</v>
      </c>
      <c r="I1411" s="147">
        <f>+D1375+O1375</f>
        <v>335.40897039176622</v>
      </c>
      <c r="J1411" s="147">
        <f>+D1410</f>
        <v>336.54278893106283</v>
      </c>
      <c r="K1411" s="147">
        <f>+I1411-J1411</f>
        <v>-1.1338185392966125</v>
      </c>
      <c r="L1411" s="142">
        <f>(-2*POWER(2*9.81*G1411*ABS(K1411)/F1411,0.5))*(LOG10(($D$2/(3.7*G1411))+((2.51*$D$3*POWER(F1411,0.5))/(G1411*POWER(2*9.81*G1411*ABS(K1411),0.5)))))</f>
        <v>0.73363927452712741</v>
      </c>
      <c r="M1411" s="146">
        <f>+IF(K1411&lt;0,-H1411*L1411,H1411*L1411)</f>
        <v>-6.9720071595990906E-3</v>
      </c>
      <c r="N1411" s="142">
        <f>+M1411/K1411</f>
        <v>6.1491384361419222E-3</v>
      </c>
      <c r="O1411" s="148"/>
    </row>
    <row r="1412" spans="2:15" ht="15.75" x14ac:dyDescent="0.3">
      <c r="B1412" s="141"/>
      <c r="C1412" s="142"/>
      <c r="D1412" s="143"/>
      <c r="E1412" s="144"/>
      <c r="F1412" s="143"/>
      <c r="G1412" s="145"/>
      <c r="H1412" s="146"/>
      <c r="I1412" s="147"/>
      <c r="J1412" s="147"/>
      <c r="K1412" s="147"/>
      <c r="L1412" s="149" t="s">
        <v>166</v>
      </c>
      <c r="M1412" s="150">
        <f>+SUM(M1410:M1411)-C1410</f>
        <v>-3.0477925964091535E-5</v>
      </c>
      <c r="N1412" s="151">
        <f>+SUM(N1410:N1411)</f>
        <v>9.7439046639793813E-3</v>
      </c>
      <c r="O1412" s="148"/>
    </row>
    <row r="1413" spans="2:15" x14ac:dyDescent="0.25">
      <c r="B1413" s="141"/>
      <c r="C1413" s="142"/>
      <c r="D1413" s="143"/>
      <c r="E1413" s="144"/>
      <c r="F1413" s="142"/>
      <c r="G1413" s="142"/>
      <c r="H1413" s="146"/>
      <c r="I1413" s="152"/>
      <c r="J1413" s="142"/>
      <c r="K1413" s="142"/>
      <c r="L1413" s="142"/>
      <c r="M1413" s="142"/>
      <c r="N1413" s="142"/>
      <c r="O1413" s="153"/>
    </row>
    <row r="1414" spans="2:15" x14ac:dyDescent="0.25">
      <c r="B1414" s="154" t="s">
        <v>128</v>
      </c>
      <c r="C1414" s="142">
        <f>3.73/1000</f>
        <v>3.7299999999999998E-3</v>
      </c>
      <c r="D1414" s="147">
        <f>+D1375+O1375</f>
        <v>335.40897039176622</v>
      </c>
      <c r="E1414" s="144" t="s">
        <v>138</v>
      </c>
      <c r="F1414" s="143">
        <v>240.22</v>
      </c>
      <c r="G1414" s="155">
        <f>110/1000</f>
        <v>0.11</v>
      </c>
      <c r="H1414" s="146">
        <f>+PI()*G1414^2/4</f>
        <v>9.5033177771091243E-3</v>
      </c>
      <c r="I1414" s="156">
        <f>+D1410+O1410</f>
        <v>336.53653313792546</v>
      </c>
      <c r="J1414" s="147">
        <f>+D1414</f>
        <v>335.40897039176622</v>
      </c>
      <c r="K1414" s="147">
        <f>+I1414-J1414</f>
        <v>1.1275627461592421</v>
      </c>
      <c r="L1414" s="142">
        <f>(-2*POWER(2*9.81*G1414*ABS(K1414)/F1414,0.5))*(LOG10(($D$2/(3.7*G1414))+((2.51*$D$3*POWER(F1414,0.5))/(G1414*POWER(2*9.81*G1414*ABS(K1414),0.5)))))</f>
        <v>0.73137455613372315</v>
      </c>
      <c r="M1414" s="146">
        <f>+IF(K1414&lt;0,-H1414*L1414,H1414*L1414)</f>
        <v>6.9504848210309063E-3</v>
      </c>
      <c r="N1414" s="142">
        <f>+M1414/K1414</f>
        <v>6.1641667789273623E-3</v>
      </c>
      <c r="O1414" s="148">
        <f>2*M1417/N1417</f>
        <v>-9.1594722146533837E-3</v>
      </c>
    </row>
    <row r="1415" spans="2:15" x14ac:dyDescent="0.25">
      <c r="B1415" s="141"/>
      <c r="C1415" s="142"/>
      <c r="D1415" s="143"/>
      <c r="E1415" s="144" t="s">
        <v>139</v>
      </c>
      <c r="F1415" s="147">
        <v>237.3</v>
      </c>
      <c r="G1415" s="155">
        <f>110/1000</f>
        <v>0.11</v>
      </c>
      <c r="H1415" s="146">
        <f>+PI()*G1415^2/4</f>
        <v>9.5033177771091243E-3</v>
      </c>
      <c r="I1415" s="156">
        <f>+D1380+O1380</f>
        <v>335.21765600592073</v>
      </c>
      <c r="J1415" s="147">
        <f>+D1414</f>
        <v>335.40897039176622</v>
      </c>
      <c r="K1415" s="147">
        <f>+I1415-J1415</f>
        <v>-0.19131438584548732</v>
      </c>
      <c r="L1415" s="142">
        <f>(-2*POWER(2*9.81*G1415*ABS(K1415)/F1415,0.5))*(LOG10(($D$2/(3.7*G1415))+((2.51*$D$3*POWER(F1415,0.5))/(G1415*POWER(2*9.81*G1415*ABS(K1415),0.5)))))</f>
        <v>0.27153296105543018</v>
      </c>
      <c r="M1415" s="146">
        <f>+IF(K1415&lt;0,-H1415*L1415,H1415*L1415)</f>
        <v>-2.5804640158691491E-3</v>
      </c>
      <c r="N1415" s="142">
        <f>+M1415/K1415</f>
        <v>1.3488081434467915E-2</v>
      </c>
      <c r="O1415" s="148"/>
    </row>
    <row r="1416" spans="2:15" x14ac:dyDescent="0.25">
      <c r="B1416" s="141"/>
      <c r="C1416" s="142"/>
      <c r="D1416" s="143"/>
      <c r="E1416" s="144" t="s">
        <v>112</v>
      </c>
      <c r="F1416" s="143">
        <v>401.36</v>
      </c>
      <c r="G1416" s="155">
        <f>110/1000</f>
        <v>0.11</v>
      </c>
      <c r="H1416" s="146">
        <f>+PI()*G1416^2/4</f>
        <v>9.5033177771091243E-3</v>
      </c>
      <c r="I1416" s="156">
        <f>+D1388+O1388</f>
        <v>335.36578063339977</v>
      </c>
      <c r="J1416" s="147">
        <f>+D1414</f>
        <v>335.40897039176622</v>
      </c>
      <c r="K1416" s="147">
        <f>+I1416-J1416</f>
        <v>-4.3189758366452224E-2</v>
      </c>
      <c r="L1416" s="142">
        <f>(-2*POWER(2*9.81*G1416*ABS(K1416)/F1416,0.5))*(LOG10(($D$2/(3.7*G1416))+((2.51*$D$3*POWER(F1416,0.5))/(G1416*POWER(2*9.81*G1416*ABS(K1416),0.5)))))</f>
        <v>8.5929436484415686E-2</v>
      </c>
      <c r="M1416" s="146">
        <f>+IF(K1416&lt;0,-H1416*L1416,H1416*L1416)</f>
        <v>-8.1661474131931693E-4</v>
      </c>
      <c r="N1416" s="142">
        <f>+M1416/K1416</f>
        <v>1.8907601528829688E-2</v>
      </c>
      <c r="O1416" s="148"/>
    </row>
    <row r="1417" spans="2:15" ht="15.75" x14ac:dyDescent="0.3">
      <c r="B1417" s="141"/>
      <c r="C1417" s="142"/>
      <c r="D1417" s="143"/>
      <c r="E1417" s="144"/>
      <c r="F1417" s="143"/>
      <c r="G1417" s="155"/>
      <c r="H1417" s="146"/>
      <c r="I1417" s="156"/>
      <c r="J1417" s="147"/>
      <c r="K1417" s="147"/>
      <c r="L1417" s="149" t="s">
        <v>166</v>
      </c>
      <c r="M1417" s="150">
        <f>+SUM(M1414:M1416)-C1414</f>
        <v>-1.7659393615755952E-4</v>
      </c>
      <c r="N1417" s="151">
        <f>+SUM(N1414:N1416)</f>
        <v>3.8559849742224969E-2</v>
      </c>
      <c r="O1417" s="153"/>
    </row>
    <row r="1418" spans="2:15" x14ac:dyDescent="0.25">
      <c r="B1418" s="141"/>
      <c r="C1418" s="142"/>
      <c r="D1418" s="143"/>
      <c r="E1418" s="144"/>
      <c r="F1418" s="142"/>
      <c r="G1418" s="142"/>
      <c r="H1418" s="146"/>
      <c r="I1418" s="152"/>
      <c r="J1418" s="143"/>
      <c r="K1418" s="142"/>
      <c r="L1418" s="142"/>
      <c r="M1418" s="142"/>
      <c r="N1418" s="142"/>
      <c r="O1418" s="153"/>
    </row>
    <row r="1419" spans="2:15" x14ac:dyDescent="0.25">
      <c r="B1419" s="154" t="s">
        <v>141</v>
      </c>
      <c r="C1419" s="179">
        <f>1.9/1000</f>
        <v>1.9E-3</v>
      </c>
      <c r="D1419" s="147">
        <f>+D1380+O1380</f>
        <v>335.21765600592073</v>
      </c>
      <c r="E1419" s="144" t="s">
        <v>139</v>
      </c>
      <c r="F1419" s="147">
        <v>237.3</v>
      </c>
      <c r="G1419" s="155">
        <f>110/1000</f>
        <v>0.11</v>
      </c>
      <c r="H1419" s="146">
        <f>+PI()*G1419^2/4</f>
        <v>9.5033177771091243E-3</v>
      </c>
      <c r="I1419" s="156">
        <f>+D1414+O1414</f>
        <v>335.39981091955156</v>
      </c>
      <c r="J1419" s="147">
        <f>+D1419</f>
        <v>335.21765600592073</v>
      </c>
      <c r="K1419" s="147">
        <f>+I1419-J1419</f>
        <v>0.18215491363082492</v>
      </c>
      <c r="L1419" s="142">
        <f>(-2*POWER(2*9.81*G1419*ABS(K1419)/F1419,0.5))*(LOG10(($D$2/(3.7*G1419))+((2.51*$D$3*POWER(F1419,0.5))/(G1419*POWER(2*9.81*G1419*ABS(K1419),0.5)))))</f>
        <v>0.2640916579525352</v>
      </c>
      <c r="M1419" s="146">
        <f>+IF(K1419&lt;0,-H1419*L1419,H1419*L1419)</f>
        <v>2.50974694780655E-3</v>
      </c>
      <c r="N1419" s="142">
        <f>+M1419/K1419</f>
        <v>1.3778090844659167E-2</v>
      </c>
      <c r="O1419" s="148">
        <f>2*M1421/N1421</f>
        <v>-9.2896750732101695E-3</v>
      </c>
    </row>
    <row r="1420" spans="2:15" x14ac:dyDescent="0.25">
      <c r="B1420" s="141"/>
      <c r="C1420" s="142"/>
      <c r="D1420" s="143"/>
      <c r="E1420" s="144" t="s">
        <v>117</v>
      </c>
      <c r="F1420" s="143">
        <v>401.35</v>
      </c>
      <c r="G1420" s="143">
        <f>75/1000</f>
        <v>7.4999999999999997E-2</v>
      </c>
      <c r="H1420" s="146">
        <f>+PI()*G1420^2/4</f>
        <v>4.4178646691106467E-3</v>
      </c>
      <c r="I1420" s="156">
        <f>+D1384+O1384</f>
        <v>335.01983475032654</v>
      </c>
      <c r="J1420" s="147">
        <f>+D1419</f>
        <v>335.21765600592073</v>
      </c>
      <c r="K1420" s="147">
        <f>+I1420-J1420</f>
        <v>-0.19782125559419228</v>
      </c>
      <c r="L1420" s="142">
        <f>(-2*POWER(2*9.81*G1420*ABS(K1420)/F1420,0.5))*(LOG10(($D$2/(3.7*G1420))+((2.51*$D$3*POWER(F1420,0.5))/(G1420*POWER(2*9.81*G1420*ABS(K1420),0.5)))))</f>
        <v>0.1561713303063704</v>
      </c>
      <c r="M1420" s="146">
        <f>+IF(K1420&lt;0,-H1420*L1420,H1420*L1420)</f>
        <v>-6.8994380248852262E-4</v>
      </c>
      <c r="N1420" s="142">
        <f>+M1420/K1420</f>
        <v>3.487713190456457E-3</v>
      </c>
      <c r="O1420" s="148"/>
    </row>
    <row r="1421" spans="2:15" ht="15.75" x14ac:dyDescent="0.3">
      <c r="B1421" s="141"/>
      <c r="C1421" s="142"/>
      <c r="D1421" s="143"/>
      <c r="E1421" s="144"/>
      <c r="F1421" s="142"/>
      <c r="G1421" s="142"/>
      <c r="H1421" s="146"/>
      <c r="I1421" s="152"/>
      <c r="J1421" s="143"/>
      <c r="K1421" s="142"/>
      <c r="L1421" s="149" t="s">
        <v>166</v>
      </c>
      <c r="M1421" s="150">
        <f>+SUM(M1419:M1420)-C1419</f>
        <v>-8.0196854681972591E-5</v>
      </c>
      <c r="N1421" s="151">
        <f>+SUM(N1419:N1420)</f>
        <v>1.7265804035115625E-2</v>
      </c>
      <c r="O1421" s="153"/>
    </row>
    <row r="1422" spans="2:15" ht="15.75" x14ac:dyDescent="0.3">
      <c r="B1422" s="141"/>
      <c r="C1422" s="142"/>
      <c r="D1422" s="143"/>
      <c r="E1422" s="144"/>
      <c r="F1422" s="142"/>
      <c r="G1422" s="142"/>
      <c r="H1422" s="146"/>
      <c r="I1422" s="152"/>
      <c r="J1422" s="143"/>
      <c r="K1422" s="142"/>
      <c r="L1422" s="149"/>
      <c r="M1422" s="150"/>
      <c r="N1422" s="151"/>
      <c r="O1422" s="153"/>
    </row>
    <row r="1423" spans="2:15" x14ac:dyDescent="0.25">
      <c r="B1423" s="154" t="s">
        <v>145</v>
      </c>
      <c r="C1423" s="143">
        <f>1.95/1000</f>
        <v>1.9499999999999999E-3</v>
      </c>
      <c r="D1423" s="147">
        <f>+D1384+O1384</f>
        <v>335.01983475032654</v>
      </c>
      <c r="E1423" s="144" t="s">
        <v>117</v>
      </c>
      <c r="F1423" s="143">
        <v>401.35</v>
      </c>
      <c r="G1423" s="143">
        <f>75/1000</f>
        <v>7.4999999999999997E-2</v>
      </c>
      <c r="H1423" s="146">
        <f>+PI()*G1423^2/4</f>
        <v>4.4178646691106467E-3</v>
      </c>
      <c r="I1423" s="147">
        <f>+D1419+O1419</f>
        <v>335.20836633084753</v>
      </c>
      <c r="J1423" s="147">
        <f>+D1423</f>
        <v>335.01983475032654</v>
      </c>
      <c r="K1423" s="147">
        <f>+I1423-J1423</f>
        <v>0.18853158052098706</v>
      </c>
      <c r="L1423" s="262">
        <f>(-2*POWER(2*9.81*G1423*ABS(K1423)/F1423,0.5))*(LOG10(($D$2/(3.7*G1423))+((2.51*$D$3*POWER(F1423,0.5))/(G1423*POWER(2*9.81*G1423*ABS(K1423),0.5)))))</f>
        <v>0.15191347515202208</v>
      </c>
      <c r="M1423" s="146">
        <f>+IF(K1423&lt;0,-H1423*L1423,H1423*L1423)</f>
        <v>6.7113317463593654E-4</v>
      </c>
      <c r="N1423" s="142">
        <f>+M1423/K1423</f>
        <v>3.5597918013593852E-3</v>
      </c>
      <c r="O1423" s="148">
        <f>2*M1425/N1425</f>
        <v>-9.3658342806757725E-3</v>
      </c>
    </row>
    <row r="1424" spans="2:15" x14ac:dyDescent="0.25">
      <c r="B1424" s="141"/>
      <c r="C1424" s="142"/>
      <c r="D1424" s="143"/>
      <c r="E1424" s="144" t="s">
        <v>167</v>
      </c>
      <c r="F1424" s="143">
        <v>249.85</v>
      </c>
      <c r="G1424" s="143">
        <f>75/1000</f>
        <v>7.4999999999999997E-2</v>
      </c>
      <c r="H1424" s="146">
        <f>+PI()*G1424^2/4</f>
        <v>4.4178646691106467E-3</v>
      </c>
      <c r="I1424" s="147">
        <f>+D1388+O1388</f>
        <v>335.36578063339977</v>
      </c>
      <c r="J1424" s="147">
        <f>+D1423</f>
        <v>335.01983475032654</v>
      </c>
      <c r="K1424" s="147">
        <f>+I1424-J1424</f>
        <v>0.34594588307322738</v>
      </c>
      <c r="L1424" s="142">
        <f>(-2*POWER(2*9.81*G1424*ABS(K1424)/F1424,0.5))*(LOG10(($D$2/(3.7*G1424))+((2.51*$D$3*POWER(F1424,0.5))/(G1424*POWER(2*9.81*G1424*ABS(K1424),0.5)))))</f>
        <v>0.28188708858244049</v>
      </c>
      <c r="M1424" s="146">
        <f>+IF(K1424&lt;0,-H1424*L1424,H1424*L1424)</f>
        <v>1.2453390093268271E-3</v>
      </c>
      <c r="N1424" s="142">
        <f>+M1424/K1424</f>
        <v>3.5998087280698253E-3</v>
      </c>
      <c r="O1424" s="148"/>
    </row>
    <row r="1425" spans="2:15" ht="15.75" x14ac:dyDescent="0.3">
      <c r="B1425" s="141"/>
      <c r="C1425" s="142"/>
      <c r="D1425" s="152"/>
      <c r="E1425" s="144"/>
      <c r="F1425" s="142"/>
      <c r="G1425" s="142"/>
      <c r="H1425" s="146"/>
      <c r="I1425" s="152"/>
      <c r="J1425" s="143"/>
      <c r="K1425" s="142"/>
      <c r="L1425" s="149" t="s">
        <v>166</v>
      </c>
      <c r="M1425" s="150">
        <f>+SUM(M1423:M1424)-C1423</f>
        <v>-3.3527816037236258E-5</v>
      </c>
      <c r="N1425" s="151">
        <f>+SUM(N1423:N1424)</f>
        <v>7.1596005294292109E-3</v>
      </c>
      <c r="O1425" s="153"/>
    </row>
    <row r="1426" spans="2:15" x14ac:dyDescent="0.25">
      <c r="B1426" s="141"/>
      <c r="C1426" s="142"/>
      <c r="D1426" s="152"/>
      <c r="E1426" s="144"/>
      <c r="F1426" s="142"/>
      <c r="G1426" s="142"/>
      <c r="H1426" s="146"/>
      <c r="I1426" s="152"/>
      <c r="J1426" s="143"/>
      <c r="K1426" s="142"/>
      <c r="L1426" s="142"/>
      <c r="M1426" s="142"/>
      <c r="N1426" s="142"/>
      <c r="O1426" s="153"/>
    </row>
    <row r="1427" spans="2:15" x14ac:dyDescent="0.25">
      <c r="B1427" s="154" t="s">
        <v>146</v>
      </c>
      <c r="C1427" s="143">
        <f>4.52/1000</f>
        <v>4.5199999999999997E-3</v>
      </c>
      <c r="D1427" s="156">
        <f>+D1388+O1388</f>
        <v>335.36578063339977</v>
      </c>
      <c r="E1427" s="144" t="s">
        <v>112</v>
      </c>
      <c r="F1427" s="143">
        <v>401.36</v>
      </c>
      <c r="G1427" s="145">
        <f>110/1000</f>
        <v>0.11</v>
      </c>
      <c r="H1427" s="146">
        <f>+PI()*G1427^2/4</f>
        <v>9.5033177771091243E-3</v>
      </c>
      <c r="I1427" s="156">
        <f>+D1414+O1414</f>
        <v>335.39981091955156</v>
      </c>
      <c r="J1427" s="147">
        <f>+D1427</f>
        <v>335.36578063339977</v>
      </c>
      <c r="K1427" s="147">
        <f>+I1427-J1427</f>
        <v>3.4030286151789824E-2</v>
      </c>
      <c r="L1427" s="142">
        <f>(-2*POWER(2*9.81*G1427*ABS(K1427)/F1427,0.5))*(LOG10(($D$2/(3.7*G1427))+((2.51*$D$3*POWER(F1427,0.5))/(G1427*POWER(2*9.81*G1427*ABS(K1427),0.5)))))</f>
        <v>7.4878306812132145E-2</v>
      </c>
      <c r="M1427" s="146">
        <f>+IF(K1427&lt;0,-H1427*L1427,H1427*L1427)</f>
        <v>7.1159234424756669E-4</v>
      </c>
      <c r="N1427" s="142">
        <f>+M1427/K1427</f>
        <v>2.0910560113234326E-2</v>
      </c>
      <c r="O1427" s="148">
        <f>2*M1431/N1431</f>
        <v>-8.8315257515277652E-3</v>
      </c>
    </row>
    <row r="1428" spans="2:15" x14ac:dyDescent="0.25">
      <c r="B1428" s="141"/>
      <c r="C1428" s="142"/>
      <c r="D1428" s="152"/>
      <c r="E1428" s="144" t="s">
        <v>167</v>
      </c>
      <c r="F1428" s="143">
        <v>249.85</v>
      </c>
      <c r="G1428" s="145">
        <f>75/1000</f>
        <v>7.4999999999999997E-2</v>
      </c>
      <c r="H1428" s="146">
        <f>+PI()*G1428^2/4</f>
        <v>4.4178646691106467E-3</v>
      </c>
      <c r="I1428" s="156">
        <f>+D1423+O1423</f>
        <v>335.01046891604585</v>
      </c>
      <c r="J1428" s="147">
        <f>+D1427</f>
        <v>335.36578063339977</v>
      </c>
      <c r="K1428" s="147">
        <f>+I1428-J1428</f>
        <v>-0.35531171735391354</v>
      </c>
      <c r="L1428" s="142">
        <f>(-2*POWER(2*9.81*G1428*ABS(K1428)/F1428,0.5))*(LOG10(($D$2/(3.7*G1428))+((2.51*$D$3*POWER(F1428,0.5))/(G1428*POWER(2*9.81*G1428*ABS(K1428),0.5)))))</f>
        <v>0.28620426512479996</v>
      </c>
      <c r="M1428" s="146">
        <f>+IF(K1428&lt;0,-H1428*L1428,H1428*L1428)</f>
        <v>-1.2644117110436302E-3</v>
      </c>
      <c r="N1428" s="142">
        <f>+M1428/K1428</f>
        <v>3.5585984060981421E-3</v>
      </c>
      <c r="O1428" s="148"/>
    </row>
    <row r="1429" spans="2:15" x14ac:dyDescent="0.25">
      <c r="B1429" s="141"/>
      <c r="C1429" s="142"/>
      <c r="D1429" s="152"/>
      <c r="E1429" s="144" t="s">
        <v>140</v>
      </c>
      <c r="F1429" s="143">
        <v>298.01</v>
      </c>
      <c r="G1429" s="145">
        <f>63/1000</f>
        <v>6.3E-2</v>
      </c>
      <c r="H1429" s="146">
        <f>+PI()*G1429^2/4</f>
        <v>3.1172453105244723E-3</v>
      </c>
      <c r="I1429" s="156">
        <f>+D1394+O1394</f>
        <v>335.32816273115293</v>
      </c>
      <c r="J1429" s="147">
        <f>+D1427</f>
        <v>335.36578063339977</v>
      </c>
      <c r="K1429" s="147">
        <f>+I1429-J1429</f>
        <v>-3.7617902246836366E-2</v>
      </c>
      <c r="L1429" s="142">
        <f>(-2*POWER(2*9.81*G1429*ABS(K1429)/F1429,0.5))*(LOG10(($D$2/(3.7*G1429))+((2.51*$D$3*POWER(F1429,0.5))/(G1429*POWER(2*9.81*G1429*ABS(K1429),0.5)))))</f>
        <v>6.2232807252038322E-2</v>
      </c>
      <c r="M1429" s="146">
        <f>+IF(K1429&lt;0,-H1429*L1429,H1429*L1429)</f>
        <v>-1.9399492656718982E-4</v>
      </c>
      <c r="N1429" s="142">
        <f>+M1429/K1429</f>
        <v>5.1569841745629143E-3</v>
      </c>
      <c r="O1429" s="148"/>
    </row>
    <row r="1430" spans="2:15" x14ac:dyDescent="0.25">
      <c r="B1430" s="141"/>
      <c r="C1430" s="142"/>
      <c r="D1430" s="142"/>
      <c r="E1430" s="144" t="s">
        <v>168</v>
      </c>
      <c r="F1430" s="143">
        <v>184.94</v>
      </c>
      <c r="G1430" s="145">
        <f>110/1000</f>
        <v>0.11</v>
      </c>
      <c r="H1430" s="146">
        <f>+PI()*G1430^2/4</f>
        <v>9.5033177771091243E-3</v>
      </c>
      <c r="I1430" s="156">
        <f>+D1402+O1402</f>
        <v>335.86358077176669</v>
      </c>
      <c r="J1430" s="147">
        <f>+D1427</f>
        <v>335.36578063339977</v>
      </c>
      <c r="K1430" s="147">
        <f>+I1430-J1430</f>
        <v>0.4978001383669266</v>
      </c>
      <c r="L1430" s="142">
        <f>(-2*POWER(2*9.81*G1430*ABS(K1430)/F1430,0.5))*(LOG10(($D$2/(3.7*G1430))+((2.51*$D$3*POWER(F1430,0.5))/(G1430*POWER(2*9.81*G1430*ABS(K1430),0.5)))))</f>
        <v>0.53569015340828907</v>
      </c>
      <c r="M1430" s="146">
        <f>+IF(K1430&lt;0,-H1430*L1430,H1430*L1430)</f>
        <v>5.0908337579073076E-3</v>
      </c>
      <c r="N1430" s="142">
        <f>+M1430/K1430</f>
        <v>1.022666199854463E-2</v>
      </c>
      <c r="O1430" s="148"/>
    </row>
    <row r="1431" spans="2:15" ht="15.75" x14ac:dyDescent="0.3">
      <c r="B1431" s="141"/>
      <c r="C1431" s="142"/>
      <c r="D1431" s="142"/>
      <c r="E1431" s="142"/>
      <c r="F1431" s="142"/>
      <c r="G1431" s="142"/>
      <c r="H1431" s="146"/>
      <c r="I1431" s="152"/>
      <c r="J1431" s="143"/>
      <c r="K1431" s="142"/>
      <c r="L1431" s="149" t="s">
        <v>166</v>
      </c>
      <c r="M1431" s="150">
        <f>+SUM(M1427:M1430)-C1427</f>
        <v>-1.7598053545594527E-4</v>
      </c>
      <c r="N1431" s="151">
        <f>+SUM(N1427:N1430)</f>
        <v>3.9852804692440014E-2</v>
      </c>
      <c r="O1431" s="153"/>
    </row>
    <row r="1432" spans="2:15" x14ac:dyDescent="0.25">
      <c r="B1432" s="141"/>
      <c r="C1432" s="142"/>
      <c r="D1432" s="142"/>
      <c r="E1432" s="142"/>
      <c r="F1432" s="142"/>
      <c r="G1432" s="142"/>
      <c r="H1432" s="146"/>
      <c r="I1432" s="142"/>
      <c r="J1432" s="143"/>
      <c r="K1432" s="142"/>
      <c r="L1432" s="142"/>
      <c r="M1432" s="142"/>
      <c r="N1432" s="142"/>
      <c r="O1432" s="153"/>
    </row>
    <row r="1433" spans="2:15" x14ac:dyDescent="0.25">
      <c r="B1433" s="154" t="s">
        <v>147</v>
      </c>
      <c r="C1433" s="142">
        <f>0.79/1000</f>
        <v>7.9000000000000001E-4</v>
      </c>
      <c r="D1433" s="147">
        <f>+D1394+O1394</f>
        <v>335.32816273115293</v>
      </c>
      <c r="E1433" s="144" t="s">
        <v>140</v>
      </c>
      <c r="F1433" s="143">
        <v>298.01</v>
      </c>
      <c r="G1433" s="143">
        <f>63/1000</f>
        <v>6.3E-2</v>
      </c>
      <c r="H1433" s="146">
        <f>+PI()*G1433^2/4</f>
        <v>3.1172453105244723E-3</v>
      </c>
      <c r="I1433" s="147">
        <f>+D1427+O1427</f>
        <v>335.35694910764823</v>
      </c>
      <c r="J1433" s="147">
        <f>+D1433</f>
        <v>335.32816273115293</v>
      </c>
      <c r="K1433" s="147">
        <f>+I1433-J1433</f>
        <v>2.8786376495304467E-2</v>
      </c>
      <c r="L1433" s="142">
        <f>(-2*POWER(2*9.81*G1433*ABS(K1433)/F1433,0.5))*(LOG10(($D$2/(3.7*G1433))+((2.51*$D$3*POWER(F1433,0.5))/(G1433*POWER(2*9.81*G1433*ABS(K1433),0.5)))))</f>
        <v>5.3172263818627746E-2</v>
      </c>
      <c r="M1433" s="146">
        <f>+IF(K1433&lt;0,-H1433*L1433,H1433*L1433)</f>
        <v>1.6575099003858742E-4</v>
      </c>
      <c r="N1433" s="142">
        <f>+M1433/K1433</f>
        <v>5.7579664486644977E-3</v>
      </c>
      <c r="O1433" s="148">
        <f>2*M1435/N1435</f>
        <v>-8.9733620067378745E-3</v>
      </c>
    </row>
    <row r="1434" spans="2:15" x14ac:dyDescent="0.25">
      <c r="B1434" s="141"/>
      <c r="C1434" s="142"/>
      <c r="D1434" s="142"/>
      <c r="E1434" s="144" t="s">
        <v>169</v>
      </c>
      <c r="F1434" s="143">
        <v>119.71</v>
      </c>
      <c r="G1434" s="143">
        <f>63/1000</f>
        <v>6.3E-2</v>
      </c>
      <c r="H1434" s="146">
        <f>+PI()*G1434^2/4</f>
        <v>3.1172453105244723E-3</v>
      </c>
      <c r="I1434" s="147">
        <f>+D1398+O1398</f>
        <v>335.42550059818319</v>
      </c>
      <c r="J1434" s="147">
        <f>+D1433</f>
        <v>335.32816273115293</v>
      </c>
      <c r="K1434" s="147">
        <f>+I1434-J1434</f>
        <v>9.733786703026226E-2</v>
      </c>
      <c r="L1434" s="142">
        <f>(-2*POWER(2*9.81*G1434*ABS(K1434)/F1434,0.5))*(LOG10(($D$2/(3.7*G1434))+((2.51*$D$3*POWER(F1434,0.5))/(G1434*POWER(2*9.81*G1434*ABS(K1434),0.5)))))</f>
        <v>0.18351041490532774</v>
      </c>
      <c r="M1434" s="146">
        <f>+IF(K1434&lt;0,-H1434*L1434,H1434*L1434)</f>
        <v>5.7204698029603314E-4</v>
      </c>
      <c r="N1434" s="142">
        <f>+M1434/K1434</f>
        <v>5.8769212614673818E-3</v>
      </c>
      <c r="O1434" s="148"/>
    </row>
    <row r="1435" spans="2:15" ht="15.75" x14ac:dyDescent="0.3">
      <c r="B1435" s="141"/>
      <c r="C1435" s="142"/>
      <c r="D1435" s="142"/>
      <c r="E1435" s="142"/>
      <c r="F1435" s="142"/>
      <c r="G1435" s="142"/>
      <c r="H1435" s="146"/>
      <c r="I1435" s="142"/>
      <c r="J1435" s="142"/>
      <c r="K1435" s="142"/>
      <c r="L1435" s="149" t="s">
        <v>166</v>
      </c>
      <c r="M1435" s="150">
        <f>+SUM(M1433:M1434)-C1433</f>
        <v>-5.2202029665379419E-5</v>
      </c>
      <c r="N1435" s="151">
        <f>+SUM(N1433:N1434)</f>
        <v>1.163488771013188E-2</v>
      </c>
      <c r="O1435" s="153"/>
    </row>
    <row r="1436" spans="2:15" x14ac:dyDescent="0.25">
      <c r="B1436" s="141"/>
      <c r="C1436" s="142"/>
      <c r="D1436" s="142"/>
      <c r="E1436" s="142"/>
      <c r="F1436" s="142"/>
      <c r="G1436" s="142"/>
      <c r="H1436" s="146"/>
      <c r="I1436" s="142"/>
      <c r="J1436" s="142"/>
      <c r="K1436" s="142"/>
      <c r="L1436" s="142"/>
      <c r="M1436" s="142"/>
      <c r="N1436" s="142"/>
      <c r="O1436" s="153"/>
    </row>
    <row r="1437" spans="2:15" x14ac:dyDescent="0.25">
      <c r="B1437" s="154" t="s">
        <v>148</v>
      </c>
      <c r="C1437" s="142">
        <f>0.76/1000</f>
        <v>7.6000000000000004E-4</v>
      </c>
      <c r="D1437" s="147">
        <f>+D1398+O1398</f>
        <v>335.42550059818319</v>
      </c>
      <c r="E1437" s="144" t="s">
        <v>169</v>
      </c>
      <c r="F1437" s="143">
        <v>119.71</v>
      </c>
      <c r="G1437" s="143">
        <f>63/1000</f>
        <v>6.3E-2</v>
      </c>
      <c r="H1437" s="146">
        <f>+PI()*G1437^2/4</f>
        <v>3.1172453105244723E-3</v>
      </c>
      <c r="I1437" s="147">
        <f>+D1433+O1433</f>
        <v>335.31918936914622</v>
      </c>
      <c r="J1437" s="261">
        <f>+D1437</f>
        <v>335.42550059818319</v>
      </c>
      <c r="K1437" s="147">
        <f>+I1437-J1437</f>
        <v>-0.10631122903697587</v>
      </c>
      <c r="L1437" s="142">
        <f>(-2*POWER(2*9.81*G1437*ABS(K1437)/F1437,0.5))*(LOG10(($D$2/(3.7*G1437))+((2.51*$D$3*POWER(F1437,0.5))/(G1437*POWER(2*9.81*G1437*ABS(K1437),0.5)))))</f>
        <v>0.19304498937008346</v>
      </c>
      <c r="M1437" s="146">
        <f>+IF(K1437&lt;0,-H1437*L1437,H1437*L1437)</f>
        <v>-6.0176858783413925E-4</v>
      </c>
      <c r="N1437" s="142">
        <f>+M1437/K1437</f>
        <v>5.6604423943291959E-3</v>
      </c>
      <c r="O1437" s="148">
        <f>2*M1439/N1439</f>
        <v>-8.4463753442503078E-3</v>
      </c>
    </row>
    <row r="1438" spans="2:15" x14ac:dyDescent="0.25">
      <c r="B1438" s="141"/>
      <c r="C1438" s="142"/>
      <c r="D1438" s="142"/>
      <c r="E1438" s="144" t="s">
        <v>122</v>
      </c>
      <c r="F1438" s="143">
        <v>283.68</v>
      </c>
      <c r="G1438" s="143">
        <f>75/1000</f>
        <v>7.4999999999999997E-2</v>
      </c>
      <c r="H1438" s="146">
        <f>+PI()*G1438^2/4</f>
        <v>4.4178646691106467E-3</v>
      </c>
      <c r="I1438" s="147">
        <f>+D1402+O1402</f>
        <v>335.86358077176669</v>
      </c>
      <c r="J1438" s="261">
        <f>+D1437</f>
        <v>335.42550059818319</v>
      </c>
      <c r="K1438" s="147">
        <f>+I1438-J1438</f>
        <v>0.43808017358350071</v>
      </c>
      <c r="L1438" s="262">
        <f>(-2*POWER(2*9.81*G1438*ABS(K1438)/F1438,0.5))*(LOG10(($D$2/(3.7*G1438))+((2.51*$D$3*POWER(F1438,0.5))/(G1438*POWER(2*9.81*G1438*ABS(K1438),0.5)))))</f>
        <v>0.29993886835896111</v>
      </c>
      <c r="M1438" s="146">
        <f>+IF(K1438&lt;0,-H1438*L1438,H1438*L1438)</f>
        <v>1.3250893294160836E-3</v>
      </c>
      <c r="N1438" s="142">
        <f>+M1438/K1438</f>
        <v>3.0247644365569847E-3</v>
      </c>
      <c r="O1438" s="148"/>
    </row>
    <row r="1439" spans="2:15" ht="15.75" x14ac:dyDescent="0.3">
      <c r="B1439" s="141"/>
      <c r="C1439" s="142"/>
      <c r="D1439" s="142"/>
      <c r="E1439" s="142"/>
      <c r="F1439" s="142"/>
      <c r="G1439" s="142"/>
      <c r="H1439" s="142"/>
      <c r="I1439" s="142"/>
      <c r="J1439" s="142"/>
      <c r="K1439" s="142"/>
      <c r="L1439" s="149" t="s">
        <v>166</v>
      </c>
      <c r="M1439" s="150">
        <f>+SUM(M1437:M1438)-C1437</f>
        <v>-3.6679258418055691E-5</v>
      </c>
      <c r="N1439" s="151">
        <f>+SUM(N1437:N1438)</f>
        <v>8.6852068308861802E-3</v>
      </c>
      <c r="O1439" s="153"/>
    </row>
    <row r="1440" spans="2:15" x14ac:dyDescent="0.25">
      <c r="B1440" s="154"/>
      <c r="C1440" s="142"/>
      <c r="D1440" s="142"/>
      <c r="E1440" s="142"/>
      <c r="F1440" s="142"/>
      <c r="G1440" s="142"/>
      <c r="H1440" s="142"/>
      <c r="I1440" s="142"/>
      <c r="J1440" s="142"/>
      <c r="K1440" s="142"/>
      <c r="L1440" s="142"/>
      <c r="M1440" s="142"/>
      <c r="N1440" s="142"/>
      <c r="O1440" s="153"/>
    </row>
    <row r="1441" spans="2:15" x14ac:dyDescent="0.25">
      <c r="B1441" s="154" t="s">
        <v>142</v>
      </c>
      <c r="C1441" s="142">
        <f>3.71/1000</f>
        <v>3.7099999999999998E-3</v>
      </c>
      <c r="D1441" s="147">
        <f>+D1402+O1402</f>
        <v>335.86358077176669</v>
      </c>
      <c r="E1441" s="144" t="s">
        <v>168</v>
      </c>
      <c r="F1441" s="143">
        <v>184.94</v>
      </c>
      <c r="G1441" s="145">
        <f>110/1000</f>
        <v>0.11</v>
      </c>
      <c r="H1441" s="146">
        <f>+PI()*G1441^2/4</f>
        <v>9.5033177771091243E-3</v>
      </c>
      <c r="I1441" s="147">
        <f>+D1427+O1427</f>
        <v>335.35694910764823</v>
      </c>
      <c r="J1441" s="261">
        <f>+D1441</f>
        <v>335.86358077176669</v>
      </c>
      <c r="K1441" s="147">
        <f>+I1441-J1441</f>
        <v>-0.5066316641184585</v>
      </c>
      <c r="L1441" s="262">
        <f>(-2*POWER(2*9.81*G1441*ABS(K1441)/F1441,0.5))*(LOG10(($D$2/(3.7*G1441))+((2.51*$D$3*POWER(F1441,0.5))/(G1441*POWER(2*9.81*G1441*ABS(K1441),0.5)))))</f>
        <v>0.54100127085114291</v>
      </c>
      <c r="M1441" s="146">
        <f>+IF(K1441&lt;0,-H1441*L1441,H1441*L1441)</f>
        <v>-5.1413069947182947E-3</v>
      </c>
      <c r="N1441" s="142">
        <f>+M1441/K1441</f>
        <v>1.0148017502348956E-2</v>
      </c>
      <c r="O1441" s="148">
        <f>2*M1444/N1444</f>
        <v>-7.0916586986466161E-3</v>
      </c>
    </row>
    <row r="1442" spans="2:15" x14ac:dyDescent="0.25">
      <c r="B1442" s="141"/>
      <c r="C1442" s="142"/>
      <c r="D1442" s="142"/>
      <c r="E1442" s="144" t="s">
        <v>171</v>
      </c>
      <c r="F1442" s="143">
        <v>283.68</v>
      </c>
      <c r="G1442" s="143">
        <f>75/1000</f>
        <v>7.4999999999999997E-2</v>
      </c>
      <c r="H1442" s="146">
        <f>+PI()*G1442^2/4</f>
        <v>4.4178646691106467E-3</v>
      </c>
      <c r="I1442" s="147">
        <f>+D1437+O1437</f>
        <v>335.41705422283894</v>
      </c>
      <c r="J1442" s="261">
        <f>+D1441</f>
        <v>335.86358077176669</v>
      </c>
      <c r="K1442" s="147">
        <f>+I1442-J1442</f>
        <v>-0.4465265489277499</v>
      </c>
      <c r="L1442" s="262">
        <f>(-2*POWER(2*9.81*G1442*ABS(K1442)/F1442,0.5))*(LOG10(($D$2/(3.7*G1442))+((2.51*$D$3*POWER(F1442,0.5))/(G1442*POWER(2*9.81*G1442*ABS(K1442),0.5)))))</f>
        <v>0.30321265620817173</v>
      </c>
      <c r="M1442" s="146">
        <f>+IF(K1442&lt;0,-H1442*L1442,H1442*L1442)</f>
        <v>-1.3395524810892749E-3</v>
      </c>
      <c r="N1442" s="142">
        <f>+M1442/K1442</f>
        <v>2.9999391621975445E-3</v>
      </c>
      <c r="O1442" s="148"/>
    </row>
    <row r="1443" spans="2:15" x14ac:dyDescent="0.25">
      <c r="B1443" s="141"/>
      <c r="C1443" s="142"/>
      <c r="D1443" s="142"/>
      <c r="E1443" s="144" t="s">
        <v>170</v>
      </c>
      <c r="F1443" s="143">
        <v>372.26</v>
      </c>
      <c r="G1443" s="145">
        <f>110/1000</f>
        <v>0.11</v>
      </c>
      <c r="H1443" s="146">
        <f>+PI()*G1443^2/4</f>
        <v>9.5033177771091243E-3</v>
      </c>
      <c r="I1443" s="147">
        <v>339.3</v>
      </c>
      <c r="J1443" s="261">
        <f>+D1441</f>
        <v>335.86358077176669</v>
      </c>
      <c r="K1443" s="147">
        <f>+I1443-J1443</f>
        <v>3.4364192282333192</v>
      </c>
      <c r="L1443" s="262">
        <f>(-2*POWER(2*9.81*G1443*ABS(K1443)/F1443,0.5))*(LOG10(($D$2/(3.7*G1443))+((2.51*$D$3*POWER(F1443,0.5))/(G1443*POWER(2*9.81*G1443*ABS(K1443),0.5)))))</f>
        <v>1.0663415532032685</v>
      </c>
      <c r="M1443" s="146">
        <f>+IF(K1443&lt;0,-H1443*L1443,H1443*L1443)</f>
        <v>1.0133782639026777E-2</v>
      </c>
      <c r="N1443" s="142">
        <f>+M1443/K1443</f>
        <v>2.9489366593483434E-3</v>
      </c>
      <c r="O1443" s="148"/>
    </row>
    <row r="1444" spans="2:15" ht="16.5" thickBot="1" x14ac:dyDescent="0.35">
      <c r="B1444" s="299"/>
      <c r="C1444" s="300"/>
      <c r="D1444" s="300"/>
      <c r="E1444" s="300"/>
      <c r="F1444" s="300"/>
      <c r="G1444" s="300"/>
      <c r="H1444" s="300"/>
      <c r="I1444" s="300"/>
      <c r="J1444" s="300"/>
      <c r="K1444" s="300"/>
      <c r="L1444" s="301" t="s">
        <v>166</v>
      </c>
      <c r="M1444" s="302">
        <f>+SUM(M1441:M1443)-C1441</f>
        <v>-5.7076836780792749E-5</v>
      </c>
      <c r="N1444" s="303">
        <f>+SUM(N1441:N1443)</f>
        <v>1.6096893323894843E-2</v>
      </c>
      <c r="O1444" s="304"/>
    </row>
    <row r="1446" spans="2:15" ht="15.75" thickBot="1" x14ac:dyDescent="0.3"/>
    <row r="1447" spans="2:15" ht="15.75" thickBot="1" x14ac:dyDescent="0.3">
      <c r="B1447" s="131">
        <f>+B1408+1</f>
        <v>38</v>
      </c>
      <c r="D1447" s="297"/>
    </row>
    <row r="1448" spans="2:15" ht="32.25" thickBot="1" x14ac:dyDescent="0.3">
      <c r="B1448" s="125" t="s">
        <v>151</v>
      </c>
      <c r="C1448" s="298" t="s">
        <v>161</v>
      </c>
      <c r="D1448" s="298" t="s">
        <v>153</v>
      </c>
      <c r="E1448" s="125" t="s">
        <v>152</v>
      </c>
      <c r="F1448" s="125" t="s">
        <v>78</v>
      </c>
      <c r="G1448" s="125" t="s">
        <v>115</v>
      </c>
      <c r="H1448" s="125" t="s">
        <v>154</v>
      </c>
      <c r="I1448" s="125" t="s">
        <v>155</v>
      </c>
      <c r="J1448" s="125" t="s">
        <v>156</v>
      </c>
      <c r="K1448" s="125" t="s">
        <v>157</v>
      </c>
      <c r="L1448" s="125" t="s">
        <v>82</v>
      </c>
      <c r="M1448" s="125" t="s">
        <v>164</v>
      </c>
      <c r="N1448" s="125" t="s">
        <v>158</v>
      </c>
      <c r="O1448" s="129" t="s">
        <v>165</v>
      </c>
    </row>
    <row r="1449" spans="2:15" x14ac:dyDescent="0.25">
      <c r="B1449" s="132" t="s">
        <v>127</v>
      </c>
      <c r="C1449" s="133">
        <f>2.97/1000</f>
        <v>2.97E-3</v>
      </c>
      <c r="D1449" s="134">
        <f>+D1410+O1410</f>
        <v>336.53653313792546</v>
      </c>
      <c r="E1449" s="135" t="s">
        <v>110</v>
      </c>
      <c r="F1449" s="136">
        <v>310.83</v>
      </c>
      <c r="G1449" s="137">
        <f>110/1000</f>
        <v>0.11</v>
      </c>
      <c r="H1449" s="138">
        <f>+PI()*G1449^2/4</f>
        <v>9.5033177771091243E-3</v>
      </c>
      <c r="I1449" s="134">
        <v>339.3</v>
      </c>
      <c r="J1449" s="134">
        <f>+D1449</f>
        <v>336.53653313792546</v>
      </c>
      <c r="K1449" s="134">
        <f>+I1449-J1449</f>
        <v>2.7634668620745515</v>
      </c>
      <c r="L1449" s="133">
        <f>(-2*POWER(2*9.81*G1449*ABS(K1449)/F1449,0.5))*(LOG10(($D$2/(3.7*G1449))+((2.51*$D$3*POWER(F1449,0.5))/(G1449*POWER(2*9.81*G1449*ABS(K1449),0.5)))))</f>
        <v>1.0442705116000264</v>
      </c>
      <c r="M1449" s="139">
        <f>+IF(K1449&lt;0,-H1449*L1449,H1449*L1449)</f>
        <v>9.9240345169993704E-3</v>
      </c>
      <c r="N1449" s="133">
        <f>+M1449/K1449</f>
        <v>3.5911537978600317E-3</v>
      </c>
      <c r="O1449" s="140">
        <f>2*M1451/N1451</f>
        <v>-5.741971188647335E-3</v>
      </c>
    </row>
    <row r="1450" spans="2:15" x14ac:dyDescent="0.25">
      <c r="B1450" s="141"/>
      <c r="C1450" s="142"/>
      <c r="D1450" s="143"/>
      <c r="E1450" s="144" t="s">
        <v>138</v>
      </c>
      <c r="F1450" s="143">
        <v>240.22</v>
      </c>
      <c r="G1450" s="145">
        <f>110/1000</f>
        <v>0.11</v>
      </c>
      <c r="H1450" s="146">
        <f>+PI()*G1450^2/4</f>
        <v>9.5033177771091243E-3</v>
      </c>
      <c r="I1450" s="147">
        <f>+D1414+O1414</f>
        <v>335.39981091955156</v>
      </c>
      <c r="J1450" s="147">
        <f>+D1449</f>
        <v>336.53653313792546</v>
      </c>
      <c r="K1450" s="147">
        <f>+I1450-J1450</f>
        <v>-1.1367222183739045</v>
      </c>
      <c r="L1450" s="142">
        <f>(-2*POWER(2*9.81*G1450*ABS(K1450)/F1450,0.5))*(LOG10(($D$2/(3.7*G1450))+((2.51*$D$3*POWER(F1450,0.5))/(G1450*POWER(2*9.81*G1450*ABS(K1450),0.5)))))</f>
        <v>0.73468855914047348</v>
      </c>
      <c r="M1450" s="146">
        <f>+IF(K1450&lt;0,-H1450*L1450,H1450*L1450)</f>
        <v>-6.9819788447183498E-3</v>
      </c>
      <c r="N1450" s="142">
        <f>+M1450/K1450</f>
        <v>6.1422031978104188E-3</v>
      </c>
      <c r="O1450" s="148"/>
    </row>
    <row r="1451" spans="2:15" ht="15.75" x14ac:dyDescent="0.3">
      <c r="B1451" s="141"/>
      <c r="C1451" s="142"/>
      <c r="D1451" s="143"/>
      <c r="E1451" s="144"/>
      <c r="F1451" s="143"/>
      <c r="G1451" s="145"/>
      <c r="H1451" s="146"/>
      <c r="I1451" s="147"/>
      <c r="J1451" s="147"/>
      <c r="K1451" s="147"/>
      <c r="L1451" s="149" t="s">
        <v>166</v>
      </c>
      <c r="M1451" s="150">
        <f>+SUM(M1449:M1450)-C1449</f>
        <v>-2.7944327718979357E-5</v>
      </c>
      <c r="N1451" s="151">
        <f>+SUM(N1449:N1450)</f>
        <v>9.7333569956704509E-3</v>
      </c>
      <c r="O1451" s="148"/>
    </row>
    <row r="1452" spans="2:15" x14ac:dyDescent="0.25">
      <c r="B1452" s="141"/>
      <c r="C1452" s="142"/>
      <c r="D1452" s="143"/>
      <c r="E1452" s="144"/>
      <c r="F1452" s="142"/>
      <c r="G1452" s="142"/>
      <c r="H1452" s="146"/>
      <c r="I1452" s="152"/>
      <c r="J1452" s="142"/>
      <c r="K1452" s="142"/>
      <c r="L1452" s="142"/>
      <c r="M1452" s="142"/>
      <c r="N1452" s="142"/>
      <c r="O1452" s="153"/>
    </row>
    <row r="1453" spans="2:15" x14ac:dyDescent="0.25">
      <c r="B1453" s="154" t="s">
        <v>128</v>
      </c>
      <c r="C1453" s="142">
        <f>3.73/1000</f>
        <v>3.7299999999999998E-3</v>
      </c>
      <c r="D1453" s="147">
        <f>+D1414+O1414</f>
        <v>335.39981091955156</v>
      </c>
      <c r="E1453" s="144" t="s">
        <v>138</v>
      </c>
      <c r="F1453" s="143">
        <v>240.22</v>
      </c>
      <c r="G1453" s="155">
        <f>110/1000</f>
        <v>0.11</v>
      </c>
      <c r="H1453" s="146">
        <f>+PI()*G1453^2/4</f>
        <v>9.5033177771091243E-3</v>
      </c>
      <c r="I1453" s="156">
        <f>+D1449+O1449</f>
        <v>336.53079116673683</v>
      </c>
      <c r="J1453" s="147">
        <f>+D1453</f>
        <v>335.39981091955156</v>
      </c>
      <c r="K1453" s="147">
        <f>+I1453-J1453</f>
        <v>1.1309802471852777</v>
      </c>
      <c r="L1453" s="142">
        <f>(-2*POWER(2*9.81*G1453*ABS(K1453)/F1453,0.5))*(LOG10(($D$2/(3.7*G1453))+((2.51*$D$3*POWER(F1453,0.5))/(G1453*POWER(2*9.81*G1453*ABS(K1453),0.5)))))</f>
        <v>0.7326124536752705</v>
      </c>
      <c r="M1453" s="146">
        <f>+IF(K1453&lt;0,-H1453*L1453,H1453*L1453)</f>
        <v>6.9622489547437327E-3</v>
      </c>
      <c r="N1453" s="142">
        <f>+M1453/K1453</f>
        <v>6.1559421325624386E-3</v>
      </c>
      <c r="O1453" s="148">
        <f>2*M1456/N1456</f>
        <v>-8.4043935410540224E-3</v>
      </c>
    </row>
    <row r="1454" spans="2:15" x14ac:dyDescent="0.25">
      <c r="B1454" s="141"/>
      <c r="C1454" s="142"/>
      <c r="D1454" s="143"/>
      <c r="E1454" s="144" t="s">
        <v>139</v>
      </c>
      <c r="F1454" s="147">
        <v>237.3</v>
      </c>
      <c r="G1454" s="155">
        <f>110/1000</f>
        <v>0.11</v>
      </c>
      <c r="H1454" s="146">
        <f>+PI()*G1454^2/4</f>
        <v>9.5033177771091243E-3</v>
      </c>
      <c r="I1454" s="156">
        <f>+D1419+O1419</f>
        <v>335.20836633084753</v>
      </c>
      <c r="J1454" s="147">
        <f>+D1453</f>
        <v>335.39981091955156</v>
      </c>
      <c r="K1454" s="147">
        <f>+I1454-J1454</f>
        <v>-0.19144458870403014</v>
      </c>
      <c r="L1454" s="142">
        <f>(-2*POWER(2*9.81*G1454*ABS(K1454)/F1454,0.5))*(LOG10(($D$2/(3.7*G1454))+((2.51*$D$3*POWER(F1454,0.5))/(G1454*POWER(2*9.81*G1454*ABS(K1454),0.5)))))</f>
        <v>0.2716375912455854</v>
      </c>
      <c r="M1454" s="146">
        <f>+IF(K1454&lt;0,-H1454*L1454,H1454*L1454)</f>
        <v>-2.5814583498152736E-3</v>
      </c>
      <c r="N1454" s="142">
        <f>+M1454/K1454</f>
        <v>1.3484101939314468E-2</v>
      </c>
      <c r="O1454" s="148"/>
    </row>
    <row r="1455" spans="2:15" x14ac:dyDescent="0.25">
      <c r="B1455" s="141"/>
      <c r="C1455" s="142"/>
      <c r="D1455" s="143"/>
      <c r="E1455" s="144" t="s">
        <v>112</v>
      </c>
      <c r="F1455" s="143">
        <v>401.36</v>
      </c>
      <c r="G1455" s="155">
        <f>110/1000</f>
        <v>0.11</v>
      </c>
      <c r="H1455" s="146">
        <f>+PI()*G1455^2/4</f>
        <v>9.5033177771091243E-3</v>
      </c>
      <c r="I1455" s="156">
        <f>+D1427+O1427</f>
        <v>335.35694910764823</v>
      </c>
      <c r="J1455" s="147">
        <f>+D1453</f>
        <v>335.39981091955156</v>
      </c>
      <c r="K1455" s="147">
        <f>+I1455-J1455</f>
        <v>-4.2861811903321723E-2</v>
      </c>
      <c r="L1455" s="142">
        <f>(-2*POWER(2*9.81*G1455*ABS(K1455)/F1455,0.5))*(LOG10(($D$2/(3.7*G1455))+((2.51*$D$3*POWER(F1455,0.5))/(G1455*POWER(2*9.81*G1455*ABS(K1455),0.5)))))</f>
        <v>8.5552444610974693E-2</v>
      </c>
      <c r="M1455" s="146">
        <f>+IF(K1455&lt;0,-H1455*L1455,H1455*L1455)</f>
        <v>-8.130320677466195E-4</v>
      </c>
      <c r="N1455" s="142">
        <f>+M1455/K1455</f>
        <v>1.8968681715567204E-2</v>
      </c>
      <c r="O1455" s="148"/>
    </row>
    <row r="1456" spans="2:15" ht="15.75" x14ac:dyDescent="0.3">
      <c r="B1456" s="141"/>
      <c r="C1456" s="142"/>
      <c r="D1456" s="143"/>
      <c r="E1456" s="144"/>
      <c r="F1456" s="143"/>
      <c r="G1456" s="155"/>
      <c r="H1456" s="146"/>
      <c r="I1456" s="156"/>
      <c r="J1456" s="147"/>
      <c r="K1456" s="147"/>
      <c r="L1456" s="149" t="s">
        <v>166</v>
      </c>
      <c r="M1456" s="150">
        <f>+SUM(M1453:M1455)-C1453</f>
        <v>-1.6224146281816057E-4</v>
      </c>
      <c r="N1456" s="151">
        <f>+SUM(N1453:N1455)</f>
        <v>3.8608725787444106E-2</v>
      </c>
      <c r="O1456" s="153"/>
    </row>
    <row r="1457" spans="2:15" x14ac:dyDescent="0.25">
      <c r="B1457" s="141"/>
      <c r="C1457" s="142"/>
      <c r="D1457" s="143"/>
      <c r="E1457" s="144"/>
      <c r="F1457" s="142"/>
      <c r="G1457" s="142"/>
      <c r="H1457" s="146"/>
      <c r="I1457" s="152"/>
      <c r="J1457" s="143"/>
      <c r="K1457" s="142"/>
      <c r="L1457" s="142"/>
      <c r="M1457" s="142"/>
      <c r="N1457" s="142"/>
      <c r="O1457" s="153"/>
    </row>
    <row r="1458" spans="2:15" x14ac:dyDescent="0.25">
      <c r="B1458" s="154" t="s">
        <v>141</v>
      </c>
      <c r="C1458" s="179">
        <f>1.9/1000</f>
        <v>1.9E-3</v>
      </c>
      <c r="D1458" s="147">
        <f>+D1419+O1419</f>
        <v>335.20836633084753</v>
      </c>
      <c r="E1458" s="144" t="s">
        <v>139</v>
      </c>
      <c r="F1458" s="147">
        <v>237.3</v>
      </c>
      <c r="G1458" s="155">
        <f>110/1000</f>
        <v>0.11</v>
      </c>
      <c r="H1458" s="146">
        <f>+PI()*G1458^2/4</f>
        <v>9.5033177771091243E-3</v>
      </c>
      <c r="I1458" s="156">
        <f>+D1453+O1453</f>
        <v>335.39140652601048</v>
      </c>
      <c r="J1458" s="147">
        <f>+D1458</f>
        <v>335.20836633084753</v>
      </c>
      <c r="K1458" s="147">
        <f>+I1458-J1458</f>
        <v>0.18304019516295966</v>
      </c>
      <c r="L1458" s="142">
        <f>(-2*POWER(2*9.81*G1458*ABS(K1458)/F1458,0.5))*(LOG10(($D$2/(3.7*G1458))+((2.51*$D$3*POWER(F1458,0.5))/(G1458*POWER(2*9.81*G1458*ABS(K1458),0.5)))))</f>
        <v>0.26481798249787775</v>
      </c>
      <c r="M1458" s="146">
        <f>+IF(K1458&lt;0,-H1458*L1458,H1458*L1458)</f>
        <v>2.5166494407702546E-3</v>
      </c>
      <c r="N1458" s="142">
        <f>+M1458/K1458</f>
        <v>1.3749162791974166E-2</v>
      </c>
      <c r="O1458" s="148">
        <f>2*M1460/N1460</f>
        <v>-8.5223564826077489E-3</v>
      </c>
    </row>
    <row r="1459" spans="2:15" x14ac:dyDescent="0.25">
      <c r="B1459" s="141"/>
      <c r="C1459" s="142"/>
      <c r="D1459" s="143"/>
      <c r="E1459" s="144" t="s">
        <v>117</v>
      </c>
      <c r="F1459" s="143">
        <v>401.35</v>
      </c>
      <c r="G1459" s="143">
        <f>75/1000</f>
        <v>7.4999999999999997E-2</v>
      </c>
      <c r="H1459" s="146">
        <f>+PI()*G1459^2/4</f>
        <v>4.4178646691106467E-3</v>
      </c>
      <c r="I1459" s="156">
        <f>+D1423+O1423</f>
        <v>335.01046891604585</v>
      </c>
      <c r="J1459" s="147">
        <f>+D1458</f>
        <v>335.20836633084753</v>
      </c>
      <c r="K1459" s="147">
        <f>+I1459-J1459</f>
        <v>-0.19789741480167322</v>
      </c>
      <c r="L1459" s="142">
        <f>(-2*POWER(2*9.81*G1459*ABS(K1459)/F1459,0.5))*(LOG10(($D$2/(3.7*G1459))+((2.51*$D$3*POWER(F1459,0.5))/(G1459*POWER(2*9.81*G1459*ABS(K1459),0.5)))))</f>
        <v>0.15620587316640308</v>
      </c>
      <c r="M1459" s="146">
        <f>+IF(K1459&lt;0,-H1459*L1459,H1459*L1459)</f>
        <v>-6.9009640816943105E-4</v>
      </c>
      <c r="N1459" s="142">
        <f>+M1459/K1459</f>
        <v>3.4871421077482226E-3</v>
      </c>
      <c r="O1459" s="148"/>
    </row>
    <row r="1460" spans="2:15" ht="15.75" x14ac:dyDescent="0.3">
      <c r="B1460" s="141"/>
      <c r="C1460" s="142"/>
      <c r="D1460" s="143"/>
      <c r="E1460" s="144"/>
      <c r="F1460" s="142"/>
      <c r="G1460" s="142"/>
      <c r="H1460" s="146"/>
      <c r="I1460" s="152"/>
      <c r="J1460" s="143"/>
      <c r="K1460" s="142"/>
      <c r="L1460" s="149" t="s">
        <v>166</v>
      </c>
      <c r="M1460" s="150">
        <f>+SUM(M1458:M1459)-C1458</f>
        <v>-7.3446967399176406E-5</v>
      </c>
      <c r="N1460" s="151">
        <f>+SUM(N1458:N1459)</f>
        <v>1.7236304899722388E-2</v>
      </c>
      <c r="O1460" s="153"/>
    </row>
    <row r="1461" spans="2:15" ht="15.75" x14ac:dyDescent="0.3">
      <c r="B1461" s="141"/>
      <c r="C1461" s="142"/>
      <c r="D1461" s="143"/>
      <c r="E1461" s="144"/>
      <c r="F1461" s="142"/>
      <c r="G1461" s="142"/>
      <c r="H1461" s="146"/>
      <c r="I1461" s="152"/>
      <c r="J1461" s="143"/>
      <c r="K1461" s="142"/>
      <c r="L1461" s="149"/>
      <c r="M1461" s="150"/>
      <c r="N1461" s="151"/>
      <c r="O1461" s="153"/>
    </row>
    <row r="1462" spans="2:15" x14ac:dyDescent="0.25">
      <c r="B1462" s="154" t="s">
        <v>145</v>
      </c>
      <c r="C1462" s="143">
        <f>1.95/1000</f>
        <v>1.9499999999999999E-3</v>
      </c>
      <c r="D1462" s="147">
        <f>+D1423+O1423</f>
        <v>335.01046891604585</v>
      </c>
      <c r="E1462" s="144" t="s">
        <v>117</v>
      </c>
      <c r="F1462" s="143">
        <v>401.35</v>
      </c>
      <c r="G1462" s="143">
        <f>75/1000</f>
        <v>7.4999999999999997E-2</v>
      </c>
      <c r="H1462" s="146">
        <f>+PI()*G1462^2/4</f>
        <v>4.4178646691106467E-3</v>
      </c>
      <c r="I1462" s="147">
        <f>+D1458+O1458</f>
        <v>335.19984397436491</v>
      </c>
      <c r="J1462" s="147">
        <f>+D1462</f>
        <v>335.01046891604585</v>
      </c>
      <c r="K1462" s="147">
        <f>+I1462-J1462</f>
        <v>0.1893750583190581</v>
      </c>
      <c r="L1462" s="262">
        <f>(-2*POWER(2*9.81*G1462*ABS(K1462)/F1462,0.5))*(LOG10(($D$2/(3.7*G1462))+((2.51*$D$3*POWER(F1462,0.5))/(G1462*POWER(2*9.81*G1462*ABS(K1462),0.5)))))</f>
        <v>0.15230379110579878</v>
      </c>
      <c r="M1462" s="146">
        <f>+IF(K1462&lt;0,-H1462*L1462,H1462*L1462)</f>
        <v>6.728575376979168E-4</v>
      </c>
      <c r="N1462" s="142">
        <f>+M1462/K1462</f>
        <v>3.5530420091767841E-3</v>
      </c>
      <c r="O1462" s="148">
        <f>2*M1464/N1464</f>
        <v>-8.5894699447529223E-3</v>
      </c>
    </row>
    <row r="1463" spans="2:15" x14ac:dyDescent="0.25">
      <c r="B1463" s="141"/>
      <c r="C1463" s="142"/>
      <c r="D1463" s="143"/>
      <c r="E1463" s="144" t="s">
        <v>167</v>
      </c>
      <c r="F1463" s="143">
        <v>249.85</v>
      </c>
      <c r="G1463" s="143">
        <f>75/1000</f>
        <v>7.4999999999999997E-2</v>
      </c>
      <c r="H1463" s="146">
        <f>+PI()*G1463^2/4</f>
        <v>4.4178646691106467E-3</v>
      </c>
      <c r="I1463" s="147">
        <f>+D1427+O1427</f>
        <v>335.35694910764823</v>
      </c>
      <c r="J1463" s="147">
        <f>+D1462</f>
        <v>335.01046891604585</v>
      </c>
      <c r="K1463" s="147">
        <f>+I1463-J1463</f>
        <v>0.34648019160238164</v>
      </c>
      <c r="L1463" s="142">
        <f>(-2*POWER(2*9.81*G1463*ABS(K1463)/F1463,0.5))*(LOG10(($D$2/(3.7*G1463))+((2.51*$D$3*POWER(F1463,0.5))/(G1463*POWER(2*9.81*G1463*ABS(K1463),0.5)))))</f>
        <v>0.2821347498335367</v>
      </c>
      <c r="M1463" s="146">
        <f>+IF(K1463&lt;0,-H1463*L1463,H1463*L1463)</f>
        <v>1.2464331432179528E-3</v>
      </c>
      <c r="N1463" s="142">
        <f>+M1463/K1463</f>
        <v>3.5974153023107052E-3</v>
      </c>
      <c r="O1463" s="148"/>
    </row>
    <row r="1464" spans="2:15" ht="15.75" x14ac:dyDescent="0.3">
      <c r="B1464" s="141"/>
      <c r="C1464" s="142"/>
      <c r="D1464" s="152"/>
      <c r="E1464" s="144"/>
      <c r="F1464" s="142"/>
      <c r="G1464" s="142"/>
      <c r="H1464" s="146"/>
      <c r="I1464" s="152"/>
      <c r="J1464" s="143"/>
      <c r="K1464" s="142"/>
      <c r="L1464" s="149" t="s">
        <v>166</v>
      </c>
      <c r="M1464" s="150">
        <f>+SUM(M1462:M1463)-C1462</f>
        <v>-3.0709319084130287E-5</v>
      </c>
      <c r="N1464" s="151">
        <f>+SUM(N1462:N1463)</f>
        <v>7.1504573114874893E-3</v>
      </c>
      <c r="O1464" s="153"/>
    </row>
    <row r="1465" spans="2:15" x14ac:dyDescent="0.25">
      <c r="B1465" s="141"/>
      <c r="C1465" s="142"/>
      <c r="D1465" s="152"/>
      <c r="E1465" s="144"/>
      <c r="F1465" s="142"/>
      <c r="G1465" s="142"/>
      <c r="H1465" s="146"/>
      <c r="I1465" s="152"/>
      <c r="J1465" s="143"/>
      <c r="K1465" s="142"/>
      <c r="L1465" s="142"/>
      <c r="M1465" s="142"/>
      <c r="N1465" s="142"/>
      <c r="O1465" s="153"/>
    </row>
    <row r="1466" spans="2:15" x14ac:dyDescent="0.25">
      <c r="B1466" s="154" t="s">
        <v>146</v>
      </c>
      <c r="C1466" s="143">
        <f>4.52/1000</f>
        <v>4.5199999999999997E-3</v>
      </c>
      <c r="D1466" s="156">
        <f>+D1427+O1427</f>
        <v>335.35694910764823</v>
      </c>
      <c r="E1466" s="144" t="s">
        <v>112</v>
      </c>
      <c r="F1466" s="143">
        <v>401.36</v>
      </c>
      <c r="G1466" s="145">
        <f>110/1000</f>
        <v>0.11</v>
      </c>
      <c r="H1466" s="146">
        <f>+PI()*G1466^2/4</f>
        <v>9.5033177771091243E-3</v>
      </c>
      <c r="I1466" s="156">
        <f>+D1453+O1453</f>
        <v>335.39140652601048</v>
      </c>
      <c r="J1466" s="147">
        <f>+D1466</f>
        <v>335.35694910764823</v>
      </c>
      <c r="K1466" s="147">
        <f>+I1466-J1466</f>
        <v>3.4457418362251246E-2</v>
      </c>
      <c r="L1466" s="142">
        <f>(-2*POWER(2*9.81*G1466*ABS(K1466)/F1466,0.5))*(LOG10(($D$2/(3.7*G1466))+((2.51*$D$3*POWER(F1466,0.5))/(G1466*POWER(2*9.81*G1466*ABS(K1466),0.5)))))</f>
        <v>7.5420338233999726E-2</v>
      </c>
      <c r="M1466" s="146">
        <f>+IF(K1466&lt;0,-H1466*L1466,H1466*L1466)</f>
        <v>7.1674344109475257E-4</v>
      </c>
      <c r="N1466" s="142">
        <f>+M1466/K1466</f>
        <v>2.0800845657083775E-2</v>
      </c>
      <c r="O1466" s="148">
        <f>2*M1470/N1470</f>
        <v>-8.0962457618910331E-3</v>
      </c>
    </row>
    <row r="1467" spans="2:15" x14ac:dyDescent="0.25">
      <c r="B1467" s="141"/>
      <c r="C1467" s="142"/>
      <c r="D1467" s="152"/>
      <c r="E1467" s="144" t="s">
        <v>167</v>
      </c>
      <c r="F1467" s="143">
        <v>249.85</v>
      </c>
      <c r="G1467" s="145">
        <f>75/1000</f>
        <v>7.4999999999999997E-2</v>
      </c>
      <c r="H1467" s="146">
        <f>+PI()*G1467^2/4</f>
        <v>4.4178646691106467E-3</v>
      </c>
      <c r="I1467" s="156">
        <f>+D1462+O1462</f>
        <v>335.0018794461011</v>
      </c>
      <c r="J1467" s="147">
        <f>+D1466</f>
        <v>335.35694910764823</v>
      </c>
      <c r="K1467" s="147">
        <f>+I1467-J1467</f>
        <v>-0.35506966154713382</v>
      </c>
      <c r="L1467" s="142">
        <f>(-2*POWER(2*9.81*G1467*ABS(K1467)/F1467,0.5))*(LOG10(($D$2/(3.7*G1467))+((2.51*$D$3*POWER(F1467,0.5))/(G1467*POWER(2*9.81*G1467*ABS(K1467),0.5)))))</f>
        <v>0.28609332429175682</v>
      </c>
      <c r="M1467" s="146">
        <f>+IF(K1467&lt;0,-H1467*L1467,H1467*L1467)</f>
        <v>-1.2639215894569673E-3</v>
      </c>
      <c r="N1467" s="142">
        <f>+M1467/K1467</f>
        <v>3.5596439976023908E-3</v>
      </c>
      <c r="O1467" s="148"/>
    </row>
    <row r="1468" spans="2:15" x14ac:dyDescent="0.25">
      <c r="B1468" s="141"/>
      <c r="C1468" s="142"/>
      <c r="D1468" s="152"/>
      <c r="E1468" s="144" t="s">
        <v>140</v>
      </c>
      <c r="F1468" s="143">
        <v>298.01</v>
      </c>
      <c r="G1468" s="145">
        <f>63/1000</f>
        <v>6.3E-2</v>
      </c>
      <c r="H1468" s="146">
        <f>+PI()*G1468^2/4</f>
        <v>3.1172453105244723E-3</v>
      </c>
      <c r="I1468" s="156">
        <f>+D1433+O1433</f>
        <v>335.31918936914622</v>
      </c>
      <c r="J1468" s="147">
        <f>+D1466</f>
        <v>335.35694910764823</v>
      </c>
      <c r="K1468" s="147">
        <f>+I1468-J1468</f>
        <v>-3.7759738502018081E-2</v>
      </c>
      <c r="L1468" s="142">
        <f>(-2*POWER(2*9.81*G1468*ABS(K1468)/F1468,0.5))*(LOG10(($D$2/(3.7*G1468))+((2.51*$D$3*POWER(F1468,0.5))/(G1468*POWER(2*9.81*G1468*ABS(K1468),0.5)))))</f>
        <v>6.237043276995554E-2</v>
      </c>
      <c r="M1468" s="146">
        <f>+IF(K1468&lt;0,-H1468*L1468,H1468*L1468)</f>
        <v>-1.9442393906752577E-4</v>
      </c>
      <c r="N1468" s="142">
        <f>+M1468/K1468</f>
        <v>5.1489747222993806E-3</v>
      </c>
      <c r="O1468" s="148"/>
    </row>
    <row r="1469" spans="2:15" x14ac:dyDescent="0.25">
      <c r="B1469" s="141"/>
      <c r="C1469" s="142"/>
      <c r="D1469" s="142"/>
      <c r="E1469" s="144" t="s">
        <v>168</v>
      </c>
      <c r="F1469" s="143">
        <v>184.94</v>
      </c>
      <c r="G1469" s="145">
        <f>110/1000</f>
        <v>0.11</v>
      </c>
      <c r="H1469" s="146">
        <f>+PI()*G1469^2/4</f>
        <v>9.5033177771091243E-3</v>
      </c>
      <c r="I1469" s="156">
        <f>+D1441+O1441</f>
        <v>335.85648911306805</v>
      </c>
      <c r="J1469" s="147">
        <f>+D1466</f>
        <v>335.35694910764823</v>
      </c>
      <c r="K1469" s="147">
        <f>+I1469-J1469</f>
        <v>0.49954000541981713</v>
      </c>
      <c r="L1469" s="142">
        <f>(-2*POWER(2*9.81*G1469*ABS(K1469)/F1469,0.5))*(LOG10(($D$2/(3.7*G1469))+((2.51*$D$3*POWER(F1469,0.5))/(G1469*POWER(2*9.81*G1469*ABS(K1469),0.5)))))</f>
        <v>0.53673978288258173</v>
      </c>
      <c r="M1469" s="146">
        <f>+IF(K1469&lt;0,-H1469*L1469,H1469*L1469)</f>
        <v>5.1008087203497305E-3</v>
      </c>
      <c r="N1469" s="142">
        <f>+M1469/K1469</f>
        <v>1.0211011460559546E-2</v>
      </c>
      <c r="O1469" s="148"/>
    </row>
    <row r="1470" spans="2:15" ht="15.75" x14ac:dyDescent="0.3">
      <c r="B1470" s="141"/>
      <c r="C1470" s="142"/>
      <c r="D1470" s="142"/>
      <c r="E1470" s="142"/>
      <c r="F1470" s="142"/>
      <c r="G1470" s="142"/>
      <c r="H1470" s="146"/>
      <c r="I1470" s="152"/>
      <c r="J1470" s="143"/>
      <c r="K1470" s="142"/>
      <c r="L1470" s="149" t="s">
        <v>166</v>
      </c>
      <c r="M1470" s="150">
        <f>+SUM(M1466:M1469)-C1466</f>
        <v>-1.6079336708000984E-4</v>
      </c>
      <c r="N1470" s="151">
        <f>+SUM(N1466:N1469)</f>
        <v>3.9720475837545094E-2</v>
      </c>
      <c r="O1470" s="153"/>
    </row>
    <row r="1471" spans="2:15" x14ac:dyDescent="0.25">
      <c r="B1471" s="141"/>
      <c r="C1471" s="142"/>
      <c r="D1471" s="142"/>
      <c r="E1471" s="142"/>
      <c r="F1471" s="142"/>
      <c r="G1471" s="142"/>
      <c r="H1471" s="146"/>
      <c r="I1471" s="142"/>
      <c r="J1471" s="143"/>
      <c r="K1471" s="142"/>
      <c r="L1471" s="142"/>
      <c r="M1471" s="142"/>
      <c r="N1471" s="142"/>
      <c r="O1471" s="153"/>
    </row>
    <row r="1472" spans="2:15" x14ac:dyDescent="0.25">
      <c r="B1472" s="154" t="s">
        <v>147</v>
      </c>
      <c r="C1472" s="142">
        <f>0.79/1000</f>
        <v>7.9000000000000001E-4</v>
      </c>
      <c r="D1472" s="147">
        <f>+D1433+O1433</f>
        <v>335.31918936914622</v>
      </c>
      <c r="E1472" s="144" t="s">
        <v>140</v>
      </c>
      <c r="F1472" s="143">
        <v>298.01</v>
      </c>
      <c r="G1472" s="143">
        <f>63/1000</f>
        <v>6.3E-2</v>
      </c>
      <c r="H1472" s="146">
        <f>+PI()*G1472^2/4</f>
        <v>3.1172453105244723E-3</v>
      </c>
      <c r="I1472" s="147">
        <f>+D1466+O1466</f>
        <v>335.34885286188631</v>
      </c>
      <c r="J1472" s="147">
        <f>+D1472</f>
        <v>335.31918936914622</v>
      </c>
      <c r="K1472" s="147">
        <f>+I1472-J1472</f>
        <v>2.9663492740098718E-2</v>
      </c>
      <c r="L1472" s="142">
        <f>(-2*POWER(2*9.81*G1472*ABS(K1472)/F1472,0.5))*(LOG10(($D$2/(3.7*G1472))+((2.51*$D$3*POWER(F1472,0.5))/(G1472*POWER(2*9.81*G1472*ABS(K1472),0.5)))))</f>
        <v>5.4120595650702846E-2</v>
      </c>
      <c r="M1472" s="146">
        <f>+IF(K1472&lt;0,-H1472*L1472,H1472*L1472)</f>
        <v>1.6870717299494461E-4</v>
      </c>
      <c r="N1472" s="142">
        <f>+M1472/K1472</f>
        <v>5.6873671105792771E-3</v>
      </c>
      <c r="O1472" s="148">
        <f>2*M1474/N1474</f>
        <v>-8.2190310647675315E-3</v>
      </c>
    </row>
    <row r="1473" spans="2:15" x14ac:dyDescent="0.25">
      <c r="B1473" s="141"/>
      <c r="C1473" s="142"/>
      <c r="D1473" s="142"/>
      <c r="E1473" s="144" t="s">
        <v>169</v>
      </c>
      <c r="F1473" s="143">
        <v>119.71</v>
      </c>
      <c r="G1473" s="143">
        <f>63/1000</f>
        <v>6.3E-2</v>
      </c>
      <c r="H1473" s="146">
        <f>+PI()*G1473^2/4</f>
        <v>3.1172453105244723E-3</v>
      </c>
      <c r="I1473" s="147">
        <f>+D1437+O1437</f>
        <v>335.41705422283894</v>
      </c>
      <c r="J1473" s="147">
        <f>+D1472</f>
        <v>335.31918936914622</v>
      </c>
      <c r="K1473" s="147">
        <f>+I1473-J1473</f>
        <v>9.7864853692726683E-2</v>
      </c>
      <c r="L1473" s="142">
        <f>(-2*POWER(2*9.81*G1473*ABS(K1473)/F1473,0.5))*(LOG10(($D$2/(3.7*G1473))+((2.51*$D$3*POWER(F1473,0.5))/(G1473*POWER(2*9.81*G1473*ABS(K1473),0.5)))))</f>
        <v>0.18408067133545522</v>
      </c>
      <c r="M1473" s="146">
        <f>+IF(K1473&lt;0,-H1473*L1473,H1473*L1473)</f>
        <v>5.7382460947864443E-4</v>
      </c>
      <c r="N1473" s="142">
        <f>+M1473/K1473</f>
        <v>5.863439098170246E-3</v>
      </c>
      <c r="O1473" s="148"/>
    </row>
    <row r="1474" spans="2:15" ht="15.75" x14ac:dyDescent="0.3">
      <c r="B1474" s="141"/>
      <c r="C1474" s="142"/>
      <c r="D1474" s="142"/>
      <c r="E1474" s="142"/>
      <c r="F1474" s="142"/>
      <c r="G1474" s="142"/>
      <c r="H1474" s="146"/>
      <c r="I1474" s="142"/>
      <c r="J1474" s="142"/>
      <c r="K1474" s="142"/>
      <c r="L1474" s="149" t="s">
        <v>166</v>
      </c>
      <c r="M1474" s="150">
        <f>+SUM(M1472:M1473)-C1472</f>
        <v>-4.7468217526411001E-5</v>
      </c>
      <c r="N1474" s="151">
        <f>+SUM(N1472:N1473)</f>
        <v>1.1550806208749523E-2</v>
      </c>
      <c r="O1474" s="153"/>
    </row>
    <row r="1475" spans="2:15" x14ac:dyDescent="0.25">
      <c r="B1475" s="141"/>
      <c r="C1475" s="142"/>
      <c r="D1475" s="142"/>
      <c r="E1475" s="142"/>
      <c r="F1475" s="142"/>
      <c r="G1475" s="142"/>
      <c r="H1475" s="146"/>
      <c r="I1475" s="142"/>
      <c r="J1475" s="142"/>
      <c r="K1475" s="142"/>
      <c r="L1475" s="142"/>
      <c r="M1475" s="142"/>
      <c r="N1475" s="142"/>
      <c r="O1475" s="153"/>
    </row>
    <row r="1476" spans="2:15" x14ac:dyDescent="0.25">
      <c r="B1476" s="154" t="s">
        <v>148</v>
      </c>
      <c r="C1476" s="142">
        <f>0.76/1000</f>
        <v>7.6000000000000004E-4</v>
      </c>
      <c r="D1476" s="147">
        <f>+D1437+O1437</f>
        <v>335.41705422283894</v>
      </c>
      <c r="E1476" s="144" t="s">
        <v>169</v>
      </c>
      <c r="F1476" s="143">
        <v>119.71</v>
      </c>
      <c r="G1476" s="143">
        <f>63/1000</f>
        <v>6.3E-2</v>
      </c>
      <c r="H1476" s="146">
        <f>+PI()*G1476^2/4</f>
        <v>3.1172453105244723E-3</v>
      </c>
      <c r="I1476" s="147">
        <f>+D1472+O1472</f>
        <v>335.31097033808146</v>
      </c>
      <c r="J1476" s="261">
        <f>+D1476</f>
        <v>335.41705422283894</v>
      </c>
      <c r="K1476" s="147">
        <f>+I1476-J1476</f>
        <v>-0.10608388475748143</v>
      </c>
      <c r="L1476" s="142">
        <f>(-2*POWER(2*9.81*G1476*ABS(K1476)/F1476,0.5))*(LOG10(($D$2/(3.7*G1476))+((2.51*$D$3*POWER(F1476,0.5))/(G1476*POWER(2*9.81*G1476*ABS(K1476),0.5)))))</f>
        <v>0.19280785929740804</v>
      </c>
      <c r="M1476" s="146">
        <f>+IF(K1476&lt;0,-H1476*L1476,H1476*L1476)</f>
        <v>-6.0102939522710744E-4</v>
      </c>
      <c r="N1476" s="142">
        <f>+M1476/K1476</f>
        <v>5.6656050690556993E-3</v>
      </c>
      <c r="O1476" s="148">
        <f>2*M1478/N1478</f>
        <v>-7.7390696950252616E-3</v>
      </c>
    </row>
    <row r="1477" spans="2:15" x14ac:dyDescent="0.25">
      <c r="B1477" s="141"/>
      <c r="C1477" s="142"/>
      <c r="D1477" s="142"/>
      <c r="E1477" s="144" t="s">
        <v>122</v>
      </c>
      <c r="F1477" s="143">
        <v>283.68</v>
      </c>
      <c r="G1477" s="143">
        <f>75/1000</f>
        <v>7.4999999999999997E-2</v>
      </c>
      <c r="H1477" s="146">
        <f>+PI()*G1477^2/4</f>
        <v>4.4178646691106467E-3</v>
      </c>
      <c r="I1477" s="147">
        <f>+D1441+O1441</f>
        <v>335.85648911306805</v>
      </c>
      <c r="J1477" s="261">
        <f>+D1476</f>
        <v>335.41705422283894</v>
      </c>
      <c r="K1477" s="147">
        <f>+I1477-J1477</f>
        <v>0.43943489022910853</v>
      </c>
      <c r="L1477" s="262">
        <f>(-2*POWER(2*9.81*G1477*ABS(K1477)/F1477,0.5))*(LOG10(($D$2/(3.7*G1477))+((2.51*$D$3*POWER(F1477,0.5))/(G1477*POWER(2*9.81*G1477*ABS(K1477),0.5)))))</f>
        <v>0.30046581115350313</v>
      </c>
      <c r="M1477" s="146">
        <f>+IF(K1477&lt;0,-H1477*L1477,H1477*L1477)</f>
        <v>1.3274172913707331E-3</v>
      </c>
      <c r="N1477" s="142">
        <f>+M1477/K1477</f>
        <v>3.0207371350933388E-3</v>
      </c>
      <c r="O1477" s="148"/>
    </row>
    <row r="1478" spans="2:15" ht="15.75" x14ac:dyDescent="0.3">
      <c r="B1478" s="141"/>
      <c r="C1478" s="142"/>
      <c r="D1478" s="142"/>
      <c r="E1478" s="142"/>
      <c r="F1478" s="142"/>
      <c r="G1478" s="142"/>
      <c r="H1478" s="142"/>
      <c r="I1478" s="142"/>
      <c r="J1478" s="142"/>
      <c r="K1478" s="142"/>
      <c r="L1478" s="149" t="s">
        <v>166</v>
      </c>
      <c r="M1478" s="150">
        <f>+SUM(M1476:M1477)-C1476</f>
        <v>-3.3612103856374377E-5</v>
      </c>
      <c r="N1478" s="151">
        <f>+SUM(N1476:N1477)</f>
        <v>8.6863422041490376E-3</v>
      </c>
      <c r="O1478" s="153"/>
    </row>
    <row r="1479" spans="2:15" x14ac:dyDescent="0.25">
      <c r="B1479" s="154"/>
      <c r="C1479" s="142"/>
      <c r="D1479" s="142"/>
      <c r="E1479" s="142"/>
      <c r="F1479" s="142"/>
      <c r="G1479" s="142"/>
      <c r="H1479" s="142"/>
      <c r="I1479" s="142"/>
      <c r="J1479" s="142"/>
      <c r="K1479" s="142"/>
      <c r="L1479" s="142"/>
      <c r="M1479" s="142"/>
      <c r="N1479" s="142"/>
      <c r="O1479" s="153"/>
    </row>
    <row r="1480" spans="2:15" x14ac:dyDescent="0.25">
      <c r="B1480" s="154" t="s">
        <v>142</v>
      </c>
      <c r="C1480" s="142">
        <f>3.71/1000</f>
        <v>3.7099999999999998E-3</v>
      </c>
      <c r="D1480" s="147">
        <f>+D1441+O1441</f>
        <v>335.85648911306805</v>
      </c>
      <c r="E1480" s="144" t="s">
        <v>168</v>
      </c>
      <c r="F1480" s="143">
        <v>184.94</v>
      </c>
      <c r="G1480" s="145">
        <f>110/1000</f>
        <v>0.11</v>
      </c>
      <c r="H1480" s="146">
        <f>+PI()*G1480^2/4</f>
        <v>9.5033177771091243E-3</v>
      </c>
      <c r="I1480" s="147">
        <f>+D1466+O1466</f>
        <v>335.34885286188631</v>
      </c>
      <c r="J1480" s="261">
        <f>+D1480</f>
        <v>335.85648911306805</v>
      </c>
      <c r="K1480" s="147">
        <f>+I1480-J1480</f>
        <v>-0.5076362511817365</v>
      </c>
      <c r="L1480" s="262">
        <f>(-2*POWER(2*9.81*G1480*ABS(K1480)/F1480,0.5))*(LOG10(($D$2/(3.7*G1480))+((2.51*$D$3*POWER(F1480,0.5))/(G1480*POWER(2*9.81*G1480*ABS(K1480),0.5)))))</f>
        <v>0.54160278432492759</v>
      </c>
      <c r="M1480" s="146">
        <f>+IF(K1480&lt;0,-H1480*L1480,H1480*L1480)</f>
        <v>-5.1470233684068837E-3</v>
      </c>
      <c r="N1480" s="142">
        <f>+M1480/K1480</f>
        <v>1.013919584431771E-2</v>
      </c>
      <c r="O1480" s="148">
        <f>2*M1483/N1483</f>
        <v>-6.4998448996129929E-3</v>
      </c>
    </row>
    <row r="1481" spans="2:15" x14ac:dyDescent="0.25">
      <c r="B1481" s="141"/>
      <c r="C1481" s="142"/>
      <c r="D1481" s="142"/>
      <c r="E1481" s="144" t="s">
        <v>171</v>
      </c>
      <c r="F1481" s="143">
        <v>283.68</v>
      </c>
      <c r="G1481" s="143">
        <f>75/1000</f>
        <v>7.4999999999999997E-2</v>
      </c>
      <c r="H1481" s="146">
        <f>+PI()*G1481^2/4</f>
        <v>4.4178646691106467E-3</v>
      </c>
      <c r="I1481" s="147">
        <f>+D1476+O1476</f>
        <v>335.40931515314389</v>
      </c>
      <c r="J1481" s="261">
        <f>+D1480</f>
        <v>335.85648911306805</v>
      </c>
      <c r="K1481" s="147">
        <f>+I1481-J1481</f>
        <v>-0.44717395992415732</v>
      </c>
      <c r="L1481" s="262">
        <f>(-2*POWER(2*9.81*G1481*ABS(K1481)/F1481,0.5))*(LOG10(($D$2/(3.7*G1481))+((2.51*$D$3*POWER(F1481,0.5))/(G1481*POWER(2*9.81*G1481*ABS(K1481),0.5)))))</f>
        <v>0.30346246086146</v>
      </c>
      <c r="M1481" s="146">
        <f>+IF(K1481&lt;0,-H1481*L1481,H1481*L1481)</f>
        <v>-1.3406560842412166E-3</v>
      </c>
      <c r="N1481" s="142">
        <f>+M1481/K1481</f>
        <v>2.9980638507407674E-3</v>
      </c>
      <c r="O1481" s="148"/>
    </row>
    <row r="1482" spans="2:15" x14ac:dyDescent="0.25">
      <c r="B1482" s="141"/>
      <c r="C1482" s="142"/>
      <c r="D1482" s="142"/>
      <c r="E1482" s="144" t="s">
        <v>170</v>
      </c>
      <c r="F1482" s="143">
        <v>372.26</v>
      </c>
      <c r="G1482" s="145">
        <f>110/1000</f>
        <v>0.11</v>
      </c>
      <c r="H1482" s="146">
        <f>+PI()*G1482^2/4</f>
        <v>9.5033177771091243E-3</v>
      </c>
      <c r="I1482" s="147">
        <v>339.3</v>
      </c>
      <c r="J1482" s="261">
        <f>+D1480</f>
        <v>335.85648911306805</v>
      </c>
      <c r="K1482" s="147">
        <f>+I1482-J1482</f>
        <v>3.4435108869319606</v>
      </c>
      <c r="L1482" s="262">
        <f>(-2*POWER(2*9.81*G1482*ABS(K1482)/F1482,0.5))*(LOG10(($D$2/(3.7*G1482))+((2.51*$D$3*POWER(F1482,0.5))/(G1482*POWER(2*9.81*G1482*ABS(K1482),0.5)))))</f>
        <v>1.0675649877281743</v>
      </c>
      <c r="M1482" s="146">
        <f>+IF(K1482&lt;0,-H1482*L1482,H1482*L1482)</f>
        <v>1.0145409326096443E-2</v>
      </c>
      <c r="N1482" s="142">
        <f>+M1482/K1482</f>
        <v>2.9462399449927752E-3</v>
      </c>
      <c r="O1482" s="148"/>
    </row>
    <row r="1483" spans="2:15" ht="16.5" thickBot="1" x14ac:dyDescent="0.35">
      <c r="B1483" s="299"/>
      <c r="C1483" s="300"/>
      <c r="D1483" s="300"/>
      <c r="E1483" s="300"/>
      <c r="F1483" s="300"/>
      <c r="G1483" s="300"/>
      <c r="H1483" s="300"/>
      <c r="I1483" s="300"/>
      <c r="J1483" s="300"/>
      <c r="K1483" s="300"/>
      <c r="L1483" s="301" t="s">
        <v>166</v>
      </c>
      <c r="M1483" s="302">
        <f>+SUM(M1480:M1482)-C1480</f>
        <v>-5.2270126551657269E-5</v>
      </c>
      <c r="N1483" s="303">
        <f>+SUM(N1480:N1482)</f>
        <v>1.6083499640051253E-2</v>
      </c>
      <c r="O1483" s="304"/>
    </row>
    <row r="1485" spans="2:15" ht="15.75" thickBot="1" x14ac:dyDescent="0.3"/>
    <row r="1486" spans="2:15" ht="15.75" thickBot="1" x14ac:dyDescent="0.3">
      <c r="B1486" s="131">
        <f>+B1447+1</f>
        <v>39</v>
      </c>
      <c r="D1486" s="297"/>
    </row>
    <row r="1487" spans="2:15" ht="32.25" thickBot="1" x14ac:dyDescent="0.3">
      <c r="B1487" s="125" t="s">
        <v>151</v>
      </c>
      <c r="C1487" s="298" t="s">
        <v>161</v>
      </c>
      <c r="D1487" s="298" t="s">
        <v>153</v>
      </c>
      <c r="E1487" s="125" t="s">
        <v>152</v>
      </c>
      <c r="F1487" s="125" t="s">
        <v>78</v>
      </c>
      <c r="G1487" s="125" t="s">
        <v>115</v>
      </c>
      <c r="H1487" s="125" t="s">
        <v>154</v>
      </c>
      <c r="I1487" s="125" t="s">
        <v>155</v>
      </c>
      <c r="J1487" s="125" t="s">
        <v>156</v>
      </c>
      <c r="K1487" s="125" t="s">
        <v>157</v>
      </c>
      <c r="L1487" s="125" t="s">
        <v>82</v>
      </c>
      <c r="M1487" s="125" t="s">
        <v>164</v>
      </c>
      <c r="N1487" s="125" t="s">
        <v>158</v>
      </c>
      <c r="O1487" s="129" t="s">
        <v>165</v>
      </c>
    </row>
    <row r="1488" spans="2:15" x14ac:dyDescent="0.25">
      <c r="B1488" s="132" t="s">
        <v>127</v>
      </c>
      <c r="C1488" s="133">
        <f>2.97/1000</f>
        <v>2.97E-3</v>
      </c>
      <c r="D1488" s="134">
        <f>+D1449+O1449</f>
        <v>336.53079116673683</v>
      </c>
      <c r="E1488" s="135" t="s">
        <v>110</v>
      </c>
      <c r="F1488" s="136">
        <v>310.83</v>
      </c>
      <c r="G1488" s="137">
        <f>110/1000</f>
        <v>0.11</v>
      </c>
      <c r="H1488" s="138">
        <f>+PI()*G1488^2/4</f>
        <v>9.5033177771091243E-3</v>
      </c>
      <c r="I1488" s="134">
        <v>339.3</v>
      </c>
      <c r="J1488" s="134">
        <f>+D1488</f>
        <v>336.53079116673683</v>
      </c>
      <c r="K1488" s="134">
        <f>+I1488-J1488</f>
        <v>2.7692088332631783</v>
      </c>
      <c r="L1488" s="133">
        <f>(-2*POWER(2*9.81*G1488*ABS(K1488)/F1488,0.5))*(LOG10(($D$2/(3.7*G1488))+((2.51*$D$3*POWER(F1488,0.5))/(G1488*POWER(2*9.81*G1488*ABS(K1488),0.5)))))</f>
        <v>1.0454771363316897</v>
      </c>
      <c r="M1488" s="139">
        <f>+IF(K1488&lt;0,-H1488*L1488,H1488*L1488)</f>
        <v>9.9355014552620861E-3</v>
      </c>
      <c r="N1488" s="133">
        <f>+M1488/K1488</f>
        <v>3.5878483904568138E-3</v>
      </c>
      <c r="O1488" s="140">
        <f>2*M1490/N1490</f>
        <v>-5.2676436466258195E-3</v>
      </c>
    </row>
    <row r="1489" spans="2:15" x14ac:dyDescent="0.25">
      <c r="B1489" s="141"/>
      <c r="C1489" s="142"/>
      <c r="D1489" s="143"/>
      <c r="E1489" s="144" t="s">
        <v>138</v>
      </c>
      <c r="F1489" s="143">
        <v>240.22</v>
      </c>
      <c r="G1489" s="145">
        <f>110/1000</f>
        <v>0.11</v>
      </c>
      <c r="H1489" s="146">
        <f>+PI()*G1489^2/4</f>
        <v>9.5033177771091243E-3</v>
      </c>
      <c r="I1489" s="147">
        <f>+D1453+O1453</f>
        <v>335.39140652601048</v>
      </c>
      <c r="J1489" s="147">
        <f>+D1488</f>
        <v>336.53079116673683</v>
      </c>
      <c r="K1489" s="147">
        <f>+I1489-J1489</f>
        <v>-1.1393846407263482</v>
      </c>
      <c r="L1489" s="142">
        <f>(-2*POWER(2*9.81*G1489*ABS(K1489)/F1489,0.5))*(LOG10(($D$2/(3.7*G1489))+((2.51*$D$3*POWER(F1489,0.5))/(G1489*POWER(2*9.81*G1489*ABS(K1489),0.5)))))</f>
        <v>0.73564960696622328</v>
      </c>
      <c r="M1489" s="146">
        <f>+IF(K1489&lt;0,-H1489*L1489,H1489*L1489)</f>
        <v>-6.9911119876054501E-3</v>
      </c>
      <c r="N1489" s="142">
        <f>+M1489/K1489</f>
        <v>6.1358664473032346E-3</v>
      </c>
      <c r="O1489" s="148"/>
    </row>
    <row r="1490" spans="2:15" ht="15.75" x14ac:dyDescent="0.3">
      <c r="B1490" s="141"/>
      <c r="C1490" s="142"/>
      <c r="D1490" s="143"/>
      <c r="E1490" s="144"/>
      <c r="F1490" s="143"/>
      <c r="G1490" s="145"/>
      <c r="H1490" s="146"/>
      <c r="I1490" s="147"/>
      <c r="J1490" s="147"/>
      <c r="K1490" s="147"/>
      <c r="L1490" s="149" t="s">
        <v>166</v>
      </c>
      <c r="M1490" s="150">
        <f>+SUM(M1488:M1489)-C1488</f>
        <v>-2.5610532343363964E-5</v>
      </c>
      <c r="N1490" s="151">
        <f>+SUM(N1488:N1489)</f>
        <v>9.7237148377600485E-3</v>
      </c>
      <c r="O1490" s="148"/>
    </row>
    <row r="1491" spans="2:15" x14ac:dyDescent="0.25">
      <c r="B1491" s="141"/>
      <c r="C1491" s="142"/>
      <c r="D1491" s="143"/>
      <c r="E1491" s="144"/>
      <c r="F1491" s="142"/>
      <c r="G1491" s="142"/>
      <c r="H1491" s="146"/>
      <c r="I1491" s="152"/>
      <c r="J1491" s="142"/>
      <c r="K1491" s="142"/>
      <c r="L1491" s="142"/>
      <c r="M1491" s="142"/>
      <c r="N1491" s="142"/>
      <c r="O1491" s="153"/>
    </row>
    <row r="1492" spans="2:15" x14ac:dyDescent="0.25">
      <c r="B1492" s="154" t="s">
        <v>128</v>
      </c>
      <c r="C1492" s="142">
        <f>3.73/1000</f>
        <v>3.7299999999999998E-3</v>
      </c>
      <c r="D1492" s="147">
        <f>+D1453+O1453</f>
        <v>335.39140652601048</v>
      </c>
      <c r="E1492" s="144" t="s">
        <v>138</v>
      </c>
      <c r="F1492" s="143">
        <v>240.22</v>
      </c>
      <c r="G1492" s="155">
        <f>110/1000</f>
        <v>0.11</v>
      </c>
      <c r="H1492" s="146">
        <f>+PI()*G1492^2/4</f>
        <v>9.5033177771091243E-3</v>
      </c>
      <c r="I1492" s="156">
        <f>+D1488+O1488</f>
        <v>336.52552352309021</v>
      </c>
      <c r="J1492" s="147">
        <f>+D1492</f>
        <v>335.39140652601048</v>
      </c>
      <c r="K1492" s="147">
        <f>+I1492-J1492</f>
        <v>1.1341169970797296</v>
      </c>
      <c r="L1492" s="142">
        <f>(-2*POWER(2*9.81*G1492*ABS(K1492)/F1492,0.5))*(LOG10(($D$2/(3.7*G1492))+((2.51*$D$3*POWER(F1492,0.5))/(G1492*POWER(2*9.81*G1492*ABS(K1492),0.5)))))</f>
        <v>0.73374718187203047</v>
      </c>
      <c r="M1492" s="146">
        <f>+IF(K1492&lt;0,-H1492*L1492,H1492*L1492)</f>
        <v>6.9730326373881888E-3</v>
      </c>
      <c r="N1492" s="142">
        <f>+M1492/K1492</f>
        <v>6.148424417712856E-3</v>
      </c>
      <c r="O1492" s="148">
        <f>2*M1495/N1495</f>
        <v>-7.7081276249447266E-3</v>
      </c>
    </row>
    <row r="1493" spans="2:15" x14ac:dyDescent="0.25">
      <c r="B1493" s="141"/>
      <c r="C1493" s="142"/>
      <c r="D1493" s="143"/>
      <c r="E1493" s="144" t="s">
        <v>139</v>
      </c>
      <c r="F1493" s="147">
        <v>237.3</v>
      </c>
      <c r="G1493" s="155">
        <f>110/1000</f>
        <v>0.11</v>
      </c>
      <c r="H1493" s="146">
        <f>+PI()*G1493^2/4</f>
        <v>9.5033177771091243E-3</v>
      </c>
      <c r="I1493" s="156">
        <f>+D1458+O1458</f>
        <v>335.19984397436491</v>
      </c>
      <c r="J1493" s="147">
        <f>+D1492</f>
        <v>335.39140652601048</v>
      </c>
      <c r="K1493" s="147">
        <f>+I1493-J1493</f>
        <v>-0.19156255164557479</v>
      </c>
      <c r="L1493" s="142">
        <f>(-2*POWER(2*9.81*G1493*ABS(K1493)/F1493,0.5))*(LOG10(($D$2/(3.7*G1493))+((2.51*$D$3*POWER(F1493,0.5))/(G1493*POWER(2*9.81*G1493*ABS(K1493),0.5)))))</f>
        <v>0.27173235837080117</v>
      </c>
      <c r="M1493" s="146">
        <f>+IF(K1493&lt;0,-H1493*L1493,H1493*L1493)</f>
        <v>-2.5823589519210224E-3</v>
      </c>
      <c r="N1493" s="142">
        <f>+M1493/K1493</f>
        <v>1.3480499866690289E-2</v>
      </c>
      <c r="O1493" s="148"/>
    </row>
    <row r="1494" spans="2:15" x14ac:dyDescent="0.25">
      <c r="B1494" s="141"/>
      <c r="C1494" s="142"/>
      <c r="D1494" s="143"/>
      <c r="E1494" s="144" t="s">
        <v>112</v>
      </c>
      <c r="F1494" s="143">
        <v>401.36</v>
      </c>
      <c r="G1494" s="155">
        <f>110/1000</f>
        <v>0.11</v>
      </c>
      <c r="H1494" s="146">
        <f>+PI()*G1494^2/4</f>
        <v>9.5033177771091243E-3</v>
      </c>
      <c r="I1494" s="156">
        <f>+D1466+O1466</f>
        <v>335.34885286188631</v>
      </c>
      <c r="J1494" s="147">
        <f>+D1492</f>
        <v>335.39140652601048</v>
      </c>
      <c r="K1494" s="147">
        <f>+I1494-J1494</f>
        <v>-4.2553664124170609E-2</v>
      </c>
      <c r="L1494" s="142">
        <f>(-2*POWER(2*9.81*G1494*ABS(K1494)/F1494,0.5))*(LOG10(($D$2/(3.7*G1494))+((2.51*$D$3*POWER(F1494,0.5))/(G1494*POWER(2*9.81*G1494*ABS(K1494),0.5)))))</f>
        <v>8.5197071193066451E-2</v>
      </c>
      <c r="M1494" s="146">
        <f>+IF(K1494&lt;0,-H1494*L1494,H1494*L1494)</f>
        <v>-8.096548412267001E-4</v>
      </c>
      <c r="N1494" s="142">
        <f>+M1494/K1494</f>
        <v>1.9026677441081125E-2</v>
      </c>
      <c r="O1494" s="148"/>
    </row>
    <row r="1495" spans="2:15" ht="15.75" x14ac:dyDescent="0.3">
      <c r="B1495" s="141"/>
      <c r="C1495" s="142"/>
      <c r="D1495" s="143"/>
      <c r="E1495" s="144"/>
      <c r="F1495" s="143"/>
      <c r="G1495" s="155"/>
      <c r="H1495" s="146"/>
      <c r="I1495" s="156"/>
      <c r="J1495" s="147"/>
      <c r="K1495" s="147"/>
      <c r="L1495" s="149" t="s">
        <v>166</v>
      </c>
      <c r="M1495" s="150">
        <f>+SUM(M1492:M1494)-C1492</f>
        <v>-1.4898115575953316E-4</v>
      </c>
      <c r="N1495" s="151">
        <f>+SUM(N1492:N1494)</f>
        <v>3.8655601725484268E-2</v>
      </c>
      <c r="O1495" s="153"/>
    </row>
    <row r="1496" spans="2:15" x14ac:dyDescent="0.25">
      <c r="B1496" s="141"/>
      <c r="C1496" s="142"/>
      <c r="D1496" s="143"/>
      <c r="E1496" s="144"/>
      <c r="F1496" s="142"/>
      <c r="G1496" s="142"/>
      <c r="H1496" s="146"/>
      <c r="I1496" s="152"/>
      <c r="J1496" s="143"/>
      <c r="K1496" s="142"/>
      <c r="L1496" s="142"/>
      <c r="M1496" s="142"/>
      <c r="N1496" s="142"/>
      <c r="O1496" s="153"/>
    </row>
    <row r="1497" spans="2:15" x14ac:dyDescent="0.25">
      <c r="B1497" s="154" t="s">
        <v>141</v>
      </c>
      <c r="C1497" s="179">
        <f>1.9/1000</f>
        <v>1.9E-3</v>
      </c>
      <c r="D1497" s="147">
        <f>+D1458+O1458</f>
        <v>335.19984397436491</v>
      </c>
      <c r="E1497" s="144" t="s">
        <v>139</v>
      </c>
      <c r="F1497" s="147">
        <v>237.3</v>
      </c>
      <c r="G1497" s="155">
        <f>110/1000</f>
        <v>0.11</v>
      </c>
      <c r="H1497" s="146">
        <f>+PI()*G1497^2/4</f>
        <v>9.5033177771091243E-3</v>
      </c>
      <c r="I1497" s="156">
        <f>+D1492+O1492</f>
        <v>335.38369839838555</v>
      </c>
      <c r="J1497" s="147">
        <f>+D1497</f>
        <v>335.19984397436491</v>
      </c>
      <c r="K1497" s="147">
        <f>+I1497-J1497</f>
        <v>0.18385442402063745</v>
      </c>
      <c r="L1497" s="142">
        <f>(-2*POWER(2*9.81*G1497*ABS(K1497)/F1497,0.5))*(LOG10(($D$2/(3.7*G1497))+((2.51*$D$3*POWER(F1497,0.5))/(G1497*POWER(2*9.81*G1497*ABS(K1497),0.5)))))</f>
        <v>0.26548464360310087</v>
      </c>
      <c r="M1497" s="146">
        <f>+IF(K1497&lt;0,-H1497*L1497,H1497*L1497)</f>
        <v>2.5229849331028288E-3</v>
      </c>
      <c r="N1497" s="142">
        <f>+M1497/K1497</f>
        <v>1.3722731702227773E-2</v>
      </c>
      <c r="O1497" s="148">
        <f>2*M1499/N1499</f>
        <v>-7.8150368969725943E-3</v>
      </c>
    </row>
    <row r="1498" spans="2:15" x14ac:dyDescent="0.25">
      <c r="B1498" s="141"/>
      <c r="C1498" s="142"/>
      <c r="D1498" s="143"/>
      <c r="E1498" s="144" t="s">
        <v>117</v>
      </c>
      <c r="F1498" s="143">
        <v>401.35</v>
      </c>
      <c r="G1498" s="143">
        <f>75/1000</f>
        <v>7.4999999999999997E-2</v>
      </c>
      <c r="H1498" s="146">
        <f>+PI()*G1498^2/4</f>
        <v>4.4178646691106467E-3</v>
      </c>
      <c r="I1498" s="156">
        <f>+D1462+O1462</f>
        <v>335.0018794461011</v>
      </c>
      <c r="J1498" s="147">
        <f>+D1497</f>
        <v>335.19984397436491</v>
      </c>
      <c r="K1498" s="147">
        <f>+I1498-J1498</f>
        <v>-0.19796452826381028</v>
      </c>
      <c r="L1498" s="142">
        <f>(-2*POWER(2*9.81*G1498*ABS(K1498)/F1498,0.5))*(LOG10(($D$2/(3.7*G1498))+((2.51*$D$3*POWER(F1498,0.5))/(G1498*POWER(2*9.81*G1498*ABS(K1498),0.5)))))</f>
        <v>0.15623630843030714</v>
      </c>
      <c r="M1498" s="146">
        <f>+IF(K1498&lt;0,-H1498*L1498,H1498*L1498)</f>
        <v>-6.9023086704652779E-4</v>
      </c>
      <c r="N1498" s="142">
        <f>+M1498/K1498</f>
        <v>3.4866391120671708E-3</v>
      </c>
      <c r="O1498" s="148"/>
    </row>
    <row r="1499" spans="2:15" ht="15.75" x14ac:dyDescent="0.3">
      <c r="B1499" s="141"/>
      <c r="C1499" s="142"/>
      <c r="D1499" s="143"/>
      <c r="E1499" s="144"/>
      <c r="F1499" s="142"/>
      <c r="G1499" s="142"/>
      <c r="H1499" s="146"/>
      <c r="I1499" s="152"/>
      <c r="J1499" s="143"/>
      <c r="K1499" s="142"/>
      <c r="L1499" s="149" t="s">
        <v>166</v>
      </c>
      <c r="M1499" s="150">
        <f>+SUM(M1497:M1498)-C1497</f>
        <v>-6.7245933943699135E-5</v>
      </c>
      <c r="N1499" s="151">
        <f>+SUM(N1497:N1498)</f>
        <v>1.7209370814294942E-2</v>
      </c>
      <c r="O1499" s="153"/>
    </row>
    <row r="1500" spans="2:15" ht="15.75" x14ac:dyDescent="0.3">
      <c r="B1500" s="141"/>
      <c r="C1500" s="142"/>
      <c r="D1500" s="143"/>
      <c r="E1500" s="144"/>
      <c r="F1500" s="142"/>
      <c r="G1500" s="142"/>
      <c r="H1500" s="146"/>
      <c r="I1500" s="152"/>
      <c r="J1500" s="143"/>
      <c r="K1500" s="142"/>
      <c r="L1500" s="149"/>
      <c r="M1500" s="150"/>
      <c r="N1500" s="151"/>
      <c r="O1500" s="153"/>
    </row>
    <row r="1501" spans="2:15" x14ac:dyDescent="0.25">
      <c r="B1501" s="154" t="s">
        <v>145</v>
      </c>
      <c r="C1501" s="143">
        <f>1.95/1000</f>
        <v>1.9499999999999999E-3</v>
      </c>
      <c r="D1501" s="147">
        <f>+D1462+O1462</f>
        <v>335.0018794461011</v>
      </c>
      <c r="E1501" s="144" t="s">
        <v>117</v>
      </c>
      <c r="F1501" s="143">
        <v>401.35</v>
      </c>
      <c r="G1501" s="143">
        <f>75/1000</f>
        <v>7.4999999999999997E-2</v>
      </c>
      <c r="H1501" s="146">
        <f>+PI()*G1501^2/4</f>
        <v>4.4178646691106467E-3</v>
      </c>
      <c r="I1501" s="147">
        <f>+D1497+O1497</f>
        <v>335.19202893746791</v>
      </c>
      <c r="J1501" s="147">
        <f>+D1501</f>
        <v>335.0018794461011</v>
      </c>
      <c r="K1501" s="147">
        <f>+I1501-J1501</f>
        <v>0.19014949136681025</v>
      </c>
      <c r="L1501" s="262">
        <f>(-2*POWER(2*9.81*G1501*ABS(K1501)/F1501,0.5))*(LOG10(($D$2/(3.7*G1501))+((2.51*$D$3*POWER(F1501,0.5))/(G1501*POWER(2*9.81*G1501*ABS(K1501),0.5)))))</f>
        <v>0.15266149120216746</v>
      </c>
      <c r="M1501" s="146">
        <f>+IF(K1501&lt;0,-H1501*L1501,H1501*L1501)</f>
        <v>6.7443780831580151E-4</v>
      </c>
      <c r="N1501" s="142">
        <f>+M1501/K1501</f>
        <v>3.5468820004086617E-3</v>
      </c>
      <c r="O1501" s="148">
        <f>2*M1503/N1503</f>
        <v>-7.8743599390766836E-3</v>
      </c>
    </row>
    <row r="1502" spans="2:15" x14ac:dyDescent="0.25">
      <c r="B1502" s="141"/>
      <c r="C1502" s="142"/>
      <c r="D1502" s="143"/>
      <c r="E1502" s="144" t="s">
        <v>167</v>
      </c>
      <c r="F1502" s="143">
        <v>249.85</v>
      </c>
      <c r="G1502" s="143">
        <f>75/1000</f>
        <v>7.4999999999999997E-2</v>
      </c>
      <c r="H1502" s="146">
        <f>+PI()*G1502^2/4</f>
        <v>4.4178646691106467E-3</v>
      </c>
      <c r="I1502" s="147">
        <f>+D1466+O1466</f>
        <v>335.34885286188631</v>
      </c>
      <c r="J1502" s="147">
        <f>+D1501</f>
        <v>335.0018794461011</v>
      </c>
      <c r="K1502" s="147">
        <f>+I1502-J1502</f>
        <v>0.34697341578521446</v>
      </c>
      <c r="L1502" s="142">
        <f>(-2*POWER(2*9.81*G1502*ABS(K1502)/F1502,0.5))*(LOG10(($D$2/(3.7*G1502))+((2.51*$D$3*POWER(F1502,0.5))/(G1502*POWER(2*9.81*G1502*ABS(K1502),0.5)))))</f>
        <v>0.28236321873845949</v>
      </c>
      <c r="M1502" s="146">
        <f>+IF(K1502&lt;0,-H1502*L1502,H1502*L1502)</f>
        <v>1.2474424879210014E-3</v>
      </c>
      <c r="N1502" s="142">
        <f>+M1502/K1502</f>
        <v>3.5952105584169617E-3</v>
      </c>
      <c r="O1502" s="148"/>
    </row>
    <row r="1503" spans="2:15" ht="15.75" x14ac:dyDescent="0.3">
      <c r="B1503" s="141"/>
      <c r="C1503" s="142"/>
      <c r="D1503" s="152"/>
      <c r="E1503" s="144"/>
      <c r="F1503" s="142"/>
      <c r="G1503" s="142"/>
      <c r="H1503" s="146"/>
      <c r="I1503" s="152"/>
      <c r="J1503" s="143"/>
      <c r="K1503" s="142"/>
      <c r="L1503" s="149" t="s">
        <v>166</v>
      </c>
      <c r="M1503" s="150">
        <f>+SUM(M1501:M1502)-C1501</f>
        <v>-2.8119703763197085E-5</v>
      </c>
      <c r="N1503" s="151">
        <f>+SUM(N1501:N1502)</f>
        <v>7.1420925588256239E-3</v>
      </c>
      <c r="O1503" s="153"/>
    </row>
    <row r="1504" spans="2:15" x14ac:dyDescent="0.25">
      <c r="B1504" s="141"/>
      <c r="C1504" s="142"/>
      <c r="D1504" s="152"/>
      <c r="E1504" s="144"/>
      <c r="F1504" s="142"/>
      <c r="G1504" s="142"/>
      <c r="H1504" s="146"/>
      <c r="I1504" s="152"/>
      <c r="J1504" s="143"/>
      <c r="K1504" s="142"/>
      <c r="L1504" s="142"/>
      <c r="M1504" s="142"/>
      <c r="N1504" s="142"/>
      <c r="O1504" s="153"/>
    </row>
    <row r="1505" spans="2:15" x14ac:dyDescent="0.25">
      <c r="B1505" s="154" t="s">
        <v>146</v>
      </c>
      <c r="C1505" s="143">
        <f>4.52/1000</f>
        <v>4.5199999999999997E-3</v>
      </c>
      <c r="D1505" s="156">
        <f>+D1466+O1466</f>
        <v>335.34885286188631</v>
      </c>
      <c r="E1505" s="144" t="s">
        <v>112</v>
      </c>
      <c r="F1505" s="143">
        <v>401.36</v>
      </c>
      <c r="G1505" s="145">
        <f>110/1000</f>
        <v>0.11</v>
      </c>
      <c r="H1505" s="146">
        <f>+PI()*G1505^2/4</f>
        <v>9.5033177771091243E-3</v>
      </c>
      <c r="I1505" s="156">
        <f>+D1492+O1492</f>
        <v>335.38369839838555</v>
      </c>
      <c r="J1505" s="147">
        <f>+D1505</f>
        <v>335.34885286188631</v>
      </c>
      <c r="K1505" s="147">
        <f>+I1505-J1505</f>
        <v>3.4845536499233276E-2</v>
      </c>
      <c r="L1505" s="142">
        <f>(-2*POWER(2*9.81*G1505*ABS(K1505)/F1505,0.5))*(LOG10(($D$2/(3.7*G1505))+((2.51*$D$3*POWER(F1505,0.5))/(G1505*POWER(2*9.81*G1505*ABS(K1505),0.5)))))</f>
        <v>7.5910346038716894E-2</v>
      </c>
      <c r="M1505" s="146">
        <f>+IF(K1505&lt;0,-H1505*L1505,H1505*L1505)</f>
        <v>7.2140014097624345E-4</v>
      </c>
      <c r="N1505" s="142">
        <f>+M1505/K1505</f>
        <v>2.0702799079937162E-2</v>
      </c>
      <c r="O1505" s="148">
        <f>2*M1509/N1509</f>
        <v>-7.4197538297363129E-3</v>
      </c>
    </row>
    <row r="1506" spans="2:15" x14ac:dyDescent="0.25">
      <c r="B1506" s="141"/>
      <c r="C1506" s="142"/>
      <c r="D1506" s="152"/>
      <c r="E1506" s="144" t="s">
        <v>167</v>
      </c>
      <c r="F1506" s="143">
        <v>249.85</v>
      </c>
      <c r="G1506" s="145">
        <f>75/1000</f>
        <v>7.4999999999999997E-2</v>
      </c>
      <c r="H1506" s="146">
        <f>+PI()*G1506^2/4</f>
        <v>4.4178646691106467E-3</v>
      </c>
      <c r="I1506" s="156">
        <f>+D1501+O1501</f>
        <v>334.99400508616202</v>
      </c>
      <c r="J1506" s="147">
        <f>+D1505</f>
        <v>335.34885286188631</v>
      </c>
      <c r="K1506" s="147">
        <f>+I1506-J1506</f>
        <v>-0.35484777572429493</v>
      </c>
      <c r="L1506" s="142">
        <f>(-2*POWER(2*9.81*G1506*ABS(K1506)/F1506,0.5))*(LOG10(($D$2/(3.7*G1506))+((2.51*$D$3*POWER(F1506,0.5))/(G1506*POWER(2*9.81*G1506*ABS(K1506),0.5)))))</f>
        <v>0.28599159868857654</v>
      </c>
      <c r="M1506" s="146">
        <f>+IF(K1506&lt;0,-H1506*L1506,H1506*L1506)</f>
        <v>-1.263472179508733E-3</v>
      </c>
      <c r="N1506" s="142">
        <f>+M1506/K1506</f>
        <v>3.5606033514788307E-3</v>
      </c>
      <c r="O1506" s="148"/>
    </row>
    <row r="1507" spans="2:15" x14ac:dyDescent="0.25">
      <c r="B1507" s="141"/>
      <c r="C1507" s="142"/>
      <c r="D1507" s="152"/>
      <c r="E1507" s="144" t="s">
        <v>140</v>
      </c>
      <c r="F1507" s="143">
        <v>298.01</v>
      </c>
      <c r="G1507" s="145">
        <f>63/1000</f>
        <v>6.3E-2</v>
      </c>
      <c r="H1507" s="146">
        <f>+PI()*G1507^2/4</f>
        <v>3.1172453105244723E-3</v>
      </c>
      <c r="I1507" s="156">
        <f>+D1472+O1472</f>
        <v>335.31097033808146</v>
      </c>
      <c r="J1507" s="147">
        <f>+D1505</f>
        <v>335.34885286188631</v>
      </c>
      <c r="K1507" s="147">
        <f>+I1507-J1507</f>
        <v>-3.7882523804853463E-2</v>
      </c>
      <c r="L1507" s="142">
        <f>(-2*POWER(2*9.81*G1507*ABS(K1507)/F1507,0.5))*(LOG10(($D$2/(3.7*G1507))+((2.51*$D$3*POWER(F1507,0.5))/(G1507*POWER(2*9.81*G1507*ABS(K1507),0.5)))))</f>
        <v>6.2489395137304456E-2</v>
      </c>
      <c r="M1507" s="146">
        <f>+IF(K1507&lt;0,-H1507*L1507,H1507*L1507)</f>
        <v>-1.9479477394927308E-4</v>
      </c>
      <c r="N1507" s="142">
        <f>+M1507/K1507</f>
        <v>5.1420748773954765E-3</v>
      </c>
      <c r="O1507" s="148"/>
    </row>
    <row r="1508" spans="2:15" x14ac:dyDescent="0.25">
      <c r="B1508" s="141"/>
      <c r="C1508" s="142"/>
      <c r="D1508" s="142"/>
      <c r="E1508" s="144" t="s">
        <v>168</v>
      </c>
      <c r="F1508" s="143">
        <v>184.94</v>
      </c>
      <c r="G1508" s="145">
        <f>110/1000</f>
        <v>0.11</v>
      </c>
      <c r="H1508" s="146">
        <f>+PI()*G1508^2/4</f>
        <v>9.5033177771091243E-3</v>
      </c>
      <c r="I1508" s="156">
        <f>+D1480+O1480</f>
        <v>335.84998926816843</v>
      </c>
      <c r="J1508" s="147">
        <f>+D1505</f>
        <v>335.34885286188631</v>
      </c>
      <c r="K1508" s="147">
        <f>+I1508-J1508</f>
        <v>0.50113640628211442</v>
      </c>
      <c r="L1508" s="142">
        <f>(-2*POWER(2*9.81*G1508*ABS(K1508)/F1508,0.5))*(LOG10(($D$2/(3.7*G1508))+((2.51*$D$3*POWER(F1508,0.5))/(G1508*POWER(2*9.81*G1508*ABS(K1508),0.5)))))</f>
        <v>0.53770142758111283</v>
      </c>
      <c r="M1508" s="146">
        <f>+IF(K1508&lt;0,-H1508*L1508,H1508*L1508)</f>
        <v>5.1099475355085439E-3</v>
      </c>
      <c r="N1508" s="142">
        <f>+M1508/K1508</f>
        <v>1.0196719838055235E-2</v>
      </c>
      <c r="O1508" s="148"/>
    </row>
    <row r="1509" spans="2:15" ht="15.75" x14ac:dyDescent="0.3">
      <c r="B1509" s="141"/>
      <c r="C1509" s="142"/>
      <c r="D1509" s="142"/>
      <c r="E1509" s="142"/>
      <c r="F1509" s="142"/>
      <c r="G1509" s="142"/>
      <c r="H1509" s="146"/>
      <c r="I1509" s="152"/>
      <c r="J1509" s="143"/>
      <c r="K1509" s="142"/>
      <c r="L1509" s="149" t="s">
        <v>166</v>
      </c>
      <c r="M1509" s="150">
        <f>+SUM(M1505:M1508)-C1505</f>
        <v>-1.4691927697321836E-4</v>
      </c>
      <c r="N1509" s="151">
        <f>+SUM(N1505:N1508)</f>
        <v>3.9602197146866705E-2</v>
      </c>
      <c r="O1509" s="153"/>
    </row>
    <row r="1510" spans="2:15" x14ac:dyDescent="0.25">
      <c r="B1510" s="141"/>
      <c r="C1510" s="142"/>
      <c r="D1510" s="142"/>
      <c r="E1510" s="142"/>
      <c r="F1510" s="142"/>
      <c r="G1510" s="142"/>
      <c r="H1510" s="146"/>
      <c r="I1510" s="142"/>
      <c r="J1510" s="143"/>
      <c r="K1510" s="142"/>
      <c r="L1510" s="142"/>
      <c r="M1510" s="142"/>
      <c r="N1510" s="142"/>
      <c r="O1510" s="153"/>
    </row>
    <row r="1511" spans="2:15" x14ac:dyDescent="0.25">
      <c r="B1511" s="154" t="s">
        <v>147</v>
      </c>
      <c r="C1511" s="142">
        <f>0.79/1000</f>
        <v>7.9000000000000001E-4</v>
      </c>
      <c r="D1511" s="147">
        <f>+D1472+O1472</f>
        <v>335.31097033808146</v>
      </c>
      <c r="E1511" s="144" t="s">
        <v>140</v>
      </c>
      <c r="F1511" s="143">
        <v>298.01</v>
      </c>
      <c r="G1511" s="143">
        <f>63/1000</f>
        <v>6.3E-2</v>
      </c>
      <c r="H1511" s="146">
        <f>+PI()*G1511^2/4</f>
        <v>3.1172453105244723E-3</v>
      </c>
      <c r="I1511" s="147">
        <f>+D1505+O1505</f>
        <v>335.34143310805661</v>
      </c>
      <c r="J1511" s="147">
        <f>+D1511</f>
        <v>335.31097033808146</v>
      </c>
      <c r="K1511" s="147">
        <f>+I1511-J1511</f>
        <v>3.0462769975144965E-2</v>
      </c>
      <c r="L1511" s="142">
        <f>(-2*POWER(2*9.81*G1511*ABS(K1511)/F1511,0.5))*(LOG10(($D$2/(3.7*G1511))+((2.51*$D$3*POWER(F1511,0.5))/(G1511*POWER(2*9.81*G1511*ABS(K1511),0.5)))))</f>
        <v>5.4974448666632994E-2</v>
      </c>
      <c r="M1511" s="146">
        <f>+IF(K1511&lt;0,-H1511*L1511,H1511*L1511)</f>
        <v>1.7136884230473004E-4</v>
      </c>
      <c r="N1511" s="142">
        <f>+M1511/K1511</f>
        <v>5.625517392034686E-3</v>
      </c>
      <c r="O1511" s="148">
        <f>2*M1513/N1513</f>
        <v>-7.526713810936057E-3</v>
      </c>
    </row>
    <row r="1512" spans="2:15" x14ac:dyDescent="0.25">
      <c r="B1512" s="141"/>
      <c r="C1512" s="142"/>
      <c r="D1512" s="142"/>
      <c r="E1512" s="144" t="s">
        <v>169</v>
      </c>
      <c r="F1512" s="143">
        <v>119.71</v>
      </c>
      <c r="G1512" s="143">
        <f>63/1000</f>
        <v>6.3E-2</v>
      </c>
      <c r="H1512" s="146">
        <f>+PI()*G1512^2/4</f>
        <v>3.1172453105244723E-3</v>
      </c>
      <c r="I1512" s="147">
        <f>+D1476+O1476</f>
        <v>335.40931515314389</v>
      </c>
      <c r="J1512" s="147">
        <f>+D1511</f>
        <v>335.31097033808146</v>
      </c>
      <c r="K1512" s="147">
        <f>+I1512-J1512</f>
        <v>9.8344815062432644E-2</v>
      </c>
      <c r="L1512" s="142">
        <f>(-2*POWER(2*9.81*G1512*ABS(K1512)/F1512,0.5))*(LOG10(($D$2/(3.7*G1512))+((2.51*$D$3*POWER(F1512,0.5))/(G1512*POWER(2*9.81*G1512*ABS(K1512),0.5)))))</f>
        <v>0.18459887905177999</v>
      </c>
      <c r="M1512" s="146">
        <f>+IF(K1512&lt;0,-H1512*L1512,H1512*L1512)</f>
        <v>5.7543999005223547E-4</v>
      </c>
      <c r="N1512" s="142">
        <f>+M1512/K1512</f>
        <v>5.8512488908228312E-3</v>
      </c>
      <c r="O1512" s="148"/>
    </row>
    <row r="1513" spans="2:15" ht="15.75" x14ac:dyDescent="0.3">
      <c r="B1513" s="141"/>
      <c r="C1513" s="142"/>
      <c r="D1513" s="142"/>
      <c r="E1513" s="142"/>
      <c r="F1513" s="142"/>
      <c r="G1513" s="142"/>
      <c r="H1513" s="146"/>
      <c r="I1513" s="142"/>
      <c r="J1513" s="142"/>
      <c r="K1513" s="142"/>
      <c r="L1513" s="149" t="s">
        <v>166</v>
      </c>
      <c r="M1513" s="150">
        <f>+SUM(M1511:M1512)-C1511</f>
        <v>-4.3191167643034478E-5</v>
      </c>
      <c r="N1513" s="151">
        <f>+SUM(N1511:N1512)</f>
        <v>1.1476766282857518E-2</v>
      </c>
      <c r="O1513" s="153"/>
    </row>
    <row r="1514" spans="2:15" x14ac:dyDescent="0.25">
      <c r="B1514" s="141"/>
      <c r="C1514" s="142"/>
      <c r="D1514" s="142"/>
      <c r="E1514" s="142"/>
      <c r="F1514" s="142"/>
      <c r="G1514" s="142"/>
      <c r="H1514" s="146"/>
      <c r="I1514" s="142"/>
      <c r="J1514" s="142"/>
      <c r="K1514" s="142"/>
      <c r="L1514" s="142"/>
      <c r="M1514" s="142"/>
      <c r="N1514" s="142"/>
      <c r="O1514" s="153"/>
    </row>
    <row r="1515" spans="2:15" x14ac:dyDescent="0.25">
      <c r="B1515" s="154" t="s">
        <v>148</v>
      </c>
      <c r="C1515" s="142">
        <f>0.76/1000</f>
        <v>7.6000000000000004E-4</v>
      </c>
      <c r="D1515" s="147">
        <f>+D1476+O1476</f>
        <v>335.40931515314389</v>
      </c>
      <c r="E1515" s="144" t="s">
        <v>169</v>
      </c>
      <c r="F1515" s="143">
        <v>119.71</v>
      </c>
      <c r="G1515" s="143">
        <f>63/1000</f>
        <v>6.3E-2</v>
      </c>
      <c r="H1515" s="146">
        <f>+PI()*G1515^2/4</f>
        <v>3.1172453105244723E-3</v>
      </c>
      <c r="I1515" s="147">
        <f>+D1511+O1511</f>
        <v>335.30344362427053</v>
      </c>
      <c r="J1515" s="261">
        <f>+D1515</f>
        <v>335.40931515314389</v>
      </c>
      <c r="K1515" s="147">
        <f>+I1515-J1515</f>
        <v>-0.10587152887336515</v>
      </c>
      <c r="L1515" s="142">
        <f>(-2*POWER(2*9.81*G1515*ABS(K1515)/F1515,0.5))*(LOG10(($D$2/(3.7*G1515))+((2.51*$D$3*POWER(F1515,0.5))/(G1515*POWER(2*9.81*G1515*ABS(K1515),0.5)))))</f>
        <v>0.19258616267041231</v>
      </c>
      <c r="M1515" s="146">
        <f>+IF(K1515&lt;0,-H1515*L1515,H1515*L1515)</f>
        <v>-6.0033831245624595E-4</v>
      </c>
      <c r="N1515" s="142">
        <f>+M1515/K1515</f>
        <v>5.6704415138306109E-3</v>
      </c>
      <c r="O1515" s="148">
        <f>2*M1517/N1517</f>
        <v>-7.089324042514218E-3</v>
      </c>
    </row>
    <row r="1516" spans="2:15" x14ac:dyDescent="0.25">
      <c r="B1516" s="141"/>
      <c r="C1516" s="142"/>
      <c r="D1516" s="142"/>
      <c r="E1516" s="144" t="s">
        <v>122</v>
      </c>
      <c r="F1516" s="143">
        <v>283.68</v>
      </c>
      <c r="G1516" s="143">
        <f>75/1000</f>
        <v>7.4999999999999997E-2</v>
      </c>
      <c r="H1516" s="146">
        <f>+PI()*G1516^2/4</f>
        <v>4.4178646691106467E-3</v>
      </c>
      <c r="I1516" s="147">
        <f>+D1480+O1480</f>
        <v>335.84998926816843</v>
      </c>
      <c r="J1516" s="261">
        <f>+D1515</f>
        <v>335.40931515314389</v>
      </c>
      <c r="K1516" s="147">
        <f>+I1516-J1516</f>
        <v>0.44067411502453524</v>
      </c>
      <c r="L1516" s="262">
        <f>(-2*POWER(2*9.81*G1516*ABS(K1516)/F1516,0.5))*(LOG10(($D$2/(3.7*G1516))+((2.51*$D$3*POWER(F1516,0.5))/(G1516*POWER(2*9.81*G1516*ABS(K1516),0.5)))))</f>
        <v>0.30094720525781127</v>
      </c>
      <c r="M1516" s="146">
        <f>+IF(K1516&lt;0,-H1516*L1516,H1516*L1516)</f>
        <v>1.3295440253760743E-3</v>
      </c>
      <c r="N1516" s="142">
        <f>+M1516/K1516</f>
        <v>3.017068577540684E-3</v>
      </c>
      <c r="O1516" s="148"/>
    </row>
    <row r="1517" spans="2:15" ht="15.75" x14ac:dyDescent="0.3">
      <c r="B1517" s="141"/>
      <c r="C1517" s="142"/>
      <c r="D1517" s="142"/>
      <c r="E1517" s="142"/>
      <c r="F1517" s="142"/>
      <c r="G1517" s="142"/>
      <c r="H1517" s="142"/>
      <c r="I1517" s="142"/>
      <c r="J1517" s="142"/>
      <c r="K1517" s="142"/>
      <c r="L1517" s="149" t="s">
        <v>166</v>
      </c>
      <c r="M1517" s="150">
        <f>+SUM(M1515:M1516)-C1515</f>
        <v>-3.0794287080171704E-5</v>
      </c>
      <c r="N1517" s="151">
        <f>+SUM(N1515:N1516)</f>
        <v>8.6875100913712949E-3</v>
      </c>
      <c r="O1517" s="153"/>
    </row>
    <row r="1518" spans="2:15" x14ac:dyDescent="0.25">
      <c r="B1518" s="154"/>
      <c r="C1518" s="142"/>
      <c r="D1518" s="142"/>
      <c r="E1518" s="142"/>
      <c r="F1518" s="142"/>
      <c r="G1518" s="142"/>
      <c r="H1518" s="142"/>
      <c r="I1518" s="142"/>
      <c r="J1518" s="142"/>
      <c r="K1518" s="142"/>
      <c r="L1518" s="142"/>
      <c r="M1518" s="142"/>
      <c r="N1518" s="142"/>
      <c r="O1518" s="153"/>
    </row>
    <row r="1519" spans="2:15" x14ac:dyDescent="0.25">
      <c r="B1519" s="154" t="s">
        <v>142</v>
      </c>
      <c r="C1519" s="142">
        <f>3.71/1000</f>
        <v>3.7099999999999998E-3</v>
      </c>
      <c r="D1519" s="147">
        <f>+D1480+O1480</f>
        <v>335.84998926816843</v>
      </c>
      <c r="E1519" s="144" t="s">
        <v>168</v>
      </c>
      <c r="F1519" s="143">
        <v>184.94</v>
      </c>
      <c r="G1519" s="145">
        <f>110/1000</f>
        <v>0.11</v>
      </c>
      <c r="H1519" s="146">
        <f>+PI()*G1519^2/4</f>
        <v>9.5033177771091243E-3</v>
      </c>
      <c r="I1519" s="147">
        <f>+D1505+O1505</f>
        <v>335.34143310805661</v>
      </c>
      <c r="J1519" s="261">
        <f>+D1519</f>
        <v>335.84998926816843</v>
      </c>
      <c r="K1519" s="147">
        <f>+I1519-J1519</f>
        <v>-0.50855616011182292</v>
      </c>
      <c r="L1519" s="262">
        <f>(-2*POWER(2*9.81*G1519*ABS(K1519)/F1519,0.5))*(LOG10(($D$2/(3.7*G1519))+((2.51*$D$3*POWER(F1519,0.5))/(G1519*POWER(2*9.81*G1519*ABS(K1519),0.5)))))</f>
        <v>0.54215312950754302</v>
      </c>
      <c r="M1519" s="146">
        <f>+IF(K1519&lt;0,-H1519*L1519,H1519*L1519)</f>
        <v>-5.1522534735643786E-3</v>
      </c>
      <c r="N1519" s="142">
        <f>+M1519/K1519</f>
        <v>1.0131139641355411E-2</v>
      </c>
      <c r="O1519" s="148">
        <f>2*M1522/N1522</f>
        <v>-5.9556604058999853E-3</v>
      </c>
    </row>
    <row r="1520" spans="2:15" x14ac:dyDescent="0.25">
      <c r="B1520" s="141"/>
      <c r="C1520" s="142"/>
      <c r="D1520" s="142"/>
      <c r="E1520" s="144" t="s">
        <v>171</v>
      </c>
      <c r="F1520" s="143">
        <v>283.68</v>
      </c>
      <c r="G1520" s="143">
        <f>75/1000</f>
        <v>7.4999999999999997E-2</v>
      </c>
      <c r="H1520" s="146">
        <f>+PI()*G1520^2/4</f>
        <v>4.4178646691106467E-3</v>
      </c>
      <c r="I1520" s="147">
        <f>+D1515+O1515</f>
        <v>335.40222582910138</v>
      </c>
      <c r="J1520" s="261">
        <f>+D1519</f>
        <v>335.84998926816843</v>
      </c>
      <c r="K1520" s="147">
        <f>+I1520-J1520</f>
        <v>-0.44776343906704597</v>
      </c>
      <c r="L1520" s="262">
        <f>(-2*POWER(2*9.81*G1520*ABS(K1520)/F1520,0.5))*(LOG10(($D$2/(3.7*G1520))+((2.51*$D$3*POWER(F1520,0.5))/(G1520*POWER(2*9.81*G1520*ABS(K1520),0.5)))))</f>
        <v>0.30368977394303381</v>
      </c>
      <c r="M1520" s="146">
        <f>+IF(K1520&lt;0,-H1520*L1520,H1520*L1520)</f>
        <v>-1.3416603226731282E-3</v>
      </c>
      <c r="N1520" s="142">
        <f>+M1520/K1520</f>
        <v>2.9963596971396191E-3</v>
      </c>
      <c r="O1520" s="148"/>
    </row>
    <row r="1521" spans="2:15" x14ac:dyDescent="0.25">
      <c r="B1521" s="141"/>
      <c r="C1521" s="142"/>
      <c r="D1521" s="142"/>
      <c r="E1521" s="144" t="s">
        <v>170</v>
      </c>
      <c r="F1521" s="143">
        <v>372.26</v>
      </c>
      <c r="G1521" s="145">
        <f>110/1000</f>
        <v>0.11</v>
      </c>
      <c r="H1521" s="146">
        <f>+PI()*G1521^2/4</f>
        <v>9.5033177771091243E-3</v>
      </c>
      <c r="I1521" s="147">
        <v>339.3</v>
      </c>
      <c r="J1521" s="261">
        <f>+D1519</f>
        <v>335.84998926816843</v>
      </c>
      <c r="K1521" s="147">
        <f>+I1521-J1521</f>
        <v>3.4500107318315827</v>
      </c>
      <c r="L1521" s="262">
        <f>(-2*POWER(2*9.81*G1521*ABS(K1521)/F1521,0.5))*(LOG10(($D$2/(3.7*G1521))+((2.51*$D$3*POWER(F1521,0.5))/(G1521*POWER(2*9.81*G1521*ABS(K1521),0.5)))))</f>
        <v>1.0686853273259231</v>
      </c>
      <c r="M1521" s="146">
        <f>+IF(K1521&lt;0,-H1521*L1521,H1521*L1521)</f>
        <v>1.0156056269312128E-2</v>
      </c>
      <c r="N1521" s="142">
        <f>+M1521/K1521</f>
        <v>2.9437752687570223E-3</v>
      </c>
      <c r="O1521" s="148"/>
    </row>
    <row r="1522" spans="2:15" ht="16.5" thickBot="1" x14ac:dyDescent="0.35">
      <c r="B1522" s="299"/>
      <c r="C1522" s="300"/>
      <c r="D1522" s="300"/>
      <c r="E1522" s="300"/>
      <c r="F1522" s="300"/>
      <c r="G1522" s="300"/>
      <c r="H1522" s="300"/>
      <c r="I1522" s="300"/>
      <c r="J1522" s="300"/>
      <c r="K1522" s="300"/>
      <c r="L1522" s="301" t="s">
        <v>166</v>
      </c>
      <c r="M1522" s="302">
        <f>+SUM(M1519:M1521)-C1519</f>
        <v>-4.7857526925378438E-5</v>
      </c>
      <c r="N1522" s="303">
        <f>+SUM(N1519:N1521)</f>
        <v>1.6071274607252051E-2</v>
      </c>
      <c r="O1522" s="304"/>
    </row>
    <row r="1524" spans="2:15" ht="15.75" thickBot="1" x14ac:dyDescent="0.3"/>
    <row r="1525" spans="2:15" ht="15.75" thickBot="1" x14ac:dyDescent="0.3">
      <c r="B1525" s="131">
        <f>+B1486+1</f>
        <v>40</v>
      </c>
      <c r="D1525" s="297"/>
    </row>
    <row r="1526" spans="2:15" ht="32.25" thickBot="1" x14ac:dyDescent="0.3">
      <c r="B1526" s="125" t="s">
        <v>151</v>
      </c>
      <c r="C1526" s="298" t="s">
        <v>161</v>
      </c>
      <c r="D1526" s="298" t="s">
        <v>153</v>
      </c>
      <c r="E1526" s="125" t="s">
        <v>152</v>
      </c>
      <c r="F1526" s="125" t="s">
        <v>78</v>
      </c>
      <c r="G1526" s="125" t="s">
        <v>115</v>
      </c>
      <c r="H1526" s="125" t="s">
        <v>154</v>
      </c>
      <c r="I1526" s="125" t="s">
        <v>155</v>
      </c>
      <c r="J1526" s="125" t="s">
        <v>156</v>
      </c>
      <c r="K1526" s="125" t="s">
        <v>157</v>
      </c>
      <c r="L1526" s="125" t="s">
        <v>82</v>
      </c>
      <c r="M1526" s="125" t="s">
        <v>164</v>
      </c>
      <c r="N1526" s="125" t="s">
        <v>158</v>
      </c>
      <c r="O1526" s="129" t="s">
        <v>165</v>
      </c>
    </row>
    <row r="1527" spans="2:15" x14ac:dyDescent="0.25">
      <c r="B1527" s="132" t="s">
        <v>127</v>
      </c>
      <c r="C1527" s="133">
        <f>2.97/1000</f>
        <v>2.97E-3</v>
      </c>
      <c r="D1527" s="134">
        <f>+D1488+O1488</f>
        <v>336.52552352309021</v>
      </c>
      <c r="E1527" s="135" t="s">
        <v>110</v>
      </c>
      <c r="F1527" s="136">
        <v>310.83</v>
      </c>
      <c r="G1527" s="137">
        <f>110/1000</f>
        <v>0.11</v>
      </c>
      <c r="H1527" s="138">
        <f>+PI()*G1527^2/4</f>
        <v>9.5033177771091243E-3</v>
      </c>
      <c r="I1527" s="134">
        <v>339.3</v>
      </c>
      <c r="J1527" s="134">
        <f>+D1527</f>
        <v>336.52552352309021</v>
      </c>
      <c r="K1527" s="134">
        <f>+I1527-J1527</f>
        <v>2.7744764769097969</v>
      </c>
      <c r="L1527" s="133">
        <f>(-2*POWER(2*9.81*G1527*ABS(K1527)/F1527,0.5))*(LOG10(($D$2/(3.7*G1527))+((2.51*$D$3*POWER(F1527,0.5))/(G1527*POWER(2*9.81*G1527*ABS(K1527),0.5)))))</f>
        <v>1.0465830944747652</v>
      </c>
      <c r="M1527" s="139">
        <f>+IF(K1527&lt;0,-H1527*L1527,H1527*L1527)</f>
        <v>9.9460117269439142E-3</v>
      </c>
      <c r="N1527" s="133">
        <f>+M1527/K1527</f>
        <v>3.5848246722285245E-3</v>
      </c>
      <c r="O1527" s="140">
        <f>2*M1529/N1529</f>
        <v>-4.8304493385162026E-3</v>
      </c>
    </row>
    <row r="1528" spans="2:15" x14ac:dyDescent="0.25">
      <c r="B1528" s="141"/>
      <c r="C1528" s="142"/>
      <c r="D1528" s="143"/>
      <c r="E1528" s="144" t="s">
        <v>138</v>
      </c>
      <c r="F1528" s="143">
        <v>240.22</v>
      </c>
      <c r="G1528" s="145">
        <f>110/1000</f>
        <v>0.11</v>
      </c>
      <c r="H1528" s="146">
        <f>+PI()*G1528^2/4</f>
        <v>9.5033177771091243E-3</v>
      </c>
      <c r="I1528" s="147">
        <f>+D1492+O1492</f>
        <v>335.38369839838555</v>
      </c>
      <c r="J1528" s="147">
        <f>+D1527</f>
        <v>336.52552352309021</v>
      </c>
      <c r="K1528" s="147">
        <f>+I1528-J1528</f>
        <v>-1.1418251247046669</v>
      </c>
      <c r="L1528" s="142">
        <f>(-2*POWER(2*9.81*G1528*ABS(K1528)/F1528,0.5))*(LOG10(($D$2/(3.7*G1528))+((2.51*$D$3*POWER(F1528,0.5))/(G1528*POWER(2*9.81*G1528*ABS(K1528),0.5)))))</f>
        <v>0.73652965839380991</v>
      </c>
      <c r="M1528" s="146">
        <f>+IF(K1528&lt;0,-H1528*L1528,H1528*L1528)</f>
        <v>-6.9994753959820039E-3</v>
      </c>
      <c r="N1528" s="142">
        <f>+M1528/K1528</f>
        <v>6.1300765279555559E-3</v>
      </c>
      <c r="O1528" s="148"/>
    </row>
    <row r="1529" spans="2:15" ht="15.75" x14ac:dyDescent="0.3">
      <c r="B1529" s="141"/>
      <c r="C1529" s="142"/>
      <c r="D1529" s="143"/>
      <c r="E1529" s="144"/>
      <c r="F1529" s="143"/>
      <c r="G1529" s="145"/>
      <c r="H1529" s="146"/>
      <c r="I1529" s="147"/>
      <c r="J1529" s="147"/>
      <c r="K1529" s="147"/>
      <c r="L1529" s="149" t="s">
        <v>166</v>
      </c>
      <c r="M1529" s="150">
        <f>+SUM(M1527:M1528)-C1527</f>
        <v>-2.3463669038089729E-5</v>
      </c>
      <c r="N1529" s="151">
        <f>+SUM(N1527:N1528)</f>
        <v>9.7149012001840809E-3</v>
      </c>
      <c r="O1529" s="148"/>
    </row>
    <row r="1530" spans="2:15" x14ac:dyDescent="0.25">
      <c r="B1530" s="141"/>
      <c r="C1530" s="142"/>
      <c r="D1530" s="143"/>
      <c r="E1530" s="144"/>
      <c r="F1530" s="142"/>
      <c r="G1530" s="142"/>
      <c r="H1530" s="146"/>
      <c r="I1530" s="152"/>
      <c r="J1530" s="142"/>
      <c r="K1530" s="142"/>
      <c r="L1530" s="142"/>
      <c r="M1530" s="142"/>
      <c r="N1530" s="142"/>
      <c r="O1530" s="153"/>
    </row>
    <row r="1531" spans="2:15" x14ac:dyDescent="0.25">
      <c r="B1531" s="154" t="s">
        <v>128</v>
      </c>
      <c r="C1531" s="142">
        <f>3.73/1000</f>
        <v>3.7299999999999998E-3</v>
      </c>
      <c r="D1531" s="147">
        <f>+D1492+O1492</f>
        <v>335.38369839838555</v>
      </c>
      <c r="E1531" s="144" t="s">
        <v>138</v>
      </c>
      <c r="F1531" s="143">
        <v>240.22</v>
      </c>
      <c r="G1531" s="155">
        <f>110/1000</f>
        <v>0.11</v>
      </c>
      <c r="H1531" s="146">
        <f>+PI()*G1531^2/4</f>
        <v>9.5033177771091243E-3</v>
      </c>
      <c r="I1531" s="156">
        <f>+D1527+O1527</f>
        <v>336.52069307375172</v>
      </c>
      <c r="J1531" s="147">
        <f>+D1531</f>
        <v>335.38369839838555</v>
      </c>
      <c r="K1531" s="147">
        <f>+I1531-J1531</f>
        <v>1.1369946753661679</v>
      </c>
      <c r="L1531" s="142">
        <f>(-2*POWER(2*9.81*G1531*ABS(K1531)/F1531,0.5))*(LOG10(($D$2/(3.7*G1531))+((2.51*$D$3*POWER(F1531,0.5))/(G1531*POWER(2*9.81*G1531*ABS(K1531),0.5)))))</f>
        <v>0.73478695355731338</v>
      </c>
      <c r="M1531" s="146">
        <f>+IF(K1531&lt;0,-H1531*L1531,H1531*L1531)</f>
        <v>6.9829139181290731E-3</v>
      </c>
      <c r="N1531" s="142">
        <f>+M1531/K1531</f>
        <v>6.1415537551925943E-3</v>
      </c>
      <c r="O1531" s="148">
        <f>2*M1534/N1534</f>
        <v>-7.0669123890933E-3</v>
      </c>
    </row>
    <row r="1532" spans="2:15" x14ac:dyDescent="0.25">
      <c r="B1532" s="141"/>
      <c r="C1532" s="142"/>
      <c r="D1532" s="143"/>
      <c r="E1532" s="144" t="s">
        <v>139</v>
      </c>
      <c r="F1532" s="147">
        <v>237.3</v>
      </c>
      <c r="G1532" s="155">
        <f>110/1000</f>
        <v>0.11</v>
      </c>
      <c r="H1532" s="146">
        <f>+PI()*G1532^2/4</f>
        <v>9.5033177771091243E-3</v>
      </c>
      <c r="I1532" s="156">
        <f>+D1497+O1497</f>
        <v>335.19202893746791</v>
      </c>
      <c r="J1532" s="147">
        <f>+D1531</f>
        <v>335.38369839838555</v>
      </c>
      <c r="K1532" s="147">
        <f>+I1532-J1532</f>
        <v>-0.19166946091763748</v>
      </c>
      <c r="L1532" s="142">
        <f>(-2*POWER(2*9.81*G1532*ABS(K1532)/F1532,0.5))*(LOG10(($D$2/(3.7*G1532))+((2.51*$D$3*POWER(F1532,0.5))/(G1532*POWER(2*9.81*G1532*ABS(K1532),0.5)))))</f>
        <v>0.27181822310827403</v>
      </c>
      <c r="M1532" s="146">
        <f>+IF(K1532&lt;0,-H1532*L1532,H1532*L1532)</f>
        <v>-2.5831749518070747E-3</v>
      </c>
      <c r="N1532" s="142">
        <f>+M1532/K1532</f>
        <v>1.3477238050547312E-2</v>
      </c>
      <c r="O1532" s="148"/>
    </row>
    <row r="1533" spans="2:15" x14ac:dyDescent="0.25">
      <c r="B1533" s="141"/>
      <c r="C1533" s="142"/>
      <c r="D1533" s="143"/>
      <c r="E1533" s="144" t="s">
        <v>112</v>
      </c>
      <c r="F1533" s="143">
        <v>401.36</v>
      </c>
      <c r="G1533" s="155">
        <f>110/1000</f>
        <v>0.11</v>
      </c>
      <c r="H1533" s="146">
        <f>+PI()*G1533^2/4</f>
        <v>9.5033177771091243E-3</v>
      </c>
      <c r="I1533" s="156">
        <f>+D1505+O1505</f>
        <v>335.34143310805661</v>
      </c>
      <c r="J1533" s="147">
        <f>+D1531</f>
        <v>335.38369839838555</v>
      </c>
      <c r="K1533" s="147">
        <f>+I1533-J1533</f>
        <v>-4.2265290328941774E-2</v>
      </c>
      <c r="L1533" s="142">
        <f>(-2*POWER(2*9.81*G1533*ABS(K1533)/F1533,0.5))*(LOG10(($D$2/(3.7*G1533))+((2.51*$D$3*POWER(F1533,0.5))/(G1533*POWER(2*9.81*G1533*ABS(K1533),0.5)))))</f>
        <v>8.4863490404154751E-2</v>
      </c>
      <c r="M1533" s="146">
        <f>+IF(K1533&lt;0,-H1533*L1533,H1533*L1533)</f>
        <v>-8.0648471698533341E-4</v>
      </c>
      <c r="N1533" s="142">
        <f>+M1533/K1533</f>
        <v>1.9081490052679971E-2</v>
      </c>
      <c r="O1533" s="148"/>
    </row>
    <row r="1534" spans="2:15" ht="15.75" x14ac:dyDescent="0.3">
      <c r="B1534" s="141"/>
      <c r="C1534" s="142"/>
      <c r="D1534" s="143"/>
      <c r="E1534" s="144"/>
      <c r="F1534" s="143"/>
      <c r="G1534" s="155"/>
      <c r="H1534" s="146"/>
      <c r="I1534" s="156"/>
      <c r="J1534" s="147"/>
      <c r="K1534" s="147"/>
      <c r="L1534" s="149" t="s">
        <v>166</v>
      </c>
      <c r="M1534" s="150">
        <f>+SUM(M1531:M1533)-C1531</f>
        <v>-1.3674575066333506E-4</v>
      </c>
      <c r="N1534" s="151">
        <f>+SUM(N1531:N1533)</f>
        <v>3.870028185841988E-2</v>
      </c>
      <c r="O1534" s="153"/>
    </row>
    <row r="1535" spans="2:15" x14ac:dyDescent="0.25">
      <c r="B1535" s="141"/>
      <c r="C1535" s="142"/>
      <c r="D1535" s="143"/>
      <c r="E1535" s="144"/>
      <c r="F1535" s="142"/>
      <c r="G1535" s="142"/>
      <c r="H1535" s="146"/>
      <c r="I1535" s="152"/>
      <c r="J1535" s="143"/>
      <c r="K1535" s="142"/>
      <c r="L1535" s="142"/>
      <c r="M1535" s="142"/>
      <c r="N1535" s="142"/>
      <c r="O1535" s="153"/>
    </row>
    <row r="1536" spans="2:15" x14ac:dyDescent="0.25">
      <c r="B1536" s="154" t="s">
        <v>141</v>
      </c>
      <c r="C1536" s="179">
        <f>1.9/1000</f>
        <v>1.9E-3</v>
      </c>
      <c r="D1536" s="147">
        <f>+D1497+O1497</f>
        <v>335.19202893746791</v>
      </c>
      <c r="E1536" s="144" t="s">
        <v>139</v>
      </c>
      <c r="F1536" s="147">
        <v>237.3</v>
      </c>
      <c r="G1536" s="155">
        <f>110/1000</f>
        <v>0.11</v>
      </c>
      <c r="H1536" s="146">
        <f>+PI()*G1536^2/4</f>
        <v>9.5033177771091243E-3</v>
      </c>
      <c r="I1536" s="156">
        <f>+D1531+O1531</f>
        <v>335.37663148599643</v>
      </c>
      <c r="J1536" s="147">
        <f>+D1536</f>
        <v>335.19202893746791</v>
      </c>
      <c r="K1536" s="147">
        <f>+I1536-J1536</f>
        <v>0.18460254852851676</v>
      </c>
      <c r="L1536" s="142">
        <f>(-2*POWER(2*9.81*G1536*ABS(K1536)/F1536,0.5))*(LOG10(($D$2/(3.7*G1536))+((2.51*$D$3*POWER(F1536,0.5))/(G1536*POWER(2*9.81*G1536*ABS(K1536),0.5)))))</f>
        <v>0.26609603216163735</v>
      </c>
      <c r="M1536" s="146">
        <f>+IF(K1536&lt;0,-H1536*L1536,H1536*L1536)</f>
        <v>2.5287951528598896E-3</v>
      </c>
      <c r="N1536" s="142">
        <f>+M1536/K1536</f>
        <v>1.3698592858100494E-2</v>
      </c>
      <c r="O1536" s="148">
        <f>2*M1538/N1538</f>
        <v>-7.1638416888879057E-3</v>
      </c>
    </row>
    <row r="1537" spans="2:15" x14ac:dyDescent="0.25">
      <c r="B1537" s="141"/>
      <c r="C1537" s="142"/>
      <c r="D1537" s="143"/>
      <c r="E1537" s="144" t="s">
        <v>117</v>
      </c>
      <c r="F1537" s="143">
        <v>401.35</v>
      </c>
      <c r="G1537" s="143">
        <f>75/1000</f>
        <v>7.4999999999999997E-2</v>
      </c>
      <c r="H1537" s="146">
        <f>+PI()*G1537^2/4</f>
        <v>4.4178646691106467E-3</v>
      </c>
      <c r="I1537" s="156">
        <f>+D1501+O1501</f>
        <v>334.99400508616202</v>
      </c>
      <c r="J1537" s="147">
        <f>+D1536</f>
        <v>335.19202893746791</v>
      </c>
      <c r="K1537" s="147">
        <f>+I1537-J1537</f>
        <v>-0.19802385130589073</v>
      </c>
      <c r="L1537" s="142">
        <f>(-2*POWER(2*9.81*G1537*ABS(K1537)/F1537,0.5))*(LOG10(($D$2/(3.7*G1537))+((2.51*$D$3*POWER(F1537,0.5))/(G1537*POWER(2*9.81*G1537*ABS(K1537),0.5)))))</f>
        <v>0.15626320707871008</v>
      </c>
      <c r="M1537" s="146">
        <f>+IF(K1537&lt;0,-H1537*L1537,H1537*L1537)</f>
        <v>-6.9034970163495395E-4</v>
      </c>
      <c r="N1537" s="142">
        <f>+M1537/K1537</f>
        <v>3.4861947037307102E-3</v>
      </c>
      <c r="O1537" s="148"/>
    </row>
    <row r="1538" spans="2:15" ht="15.75" x14ac:dyDescent="0.3">
      <c r="B1538" s="141"/>
      <c r="C1538" s="142"/>
      <c r="D1538" s="143"/>
      <c r="E1538" s="144"/>
      <c r="F1538" s="142"/>
      <c r="G1538" s="142"/>
      <c r="H1538" s="146"/>
      <c r="I1538" s="152"/>
      <c r="J1538" s="143"/>
      <c r="K1538" s="142"/>
      <c r="L1538" s="149" t="s">
        <v>166</v>
      </c>
      <c r="M1538" s="150">
        <f>+SUM(M1536:M1537)-C1536</f>
        <v>-6.1554548775064359E-5</v>
      </c>
      <c r="N1538" s="151">
        <f>+SUM(N1536:N1537)</f>
        <v>1.7184787561831203E-2</v>
      </c>
      <c r="O1538" s="153"/>
    </row>
    <row r="1539" spans="2:15" ht="15.75" x14ac:dyDescent="0.3">
      <c r="B1539" s="141"/>
      <c r="C1539" s="142"/>
      <c r="D1539" s="143"/>
      <c r="E1539" s="144"/>
      <c r="F1539" s="142"/>
      <c r="G1539" s="142"/>
      <c r="H1539" s="146"/>
      <c r="I1539" s="152"/>
      <c r="J1539" s="143"/>
      <c r="K1539" s="142"/>
      <c r="L1539" s="149"/>
      <c r="M1539" s="150"/>
      <c r="N1539" s="151"/>
      <c r="O1539" s="153"/>
    </row>
    <row r="1540" spans="2:15" x14ac:dyDescent="0.25">
      <c r="B1540" s="154" t="s">
        <v>145</v>
      </c>
      <c r="C1540" s="143">
        <f>1.95/1000</f>
        <v>1.9499999999999999E-3</v>
      </c>
      <c r="D1540" s="147">
        <f>+D1501+O1501</f>
        <v>334.99400508616202</v>
      </c>
      <c r="E1540" s="144" t="s">
        <v>117</v>
      </c>
      <c r="F1540" s="143">
        <v>401.35</v>
      </c>
      <c r="G1540" s="143">
        <f>75/1000</f>
        <v>7.4999999999999997E-2</v>
      </c>
      <c r="H1540" s="146">
        <f>+PI()*G1540^2/4</f>
        <v>4.4178646691106467E-3</v>
      </c>
      <c r="I1540" s="147">
        <f>+D1536+O1536</f>
        <v>335.184865095779</v>
      </c>
      <c r="J1540" s="147">
        <f>+D1540</f>
        <v>334.99400508616202</v>
      </c>
      <c r="K1540" s="147">
        <f>+I1540-J1540</f>
        <v>0.19086000961698346</v>
      </c>
      <c r="L1540" s="262">
        <f>(-2*POWER(2*9.81*G1540*ABS(K1540)/F1540,0.5))*(LOG10(($D$2/(3.7*G1540))+((2.51*$D$3*POWER(F1540,0.5))/(G1540*POWER(2*9.81*G1540*ABS(K1540),0.5)))))</f>
        <v>0.1529891126328296</v>
      </c>
      <c r="M1540" s="146">
        <f>+IF(K1540&lt;0,-H1540*L1540,H1540*L1540)</f>
        <v>6.7588519545916717E-4</v>
      </c>
      <c r="N1540" s="142">
        <f>+M1540/K1540</f>
        <v>3.5412614555324026E-3</v>
      </c>
      <c r="O1540" s="148">
        <f>2*M1542/N1542</f>
        <v>-7.2164166022050591E-3</v>
      </c>
    </row>
    <row r="1541" spans="2:15" x14ac:dyDescent="0.25">
      <c r="B1541" s="141"/>
      <c r="C1541" s="142"/>
      <c r="D1541" s="143"/>
      <c r="E1541" s="144" t="s">
        <v>167</v>
      </c>
      <c r="F1541" s="143">
        <v>249.85</v>
      </c>
      <c r="G1541" s="143">
        <f>75/1000</f>
        <v>7.4999999999999997E-2</v>
      </c>
      <c r="H1541" s="146">
        <f>+PI()*G1541^2/4</f>
        <v>4.4178646691106467E-3</v>
      </c>
      <c r="I1541" s="147">
        <f>+D1505+O1505</f>
        <v>335.34143310805661</v>
      </c>
      <c r="J1541" s="147">
        <f>+D1540</f>
        <v>334.99400508616202</v>
      </c>
      <c r="K1541" s="147">
        <f>+I1541-J1541</f>
        <v>0.34742802189458644</v>
      </c>
      <c r="L1541" s="142">
        <f>(-2*POWER(2*9.81*G1541*ABS(K1541)/F1541,0.5))*(LOG10(($D$2/(3.7*G1541))+((2.51*$D$3*POWER(F1541,0.5))/(G1541*POWER(2*9.81*G1541*ABS(K1541),0.5)))))</f>
        <v>0.28257367270977274</v>
      </c>
      <c r="M1541" s="146">
        <f>+IF(K1541&lt;0,-H1541*L1541,H1541*L1541)</f>
        <v>1.2483722450853402E-3</v>
      </c>
      <c r="N1541" s="142">
        <f>+M1541/K1541</f>
        <v>3.5931823756694859E-3</v>
      </c>
      <c r="O1541" s="148"/>
    </row>
    <row r="1542" spans="2:15" ht="15.75" x14ac:dyDescent="0.3">
      <c r="B1542" s="141"/>
      <c r="C1542" s="142"/>
      <c r="D1542" s="152"/>
      <c r="E1542" s="144"/>
      <c r="F1542" s="142"/>
      <c r="G1542" s="142"/>
      <c r="H1542" s="146"/>
      <c r="I1542" s="152"/>
      <c r="J1542" s="143"/>
      <c r="K1542" s="142"/>
      <c r="L1542" s="149" t="s">
        <v>166</v>
      </c>
      <c r="M1542" s="150">
        <f>+SUM(M1540:M1541)-C1540</f>
        <v>-2.5742559455492389E-5</v>
      </c>
      <c r="N1542" s="151">
        <f>+SUM(N1540:N1541)</f>
        <v>7.1344438312018884E-3</v>
      </c>
      <c r="O1542" s="153"/>
    </row>
    <row r="1543" spans="2:15" x14ac:dyDescent="0.25">
      <c r="B1543" s="141"/>
      <c r="C1543" s="142"/>
      <c r="D1543" s="152"/>
      <c r="E1543" s="144"/>
      <c r="F1543" s="142"/>
      <c r="G1543" s="142"/>
      <c r="H1543" s="146"/>
      <c r="I1543" s="152"/>
      <c r="J1543" s="143"/>
      <c r="K1543" s="142"/>
      <c r="L1543" s="142"/>
      <c r="M1543" s="142"/>
      <c r="N1543" s="142"/>
      <c r="O1543" s="153"/>
    </row>
    <row r="1544" spans="2:15" x14ac:dyDescent="0.25">
      <c r="B1544" s="154" t="s">
        <v>146</v>
      </c>
      <c r="C1544" s="143">
        <f>4.52/1000</f>
        <v>4.5199999999999997E-3</v>
      </c>
      <c r="D1544" s="156">
        <f>+D1505+O1505</f>
        <v>335.34143310805661</v>
      </c>
      <c r="E1544" s="144" t="s">
        <v>112</v>
      </c>
      <c r="F1544" s="143">
        <v>401.36</v>
      </c>
      <c r="G1544" s="145">
        <f>110/1000</f>
        <v>0.11</v>
      </c>
      <c r="H1544" s="146">
        <f>+PI()*G1544^2/4</f>
        <v>9.5033177771091243E-3</v>
      </c>
      <c r="I1544" s="156">
        <f>+D1531+O1531</f>
        <v>335.37663148599643</v>
      </c>
      <c r="J1544" s="147">
        <f>+D1544</f>
        <v>335.34143310805661</v>
      </c>
      <c r="K1544" s="147">
        <f>+I1544-J1544</f>
        <v>3.5198377939821057E-2</v>
      </c>
      <c r="L1544" s="142">
        <f>(-2*POWER(2*9.81*G1544*ABS(K1544)/F1544,0.5))*(LOG10(($D$2/(3.7*G1544))+((2.51*$D$3*POWER(F1544,0.5))/(G1544*POWER(2*9.81*G1544*ABS(K1544),0.5)))))</f>
        <v>7.635377137728587E-2</v>
      </c>
      <c r="M1544" s="146">
        <f>+IF(K1544&lt;0,-H1544*L1544,H1544*L1544)</f>
        <v>7.2561415287908664E-4</v>
      </c>
      <c r="N1544" s="142">
        <f>+M1544/K1544</f>
        <v>2.0614988398603904E-2</v>
      </c>
      <c r="O1544" s="148">
        <f>2*M1548/N1548</f>
        <v>-6.7979118622092053E-3</v>
      </c>
    </row>
    <row r="1545" spans="2:15" x14ac:dyDescent="0.25">
      <c r="B1545" s="141"/>
      <c r="C1545" s="142"/>
      <c r="D1545" s="152"/>
      <c r="E1545" s="144" t="s">
        <v>167</v>
      </c>
      <c r="F1545" s="143">
        <v>249.85</v>
      </c>
      <c r="G1545" s="145">
        <f>75/1000</f>
        <v>7.4999999999999997E-2</v>
      </c>
      <c r="H1545" s="146">
        <f>+PI()*G1545^2/4</f>
        <v>4.4178646691106467E-3</v>
      </c>
      <c r="I1545" s="156">
        <f>+D1540+O1540</f>
        <v>334.98678866955981</v>
      </c>
      <c r="J1545" s="147">
        <f>+D1544</f>
        <v>335.34143310805661</v>
      </c>
      <c r="K1545" s="147">
        <f>+I1545-J1545</f>
        <v>-0.35464443849679128</v>
      </c>
      <c r="L1545" s="142">
        <f>(-2*POWER(2*9.81*G1545*ABS(K1545)/F1545,0.5))*(LOG10(($D$2/(3.7*G1545))+((2.51*$D$3*POWER(F1545,0.5))/(G1545*POWER(2*9.81*G1545*ABS(K1545),0.5)))))</f>
        <v>0.28589835228834598</v>
      </c>
      <c r="M1545" s="146">
        <f>+IF(K1545&lt;0,-H1545*L1545,H1545*L1545)</f>
        <v>-1.2630602295316327E-3</v>
      </c>
      <c r="N1545" s="142">
        <f>+M1545/K1545</f>
        <v>3.5614832559768468E-3</v>
      </c>
      <c r="O1545" s="148"/>
    </row>
    <row r="1546" spans="2:15" x14ac:dyDescent="0.25">
      <c r="B1546" s="141"/>
      <c r="C1546" s="142"/>
      <c r="D1546" s="152"/>
      <c r="E1546" s="144" t="s">
        <v>140</v>
      </c>
      <c r="F1546" s="143">
        <v>298.01</v>
      </c>
      <c r="G1546" s="145">
        <f>63/1000</f>
        <v>6.3E-2</v>
      </c>
      <c r="H1546" s="146">
        <f>+PI()*G1546^2/4</f>
        <v>3.1172453105244723E-3</v>
      </c>
      <c r="I1546" s="156">
        <f>+D1511+O1511</f>
        <v>335.30344362427053</v>
      </c>
      <c r="J1546" s="147">
        <f>+D1544</f>
        <v>335.34143310805661</v>
      </c>
      <c r="K1546" s="147">
        <f>+I1546-J1546</f>
        <v>-3.7989483786077471E-2</v>
      </c>
      <c r="L1546" s="142">
        <f>(-2*POWER(2*9.81*G1546*ABS(K1546)/F1546,0.5))*(LOG10(($D$2/(3.7*G1546))+((2.51*$D$3*POWER(F1546,0.5))/(G1546*POWER(2*9.81*G1546*ABS(K1546),0.5)))))</f>
        <v>6.2592891079269186E-2</v>
      </c>
      <c r="M1546" s="146">
        <f>+IF(K1546&lt;0,-H1546*L1546,H1546*L1546)</f>
        <v>-1.9511739618902096E-4</v>
      </c>
      <c r="N1546" s="142">
        <f>+M1546/K1546</f>
        <v>5.1360896949204744E-3</v>
      </c>
      <c r="O1546" s="148"/>
    </row>
    <row r="1547" spans="2:15" x14ac:dyDescent="0.25">
      <c r="B1547" s="141"/>
      <c r="C1547" s="142"/>
      <c r="D1547" s="142"/>
      <c r="E1547" s="144" t="s">
        <v>168</v>
      </c>
      <c r="F1547" s="143">
        <v>184.94</v>
      </c>
      <c r="G1547" s="145">
        <f>110/1000</f>
        <v>0.11</v>
      </c>
      <c r="H1547" s="146">
        <f>+PI()*G1547^2/4</f>
        <v>9.5033177771091243E-3</v>
      </c>
      <c r="I1547" s="156">
        <f>+D1519+O1519</f>
        <v>335.84403360776253</v>
      </c>
      <c r="J1547" s="147">
        <f>+D1544</f>
        <v>335.34143310805661</v>
      </c>
      <c r="K1547" s="147">
        <f>+I1547-J1547</f>
        <v>0.50260049970592036</v>
      </c>
      <c r="L1547" s="142">
        <f>(-2*POWER(2*9.81*G1547*ABS(K1547)/F1547,0.5))*(LOG10(($D$2/(3.7*G1547))+((2.51*$D$3*POWER(F1547,0.5))/(G1547*POWER(2*9.81*G1547*ABS(K1547),0.5)))))</f>
        <v>0.53858217138572873</v>
      </c>
      <c r="M1547" s="146">
        <f>+IF(K1547&lt;0,-H1547*L1547,H1547*L1547)</f>
        <v>5.1183175237640285E-3</v>
      </c>
      <c r="N1547" s="142">
        <f>+M1547/K1547</f>
        <v>1.018366978695572E-2</v>
      </c>
      <c r="O1547" s="148"/>
    </row>
    <row r="1548" spans="2:15" ht="15.75" x14ac:dyDescent="0.3">
      <c r="B1548" s="141"/>
      <c r="C1548" s="142"/>
      <c r="D1548" s="142"/>
      <c r="E1548" s="142"/>
      <c r="F1548" s="142"/>
      <c r="G1548" s="142"/>
      <c r="H1548" s="146"/>
      <c r="I1548" s="152"/>
      <c r="J1548" s="143"/>
      <c r="K1548" s="142"/>
      <c r="L1548" s="149" t="s">
        <v>166</v>
      </c>
      <c r="M1548" s="150">
        <f>+SUM(M1544:M1547)-C1544</f>
        <v>-1.3424594907753863E-4</v>
      </c>
      <c r="N1548" s="151">
        <f>+SUM(N1544:N1547)</f>
        <v>3.949623113645695E-2</v>
      </c>
      <c r="O1548" s="153"/>
    </row>
    <row r="1549" spans="2:15" x14ac:dyDescent="0.25">
      <c r="B1549" s="141"/>
      <c r="C1549" s="142"/>
      <c r="D1549" s="142"/>
      <c r="E1549" s="142"/>
      <c r="F1549" s="142"/>
      <c r="G1549" s="142"/>
      <c r="H1549" s="146"/>
      <c r="I1549" s="142"/>
      <c r="J1549" s="143"/>
      <c r="K1549" s="142"/>
      <c r="L1549" s="142"/>
      <c r="M1549" s="142"/>
      <c r="N1549" s="142"/>
      <c r="O1549" s="153"/>
    </row>
    <row r="1550" spans="2:15" x14ac:dyDescent="0.25">
      <c r="B1550" s="154" t="s">
        <v>147</v>
      </c>
      <c r="C1550" s="142">
        <f>0.79/1000</f>
        <v>7.9000000000000001E-4</v>
      </c>
      <c r="D1550" s="147">
        <f>+D1511+O1511</f>
        <v>335.30344362427053</v>
      </c>
      <c r="E1550" s="144" t="s">
        <v>140</v>
      </c>
      <c r="F1550" s="143">
        <v>298.01</v>
      </c>
      <c r="G1550" s="143">
        <f>63/1000</f>
        <v>6.3E-2</v>
      </c>
      <c r="H1550" s="146">
        <f>+PI()*G1550^2/4</f>
        <v>3.1172453105244723E-3</v>
      </c>
      <c r="I1550" s="147">
        <f>+D1544+O1544</f>
        <v>335.33463519619437</v>
      </c>
      <c r="J1550" s="147">
        <f>+D1550</f>
        <v>335.30344362427053</v>
      </c>
      <c r="K1550" s="147">
        <f>+I1550-J1550</f>
        <v>3.1191571923841366E-2</v>
      </c>
      <c r="L1550" s="142">
        <f>(-2*POWER(2*9.81*G1550*ABS(K1550)/F1550,0.5))*(LOG10(($D$2/(3.7*G1550))+((2.51*$D$3*POWER(F1550,0.5))/(G1550*POWER(2*9.81*G1550*ABS(K1550),0.5)))))</f>
        <v>5.5744754321521955E-2</v>
      </c>
      <c r="M1550" s="146">
        <f>+IF(K1550&lt;0,-H1550*L1550,H1550*L1550)</f>
        <v>1.7377007399510313E-4</v>
      </c>
      <c r="N1550" s="142">
        <f>+M1550/K1550</f>
        <v>5.5710585673395159E-3</v>
      </c>
      <c r="O1550" s="148">
        <f>2*M1552/N1552</f>
        <v>-6.8915762106938113E-3</v>
      </c>
    </row>
    <row r="1551" spans="2:15" x14ac:dyDescent="0.25">
      <c r="B1551" s="141"/>
      <c r="C1551" s="142"/>
      <c r="D1551" s="142"/>
      <c r="E1551" s="144" t="s">
        <v>169</v>
      </c>
      <c r="F1551" s="143">
        <v>119.71</v>
      </c>
      <c r="G1551" s="143">
        <f>63/1000</f>
        <v>6.3E-2</v>
      </c>
      <c r="H1551" s="146">
        <f>+PI()*G1551^2/4</f>
        <v>3.1172453105244723E-3</v>
      </c>
      <c r="I1551" s="147">
        <f>+D1515+O1515</f>
        <v>335.40222582910138</v>
      </c>
      <c r="J1551" s="147">
        <f>+D1550</f>
        <v>335.30344362427053</v>
      </c>
      <c r="K1551" s="147">
        <f>+I1551-J1551</f>
        <v>9.8782204830854425E-2</v>
      </c>
      <c r="L1551" s="142">
        <f>(-2*POWER(2*9.81*G1551*ABS(K1551)/F1551,0.5))*(LOG10(($D$2/(3.7*G1551))+((2.51*$D$3*POWER(F1551,0.5))/(G1551*POWER(2*9.81*G1551*ABS(K1551),0.5)))))</f>
        <v>0.18507016458324069</v>
      </c>
      <c r="M1551" s="146">
        <f>+IF(K1551&lt;0,-H1551*L1551,H1551*L1551)</f>
        <v>5.7690910266509931E-4</v>
      </c>
      <c r="N1551" s="142">
        <f>+M1551/K1551</f>
        <v>5.8402128566875525E-3</v>
      </c>
      <c r="O1551" s="148"/>
    </row>
    <row r="1552" spans="2:15" ht="15.75" x14ac:dyDescent="0.3">
      <c r="B1552" s="141"/>
      <c r="C1552" s="142"/>
      <c r="D1552" s="142"/>
      <c r="E1552" s="142"/>
      <c r="F1552" s="142"/>
      <c r="G1552" s="142"/>
      <c r="H1552" s="146"/>
      <c r="I1552" s="142"/>
      <c r="J1552" s="142"/>
      <c r="K1552" s="142"/>
      <c r="L1552" s="149" t="s">
        <v>166</v>
      </c>
      <c r="M1552" s="150">
        <f>+SUM(M1550:M1551)-C1550</f>
        <v>-3.9320823339797513E-5</v>
      </c>
      <c r="N1552" s="151">
        <f>+SUM(N1550:N1551)</f>
        <v>1.1411271424027068E-2</v>
      </c>
      <c r="O1552" s="153"/>
    </row>
    <row r="1553" spans="2:15" x14ac:dyDescent="0.25">
      <c r="B1553" s="141"/>
      <c r="C1553" s="142"/>
      <c r="D1553" s="142"/>
      <c r="E1553" s="142"/>
      <c r="F1553" s="142"/>
      <c r="G1553" s="142"/>
      <c r="H1553" s="146"/>
      <c r="I1553" s="142"/>
      <c r="J1553" s="142"/>
      <c r="K1553" s="142"/>
      <c r="L1553" s="142"/>
      <c r="M1553" s="142"/>
      <c r="N1553" s="142"/>
      <c r="O1553" s="153"/>
    </row>
    <row r="1554" spans="2:15" x14ac:dyDescent="0.25">
      <c r="B1554" s="154" t="s">
        <v>148</v>
      </c>
      <c r="C1554" s="142">
        <f>0.76/1000</f>
        <v>7.6000000000000004E-4</v>
      </c>
      <c r="D1554" s="147">
        <f>+D1515+O1515</f>
        <v>335.40222582910138</v>
      </c>
      <c r="E1554" s="144" t="s">
        <v>169</v>
      </c>
      <c r="F1554" s="143">
        <v>119.71</v>
      </c>
      <c r="G1554" s="143">
        <f>63/1000</f>
        <v>6.3E-2</v>
      </c>
      <c r="H1554" s="146">
        <f>+PI()*G1554^2/4</f>
        <v>3.1172453105244723E-3</v>
      </c>
      <c r="I1554" s="147">
        <f>+D1550+O1550</f>
        <v>335.29655204805982</v>
      </c>
      <c r="J1554" s="261">
        <f>+D1554</f>
        <v>335.40222582910138</v>
      </c>
      <c r="K1554" s="147">
        <f>+I1554-J1554</f>
        <v>-0.10567378104155978</v>
      </c>
      <c r="L1554" s="142">
        <f>(-2*POWER(2*9.81*G1554*ABS(K1554)/F1554,0.5))*(LOG10(($D$2/(3.7*G1554))+((2.51*$D$3*POWER(F1554,0.5))/(G1554*POWER(2*9.81*G1554*ABS(K1554),0.5)))))</f>
        <v>0.1923795423512569</v>
      </c>
      <c r="M1554" s="146">
        <f>+IF(K1554&lt;0,-H1554*L1554,H1554*L1554)</f>
        <v>-5.9969422623529971E-4</v>
      </c>
      <c r="N1554" s="142">
        <f>+M1554/K1554</f>
        <v>5.6749575942536754E-3</v>
      </c>
      <c r="O1554" s="148">
        <f>2*M1556/N1556</f>
        <v>-6.4927985055599846E-3</v>
      </c>
    </row>
    <row r="1555" spans="2:15" x14ac:dyDescent="0.25">
      <c r="B1555" s="141"/>
      <c r="C1555" s="142"/>
      <c r="D1555" s="142"/>
      <c r="E1555" s="144" t="s">
        <v>122</v>
      </c>
      <c r="F1555" s="143">
        <v>283.68</v>
      </c>
      <c r="G1555" s="143">
        <f>75/1000</f>
        <v>7.4999999999999997E-2</v>
      </c>
      <c r="H1555" s="146">
        <f>+PI()*G1555^2/4</f>
        <v>4.4178646691106467E-3</v>
      </c>
      <c r="I1555" s="147">
        <f>+D1519+O1519</f>
        <v>335.84403360776253</v>
      </c>
      <c r="J1555" s="261">
        <f>+D1554</f>
        <v>335.40222582910138</v>
      </c>
      <c r="K1555" s="147">
        <f>+I1555-J1555</f>
        <v>0.4418077786611434</v>
      </c>
      <c r="L1555" s="262">
        <f>(-2*POWER(2*9.81*G1555*ABS(K1555)/F1555,0.5))*(LOG10(($D$2/(3.7*G1555))+((2.51*$D$3*POWER(F1555,0.5))/(G1555*POWER(2*9.81*G1555*ABS(K1555),0.5)))))</f>
        <v>0.30138707095301998</v>
      </c>
      <c r="M1555" s="146">
        <f>+IF(K1555&lt;0,-H1555*L1555,H1555*L1555)</f>
        <v>1.3314872924900906E-3</v>
      </c>
      <c r="N1555" s="142">
        <f>+M1555/K1555</f>
        <v>3.0137253276188046E-3</v>
      </c>
      <c r="O1555" s="148"/>
    </row>
    <row r="1556" spans="2:15" ht="15.75" x14ac:dyDescent="0.3">
      <c r="B1556" s="141"/>
      <c r="C1556" s="142"/>
      <c r="D1556" s="142"/>
      <c r="E1556" s="142"/>
      <c r="F1556" s="142"/>
      <c r="G1556" s="142"/>
      <c r="H1556" s="142"/>
      <c r="I1556" s="142"/>
      <c r="J1556" s="142"/>
      <c r="K1556" s="142"/>
      <c r="L1556" s="149" t="s">
        <v>166</v>
      </c>
      <c r="M1556" s="150">
        <f>+SUM(M1554:M1555)-C1554</f>
        <v>-2.8206933745209104E-5</v>
      </c>
      <c r="N1556" s="151">
        <f>+SUM(N1554:N1555)</f>
        <v>8.6886829218724808E-3</v>
      </c>
      <c r="O1556" s="153"/>
    </row>
    <row r="1557" spans="2:15" x14ac:dyDescent="0.25">
      <c r="B1557" s="154"/>
      <c r="C1557" s="142"/>
      <c r="D1557" s="142"/>
      <c r="E1557" s="142"/>
      <c r="F1557" s="142"/>
      <c r="G1557" s="142"/>
      <c r="H1557" s="142"/>
      <c r="I1557" s="142"/>
      <c r="J1557" s="142"/>
      <c r="K1557" s="142"/>
      <c r="L1557" s="142"/>
      <c r="M1557" s="142"/>
      <c r="N1557" s="142"/>
      <c r="O1557" s="153"/>
    </row>
    <row r="1558" spans="2:15" x14ac:dyDescent="0.25">
      <c r="B1558" s="154" t="s">
        <v>142</v>
      </c>
      <c r="C1558" s="142">
        <f>3.71/1000</f>
        <v>3.7099999999999998E-3</v>
      </c>
      <c r="D1558" s="147">
        <f>+D1519+O1519</f>
        <v>335.84403360776253</v>
      </c>
      <c r="E1558" s="144" t="s">
        <v>168</v>
      </c>
      <c r="F1558" s="143">
        <v>184.94</v>
      </c>
      <c r="G1558" s="145">
        <f>110/1000</f>
        <v>0.11</v>
      </c>
      <c r="H1558" s="146">
        <f>+PI()*G1558^2/4</f>
        <v>9.5033177771091243E-3</v>
      </c>
      <c r="I1558" s="147">
        <f>+D1544+O1544</f>
        <v>335.33463519619437</v>
      </c>
      <c r="J1558" s="261">
        <f>+D1558</f>
        <v>335.84403360776253</v>
      </c>
      <c r="K1558" s="147">
        <f>+I1558-J1558</f>
        <v>-0.50939841156815646</v>
      </c>
      <c r="L1558" s="262">
        <f>(-2*POWER(2*9.81*G1558*ABS(K1558)/F1558,0.5))*(LOG10(($D$2/(3.7*G1558))+((2.51*$D$3*POWER(F1558,0.5))/(G1558*POWER(2*9.81*G1558*ABS(K1558),0.5)))))</f>
        <v>0.54265662578163243</v>
      </c>
      <c r="M1558" s="146">
        <f>+IF(K1558&lt;0,-H1558*L1558,H1558*L1558)</f>
        <v>-5.1570383586566409E-3</v>
      </c>
      <c r="N1558" s="142">
        <f>+M1558/K1558</f>
        <v>1.0123781781692187E-2</v>
      </c>
      <c r="O1558" s="148">
        <f>2*M1561/N1561</f>
        <v>-5.4556716799434319E-3</v>
      </c>
    </row>
    <row r="1559" spans="2:15" x14ac:dyDescent="0.25">
      <c r="B1559" s="141"/>
      <c r="C1559" s="142"/>
      <c r="D1559" s="142"/>
      <c r="E1559" s="144" t="s">
        <v>171</v>
      </c>
      <c r="F1559" s="143">
        <v>283.68</v>
      </c>
      <c r="G1559" s="143">
        <f>75/1000</f>
        <v>7.4999999999999997E-2</v>
      </c>
      <c r="H1559" s="146">
        <f>+PI()*G1559^2/4</f>
        <v>4.4178646691106467E-3</v>
      </c>
      <c r="I1559" s="147">
        <f>+D1554+O1554</f>
        <v>335.39573303059581</v>
      </c>
      <c r="J1559" s="261">
        <f>+D1558</f>
        <v>335.84403360776253</v>
      </c>
      <c r="K1559" s="147">
        <f>+I1559-J1559</f>
        <v>-0.44830057716671945</v>
      </c>
      <c r="L1559" s="262">
        <f>(-2*POWER(2*9.81*G1559*ABS(K1559)/F1559,0.5))*(LOG10(($D$2/(3.7*G1559))+((2.51*$D$3*POWER(F1559,0.5))/(G1559*POWER(2*9.81*G1559*ABS(K1559),0.5)))))</f>
        <v>0.30389678873178505</v>
      </c>
      <c r="M1559" s="146">
        <f>+IF(K1559&lt;0,-H1559*L1559,H1559*L1559)</f>
        <v>-1.3425748859943356E-3</v>
      </c>
      <c r="N1559" s="142">
        <f>+M1559/K1559</f>
        <v>2.9948096308050091E-3</v>
      </c>
      <c r="O1559" s="148"/>
    </row>
    <row r="1560" spans="2:15" x14ac:dyDescent="0.25">
      <c r="B1560" s="141"/>
      <c r="C1560" s="142"/>
      <c r="D1560" s="142"/>
      <c r="E1560" s="144" t="s">
        <v>170</v>
      </c>
      <c r="F1560" s="143">
        <v>372.26</v>
      </c>
      <c r="G1560" s="145">
        <f>110/1000</f>
        <v>0.11</v>
      </c>
      <c r="H1560" s="146">
        <f>+PI()*G1560^2/4</f>
        <v>9.5033177771091243E-3</v>
      </c>
      <c r="I1560" s="147">
        <v>339.3</v>
      </c>
      <c r="J1560" s="261">
        <f>+D1558</f>
        <v>335.84403360776253</v>
      </c>
      <c r="K1560" s="147">
        <f>+I1560-J1560</f>
        <v>3.4559663922374853</v>
      </c>
      <c r="L1560" s="262">
        <f>(-2*POWER(2*9.81*G1560*ABS(K1560)/F1560,0.5))*(LOG10(($D$2/(3.7*G1560))+((2.51*$D$3*POWER(F1560,0.5))/(G1560*POWER(2*9.81*G1560*ABS(K1560),0.5)))))</f>
        <v>1.0697110343961753</v>
      </c>
      <c r="M1560" s="146">
        <f>+IF(K1560&lt;0,-H1560*L1560,H1560*L1560)</f>
        <v>1.0165803889546963E-2</v>
      </c>
      <c r="N1560" s="142">
        <f>+M1560/K1560</f>
        <v>2.9415227857483156E-3</v>
      </c>
      <c r="O1560" s="148"/>
    </row>
    <row r="1561" spans="2:15" ht="16.5" thickBot="1" x14ac:dyDescent="0.35">
      <c r="B1561" s="299"/>
      <c r="C1561" s="300"/>
      <c r="D1561" s="300"/>
      <c r="E1561" s="300"/>
      <c r="F1561" s="300"/>
      <c r="G1561" s="300"/>
      <c r="H1561" s="300"/>
      <c r="I1561" s="300"/>
      <c r="J1561" s="300"/>
      <c r="K1561" s="300"/>
      <c r="L1561" s="301" t="s">
        <v>166</v>
      </c>
      <c r="M1561" s="302">
        <f>+SUM(M1558:M1560)-C1558</f>
        <v>-4.3809355104012723E-5</v>
      </c>
      <c r="N1561" s="303">
        <f>+SUM(N1558:N1560)</f>
        <v>1.6060114198245511E-2</v>
      </c>
      <c r="O1561" s="304"/>
    </row>
    <row r="1563" spans="2:15" ht="15.75" thickBot="1" x14ac:dyDescent="0.3"/>
    <row r="1564" spans="2:15" ht="15.75" thickBot="1" x14ac:dyDescent="0.3">
      <c r="B1564" s="131">
        <f>+B1525+1</f>
        <v>41</v>
      </c>
      <c r="D1564" s="297"/>
    </row>
    <row r="1565" spans="2:15" ht="32.25" thickBot="1" x14ac:dyDescent="0.3">
      <c r="B1565" s="125" t="s">
        <v>151</v>
      </c>
      <c r="C1565" s="298" t="s">
        <v>161</v>
      </c>
      <c r="D1565" s="298" t="s">
        <v>153</v>
      </c>
      <c r="E1565" s="125" t="s">
        <v>152</v>
      </c>
      <c r="F1565" s="125" t="s">
        <v>78</v>
      </c>
      <c r="G1565" s="125" t="s">
        <v>115</v>
      </c>
      <c r="H1565" s="125" t="s">
        <v>154</v>
      </c>
      <c r="I1565" s="125" t="s">
        <v>155</v>
      </c>
      <c r="J1565" s="125" t="s">
        <v>156</v>
      </c>
      <c r="K1565" s="125" t="s">
        <v>157</v>
      </c>
      <c r="L1565" s="125" t="s">
        <v>82</v>
      </c>
      <c r="M1565" s="125" t="s">
        <v>164</v>
      </c>
      <c r="N1565" s="125" t="s">
        <v>158</v>
      </c>
      <c r="O1565" s="129" t="s">
        <v>165</v>
      </c>
    </row>
    <row r="1566" spans="2:15" x14ac:dyDescent="0.25">
      <c r="B1566" s="132" t="s">
        <v>127</v>
      </c>
      <c r="C1566" s="133">
        <f>2.97/1000</f>
        <v>2.97E-3</v>
      </c>
      <c r="D1566" s="134">
        <f>+D1527+O1527</f>
        <v>336.52069307375172</v>
      </c>
      <c r="E1566" s="135" t="s">
        <v>110</v>
      </c>
      <c r="F1566" s="136">
        <v>310.83</v>
      </c>
      <c r="G1566" s="137">
        <f>110/1000</f>
        <v>0.11</v>
      </c>
      <c r="H1566" s="138">
        <f>+PI()*G1566^2/4</f>
        <v>9.5033177771091243E-3</v>
      </c>
      <c r="I1566" s="134">
        <v>339.3</v>
      </c>
      <c r="J1566" s="134">
        <f>+D1566</f>
        <v>336.52069307375172</v>
      </c>
      <c r="K1566" s="134">
        <f>+I1566-J1566</f>
        <v>2.7793069262482959</v>
      </c>
      <c r="L1566" s="133">
        <f>(-2*POWER(2*9.81*G1566*ABS(K1566)/F1566,0.5))*(LOG10(($D$2/(3.7*G1566))+((2.51*$D$3*POWER(F1566,0.5))/(G1566*POWER(2*9.81*G1566*ABS(K1566),0.5)))))</f>
        <v>1.0475964312342925</v>
      </c>
      <c r="M1566" s="139">
        <f>+IF(K1566&lt;0,-H1566*L1566,H1566*L1566)</f>
        <v>9.9556417881849282E-3</v>
      </c>
      <c r="N1566" s="133">
        <f>+M1566/K1566</f>
        <v>3.5820591436526781E-3</v>
      </c>
      <c r="O1566" s="140">
        <f>2*M1568/N1568</f>
        <v>-4.4279708704388259E-3</v>
      </c>
    </row>
    <row r="1567" spans="2:15" x14ac:dyDescent="0.25">
      <c r="B1567" s="141"/>
      <c r="C1567" s="142"/>
      <c r="D1567" s="143"/>
      <c r="E1567" s="144" t="s">
        <v>138</v>
      </c>
      <c r="F1567" s="143">
        <v>240.22</v>
      </c>
      <c r="G1567" s="145">
        <f>110/1000</f>
        <v>0.11</v>
      </c>
      <c r="H1567" s="146">
        <f>+PI()*G1567^2/4</f>
        <v>9.5033177771091243E-3</v>
      </c>
      <c r="I1567" s="147">
        <f>+D1531+O1531</f>
        <v>335.37663148599643</v>
      </c>
      <c r="J1567" s="147">
        <f>+D1566</f>
        <v>336.52069307375172</v>
      </c>
      <c r="K1567" s="147">
        <f>+I1567-J1567</f>
        <v>-1.1440615877552887</v>
      </c>
      <c r="L1567" s="142">
        <f>(-2*POWER(2*9.81*G1567*ABS(K1567)/F1567,0.5))*(LOG10(($D$2/(3.7*G1567))+((2.51*$D$3*POWER(F1567,0.5))/(G1567*POWER(2*9.81*G1567*ABS(K1567),0.5)))))</f>
        <v>0.73733539872073317</v>
      </c>
      <c r="M1567" s="146">
        <f>+IF(K1567&lt;0,-H1567*L1567,H1567*L1567)</f>
        <v>-7.0071326023545882E-3</v>
      </c>
      <c r="N1567" s="142">
        <f>+M1567/K1567</f>
        <v>6.1247861805263171E-3</v>
      </c>
      <c r="O1567" s="148"/>
    </row>
    <row r="1568" spans="2:15" ht="15.75" x14ac:dyDescent="0.3">
      <c r="B1568" s="141"/>
      <c r="C1568" s="142"/>
      <c r="D1568" s="143"/>
      <c r="E1568" s="144"/>
      <c r="F1568" s="143"/>
      <c r="G1568" s="145"/>
      <c r="H1568" s="146"/>
      <c r="I1568" s="147"/>
      <c r="J1568" s="147"/>
      <c r="K1568" s="147"/>
      <c r="L1568" s="149" t="s">
        <v>166</v>
      </c>
      <c r="M1568" s="150">
        <f>+SUM(M1566:M1567)-C1566</f>
        <v>-2.1490814169659953E-5</v>
      </c>
      <c r="N1568" s="151">
        <f>+SUM(N1566:N1567)</f>
        <v>9.7068453241789948E-3</v>
      </c>
      <c r="O1568" s="148"/>
    </row>
    <row r="1569" spans="2:15" x14ac:dyDescent="0.25">
      <c r="B1569" s="141"/>
      <c r="C1569" s="142"/>
      <c r="D1569" s="143"/>
      <c r="E1569" s="144"/>
      <c r="F1569" s="142"/>
      <c r="G1569" s="142"/>
      <c r="H1569" s="146"/>
      <c r="I1569" s="152"/>
      <c r="J1569" s="142"/>
      <c r="K1569" s="142"/>
      <c r="L1569" s="142"/>
      <c r="M1569" s="142"/>
      <c r="N1569" s="142"/>
      <c r="O1569" s="153"/>
    </row>
    <row r="1570" spans="2:15" x14ac:dyDescent="0.25">
      <c r="B1570" s="154" t="s">
        <v>128</v>
      </c>
      <c r="C1570" s="142">
        <f>3.73/1000</f>
        <v>3.7299999999999998E-3</v>
      </c>
      <c r="D1570" s="147">
        <f>+D1531+O1531</f>
        <v>335.37663148599643</v>
      </c>
      <c r="E1570" s="144" t="s">
        <v>138</v>
      </c>
      <c r="F1570" s="143">
        <v>240.22</v>
      </c>
      <c r="G1570" s="155">
        <f>110/1000</f>
        <v>0.11</v>
      </c>
      <c r="H1570" s="146">
        <f>+PI()*G1570^2/4</f>
        <v>9.5033177771091243E-3</v>
      </c>
      <c r="I1570" s="156">
        <f>+D1566+O1566</f>
        <v>336.51626510288128</v>
      </c>
      <c r="J1570" s="147">
        <f>+D1570</f>
        <v>335.37663148599643</v>
      </c>
      <c r="K1570" s="147">
        <f>+I1570-J1570</f>
        <v>1.1396336168848507</v>
      </c>
      <c r="L1570" s="142">
        <f>(-2*POWER(2*9.81*G1570*ABS(K1570)/F1570,0.5))*(LOG10(($D$2/(3.7*G1570))+((2.51*$D$3*POWER(F1570,0.5))/(G1570*POWER(2*9.81*G1570*ABS(K1570),0.5)))))</f>
        <v>0.73573942776330303</v>
      </c>
      <c r="M1570" s="146">
        <f>+IF(K1570&lt;0,-H1570*L1570,H1570*L1570)</f>
        <v>6.9919655831830923E-3</v>
      </c>
      <c r="N1570" s="142">
        <f>+M1570/K1570</f>
        <v>6.1352749511684205E-3</v>
      </c>
      <c r="O1570" s="148">
        <f>2*M1573/N1573</f>
        <v>-6.4770017780170063E-3</v>
      </c>
    </row>
    <row r="1571" spans="2:15" x14ac:dyDescent="0.25">
      <c r="B1571" s="141"/>
      <c r="C1571" s="142"/>
      <c r="D1571" s="143"/>
      <c r="E1571" s="144" t="s">
        <v>139</v>
      </c>
      <c r="F1571" s="147">
        <v>237.3</v>
      </c>
      <c r="G1571" s="155">
        <f>110/1000</f>
        <v>0.11</v>
      </c>
      <c r="H1571" s="146">
        <f>+PI()*G1571^2/4</f>
        <v>9.5033177771091243E-3</v>
      </c>
      <c r="I1571" s="156">
        <f>+D1536+O1536</f>
        <v>335.184865095779</v>
      </c>
      <c r="J1571" s="147">
        <f>+D1570</f>
        <v>335.37663148599643</v>
      </c>
      <c r="K1571" s="147">
        <f>+I1571-J1571</f>
        <v>-0.19176639021742403</v>
      </c>
      <c r="L1571" s="142">
        <f>(-2*POWER(2*9.81*G1571*ABS(K1571)/F1571,0.5))*(LOG10(($D$2/(3.7*G1571))+((2.51*$D$3*POWER(F1571,0.5))/(G1571*POWER(2*9.81*G1571*ABS(K1571),0.5)))))</f>
        <v>0.27189605408902445</v>
      </c>
      <c r="M1571" s="146">
        <f>+IF(K1571&lt;0,-H1571*L1571,H1571*L1571)</f>
        <v>-2.5839146043500501E-3</v>
      </c>
      <c r="N1571" s="142">
        <f>+M1571/K1571</f>
        <v>1.3474282961787085E-2</v>
      </c>
      <c r="O1571" s="148"/>
    </row>
    <row r="1572" spans="2:15" x14ac:dyDescent="0.25">
      <c r="B1572" s="141"/>
      <c r="C1572" s="142"/>
      <c r="D1572" s="143"/>
      <c r="E1572" s="144" t="s">
        <v>112</v>
      </c>
      <c r="F1572" s="143">
        <v>401.36</v>
      </c>
      <c r="G1572" s="155">
        <f>110/1000</f>
        <v>0.11</v>
      </c>
      <c r="H1572" s="146">
        <f>+PI()*G1572^2/4</f>
        <v>9.5033177771091243E-3</v>
      </c>
      <c r="I1572" s="156">
        <f>+D1544+O1544</f>
        <v>335.33463519619437</v>
      </c>
      <c r="J1572" s="147">
        <f>+D1570</f>
        <v>335.37663148599643</v>
      </c>
      <c r="K1572" s="147">
        <f>+I1572-J1572</f>
        <v>-4.1996289802057163E-2</v>
      </c>
      <c r="L1572" s="142">
        <f>(-2*POWER(2*9.81*G1572*ABS(K1572)/F1572,0.5))*(LOG10(($D$2/(3.7*G1572))+((2.51*$D$3*POWER(F1572,0.5))/(G1572*POWER(2*9.81*G1572*ABS(K1572),0.5)))))</f>
        <v>8.4551429436815179E-2</v>
      </c>
      <c r="M1572" s="146">
        <f>+IF(K1572&lt;0,-H1572*L1572,H1572*L1572)</f>
        <v>-8.035191024468734E-4</v>
      </c>
      <c r="N1572" s="142">
        <f>+M1572/K1572</f>
        <v>1.9133097381557586E-2</v>
      </c>
      <c r="O1572" s="148"/>
    </row>
    <row r="1573" spans="2:15" ht="15.75" x14ac:dyDescent="0.3">
      <c r="B1573" s="141"/>
      <c r="C1573" s="142"/>
      <c r="D1573" s="143"/>
      <c r="E1573" s="144"/>
      <c r="F1573" s="143"/>
      <c r="G1573" s="155"/>
      <c r="H1573" s="146"/>
      <c r="I1573" s="156"/>
      <c r="J1573" s="147"/>
      <c r="K1573" s="147"/>
      <c r="L1573" s="149" t="s">
        <v>166</v>
      </c>
      <c r="M1573" s="150">
        <f>+SUM(M1570:M1572)-C1570</f>
        <v>-1.2546812361383065E-4</v>
      </c>
      <c r="N1573" s="151">
        <f>+SUM(N1570:N1572)</f>
        <v>3.8742655294513095E-2</v>
      </c>
      <c r="O1573" s="153"/>
    </row>
    <row r="1574" spans="2:15" x14ac:dyDescent="0.25">
      <c r="B1574" s="141"/>
      <c r="C1574" s="142"/>
      <c r="D1574" s="143"/>
      <c r="E1574" s="144"/>
      <c r="F1574" s="142"/>
      <c r="G1574" s="142"/>
      <c r="H1574" s="146"/>
      <c r="I1574" s="152"/>
      <c r="J1574" s="143"/>
      <c r="K1574" s="142"/>
      <c r="L1574" s="142"/>
      <c r="M1574" s="142"/>
      <c r="N1574" s="142"/>
      <c r="O1574" s="153"/>
    </row>
    <row r="1575" spans="2:15" x14ac:dyDescent="0.25">
      <c r="B1575" s="154" t="s">
        <v>141</v>
      </c>
      <c r="C1575" s="179">
        <f>1.9/1000</f>
        <v>1.9E-3</v>
      </c>
      <c r="D1575" s="147">
        <f>+D1536+O1536</f>
        <v>335.184865095779</v>
      </c>
      <c r="E1575" s="144" t="s">
        <v>139</v>
      </c>
      <c r="F1575" s="147">
        <v>237.3</v>
      </c>
      <c r="G1575" s="155">
        <f>110/1000</f>
        <v>0.11</v>
      </c>
      <c r="H1575" s="146">
        <f>+PI()*G1575^2/4</f>
        <v>9.5033177771091243E-3</v>
      </c>
      <c r="I1575" s="156">
        <f>+D1570+O1570</f>
        <v>335.3701544842184</v>
      </c>
      <c r="J1575" s="147">
        <f>+D1575</f>
        <v>335.184865095779</v>
      </c>
      <c r="K1575" s="147">
        <f>+I1575-J1575</f>
        <v>0.18528938843940068</v>
      </c>
      <c r="L1575" s="142">
        <f>(-2*POWER(2*9.81*G1575*ABS(K1575)/F1575,0.5))*(LOG10(($D$2/(3.7*G1575))+((2.51*$D$3*POWER(F1575,0.5))/(G1575*POWER(2*9.81*G1575*ABS(K1575),0.5)))))</f>
        <v>0.26665637423282496</v>
      </c>
      <c r="M1575" s="146">
        <f>+IF(K1575&lt;0,-H1575*L1575,H1575*L1575)</f>
        <v>2.5341202616262688E-3</v>
      </c>
      <c r="N1575" s="142">
        <f>+M1575/K1575</f>
        <v>1.3676553649239653E-2</v>
      </c>
      <c r="O1575" s="148">
        <f>2*M1577/N1577</f>
        <v>-6.5649201496135109E-3</v>
      </c>
    </row>
    <row r="1576" spans="2:15" x14ac:dyDescent="0.25">
      <c r="B1576" s="141"/>
      <c r="C1576" s="142"/>
      <c r="D1576" s="143"/>
      <c r="E1576" s="144" t="s">
        <v>117</v>
      </c>
      <c r="F1576" s="143">
        <v>401.35</v>
      </c>
      <c r="G1576" s="143">
        <f>75/1000</f>
        <v>7.4999999999999997E-2</v>
      </c>
      <c r="H1576" s="146">
        <f>+PI()*G1576^2/4</f>
        <v>4.4178646691106467E-3</v>
      </c>
      <c r="I1576" s="156">
        <f>+D1540+O1540</f>
        <v>334.98678866955981</v>
      </c>
      <c r="J1576" s="147">
        <f>+D1575</f>
        <v>335.184865095779</v>
      </c>
      <c r="K1576" s="147">
        <f>+I1576-J1576</f>
        <v>-0.19807642621918831</v>
      </c>
      <c r="L1576" s="142">
        <f>(-2*POWER(2*9.81*G1576*ABS(K1576)/F1576,0.5))*(LOG10(($D$2/(3.7*G1576))+((2.51*$D$3*POWER(F1576,0.5))/(G1576*POWER(2*9.81*G1576*ABS(K1576),0.5)))))</f>
        <v>0.15628704301330645</v>
      </c>
      <c r="M1576" s="146">
        <f>+IF(K1576&lt;0,-H1576*L1576,H1576*L1576)</f>
        <v>-6.9045500556826251E-4</v>
      </c>
      <c r="N1576" s="142">
        <f>+M1576/K1576</f>
        <v>3.4858010049323876E-3</v>
      </c>
      <c r="O1576" s="148"/>
    </row>
    <row r="1577" spans="2:15" ht="15.75" x14ac:dyDescent="0.3">
      <c r="B1577" s="141"/>
      <c r="C1577" s="142"/>
      <c r="D1577" s="143"/>
      <c r="E1577" s="144"/>
      <c r="F1577" s="142"/>
      <c r="G1577" s="142"/>
      <c r="H1577" s="146"/>
      <c r="I1577" s="152"/>
      <c r="J1577" s="143"/>
      <c r="K1577" s="142"/>
      <c r="L1577" s="149" t="s">
        <v>166</v>
      </c>
      <c r="M1577" s="150">
        <f>+SUM(M1575:M1576)-C1575</f>
        <v>-5.6334743941993627E-5</v>
      </c>
      <c r="N1577" s="151">
        <f>+SUM(N1575:N1576)</f>
        <v>1.7162354654172041E-2</v>
      </c>
      <c r="O1577" s="153"/>
    </row>
    <row r="1578" spans="2:15" ht="15.75" x14ac:dyDescent="0.3">
      <c r="B1578" s="141"/>
      <c r="C1578" s="142"/>
      <c r="D1578" s="143"/>
      <c r="E1578" s="144"/>
      <c r="F1578" s="142"/>
      <c r="G1578" s="142"/>
      <c r="H1578" s="146"/>
      <c r="I1578" s="152"/>
      <c r="J1578" s="143"/>
      <c r="K1578" s="142"/>
      <c r="L1578" s="149"/>
      <c r="M1578" s="150"/>
      <c r="N1578" s="151"/>
      <c r="O1578" s="153"/>
    </row>
    <row r="1579" spans="2:15" x14ac:dyDescent="0.25">
      <c r="B1579" s="154" t="s">
        <v>145</v>
      </c>
      <c r="C1579" s="143">
        <f>1.95/1000</f>
        <v>1.9499999999999999E-3</v>
      </c>
      <c r="D1579" s="147">
        <f>+D1540+O1540</f>
        <v>334.98678866955981</v>
      </c>
      <c r="E1579" s="144" t="s">
        <v>117</v>
      </c>
      <c r="F1579" s="143">
        <v>401.35</v>
      </c>
      <c r="G1579" s="143">
        <f>75/1000</f>
        <v>7.4999999999999997E-2</v>
      </c>
      <c r="H1579" s="146">
        <f>+PI()*G1579^2/4</f>
        <v>4.4178646691106467E-3</v>
      </c>
      <c r="I1579" s="147">
        <f>+D1575+O1575</f>
        <v>335.17830017562937</v>
      </c>
      <c r="J1579" s="147">
        <f>+D1579</f>
        <v>334.98678866955981</v>
      </c>
      <c r="K1579" s="147">
        <f>+I1579-J1579</f>
        <v>0.1915115060695598</v>
      </c>
      <c r="L1579" s="262">
        <f>(-2*POWER(2*9.81*G1579*ABS(K1579)/F1579,0.5))*(LOG10(($D$2/(3.7*G1579))+((2.51*$D$3*POWER(F1579,0.5))/(G1579*POWER(2*9.81*G1579*ABS(K1579),0.5)))))</f>
        <v>0.15328905278966001</v>
      </c>
      <c r="M1579" s="146">
        <f>+IF(K1579&lt;0,-H1579*L1579,H1579*L1579)</f>
        <v>6.7721029048087582E-4</v>
      </c>
      <c r="N1579" s="142">
        <f>+M1579/K1579</f>
        <v>3.5361336996373631E-3</v>
      </c>
      <c r="O1579" s="148">
        <f>2*M1581/N1581</f>
        <v>-6.6116231923537836E-3</v>
      </c>
    </row>
    <row r="1580" spans="2:15" x14ac:dyDescent="0.25">
      <c r="B1580" s="141"/>
      <c r="C1580" s="142"/>
      <c r="D1580" s="143"/>
      <c r="E1580" s="144" t="s">
        <v>167</v>
      </c>
      <c r="F1580" s="143">
        <v>249.85</v>
      </c>
      <c r="G1580" s="143">
        <f>75/1000</f>
        <v>7.4999999999999997E-2</v>
      </c>
      <c r="H1580" s="146">
        <f>+PI()*G1580^2/4</f>
        <v>4.4178646691106467E-3</v>
      </c>
      <c r="I1580" s="147">
        <f>+D1544+O1544</f>
        <v>335.33463519619437</v>
      </c>
      <c r="J1580" s="147">
        <f>+D1579</f>
        <v>334.98678866955981</v>
      </c>
      <c r="K1580" s="147">
        <f>+I1580-J1580</f>
        <v>0.34784652663455518</v>
      </c>
      <c r="L1580" s="142">
        <f>(-2*POWER(2*9.81*G1580*ABS(K1580)/F1580,0.5))*(LOG10(($D$2/(3.7*G1580))+((2.51*$D$3*POWER(F1580,0.5))/(G1580*POWER(2*9.81*G1580*ABS(K1580),0.5)))))</f>
        <v>0.28276730698581531</v>
      </c>
      <c r="M1580" s="146">
        <f>+IF(K1580&lt;0,-H1580*L1580,H1580*L1580)</f>
        <v>1.2492276951121977E-3</v>
      </c>
      <c r="N1580" s="142">
        <f>+M1580/K1580</f>
        <v>3.5913185829353602E-3</v>
      </c>
      <c r="O1580" s="148"/>
    </row>
    <row r="1581" spans="2:15" ht="15.75" x14ac:dyDescent="0.3">
      <c r="B1581" s="141"/>
      <c r="C1581" s="142"/>
      <c r="D1581" s="152"/>
      <c r="E1581" s="144"/>
      <c r="F1581" s="142"/>
      <c r="G1581" s="142"/>
      <c r="H1581" s="146"/>
      <c r="I1581" s="152"/>
      <c r="J1581" s="143"/>
      <c r="K1581" s="142"/>
      <c r="L1581" s="149" t="s">
        <v>166</v>
      </c>
      <c r="M1581" s="150">
        <f>+SUM(M1579:M1580)-C1579</f>
        <v>-2.3562014406926365E-5</v>
      </c>
      <c r="N1581" s="151">
        <f>+SUM(N1579:N1580)</f>
        <v>7.1274522825727233E-3</v>
      </c>
      <c r="O1581" s="153"/>
    </row>
    <row r="1582" spans="2:15" x14ac:dyDescent="0.25">
      <c r="B1582" s="141"/>
      <c r="C1582" s="142"/>
      <c r="D1582" s="152"/>
      <c r="E1582" s="144"/>
      <c r="F1582" s="142"/>
      <c r="G1582" s="142"/>
      <c r="H1582" s="146"/>
      <c r="I1582" s="152"/>
      <c r="J1582" s="143"/>
      <c r="K1582" s="142"/>
      <c r="L1582" s="142"/>
      <c r="M1582" s="142"/>
      <c r="N1582" s="142"/>
      <c r="O1582" s="153"/>
    </row>
    <row r="1583" spans="2:15" x14ac:dyDescent="0.25">
      <c r="B1583" s="154" t="s">
        <v>146</v>
      </c>
      <c r="C1583" s="143">
        <f>4.52/1000</f>
        <v>4.5199999999999997E-3</v>
      </c>
      <c r="D1583" s="156">
        <f>+D1544+O1544</f>
        <v>335.33463519619437</v>
      </c>
      <c r="E1583" s="144" t="s">
        <v>112</v>
      </c>
      <c r="F1583" s="143">
        <v>401.36</v>
      </c>
      <c r="G1583" s="145">
        <f>110/1000</f>
        <v>0.11</v>
      </c>
      <c r="H1583" s="146">
        <f>+PI()*G1583^2/4</f>
        <v>9.5033177771091243E-3</v>
      </c>
      <c r="I1583" s="156">
        <f>+D1570+O1570</f>
        <v>335.3701544842184</v>
      </c>
      <c r="J1583" s="147">
        <f>+D1583</f>
        <v>335.33463519619437</v>
      </c>
      <c r="K1583" s="147">
        <f>+I1583-J1583</f>
        <v>3.5519288024033813E-2</v>
      </c>
      <c r="L1583" s="142">
        <f>(-2*POWER(2*9.81*G1583*ABS(K1583)/F1583,0.5))*(LOG10(($D$2/(3.7*G1583))+((2.51*$D$3*POWER(F1583,0.5))/(G1583*POWER(2*9.81*G1583*ABS(K1583),0.5)))))</f>
        <v>7.6755400759915243E-2</v>
      </c>
      <c r="M1583" s="146">
        <f>+IF(K1583&lt;0,-H1583*L1583,H1583*L1583)</f>
        <v>7.2943096453083767E-4</v>
      </c>
      <c r="N1583" s="142">
        <f>+M1583/K1583</f>
        <v>2.0536193294113176E-2</v>
      </c>
      <c r="O1583" s="148">
        <f>2*M1587/N1587</f>
        <v>-6.2267299718288694E-3</v>
      </c>
    </row>
    <row r="1584" spans="2:15" x14ac:dyDescent="0.25">
      <c r="B1584" s="141"/>
      <c r="C1584" s="142"/>
      <c r="D1584" s="152"/>
      <c r="E1584" s="144" t="s">
        <v>167</v>
      </c>
      <c r="F1584" s="143">
        <v>249.85</v>
      </c>
      <c r="G1584" s="145">
        <f>75/1000</f>
        <v>7.4999999999999997E-2</v>
      </c>
      <c r="H1584" s="146">
        <f>+PI()*G1584^2/4</f>
        <v>4.4178646691106467E-3</v>
      </c>
      <c r="I1584" s="156">
        <f>+D1579+O1579</f>
        <v>334.98017704636749</v>
      </c>
      <c r="J1584" s="147">
        <f>+D1583</f>
        <v>335.33463519619437</v>
      </c>
      <c r="K1584" s="147">
        <f>+I1584-J1584</f>
        <v>-0.35445814982688262</v>
      </c>
      <c r="L1584" s="142">
        <f>(-2*POWER(2*9.81*G1584*ABS(K1584)/F1584,0.5))*(LOG10(($D$2/(3.7*G1584))+((2.51*$D$3*POWER(F1584,0.5))/(G1584*POWER(2*9.81*G1584*ABS(K1584),0.5)))))</f>
        <v>0.28581290337286958</v>
      </c>
      <c r="M1584" s="146">
        <f>+IF(K1584&lt;0,-H1584*L1584,H1584*L1584)</f>
        <v>-1.2626827277869357E-3</v>
      </c>
      <c r="N1584" s="142">
        <f>+M1584/K1584</f>
        <v>3.5622900147834944E-3</v>
      </c>
      <c r="O1584" s="148"/>
    </row>
    <row r="1585" spans="2:15" x14ac:dyDescent="0.25">
      <c r="B1585" s="141"/>
      <c r="C1585" s="142"/>
      <c r="D1585" s="152"/>
      <c r="E1585" s="144" t="s">
        <v>140</v>
      </c>
      <c r="F1585" s="143">
        <v>298.01</v>
      </c>
      <c r="G1585" s="145">
        <f>63/1000</f>
        <v>6.3E-2</v>
      </c>
      <c r="H1585" s="146">
        <f>+PI()*G1585^2/4</f>
        <v>3.1172453105244723E-3</v>
      </c>
      <c r="I1585" s="156">
        <f>+D1550+O1550</f>
        <v>335.29655204805982</v>
      </c>
      <c r="J1585" s="147">
        <f>+D1583</f>
        <v>335.33463519619437</v>
      </c>
      <c r="K1585" s="147">
        <f>+I1585-J1585</f>
        <v>-3.8083148134546718E-2</v>
      </c>
      <c r="L1585" s="142">
        <f>(-2*POWER(2*9.81*G1585*ABS(K1585)/F1585,0.5))*(LOG10(($D$2/(3.7*G1585))+((2.51*$D$3*POWER(F1585,0.5))/(G1585*POWER(2*9.81*G1585*ABS(K1585),0.5)))))</f>
        <v>6.2683420057843678E-2</v>
      </c>
      <c r="M1585" s="146">
        <f>+IF(K1585&lt;0,-H1585*L1585,H1585*L1585)</f>
        <v>-1.9539959722294885E-4</v>
      </c>
      <c r="N1585" s="142">
        <f>+M1585/K1585</f>
        <v>5.1308677668297645E-3</v>
      </c>
      <c r="O1585" s="148"/>
    </row>
    <row r="1586" spans="2:15" x14ac:dyDescent="0.25">
      <c r="B1586" s="141"/>
      <c r="C1586" s="142"/>
      <c r="D1586" s="142"/>
      <c r="E1586" s="144" t="s">
        <v>168</v>
      </c>
      <c r="F1586" s="143">
        <v>184.94</v>
      </c>
      <c r="G1586" s="145">
        <f>110/1000</f>
        <v>0.11</v>
      </c>
      <c r="H1586" s="146">
        <f>+PI()*G1586^2/4</f>
        <v>9.5033177771091243E-3</v>
      </c>
      <c r="I1586" s="156">
        <f>+D1558+O1558</f>
        <v>335.83857793608257</v>
      </c>
      <c r="J1586" s="147">
        <f>+D1583</f>
        <v>335.33463519619437</v>
      </c>
      <c r="K1586" s="147">
        <f>+I1586-J1586</f>
        <v>0.5039427398882026</v>
      </c>
      <c r="L1586" s="142">
        <f>(-2*POWER(2*9.81*G1586*ABS(K1586)/F1586,0.5))*(LOG10(($D$2/(3.7*G1586))+((2.51*$D$3*POWER(F1586,0.5))/(G1586*POWER(2*9.81*G1586*ABS(K1586),0.5)))))</f>
        <v>0.53938860735089089</v>
      </c>
      <c r="M1586" s="146">
        <f>+IF(K1586&lt;0,-H1586*L1586,H1586*L1586)</f>
        <v>5.1259813410078547E-3</v>
      </c>
      <c r="N1586" s="142">
        <f>+M1586/K1586</f>
        <v>1.0171753525301367E-2</v>
      </c>
      <c r="O1586" s="148"/>
    </row>
    <row r="1587" spans="2:15" ht="15.75" x14ac:dyDescent="0.3">
      <c r="B1587" s="141"/>
      <c r="C1587" s="142"/>
      <c r="D1587" s="142"/>
      <c r="E1587" s="142"/>
      <c r="F1587" s="142"/>
      <c r="G1587" s="142"/>
      <c r="H1587" s="146"/>
      <c r="I1587" s="152"/>
      <c r="J1587" s="143"/>
      <c r="K1587" s="142"/>
      <c r="L1587" s="149" t="s">
        <v>166</v>
      </c>
      <c r="M1587" s="150">
        <f>+SUM(M1583:M1586)-C1583</f>
        <v>-1.2267001947119209E-4</v>
      </c>
      <c r="N1587" s="151">
        <f>+SUM(N1583:N1586)</f>
        <v>3.9401104601027803E-2</v>
      </c>
      <c r="O1587" s="153"/>
    </row>
    <row r="1588" spans="2:15" x14ac:dyDescent="0.25">
      <c r="B1588" s="141"/>
      <c r="C1588" s="142"/>
      <c r="D1588" s="142"/>
      <c r="E1588" s="142"/>
      <c r="F1588" s="142"/>
      <c r="G1588" s="142"/>
      <c r="H1588" s="146"/>
      <c r="I1588" s="142"/>
      <c r="J1588" s="143"/>
      <c r="K1588" s="142"/>
      <c r="L1588" s="142"/>
      <c r="M1588" s="142"/>
      <c r="N1588" s="142"/>
      <c r="O1588" s="153"/>
    </row>
    <row r="1589" spans="2:15" x14ac:dyDescent="0.25">
      <c r="B1589" s="154" t="s">
        <v>147</v>
      </c>
      <c r="C1589" s="142">
        <f>0.79/1000</f>
        <v>7.9000000000000001E-4</v>
      </c>
      <c r="D1589" s="147">
        <f>+D1550+O1550</f>
        <v>335.29655204805982</v>
      </c>
      <c r="E1589" s="144" t="s">
        <v>140</v>
      </c>
      <c r="F1589" s="143">
        <v>298.01</v>
      </c>
      <c r="G1589" s="143">
        <f>63/1000</f>
        <v>6.3E-2</v>
      </c>
      <c r="H1589" s="146">
        <f>+PI()*G1589^2/4</f>
        <v>3.1172453105244723E-3</v>
      </c>
      <c r="I1589" s="147">
        <f>+D1583+O1583</f>
        <v>335.32840846622253</v>
      </c>
      <c r="J1589" s="147">
        <f>+D1589</f>
        <v>335.29655204805982</v>
      </c>
      <c r="K1589" s="147">
        <f>+I1589-J1589</f>
        <v>3.1856418162703903E-2</v>
      </c>
      <c r="L1589" s="142">
        <f>(-2*POWER(2*9.81*G1589*ABS(K1589)/F1589,0.5))*(LOG10(($D$2/(3.7*G1589))+((2.51*$D$3*POWER(F1589,0.5))/(G1589*POWER(2*9.81*G1589*ABS(K1589),0.5)))))</f>
        <v>5.6440816530349214E-2</v>
      </c>
      <c r="M1589" s="146">
        <f>+IF(K1589&lt;0,-H1589*L1589,H1589*L1589)</f>
        <v>1.759398706514032E-4</v>
      </c>
      <c r="N1589" s="142">
        <f>+M1589/K1589</f>
        <v>5.5229018451730984E-3</v>
      </c>
      <c r="O1589" s="148">
        <f>2*M1591/N1591</f>
        <v>-6.3091192623622337E-3</v>
      </c>
    </row>
    <row r="1590" spans="2:15" x14ac:dyDescent="0.25">
      <c r="B1590" s="141"/>
      <c r="C1590" s="142"/>
      <c r="D1590" s="142"/>
      <c r="E1590" s="144" t="s">
        <v>169</v>
      </c>
      <c r="F1590" s="143">
        <v>119.71</v>
      </c>
      <c r="G1590" s="143">
        <f>63/1000</f>
        <v>6.3E-2</v>
      </c>
      <c r="H1590" s="146">
        <f>+PI()*G1590^2/4</f>
        <v>3.1172453105244723E-3</v>
      </c>
      <c r="I1590" s="147">
        <f>+D1554+O1554</f>
        <v>335.39573303059581</v>
      </c>
      <c r="J1590" s="147">
        <f>+D1589</f>
        <v>335.29655204805982</v>
      </c>
      <c r="K1590" s="147">
        <f>+I1590-J1590</f>
        <v>9.918098253598373E-2</v>
      </c>
      <c r="L1590" s="142">
        <f>(-2*POWER(2*9.81*G1590*ABS(K1590)/F1590,0.5))*(LOG10(($D$2/(3.7*G1590))+((2.51*$D$3*POWER(F1590,0.5))/(G1590*POWER(2*9.81*G1590*ABS(K1590),0.5)))))</f>
        <v>0.18549905451759421</v>
      </c>
      <c r="M1590" s="146">
        <f>+IF(K1590&lt;0,-H1590*L1590,H1590*L1590)</f>
        <v>5.7824605780169402E-4</v>
      </c>
      <c r="N1590" s="142">
        <f>+M1590/K1590</f>
        <v>5.8302110244965689E-3</v>
      </c>
      <c r="O1590" s="148"/>
    </row>
    <row r="1591" spans="2:15" ht="15.75" x14ac:dyDescent="0.3">
      <c r="B1591" s="141"/>
      <c r="C1591" s="142"/>
      <c r="D1591" s="142"/>
      <c r="E1591" s="142"/>
      <c r="F1591" s="142"/>
      <c r="G1591" s="142"/>
      <c r="H1591" s="146"/>
      <c r="I1591" s="142"/>
      <c r="J1591" s="142"/>
      <c r="K1591" s="142"/>
      <c r="L1591" s="149" t="s">
        <v>166</v>
      </c>
      <c r="M1591" s="150">
        <f>+SUM(M1589:M1590)-C1589</f>
        <v>-3.581407154690274E-5</v>
      </c>
      <c r="N1591" s="151">
        <f>+SUM(N1589:N1590)</f>
        <v>1.1353112869669668E-2</v>
      </c>
      <c r="O1591" s="153"/>
    </row>
    <row r="1592" spans="2:15" x14ac:dyDescent="0.25">
      <c r="B1592" s="141"/>
      <c r="C1592" s="142"/>
      <c r="D1592" s="142"/>
      <c r="E1592" s="142"/>
      <c r="F1592" s="142"/>
      <c r="G1592" s="142"/>
      <c r="H1592" s="146"/>
      <c r="I1592" s="142"/>
      <c r="J1592" s="142"/>
      <c r="K1592" s="142"/>
      <c r="L1592" s="142"/>
      <c r="M1592" s="142"/>
      <c r="N1592" s="142"/>
      <c r="O1592" s="153"/>
    </row>
    <row r="1593" spans="2:15" x14ac:dyDescent="0.25">
      <c r="B1593" s="154" t="s">
        <v>148</v>
      </c>
      <c r="C1593" s="142">
        <f>0.76/1000</f>
        <v>7.6000000000000004E-4</v>
      </c>
      <c r="D1593" s="147">
        <f>+D1554+O1554</f>
        <v>335.39573303059581</v>
      </c>
      <c r="E1593" s="144" t="s">
        <v>169</v>
      </c>
      <c r="F1593" s="143">
        <v>119.71</v>
      </c>
      <c r="G1593" s="143">
        <f>63/1000</f>
        <v>6.3E-2</v>
      </c>
      <c r="H1593" s="146">
        <f>+PI()*G1593^2/4</f>
        <v>3.1172453105244723E-3</v>
      </c>
      <c r="I1593" s="147">
        <f>+D1589+O1589</f>
        <v>335.29024292879745</v>
      </c>
      <c r="J1593" s="261">
        <f>+D1593</f>
        <v>335.39573303059581</v>
      </c>
      <c r="K1593" s="147">
        <f>+I1593-J1593</f>
        <v>-0.1054901017983525</v>
      </c>
      <c r="L1593" s="142">
        <f>(-2*POWER(2*9.81*G1593*ABS(K1593)/F1593,0.5))*(LOG10(($D$2/(3.7*G1593))+((2.51*$D$3*POWER(F1593,0.5))/(G1593*POWER(2*9.81*G1593*ABS(K1593),0.5)))))</f>
        <v>0.19218747086640986</v>
      </c>
      <c r="M1593" s="146">
        <f>+IF(K1593&lt;0,-H1593*L1593,H1593*L1593)</f>
        <v>-5.9909549229987481E-4</v>
      </c>
      <c r="N1593" s="142">
        <f>+M1593/K1593</f>
        <v>5.6791630881640803E-3</v>
      </c>
      <c r="O1593" s="148">
        <f>2*M1595/N1595</f>
        <v>-5.9454101406648373E-3</v>
      </c>
    </row>
    <row r="1594" spans="2:15" x14ac:dyDescent="0.25">
      <c r="B1594" s="141"/>
      <c r="C1594" s="142"/>
      <c r="D1594" s="142"/>
      <c r="E1594" s="144" t="s">
        <v>122</v>
      </c>
      <c r="F1594" s="143">
        <v>283.68</v>
      </c>
      <c r="G1594" s="143">
        <f>75/1000</f>
        <v>7.4999999999999997E-2</v>
      </c>
      <c r="H1594" s="146">
        <f>+PI()*G1594^2/4</f>
        <v>4.4178646691106467E-3</v>
      </c>
      <c r="I1594" s="147">
        <f>+D1558+O1558</f>
        <v>335.83857793608257</v>
      </c>
      <c r="J1594" s="261">
        <f>+D1593</f>
        <v>335.39573303059581</v>
      </c>
      <c r="K1594" s="147">
        <f>+I1594-J1594</f>
        <v>0.44284490548676558</v>
      </c>
      <c r="L1594" s="262">
        <f>(-2*POWER(2*9.81*G1594*ABS(K1594)/F1594,0.5))*(LOG10(($D$2/(3.7*G1594))+((2.51*$D$3*POWER(F1594,0.5))/(G1594*POWER(2*9.81*G1594*ABS(K1594),0.5)))))</f>
        <v>0.30178904498152903</v>
      </c>
      <c r="M1594" s="146">
        <f>+IF(K1594&lt;0,-H1594*L1594,H1594*L1594)</f>
        <v>1.3332631593485408E-3</v>
      </c>
      <c r="N1594" s="142">
        <f>+M1594/K1594</f>
        <v>3.0106774241493118E-3</v>
      </c>
      <c r="O1594" s="148"/>
    </row>
    <row r="1595" spans="2:15" ht="15.75" x14ac:dyDescent="0.3">
      <c r="B1595" s="141"/>
      <c r="C1595" s="142"/>
      <c r="D1595" s="142"/>
      <c r="E1595" s="142"/>
      <c r="F1595" s="142"/>
      <c r="G1595" s="142"/>
      <c r="H1595" s="142"/>
      <c r="I1595" s="142"/>
      <c r="J1595" s="142"/>
      <c r="K1595" s="142"/>
      <c r="L1595" s="149" t="s">
        <v>166</v>
      </c>
      <c r="M1595" s="150">
        <f>+SUM(M1593:M1594)-C1593</f>
        <v>-2.5832332951334085E-5</v>
      </c>
      <c r="N1595" s="151">
        <f>+SUM(N1593:N1594)</f>
        <v>8.6898405123133921E-3</v>
      </c>
      <c r="O1595" s="153"/>
    </row>
    <row r="1596" spans="2:15" x14ac:dyDescent="0.25">
      <c r="B1596" s="154"/>
      <c r="C1596" s="142"/>
      <c r="D1596" s="142"/>
      <c r="E1596" s="142"/>
      <c r="F1596" s="142"/>
      <c r="G1596" s="142"/>
      <c r="H1596" s="142"/>
      <c r="I1596" s="142"/>
      <c r="J1596" s="142"/>
      <c r="K1596" s="142"/>
      <c r="L1596" s="142"/>
      <c r="M1596" s="142"/>
      <c r="N1596" s="142"/>
      <c r="O1596" s="153"/>
    </row>
    <row r="1597" spans="2:15" x14ac:dyDescent="0.25">
      <c r="B1597" s="154" t="s">
        <v>142</v>
      </c>
      <c r="C1597" s="142">
        <f>3.71/1000</f>
        <v>3.7099999999999998E-3</v>
      </c>
      <c r="D1597" s="147">
        <f>+D1558+O1558</f>
        <v>335.83857793608257</v>
      </c>
      <c r="E1597" s="144" t="s">
        <v>168</v>
      </c>
      <c r="F1597" s="143">
        <v>184.94</v>
      </c>
      <c r="G1597" s="145">
        <f>110/1000</f>
        <v>0.11</v>
      </c>
      <c r="H1597" s="146">
        <f>+PI()*G1597^2/4</f>
        <v>9.5033177771091243E-3</v>
      </c>
      <c r="I1597" s="147">
        <f>+D1583+O1583</f>
        <v>335.32840846622253</v>
      </c>
      <c r="J1597" s="261">
        <f>+D1597</f>
        <v>335.83857793608257</v>
      </c>
      <c r="K1597" s="147">
        <f>+I1597-J1597</f>
        <v>-0.51016946986004541</v>
      </c>
      <c r="L1597" s="262">
        <f>(-2*POWER(2*9.81*G1597*ABS(K1597)/F1597,0.5))*(LOG10(($D$2/(3.7*G1597))+((2.51*$D$3*POWER(F1597,0.5))/(G1597*POWER(2*9.81*G1597*ABS(K1597),0.5)))))</f>
        <v>0.54311723723549232</v>
      </c>
      <c r="M1597" s="146">
        <f>+IF(K1597&lt;0,-H1597*L1597,H1597*L1597)</f>
        <v>-5.1614156956744477E-3</v>
      </c>
      <c r="N1597" s="142">
        <f>+M1597/K1597</f>
        <v>1.011706109558139E-2</v>
      </c>
      <c r="O1597" s="148">
        <f>2*M1600/N1600</f>
        <v>-4.996594458008939E-3</v>
      </c>
    </row>
    <row r="1598" spans="2:15" x14ac:dyDescent="0.25">
      <c r="B1598" s="141"/>
      <c r="C1598" s="142"/>
      <c r="D1598" s="142"/>
      <c r="E1598" s="144" t="s">
        <v>171</v>
      </c>
      <c r="F1598" s="143">
        <v>283.68</v>
      </c>
      <c r="G1598" s="143">
        <f>75/1000</f>
        <v>7.4999999999999997E-2</v>
      </c>
      <c r="H1598" s="146">
        <f>+PI()*G1598^2/4</f>
        <v>4.4178646691106467E-3</v>
      </c>
      <c r="I1598" s="147">
        <f>+D1593+O1593</f>
        <v>335.38978762045514</v>
      </c>
      <c r="J1598" s="261">
        <f>+D1597</f>
        <v>335.83857793608257</v>
      </c>
      <c r="K1598" s="147">
        <f>+I1598-J1598</f>
        <v>-0.44879031562743421</v>
      </c>
      <c r="L1598" s="262">
        <f>(-2*POWER(2*9.81*G1598*ABS(K1598)/F1598,0.5))*(LOG10(($D$2/(3.7*G1598))+((2.51*$D$3*POWER(F1598,0.5))/(G1598*POWER(2*9.81*G1598*ABS(K1598),0.5)))))</f>
        <v>0.30408544038349128</v>
      </c>
      <c r="M1598" s="146">
        <f>+IF(K1598&lt;0,-H1598*L1598,H1598*L1598)</f>
        <v>-1.3434083234611779E-3</v>
      </c>
      <c r="N1598" s="142">
        <f>+M1598/K1598</f>
        <v>2.9933986467221719E-3</v>
      </c>
      <c r="O1598" s="148"/>
    </row>
    <row r="1599" spans="2:15" x14ac:dyDescent="0.25">
      <c r="B1599" s="141"/>
      <c r="C1599" s="142"/>
      <c r="D1599" s="142"/>
      <c r="E1599" s="144" t="s">
        <v>170</v>
      </c>
      <c r="F1599" s="143">
        <v>372.26</v>
      </c>
      <c r="G1599" s="145">
        <f>110/1000</f>
        <v>0.11</v>
      </c>
      <c r="H1599" s="146">
        <f>+PI()*G1599^2/4</f>
        <v>9.5033177771091243E-3</v>
      </c>
      <c r="I1599" s="147">
        <v>339.3</v>
      </c>
      <c r="J1599" s="261">
        <f>+D1597</f>
        <v>335.83857793608257</v>
      </c>
      <c r="K1599" s="147">
        <f>+I1599-J1599</f>
        <v>3.4614220639174391</v>
      </c>
      <c r="L1599" s="262">
        <f>(-2*POWER(2*9.81*G1599*ABS(K1599)/F1599,0.5))*(LOG10(($D$2/(3.7*G1599))+((2.51*$D$3*POWER(F1599,0.5))/(G1599*POWER(2*9.81*G1599*ABS(K1599),0.5)))))</f>
        <v>1.0706499326915186</v>
      </c>
      <c r="M1599" s="146">
        <f>+IF(K1599&lt;0,-H1599*L1599,H1599*L1599)</f>
        <v>1.0174726538407997E-2</v>
      </c>
      <c r="N1599" s="142">
        <f>+M1599/K1599</f>
        <v>2.9394642867945509E-3</v>
      </c>
      <c r="O1599" s="148"/>
    </row>
    <row r="1600" spans="2:15" ht="16.5" thickBot="1" x14ac:dyDescent="0.35">
      <c r="B1600" s="299"/>
      <c r="C1600" s="300"/>
      <c r="D1600" s="300"/>
      <c r="E1600" s="300"/>
      <c r="F1600" s="300"/>
      <c r="G1600" s="300"/>
      <c r="H1600" s="300"/>
      <c r="I1600" s="300"/>
      <c r="J1600" s="300"/>
      <c r="K1600" s="300"/>
      <c r="L1600" s="301" t="s">
        <v>166</v>
      </c>
      <c r="M1600" s="302">
        <f>+SUM(M1597:M1599)-C1597</f>
        <v>-4.0097480727628067E-5</v>
      </c>
      <c r="N1600" s="303">
        <f>+SUM(N1597:N1599)</f>
        <v>1.6049924029098113E-2</v>
      </c>
      <c r="O1600" s="304"/>
    </row>
    <row r="1602" spans="2:15" ht="15.75" thickBot="1" x14ac:dyDescent="0.3"/>
    <row r="1603" spans="2:15" ht="15.75" thickBot="1" x14ac:dyDescent="0.3">
      <c r="B1603" s="131">
        <f>+B1564+1</f>
        <v>42</v>
      </c>
      <c r="D1603" s="297"/>
    </row>
    <row r="1604" spans="2:15" ht="32.25" thickBot="1" x14ac:dyDescent="0.3">
      <c r="B1604" s="125" t="s">
        <v>151</v>
      </c>
      <c r="C1604" s="298" t="s">
        <v>161</v>
      </c>
      <c r="D1604" s="298" t="s">
        <v>153</v>
      </c>
      <c r="E1604" s="125" t="s">
        <v>152</v>
      </c>
      <c r="F1604" s="125" t="s">
        <v>78</v>
      </c>
      <c r="G1604" s="125" t="s">
        <v>115</v>
      </c>
      <c r="H1604" s="125" t="s">
        <v>154</v>
      </c>
      <c r="I1604" s="125" t="s">
        <v>155</v>
      </c>
      <c r="J1604" s="125" t="s">
        <v>156</v>
      </c>
      <c r="K1604" s="125" t="s">
        <v>157</v>
      </c>
      <c r="L1604" s="125" t="s">
        <v>82</v>
      </c>
      <c r="M1604" s="125" t="s">
        <v>164</v>
      </c>
      <c r="N1604" s="125" t="s">
        <v>158</v>
      </c>
      <c r="O1604" s="129" t="s">
        <v>165</v>
      </c>
    </row>
    <row r="1605" spans="2:15" x14ac:dyDescent="0.25">
      <c r="B1605" s="132" t="s">
        <v>127</v>
      </c>
      <c r="C1605" s="133">
        <f>2.97/1000</f>
        <v>2.97E-3</v>
      </c>
      <c r="D1605" s="134">
        <f>+D1566+O1566</f>
        <v>336.51626510288128</v>
      </c>
      <c r="E1605" s="135" t="s">
        <v>110</v>
      </c>
      <c r="F1605" s="136">
        <v>310.83</v>
      </c>
      <c r="G1605" s="137">
        <f>110/1000</f>
        <v>0.11</v>
      </c>
      <c r="H1605" s="138">
        <f>+PI()*G1605^2/4</f>
        <v>9.5033177771091243E-3</v>
      </c>
      <c r="I1605" s="134">
        <v>339.3</v>
      </c>
      <c r="J1605" s="134">
        <f>+D1605</f>
        <v>336.51626510288128</v>
      </c>
      <c r="K1605" s="134">
        <f>+I1605-J1605</f>
        <v>2.7837348971187339</v>
      </c>
      <c r="L1605" s="133">
        <f>(-2*POWER(2*9.81*G1605*ABS(K1605)/F1605,0.5))*(LOG10(($D$2/(3.7*G1605))+((2.51*$D$3*POWER(F1605,0.5))/(G1605*POWER(2*9.81*G1605*ABS(K1605),0.5)))))</f>
        <v>1.048524638904649</v>
      </c>
      <c r="M1605" s="139">
        <f>+IF(K1605&lt;0,-H1605*L1605,H1605*L1605)</f>
        <v>9.9644628406394768E-3</v>
      </c>
      <c r="N1605" s="133">
        <f>+M1605/K1605</f>
        <v>3.5795300949645224E-3</v>
      </c>
      <c r="O1605" s="140">
        <f>2*M1607/N1607</f>
        <v>-4.0578144774867956E-3</v>
      </c>
    </row>
    <row r="1606" spans="2:15" x14ac:dyDescent="0.25">
      <c r="B1606" s="141"/>
      <c r="C1606" s="142"/>
      <c r="D1606" s="143"/>
      <c r="E1606" s="144" t="s">
        <v>138</v>
      </c>
      <c r="F1606" s="143">
        <v>240.22</v>
      </c>
      <c r="G1606" s="145">
        <f>110/1000</f>
        <v>0.11</v>
      </c>
      <c r="H1606" s="146">
        <f>+PI()*G1606^2/4</f>
        <v>9.5033177771091243E-3</v>
      </c>
      <c r="I1606" s="147">
        <f>+D1570+O1570</f>
        <v>335.3701544842184</v>
      </c>
      <c r="J1606" s="147">
        <f>+D1605</f>
        <v>336.51626510288128</v>
      </c>
      <c r="K1606" s="147">
        <f>+I1606-J1606</f>
        <v>-1.146110618662874</v>
      </c>
      <c r="L1606" s="142">
        <f>(-2*POWER(2*9.81*G1606*ABS(K1606)/F1606,0.5))*(LOG10(($D$2/(3.7*G1606))+((2.51*$D$3*POWER(F1606,0.5))/(G1606*POWER(2*9.81*G1606*ABS(K1606),0.5)))))</f>
        <v>0.73807299250313108</v>
      </c>
      <c r="M1606" s="146">
        <f>+IF(K1606&lt;0,-H1606*L1606,H1606*L1606)</f>
        <v>-7.0141421904591347E-3</v>
      </c>
      <c r="N1606" s="142">
        <f>+M1606/K1606</f>
        <v>6.1199521898176647E-3</v>
      </c>
      <c r="O1606" s="148"/>
    </row>
    <row r="1607" spans="2:15" ht="15.75" x14ac:dyDescent="0.3">
      <c r="B1607" s="141"/>
      <c r="C1607" s="142"/>
      <c r="D1607" s="143"/>
      <c r="E1607" s="144"/>
      <c r="F1607" s="143"/>
      <c r="G1607" s="145"/>
      <c r="H1607" s="146"/>
      <c r="I1607" s="147"/>
      <c r="J1607" s="147"/>
      <c r="K1607" s="147"/>
      <c r="L1607" s="149" t="s">
        <v>166</v>
      </c>
      <c r="M1607" s="150">
        <f>+SUM(M1605:M1606)-C1605</f>
        <v>-1.9679349819657927E-5</v>
      </c>
      <c r="N1607" s="151">
        <f>+SUM(N1605:N1606)</f>
        <v>9.6994822847821863E-3</v>
      </c>
      <c r="O1607" s="148"/>
    </row>
    <row r="1608" spans="2:15" x14ac:dyDescent="0.25">
      <c r="B1608" s="141"/>
      <c r="C1608" s="142"/>
      <c r="D1608" s="143"/>
      <c r="E1608" s="144"/>
      <c r="F1608" s="142"/>
      <c r="G1608" s="142"/>
      <c r="H1608" s="146"/>
      <c r="I1608" s="152"/>
      <c r="J1608" s="142"/>
      <c r="K1608" s="142"/>
      <c r="L1608" s="142"/>
      <c r="M1608" s="142"/>
      <c r="N1608" s="142"/>
      <c r="O1608" s="153"/>
    </row>
    <row r="1609" spans="2:15" x14ac:dyDescent="0.25">
      <c r="B1609" s="154" t="s">
        <v>128</v>
      </c>
      <c r="C1609" s="142">
        <f>3.73/1000</f>
        <v>3.7299999999999998E-3</v>
      </c>
      <c r="D1609" s="147">
        <f>+D1570+O1570</f>
        <v>335.3701544842184</v>
      </c>
      <c r="E1609" s="144" t="s">
        <v>138</v>
      </c>
      <c r="F1609" s="143">
        <v>240.22</v>
      </c>
      <c r="G1609" s="155">
        <f>110/1000</f>
        <v>0.11</v>
      </c>
      <c r="H1609" s="146">
        <f>+PI()*G1609^2/4</f>
        <v>9.5033177771091243E-3</v>
      </c>
      <c r="I1609" s="156">
        <f>+D1605+O1605</f>
        <v>336.51220728840377</v>
      </c>
      <c r="J1609" s="147">
        <f>+D1609</f>
        <v>335.3701544842184</v>
      </c>
      <c r="K1609" s="147">
        <f>+I1609-J1609</f>
        <v>1.1420528041853686</v>
      </c>
      <c r="L1609" s="142">
        <f>(-2*POWER(2*9.81*G1609*ABS(K1609)/F1609,0.5))*(LOG10(($D$2/(3.7*G1609))+((2.51*$D$3*POWER(F1609,0.5))/(G1609*POWER(2*9.81*G1609*ABS(K1609),0.5)))))</f>
        <v>0.73661171780004886</v>
      </c>
      <c r="M1609" s="146">
        <f>+IF(K1609&lt;0,-H1609*L1609,H1609*L1609)</f>
        <v>7.0002552325960938E-3</v>
      </c>
      <c r="N1609" s="142">
        <f>+M1609/K1609</f>
        <v>6.1295372744077344E-3</v>
      </c>
      <c r="O1609" s="148">
        <f>2*M1612/N1612</f>
        <v>-5.9347472693737895E-3</v>
      </c>
    </row>
    <row r="1610" spans="2:15" x14ac:dyDescent="0.25">
      <c r="B1610" s="141"/>
      <c r="C1610" s="142"/>
      <c r="D1610" s="143"/>
      <c r="E1610" s="144" t="s">
        <v>139</v>
      </c>
      <c r="F1610" s="147">
        <v>237.3</v>
      </c>
      <c r="G1610" s="155">
        <f>110/1000</f>
        <v>0.11</v>
      </c>
      <c r="H1610" s="146">
        <f>+PI()*G1610^2/4</f>
        <v>9.5033177771091243E-3</v>
      </c>
      <c r="I1610" s="156">
        <f>+D1575+O1575</f>
        <v>335.17830017562937</v>
      </c>
      <c r="J1610" s="147">
        <f>+D1609</f>
        <v>335.3701544842184</v>
      </c>
      <c r="K1610" s="147">
        <f>+I1610-J1610</f>
        <v>-0.19185430858902919</v>
      </c>
      <c r="L1610" s="142">
        <f>(-2*POWER(2*9.81*G1610*ABS(K1610)/F1610,0.5))*(LOG10(($D$2/(3.7*G1610))+((2.51*$D$3*POWER(F1610,0.5))/(G1610*POWER(2*9.81*G1610*ABS(K1610),0.5)))))</f>
        <v>0.27196663456304293</v>
      </c>
      <c r="M1610" s="146">
        <f>+IF(K1610&lt;0,-H1610*L1610,H1610*L1610)</f>
        <v>-2.5845853530235066E-3</v>
      </c>
      <c r="N1610" s="142">
        <f>+M1610/K1610</f>
        <v>1.3471604427503074E-2</v>
      </c>
      <c r="O1610" s="148"/>
    </row>
    <row r="1611" spans="2:15" x14ac:dyDescent="0.25">
      <c r="B1611" s="141"/>
      <c r="C1611" s="142"/>
      <c r="D1611" s="143"/>
      <c r="E1611" s="144" t="s">
        <v>112</v>
      </c>
      <c r="F1611" s="143">
        <v>401.36</v>
      </c>
      <c r="G1611" s="155">
        <f>110/1000</f>
        <v>0.11</v>
      </c>
      <c r="H1611" s="146">
        <f>+PI()*G1611^2/4</f>
        <v>9.5033177771091243E-3</v>
      </c>
      <c r="I1611" s="156">
        <f>+D1583+O1583</f>
        <v>335.32840846622253</v>
      </c>
      <c r="J1611" s="147">
        <f>+D1609</f>
        <v>335.3701544842184</v>
      </c>
      <c r="K1611" s="147">
        <f>+I1611-J1611</f>
        <v>-4.1746017995876628E-2</v>
      </c>
      <c r="L1611" s="142">
        <f>(-2*POWER(2*9.81*G1611*ABS(K1611)/F1611,0.5))*(LOG10(($D$2/(3.7*G1611))+((2.51*$D$3*POWER(F1611,0.5))/(G1611*POWER(2*9.81*G1611*ABS(K1611),0.5)))))</f>
        <v>8.4260316288852596E-2</v>
      </c>
      <c r="M1611" s="146">
        <f>+IF(K1611&lt;0,-H1611*L1611,H1611*L1611)</f>
        <v>-8.0075256169269036E-4</v>
      </c>
      <c r="N1611" s="142">
        <f>+M1611/K1611</f>
        <v>1.9181531560010897E-2</v>
      </c>
      <c r="O1611" s="148"/>
    </row>
    <row r="1612" spans="2:15" ht="15.75" x14ac:dyDescent="0.3">
      <c r="B1612" s="141"/>
      <c r="C1612" s="142"/>
      <c r="D1612" s="143"/>
      <c r="E1612" s="144"/>
      <c r="F1612" s="143"/>
      <c r="G1612" s="155"/>
      <c r="H1612" s="146"/>
      <c r="I1612" s="156"/>
      <c r="J1612" s="147"/>
      <c r="K1612" s="147"/>
      <c r="L1612" s="149" t="s">
        <v>166</v>
      </c>
      <c r="M1612" s="150">
        <f>+SUM(M1609:M1611)-C1609</f>
        <v>-1.1508268212010288E-4</v>
      </c>
      <c r="N1612" s="151">
        <f>+SUM(N1609:N1611)</f>
        <v>3.878267326192171E-2</v>
      </c>
      <c r="O1612" s="153"/>
    </row>
    <row r="1613" spans="2:15" x14ac:dyDescent="0.25">
      <c r="B1613" s="141"/>
      <c r="C1613" s="142"/>
      <c r="D1613" s="143"/>
      <c r="E1613" s="144"/>
      <c r="F1613" s="142"/>
      <c r="G1613" s="142"/>
      <c r="H1613" s="146"/>
      <c r="I1613" s="152"/>
      <c r="J1613" s="143"/>
      <c r="K1613" s="142"/>
      <c r="L1613" s="142"/>
      <c r="M1613" s="142"/>
      <c r="N1613" s="142"/>
      <c r="O1613" s="153"/>
    </row>
    <row r="1614" spans="2:15" x14ac:dyDescent="0.25">
      <c r="B1614" s="154" t="s">
        <v>141</v>
      </c>
      <c r="C1614" s="179">
        <f>1.9/1000</f>
        <v>1.9E-3</v>
      </c>
      <c r="D1614" s="147">
        <f>+D1575+O1575</f>
        <v>335.17830017562937</v>
      </c>
      <c r="E1614" s="144" t="s">
        <v>139</v>
      </c>
      <c r="F1614" s="147">
        <v>237.3</v>
      </c>
      <c r="G1614" s="155">
        <f>110/1000</f>
        <v>0.11</v>
      </c>
      <c r="H1614" s="146">
        <f>+PI()*G1614^2/4</f>
        <v>9.5033177771091243E-3</v>
      </c>
      <c r="I1614" s="156">
        <f>+D1609+O1609</f>
        <v>335.36421973694905</v>
      </c>
      <c r="J1614" s="147">
        <f>+D1614</f>
        <v>335.17830017562937</v>
      </c>
      <c r="K1614" s="147">
        <f>+I1614-J1614</f>
        <v>0.18591956131967891</v>
      </c>
      <c r="L1614" s="142">
        <f>(-2*POWER(2*9.81*G1614*ABS(K1614)/F1614,0.5))*(LOG10(($D$2/(3.7*G1614))+((2.51*$D$3*POWER(F1614,0.5))/(G1614*POWER(2*9.81*G1614*ABS(K1614),0.5)))))</f>
        <v>0.26716967926145735</v>
      </c>
      <c r="M1614" s="146">
        <f>+IF(K1614&lt;0,-H1614*L1614,H1614*L1614)</f>
        <v>2.5389983624299504E-3</v>
      </c>
      <c r="N1614" s="142">
        <f>+M1614/K1614</f>
        <v>1.3656434774306917E-2</v>
      </c>
      <c r="O1614" s="148">
        <f>2*M1616/N1616</f>
        <v>-6.0145278515186798E-3</v>
      </c>
    </row>
    <row r="1615" spans="2:15" x14ac:dyDescent="0.25">
      <c r="B1615" s="141"/>
      <c r="C1615" s="142"/>
      <c r="D1615" s="143"/>
      <c r="E1615" s="144" t="s">
        <v>117</v>
      </c>
      <c r="F1615" s="143">
        <v>401.35</v>
      </c>
      <c r="G1615" s="143">
        <f>75/1000</f>
        <v>7.4999999999999997E-2</v>
      </c>
      <c r="H1615" s="146">
        <f>+PI()*G1615^2/4</f>
        <v>4.4178646691106467E-3</v>
      </c>
      <c r="I1615" s="156">
        <f>+D1579+O1579</f>
        <v>334.98017704636749</v>
      </c>
      <c r="J1615" s="147">
        <f>+D1614</f>
        <v>335.17830017562937</v>
      </c>
      <c r="K1615" s="147">
        <f>+I1615-J1615</f>
        <v>-0.19812312926188724</v>
      </c>
      <c r="L1615" s="142">
        <f>(-2*POWER(2*9.81*G1615*ABS(K1615)/F1615,0.5))*(LOG10(($D$2/(3.7*G1615))+((2.51*$D$3*POWER(F1615,0.5))/(G1615*POWER(2*9.81*G1615*ABS(K1615),0.5)))))</f>
        <v>0.15630821450257595</v>
      </c>
      <c r="M1615" s="146">
        <f>+IF(K1615&lt;0,-H1615*L1615,H1615*L1615)</f>
        <v>-6.9054853834269868E-4</v>
      </c>
      <c r="N1615" s="142">
        <f>+M1615/K1615</f>
        <v>3.4854514004263653E-3</v>
      </c>
      <c r="O1615" s="148"/>
    </row>
    <row r="1616" spans="2:15" ht="15.75" x14ac:dyDescent="0.3">
      <c r="B1616" s="141"/>
      <c r="C1616" s="142"/>
      <c r="D1616" s="143"/>
      <c r="E1616" s="144"/>
      <c r="F1616" s="142"/>
      <c r="G1616" s="142"/>
      <c r="H1616" s="146"/>
      <c r="I1616" s="152"/>
      <c r="J1616" s="143"/>
      <c r="K1616" s="142"/>
      <c r="L1616" s="149" t="s">
        <v>166</v>
      </c>
      <c r="M1616" s="150">
        <f>+SUM(M1614:M1615)-C1614</f>
        <v>-5.155017591274816E-5</v>
      </c>
      <c r="N1616" s="151">
        <f>+SUM(N1614:N1615)</f>
        <v>1.7141886174733282E-2</v>
      </c>
      <c r="O1616" s="153"/>
    </row>
    <row r="1617" spans="2:15" ht="15.75" x14ac:dyDescent="0.3">
      <c r="B1617" s="141"/>
      <c r="C1617" s="142"/>
      <c r="D1617" s="143"/>
      <c r="E1617" s="144"/>
      <c r="F1617" s="142"/>
      <c r="G1617" s="142"/>
      <c r="H1617" s="146"/>
      <c r="I1617" s="152"/>
      <c r="J1617" s="143"/>
      <c r="K1617" s="142"/>
      <c r="L1617" s="149"/>
      <c r="M1617" s="150"/>
      <c r="N1617" s="151"/>
      <c r="O1617" s="153"/>
    </row>
    <row r="1618" spans="2:15" x14ac:dyDescent="0.25">
      <c r="B1618" s="154" t="s">
        <v>145</v>
      </c>
      <c r="C1618" s="143">
        <f>1.95/1000</f>
        <v>1.9499999999999999E-3</v>
      </c>
      <c r="D1618" s="147">
        <f>+D1579+O1579</f>
        <v>334.98017704636749</v>
      </c>
      <c r="E1618" s="144" t="s">
        <v>117</v>
      </c>
      <c r="F1618" s="143">
        <v>401.35</v>
      </c>
      <c r="G1618" s="143">
        <f>75/1000</f>
        <v>7.4999999999999997E-2</v>
      </c>
      <c r="H1618" s="146">
        <f>+PI()*G1618^2/4</f>
        <v>4.4178646691106467E-3</v>
      </c>
      <c r="I1618" s="147">
        <f>+D1614+O1614</f>
        <v>335.17228564777787</v>
      </c>
      <c r="J1618" s="147">
        <f>+D1618</f>
        <v>334.98017704636749</v>
      </c>
      <c r="K1618" s="147">
        <f>+I1618-J1618</f>
        <v>0.19210860141038211</v>
      </c>
      <c r="L1618" s="262">
        <f>(-2*POWER(2*9.81*G1618*ABS(K1618)/F1618,0.5))*(LOG10(($D$2/(3.7*G1618))+((2.51*$D$3*POWER(F1618,0.5))/(G1618*POWER(2*9.81*G1618*ABS(K1618),0.5)))))</f>
        <v>0.15356355762144008</v>
      </c>
      <c r="M1618" s="146">
        <f>+IF(K1618&lt;0,-H1618*L1618,H1618*L1618)</f>
        <v>6.784230156786971E-4</v>
      </c>
      <c r="N1618" s="142">
        <f>+M1618/K1618</f>
        <v>3.5314557010877969E-3</v>
      </c>
      <c r="O1618" s="148">
        <f>2*M1620/N1620</f>
        <v>-6.0561022330819286E-3</v>
      </c>
    </row>
    <row r="1619" spans="2:15" x14ac:dyDescent="0.25">
      <c r="B1619" s="141"/>
      <c r="C1619" s="142"/>
      <c r="D1619" s="143"/>
      <c r="E1619" s="144" t="s">
        <v>167</v>
      </c>
      <c r="F1619" s="143">
        <v>249.85</v>
      </c>
      <c r="G1619" s="143">
        <f>75/1000</f>
        <v>7.4999999999999997E-2</v>
      </c>
      <c r="H1619" s="146">
        <f>+PI()*G1619^2/4</f>
        <v>4.4178646691106467E-3</v>
      </c>
      <c r="I1619" s="147">
        <f>+D1583+O1583</f>
        <v>335.32840846622253</v>
      </c>
      <c r="J1619" s="147">
        <f>+D1618</f>
        <v>334.98017704636749</v>
      </c>
      <c r="K1619" s="147">
        <f>+I1619-J1619</f>
        <v>0.3482314198550398</v>
      </c>
      <c r="L1619" s="142">
        <f>(-2*POWER(2*9.81*G1619*ABS(K1619)/F1619,0.5))*(LOG10(($D$2/(3.7*G1619))+((2.51*$D$3*POWER(F1619,0.5))/(G1619*POWER(2*9.81*G1619*ABS(K1619),0.5)))))</f>
        <v>0.28294529941923419</v>
      </c>
      <c r="M1619" s="146">
        <f>+IF(K1619&lt;0,-H1619*L1619,H1619*L1619)</f>
        <v>1.2500140415951679E-3</v>
      </c>
      <c r="N1619" s="142">
        <f>+M1619/K1619</f>
        <v>3.589607285050608E-3</v>
      </c>
      <c r="O1619" s="148"/>
    </row>
    <row r="1620" spans="2:15" ht="15.75" x14ac:dyDescent="0.3">
      <c r="B1620" s="141"/>
      <c r="C1620" s="142"/>
      <c r="D1620" s="152"/>
      <c r="E1620" s="144"/>
      <c r="F1620" s="142"/>
      <c r="G1620" s="142"/>
      <c r="H1620" s="146"/>
      <c r="I1620" s="152"/>
      <c r="J1620" s="143"/>
      <c r="K1620" s="142"/>
      <c r="L1620" s="149" t="s">
        <v>166</v>
      </c>
      <c r="M1620" s="150">
        <f>+SUM(M1618:M1619)-C1618</f>
        <v>-2.156294272613493E-5</v>
      </c>
      <c r="N1620" s="151">
        <f>+SUM(N1618:N1619)</f>
        <v>7.1210629861384045E-3</v>
      </c>
      <c r="O1620" s="153"/>
    </row>
    <row r="1621" spans="2:15" x14ac:dyDescent="0.25">
      <c r="B1621" s="141"/>
      <c r="C1621" s="142"/>
      <c r="D1621" s="152"/>
      <c r="E1621" s="144"/>
      <c r="F1621" s="142"/>
      <c r="G1621" s="142"/>
      <c r="H1621" s="146"/>
      <c r="I1621" s="152"/>
      <c r="J1621" s="143"/>
      <c r="K1621" s="142"/>
      <c r="L1621" s="142"/>
      <c r="M1621" s="142"/>
      <c r="N1621" s="142"/>
      <c r="O1621" s="153"/>
    </row>
    <row r="1622" spans="2:15" x14ac:dyDescent="0.25">
      <c r="B1622" s="154" t="s">
        <v>146</v>
      </c>
      <c r="C1622" s="143">
        <f>4.52/1000</f>
        <v>4.5199999999999997E-3</v>
      </c>
      <c r="D1622" s="156">
        <f>+D1583+O1583</f>
        <v>335.32840846622253</v>
      </c>
      <c r="E1622" s="144" t="s">
        <v>112</v>
      </c>
      <c r="F1622" s="143">
        <v>401.36</v>
      </c>
      <c r="G1622" s="145">
        <f>110/1000</f>
        <v>0.11</v>
      </c>
      <c r="H1622" s="146">
        <f>+PI()*G1622^2/4</f>
        <v>9.5033177771091243E-3</v>
      </c>
      <c r="I1622" s="156">
        <f>+D1609+O1609</f>
        <v>335.36421973694905</v>
      </c>
      <c r="J1622" s="147">
        <f>+D1622</f>
        <v>335.32840846622253</v>
      </c>
      <c r="K1622" s="147">
        <f>+I1622-J1622</f>
        <v>3.5811270726526345E-2</v>
      </c>
      <c r="L1622" s="142">
        <f>(-2*POWER(2*9.81*G1622*ABS(K1622)/F1622,0.5))*(LOG10(($D$2/(3.7*G1622))+((2.51*$D$3*POWER(F1622,0.5))/(G1622*POWER(2*9.81*G1622*ABS(K1622),0.5)))))</f>
        <v>7.7119464644297961E-2</v>
      </c>
      <c r="M1622" s="146">
        <f>+IF(K1622&lt;0,-H1622*L1622,H1622*L1622)</f>
        <v>7.3289077931529539E-4</v>
      </c>
      <c r="N1622" s="142">
        <f>+M1622/K1622</f>
        <v>2.0465366473924759E-2</v>
      </c>
      <c r="O1622" s="148">
        <f>2*M1626/N1626</f>
        <v>-5.7024049066167568E-3</v>
      </c>
    </row>
    <row r="1623" spans="2:15" x14ac:dyDescent="0.25">
      <c r="B1623" s="141"/>
      <c r="C1623" s="142"/>
      <c r="D1623" s="152"/>
      <c r="E1623" s="144" t="s">
        <v>167</v>
      </c>
      <c r="F1623" s="143">
        <v>249.85</v>
      </c>
      <c r="G1623" s="145">
        <f>75/1000</f>
        <v>7.4999999999999997E-2</v>
      </c>
      <c r="H1623" s="146">
        <f>+PI()*G1623^2/4</f>
        <v>4.4178646691106467E-3</v>
      </c>
      <c r="I1623" s="156">
        <f>+D1618+O1618</f>
        <v>334.97412094413443</v>
      </c>
      <c r="J1623" s="147">
        <f>+D1622</f>
        <v>335.32840846622253</v>
      </c>
      <c r="K1623" s="147">
        <f>+I1623-J1623</f>
        <v>-0.3542875220881001</v>
      </c>
      <c r="L1623" s="142">
        <f>(-2*POWER(2*9.81*G1623*ABS(K1623)/F1623,0.5))*(LOG10(($D$2/(3.7*G1623))+((2.51*$D$3*POWER(F1623,0.5))/(G1623*POWER(2*9.81*G1623*ABS(K1623),0.5)))))</f>
        <v>0.28573462064963595</v>
      </c>
      <c r="M1623" s="146">
        <f>+IF(K1623&lt;0,-H1623*L1623,H1623*L1623)</f>
        <v>-1.2623368853097602E-3</v>
      </c>
      <c r="N1623" s="142">
        <f>+M1623/K1623</f>
        <v>3.5630294791919228E-3</v>
      </c>
      <c r="O1623" s="148"/>
    </row>
    <row r="1624" spans="2:15" x14ac:dyDescent="0.25">
      <c r="B1624" s="141"/>
      <c r="C1624" s="142"/>
      <c r="D1624" s="152"/>
      <c r="E1624" s="144" t="s">
        <v>140</v>
      </c>
      <c r="F1624" s="143">
        <v>298.01</v>
      </c>
      <c r="G1624" s="145">
        <f>63/1000</f>
        <v>6.3E-2</v>
      </c>
      <c r="H1624" s="146">
        <f>+PI()*G1624^2/4</f>
        <v>3.1172453105244723E-3</v>
      </c>
      <c r="I1624" s="156">
        <f>+D1589+O1589</f>
        <v>335.29024292879745</v>
      </c>
      <c r="J1624" s="147">
        <f>+D1622</f>
        <v>335.32840846622253</v>
      </c>
      <c r="K1624" s="147">
        <f>+I1624-J1624</f>
        <v>-3.8165537425072671E-2</v>
      </c>
      <c r="L1624" s="142">
        <f>(-2*POWER(2*9.81*G1624*ABS(K1624)/F1624,0.5))*(LOG10(($D$2/(3.7*G1624))+((2.51*$D$3*POWER(F1624,0.5))/(G1624*POWER(2*9.81*G1624*ABS(K1624),0.5)))))</f>
        <v>6.2762973004040309E-2</v>
      </c>
      <c r="M1624" s="146">
        <f>+IF(K1624&lt;0,-H1624*L1624,H1624*L1624)</f>
        <v>-1.956475832714187E-4</v>
      </c>
      <c r="N1624" s="142">
        <f>+M1624/K1624</f>
        <v>5.1262892250768868E-3</v>
      </c>
      <c r="O1624" s="148"/>
    </row>
    <row r="1625" spans="2:15" x14ac:dyDescent="0.25">
      <c r="B1625" s="141"/>
      <c r="C1625" s="142"/>
      <c r="D1625" s="142"/>
      <c r="E1625" s="144" t="s">
        <v>168</v>
      </c>
      <c r="F1625" s="143">
        <v>184.94</v>
      </c>
      <c r="G1625" s="145">
        <f>110/1000</f>
        <v>0.11</v>
      </c>
      <c r="H1625" s="146">
        <f>+PI()*G1625^2/4</f>
        <v>9.5033177771091243E-3</v>
      </c>
      <c r="I1625" s="156">
        <f>+D1597+O1597</f>
        <v>335.83358134162455</v>
      </c>
      <c r="J1625" s="147">
        <f>+D1622</f>
        <v>335.32840846622253</v>
      </c>
      <c r="K1625" s="147">
        <f>+I1625-J1625</f>
        <v>0.5051728754020246</v>
      </c>
      <c r="L1625" s="142">
        <f>(-2*POWER(2*9.81*G1625*ABS(K1625)/F1625,0.5))*(LOG10(($D$2/(3.7*G1625))+((2.51*$D$3*POWER(F1625,0.5))/(G1625*POWER(2*9.81*G1625*ABS(K1625),0.5)))))</f>
        <v>0.54012684787840692</v>
      </c>
      <c r="M1625" s="146">
        <f>+IF(K1625&lt;0,-H1625*L1625,H1625*L1625)</f>
        <v>5.1329970753367805E-3</v>
      </c>
      <c r="N1625" s="142">
        <f>+M1625/K1625</f>
        <v>1.0160872297927438E-2</v>
      </c>
      <c r="O1625" s="148"/>
    </row>
    <row r="1626" spans="2:15" ht="15.75" x14ac:dyDescent="0.3">
      <c r="B1626" s="141"/>
      <c r="C1626" s="142"/>
      <c r="D1626" s="142"/>
      <c r="E1626" s="142"/>
      <c r="F1626" s="142"/>
      <c r="G1626" s="142"/>
      <c r="H1626" s="146"/>
      <c r="I1626" s="152"/>
      <c r="J1626" s="143"/>
      <c r="K1626" s="142"/>
      <c r="L1626" s="149" t="s">
        <v>166</v>
      </c>
      <c r="M1626" s="150">
        <f>+SUM(M1622:M1625)-C1622</f>
        <v>-1.1209661392910276E-4</v>
      </c>
      <c r="N1626" s="151">
        <f>+SUM(N1622:N1625)</f>
        <v>3.9315557476121005E-2</v>
      </c>
      <c r="O1626" s="153"/>
    </row>
    <row r="1627" spans="2:15" x14ac:dyDescent="0.25">
      <c r="B1627" s="141"/>
      <c r="C1627" s="142"/>
      <c r="D1627" s="142"/>
      <c r="E1627" s="142"/>
      <c r="F1627" s="142"/>
      <c r="G1627" s="142"/>
      <c r="H1627" s="146"/>
      <c r="I1627" s="142"/>
      <c r="J1627" s="143"/>
      <c r="K1627" s="142"/>
      <c r="L1627" s="142"/>
      <c r="M1627" s="142"/>
      <c r="N1627" s="142"/>
      <c r="O1627" s="153"/>
    </row>
    <row r="1628" spans="2:15" x14ac:dyDescent="0.25">
      <c r="B1628" s="154" t="s">
        <v>147</v>
      </c>
      <c r="C1628" s="142">
        <f>0.79/1000</f>
        <v>7.9000000000000001E-4</v>
      </c>
      <c r="D1628" s="147">
        <f>+D1589+O1589</f>
        <v>335.29024292879745</v>
      </c>
      <c r="E1628" s="144" t="s">
        <v>140</v>
      </c>
      <c r="F1628" s="143">
        <v>298.01</v>
      </c>
      <c r="G1628" s="143">
        <f>63/1000</f>
        <v>6.3E-2</v>
      </c>
      <c r="H1628" s="146">
        <f>+PI()*G1628^2/4</f>
        <v>3.1172453105244723E-3</v>
      </c>
      <c r="I1628" s="147">
        <f>+D1622+O1622</f>
        <v>335.3227060613159</v>
      </c>
      <c r="J1628" s="147">
        <f>+D1628</f>
        <v>335.29024292879745</v>
      </c>
      <c r="K1628" s="147">
        <f>+I1628-J1628</f>
        <v>3.2463132518444127E-2</v>
      </c>
      <c r="L1628" s="142">
        <f>(-2*POWER(2*9.81*G1628*ABS(K1628)/F1628,0.5))*(LOG10(($D$2/(3.7*G1628))+((2.51*$D$3*POWER(F1628,0.5))/(G1628*POWER(2*9.81*G1628*ABS(K1628),0.5)))))</f>
        <v>5.7070647200535327E-2</v>
      </c>
      <c r="M1628" s="146">
        <f>+IF(K1628&lt;0,-H1628*L1628,H1628*L1628)</f>
        <v>1.7790320735446534E-4</v>
      </c>
      <c r="N1628" s="142">
        <f>+M1628/K1628</f>
        <v>5.4801614494038291E-3</v>
      </c>
      <c r="O1628" s="148">
        <f>2*M1630/N1630</f>
        <v>-5.7751573049652817E-3</v>
      </c>
    </row>
    <row r="1629" spans="2:15" x14ac:dyDescent="0.25">
      <c r="B1629" s="141"/>
      <c r="C1629" s="142"/>
      <c r="D1629" s="142"/>
      <c r="E1629" s="144" t="s">
        <v>169</v>
      </c>
      <c r="F1629" s="143">
        <v>119.71</v>
      </c>
      <c r="G1629" s="143">
        <f>63/1000</f>
        <v>6.3E-2</v>
      </c>
      <c r="H1629" s="146">
        <f>+PI()*G1629^2/4</f>
        <v>3.1172453105244723E-3</v>
      </c>
      <c r="I1629" s="147">
        <f>+D1593+O1593</f>
        <v>335.38978762045514</v>
      </c>
      <c r="J1629" s="147">
        <f>+D1628</f>
        <v>335.29024292879745</v>
      </c>
      <c r="K1629" s="147">
        <f>+I1629-J1629</f>
        <v>9.954469165768387E-2</v>
      </c>
      <c r="L1629" s="142">
        <f>(-2*POWER(2*9.81*G1629*ABS(K1629)/F1629,0.5))*(LOG10(($D$2/(3.7*G1629))+((2.51*$D$3*POWER(F1629,0.5))/(G1629*POWER(2*9.81*G1629*ABS(K1629),0.5)))))</f>
        <v>0.18588957348031643</v>
      </c>
      <c r="M1629" s="146">
        <f>+IF(K1629&lt;0,-H1629*L1629,H1629*L1629)</f>
        <v>5.7946340120691069E-4</v>
      </c>
      <c r="N1629" s="142">
        <f>+M1629/K1629</f>
        <v>5.8211381396366182E-3</v>
      </c>
      <c r="O1629" s="148"/>
    </row>
    <row r="1630" spans="2:15" ht="15.75" x14ac:dyDescent="0.3">
      <c r="B1630" s="141"/>
      <c r="C1630" s="142"/>
      <c r="D1630" s="142"/>
      <c r="E1630" s="142"/>
      <c r="F1630" s="142"/>
      <c r="G1630" s="142"/>
      <c r="H1630" s="146"/>
      <c r="I1630" s="142"/>
      <c r="J1630" s="142"/>
      <c r="K1630" s="142"/>
      <c r="L1630" s="149" t="s">
        <v>166</v>
      </c>
      <c r="M1630" s="150">
        <f>+SUM(M1628:M1629)-C1628</f>
        <v>-3.2633391438624038E-5</v>
      </c>
      <c r="N1630" s="151">
        <f>+SUM(N1628:N1629)</f>
        <v>1.1301299589040447E-2</v>
      </c>
      <c r="O1630" s="153"/>
    </row>
    <row r="1631" spans="2:15" x14ac:dyDescent="0.25">
      <c r="B1631" s="141"/>
      <c r="C1631" s="142"/>
      <c r="D1631" s="142"/>
      <c r="E1631" s="142"/>
      <c r="F1631" s="142"/>
      <c r="G1631" s="142"/>
      <c r="H1631" s="146"/>
      <c r="I1631" s="142"/>
      <c r="J1631" s="142"/>
      <c r="K1631" s="142"/>
      <c r="L1631" s="142"/>
      <c r="M1631" s="142"/>
      <c r="N1631" s="142"/>
      <c r="O1631" s="153"/>
    </row>
    <row r="1632" spans="2:15" x14ac:dyDescent="0.25">
      <c r="B1632" s="154" t="s">
        <v>148</v>
      </c>
      <c r="C1632" s="142">
        <f>0.76/1000</f>
        <v>7.6000000000000004E-4</v>
      </c>
      <c r="D1632" s="147">
        <f>+D1593+O1593</f>
        <v>335.38978762045514</v>
      </c>
      <c r="E1632" s="144" t="s">
        <v>169</v>
      </c>
      <c r="F1632" s="143">
        <v>119.71</v>
      </c>
      <c r="G1632" s="143">
        <f>63/1000</f>
        <v>6.3E-2</v>
      </c>
      <c r="H1632" s="146">
        <f>+PI()*G1632^2/4</f>
        <v>3.1172453105244723E-3</v>
      </c>
      <c r="I1632" s="147">
        <f>+D1628+O1628</f>
        <v>335.28446777149247</v>
      </c>
      <c r="J1632" s="261">
        <f>+D1632</f>
        <v>335.38978762045514</v>
      </c>
      <c r="K1632" s="147">
        <f>+I1632-J1632</f>
        <v>-0.10531984896266522</v>
      </c>
      <c r="L1632" s="142">
        <f>(-2*POWER(2*9.81*G1632*ABS(K1632)/F1632,0.5))*(LOG10(($D$2/(3.7*G1632))+((2.51*$D$3*POWER(F1632,0.5))/(G1632*POWER(2*9.81*G1632*ABS(K1632),0.5)))))</f>
        <v>0.19200930905885419</v>
      </c>
      <c r="M1632" s="146">
        <f>+IF(K1632&lt;0,-H1632*L1632,H1632*L1632)</f>
        <v>-5.985401182407573E-4</v>
      </c>
      <c r="N1632" s="142">
        <f>+M1632/K1632</f>
        <v>5.6830704196407789E-3</v>
      </c>
      <c r="O1632" s="148">
        <f>2*M1634/N1634</f>
        <v>-5.4433312723049772E-3</v>
      </c>
    </row>
    <row r="1633" spans="2:15" x14ac:dyDescent="0.25">
      <c r="B1633" s="141"/>
      <c r="C1633" s="142"/>
      <c r="D1633" s="142"/>
      <c r="E1633" s="144" t="s">
        <v>122</v>
      </c>
      <c r="F1633" s="143">
        <v>283.68</v>
      </c>
      <c r="G1633" s="143">
        <f>75/1000</f>
        <v>7.4999999999999997E-2</v>
      </c>
      <c r="H1633" s="146">
        <f>+PI()*G1633^2/4</f>
        <v>4.4178646691106467E-3</v>
      </c>
      <c r="I1633" s="147">
        <f>+D1597+O1597</f>
        <v>335.83358134162455</v>
      </c>
      <c r="J1633" s="261">
        <f>+D1632</f>
        <v>335.38978762045514</v>
      </c>
      <c r="K1633" s="147">
        <f>+I1633-J1633</f>
        <v>0.4437937211694134</v>
      </c>
      <c r="L1633" s="262">
        <f>(-2*POWER(2*9.81*G1633*ABS(K1633)/F1633,0.5))*(LOG10(($D$2/(3.7*G1633))+((2.51*$D$3*POWER(F1633,0.5))/(G1633*POWER(2*9.81*G1633*ABS(K1633),0.5)))))</f>
        <v>0.30215642813013488</v>
      </c>
      <c r="M1633" s="146">
        <f>+IF(K1633&lt;0,-H1633*L1633,H1633*L1633)</f>
        <v>1.3348862083807933E-3</v>
      </c>
      <c r="N1633" s="142">
        <f>+M1633/K1633</f>
        <v>3.0078979145160439E-3</v>
      </c>
      <c r="O1633" s="148"/>
    </row>
    <row r="1634" spans="2:15" ht="15.75" x14ac:dyDescent="0.3">
      <c r="B1634" s="141"/>
      <c r="C1634" s="142"/>
      <c r="D1634" s="142"/>
      <c r="E1634" s="142"/>
      <c r="F1634" s="142"/>
      <c r="G1634" s="142"/>
      <c r="H1634" s="142"/>
      <c r="I1634" s="142"/>
      <c r="J1634" s="142"/>
      <c r="K1634" s="142"/>
      <c r="L1634" s="149" t="s">
        <v>166</v>
      </c>
      <c r="M1634" s="150">
        <f>+SUM(M1632:M1633)-C1632</f>
        <v>-2.3653909859964063E-5</v>
      </c>
      <c r="N1634" s="151">
        <f>+SUM(N1632:N1633)</f>
        <v>8.6909683341568223E-3</v>
      </c>
      <c r="O1634" s="153"/>
    </row>
    <row r="1635" spans="2:15" x14ac:dyDescent="0.25">
      <c r="B1635" s="154"/>
      <c r="C1635" s="142"/>
      <c r="D1635" s="142"/>
      <c r="E1635" s="142"/>
      <c r="F1635" s="142"/>
      <c r="G1635" s="142"/>
      <c r="H1635" s="142"/>
      <c r="I1635" s="142"/>
      <c r="J1635" s="142"/>
      <c r="K1635" s="142"/>
      <c r="L1635" s="142"/>
      <c r="M1635" s="142"/>
      <c r="N1635" s="142"/>
      <c r="O1635" s="153"/>
    </row>
    <row r="1636" spans="2:15" x14ac:dyDescent="0.25">
      <c r="B1636" s="154" t="s">
        <v>142</v>
      </c>
      <c r="C1636" s="142">
        <f>3.71/1000</f>
        <v>3.7099999999999998E-3</v>
      </c>
      <c r="D1636" s="147">
        <f>+D1597+O1597</f>
        <v>335.83358134162455</v>
      </c>
      <c r="E1636" s="144" t="s">
        <v>168</v>
      </c>
      <c r="F1636" s="143">
        <v>184.94</v>
      </c>
      <c r="G1636" s="145">
        <f>110/1000</f>
        <v>0.11</v>
      </c>
      <c r="H1636" s="146">
        <f>+PI()*G1636^2/4</f>
        <v>9.5033177771091243E-3</v>
      </c>
      <c r="I1636" s="147">
        <f>+D1622+O1622</f>
        <v>335.3227060613159</v>
      </c>
      <c r="J1636" s="261">
        <f>+D1636</f>
        <v>335.83358134162455</v>
      </c>
      <c r="K1636" s="147">
        <f>+I1636-J1636</f>
        <v>-0.51087528030865315</v>
      </c>
      <c r="L1636" s="262">
        <f>(-2*POWER(2*9.81*G1636*ABS(K1636)/F1636,0.5))*(LOG10(($D$2/(3.7*G1636))+((2.51*$D$3*POWER(F1636,0.5))/(G1636*POWER(2*9.81*G1636*ABS(K1636),0.5)))))</f>
        <v>0.5435385988981144</v>
      </c>
      <c r="M1636" s="146">
        <f>+IF(K1636&lt;0,-H1636*L1636,H1636*L1636)</f>
        <v>-5.1654200294534366E-3</v>
      </c>
      <c r="N1636" s="142">
        <f>+M1636/K1636</f>
        <v>1.0110921840517843E-2</v>
      </c>
      <c r="O1636" s="148">
        <f>2*M1639/N1639</f>
        <v>-4.5753153602740848E-3</v>
      </c>
    </row>
    <row r="1637" spans="2:15" x14ac:dyDescent="0.25">
      <c r="B1637" s="141"/>
      <c r="C1637" s="142"/>
      <c r="D1637" s="142"/>
      <c r="E1637" s="144" t="s">
        <v>171</v>
      </c>
      <c r="F1637" s="143">
        <v>283.68</v>
      </c>
      <c r="G1637" s="143">
        <f>75/1000</f>
        <v>7.4999999999999997E-2</v>
      </c>
      <c r="H1637" s="146">
        <f>+PI()*G1637^2/4</f>
        <v>4.4178646691106467E-3</v>
      </c>
      <c r="I1637" s="147">
        <f>+D1632+O1632</f>
        <v>335.38434428918282</v>
      </c>
      <c r="J1637" s="261">
        <f>+D1636</f>
        <v>335.83358134162455</v>
      </c>
      <c r="K1637" s="147">
        <f>+I1637-J1637</f>
        <v>-0.44923705244173107</v>
      </c>
      <c r="L1637" s="262">
        <f>(-2*POWER(2*9.81*G1637*ABS(K1637)/F1637,0.5))*(LOG10(($D$2/(3.7*G1637))+((2.51*$D$3*POWER(F1637,0.5))/(G1637*POWER(2*9.81*G1637*ABS(K1637),0.5)))))</f>
        <v>0.30425744837597934</v>
      </c>
      <c r="M1637" s="146">
        <f>+IF(K1637&lt;0,-H1637*L1637,H1637*L1637)</f>
        <v>-1.3441682314939956E-3</v>
      </c>
      <c r="N1637" s="142">
        <f>+M1637/K1637</f>
        <v>2.9921134603391668E-3</v>
      </c>
      <c r="O1637" s="148"/>
    </row>
    <row r="1638" spans="2:15" x14ac:dyDescent="0.25">
      <c r="B1638" s="141"/>
      <c r="C1638" s="142"/>
      <c r="D1638" s="142"/>
      <c r="E1638" s="144" t="s">
        <v>170</v>
      </c>
      <c r="F1638" s="143">
        <v>372.26</v>
      </c>
      <c r="G1638" s="145">
        <f>110/1000</f>
        <v>0.11</v>
      </c>
      <c r="H1638" s="146">
        <f>+PI()*G1638^2/4</f>
        <v>9.5033177771091243E-3</v>
      </c>
      <c r="I1638" s="147">
        <v>339.3</v>
      </c>
      <c r="J1638" s="261">
        <f>+D1636</f>
        <v>335.83358134162455</v>
      </c>
      <c r="K1638" s="147">
        <f>+I1638-J1638</f>
        <v>3.4664186583754599</v>
      </c>
      <c r="L1638" s="262">
        <f>(-2*POWER(2*9.81*G1638*ABS(K1638)/F1638,0.5))*(LOG10(($D$2/(3.7*G1638))+((2.51*$D$3*POWER(F1638,0.5))/(G1638*POWER(2*9.81*G1638*ABS(K1638),0.5)))))</f>
        <v>1.0715092408706128</v>
      </c>
      <c r="M1638" s="146">
        <f>+IF(K1638&lt;0,-H1638*L1638,H1638*L1638)</f>
        <v>1.0182892817102397E-2</v>
      </c>
      <c r="N1638" s="142">
        <f>+M1638/K1638</f>
        <v>2.9375830852106646E-3</v>
      </c>
      <c r="O1638" s="148"/>
    </row>
    <row r="1639" spans="2:15" ht="16.5" thickBot="1" x14ac:dyDescent="0.35">
      <c r="B1639" s="299"/>
      <c r="C1639" s="300"/>
      <c r="D1639" s="300"/>
      <c r="E1639" s="300"/>
      <c r="F1639" s="300"/>
      <c r="G1639" s="300"/>
      <c r="H1639" s="300"/>
      <c r="I1639" s="300"/>
      <c r="J1639" s="300"/>
      <c r="K1639" s="300"/>
      <c r="L1639" s="301" t="s">
        <v>166</v>
      </c>
      <c r="M1639" s="302">
        <f>+SUM(M1636:M1638)-C1636</f>
        <v>-3.6695443845035161E-5</v>
      </c>
      <c r="N1639" s="303">
        <f>+SUM(N1636:N1638)</f>
        <v>1.6040618386067674E-2</v>
      </c>
      <c r="O1639" s="304"/>
    </row>
    <row r="1641" spans="2:15" ht="15.75" thickBot="1" x14ac:dyDescent="0.3"/>
    <row r="1642" spans="2:15" ht="15.75" thickBot="1" x14ac:dyDescent="0.3">
      <c r="B1642" s="131">
        <f>+B1603+1</f>
        <v>43</v>
      </c>
      <c r="D1642" s="297"/>
    </row>
    <row r="1643" spans="2:15" ht="32.25" thickBot="1" x14ac:dyDescent="0.3">
      <c r="B1643" s="125" t="s">
        <v>151</v>
      </c>
      <c r="C1643" s="298" t="s">
        <v>161</v>
      </c>
      <c r="D1643" s="298" t="s">
        <v>153</v>
      </c>
      <c r="E1643" s="125" t="s">
        <v>152</v>
      </c>
      <c r="F1643" s="125" t="s">
        <v>78</v>
      </c>
      <c r="G1643" s="125" t="s">
        <v>115</v>
      </c>
      <c r="H1643" s="125" t="s">
        <v>154</v>
      </c>
      <c r="I1643" s="125" t="s">
        <v>155</v>
      </c>
      <c r="J1643" s="125" t="s">
        <v>156</v>
      </c>
      <c r="K1643" s="125" t="s">
        <v>157</v>
      </c>
      <c r="L1643" s="125" t="s">
        <v>82</v>
      </c>
      <c r="M1643" s="125" t="s">
        <v>164</v>
      </c>
      <c r="N1643" s="125" t="s">
        <v>158</v>
      </c>
      <c r="O1643" s="129" t="s">
        <v>165</v>
      </c>
    </row>
    <row r="1644" spans="2:15" x14ac:dyDescent="0.25">
      <c r="B1644" s="132" t="s">
        <v>127</v>
      </c>
      <c r="C1644" s="133">
        <f>2.97/1000</f>
        <v>2.97E-3</v>
      </c>
      <c r="D1644" s="134">
        <f>+D1605+O1605</f>
        <v>336.51220728840377</v>
      </c>
      <c r="E1644" s="135" t="s">
        <v>110</v>
      </c>
      <c r="F1644" s="136">
        <v>310.83</v>
      </c>
      <c r="G1644" s="137">
        <f>110/1000</f>
        <v>0.11</v>
      </c>
      <c r="H1644" s="138">
        <f>+PI()*G1644^2/4</f>
        <v>9.5033177771091243E-3</v>
      </c>
      <c r="I1644" s="134">
        <v>339.3</v>
      </c>
      <c r="J1644" s="134">
        <f>+D1644</f>
        <v>336.51220728840377</v>
      </c>
      <c r="K1644" s="134">
        <f>+I1644-J1644</f>
        <v>2.7877927115962393</v>
      </c>
      <c r="L1644" s="133">
        <f>(-2*POWER(2*9.81*G1644*ABS(K1644)/F1644,0.5))*(LOG10(($D$2/(3.7*G1644))+((2.51*$D$3*POWER(F1644,0.5))/(G1644*POWER(2*9.81*G1644*ABS(K1644),0.5)))))</f>
        <v>1.0493746691604577</v>
      </c>
      <c r="M1644" s="139">
        <f>+IF(K1644&lt;0,-H1644*L1644,H1644*L1644)</f>
        <v>9.9725409482805845E-3</v>
      </c>
      <c r="N1644" s="133">
        <f>+M1644/K1644</f>
        <v>3.5772175265392989E-3</v>
      </c>
      <c r="O1644" s="140">
        <f>2*M1646/N1646</f>
        <v>-3.7176574500671403E-3</v>
      </c>
    </row>
    <row r="1645" spans="2:15" x14ac:dyDescent="0.25">
      <c r="B1645" s="141"/>
      <c r="C1645" s="142"/>
      <c r="D1645" s="143"/>
      <c r="E1645" s="144" t="s">
        <v>138</v>
      </c>
      <c r="F1645" s="143">
        <v>240.22</v>
      </c>
      <c r="G1645" s="145">
        <f>110/1000</f>
        <v>0.11</v>
      </c>
      <c r="H1645" s="146">
        <f>+PI()*G1645^2/4</f>
        <v>9.5033177771091243E-3</v>
      </c>
      <c r="I1645" s="147">
        <f>+D1609+O1609</f>
        <v>335.36421973694905</v>
      </c>
      <c r="J1645" s="147">
        <f>+D1644</f>
        <v>336.51220728840377</v>
      </c>
      <c r="K1645" s="147">
        <f>+I1645-J1645</f>
        <v>-1.1479875514547189</v>
      </c>
      <c r="L1645" s="142">
        <f>(-2*POWER(2*9.81*G1645*ABS(K1645)/F1645,0.5))*(LOG10(($D$2/(3.7*G1645))+((2.51*$D$3*POWER(F1645,0.5))/(G1645*POWER(2*9.81*G1645*ABS(K1645),0.5)))))</f>
        <v>0.73874811722248679</v>
      </c>
      <c r="M1645" s="146">
        <f>+IF(K1645&lt;0,-H1645*L1645,H1645*L1645)</f>
        <v>-7.0205581152063537E-3</v>
      </c>
      <c r="N1645" s="142">
        <f>+M1645/K1645</f>
        <v>6.1155350563775451E-3</v>
      </c>
      <c r="O1645" s="148"/>
    </row>
    <row r="1646" spans="2:15" ht="15.75" x14ac:dyDescent="0.3">
      <c r="B1646" s="141"/>
      <c r="C1646" s="142"/>
      <c r="D1646" s="143"/>
      <c r="E1646" s="144"/>
      <c r="F1646" s="143"/>
      <c r="G1646" s="145"/>
      <c r="H1646" s="146"/>
      <c r="I1646" s="147"/>
      <c r="J1646" s="147"/>
      <c r="K1646" s="147"/>
      <c r="L1646" s="149" t="s">
        <v>166</v>
      </c>
      <c r="M1646" s="150">
        <f>+SUM(M1644:M1645)-C1644</f>
        <v>-1.801716692576916E-5</v>
      </c>
      <c r="N1646" s="151">
        <f>+SUM(N1644:N1645)</f>
        <v>9.6927525829168439E-3</v>
      </c>
      <c r="O1646" s="148"/>
    </row>
    <row r="1647" spans="2:15" x14ac:dyDescent="0.25">
      <c r="B1647" s="141"/>
      <c r="C1647" s="142"/>
      <c r="D1647" s="143"/>
      <c r="E1647" s="144"/>
      <c r="F1647" s="142"/>
      <c r="G1647" s="142"/>
      <c r="H1647" s="146"/>
      <c r="I1647" s="152"/>
      <c r="J1647" s="142"/>
      <c r="K1647" s="142"/>
      <c r="L1647" s="142"/>
      <c r="M1647" s="142"/>
      <c r="N1647" s="142"/>
      <c r="O1647" s="153"/>
    </row>
    <row r="1648" spans="2:15" x14ac:dyDescent="0.25">
      <c r="B1648" s="154" t="s">
        <v>128</v>
      </c>
      <c r="C1648" s="142">
        <f>3.73/1000</f>
        <v>3.7299999999999998E-3</v>
      </c>
      <c r="D1648" s="147">
        <f>+D1609+O1609</f>
        <v>335.36421973694905</v>
      </c>
      <c r="E1648" s="144" t="s">
        <v>138</v>
      </c>
      <c r="F1648" s="143">
        <v>240.22</v>
      </c>
      <c r="G1648" s="155">
        <f>110/1000</f>
        <v>0.11</v>
      </c>
      <c r="H1648" s="146">
        <f>+PI()*G1648^2/4</f>
        <v>9.5033177771091243E-3</v>
      </c>
      <c r="I1648" s="156">
        <f>+D1644+O1644</f>
        <v>336.5084896309537</v>
      </c>
      <c r="J1648" s="147">
        <f>+D1648</f>
        <v>335.36421973694905</v>
      </c>
      <c r="K1648" s="147">
        <f>+I1648-J1648</f>
        <v>1.1442698940046512</v>
      </c>
      <c r="L1648" s="142">
        <f>(-2*POWER(2*9.81*G1648*ABS(K1648)/F1648,0.5))*(LOG10(($D$2/(3.7*G1648))+((2.51*$D$3*POWER(F1648,0.5))/(G1648*POWER(2*9.81*G1648*ABS(K1648),0.5)))))</f>
        <v>0.73741041016608344</v>
      </c>
      <c r="M1648" s="146">
        <f>+IF(K1648&lt;0,-H1648*L1648,H1648*L1648)</f>
        <v>7.0078454599566721E-3</v>
      </c>
      <c r="N1648" s="142">
        <f>+M1648/K1648</f>
        <v>6.1242941867770458E-3</v>
      </c>
      <c r="O1648" s="148">
        <f>2*M1651/N1651</f>
        <v>-5.4366464795647705E-3</v>
      </c>
    </row>
    <row r="1649" spans="2:15" x14ac:dyDescent="0.25">
      <c r="B1649" s="141"/>
      <c r="C1649" s="142"/>
      <c r="D1649" s="143"/>
      <c r="E1649" s="144" t="s">
        <v>139</v>
      </c>
      <c r="F1649" s="147">
        <v>237.3</v>
      </c>
      <c r="G1649" s="155">
        <f>110/1000</f>
        <v>0.11</v>
      </c>
      <c r="H1649" s="146">
        <f>+PI()*G1649^2/4</f>
        <v>9.5033177771091243E-3</v>
      </c>
      <c r="I1649" s="156">
        <f>+D1614+O1614</f>
        <v>335.17228564777787</v>
      </c>
      <c r="J1649" s="147">
        <f>+D1648</f>
        <v>335.36421973694905</v>
      </c>
      <c r="K1649" s="147">
        <f>+I1649-J1649</f>
        <v>-0.19193408917118404</v>
      </c>
      <c r="L1649" s="142">
        <f>(-2*POWER(2*9.81*G1649*ABS(K1649)/F1649,0.5))*(LOG10(($D$2/(3.7*G1649))+((2.51*$D$3*POWER(F1649,0.5))/(G1649*POWER(2*9.81*G1649*ABS(K1649),0.5)))))</f>
        <v>0.27203066968819167</v>
      </c>
      <c r="M1649" s="146">
        <f>+IF(K1649&lt;0,-H1649*L1649,H1649*L1649)</f>
        <v>-2.585193899166692E-3</v>
      </c>
      <c r="N1649" s="142">
        <f>+M1649/K1649</f>
        <v>1.346917533164723E-2</v>
      </c>
      <c r="O1649" s="148"/>
    </row>
    <row r="1650" spans="2:15" x14ac:dyDescent="0.25">
      <c r="B1650" s="141"/>
      <c r="C1650" s="142"/>
      <c r="D1650" s="143"/>
      <c r="E1650" s="144" t="s">
        <v>112</v>
      </c>
      <c r="F1650" s="143">
        <v>401.36</v>
      </c>
      <c r="G1650" s="155">
        <f>110/1000</f>
        <v>0.11</v>
      </c>
      <c r="H1650" s="146">
        <f>+PI()*G1650^2/4</f>
        <v>9.5033177771091243E-3</v>
      </c>
      <c r="I1650" s="156">
        <f>+D1622+O1622</f>
        <v>335.3227060613159</v>
      </c>
      <c r="J1650" s="147">
        <f>+D1648</f>
        <v>335.36421973694905</v>
      </c>
      <c r="K1650" s="147">
        <f>+I1650-J1650</f>
        <v>-4.151367563315489E-2</v>
      </c>
      <c r="L1650" s="142">
        <f>(-2*POWER(2*9.81*G1650*ABS(K1650)/F1650,0.5))*(LOG10(($D$2/(3.7*G1650))+((2.51*$D$3*POWER(F1650,0.5))/(G1650*POWER(2*9.81*G1650*ABS(K1650),0.5)))))</f>
        <v>8.3989380644786338E-2</v>
      </c>
      <c r="M1650" s="146">
        <f>+IF(K1650&lt;0,-H1650*L1650,H1650*L1650)</f>
        <v>-7.9817777416998296E-4</v>
      </c>
      <c r="N1650" s="142">
        <f>+M1650/K1650</f>
        <v>1.9226863485258781E-2</v>
      </c>
      <c r="O1650" s="148"/>
    </row>
    <row r="1651" spans="2:15" ht="15.75" x14ac:dyDescent="0.3">
      <c r="B1651" s="141"/>
      <c r="C1651" s="142"/>
      <c r="D1651" s="143"/>
      <c r="E1651" s="144"/>
      <c r="F1651" s="143"/>
      <c r="G1651" s="155"/>
      <c r="H1651" s="146"/>
      <c r="I1651" s="156"/>
      <c r="J1651" s="147"/>
      <c r="K1651" s="147"/>
      <c r="L1651" s="149" t="s">
        <v>166</v>
      </c>
      <c r="M1651" s="150">
        <f>+SUM(M1648:M1650)-C1648</f>
        <v>-1.0552621338000279E-4</v>
      </c>
      <c r="N1651" s="151">
        <f>+SUM(N1648:N1650)</f>
        <v>3.8820333003683059E-2</v>
      </c>
      <c r="O1651" s="153"/>
    </row>
    <row r="1652" spans="2:15" x14ac:dyDescent="0.25">
      <c r="B1652" s="141"/>
      <c r="C1652" s="142"/>
      <c r="D1652" s="143"/>
      <c r="E1652" s="144"/>
      <c r="F1652" s="142"/>
      <c r="G1652" s="142"/>
      <c r="H1652" s="146"/>
      <c r="I1652" s="152"/>
      <c r="J1652" s="143"/>
      <c r="K1652" s="142"/>
      <c r="L1652" s="142"/>
      <c r="M1652" s="142"/>
      <c r="N1652" s="142"/>
      <c r="O1652" s="153"/>
    </row>
    <row r="1653" spans="2:15" x14ac:dyDescent="0.25">
      <c r="B1653" s="154" t="s">
        <v>141</v>
      </c>
      <c r="C1653" s="179">
        <f>1.9/1000</f>
        <v>1.9E-3</v>
      </c>
      <c r="D1653" s="147">
        <f>+D1614+O1614</f>
        <v>335.17228564777787</v>
      </c>
      <c r="E1653" s="144" t="s">
        <v>139</v>
      </c>
      <c r="F1653" s="147">
        <v>237.3</v>
      </c>
      <c r="G1653" s="155">
        <f>110/1000</f>
        <v>0.11</v>
      </c>
      <c r="H1653" s="146">
        <f>+PI()*G1653^2/4</f>
        <v>9.5033177771091243E-3</v>
      </c>
      <c r="I1653" s="156">
        <f>+D1648+O1648</f>
        <v>335.3587830904695</v>
      </c>
      <c r="J1653" s="147">
        <f>+D1653</f>
        <v>335.17228564777787</v>
      </c>
      <c r="K1653" s="147">
        <f>+I1653-J1653</f>
        <v>0.18649744269163193</v>
      </c>
      <c r="L1653" s="142">
        <f>(-2*POWER(2*9.81*G1653*ABS(K1653)/F1653,0.5))*(LOG10(($D$2/(3.7*G1653))+((2.51*$D$3*POWER(F1653,0.5))/(G1653*POWER(2*9.81*G1653*ABS(K1653),0.5)))))</f>
        <v>0.26763971526931618</v>
      </c>
      <c r="M1653" s="146">
        <f>+IF(K1653&lt;0,-H1653*L1653,H1653*L1653)</f>
        <v>2.5434652639793167E-3</v>
      </c>
      <c r="N1653" s="142">
        <f>+M1653/K1653</f>
        <v>1.3638070459683793E-2</v>
      </c>
      <c r="O1653" s="148">
        <f>2*M1655/N1655</f>
        <v>-5.5090751996909205E-3</v>
      </c>
    </row>
    <row r="1654" spans="2:15" x14ac:dyDescent="0.25">
      <c r="B1654" s="141"/>
      <c r="C1654" s="142"/>
      <c r="D1654" s="143"/>
      <c r="E1654" s="144" t="s">
        <v>117</v>
      </c>
      <c r="F1654" s="143">
        <v>401.35</v>
      </c>
      <c r="G1654" s="143">
        <f>75/1000</f>
        <v>7.4999999999999997E-2</v>
      </c>
      <c r="H1654" s="146">
        <f>+PI()*G1654^2/4</f>
        <v>4.4178646691106467E-3</v>
      </c>
      <c r="I1654" s="156">
        <f>+D1618+O1618</f>
        <v>334.97412094413443</v>
      </c>
      <c r="J1654" s="147">
        <f>+D1653</f>
        <v>335.17228564777787</v>
      </c>
      <c r="K1654" s="147">
        <f>+I1654-J1654</f>
        <v>-0.19816470364344241</v>
      </c>
      <c r="L1654" s="142">
        <f>(-2*POWER(2*9.81*G1654*ABS(K1654)/F1654,0.5))*(LOG10(($D$2/(3.7*G1654))+((2.51*$D$3*POWER(F1654,0.5))/(G1654*POWER(2*9.81*G1654*ABS(K1654),0.5)))))</f>
        <v>0.15632705923191664</v>
      </c>
      <c r="M1654" s="146">
        <f>+IF(K1654&lt;0,-H1654*L1654,H1654*L1654)</f>
        <v>-6.9063179180665186E-4</v>
      </c>
      <c r="N1654" s="142">
        <f>+M1654/K1654</f>
        <v>3.4851402853724399E-3</v>
      </c>
      <c r="O1654" s="148"/>
    </row>
    <row r="1655" spans="2:15" ht="15.75" x14ac:dyDescent="0.3">
      <c r="B1655" s="141"/>
      <c r="C1655" s="142"/>
      <c r="D1655" s="143"/>
      <c r="E1655" s="144"/>
      <c r="F1655" s="142"/>
      <c r="G1655" s="142"/>
      <c r="H1655" s="146"/>
      <c r="I1655" s="152"/>
      <c r="J1655" s="143"/>
      <c r="K1655" s="142"/>
      <c r="L1655" s="149" t="s">
        <v>166</v>
      </c>
      <c r="M1655" s="150">
        <f>+SUM(M1653:M1654)-C1653</f>
        <v>-4.7166527827335186E-5</v>
      </c>
      <c r="N1655" s="151">
        <f>+SUM(N1653:N1654)</f>
        <v>1.7123210745056232E-2</v>
      </c>
      <c r="O1655" s="153"/>
    </row>
    <row r="1656" spans="2:15" ht="15.75" x14ac:dyDescent="0.3">
      <c r="B1656" s="141"/>
      <c r="C1656" s="142"/>
      <c r="D1656" s="143"/>
      <c r="E1656" s="144"/>
      <c r="F1656" s="142"/>
      <c r="G1656" s="142"/>
      <c r="H1656" s="146"/>
      <c r="I1656" s="152"/>
      <c r="J1656" s="143"/>
      <c r="K1656" s="142"/>
      <c r="L1656" s="149"/>
      <c r="M1656" s="150"/>
      <c r="N1656" s="151"/>
      <c r="O1656" s="153"/>
    </row>
    <row r="1657" spans="2:15" x14ac:dyDescent="0.25">
      <c r="B1657" s="154" t="s">
        <v>145</v>
      </c>
      <c r="C1657" s="143">
        <f>1.95/1000</f>
        <v>1.9499999999999999E-3</v>
      </c>
      <c r="D1657" s="147">
        <f>+D1618+O1618</f>
        <v>334.97412094413443</v>
      </c>
      <c r="E1657" s="144" t="s">
        <v>117</v>
      </c>
      <c r="F1657" s="143">
        <v>401.35</v>
      </c>
      <c r="G1657" s="143">
        <f>75/1000</f>
        <v>7.4999999999999997E-2</v>
      </c>
      <c r="H1657" s="146">
        <f>+PI()*G1657^2/4</f>
        <v>4.4178646691106467E-3</v>
      </c>
      <c r="I1657" s="147">
        <f>+D1653+O1653</f>
        <v>335.16677657257816</v>
      </c>
      <c r="J1657" s="147">
        <f>+D1657</f>
        <v>334.97412094413443</v>
      </c>
      <c r="K1657" s="147">
        <f>+I1657-J1657</f>
        <v>0.19265562844373108</v>
      </c>
      <c r="L1657" s="262">
        <f>(-2*POWER(2*9.81*G1657*ABS(K1657)/F1657,0.5))*(LOG10(($D$2/(3.7*G1657))+((2.51*$D$3*POWER(F1657,0.5))/(G1657*POWER(2*9.81*G1657*ABS(K1657),0.5)))))</f>
        <v>0.15381471859361542</v>
      </c>
      <c r="M1657" s="146">
        <f>+IF(K1657&lt;0,-H1657*L1657,H1657*L1657)</f>
        <v>6.7953261086393002E-4</v>
      </c>
      <c r="N1657" s="142">
        <f>+M1657/K1657</f>
        <v>3.5271879485337804E-3</v>
      </c>
      <c r="O1657" s="148">
        <f>2*M1659/N1659</f>
        <v>-5.5461554619050443E-3</v>
      </c>
    </row>
    <row r="1658" spans="2:15" x14ac:dyDescent="0.25">
      <c r="B1658" s="141"/>
      <c r="C1658" s="142"/>
      <c r="D1658" s="143"/>
      <c r="E1658" s="144" t="s">
        <v>167</v>
      </c>
      <c r="F1658" s="143">
        <v>249.85</v>
      </c>
      <c r="G1658" s="143">
        <f>75/1000</f>
        <v>7.4999999999999997E-2</v>
      </c>
      <c r="H1658" s="146">
        <f>+PI()*G1658^2/4</f>
        <v>4.4178646691106467E-3</v>
      </c>
      <c r="I1658" s="147">
        <f>+D1622+O1622</f>
        <v>335.3227060613159</v>
      </c>
      <c r="J1658" s="147">
        <f>+D1657</f>
        <v>334.97412094413443</v>
      </c>
      <c r="K1658" s="147">
        <f>+I1658-J1658</f>
        <v>0.34858511718147156</v>
      </c>
      <c r="L1658" s="142">
        <f>(-2*POWER(2*9.81*G1658*ABS(K1658)/F1658,0.5))*(LOG10(($D$2/(3.7*G1658))+((2.51*$D$3*POWER(F1658,0.5))/(G1658*POWER(2*9.81*G1658*ABS(K1658),0.5)))))</f>
        <v>0.28310878915649246</v>
      </c>
      <c r="M1658" s="146">
        <f>+IF(K1658&lt;0,-H1658*L1658,H1658*L1658)</f>
        <v>1.2507363171291633E-3</v>
      </c>
      <c r="N1658" s="142">
        <f>+M1658/K1658</f>
        <v>3.5880370545998859E-3</v>
      </c>
      <c r="O1658" s="148"/>
    </row>
    <row r="1659" spans="2:15" ht="15.75" x14ac:dyDescent="0.3">
      <c r="B1659" s="141"/>
      <c r="C1659" s="142"/>
      <c r="D1659" s="152"/>
      <c r="E1659" s="144"/>
      <c r="F1659" s="142"/>
      <c r="G1659" s="142"/>
      <c r="H1659" s="146"/>
      <c r="I1659" s="152"/>
      <c r="J1659" s="143"/>
      <c r="K1659" s="142"/>
      <c r="L1659" s="149" t="s">
        <v>166</v>
      </c>
      <c r="M1659" s="150">
        <f>+SUM(M1657:M1658)-C1657</f>
        <v>-1.9731072006906559E-5</v>
      </c>
      <c r="N1659" s="151">
        <f>+SUM(N1657:N1658)</f>
        <v>7.1152250031336663E-3</v>
      </c>
      <c r="O1659" s="153"/>
    </row>
    <row r="1660" spans="2:15" x14ac:dyDescent="0.25">
      <c r="B1660" s="141"/>
      <c r="C1660" s="142"/>
      <c r="D1660" s="152"/>
      <c r="E1660" s="144"/>
      <c r="F1660" s="142"/>
      <c r="G1660" s="142"/>
      <c r="H1660" s="146"/>
      <c r="I1660" s="152"/>
      <c r="J1660" s="143"/>
      <c r="K1660" s="142"/>
      <c r="L1660" s="142"/>
      <c r="M1660" s="142"/>
      <c r="N1660" s="142"/>
      <c r="O1660" s="153"/>
    </row>
    <row r="1661" spans="2:15" x14ac:dyDescent="0.25">
      <c r="B1661" s="154" t="s">
        <v>146</v>
      </c>
      <c r="C1661" s="143">
        <f>4.52/1000</f>
        <v>4.5199999999999997E-3</v>
      </c>
      <c r="D1661" s="156">
        <f>+D1622+O1622</f>
        <v>335.3227060613159</v>
      </c>
      <c r="E1661" s="144" t="s">
        <v>112</v>
      </c>
      <c r="F1661" s="143">
        <v>401.36</v>
      </c>
      <c r="G1661" s="145">
        <f>110/1000</f>
        <v>0.11</v>
      </c>
      <c r="H1661" s="146">
        <f>+PI()*G1661^2/4</f>
        <v>9.5033177771091243E-3</v>
      </c>
      <c r="I1661" s="156">
        <f>+D1648+O1648</f>
        <v>335.3587830904695</v>
      </c>
      <c r="J1661" s="147">
        <f>+D1661</f>
        <v>335.3227060613159</v>
      </c>
      <c r="K1661" s="147">
        <f>+I1661-J1661</f>
        <v>3.607702915360278E-2</v>
      </c>
      <c r="L1661" s="142">
        <f>(-2*POWER(2*9.81*G1661*ABS(K1661)/F1661,0.5))*(LOG10(($D$2/(3.7*G1661))+((2.51*$D$3*POWER(F1661,0.5))/(G1661*POWER(2*9.81*G1661*ABS(K1661),0.5)))))</f>
        <v>7.7449715350904974E-2</v>
      </c>
      <c r="M1661" s="146">
        <f>+IF(K1661&lt;0,-H1661*L1661,H1661*L1661)</f>
        <v>7.3602925672629671E-4</v>
      </c>
      <c r="N1661" s="142">
        <f>+M1661/K1661</f>
        <v>2.040160384583092E-2</v>
      </c>
      <c r="O1661" s="148">
        <f>2*M1665/N1665</f>
        <v>-5.2213413585997029E-3</v>
      </c>
    </row>
    <row r="1662" spans="2:15" x14ac:dyDescent="0.25">
      <c r="B1662" s="141"/>
      <c r="C1662" s="142"/>
      <c r="D1662" s="152"/>
      <c r="E1662" s="144" t="s">
        <v>167</v>
      </c>
      <c r="F1662" s="143">
        <v>249.85</v>
      </c>
      <c r="G1662" s="145">
        <f>75/1000</f>
        <v>7.4999999999999997E-2</v>
      </c>
      <c r="H1662" s="146">
        <f>+PI()*G1662^2/4</f>
        <v>4.4178646691106467E-3</v>
      </c>
      <c r="I1662" s="156">
        <f>+D1657+O1657</f>
        <v>334.96857478867253</v>
      </c>
      <c r="J1662" s="147">
        <f>+D1661</f>
        <v>335.3227060613159</v>
      </c>
      <c r="K1662" s="147">
        <f>+I1662-J1662</f>
        <v>-0.35413127264337163</v>
      </c>
      <c r="L1662" s="142">
        <f>(-2*POWER(2*9.81*G1662*ABS(K1662)/F1662,0.5))*(LOG10(($D$2/(3.7*G1662))+((2.51*$D$3*POWER(F1662,0.5))/(G1662*POWER(2*9.81*G1662*ABS(K1662),0.5)))))</f>
        <v>0.28566292003202426</v>
      </c>
      <c r="M1662" s="146">
        <f>+IF(K1662&lt;0,-H1662*L1662,H1662*L1662)</f>
        <v>-1.26202012168446E-3</v>
      </c>
      <c r="N1662" s="142">
        <f>+M1662/K1662</f>
        <v>3.5637070746795613E-3</v>
      </c>
      <c r="O1662" s="148"/>
    </row>
    <row r="1663" spans="2:15" x14ac:dyDescent="0.25">
      <c r="B1663" s="141"/>
      <c r="C1663" s="142"/>
      <c r="D1663" s="152"/>
      <c r="E1663" s="144" t="s">
        <v>140</v>
      </c>
      <c r="F1663" s="143">
        <v>298.01</v>
      </c>
      <c r="G1663" s="145">
        <f>63/1000</f>
        <v>6.3E-2</v>
      </c>
      <c r="H1663" s="146">
        <f>+PI()*G1663^2/4</f>
        <v>3.1172453105244723E-3</v>
      </c>
      <c r="I1663" s="156">
        <f>+D1628+O1628</f>
        <v>335.28446777149247</v>
      </c>
      <c r="J1663" s="147">
        <f>+D1661</f>
        <v>335.3227060613159</v>
      </c>
      <c r="K1663" s="147">
        <f>+I1663-J1663</f>
        <v>-3.8238289823425475E-2</v>
      </c>
      <c r="L1663" s="142">
        <f>(-2*POWER(2*9.81*G1663*ABS(K1663)/F1663,0.5))*(LOG10(($D$2/(3.7*G1663))+((2.51*$D$3*POWER(F1663,0.5))/(G1663*POWER(2*9.81*G1663*ABS(K1663),0.5)))))</f>
        <v>6.2833159998417071E-2</v>
      </c>
      <c r="M1663" s="146">
        <f>+IF(K1663&lt;0,-H1663*L1663,H1663*L1663)</f>
        <v>-1.9586637335049947E-4</v>
      </c>
      <c r="N1663" s="142">
        <f>+M1663/K1663</f>
        <v>5.1222576703864025E-3</v>
      </c>
      <c r="O1663" s="148"/>
    </row>
    <row r="1664" spans="2:15" x14ac:dyDescent="0.25">
      <c r="B1664" s="141"/>
      <c r="C1664" s="142"/>
      <c r="D1664" s="142"/>
      <c r="E1664" s="144" t="s">
        <v>168</v>
      </c>
      <c r="F1664" s="143">
        <v>184.94</v>
      </c>
      <c r="G1664" s="145">
        <f>110/1000</f>
        <v>0.11</v>
      </c>
      <c r="H1664" s="146">
        <f>+PI()*G1664^2/4</f>
        <v>9.5033177771091243E-3</v>
      </c>
      <c r="I1664" s="156">
        <f>+D1636+O1636</f>
        <v>335.82900602626427</v>
      </c>
      <c r="J1664" s="147">
        <f>+D1661</f>
        <v>335.3227060613159</v>
      </c>
      <c r="K1664" s="147">
        <f>+I1664-J1664</f>
        <v>0.5062999649483686</v>
      </c>
      <c r="L1664" s="142">
        <f>(-2*POWER(2*9.81*G1664*ABS(K1664)/F1664,0.5))*(LOG10(($D$2/(3.7*G1664))+((2.51*$D$3*POWER(F1664,0.5))/(G1664*POWER(2*9.81*G1664*ABS(K1664),0.5)))))</f>
        <v>0.54080254349157542</v>
      </c>
      <c r="M1664" s="146">
        <f>+IF(K1664&lt;0,-H1664*L1664,H1664*L1664)</f>
        <v>5.1394184254693193E-3</v>
      </c>
      <c r="N1664" s="142">
        <f>+M1664/K1664</f>
        <v>1.0150935771827333E-2</v>
      </c>
      <c r="O1664" s="148"/>
    </row>
    <row r="1665" spans="2:15" ht="15.75" x14ac:dyDescent="0.3">
      <c r="B1665" s="141"/>
      <c r="C1665" s="142"/>
      <c r="D1665" s="142"/>
      <c r="E1665" s="142"/>
      <c r="F1665" s="142"/>
      <c r="G1665" s="142"/>
      <c r="H1665" s="146"/>
      <c r="I1665" s="152"/>
      <c r="J1665" s="143"/>
      <c r="K1665" s="142"/>
      <c r="L1665" s="149" t="s">
        <v>166</v>
      </c>
      <c r="M1665" s="150">
        <f>+SUM(M1661:M1664)-C1661</f>
        <v>-1.0243881283934341E-4</v>
      </c>
      <c r="N1665" s="151">
        <f>+SUM(N1661:N1664)</f>
        <v>3.9238504362724212E-2</v>
      </c>
      <c r="O1665" s="153"/>
    </row>
    <row r="1666" spans="2:15" x14ac:dyDescent="0.25">
      <c r="B1666" s="141"/>
      <c r="C1666" s="142"/>
      <c r="D1666" s="142"/>
      <c r="E1666" s="142"/>
      <c r="F1666" s="142"/>
      <c r="G1666" s="142"/>
      <c r="H1666" s="146"/>
      <c r="I1666" s="142"/>
      <c r="J1666" s="143"/>
      <c r="K1666" s="142"/>
      <c r="L1666" s="142"/>
      <c r="M1666" s="142"/>
      <c r="N1666" s="142"/>
      <c r="O1666" s="153"/>
    </row>
    <row r="1667" spans="2:15" x14ac:dyDescent="0.25">
      <c r="B1667" s="154" t="s">
        <v>147</v>
      </c>
      <c r="C1667" s="142">
        <f>0.79/1000</f>
        <v>7.9000000000000001E-4</v>
      </c>
      <c r="D1667" s="147">
        <f>+D1628+O1628</f>
        <v>335.28446777149247</v>
      </c>
      <c r="E1667" s="144" t="s">
        <v>140</v>
      </c>
      <c r="F1667" s="143">
        <v>298.01</v>
      </c>
      <c r="G1667" s="143">
        <f>63/1000</f>
        <v>6.3E-2</v>
      </c>
      <c r="H1667" s="146">
        <f>+PI()*G1667^2/4</f>
        <v>3.1172453105244723E-3</v>
      </c>
      <c r="I1667" s="147">
        <f>+D1661+O1661</f>
        <v>335.31748471995729</v>
      </c>
      <c r="J1667" s="147">
        <f>+D1667</f>
        <v>335.28446777149247</v>
      </c>
      <c r="K1667" s="147">
        <f>+I1667-J1667</f>
        <v>3.3016948464819507E-2</v>
      </c>
      <c r="L1667" s="142">
        <f>(-2*POWER(2*9.81*G1667*ABS(K1667)/F1667,0.5))*(LOG10(($D$2/(3.7*G1667))+((2.51*$D$3*POWER(F1667,0.5))/(G1667*POWER(2*9.81*G1667*ABS(K1667),0.5)))))</f>
        <v>5.764120808607083E-2</v>
      </c>
      <c r="M1667" s="146">
        <f>+IF(K1667&lt;0,-H1667*L1667,H1667*L1667)</f>
        <v>1.7968178559926959E-4</v>
      </c>
      <c r="N1667" s="142">
        <f>+M1667/K1667</f>
        <v>5.4421075827381692E-3</v>
      </c>
      <c r="O1667" s="148">
        <f>2*M1669/N1669</f>
        <v>-5.2858015672130904E-3</v>
      </c>
    </row>
    <row r="1668" spans="2:15" x14ac:dyDescent="0.25">
      <c r="B1668" s="141"/>
      <c r="C1668" s="142"/>
      <c r="D1668" s="142"/>
      <c r="E1668" s="144" t="s">
        <v>169</v>
      </c>
      <c r="F1668" s="143">
        <v>119.71</v>
      </c>
      <c r="G1668" s="143">
        <f>63/1000</f>
        <v>6.3E-2</v>
      </c>
      <c r="H1668" s="146">
        <f>+PI()*G1668^2/4</f>
        <v>3.1172453105244723E-3</v>
      </c>
      <c r="I1668" s="147">
        <f>+D1632+O1632</f>
        <v>335.38434428918282</v>
      </c>
      <c r="J1668" s="147">
        <f>+D1667</f>
        <v>335.28446777149247</v>
      </c>
      <c r="K1668" s="147">
        <f>+I1668-J1668</f>
        <v>9.9876517690347555E-2</v>
      </c>
      <c r="L1668" s="142">
        <f>(-2*POWER(2*9.81*G1668*ABS(K1668)/F1668,0.5))*(LOG10(($D$2/(3.7*G1668))+((2.51*$D$3*POWER(F1668,0.5))/(G1668*POWER(2*9.81*G1668*ABS(K1668),0.5)))))</f>
        <v>0.18624531748124609</v>
      </c>
      <c r="M1668" s="146">
        <f>+IF(K1668&lt;0,-H1668*L1668,H1668*L1668)</f>
        <v>5.8057234252555589E-4</v>
      </c>
      <c r="N1668" s="142">
        <f>+M1668/K1668</f>
        <v>5.8129013300757537E-3</v>
      </c>
      <c r="O1668" s="148"/>
    </row>
    <row r="1669" spans="2:15" ht="15.75" x14ac:dyDescent="0.3">
      <c r="B1669" s="141"/>
      <c r="C1669" s="142"/>
      <c r="D1669" s="142"/>
      <c r="E1669" s="142"/>
      <c r="F1669" s="142"/>
      <c r="G1669" s="142"/>
      <c r="H1669" s="146"/>
      <c r="I1669" s="142"/>
      <c r="J1669" s="142"/>
      <c r="K1669" s="142"/>
      <c r="L1669" s="149" t="s">
        <v>166</v>
      </c>
      <c r="M1669" s="150">
        <f>+SUM(M1667:M1668)-C1667</f>
        <v>-2.9745871875174563E-5</v>
      </c>
      <c r="N1669" s="151">
        <f>+SUM(N1667:N1668)</f>
        <v>1.1255008912813922E-2</v>
      </c>
      <c r="O1669" s="153"/>
    </row>
    <row r="1670" spans="2:15" x14ac:dyDescent="0.25">
      <c r="B1670" s="141"/>
      <c r="C1670" s="142"/>
      <c r="D1670" s="142"/>
      <c r="E1670" s="142"/>
      <c r="F1670" s="142"/>
      <c r="G1670" s="142"/>
      <c r="H1670" s="146"/>
      <c r="I1670" s="142"/>
      <c r="J1670" s="142"/>
      <c r="K1670" s="142"/>
      <c r="L1670" s="142"/>
      <c r="M1670" s="142"/>
      <c r="N1670" s="142"/>
      <c r="O1670" s="153"/>
    </row>
    <row r="1671" spans="2:15" x14ac:dyDescent="0.25">
      <c r="B1671" s="154" t="s">
        <v>148</v>
      </c>
      <c r="C1671" s="142">
        <f>0.76/1000</f>
        <v>7.6000000000000004E-4</v>
      </c>
      <c r="D1671" s="147">
        <f>+D1632+O1632</f>
        <v>335.38434428918282</v>
      </c>
      <c r="E1671" s="144" t="s">
        <v>169</v>
      </c>
      <c r="F1671" s="143">
        <v>119.71</v>
      </c>
      <c r="G1671" s="143">
        <f>63/1000</f>
        <v>6.3E-2</v>
      </c>
      <c r="H1671" s="146">
        <f>+PI()*G1671^2/4</f>
        <v>3.1172453105244723E-3</v>
      </c>
      <c r="I1671" s="147">
        <f>+D1667+O1667</f>
        <v>335.27918196992528</v>
      </c>
      <c r="J1671" s="261">
        <f>+D1671</f>
        <v>335.38434428918282</v>
      </c>
      <c r="K1671" s="147">
        <f>+I1671-J1671</f>
        <v>-0.10516231925754482</v>
      </c>
      <c r="L1671" s="142">
        <f>(-2*POWER(2*9.81*G1671*ABS(K1671)/F1671,0.5))*(LOG10(($D$2/(3.7*G1671))+((2.51*$D$3*POWER(F1671,0.5))/(G1671*POWER(2*9.81*G1671*ABS(K1671),0.5)))))</f>
        <v>0.19184434961751262</v>
      </c>
      <c r="M1671" s="146">
        <f>+IF(K1671&lt;0,-H1671*L1671,H1671*L1671)</f>
        <v>-5.980258991958086E-4</v>
      </c>
      <c r="N1671" s="142">
        <f>+M1671/K1671</f>
        <v>5.6866937075743841E-3</v>
      </c>
      <c r="O1671" s="148">
        <f>2*M1673/N1673</f>
        <v>-4.9829857067247366E-3</v>
      </c>
    </row>
    <row r="1672" spans="2:15" x14ac:dyDescent="0.25">
      <c r="B1672" s="141"/>
      <c r="C1672" s="142"/>
      <c r="D1672" s="142"/>
      <c r="E1672" s="144" t="s">
        <v>122</v>
      </c>
      <c r="F1672" s="143">
        <v>283.68</v>
      </c>
      <c r="G1672" s="143">
        <f>75/1000</f>
        <v>7.4999999999999997E-2</v>
      </c>
      <c r="H1672" s="146">
        <f>+PI()*G1672^2/4</f>
        <v>4.4178646691106467E-3</v>
      </c>
      <c r="I1672" s="147">
        <f>+D1636+O1636</f>
        <v>335.82900602626427</v>
      </c>
      <c r="J1672" s="261">
        <f>+D1671</f>
        <v>335.38434428918282</v>
      </c>
      <c r="K1672" s="147">
        <f>+I1672-J1672</f>
        <v>0.44466173708144652</v>
      </c>
      <c r="L1672" s="262">
        <f>(-2*POWER(2*9.81*G1672*ABS(K1672)/F1672,0.5))*(LOG10(($D$2/(3.7*G1672))+((2.51*$D$3*POWER(F1672,0.5))/(G1672*POWER(2*9.81*G1672*ABS(K1672),0.5)))))</f>
        <v>0.30249222269161369</v>
      </c>
      <c r="M1672" s="146">
        <f>+IF(K1672&lt;0,-H1672*L1672,H1672*L1672)</f>
        <v>1.33636970331003E-3</v>
      </c>
      <c r="N1672" s="142">
        <f>+M1672/K1672</f>
        <v>3.0053624853834762E-3</v>
      </c>
      <c r="O1672" s="148"/>
    </row>
    <row r="1673" spans="2:15" ht="15.75" x14ac:dyDescent="0.3">
      <c r="B1673" s="141"/>
      <c r="C1673" s="142"/>
      <c r="D1673" s="142"/>
      <c r="E1673" s="142"/>
      <c r="F1673" s="142"/>
      <c r="G1673" s="142"/>
      <c r="H1673" s="142"/>
      <c r="I1673" s="142"/>
      <c r="J1673" s="142"/>
      <c r="K1673" s="142"/>
      <c r="L1673" s="149" t="s">
        <v>166</v>
      </c>
      <c r="M1673" s="150">
        <f>+SUM(M1671:M1672)-C1671</f>
        <v>-2.1656195885778624E-5</v>
      </c>
      <c r="N1673" s="151">
        <f>+SUM(N1671:N1672)</f>
        <v>8.6920561929578598E-3</v>
      </c>
      <c r="O1673" s="153"/>
    </row>
    <row r="1674" spans="2:15" x14ac:dyDescent="0.25">
      <c r="B1674" s="154"/>
      <c r="C1674" s="142"/>
      <c r="D1674" s="142"/>
      <c r="E1674" s="142"/>
      <c r="F1674" s="142"/>
      <c r="G1674" s="142"/>
      <c r="H1674" s="142"/>
      <c r="I1674" s="142"/>
      <c r="J1674" s="142"/>
      <c r="K1674" s="142"/>
      <c r="L1674" s="142"/>
      <c r="M1674" s="142"/>
      <c r="N1674" s="142"/>
      <c r="O1674" s="153"/>
    </row>
    <row r="1675" spans="2:15" x14ac:dyDescent="0.25">
      <c r="B1675" s="154" t="s">
        <v>142</v>
      </c>
      <c r="C1675" s="142">
        <f>3.71/1000</f>
        <v>3.7099999999999998E-3</v>
      </c>
      <c r="D1675" s="147">
        <f>+D1636+O1636</f>
        <v>335.82900602626427</v>
      </c>
      <c r="E1675" s="144" t="s">
        <v>168</v>
      </c>
      <c r="F1675" s="143">
        <v>184.94</v>
      </c>
      <c r="G1675" s="145">
        <f>110/1000</f>
        <v>0.11</v>
      </c>
      <c r="H1675" s="146">
        <f>+PI()*G1675^2/4</f>
        <v>9.5033177771091243E-3</v>
      </c>
      <c r="I1675" s="147">
        <f>+D1661+O1661</f>
        <v>335.31748471995729</v>
      </c>
      <c r="J1675" s="261">
        <f>+D1675</f>
        <v>335.82900602626427</v>
      </c>
      <c r="K1675" s="147">
        <f>+I1675-J1675</f>
        <v>-0.51152130630697457</v>
      </c>
      <c r="L1675" s="262">
        <f>(-2*POWER(2*9.81*G1675*ABS(K1675)/F1675,0.5))*(LOG10(($D$2/(3.7*G1675))+((2.51*$D$3*POWER(F1675,0.5))/(G1675*POWER(2*9.81*G1675*ABS(K1675),0.5)))))</f>
        <v>0.54392404215614687</v>
      </c>
      <c r="M1675" s="146">
        <f>+IF(K1675&lt;0,-H1675*L1675,H1675*L1675)</f>
        <v>-5.1690830192195631E-3</v>
      </c>
      <c r="N1675" s="142">
        <f>+M1675/K1675</f>
        <v>1.0105313220555252E-2</v>
      </c>
      <c r="O1675" s="148">
        <f>2*M1678/N1678</f>
        <v>-4.188902975726729E-3</v>
      </c>
    </row>
    <row r="1676" spans="2:15" x14ac:dyDescent="0.25">
      <c r="B1676" s="141"/>
      <c r="C1676" s="142"/>
      <c r="D1676" s="142"/>
      <c r="E1676" s="144" t="s">
        <v>171</v>
      </c>
      <c r="F1676" s="143">
        <v>283.68</v>
      </c>
      <c r="G1676" s="143">
        <f>75/1000</f>
        <v>7.4999999999999997E-2</v>
      </c>
      <c r="H1676" s="146">
        <f>+PI()*G1676^2/4</f>
        <v>4.4178646691106467E-3</v>
      </c>
      <c r="I1676" s="147">
        <f>+D1671+O1671</f>
        <v>335.37936130347612</v>
      </c>
      <c r="J1676" s="261">
        <f>+D1675</f>
        <v>335.82900602626427</v>
      </c>
      <c r="K1676" s="147">
        <f>+I1676-J1676</f>
        <v>-0.44964472278815037</v>
      </c>
      <c r="L1676" s="262">
        <f>(-2*POWER(2*9.81*G1676*ABS(K1676)/F1676,0.5))*(LOG10(($D$2/(3.7*G1676))+((2.51*$D$3*POWER(F1676,0.5))/(G1676*POWER(2*9.81*G1676*ABS(K1676),0.5)))))</f>
        <v>0.30441434881381735</v>
      </c>
      <c r="M1676" s="146">
        <f>+IF(K1676&lt;0,-H1676*L1676,H1676*L1676)</f>
        <v>-1.3448613963948882E-3</v>
      </c>
      <c r="N1676" s="142">
        <f>+M1676/K1676</f>
        <v>2.9909422444806899E-3</v>
      </c>
      <c r="O1676" s="148"/>
    </row>
    <row r="1677" spans="2:15" x14ac:dyDescent="0.25">
      <c r="B1677" s="141"/>
      <c r="C1677" s="142"/>
      <c r="D1677" s="142"/>
      <c r="E1677" s="144" t="s">
        <v>170</v>
      </c>
      <c r="F1677" s="143">
        <v>372.26</v>
      </c>
      <c r="G1677" s="145">
        <f>110/1000</f>
        <v>0.11</v>
      </c>
      <c r="H1677" s="146">
        <f>+PI()*G1677^2/4</f>
        <v>9.5033177771091243E-3</v>
      </c>
      <c r="I1677" s="147">
        <v>339.3</v>
      </c>
      <c r="J1677" s="261">
        <f>+D1675</f>
        <v>335.82900602626427</v>
      </c>
      <c r="K1677" s="147">
        <f>+I1677-J1677</f>
        <v>3.4709939737357445</v>
      </c>
      <c r="L1677" s="262">
        <f>(-2*POWER(2*9.81*G1677*ABS(K1677)/F1677,0.5))*(LOG10(($D$2/(3.7*G1677))+((2.51*$D$3*POWER(F1677,0.5))/(G1677*POWER(2*9.81*G1677*ABS(K1677),0.5)))))</f>
        <v>1.0722956085814199</v>
      </c>
      <c r="M1677" s="146">
        <f>+IF(K1677&lt;0,-H1677*L1677,H1677*L1677)</f>
        <v>1.0190365919347855E-2</v>
      </c>
      <c r="N1677" s="142">
        <f>+M1677/K1677</f>
        <v>2.9358639042464879E-3</v>
      </c>
      <c r="O1677" s="148"/>
    </row>
    <row r="1678" spans="2:15" ht="16.5" thickBot="1" x14ac:dyDescent="0.35">
      <c r="B1678" s="299"/>
      <c r="C1678" s="300"/>
      <c r="D1678" s="300"/>
      <c r="E1678" s="300"/>
      <c r="F1678" s="300"/>
      <c r="G1678" s="300"/>
      <c r="H1678" s="300"/>
      <c r="I1678" s="300"/>
      <c r="J1678" s="300"/>
      <c r="K1678" s="300"/>
      <c r="L1678" s="301" t="s">
        <v>166</v>
      </c>
      <c r="M1678" s="302">
        <f>+SUM(M1675:M1677)-C1675</f>
        <v>-3.3578496266596647E-5</v>
      </c>
      <c r="N1678" s="303">
        <f>+SUM(N1675:N1677)</f>
        <v>1.6032119369282428E-2</v>
      </c>
      <c r="O1678" s="304"/>
    </row>
    <row r="1680" spans="2:15" ht="15.75" thickBot="1" x14ac:dyDescent="0.3"/>
    <row r="1681" spans="2:15" ht="15.75" thickBot="1" x14ac:dyDescent="0.3">
      <c r="B1681" s="131">
        <f>+B1642+1</f>
        <v>44</v>
      </c>
      <c r="D1681" s="297"/>
    </row>
    <row r="1682" spans="2:15" ht="32.25" thickBot="1" x14ac:dyDescent="0.3">
      <c r="B1682" s="125" t="s">
        <v>151</v>
      </c>
      <c r="C1682" s="298" t="s">
        <v>161</v>
      </c>
      <c r="D1682" s="298" t="s">
        <v>153</v>
      </c>
      <c r="E1682" s="125" t="s">
        <v>152</v>
      </c>
      <c r="F1682" s="125" t="s">
        <v>78</v>
      </c>
      <c r="G1682" s="125" t="s">
        <v>115</v>
      </c>
      <c r="H1682" s="125" t="s">
        <v>154</v>
      </c>
      <c r="I1682" s="125" t="s">
        <v>155</v>
      </c>
      <c r="J1682" s="125" t="s">
        <v>156</v>
      </c>
      <c r="K1682" s="125" t="s">
        <v>157</v>
      </c>
      <c r="L1682" s="125" t="s">
        <v>82</v>
      </c>
      <c r="M1682" s="125" t="s">
        <v>164</v>
      </c>
      <c r="N1682" s="125" t="s">
        <v>158</v>
      </c>
      <c r="O1682" s="129" t="s">
        <v>165</v>
      </c>
    </row>
    <row r="1683" spans="2:15" x14ac:dyDescent="0.25">
      <c r="B1683" s="132" t="s">
        <v>127</v>
      </c>
      <c r="C1683" s="133">
        <f>2.97/1000</f>
        <v>2.97E-3</v>
      </c>
      <c r="D1683" s="134">
        <f>+D1644+O1644</f>
        <v>336.5084896309537</v>
      </c>
      <c r="E1683" s="135" t="s">
        <v>110</v>
      </c>
      <c r="F1683" s="136">
        <v>310.83</v>
      </c>
      <c r="G1683" s="137">
        <f>110/1000</f>
        <v>0.11</v>
      </c>
      <c r="H1683" s="138">
        <f>+PI()*G1683^2/4</f>
        <v>9.5033177771091243E-3</v>
      </c>
      <c r="I1683" s="134">
        <v>339.3</v>
      </c>
      <c r="J1683" s="134">
        <f>+D1683</f>
        <v>336.5084896309537</v>
      </c>
      <c r="K1683" s="134">
        <f>+I1683-J1683</f>
        <v>2.791510369046307</v>
      </c>
      <c r="L1683" s="133">
        <f>(-2*POWER(2*9.81*G1683*ABS(K1683)/F1683,0.5))*(LOG10(($D$2/(3.7*G1683))+((2.51*$D$3*POWER(F1683,0.5))/(G1683*POWER(2*9.81*G1683*ABS(K1683),0.5)))))</f>
        <v>1.0501529542743138</v>
      </c>
      <c r="M1683" s="139">
        <f>+IF(K1683&lt;0,-H1683*L1683,H1683*L1683)</f>
        <v>9.9799372390387518E-3</v>
      </c>
      <c r="N1683" s="133">
        <f>+M1683/K1683</f>
        <v>3.5751030516316166E-3</v>
      </c>
      <c r="O1683" s="140">
        <f>2*M1685/N1685</f>
        <v>-3.4052761926703875E-3</v>
      </c>
    </row>
    <row r="1684" spans="2:15" x14ac:dyDescent="0.25">
      <c r="B1684" s="141"/>
      <c r="C1684" s="142"/>
      <c r="D1684" s="143"/>
      <c r="E1684" s="144" t="s">
        <v>138</v>
      </c>
      <c r="F1684" s="143">
        <v>240.22</v>
      </c>
      <c r="G1684" s="145">
        <f>110/1000</f>
        <v>0.11</v>
      </c>
      <c r="H1684" s="146">
        <f>+PI()*G1684^2/4</f>
        <v>9.5033177771091243E-3</v>
      </c>
      <c r="I1684" s="147">
        <f>+D1648+O1648</f>
        <v>335.3587830904695</v>
      </c>
      <c r="J1684" s="147">
        <f>+D1683</f>
        <v>336.5084896309537</v>
      </c>
      <c r="K1684" s="147">
        <f>+I1684-J1684</f>
        <v>-1.1497065404842033</v>
      </c>
      <c r="L1684" s="142">
        <f>(-2*POWER(2*9.81*G1684*ABS(K1684)/F1684,0.5))*(LOG10(($D$2/(3.7*G1684))+((2.51*$D$3*POWER(F1684,0.5))/(G1684*POWER(2*9.81*G1684*ABS(K1684),0.5)))))</f>
        <v>0.73936599627479738</v>
      </c>
      <c r="M1684" s="146">
        <f>+IF(K1684&lt;0,-H1684*L1684,H1684*L1684)</f>
        <v>-7.0264300161882801E-3</v>
      </c>
      <c r="N1684" s="142">
        <f>+M1684/K1684</f>
        <v>6.1114986901171075E-3</v>
      </c>
      <c r="O1684" s="148"/>
    </row>
    <row r="1685" spans="2:15" ht="15.75" x14ac:dyDescent="0.3">
      <c r="B1685" s="141"/>
      <c r="C1685" s="142"/>
      <c r="D1685" s="143"/>
      <c r="E1685" s="144"/>
      <c r="F1685" s="143"/>
      <c r="G1685" s="145"/>
      <c r="H1685" s="146"/>
      <c r="I1685" s="147"/>
      <c r="J1685" s="147"/>
      <c r="K1685" s="147"/>
      <c r="L1685" s="149" t="s">
        <v>166</v>
      </c>
      <c r="M1685" s="150">
        <f>+SUM(M1683:M1684)-C1683</f>
        <v>-1.649277714952822E-5</v>
      </c>
      <c r="N1685" s="151">
        <f>+SUM(N1683:N1684)</f>
        <v>9.6866017417487245E-3</v>
      </c>
      <c r="O1685" s="148"/>
    </row>
    <row r="1686" spans="2:15" x14ac:dyDescent="0.25">
      <c r="B1686" s="141"/>
      <c r="C1686" s="142"/>
      <c r="D1686" s="143"/>
      <c r="E1686" s="144"/>
      <c r="F1686" s="142"/>
      <c r="G1686" s="142"/>
      <c r="H1686" s="146"/>
      <c r="I1686" s="152"/>
      <c r="J1686" s="142"/>
      <c r="K1686" s="142"/>
      <c r="L1686" s="142"/>
      <c r="M1686" s="142"/>
      <c r="N1686" s="142"/>
      <c r="O1686" s="153"/>
    </row>
    <row r="1687" spans="2:15" x14ac:dyDescent="0.25">
      <c r="B1687" s="154" t="s">
        <v>128</v>
      </c>
      <c r="C1687" s="142">
        <f>3.73/1000</f>
        <v>3.7299999999999998E-3</v>
      </c>
      <c r="D1687" s="147">
        <f>+D1648+O1648</f>
        <v>335.3587830904695</v>
      </c>
      <c r="E1687" s="144" t="s">
        <v>138</v>
      </c>
      <c r="F1687" s="143">
        <v>240.22</v>
      </c>
      <c r="G1687" s="155">
        <f>110/1000</f>
        <v>0.11</v>
      </c>
      <c r="H1687" s="146">
        <f>+PI()*G1687^2/4</f>
        <v>9.5033177771091243E-3</v>
      </c>
      <c r="I1687" s="156">
        <f>+D1683+O1683</f>
        <v>336.50508435476104</v>
      </c>
      <c r="J1687" s="147">
        <f>+D1687</f>
        <v>335.3587830904695</v>
      </c>
      <c r="K1687" s="147">
        <f>+I1687-J1687</f>
        <v>1.1463012642915373</v>
      </c>
      <c r="L1687" s="142">
        <f>(-2*POWER(2*9.81*G1687*ABS(K1687)/F1687,0.5))*(LOG10(($D$2/(3.7*G1687))+((2.51*$D$3*POWER(F1687,0.5))/(G1687*POWER(2*9.81*G1687*ABS(K1687),0.5)))))</f>
        <v>0.73814158952489217</v>
      </c>
      <c r="M1687" s="146">
        <f>+IF(K1687&lt;0,-H1687*L1687,H1687*L1687)</f>
        <v>7.0147940897554942E-3</v>
      </c>
      <c r="N1687" s="142">
        <f>+M1687/K1687</f>
        <v>6.1195030558488777E-3</v>
      </c>
      <c r="O1687" s="148">
        <f>2*M1690/N1690</f>
        <v>-4.9793711537190581E-3</v>
      </c>
    </row>
    <row r="1688" spans="2:15" x14ac:dyDescent="0.25">
      <c r="B1688" s="141"/>
      <c r="C1688" s="142"/>
      <c r="D1688" s="143"/>
      <c r="E1688" s="144" t="s">
        <v>139</v>
      </c>
      <c r="F1688" s="147">
        <v>237.3</v>
      </c>
      <c r="G1688" s="155">
        <f>110/1000</f>
        <v>0.11</v>
      </c>
      <c r="H1688" s="146">
        <f>+PI()*G1688^2/4</f>
        <v>9.5033177771091243E-3</v>
      </c>
      <c r="I1688" s="156">
        <f>+D1653+O1653</f>
        <v>335.16677657257816</v>
      </c>
      <c r="J1688" s="147">
        <f>+D1687</f>
        <v>335.3587830904695</v>
      </c>
      <c r="K1688" s="147">
        <f>+I1688-J1688</f>
        <v>-0.19200651789134326</v>
      </c>
      <c r="L1688" s="142">
        <f>(-2*POWER(2*9.81*G1688*ABS(K1688)/F1688,0.5))*(LOG10(($D$2/(3.7*G1688))+((2.51*$D$3*POWER(F1688,0.5))/(G1688*POWER(2*9.81*G1688*ABS(K1688),0.5)))))</f>
        <v>0.27208879372615991</v>
      </c>
      <c r="M1688" s="146">
        <f>+IF(K1688&lt;0,-H1688*L1688,H1688*L1688)</f>
        <v>-2.5857462703699932E-3</v>
      </c>
      <c r="N1688" s="142">
        <f>+M1688/K1688</f>
        <v>1.3466971323511373E-2</v>
      </c>
      <c r="O1688" s="148"/>
    </row>
    <row r="1689" spans="2:15" x14ac:dyDescent="0.25">
      <c r="B1689" s="141"/>
      <c r="C1689" s="142"/>
      <c r="D1689" s="143"/>
      <c r="E1689" s="144" t="s">
        <v>112</v>
      </c>
      <c r="F1689" s="143">
        <v>401.36</v>
      </c>
      <c r="G1689" s="155">
        <f>110/1000</f>
        <v>0.11</v>
      </c>
      <c r="H1689" s="146">
        <f>+PI()*G1689^2/4</f>
        <v>9.5033177771091243E-3</v>
      </c>
      <c r="I1689" s="156">
        <f>+D1661+O1661</f>
        <v>335.31748471995729</v>
      </c>
      <c r="J1689" s="147">
        <f>+D1687</f>
        <v>335.3587830904695</v>
      </c>
      <c r="K1689" s="147">
        <f>+I1689-J1689</f>
        <v>-4.1298370512208749E-2</v>
      </c>
      <c r="L1689" s="142">
        <f>(-2*POWER(2*9.81*G1689*ABS(K1689)/F1689,0.5))*(LOG10(($D$2/(3.7*G1689))+((2.51*$D$3*POWER(F1689,0.5))/(G1689*POWER(2*9.81*G1689*ABS(K1689),0.5)))))</f>
        <v>8.3737724969964691E-2</v>
      </c>
      <c r="M1689" s="146">
        <f>+IF(K1689&lt;0,-H1689*L1689,H1689*L1689)</f>
        <v>-7.957862103217401E-4</v>
      </c>
      <c r="N1689" s="142">
        <f>+M1689/K1689</f>
        <v>1.9269191506877673E-2</v>
      </c>
      <c r="O1689" s="148"/>
    </row>
    <row r="1690" spans="2:15" ht="15.75" x14ac:dyDescent="0.3">
      <c r="B1690" s="141"/>
      <c r="C1690" s="142"/>
      <c r="D1690" s="143"/>
      <c r="E1690" s="144"/>
      <c r="F1690" s="143"/>
      <c r="G1690" s="155"/>
      <c r="H1690" s="146"/>
      <c r="I1690" s="156"/>
      <c r="J1690" s="147"/>
      <c r="K1690" s="147"/>
      <c r="L1690" s="149" t="s">
        <v>166</v>
      </c>
      <c r="M1690" s="150">
        <f>+SUM(M1687:M1689)-C1687</f>
        <v>-9.6738390936239402E-5</v>
      </c>
      <c r="N1690" s="151">
        <f>+SUM(N1687:N1689)</f>
        <v>3.8855665886237928E-2</v>
      </c>
      <c r="O1690" s="153"/>
    </row>
    <row r="1691" spans="2:15" x14ac:dyDescent="0.25">
      <c r="B1691" s="141"/>
      <c r="C1691" s="142"/>
      <c r="D1691" s="143"/>
      <c r="E1691" s="144"/>
      <c r="F1691" s="142"/>
      <c r="G1691" s="142"/>
      <c r="H1691" s="146"/>
      <c r="I1691" s="152"/>
      <c r="J1691" s="143"/>
      <c r="K1691" s="142"/>
      <c r="L1691" s="142"/>
      <c r="M1691" s="142"/>
      <c r="N1691" s="142"/>
      <c r="O1691" s="153"/>
    </row>
    <row r="1692" spans="2:15" x14ac:dyDescent="0.25">
      <c r="B1692" s="154" t="s">
        <v>141</v>
      </c>
      <c r="C1692" s="179">
        <f>1.9/1000</f>
        <v>1.9E-3</v>
      </c>
      <c r="D1692" s="147">
        <f>+D1653+O1653</f>
        <v>335.16677657257816</v>
      </c>
      <c r="E1692" s="144" t="s">
        <v>139</v>
      </c>
      <c r="F1692" s="147">
        <v>237.3</v>
      </c>
      <c r="G1692" s="155">
        <f>110/1000</f>
        <v>0.11</v>
      </c>
      <c r="H1692" s="146">
        <f>+PI()*G1692^2/4</f>
        <v>9.5033177771091243E-3</v>
      </c>
      <c r="I1692" s="156">
        <f>+D1687+O1687</f>
        <v>335.35380371931581</v>
      </c>
      <c r="J1692" s="147">
        <f>+D1692</f>
        <v>335.16677657257816</v>
      </c>
      <c r="K1692" s="147">
        <f>+I1692-J1692</f>
        <v>0.18702714673764831</v>
      </c>
      <c r="L1692" s="142">
        <f>(-2*POWER(2*9.81*G1692*ABS(K1692)/F1692,0.5))*(LOG10(($D$2/(3.7*G1692))+((2.51*$D$3*POWER(F1692,0.5))/(G1692*POWER(2*9.81*G1692*ABS(K1692),0.5)))))</f>
        <v>0.26807000001775166</v>
      </c>
      <c r="M1692" s="146">
        <f>+IF(K1692&lt;0,-H1692*L1692,H1692*L1692)</f>
        <v>2.5475543966783426E-3</v>
      </c>
      <c r="N1692" s="142">
        <f>+M1692/K1692</f>
        <v>1.3621308142244803E-2</v>
      </c>
      <c r="O1692" s="148">
        <f>2*M1694/N1694</f>
        <v>-5.0451550573110699E-3</v>
      </c>
    </row>
    <row r="1693" spans="2:15" x14ac:dyDescent="0.25">
      <c r="B1693" s="141"/>
      <c r="C1693" s="142"/>
      <c r="D1693" s="143"/>
      <c r="E1693" s="144" t="s">
        <v>117</v>
      </c>
      <c r="F1693" s="143">
        <v>401.35</v>
      </c>
      <c r="G1693" s="143">
        <f>75/1000</f>
        <v>7.4999999999999997E-2</v>
      </c>
      <c r="H1693" s="146">
        <f>+PI()*G1693^2/4</f>
        <v>4.4178646691106467E-3</v>
      </c>
      <c r="I1693" s="156">
        <f>+D1657+O1657</f>
        <v>334.96857478867253</v>
      </c>
      <c r="J1693" s="147">
        <f>+D1692</f>
        <v>335.16677657257816</v>
      </c>
      <c r="K1693" s="147">
        <f>+I1693-J1693</f>
        <v>-0.19820178390563115</v>
      </c>
      <c r="L1693" s="142">
        <f>(-2*POWER(2*9.81*G1693*ABS(K1693)/F1693,0.5))*(LOG10(($D$2/(3.7*G1693))+((2.51*$D$3*POWER(F1693,0.5))/(G1693*POWER(2*9.81*G1693*ABS(K1693),0.5)))))</f>
        <v>0.1563438654260754</v>
      </c>
      <c r="M1693" s="146">
        <f>+IF(K1693&lt;0,-H1693*L1693,H1693*L1693)</f>
        <v>-6.9070603929804802E-4</v>
      </c>
      <c r="N1693" s="142">
        <f>+M1693/K1693</f>
        <v>3.4848628790692953E-3</v>
      </c>
      <c r="O1693" s="148"/>
    </row>
    <row r="1694" spans="2:15" ht="15.75" x14ac:dyDescent="0.3">
      <c r="B1694" s="141"/>
      <c r="C1694" s="142"/>
      <c r="D1694" s="143"/>
      <c r="E1694" s="144"/>
      <c r="F1694" s="142"/>
      <c r="G1694" s="142"/>
      <c r="H1694" s="146"/>
      <c r="I1694" s="152"/>
      <c r="J1694" s="143"/>
      <c r="K1694" s="142"/>
      <c r="L1694" s="149" t="s">
        <v>166</v>
      </c>
      <c r="M1694" s="150">
        <f>+SUM(M1692:M1693)-C1692</f>
        <v>-4.3151642619705449E-5</v>
      </c>
      <c r="N1694" s="151">
        <f>+SUM(N1692:N1693)</f>
        <v>1.71061710213141E-2</v>
      </c>
      <c r="O1694" s="153"/>
    </row>
    <row r="1695" spans="2:15" ht="15.75" x14ac:dyDescent="0.3">
      <c r="B1695" s="141"/>
      <c r="C1695" s="142"/>
      <c r="D1695" s="143"/>
      <c r="E1695" s="144"/>
      <c r="F1695" s="142"/>
      <c r="G1695" s="142"/>
      <c r="H1695" s="146"/>
      <c r="I1695" s="152"/>
      <c r="J1695" s="143"/>
      <c r="K1695" s="142"/>
      <c r="L1695" s="149"/>
      <c r="M1695" s="150"/>
      <c r="N1695" s="151"/>
      <c r="O1695" s="153"/>
    </row>
    <row r="1696" spans="2:15" x14ac:dyDescent="0.25">
      <c r="B1696" s="154" t="s">
        <v>145</v>
      </c>
      <c r="C1696" s="143">
        <f>1.95/1000</f>
        <v>1.9499999999999999E-3</v>
      </c>
      <c r="D1696" s="147">
        <f>+D1657+O1657</f>
        <v>334.96857478867253</v>
      </c>
      <c r="E1696" s="144" t="s">
        <v>117</v>
      </c>
      <c r="F1696" s="143">
        <v>401.35</v>
      </c>
      <c r="G1696" s="143">
        <f>75/1000</f>
        <v>7.4999999999999997E-2</v>
      </c>
      <c r="H1696" s="146">
        <f>+PI()*G1696^2/4</f>
        <v>4.4178646691106467E-3</v>
      </c>
      <c r="I1696" s="147">
        <f>+D1692+O1692</f>
        <v>335.16173141752085</v>
      </c>
      <c r="J1696" s="147">
        <f>+D1696</f>
        <v>334.96857478867253</v>
      </c>
      <c r="K1696" s="147">
        <f>+I1696-J1696</f>
        <v>0.19315662884832818</v>
      </c>
      <c r="L1696" s="262">
        <f>(-2*POWER(2*9.81*G1696*ABS(K1696)/F1696,0.5))*(LOG10(($D$2/(3.7*G1696))+((2.51*$D$3*POWER(F1696,0.5))/(G1696*POWER(2*9.81*G1696*ABS(K1696),0.5)))))</f>
        <v>0.1540444747903453</v>
      </c>
      <c r="M1696" s="146">
        <f>+IF(K1696&lt;0,-H1696*L1696,H1696*L1696)</f>
        <v>6.8054764264797226E-4</v>
      </c>
      <c r="N1696" s="142">
        <f>+M1696/K1696</f>
        <v>3.5232942648960636E-3</v>
      </c>
      <c r="O1696" s="148">
        <f>2*M1698/N1698</f>
        <v>-5.0782858413973685E-3</v>
      </c>
    </row>
    <row r="1697" spans="2:15" x14ac:dyDescent="0.25">
      <c r="B1697" s="141"/>
      <c r="C1697" s="142"/>
      <c r="D1697" s="143"/>
      <c r="E1697" s="144" t="s">
        <v>167</v>
      </c>
      <c r="F1697" s="143">
        <v>249.85</v>
      </c>
      <c r="G1697" s="143">
        <f>75/1000</f>
        <v>7.4999999999999997E-2</v>
      </c>
      <c r="H1697" s="146">
        <f>+PI()*G1697^2/4</f>
        <v>4.4178646691106467E-3</v>
      </c>
      <c r="I1697" s="147">
        <f>+D1661+O1661</f>
        <v>335.31748471995729</v>
      </c>
      <c r="J1697" s="147">
        <f>+D1696</f>
        <v>334.96857478867253</v>
      </c>
      <c r="K1697" s="147">
        <f>+I1697-J1697</f>
        <v>0.34890993128476566</v>
      </c>
      <c r="L1697" s="142">
        <f>(-2*POWER(2*9.81*G1697*ABS(K1697)/F1697,0.5))*(LOG10(($D$2/(3.7*G1697))+((2.51*$D$3*POWER(F1697,0.5))/(G1697*POWER(2*9.81*G1697*ABS(K1697),0.5)))))</f>
        <v>0.28325886393148608</v>
      </c>
      <c r="M1697" s="146">
        <f>+IF(K1697&lt;0,-H1697*L1697,H1697*L1697)</f>
        <v>1.2513993271753324E-3</v>
      </c>
      <c r="N1697" s="142">
        <f>+M1697/K1697</f>
        <v>3.5865970411544197E-3</v>
      </c>
      <c r="O1697" s="148"/>
    </row>
    <row r="1698" spans="2:15" ht="15.75" x14ac:dyDescent="0.3">
      <c r="B1698" s="141"/>
      <c r="C1698" s="142"/>
      <c r="D1698" s="152"/>
      <c r="E1698" s="144"/>
      <c r="F1698" s="142"/>
      <c r="G1698" s="142"/>
      <c r="H1698" s="146"/>
      <c r="I1698" s="152"/>
      <c r="J1698" s="143"/>
      <c r="K1698" s="142"/>
      <c r="L1698" s="149" t="s">
        <v>166</v>
      </c>
      <c r="M1698" s="150">
        <f>+SUM(M1696:M1697)-C1696</f>
        <v>-1.8053030176695207E-5</v>
      </c>
      <c r="N1698" s="151">
        <f>+SUM(N1696:N1697)</f>
        <v>7.1098913060504837E-3</v>
      </c>
      <c r="O1698" s="153"/>
    </row>
    <row r="1699" spans="2:15" x14ac:dyDescent="0.25">
      <c r="B1699" s="141"/>
      <c r="C1699" s="142"/>
      <c r="D1699" s="152"/>
      <c r="E1699" s="144"/>
      <c r="F1699" s="142"/>
      <c r="G1699" s="142"/>
      <c r="H1699" s="146"/>
      <c r="I1699" s="152"/>
      <c r="J1699" s="143"/>
      <c r="K1699" s="142"/>
      <c r="L1699" s="142"/>
      <c r="M1699" s="142"/>
      <c r="N1699" s="142"/>
      <c r="O1699" s="153"/>
    </row>
    <row r="1700" spans="2:15" x14ac:dyDescent="0.25">
      <c r="B1700" s="154" t="s">
        <v>146</v>
      </c>
      <c r="C1700" s="143">
        <f>4.52/1000</f>
        <v>4.5199999999999997E-3</v>
      </c>
      <c r="D1700" s="156">
        <f>+D1661+O1661</f>
        <v>335.31748471995729</v>
      </c>
      <c r="E1700" s="144" t="s">
        <v>112</v>
      </c>
      <c r="F1700" s="143">
        <v>401.36</v>
      </c>
      <c r="G1700" s="145">
        <f>110/1000</f>
        <v>0.11</v>
      </c>
      <c r="H1700" s="146">
        <f>+PI()*G1700^2/4</f>
        <v>9.5033177771091243E-3</v>
      </c>
      <c r="I1700" s="156">
        <f>+D1687+O1687</f>
        <v>335.35380371931581</v>
      </c>
      <c r="J1700" s="147">
        <f>+D1700</f>
        <v>335.31748471995729</v>
      </c>
      <c r="K1700" s="147">
        <f>+I1700-J1700</f>
        <v>3.6318999358513793E-2</v>
      </c>
      <c r="L1700" s="142">
        <f>(-2*POWER(2*9.81*G1700*ABS(K1700)/F1700,0.5))*(LOG10(($D$2/(3.7*G1700))+((2.51*$D$3*POWER(F1700,0.5))/(G1700*POWER(2*9.81*G1700*ABS(K1700),0.5)))))</f>
        <v>7.7749490648633707E-2</v>
      </c>
      <c r="M1700" s="146">
        <f>+IF(K1700&lt;0,-H1700*L1700,H1700*L1700)</f>
        <v>7.3887811664234031E-4</v>
      </c>
      <c r="N1700" s="142">
        <f>+M1700/K1700</f>
        <v>2.034412097504924E-2</v>
      </c>
      <c r="O1700" s="148">
        <f>2*M1704/N1704</f>
        <v>-4.7801617368758778E-3</v>
      </c>
    </row>
    <row r="1701" spans="2:15" x14ac:dyDescent="0.25">
      <c r="B1701" s="141"/>
      <c r="C1701" s="142"/>
      <c r="D1701" s="152"/>
      <c r="E1701" s="144" t="s">
        <v>167</v>
      </c>
      <c r="F1701" s="143">
        <v>249.85</v>
      </c>
      <c r="G1701" s="145">
        <f>75/1000</f>
        <v>7.4999999999999997E-2</v>
      </c>
      <c r="H1701" s="146">
        <f>+PI()*G1701^2/4</f>
        <v>4.4178646691106467E-3</v>
      </c>
      <c r="I1701" s="156">
        <f>+D1696+O1696</f>
        <v>334.96349650283111</v>
      </c>
      <c r="J1701" s="147">
        <f>+D1700</f>
        <v>335.31748471995729</v>
      </c>
      <c r="K1701" s="147">
        <f>+I1701-J1701</f>
        <v>-0.35398821712618656</v>
      </c>
      <c r="L1701" s="142">
        <f>(-2*POWER(2*9.81*G1701*ABS(K1701)/F1701,0.5))*(LOG10(($D$2/(3.7*G1701))+((2.51*$D$3*POWER(F1701,0.5))/(G1701*POWER(2*9.81*G1701*ABS(K1701),0.5)))))</f>
        <v>0.28559726171417493</v>
      </c>
      <c r="M1701" s="146">
        <f>+IF(K1701&lt;0,-H1701*L1701,H1701*L1701)</f>
        <v>-1.2617300521218001E-3</v>
      </c>
      <c r="N1701" s="142">
        <f>+M1701/K1701</f>
        <v>3.5643278252734324E-3</v>
      </c>
      <c r="O1701" s="148"/>
    </row>
    <row r="1702" spans="2:15" x14ac:dyDescent="0.25">
      <c r="B1702" s="141"/>
      <c r="C1702" s="142"/>
      <c r="D1702" s="152"/>
      <c r="E1702" s="144" t="s">
        <v>140</v>
      </c>
      <c r="F1702" s="143">
        <v>298.01</v>
      </c>
      <c r="G1702" s="145">
        <f>63/1000</f>
        <v>6.3E-2</v>
      </c>
      <c r="H1702" s="146">
        <f>+PI()*G1702^2/4</f>
        <v>3.1172453105244723E-3</v>
      </c>
      <c r="I1702" s="156">
        <f>+D1667+O1667</f>
        <v>335.27918196992528</v>
      </c>
      <c r="J1702" s="147">
        <f>+D1700</f>
        <v>335.31748471995729</v>
      </c>
      <c r="K1702" s="147">
        <f>+I1702-J1702</f>
        <v>-3.8302750032016775E-2</v>
      </c>
      <c r="L1702" s="142">
        <f>(-2*POWER(2*9.81*G1702*ABS(K1702)/F1702,0.5))*(LOG10(($D$2/(3.7*G1702))+((2.51*$D$3*POWER(F1702,0.5))/(G1702*POWER(2*9.81*G1702*ABS(K1702),0.5)))))</f>
        <v>6.2895299671459987E-2</v>
      </c>
      <c r="M1702" s="146">
        <f>+IF(K1702&lt;0,-H1702*L1702,H1702*L1702)</f>
        <v>-1.9606007795489004E-4</v>
      </c>
      <c r="N1702" s="142">
        <f>+M1702/K1702</f>
        <v>5.1186945530283324E-3</v>
      </c>
      <c r="O1702" s="148"/>
    </row>
    <row r="1703" spans="2:15" x14ac:dyDescent="0.25">
      <c r="B1703" s="141"/>
      <c r="C1703" s="142"/>
      <c r="D1703" s="142"/>
      <c r="E1703" s="144" t="s">
        <v>168</v>
      </c>
      <c r="F1703" s="143">
        <v>184.94</v>
      </c>
      <c r="G1703" s="145">
        <f>110/1000</f>
        <v>0.11</v>
      </c>
      <c r="H1703" s="146">
        <f>+PI()*G1703^2/4</f>
        <v>9.5033177771091243E-3</v>
      </c>
      <c r="I1703" s="156">
        <f>+D1675+O1675</f>
        <v>335.82481712328854</v>
      </c>
      <c r="J1703" s="147">
        <f>+D1700</f>
        <v>335.31748471995729</v>
      </c>
      <c r="K1703" s="147">
        <f>+I1703-J1703</f>
        <v>0.50733240333124741</v>
      </c>
      <c r="L1703" s="142">
        <f>(-2*POWER(2*9.81*G1703*ABS(K1703)/F1703,0.5))*(LOG10(($D$2/(3.7*G1703))+((2.51*$D$3*POWER(F1703,0.5))/(G1703*POWER(2*9.81*G1703*ABS(K1703),0.5)))))</f>
        <v>0.54142090638093032</v>
      </c>
      <c r="M1703" s="146">
        <f>+IF(K1703&lt;0,-H1703*L1703,H1703*L1703)</f>
        <v>5.1452949245084298E-3</v>
      </c>
      <c r="N1703" s="142">
        <f>+M1703/K1703</f>
        <v>1.0141861412208998E-2</v>
      </c>
      <c r="O1703" s="148"/>
    </row>
    <row r="1704" spans="2:15" ht="15.75" x14ac:dyDescent="0.3">
      <c r="B1704" s="141"/>
      <c r="C1704" s="142"/>
      <c r="D1704" s="142"/>
      <c r="E1704" s="142"/>
      <c r="F1704" s="142"/>
      <c r="G1704" s="142"/>
      <c r="H1704" s="146"/>
      <c r="I1704" s="152"/>
      <c r="J1704" s="143"/>
      <c r="K1704" s="142"/>
      <c r="L1704" s="149" t="s">
        <v>166</v>
      </c>
      <c r="M1704" s="150">
        <f>+SUM(M1700:M1703)-C1700</f>
        <v>-9.3617088925919412E-5</v>
      </c>
      <c r="N1704" s="151">
        <f>+SUM(N1700:N1703)</f>
        <v>3.9169004765559998E-2</v>
      </c>
      <c r="O1704" s="153"/>
    </row>
    <row r="1705" spans="2:15" x14ac:dyDescent="0.25">
      <c r="B1705" s="141"/>
      <c r="C1705" s="142"/>
      <c r="D1705" s="142"/>
      <c r="E1705" s="142"/>
      <c r="F1705" s="142"/>
      <c r="G1705" s="142"/>
      <c r="H1705" s="146"/>
      <c r="I1705" s="142"/>
      <c r="J1705" s="143"/>
      <c r="K1705" s="142"/>
      <c r="L1705" s="142"/>
      <c r="M1705" s="142"/>
      <c r="N1705" s="142"/>
      <c r="O1705" s="153"/>
    </row>
    <row r="1706" spans="2:15" x14ac:dyDescent="0.25">
      <c r="B1706" s="154" t="s">
        <v>147</v>
      </c>
      <c r="C1706" s="142">
        <f>0.79/1000</f>
        <v>7.9000000000000001E-4</v>
      </c>
      <c r="D1706" s="147">
        <f>+D1667+O1667</f>
        <v>335.27918196992528</v>
      </c>
      <c r="E1706" s="144" t="s">
        <v>140</v>
      </c>
      <c r="F1706" s="143">
        <v>298.01</v>
      </c>
      <c r="G1706" s="143">
        <f>63/1000</f>
        <v>6.3E-2</v>
      </c>
      <c r="H1706" s="146">
        <f>+PI()*G1706^2/4</f>
        <v>3.1172453105244723E-3</v>
      </c>
      <c r="I1706" s="147">
        <f>+D1700+O1700</f>
        <v>335.31270455822039</v>
      </c>
      <c r="J1706" s="147">
        <f>+D1706</f>
        <v>335.27918196992528</v>
      </c>
      <c r="K1706" s="147">
        <f>+I1706-J1706</f>
        <v>3.3522588295113565E-2</v>
      </c>
      <c r="L1706" s="142">
        <f>(-2*POWER(2*9.81*G1706*ABS(K1706)/F1706,0.5))*(LOG10(($D$2/(3.7*G1706))+((2.51*$D$3*POWER(F1706,0.5))/(G1706*POWER(2*9.81*G1706*ABS(K1706),0.5)))))</f>
        <v>5.815859163248259E-2</v>
      </c>
      <c r="M1706" s="146">
        <f>+IF(K1706&lt;0,-H1706*L1706,H1706*L1706)</f>
        <v>1.8129459703306416E-4</v>
      </c>
      <c r="N1706" s="142">
        <f>+M1706/K1706</f>
        <v>5.4081324340785062E-3</v>
      </c>
      <c r="O1706" s="148">
        <f>2*M1708/N1708</f>
        <v>-4.8374452191744669E-3</v>
      </c>
    </row>
    <row r="1707" spans="2:15" x14ac:dyDescent="0.25">
      <c r="B1707" s="141"/>
      <c r="C1707" s="142"/>
      <c r="D1707" s="142"/>
      <c r="E1707" s="144" t="s">
        <v>169</v>
      </c>
      <c r="F1707" s="143">
        <v>119.71</v>
      </c>
      <c r="G1707" s="143">
        <f>63/1000</f>
        <v>6.3E-2</v>
      </c>
      <c r="H1707" s="146">
        <f>+PI()*G1707^2/4</f>
        <v>3.1172453105244723E-3</v>
      </c>
      <c r="I1707" s="147">
        <f>+D1671+O1671</f>
        <v>335.37936130347612</v>
      </c>
      <c r="J1707" s="147">
        <f>+D1706</f>
        <v>335.27918196992528</v>
      </c>
      <c r="K1707" s="147">
        <f>+I1707-J1707</f>
        <v>0.10017933355084097</v>
      </c>
      <c r="L1707" s="142">
        <f>(-2*POWER(2*9.81*G1707*ABS(K1707)/F1707,0.5))*(LOG10(($D$2/(3.7*G1707))+((2.51*$D$3*POWER(F1707,0.5))/(G1707*POWER(2*9.81*G1707*ABS(K1707),0.5)))))</f>
        <v>0.18656951134272071</v>
      </c>
      <c r="M1707" s="146">
        <f>+IF(K1707&lt;0,-H1707*L1707,H1707*L1707)</f>
        <v>5.8158293431993845E-4</v>
      </c>
      <c r="N1707" s="142">
        <f>+M1707/K1707</f>
        <v>5.8054182804558726E-3</v>
      </c>
      <c r="O1707" s="148"/>
    </row>
    <row r="1708" spans="2:15" ht="15.75" x14ac:dyDescent="0.3">
      <c r="B1708" s="141"/>
      <c r="C1708" s="142"/>
      <c r="D1708" s="142"/>
      <c r="E1708" s="142"/>
      <c r="F1708" s="142"/>
      <c r="G1708" s="142"/>
      <c r="H1708" s="146"/>
      <c r="I1708" s="142"/>
      <c r="J1708" s="142"/>
      <c r="K1708" s="142"/>
      <c r="L1708" s="149" t="s">
        <v>166</v>
      </c>
      <c r="M1708" s="150">
        <f>+SUM(M1706:M1707)-C1706</f>
        <v>-2.7122468646997378E-5</v>
      </c>
      <c r="N1708" s="151">
        <f>+SUM(N1706:N1707)</f>
        <v>1.1213550714534379E-2</v>
      </c>
      <c r="O1708" s="153"/>
    </row>
    <row r="1709" spans="2:15" x14ac:dyDescent="0.25">
      <c r="B1709" s="141"/>
      <c r="C1709" s="142"/>
      <c r="D1709" s="142"/>
      <c r="E1709" s="142"/>
      <c r="F1709" s="142"/>
      <c r="G1709" s="142"/>
      <c r="H1709" s="146"/>
      <c r="I1709" s="142"/>
      <c r="J1709" s="142"/>
      <c r="K1709" s="142"/>
      <c r="L1709" s="142"/>
      <c r="M1709" s="142"/>
      <c r="N1709" s="142"/>
      <c r="O1709" s="153"/>
    </row>
    <row r="1710" spans="2:15" x14ac:dyDescent="0.25">
      <c r="B1710" s="154" t="s">
        <v>148</v>
      </c>
      <c r="C1710" s="142">
        <f>0.76/1000</f>
        <v>7.6000000000000004E-4</v>
      </c>
      <c r="D1710" s="147">
        <f>+D1671+O1671</f>
        <v>335.37936130347612</v>
      </c>
      <c r="E1710" s="144" t="s">
        <v>169</v>
      </c>
      <c r="F1710" s="143">
        <v>119.71</v>
      </c>
      <c r="G1710" s="143">
        <f>63/1000</f>
        <v>6.3E-2</v>
      </c>
      <c r="H1710" s="146">
        <f>+PI()*G1710^2/4</f>
        <v>3.1172453105244723E-3</v>
      </c>
      <c r="I1710" s="147">
        <f>+D1706+O1706</f>
        <v>335.27434452470612</v>
      </c>
      <c r="J1710" s="261">
        <f>+D1710</f>
        <v>335.37936130347612</v>
      </c>
      <c r="K1710" s="147">
        <f>+I1710-J1710</f>
        <v>-0.10501677876999338</v>
      </c>
      <c r="L1710" s="142">
        <f>(-2*POWER(2*9.81*G1710*ABS(K1710)/F1710,0.5))*(LOG10(($D$2/(3.7*G1710))+((2.51*$D$3*POWER(F1710,0.5))/(G1710*POWER(2*9.81*G1710*ABS(K1710),0.5)))))</f>
        <v>0.19169184913854265</v>
      </c>
      <c r="M1710" s="146">
        <f>+IF(K1710&lt;0,-H1710*L1710,H1710*L1710)</f>
        <v>-5.9755051779288666E-4</v>
      </c>
      <c r="N1710" s="142">
        <f>+M1710/K1710</f>
        <v>5.6900480550982754E-3</v>
      </c>
      <c r="O1710" s="148">
        <f>2*M1712/N1712</f>
        <v>-4.5610423842927517E-3</v>
      </c>
    </row>
    <row r="1711" spans="2:15" x14ac:dyDescent="0.25">
      <c r="B1711" s="141"/>
      <c r="C1711" s="142"/>
      <c r="D1711" s="142"/>
      <c r="E1711" s="144" t="s">
        <v>122</v>
      </c>
      <c r="F1711" s="143">
        <v>283.68</v>
      </c>
      <c r="G1711" s="143">
        <f>75/1000</f>
        <v>7.4999999999999997E-2</v>
      </c>
      <c r="H1711" s="146">
        <f>+PI()*G1711^2/4</f>
        <v>4.4178646691106467E-3</v>
      </c>
      <c r="I1711" s="147">
        <f>+D1675+O1675</f>
        <v>335.82481712328854</v>
      </c>
      <c r="J1711" s="261">
        <f>+D1710</f>
        <v>335.37936130347612</v>
      </c>
      <c r="K1711" s="147">
        <f>+I1711-J1711</f>
        <v>0.44545581981242321</v>
      </c>
      <c r="L1711" s="262">
        <f>(-2*POWER(2*9.81*G1711*ABS(K1711)/F1711,0.5))*(LOG10(($D$2/(3.7*G1711))+((2.51*$D$3*POWER(F1711,0.5))/(G1711*POWER(2*9.81*G1711*ABS(K1711),0.5)))))</f>
        <v>0.30279916329769702</v>
      </c>
      <c r="M1711" s="146">
        <f>+IF(K1711&lt;0,-H1711*L1711,H1711*L1711)</f>
        <v>1.3377257253691609E-3</v>
      </c>
      <c r="N1711" s="142">
        <f>+M1711/K1711</f>
        <v>3.003049159695485E-3</v>
      </c>
      <c r="O1711" s="148"/>
    </row>
    <row r="1712" spans="2:15" ht="15.75" x14ac:dyDescent="0.3">
      <c r="B1712" s="141"/>
      <c r="C1712" s="142"/>
      <c r="D1712" s="142"/>
      <c r="E1712" s="142"/>
      <c r="F1712" s="142"/>
      <c r="G1712" s="142"/>
      <c r="H1712" s="142"/>
      <c r="I1712" s="142"/>
      <c r="J1712" s="142"/>
      <c r="K1712" s="142"/>
      <c r="L1712" s="149" t="s">
        <v>166</v>
      </c>
      <c r="M1712" s="150">
        <f>+SUM(M1710:M1711)-C1710</f>
        <v>-1.9824792423725804E-5</v>
      </c>
      <c r="N1712" s="151">
        <f>+SUM(N1710:N1711)</f>
        <v>8.6930972147937595E-3</v>
      </c>
      <c r="O1712" s="153"/>
    </row>
    <row r="1713" spans="2:15" x14ac:dyDescent="0.25">
      <c r="B1713" s="154"/>
      <c r="C1713" s="142"/>
      <c r="D1713" s="142"/>
      <c r="E1713" s="142"/>
      <c r="F1713" s="142"/>
      <c r="G1713" s="142"/>
      <c r="H1713" s="142"/>
      <c r="I1713" s="142"/>
      <c r="J1713" s="142"/>
      <c r="K1713" s="142"/>
      <c r="L1713" s="142"/>
      <c r="M1713" s="142"/>
      <c r="N1713" s="142"/>
      <c r="O1713" s="153"/>
    </row>
    <row r="1714" spans="2:15" x14ac:dyDescent="0.25">
      <c r="B1714" s="154" t="s">
        <v>142</v>
      </c>
      <c r="C1714" s="142">
        <f>3.71/1000</f>
        <v>3.7099999999999998E-3</v>
      </c>
      <c r="D1714" s="147">
        <f>+D1675+O1675</f>
        <v>335.82481712328854</v>
      </c>
      <c r="E1714" s="144" t="s">
        <v>168</v>
      </c>
      <c r="F1714" s="143">
        <v>184.94</v>
      </c>
      <c r="G1714" s="145">
        <f>110/1000</f>
        <v>0.11</v>
      </c>
      <c r="H1714" s="146">
        <f>+PI()*G1714^2/4</f>
        <v>9.5033177771091243E-3</v>
      </c>
      <c r="I1714" s="147">
        <f>+D1700+O1700</f>
        <v>335.31270455822039</v>
      </c>
      <c r="J1714" s="261">
        <f>+D1714</f>
        <v>335.82481712328854</v>
      </c>
      <c r="K1714" s="147">
        <f>+I1714-J1714</f>
        <v>-0.51211256506815062</v>
      </c>
      <c r="L1714" s="262">
        <f>(-2*POWER(2*9.81*G1714*ABS(K1714)/F1714,0.5))*(LOG10(($D$2/(3.7*G1714))+((2.51*$D$3*POWER(F1714,0.5))/(G1714*POWER(2*9.81*G1714*ABS(K1714),0.5)))))</f>
        <v>0.54427661884693446</v>
      </c>
      <c r="M1714" s="146">
        <f>+IF(K1714&lt;0,-H1714*L1714,H1714*L1714)</f>
        <v>-5.1724336675529189E-3</v>
      </c>
      <c r="N1714" s="142">
        <f>+M1714/K1714</f>
        <v>1.0100188943547177E-2</v>
      </c>
      <c r="O1714" s="148">
        <f>2*M1717/N1717</f>
        <v>-3.8346116317015421E-3</v>
      </c>
    </row>
    <row r="1715" spans="2:15" x14ac:dyDescent="0.25">
      <c r="B1715" s="141"/>
      <c r="C1715" s="142"/>
      <c r="D1715" s="142"/>
      <c r="E1715" s="144" t="s">
        <v>171</v>
      </c>
      <c r="F1715" s="143">
        <v>283.68</v>
      </c>
      <c r="G1715" s="143">
        <f>75/1000</f>
        <v>7.4999999999999997E-2</v>
      </c>
      <c r="H1715" s="146">
        <f>+PI()*G1715^2/4</f>
        <v>4.4178646691106467E-3</v>
      </c>
      <c r="I1715" s="147">
        <f>+D1710+O1710</f>
        <v>335.37480026109182</v>
      </c>
      <c r="J1715" s="261">
        <f>+D1714</f>
        <v>335.82481712328854</v>
      </c>
      <c r="K1715" s="147">
        <f>+I1715-J1715</f>
        <v>-0.4500168621967191</v>
      </c>
      <c r="L1715" s="262">
        <f>(-2*POWER(2*9.81*G1715*ABS(K1715)/F1715,0.5))*(LOG10(($D$2/(3.7*G1715))+((2.51*$D$3*POWER(F1715,0.5))/(G1715*POWER(2*9.81*G1715*ABS(K1715),0.5)))))</f>
        <v>0.3045575197523186</v>
      </c>
      <c r="M1715" s="146">
        <f>+IF(K1715&lt;0,-H1715*L1715,H1715*L1715)</f>
        <v>-1.3454939062257363E-3</v>
      </c>
      <c r="N1715" s="142">
        <f>+M1715/K1715</f>
        <v>2.9898744230556652E-3</v>
      </c>
      <c r="O1715" s="148"/>
    </row>
    <row r="1716" spans="2:15" x14ac:dyDescent="0.25">
      <c r="B1716" s="141"/>
      <c r="C1716" s="142"/>
      <c r="D1716" s="142"/>
      <c r="E1716" s="144" t="s">
        <v>170</v>
      </c>
      <c r="F1716" s="143">
        <v>372.26</v>
      </c>
      <c r="G1716" s="145">
        <f>110/1000</f>
        <v>0.11</v>
      </c>
      <c r="H1716" s="146">
        <f>+PI()*G1716^2/4</f>
        <v>9.5033177771091243E-3</v>
      </c>
      <c r="I1716" s="147">
        <v>339.3</v>
      </c>
      <c r="J1716" s="261">
        <f>+D1714</f>
        <v>335.82481712328854</v>
      </c>
      <c r="K1716" s="147">
        <f>+I1716-J1716</f>
        <v>3.4751828767114716</v>
      </c>
      <c r="L1716" s="262">
        <f>(-2*POWER(2*9.81*G1716*ABS(K1716)/F1716,0.5))*(LOG10(($D$2/(3.7*G1716))+((2.51*$D$3*POWER(F1716,0.5))/(G1716*POWER(2*9.81*G1716*ABS(K1716),0.5)))))</f>
        <v>1.0730151534160837</v>
      </c>
      <c r="M1716" s="146">
        <f>+IF(K1716&lt;0,-H1716*L1716,H1716*L1716)</f>
        <v>1.0197203982566542E-2</v>
      </c>
      <c r="N1716" s="142">
        <f>+M1716/K1716</f>
        <v>2.934292767986946E-3</v>
      </c>
      <c r="O1716" s="148"/>
    </row>
    <row r="1717" spans="2:15" ht="16.5" thickBot="1" x14ac:dyDescent="0.35">
      <c r="B1717" s="299"/>
      <c r="C1717" s="300"/>
      <c r="D1717" s="300"/>
      <c r="E1717" s="300"/>
      <c r="F1717" s="300"/>
      <c r="G1717" s="300"/>
      <c r="H1717" s="300"/>
      <c r="I1717" s="300"/>
      <c r="J1717" s="300"/>
      <c r="K1717" s="300"/>
      <c r="L1717" s="301" t="s">
        <v>166</v>
      </c>
      <c r="M1717" s="302">
        <f>+SUM(M1714:M1716)-C1714</f>
        <v>-3.0723591212112981E-5</v>
      </c>
      <c r="N1717" s="303">
        <f>+SUM(N1714:N1716)</f>
        <v>1.6024356134589787E-2</v>
      </c>
      <c r="O1717" s="304"/>
    </row>
    <row r="1719" spans="2:15" ht="15.75" thickBot="1" x14ac:dyDescent="0.3"/>
    <row r="1720" spans="2:15" ht="15.75" thickBot="1" x14ac:dyDescent="0.3">
      <c r="B1720" s="131">
        <f>+B1681+1</f>
        <v>45</v>
      </c>
      <c r="D1720" s="297"/>
    </row>
    <row r="1721" spans="2:15" ht="32.25" thickBot="1" x14ac:dyDescent="0.3">
      <c r="B1721" s="125" t="s">
        <v>151</v>
      </c>
      <c r="C1721" s="298" t="s">
        <v>161</v>
      </c>
      <c r="D1721" s="298" t="s">
        <v>153</v>
      </c>
      <c r="E1721" s="125" t="s">
        <v>152</v>
      </c>
      <c r="F1721" s="125" t="s">
        <v>78</v>
      </c>
      <c r="G1721" s="125" t="s">
        <v>115</v>
      </c>
      <c r="H1721" s="125" t="s">
        <v>154</v>
      </c>
      <c r="I1721" s="125" t="s">
        <v>155</v>
      </c>
      <c r="J1721" s="125" t="s">
        <v>156</v>
      </c>
      <c r="K1721" s="125" t="s">
        <v>157</v>
      </c>
      <c r="L1721" s="125" t="s">
        <v>82</v>
      </c>
      <c r="M1721" s="125" t="s">
        <v>164</v>
      </c>
      <c r="N1721" s="125" t="s">
        <v>158</v>
      </c>
      <c r="O1721" s="129" t="s">
        <v>165</v>
      </c>
    </row>
    <row r="1722" spans="2:15" x14ac:dyDescent="0.25">
      <c r="B1722" s="132" t="s">
        <v>127</v>
      </c>
      <c r="C1722" s="133">
        <f>2.97/1000</f>
        <v>2.97E-3</v>
      </c>
      <c r="D1722" s="134">
        <f>+D1683+O1683</f>
        <v>336.50508435476104</v>
      </c>
      <c r="E1722" s="135" t="s">
        <v>110</v>
      </c>
      <c r="F1722" s="136">
        <v>310.83</v>
      </c>
      <c r="G1722" s="137">
        <f>110/1000</f>
        <v>0.11</v>
      </c>
      <c r="H1722" s="138">
        <f>+PI()*G1722^2/4</f>
        <v>9.5033177771091243E-3</v>
      </c>
      <c r="I1722" s="134">
        <v>339.3</v>
      </c>
      <c r="J1722" s="134">
        <f>+D1722</f>
        <v>336.50508435476104</v>
      </c>
      <c r="K1722" s="134">
        <f>+I1722-J1722</f>
        <v>2.794915645238973</v>
      </c>
      <c r="L1722" s="133">
        <f>(-2*POWER(2*9.81*G1722*ABS(K1722)/F1722,0.5))*(LOG10(($D$2/(3.7*G1722))+((2.51*$D$3*POWER(F1722,0.5))/(G1722*POWER(2*9.81*G1722*ABS(K1722),0.5)))))</f>
        <v>1.0508654332941023</v>
      </c>
      <c r="M1722" s="139">
        <f>+IF(K1722&lt;0,-H1722*L1722,H1722*L1722)</f>
        <v>9.9867081535733246E-3</v>
      </c>
      <c r="N1722" s="133">
        <f>+M1722/K1722</f>
        <v>3.5731697915768164E-3</v>
      </c>
      <c r="O1722" s="140">
        <f>2*M1724/N1724</f>
        <v>-3.1185620737325748E-3</v>
      </c>
    </row>
    <row r="1723" spans="2:15" x14ac:dyDescent="0.25">
      <c r="B1723" s="141"/>
      <c r="C1723" s="142"/>
      <c r="D1723" s="143"/>
      <c r="E1723" s="144" t="s">
        <v>138</v>
      </c>
      <c r="F1723" s="143">
        <v>240.22</v>
      </c>
      <c r="G1723" s="145">
        <f>110/1000</f>
        <v>0.11</v>
      </c>
      <c r="H1723" s="146">
        <f>+PI()*G1723^2/4</f>
        <v>9.5033177771091243E-3</v>
      </c>
      <c r="I1723" s="147">
        <f>+D1687+O1687</f>
        <v>335.35380371931581</v>
      </c>
      <c r="J1723" s="147">
        <f>+D1722</f>
        <v>336.50508435476104</v>
      </c>
      <c r="K1723" s="147">
        <f>+I1723-J1723</f>
        <v>-1.1512806354452323</v>
      </c>
      <c r="L1723" s="142">
        <f>(-2*POWER(2*9.81*G1723*ABS(K1723)/F1723,0.5))*(LOG10(($D$2/(3.7*G1723))+((2.51*$D$3*POWER(F1723,0.5))/(G1723*POWER(2*9.81*G1723*ABS(K1723),0.5)))))</f>
        <v>0.73993143099069281</v>
      </c>
      <c r="M1723" s="146">
        <f>+IF(K1723&lt;0,-H1723*L1723,H1723*L1723)</f>
        <v>-7.0318035219756438E-3</v>
      </c>
      <c r="N1723" s="142">
        <f>+M1723/K1723</f>
        <v>6.1078101250754118E-3</v>
      </c>
      <c r="O1723" s="148"/>
    </row>
    <row r="1724" spans="2:15" ht="15.75" x14ac:dyDescent="0.3">
      <c r="B1724" s="141"/>
      <c r="C1724" s="142"/>
      <c r="D1724" s="143"/>
      <c r="E1724" s="144"/>
      <c r="F1724" s="143"/>
      <c r="G1724" s="145"/>
      <c r="H1724" s="146"/>
      <c r="I1724" s="147"/>
      <c r="J1724" s="147"/>
      <c r="K1724" s="147"/>
      <c r="L1724" s="149" t="s">
        <v>166</v>
      </c>
      <c r="M1724" s="150">
        <f>+SUM(M1722:M1723)-C1722</f>
        <v>-1.5095368402319193E-5</v>
      </c>
      <c r="N1724" s="151">
        <f>+SUM(N1722:N1723)</f>
        <v>9.6809799166522291E-3</v>
      </c>
      <c r="O1724" s="148"/>
    </row>
    <row r="1725" spans="2:15" x14ac:dyDescent="0.25">
      <c r="B1725" s="141"/>
      <c r="C1725" s="142"/>
      <c r="D1725" s="143"/>
      <c r="E1725" s="144"/>
      <c r="F1725" s="142"/>
      <c r="G1725" s="142"/>
      <c r="H1725" s="146"/>
      <c r="I1725" s="152"/>
      <c r="J1725" s="142"/>
      <c r="K1725" s="142"/>
      <c r="L1725" s="142"/>
      <c r="M1725" s="142"/>
      <c r="N1725" s="142"/>
      <c r="O1725" s="153"/>
    </row>
    <row r="1726" spans="2:15" x14ac:dyDescent="0.25">
      <c r="B1726" s="154" t="s">
        <v>128</v>
      </c>
      <c r="C1726" s="142">
        <f>3.73/1000</f>
        <v>3.7299999999999998E-3</v>
      </c>
      <c r="D1726" s="147">
        <f>+D1687+O1687</f>
        <v>335.35380371931581</v>
      </c>
      <c r="E1726" s="144" t="s">
        <v>138</v>
      </c>
      <c r="F1726" s="143">
        <v>240.22</v>
      </c>
      <c r="G1726" s="155">
        <f>110/1000</f>
        <v>0.11</v>
      </c>
      <c r="H1726" s="146">
        <f>+PI()*G1726^2/4</f>
        <v>9.5033177771091243E-3</v>
      </c>
      <c r="I1726" s="156">
        <f>+D1722+O1722</f>
        <v>336.50196579268732</v>
      </c>
      <c r="J1726" s="147">
        <f>+D1726</f>
        <v>335.35380371931581</v>
      </c>
      <c r="K1726" s="147">
        <f>+I1726-J1726</f>
        <v>1.148162073371509</v>
      </c>
      <c r="L1726" s="142">
        <f>(-2*POWER(2*9.81*G1726*ABS(K1726)/F1726,0.5))*(LOG10(($D$2/(3.7*G1726))+((2.51*$D$3*POWER(F1726,0.5))/(G1726*POWER(2*9.81*G1726*ABS(K1726),0.5)))))</f>
        <v>0.73881086685980524</v>
      </c>
      <c r="M1726" s="146">
        <f>+IF(K1726&lt;0,-H1726*L1726,H1726*L1726)</f>
        <v>7.0211544449501895E-3</v>
      </c>
      <c r="N1726" s="142">
        <f>+M1726/K1726</f>
        <v>6.115124865893707E-3</v>
      </c>
      <c r="O1726" s="148">
        <f>2*M1729/N1729</f>
        <v>-4.5597817992910922E-3</v>
      </c>
    </row>
    <row r="1727" spans="2:15" x14ac:dyDescent="0.25">
      <c r="B1727" s="141"/>
      <c r="C1727" s="142"/>
      <c r="D1727" s="143"/>
      <c r="E1727" s="144" t="s">
        <v>139</v>
      </c>
      <c r="F1727" s="147">
        <v>237.3</v>
      </c>
      <c r="G1727" s="155">
        <f>110/1000</f>
        <v>0.11</v>
      </c>
      <c r="H1727" s="146">
        <f>+PI()*G1727^2/4</f>
        <v>9.5033177771091243E-3</v>
      </c>
      <c r="I1727" s="156">
        <f>+D1692+O1692</f>
        <v>335.16173141752085</v>
      </c>
      <c r="J1727" s="147">
        <f>+D1726</f>
        <v>335.35380371931581</v>
      </c>
      <c r="K1727" s="147">
        <f>+I1727-J1727</f>
        <v>-0.19207230179495127</v>
      </c>
      <c r="L1727" s="142">
        <f>(-2*POWER(2*9.81*G1727*ABS(K1727)/F1727,0.5))*(LOG10(($D$2/(3.7*G1727))+((2.51*$D$3*POWER(F1727,0.5))/(G1727*POWER(2*9.81*G1727*ABS(K1727),0.5)))))</f>
        <v>0.27214157690428697</v>
      </c>
      <c r="M1727" s="146">
        <f>+IF(K1727&lt;0,-H1727*L1727,H1727*L1727)</f>
        <v>-2.5862478856850204E-3</v>
      </c>
      <c r="N1727" s="142">
        <f>+M1727/K1727</f>
        <v>1.3464970542426234E-2</v>
      </c>
      <c r="O1727" s="148"/>
    </row>
    <row r="1728" spans="2:15" x14ac:dyDescent="0.25">
      <c r="B1728" s="141"/>
      <c r="C1728" s="142"/>
      <c r="D1728" s="143"/>
      <c r="E1728" s="144" t="s">
        <v>112</v>
      </c>
      <c r="F1728" s="143">
        <v>401.36</v>
      </c>
      <c r="G1728" s="155">
        <f>110/1000</f>
        <v>0.11</v>
      </c>
      <c r="H1728" s="146">
        <f>+PI()*G1728^2/4</f>
        <v>9.5033177771091243E-3</v>
      </c>
      <c r="I1728" s="156">
        <f>+D1700+O1700</f>
        <v>335.31270455822039</v>
      </c>
      <c r="J1728" s="147">
        <f>+D1726</f>
        <v>335.35380371931581</v>
      </c>
      <c r="K1728" s="147">
        <f>+I1728-J1728</f>
        <v>-4.1099161095417003E-2</v>
      </c>
      <c r="L1728" s="142">
        <f>(-2*POWER(2*9.81*G1728*ABS(K1728)/F1728,0.5))*(LOG10(($D$2/(3.7*G1728))+((2.51*$D$3*POWER(F1728,0.5))/(G1728*POWER(2*9.81*G1728*ABS(K1728),0.5)))))</f>
        <v>8.3504375610645304E-2</v>
      </c>
      <c r="M1728" s="146">
        <f>+IF(K1728&lt;0,-H1728*L1728,H1728*L1728)</f>
        <v>-7.935686172070431E-4</v>
      </c>
      <c r="N1728" s="142">
        <f>+M1728/K1728</f>
        <v>1.930863297585737E-2</v>
      </c>
      <c r="O1728" s="148"/>
    </row>
    <row r="1729" spans="2:15" ht="15.75" x14ac:dyDescent="0.3">
      <c r="B1729" s="141"/>
      <c r="C1729" s="142"/>
      <c r="D1729" s="143"/>
      <c r="E1729" s="144"/>
      <c r="F1729" s="143"/>
      <c r="G1729" s="155"/>
      <c r="H1729" s="146"/>
      <c r="I1729" s="156"/>
      <c r="J1729" s="147"/>
      <c r="K1729" s="147"/>
      <c r="L1729" s="149" t="s">
        <v>166</v>
      </c>
      <c r="M1729" s="150">
        <f>+SUM(M1726:M1728)-C1726</f>
        <v>-8.866205794187329E-5</v>
      </c>
      <c r="N1729" s="151">
        <f>+SUM(N1726:N1728)</f>
        <v>3.8888728384177312E-2</v>
      </c>
      <c r="O1729" s="153"/>
    </row>
    <row r="1730" spans="2:15" x14ac:dyDescent="0.25">
      <c r="B1730" s="141"/>
      <c r="C1730" s="142"/>
      <c r="D1730" s="143"/>
      <c r="E1730" s="144"/>
      <c r="F1730" s="142"/>
      <c r="G1730" s="142"/>
      <c r="H1730" s="146"/>
      <c r="I1730" s="152"/>
      <c r="J1730" s="143"/>
      <c r="K1730" s="142"/>
      <c r="L1730" s="142"/>
      <c r="M1730" s="142"/>
      <c r="N1730" s="142"/>
      <c r="O1730" s="153"/>
    </row>
    <row r="1731" spans="2:15" x14ac:dyDescent="0.25">
      <c r="B1731" s="154" t="s">
        <v>141</v>
      </c>
      <c r="C1731" s="179">
        <f>1.9/1000</f>
        <v>1.9E-3</v>
      </c>
      <c r="D1731" s="147">
        <f>+D1692+O1692</f>
        <v>335.16173141752085</v>
      </c>
      <c r="E1731" s="144" t="s">
        <v>139</v>
      </c>
      <c r="F1731" s="147">
        <v>237.3</v>
      </c>
      <c r="G1731" s="155">
        <f>110/1000</f>
        <v>0.11</v>
      </c>
      <c r="H1731" s="146">
        <f>+PI()*G1731^2/4</f>
        <v>9.5033177771091243E-3</v>
      </c>
      <c r="I1731" s="156">
        <f>+D1726+O1726</f>
        <v>335.34924393751652</v>
      </c>
      <c r="J1731" s="147">
        <f>+D1731</f>
        <v>335.16173141752085</v>
      </c>
      <c r="K1731" s="147">
        <f>+I1731-J1731</f>
        <v>0.18751251999566421</v>
      </c>
      <c r="L1731" s="142">
        <f>(-2*POWER(2*9.81*G1731*ABS(K1731)/F1731,0.5))*(LOG10(($D$2/(3.7*G1731))+((2.51*$D$3*POWER(F1731,0.5))/(G1731*POWER(2*9.81*G1731*ABS(K1731),0.5)))))</f>
        <v>0.26846380190685792</v>
      </c>
      <c r="M1731" s="146">
        <f>+IF(K1731&lt;0,-H1731*L1731,H1731*L1731)</f>
        <v>2.5512968211717454E-3</v>
      </c>
      <c r="N1731" s="142">
        <f>+M1731/K1731</f>
        <v>1.3606007861399006E-2</v>
      </c>
      <c r="O1731" s="148">
        <f>2*M1733/N1733</f>
        <v>-4.6195568662628188E-3</v>
      </c>
    </row>
    <row r="1732" spans="2:15" x14ac:dyDescent="0.25">
      <c r="B1732" s="141"/>
      <c r="C1732" s="142"/>
      <c r="D1732" s="143"/>
      <c r="E1732" s="144" t="s">
        <v>117</v>
      </c>
      <c r="F1732" s="143">
        <v>401.35</v>
      </c>
      <c r="G1732" s="143">
        <f>75/1000</f>
        <v>7.4999999999999997E-2</v>
      </c>
      <c r="H1732" s="146">
        <f>+PI()*G1732^2/4</f>
        <v>4.4178646691106467E-3</v>
      </c>
      <c r="I1732" s="156">
        <f>+D1696+O1696</f>
        <v>334.96349650283111</v>
      </c>
      <c r="J1732" s="147">
        <f>+D1731</f>
        <v>335.16173141752085</v>
      </c>
      <c r="K1732" s="147">
        <f>+I1732-J1732</f>
        <v>-0.19823491468974908</v>
      </c>
      <c r="L1732" s="142">
        <f>(-2*POWER(2*9.81*G1732*ABS(K1732)/F1732,0.5))*(LOG10(($D$2/(3.7*G1732))+((2.51*$D$3*POWER(F1732,0.5))/(G1732*POWER(2*9.81*G1732*ABS(K1732),0.5)))))</f>
        <v>0.15635888040763327</v>
      </c>
      <c r="M1732" s="146">
        <f>+IF(K1732&lt;0,-H1732*L1732,H1732*L1732)</f>
        <v>-6.9077237345457996E-4</v>
      </c>
      <c r="N1732" s="142">
        <f>+M1732/K1732</f>
        <v>3.4846150817361564E-3</v>
      </c>
      <c r="O1732" s="148"/>
    </row>
    <row r="1733" spans="2:15" ht="15.75" x14ac:dyDescent="0.3">
      <c r="B1733" s="141"/>
      <c r="C1733" s="142"/>
      <c r="D1733" s="143"/>
      <c r="E1733" s="144"/>
      <c r="F1733" s="142"/>
      <c r="G1733" s="142"/>
      <c r="H1733" s="146"/>
      <c r="I1733" s="152"/>
      <c r="J1733" s="143"/>
      <c r="K1733" s="142"/>
      <c r="L1733" s="149" t="s">
        <v>166</v>
      </c>
      <c r="M1733" s="150">
        <f>+SUM(M1731:M1732)-C1731</f>
        <v>-3.9475552282834453E-5</v>
      </c>
      <c r="N1733" s="151">
        <f>+SUM(N1731:N1732)</f>
        <v>1.7090622943135163E-2</v>
      </c>
      <c r="O1733" s="153"/>
    </row>
    <row r="1734" spans="2:15" ht="15.75" x14ac:dyDescent="0.3">
      <c r="B1734" s="141"/>
      <c r="C1734" s="142"/>
      <c r="D1734" s="143"/>
      <c r="E1734" s="144"/>
      <c r="F1734" s="142"/>
      <c r="G1734" s="142"/>
      <c r="H1734" s="146"/>
      <c r="I1734" s="152"/>
      <c r="J1734" s="143"/>
      <c r="K1734" s="142"/>
      <c r="L1734" s="149"/>
      <c r="M1734" s="150"/>
      <c r="N1734" s="151"/>
      <c r="O1734" s="153"/>
    </row>
    <row r="1735" spans="2:15" x14ac:dyDescent="0.25">
      <c r="B1735" s="154" t="s">
        <v>145</v>
      </c>
      <c r="C1735" s="143">
        <f>1.95/1000</f>
        <v>1.9499999999999999E-3</v>
      </c>
      <c r="D1735" s="147">
        <f>+D1696+O1696</f>
        <v>334.96349650283111</v>
      </c>
      <c r="E1735" s="144" t="s">
        <v>117</v>
      </c>
      <c r="F1735" s="143">
        <v>401.35</v>
      </c>
      <c r="G1735" s="143">
        <f>75/1000</f>
        <v>7.4999999999999997E-2</v>
      </c>
      <c r="H1735" s="146">
        <f>+PI()*G1735^2/4</f>
        <v>4.4178646691106467E-3</v>
      </c>
      <c r="I1735" s="147">
        <f>+D1731+O1731</f>
        <v>335.1571118606546</v>
      </c>
      <c r="J1735" s="147">
        <f>+D1735</f>
        <v>334.96349650283111</v>
      </c>
      <c r="K1735" s="147">
        <f>+I1735-J1735</f>
        <v>0.19361535782348938</v>
      </c>
      <c r="L1735" s="262">
        <f>(-2*POWER(2*9.81*G1735*ABS(K1735)/F1735,0.5))*(LOG10(($D$2/(3.7*G1735))+((2.51*$D$3*POWER(F1735,0.5))/(G1735*POWER(2*9.81*G1735*ABS(K1735),0.5)))))</f>
        <v>0.1542546181425094</v>
      </c>
      <c r="M1735" s="146">
        <f>+IF(K1735&lt;0,-H1735*L1735,H1735*L1735)</f>
        <v>6.8147602753894647E-4</v>
      </c>
      <c r="N1735" s="142">
        <f>+M1735/K1735</f>
        <v>3.5197415907482826E-3</v>
      </c>
      <c r="O1735" s="148">
        <f>2*M1737/N1737</f>
        <v>-4.6492077178922802E-3</v>
      </c>
    </row>
    <row r="1736" spans="2:15" x14ac:dyDescent="0.25">
      <c r="B1736" s="141"/>
      <c r="C1736" s="142"/>
      <c r="D1736" s="143"/>
      <c r="E1736" s="144" t="s">
        <v>167</v>
      </c>
      <c r="F1736" s="143">
        <v>249.85</v>
      </c>
      <c r="G1736" s="143">
        <f>75/1000</f>
        <v>7.4999999999999997E-2</v>
      </c>
      <c r="H1736" s="146">
        <f>+PI()*G1736^2/4</f>
        <v>4.4178646691106467E-3</v>
      </c>
      <c r="I1736" s="147">
        <f>+D1700+O1700</f>
        <v>335.31270455822039</v>
      </c>
      <c r="J1736" s="147">
        <f>+D1735</f>
        <v>334.96349650283111</v>
      </c>
      <c r="K1736" s="147">
        <f>+I1736-J1736</f>
        <v>0.34920805538928334</v>
      </c>
      <c r="L1736" s="142">
        <f>(-2*POWER(2*9.81*G1736*ABS(K1736)/F1736,0.5))*(LOG10(($D$2/(3.7*G1736))+((2.51*$D$3*POWER(F1736,0.5))/(G1736*POWER(2*9.81*G1736*ABS(K1736),0.5)))))</f>
        <v>0.28339655298121808</v>
      </c>
      <c r="M1736" s="146">
        <f>+IF(K1736&lt;0,-H1736*L1736,H1736*L1736)</f>
        <v>1.2520076187634668E-3</v>
      </c>
      <c r="N1736" s="142">
        <f>+M1736/K1736</f>
        <v>3.585277027380649E-3</v>
      </c>
      <c r="O1736" s="148"/>
    </row>
    <row r="1737" spans="2:15" ht="15.75" x14ac:dyDescent="0.3">
      <c r="B1737" s="141"/>
      <c r="C1737" s="142"/>
      <c r="D1737" s="152"/>
      <c r="E1737" s="144"/>
      <c r="F1737" s="142"/>
      <c r="G1737" s="142"/>
      <c r="H1737" s="146"/>
      <c r="I1737" s="152"/>
      <c r="J1737" s="143"/>
      <c r="K1737" s="142"/>
      <c r="L1737" s="149" t="s">
        <v>166</v>
      </c>
      <c r="M1737" s="150">
        <f>+SUM(M1735:M1736)-C1735</f>
        <v>-1.6516353697586684E-5</v>
      </c>
      <c r="N1737" s="151">
        <f>+SUM(N1735:N1736)</f>
        <v>7.1050186181289311E-3</v>
      </c>
      <c r="O1737" s="153"/>
    </row>
    <row r="1738" spans="2:15" x14ac:dyDescent="0.25">
      <c r="B1738" s="141"/>
      <c r="C1738" s="142"/>
      <c r="D1738" s="152"/>
      <c r="E1738" s="144"/>
      <c r="F1738" s="142"/>
      <c r="G1738" s="142"/>
      <c r="H1738" s="146"/>
      <c r="I1738" s="152"/>
      <c r="J1738" s="143"/>
      <c r="K1738" s="142"/>
      <c r="L1738" s="142"/>
      <c r="M1738" s="142"/>
      <c r="N1738" s="142"/>
      <c r="O1738" s="153"/>
    </row>
    <row r="1739" spans="2:15" x14ac:dyDescent="0.25">
      <c r="B1739" s="154" t="s">
        <v>146</v>
      </c>
      <c r="C1739" s="143">
        <f>4.52/1000</f>
        <v>4.5199999999999997E-3</v>
      </c>
      <c r="D1739" s="156">
        <f>+D1700+O1700</f>
        <v>335.31270455822039</v>
      </c>
      <c r="E1739" s="144" t="s">
        <v>112</v>
      </c>
      <c r="F1739" s="143">
        <v>401.36</v>
      </c>
      <c r="G1739" s="145">
        <f>110/1000</f>
        <v>0.11</v>
      </c>
      <c r="H1739" s="146">
        <f>+PI()*G1739^2/4</f>
        <v>9.5033177771091243E-3</v>
      </c>
      <c r="I1739" s="156">
        <f>+D1726+O1726</f>
        <v>335.34924393751652</v>
      </c>
      <c r="J1739" s="147">
        <f>+D1739</f>
        <v>335.31270455822039</v>
      </c>
      <c r="K1739" s="147">
        <f>+I1739-J1739</f>
        <v>3.6539379296129937E-2</v>
      </c>
      <c r="L1739" s="142">
        <f>(-2*POWER(2*9.81*G1739*ABS(K1739)/F1739,0.5))*(LOG10(($D$2/(3.7*G1739))+((2.51*$D$3*POWER(F1739,0.5))/(G1739*POWER(2*9.81*G1739*ABS(K1739),0.5)))))</f>
        <v>7.8021766696415973E-2</v>
      </c>
      <c r="M1739" s="146">
        <f>+IF(K1739&lt;0,-H1739*L1739,H1739*L1739)</f>
        <v>7.4146564244751052E-4</v>
      </c>
      <c r="N1739" s="142">
        <f>+M1739/K1739</f>
        <v>2.0292234206782018E-2</v>
      </c>
      <c r="O1739" s="148">
        <f>2*M1743/N1743</f>
        <v>-4.3757081711777428E-3</v>
      </c>
    </row>
    <row r="1740" spans="2:15" x14ac:dyDescent="0.25">
      <c r="B1740" s="141"/>
      <c r="C1740" s="142"/>
      <c r="D1740" s="152"/>
      <c r="E1740" s="144" t="s">
        <v>167</v>
      </c>
      <c r="F1740" s="143">
        <v>249.85</v>
      </c>
      <c r="G1740" s="145">
        <f>75/1000</f>
        <v>7.4999999999999997E-2</v>
      </c>
      <c r="H1740" s="146">
        <f>+PI()*G1740^2/4</f>
        <v>4.4178646691106467E-3</v>
      </c>
      <c r="I1740" s="156">
        <f>+D1735+O1735</f>
        <v>334.95884729511323</v>
      </c>
      <c r="J1740" s="147">
        <f>+D1739</f>
        <v>335.31270455822039</v>
      </c>
      <c r="K1740" s="147">
        <f>+I1740-J1740</f>
        <v>-0.35385726310715881</v>
      </c>
      <c r="L1740" s="142">
        <f>(-2*POWER(2*9.81*G1740*ABS(K1740)/F1740,0.5))*(LOG10(($D$2/(3.7*G1740))+((2.51*$D$3*POWER(F1740,0.5))/(G1740*POWER(2*9.81*G1740*ABS(K1740),0.5)))))</f>
        <v>0.28553714739881403</v>
      </c>
      <c r="M1740" s="146">
        <f>+IF(K1740&lt;0,-H1740*L1740,H1740*L1740)</f>
        <v>-1.2614644752118596E-3</v>
      </c>
      <c r="N1740" s="142">
        <f>+M1740/K1740</f>
        <v>3.5648963769604738E-3</v>
      </c>
      <c r="O1740" s="148"/>
    </row>
    <row r="1741" spans="2:15" x14ac:dyDescent="0.25">
      <c r="B1741" s="141"/>
      <c r="C1741" s="142"/>
      <c r="D1741" s="152"/>
      <c r="E1741" s="144" t="s">
        <v>140</v>
      </c>
      <c r="F1741" s="143">
        <v>298.01</v>
      </c>
      <c r="G1741" s="145">
        <f>63/1000</f>
        <v>6.3E-2</v>
      </c>
      <c r="H1741" s="146">
        <f>+PI()*G1741^2/4</f>
        <v>3.1172453105244723E-3</v>
      </c>
      <c r="I1741" s="156">
        <f>+D1706+O1706</f>
        <v>335.27434452470612</v>
      </c>
      <c r="J1741" s="147">
        <f>+D1739</f>
        <v>335.31270455822039</v>
      </c>
      <c r="K1741" s="147">
        <f>+I1741-J1741</f>
        <v>-3.8360033514265979E-2</v>
      </c>
      <c r="L1741" s="142">
        <f>(-2*POWER(2*9.81*G1741*ABS(K1741)/F1741,0.5))*(LOG10(($D$2/(3.7*G1741))+((2.51*$D$3*POWER(F1741,0.5))/(G1741*POWER(2*9.81*G1741*ABS(K1741),0.5)))))</f>
        <v>6.2950483588552097E-2</v>
      </c>
      <c r="M1741" s="146">
        <f>+IF(K1741&lt;0,-H1741*L1741,H1741*L1741)</f>
        <v>-1.9623209976166178E-4</v>
      </c>
      <c r="N1741" s="142">
        <f>+M1741/K1741</f>
        <v>5.1155351490682005E-3</v>
      </c>
      <c r="O1741" s="148"/>
    </row>
    <row r="1742" spans="2:15" x14ac:dyDescent="0.25">
      <c r="B1742" s="141"/>
      <c r="C1742" s="142"/>
      <c r="D1742" s="142"/>
      <c r="E1742" s="144" t="s">
        <v>168</v>
      </c>
      <c r="F1742" s="143">
        <v>184.94</v>
      </c>
      <c r="G1742" s="145">
        <f>110/1000</f>
        <v>0.11</v>
      </c>
      <c r="H1742" s="146">
        <f>+PI()*G1742^2/4</f>
        <v>9.5033177771091243E-3</v>
      </c>
      <c r="I1742" s="156">
        <f>+D1714+O1714</f>
        <v>335.82098251165684</v>
      </c>
      <c r="J1742" s="147">
        <f>+D1739</f>
        <v>335.31270455822039</v>
      </c>
      <c r="K1742" s="147">
        <f>+I1742-J1742</f>
        <v>0.50827795343644766</v>
      </c>
      <c r="L1742" s="142">
        <f>(-2*POWER(2*9.81*G1742*ABS(K1742)/F1742,0.5))*(LOG10(($D$2/(3.7*G1742))+((2.51*$D$3*POWER(F1742,0.5))/(G1742*POWER(2*9.81*G1742*ABS(K1742),0.5)))))</f>
        <v>0.54198673634282601</v>
      </c>
      <c r="M1742" s="146">
        <f>+IF(K1742&lt;0,-H1742*L1742,H1742*L1742)</f>
        <v>5.1506721864441347E-3</v>
      </c>
      <c r="N1742" s="142">
        <f>+M1742/K1742</f>
        <v>1.0133573867645919E-2</v>
      </c>
      <c r="O1742" s="148"/>
    </row>
    <row r="1743" spans="2:15" ht="15.75" x14ac:dyDescent="0.3">
      <c r="B1743" s="141"/>
      <c r="C1743" s="142"/>
      <c r="D1743" s="142"/>
      <c r="E1743" s="142"/>
      <c r="F1743" s="142"/>
      <c r="G1743" s="142"/>
      <c r="H1743" s="146"/>
      <c r="I1743" s="152"/>
      <c r="J1743" s="143"/>
      <c r="K1743" s="142"/>
      <c r="L1743" s="149" t="s">
        <v>166</v>
      </c>
      <c r="M1743" s="150">
        <f>+SUM(M1739:M1742)-C1739</f>
        <v>-8.5558746081876302E-5</v>
      </c>
      <c r="N1743" s="151">
        <f>+SUM(N1739:N1742)</f>
        <v>3.9106239600456609E-2</v>
      </c>
      <c r="O1743" s="153"/>
    </row>
    <row r="1744" spans="2:15" x14ac:dyDescent="0.25">
      <c r="B1744" s="141"/>
      <c r="C1744" s="142"/>
      <c r="D1744" s="142"/>
      <c r="E1744" s="142"/>
      <c r="F1744" s="142"/>
      <c r="G1744" s="142"/>
      <c r="H1744" s="146"/>
      <c r="I1744" s="142"/>
      <c r="J1744" s="143"/>
      <c r="K1744" s="142"/>
      <c r="L1744" s="142"/>
      <c r="M1744" s="142"/>
      <c r="N1744" s="142"/>
      <c r="O1744" s="153"/>
    </row>
    <row r="1745" spans="2:15" x14ac:dyDescent="0.25">
      <c r="B1745" s="154" t="s">
        <v>147</v>
      </c>
      <c r="C1745" s="142">
        <f>0.79/1000</f>
        <v>7.9000000000000001E-4</v>
      </c>
      <c r="D1745" s="147">
        <f>+D1706+O1706</f>
        <v>335.27434452470612</v>
      </c>
      <c r="E1745" s="144" t="s">
        <v>140</v>
      </c>
      <c r="F1745" s="143">
        <v>298.01</v>
      </c>
      <c r="G1745" s="143">
        <f>63/1000</f>
        <v>6.3E-2</v>
      </c>
      <c r="H1745" s="146">
        <f>+PI()*G1745^2/4</f>
        <v>3.1172453105244723E-3</v>
      </c>
      <c r="I1745" s="147">
        <f>+D1739+O1739</f>
        <v>335.30832885004924</v>
      </c>
      <c r="J1745" s="147">
        <f>+D1745</f>
        <v>335.27434452470612</v>
      </c>
      <c r="K1745" s="147">
        <f>+I1745-J1745</f>
        <v>3.3984325343112687E-2</v>
      </c>
      <c r="L1745" s="142">
        <f>(-2*POWER(2*9.81*G1745*ABS(K1745)/F1745,0.5))*(LOG10(($D$2/(3.7*G1745))+((2.51*$D$3*POWER(F1745,0.5))/(G1745*POWER(2*9.81*G1745*ABS(K1745),0.5)))))</f>
        <v>5.8628160214930419E-2</v>
      </c>
      <c r="M1745" s="146">
        <f>+IF(K1745&lt;0,-H1745*L1745,H1745*L1745)</f>
        <v>1.827583574946693E-4</v>
      </c>
      <c r="N1745" s="142">
        <f>+M1745/K1745</f>
        <v>5.3777250438107457E-3</v>
      </c>
      <c r="O1745" s="148">
        <f>2*M1747/N1747</f>
        <v>-4.4267486350283037E-3</v>
      </c>
    </row>
    <row r="1746" spans="2:15" x14ac:dyDescent="0.25">
      <c r="B1746" s="141"/>
      <c r="C1746" s="142"/>
      <c r="D1746" s="142"/>
      <c r="E1746" s="144" t="s">
        <v>169</v>
      </c>
      <c r="F1746" s="143">
        <v>119.71</v>
      </c>
      <c r="G1746" s="143">
        <f>63/1000</f>
        <v>6.3E-2</v>
      </c>
      <c r="H1746" s="146">
        <f>+PI()*G1746^2/4</f>
        <v>3.1172453105244723E-3</v>
      </c>
      <c r="I1746" s="147">
        <f>+D1710+O1710</f>
        <v>335.37480026109182</v>
      </c>
      <c r="J1746" s="147">
        <f>+D1745</f>
        <v>335.27434452470612</v>
      </c>
      <c r="K1746" s="147">
        <f>+I1746-J1746</f>
        <v>0.10045573638569749</v>
      </c>
      <c r="L1746" s="142">
        <f>(-2*POWER(2*9.81*G1746*ABS(K1746)/F1746,0.5))*(LOG10(($D$2/(3.7*G1746))+((2.51*$D$3*POWER(F1746,0.5))/(G1746*POWER(2*9.81*G1746*ABS(K1746),0.5)))))</f>
        <v>0.18686505512620841</v>
      </c>
      <c r="M1746" s="146">
        <f>+IF(K1746&lt;0,-H1746*L1746,H1746*L1746)</f>
        <v>5.8250421679307011E-4</v>
      </c>
      <c r="N1746" s="142">
        <f>+M1746/K1746</f>
        <v>5.7986157660181647E-3</v>
      </c>
      <c r="O1746" s="148"/>
    </row>
    <row r="1747" spans="2:15" ht="15.75" x14ac:dyDescent="0.3">
      <c r="B1747" s="141"/>
      <c r="C1747" s="142"/>
      <c r="D1747" s="142"/>
      <c r="E1747" s="142"/>
      <c r="F1747" s="142"/>
      <c r="G1747" s="142"/>
      <c r="H1747" s="146"/>
      <c r="I1747" s="142"/>
      <c r="J1747" s="142"/>
      <c r="K1747" s="142"/>
      <c r="L1747" s="149" t="s">
        <v>166</v>
      </c>
      <c r="M1747" s="150">
        <f>+SUM(M1745:M1746)-C1745</f>
        <v>-2.4737425712260627E-5</v>
      </c>
      <c r="N1747" s="151">
        <f>+SUM(N1745:N1746)</f>
        <v>1.117634080982891E-2</v>
      </c>
      <c r="O1747" s="153"/>
    </row>
    <row r="1748" spans="2:15" x14ac:dyDescent="0.25">
      <c r="B1748" s="141"/>
      <c r="C1748" s="142"/>
      <c r="D1748" s="142"/>
      <c r="E1748" s="142"/>
      <c r="F1748" s="142"/>
      <c r="G1748" s="142"/>
      <c r="H1748" s="146"/>
      <c r="I1748" s="142"/>
      <c r="J1748" s="142"/>
      <c r="K1748" s="142"/>
      <c r="L1748" s="142"/>
      <c r="M1748" s="142"/>
      <c r="N1748" s="142"/>
      <c r="O1748" s="153"/>
    </row>
    <row r="1749" spans="2:15" x14ac:dyDescent="0.25">
      <c r="B1749" s="154" t="s">
        <v>148</v>
      </c>
      <c r="C1749" s="142">
        <f>0.76/1000</f>
        <v>7.6000000000000004E-4</v>
      </c>
      <c r="D1749" s="147">
        <f>+D1710+O1710</f>
        <v>335.37480026109182</v>
      </c>
      <c r="E1749" s="144" t="s">
        <v>169</v>
      </c>
      <c r="F1749" s="143">
        <v>119.71</v>
      </c>
      <c r="G1749" s="143">
        <f>63/1000</f>
        <v>6.3E-2</v>
      </c>
      <c r="H1749" s="146">
        <f>+PI()*G1749^2/4</f>
        <v>3.1172453105244723E-3</v>
      </c>
      <c r="I1749" s="147">
        <f>+D1745+O1745</f>
        <v>335.26991777607111</v>
      </c>
      <c r="J1749" s="261">
        <f>+D1749</f>
        <v>335.37480026109182</v>
      </c>
      <c r="K1749" s="147">
        <f>+I1749-J1749</f>
        <v>-0.10488248502070974</v>
      </c>
      <c r="L1749" s="142">
        <f>(-2*POWER(2*9.81*G1749*ABS(K1749)/F1749,0.5))*(LOG10(($D$2/(3.7*G1749))+((2.51*$D$3*POWER(F1749,0.5))/(G1749*POWER(2*9.81*G1749*ABS(K1749),0.5)))))</f>
        <v>0.19155105152706708</v>
      </c>
      <c r="M1749" s="146">
        <f>+IF(K1749&lt;0,-H1749*L1749,H1749*L1749)</f>
        <v>-5.9711161709878147E-4</v>
      </c>
      <c r="N1749" s="142">
        <f>+M1749/K1749</f>
        <v>5.6931490227455786E-3</v>
      </c>
      <c r="O1749" s="148">
        <f>2*M1751/N1751</f>
        <v>-4.1744067751016498E-3</v>
      </c>
    </row>
    <row r="1750" spans="2:15" x14ac:dyDescent="0.25">
      <c r="B1750" s="141"/>
      <c r="C1750" s="142"/>
      <c r="D1750" s="142"/>
      <c r="E1750" s="144" t="s">
        <v>122</v>
      </c>
      <c r="F1750" s="143">
        <v>283.68</v>
      </c>
      <c r="G1750" s="143">
        <f>75/1000</f>
        <v>7.4999999999999997E-2</v>
      </c>
      <c r="H1750" s="146">
        <f>+PI()*G1750^2/4</f>
        <v>4.4178646691106467E-3</v>
      </c>
      <c r="I1750" s="147">
        <f>+D1714+O1714</f>
        <v>335.82098251165684</v>
      </c>
      <c r="J1750" s="261">
        <f>+D1749</f>
        <v>335.37480026109182</v>
      </c>
      <c r="K1750" s="147">
        <f>+I1750-J1750</f>
        <v>0.44618225056501615</v>
      </c>
      <c r="L1750" s="262">
        <f>(-2*POWER(2*9.81*G1750*ABS(K1750)/F1750,0.5))*(LOG10(($D$2/(3.7*G1750))+((2.51*$D$3*POWER(F1750,0.5))/(G1750*POWER(2*9.81*G1750*ABS(K1750),0.5)))))</f>
        <v>0.30307974313670838</v>
      </c>
      <c r="M1750" s="146">
        <f>+IF(K1750&lt;0,-H1750*L1750,H1750*L1750)</f>
        <v>1.338965289126794E-3</v>
      </c>
      <c r="N1750" s="142">
        <f>+M1750/K1750</f>
        <v>3.0009380414196566E-3</v>
      </c>
      <c r="O1750" s="148"/>
    </row>
    <row r="1751" spans="2:15" ht="15.75" x14ac:dyDescent="0.3">
      <c r="B1751" s="141"/>
      <c r="C1751" s="142"/>
      <c r="D1751" s="142"/>
      <c r="E1751" s="142"/>
      <c r="F1751" s="142"/>
      <c r="G1751" s="142"/>
      <c r="H1751" s="142"/>
      <c r="I1751" s="142"/>
      <c r="J1751" s="142"/>
      <c r="K1751" s="142"/>
      <c r="L1751" s="149" t="s">
        <v>166</v>
      </c>
      <c r="M1751" s="150">
        <f>+SUM(M1749:M1750)-C1749</f>
        <v>-1.8146327971987485E-5</v>
      </c>
      <c r="N1751" s="151">
        <f>+SUM(N1749:N1750)</f>
        <v>8.6940870641652353E-3</v>
      </c>
      <c r="O1751" s="153"/>
    </row>
    <row r="1752" spans="2:15" x14ac:dyDescent="0.25">
      <c r="B1752" s="154"/>
      <c r="C1752" s="142"/>
      <c r="D1752" s="142"/>
      <c r="E1752" s="142"/>
      <c r="F1752" s="142"/>
      <c r="G1752" s="142"/>
      <c r="H1752" s="142"/>
      <c r="I1752" s="142"/>
      <c r="J1752" s="142"/>
      <c r="K1752" s="142"/>
      <c r="L1752" s="142"/>
      <c r="M1752" s="142"/>
      <c r="N1752" s="142"/>
      <c r="O1752" s="153"/>
    </row>
    <row r="1753" spans="2:15" x14ac:dyDescent="0.25">
      <c r="B1753" s="154" t="s">
        <v>142</v>
      </c>
      <c r="C1753" s="142">
        <f>3.71/1000</f>
        <v>3.7099999999999998E-3</v>
      </c>
      <c r="D1753" s="147">
        <f>+D1714+O1714</f>
        <v>335.82098251165684</v>
      </c>
      <c r="E1753" s="144" t="s">
        <v>168</v>
      </c>
      <c r="F1753" s="143">
        <v>184.94</v>
      </c>
      <c r="G1753" s="145">
        <f>110/1000</f>
        <v>0.11</v>
      </c>
      <c r="H1753" s="146">
        <f>+PI()*G1753^2/4</f>
        <v>9.5033177771091243E-3</v>
      </c>
      <c r="I1753" s="147">
        <f>+D1739+O1739</f>
        <v>335.30832885004924</v>
      </c>
      <c r="J1753" s="261">
        <f>+D1753</f>
        <v>335.82098251165684</v>
      </c>
      <c r="K1753" s="147">
        <f>+I1753-J1753</f>
        <v>-0.51265366160760095</v>
      </c>
      <c r="L1753" s="262">
        <f>(-2*POWER(2*9.81*G1753*ABS(K1753)/F1753,0.5))*(LOG10(($D$2/(3.7*G1753))+((2.51*$D$3*POWER(F1753,0.5))/(G1753*POWER(2*9.81*G1753*ABS(K1753),0.5)))))</f>
        <v>0.54459912384106501</v>
      </c>
      <c r="M1753" s="146">
        <f>+IF(K1753&lt;0,-H1753*L1753,H1753*L1753)</f>
        <v>-5.1754985349968469E-3</v>
      </c>
      <c r="N1753" s="142">
        <f>+M1753/K1753</f>
        <v>1.0095506815980404E-2</v>
      </c>
      <c r="O1753" s="148">
        <f>2*M1756/N1756</f>
        <v>-3.5098801637835596E-3</v>
      </c>
    </row>
    <row r="1754" spans="2:15" x14ac:dyDescent="0.25">
      <c r="B1754" s="141"/>
      <c r="C1754" s="142"/>
      <c r="D1754" s="142"/>
      <c r="E1754" s="144" t="s">
        <v>171</v>
      </c>
      <c r="F1754" s="143">
        <v>283.68</v>
      </c>
      <c r="G1754" s="143">
        <f>75/1000</f>
        <v>7.4999999999999997E-2</v>
      </c>
      <c r="H1754" s="146">
        <f>+PI()*G1754^2/4</f>
        <v>4.4178646691106467E-3</v>
      </c>
      <c r="I1754" s="147">
        <f>+D1749+O1749</f>
        <v>335.3706258543167</v>
      </c>
      <c r="J1754" s="261">
        <f>+D1753</f>
        <v>335.82098251165684</v>
      </c>
      <c r="K1754" s="147">
        <f>+I1754-J1754</f>
        <v>-0.45035665734013719</v>
      </c>
      <c r="L1754" s="262">
        <f>(-2*POWER(2*9.81*G1754*ABS(K1754)/F1754,0.5))*(LOG10(($D$2/(3.7*G1754))+((2.51*$D$3*POWER(F1754,0.5))/(G1754*POWER(2*9.81*G1754*ABS(K1754),0.5)))))</f>
        <v>0.30468820155287707</v>
      </c>
      <c r="M1754" s="146">
        <f>+IF(K1754&lt;0,-H1754*L1754,H1754*L1754)</f>
        <v>-1.3460712407353194E-3</v>
      </c>
      <c r="N1754" s="142">
        <f>+M1754/K1754</f>
        <v>2.9889005054025064E-3</v>
      </c>
      <c r="O1754" s="148"/>
    </row>
    <row r="1755" spans="2:15" x14ac:dyDescent="0.25">
      <c r="B1755" s="141"/>
      <c r="C1755" s="142"/>
      <c r="D1755" s="142"/>
      <c r="E1755" s="144" t="s">
        <v>170</v>
      </c>
      <c r="F1755" s="143">
        <v>372.26</v>
      </c>
      <c r="G1755" s="145">
        <f>110/1000</f>
        <v>0.11</v>
      </c>
      <c r="H1755" s="146">
        <f>+PI()*G1755^2/4</f>
        <v>9.5033177771091243E-3</v>
      </c>
      <c r="I1755" s="147">
        <v>339.3</v>
      </c>
      <c r="J1755" s="261">
        <f>+D1753</f>
        <v>335.82098251165684</v>
      </c>
      <c r="K1755" s="147">
        <f>+I1755-J1755</f>
        <v>3.4790174883431746</v>
      </c>
      <c r="L1755" s="262">
        <f>(-2*POWER(2*9.81*G1755*ABS(K1755)/F1755,0.5))*(LOG10(($D$2/(3.7*G1755))+((2.51*$D$3*POWER(F1755,0.5))/(G1755*POWER(2*9.81*G1755*ABS(K1755),0.5)))))</f>
        <v>1.0736734976209841</v>
      </c>
      <c r="M1755" s="146">
        <f>+IF(K1755&lt;0,-H1755*L1755,H1755*L1755)</f>
        <v>1.0203460436752429E-2</v>
      </c>
      <c r="N1755" s="142">
        <f>+M1755/K1755</f>
        <v>2.9328568973683604E-3</v>
      </c>
      <c r="O1755" s="148"/>
    </row>
    <row r="1756" spans="2:15" ht="16.5" thickBot="1" x14ac:dyDescent="0.35">
      <c r="B1756" s="299"/>
      <c r="C1756" s="300"/>
      <c r="D1756" s="300"/>
      <c r="E1756" s="300"/>
      <c r="F1756" s="300"/>
      <c r="G1756" s="300"/>
      <c r="H1756" s="300"/>
      <c r="I1756" s="300"/>
      <c r="J1756" s="300"/>
      <c r="K1756" s="300"/>
      <c r="L1756" s="301" t="s">
        <v>166</v>
      </c>
      <c r="M1756" s="302">
        <f>+SUM(M1753:M1755)-C1753</f>
        <v>-2.8109338979737629E-5</v>
      </c>
      <c r="N1756" s="303">
        <f>+SUM(N1753:N1755)</f>
        <v>1.601726421875127E-2</v>
      </c>
      <c r="O1756" s="304"/>
    </row>
    <row r="1758" spans="2:15" ht="15.75" thickBot="1" x14ac:dyDescent="0.3"/>
    <row r="1759" spans="2:15" ht="15.75" thickBot="1" x14ac:dyDescent="0.3">
      <c r="B1759" s="131">
        <f>+B1720+1</f>
        <v>46</v>
      </c>
      <c r="D1759" s="297"/>
    </row>
    <row r="1760" spans="2:15" ht="32.25" thickBot="1" x14ac:dyDescent="0.3">
      <c r="B1760" s="125" t="s">
        <v>151</v>
      </c>
      <c r="C1760" s="298" t="s">
        <v>161</v>
      </c>
      <c r="D1760" s="298" t="s">
        <v>153</v>
      </c>
      <c r="E1760" s="125" t="s">
        <v>152</v>
      </c>
      <c r="F1760" s="125" t="s">
        <v>78</v>
      </c>
      <c r="G1760" s="125" t="s">
        <v>115</v>
      </c>
      <c r="H1760" s="125" t="s">
        <v>154</v>
      </c>
      <c r="I1760" s="125" t="s">
        <v>155</v>
      </c>
      <c r="J1760" s="125" t="s">
        <v>156</v>
      </c>
      <c r="K1760" s="125" t="s">
        <v>157</v>
      </c>
      <c r="L1760" s="125" t="s">
        <v>82</v>
      </c>
      <c r="M1760" s="125" t="s">
        <v>164</v>
      </c>
      <c r="N1760" s="125" t="s">
        <v>158</v>
      </c>
      <c r="O1760" s="129" t="s">
        <v>165</v>
      </c>
    </row>
    <row r="1761" spans="2:15" x14ac:dyDescent="0.25">
      <c r="B1761" s="132" t="s">
        <v>127</v>
      </c>
      <c r="C1761" s="133">
        <f>2.97/1000</f>
        <v>2.97E-3</v>
      </c>
      <c r="D1761" s="134">
        <f>+D1722+O1722</f>
        <v>336.50196579268732</v>
      </c>
      <c r="E1761" s="135" t="s">
        <v>110</v>
      </c>
      <c r="F1761" s="136">
        <v>310.83</v>
      </c>
      <c r="G1761" s="137">
        <f>110/1000</f>
        <v>0.11</v>
      </c>
      <c r="H1761" s="138">
        <f>+PI()*G1761^2/4</f>
        <v>9.5033177771091243E-3</v>
      </c>
      <c r="I1761" s="134">
        <v>339.3</v>
      </c>
      <c r="J1761" s="134">
        <f>+D1761</f>
        <v>336.50196579268732</v>
      </c>
      <c r="K1761" s="134">
        <f>+I1761-J1761</f>
        <v>2.7980342073126963</v>
      </c>
      <c r="L1761" s="133">
        <f>(-2*POWER(2*9.81*G1761*ABS(K1761)/F1761,0.5))*(LOG10(($D$2/(3.7*G1761))+((2.51*$D$3*POWER(F1761,0.5))/(G1761*POWER(2*9.81*G1761*ABS(K1761),0.5)))))</f>
        <v>1.0515175807253996</v>
      </c>
      <c r="M1761" s="139">
        <f>+IF(K1761&lt;0,-H1761*L1761,H1761*L1761)</f>
        <v>9.9929057178504681E-3</v>
      </c>
      <c r="N1761" s="133">
        <f>+M1761/K1761</f>
        <v>3.5714022693982398E-3</v>
      </c>
      <c r="O1761" s="140">
        <f>2*M1763/N1763</f>
        <v>-2.8555293540926019E-3</v>
      </c>
    </row>
    <row r="1762" spans="2:15" x14ac:dyDescent="0.25">
      <c r="B1762" s="141"/>
      <c r="C1762" s="142"/>
      <c r="D1762" s="143"/>
      <c r="E1762" s="144" t="s">
        <v>138</v>
      </c>
      <c r="F1762" s="143">
        <v>240.22</v>
      </c>
      <c r="G1762" s="145">
        <f>110/1000</f>
        <v>0.11</v>
      </c>
      <c r="H1762" s="146">
        <f>+PI()*G1762^2/4</f>
        <v>9.5033177771091243E-3</v>
      </c>
      <c r="I1762" s="147">
        <f>+D1726+O1726</f>
        <v>335.34924393751652</v>
      </c>
      <c r="J1762" s="147">
        <f>+D1761</f>
        <v>336.50196579268732</v>
      </c>
      <c r="K1762" s="147">
        <f>+I1762-J1762</f>
        <v>-1.1527218551707961</v>
      </c>
      <c r="L1762" s="142">
        <f>(-2*POWER(2*9.81*G1762*ABS(K1762)/F1762,0.5))*(LOG10(($D$2/(3.7*G1762))+((2.51*$D$3*POWER(F1762,0.5))/(G1762*POWER(2*9.81*G1762*ABS(K1762),0.5)))))</f>
        <v>0.74044883141222262</v>
      </c>
      <c r="M1762" s="146">
        <f>+IF(K1762&lt;0,-H1762*L1762,H1762*L1762)</f>
        <v>-7.0367205425994521E-3</v>
      </c>
      <c r="N1762" s="142">
        <f>+M1762/K1762</f>
        <v>6.1044392548251268E-3</v>
      </c>
      <c r="O1762" s="148"/>
    </row>
    <row r="1763" spans="2:15" ht="15.75" x14ac:dyDescent="0.3">
      <c r="B1763" s="141"/>
      <c r="C1763" s="142"/>
      <c r="D1763" s="143"/>
      <c r="E1763" s="144"/>
      <c r="F1763" s="143"/>
      <c r="G1763" s="145"/>
      <c r="H1763" s="146"/>
      <c r="I1763" s="147"/>
      <c r="J1763" s="147"/>
      <c r="K1763" s="147"/>
      <c r="L1763" s="149" t="s">
        <v>166</v>
      </c>
      <c r="M1763" s="150">
        <f>+SUM(M1761:M1762)-C1761</f>
        <v>-1.3814824748983965E-5</v>
      </c>
      <c r="N1763" s="151">
        <f>+SUM(N1761:N1762)</f>
        <v>9.6758415242233671E-3</v>
      </c>
      <c r="O1763" s="148"/>
    </row>
    <row r="1764" spans="2:15" x14ac:dyDescent="0.25">
      <c r="B1764" s="141"/>
      <c r="C1764" s="142"/>
      <c r="D1764" s="143"/>
      <c r="E1764" s="144"/>
      <c r="F1764" s="142"/>
      <c r="G1764" s="142"/>
      <c r="H1764" s="146"/>
      <c r="I1764" s="152"/>
      <c r="J1764" s="142"/>
      <c r="K1764" s="142"/>
      <c r="L1764" s="142"/>
      <c r="M1764" s="142"/>
      <c r="N1764" s="142"/>
      <c r="O1764" s="153"/>
    </row>
    <row r="1765" spans="2:15" x14ac:dyDescent="0.25">
      <c r="B1765" s="154" t="s">
        <v>128</v>
      </c>
      <c r="C1765" s="142">
        <f>3.73/1000</f>
        <v>3.7299999999999998E-3</v>
      </c>
      <c r="D1765" s="147">
        <f>+D1726+O1726</f>
        <v>335.34924393751652</v>
      </c>
      <c r="E1765" s="144" t="s">
        <v>138</v>
      </c>
      <c r="F1765" s="143">
        <v>240.22</v>
      </c>
      <c r="G1765" s="155">
        <f>110/1000</f>
        <v>0.11</v>
      </c>
      <c r="H1765" s="146">
        <f>+PI()*G1765^2/4</f>
        <v>9.5033177771091243E-3</v>
      </c>
      <c r="I1765" s="156">
        <f>+D1761+O1761</f>
        <v>336.49911026333325</v>
      </c>
      <c r="J1765" s="147">
        <f>+D1765</f>
        <v>335.34924393751652</v>
      </c>
      <c r="K1765" s="147">
        <f>+I1765-J1765</f>
        <v>1.1498663258167312</v>
      </c>
      <c r="L1765" s="142">
        <f>(-2*POWER(2*9.81*G1765*ABS(K1765)/F1765,0.5))*(LOG10(($D$2/(3.7*G1765))+((2.51*$D$3*POWER(F1765,0.5))/(G1765*POWER(2*9.81*G1765*ABS(K1765),0.5)))))</f>
        <v>0.73942340899568026</v>
      </c>
      <c r="M1765" s="146">
        <f>+IF(K1765&lt;0,-H1765*L1765,H1765*L1765)</f>
        <v>7.0269756275192791E-3</v>
      </c>
      <c r="N1765" s="142">
        <f>+M1765/K1765</f>
        <v>6.111123936539435E-3</v>
      </c>
      <c r="O1765" s="148">
        <f>2*M1768/N1768</f>
        <v>-4.1749334740840199E-3</v>
      </c>
    </row>
    <row r="1766" spans="2:15" x14ac:dyDescent="0.25">
      <c r="B1766" s="141"/>
      <c r="C1766" s="142"/>
      <c r="D1766" s="143"/>
      <c r="E1766" s="144" t="s">
        <v>139</v>
      </c>
      <c r="F1766" s="147">
        <v>237.3</v>
      </c>
      <c r="G1766" s="155">
        <f>110/1000</f>
        <v>0.11</v>
      </c>
      <c r="H1766" s="146">
        <f>+PI()*G1766^2/4</f>
        <v>9.5033177771091243E-3</v>
      </c>
      <c r="I1766" s="156">
        <f>+D1731+O1731</f>
        <v>335.1571118606546</v>
      </c>
      <c r="J1766" s="147">
        <f>+D1765</f>
        <v>335.34924393751652</v>
      </c>
      <c r="K1766" s="147">
        <f>+I1766-J1766</f>
        <v>-0.19213207686192391</v>
      </c>
      <c r="L1766" s="142">
        <f>(-2*POWER(2*9.81*G1766*ABS(K1766)/F1766,0.5))*(LOG10(($D$2/(3.7*G1766))+((2.51*$D$3*POWER(F1766,0.5))/(G1766*POWER(2*9.81*G1766*ABS(K1766),0.5)))))</f>
        <v>0.27218953183191552</v>
      </c>
      <c r="M1766" s="146">
        <f>+IF(K1766&lt;0,-H1766*L1766,H1766*L1766)</f>
        <v>-2.5867036166012528E-3</v>
      </c>
      <c r="N1766" s="142">
        <f>+M1766/K1766</f>
        <v>1.3463153362258153E-2</v>
      </c>
      <c r="O1766" s="148"/>
    </row>
    <row r="1767" spans="2:15" x14ac:dyDescent="0.25">
      <c r="B1767" s="141"/>
      <c r="C1767" s="142"/>
      <c r="D1767" s="143"/>
      <c r="E1767" s="144" t="s">
        <v>112</v>
      </c>
      <c r="F1767" s="143">
        <v>401.36</v>
      </c>
      <c r="G1767" s="155">
        <f>110/1000</f>
        <v>0.11</v>
      </c>
      <c r="H1767" s="146">
        <f>+PI()*G1767^2/4</f>
        <v>9.5033177771091243E-3</v>
      </c>
      <c r="I1767" s="156">
        <f>+D1739+O1739</f>
        <v>335.30832885004924</v>
      </c>
      <c r="J1767" s="147">
        <f>+D1765</f>
        <v>335.34924393751652</v>
      </c>
      <c r="K1767" s="147">
        <f>+I1767-J1767</f>
        <v>-4.0915087467283229E-2</v>
      </c>
      <c r="L1767" s="142">
        <f>(-2*POWER(2*9.81*G1767*ABS(K1767)/F1767,0.5))*(LOG10(($D$2/(3.7*G1767))+((2.51*$D$3*POWER(F1767,0.5))/(G1767*POWER(2*9.81*G1767*ABS(K1767),0.5)))))</f>
        <v>8.3288319904331776E-2</v>
      </c>
      <c r="M1767" s="146">
        <f>+IF(K1767&lt;0,-H1767*L1767,H1767*L1767)</f>
        <v>-7.9151537117238787E-4</v>
      </c>
      <c r="N1767" s="142">
        <f>+M1767/K1767</f>
        <v>1.9345317831846363E-2</v>
      </c>
      <c r="O1767" s="148"/>
    </row>
    <row r="1768" spans="2:15" ht="15.75" x14ac:dyDescent="0.3">
      <c r="B1768" s="141"/>
      <c r="C1768" s="142"/>
      <c r="D1768" s="143"/>
      <c r="E1768" s="144"/>
      <c r="F1768" s="143"/>
      <c r="G1768" s="155"/>
      <c r="H1768" s="146"/>
      <c r="I1768" s="156"/>
      <c r="J1768" s="147"/>
      <c r="K1768" s="147"/>
      <c r="L1768" s="149" t="s">
        <v>166</v>
      </c>
      <c r="M1768" s="150">
        <f>+SUM(M1765:M1767)-C1765</f>
        <v>-8.1243360254361439E-5</v>
      </c>
      <c r="N1768" s="151">
        <f>+SUM(N1765:N1767)</f>
        <v>3.8919595130643955E-2</v>
      </c>
      <c r="O1768" s="153"/>
    </row>
    <row r="1769" spans="2:15" x14ac:dyDescent="0.25">
      <c r="B1769" s="141"/>
      <c r="C1769" s="142"/>
      <c r="D1769" s="143"/>
      <c r="E1769" s="144"/>
      <c r="F1769" s="142"/>
      <c r="G1769" s="142"/>
      <c r="H1769" s="146"/>
      <c r="I1769" s="152"/>
      <c r="J1769" s="143"/>
      <c r="K1769" s="142"/>
      <c r="L1769" s="142"/>
      <c r="M1769" s="142"/>
      <c r="N1769" s="142"/>
      <c r="O1769" s="153"/>
    </row>
    <row r="1770" spans="2:15" x14ac:dyDescent="0.25">
      <c r="B1770" s="154" t="s">
        <v>141</v>
      </c>
      <c r="C1770" s="179">
        <f>1.9/1000</f>
        <v>1.9E-3</v>
      </c>
      <c r="D1770" s="147">
        <f>+D1731+O1731</f>
        <v>335.1571118606546</v>
      </c>
      <c r="E1770" s="144" t="s">
        <v>139</v>
      </c>
      <c r="F1770" s="147">
        <v>237.3</v>
      </c>
      <c r="G1770" s="155">
        <f>110/1000</f>
        <v>0.11</v>
      </c>
      <c r="H1770" s="146">
        <f>+PI()*G1770^2/4</f>
        <v>9.5033177771091243E-3</v>
      </c>
      <c r="I1770" s="156">
        <f>+D1765+O1765</f>
        <v>335.34506900404244</v>
      </c>
      <c r="J1770" s="147">
        <f>+D1770</f>
        <v>335.1571118606546</v>
      </c>
      <c r="K1770" s="147">
        <f>+I1770-J1770</f>
        <v>0.18795714338784819</v>
      </c>
      <c r="L1770" s="142">
        <f>(-2*POWER(2*9.81*G1770*ABS(K1770)/F1770,0.5))*(LOG10(($D$2/(3.7*G1770))+((2.51*$D$3*POWER(F1770,0.5))/(G1770*POWER(2*9.81*G1770*ABS(K1770),0.5)))))</f>
        <v>0.26882414683871408</v>
      </c>
      <c r="M1770" s="146">
        <f>+IF(K1770&lt;0,-H1770*L1770,H1770*L1770)</f>
        <v>2.5547212935685452E-3</v>
      </c>
      <c r="N1770" s="142">
        <f>+M1770/K1770</f>
        <v>1.3592041502231689E-2</v>
      </c>
      <c r="O1770" s="148">
        <f>2*M1772/N1772</f>
        <v>-4.2292718296286311E-3</v>
      </c>
    </row>
    <row r="1771" spans="2:15" x14ac:dyDescent="0.25">
      <c r="B1771" s="141"/>
      <c r="C1771" s="142"/>
      <c r="D1771" s="143"/>
      <c r="E1771" s="144" t="s">
        <v>117</v>
      </c>
      <c r="F1771" s="143">
        <v>401.35</v>
      </c>
      <c r="G1771" s="143">
        <f>75/1000</f>
        <v>7.4999999999999997E-2</v>
      </c>
      <c r="H1771" s="146">
        <f>+PI()*G1771^2/4</f>
        <v>4.4178646691106467E-3</v>
      </c>
      <c r="I1771" s="156">
        <f>+D1735+O1735</f>
        <v>334.95884729511323</v>
      </c>
      <c r="J1771" s="147">
        <f>+D1770</f>
        <v>335.1571118606546</v>
      </c>
      <c r="K1771" s="147">
        <f>+I1771-J1771</f>
        <v>-0.19826456554136485</v>
      </c>
      <c r="L1771" s="142">
        <f>(-2*POWER(2*9.81*G1771*ABS(K1771)/F1771,0.5))*(LOG10(($D$2/(3.7*G1771))+((2.51*$D$3*POWER(F1771,0.5))/(G1771*POWER(2*9.81*G1771*ABS(K1771),0.5)))))</f>
        <v>0.15637231734575316</v>
      </c>
      <c r="M1771" s="146">
        <f>+IF(K1771&lt;0,-H1771*L1771,H1771*L1771)</f>
        <v>-6.9083173602876087E-4</v>
      </c>
      <c r="N1771" s="142">
        <f>+M1771/K1771</f>
        <v>3.4843933616803022E-3</v>
      </c>
      <c r="O1771" s="148"/>
    </row>
    <row r="1772" spans="2:15" ht="15.75" x14ac:dyDescent="0.3">
      <c r="B1772" s="141"/>
      <c r="C1772" s="142"/>
      <c r="D1772" s="143"/>
      <c r="E1772" s="144"/>
      <c r="F1772" s="142"/>
      <c r="G1772" s="142"/>
      <c r="H1772" s="146"/>
      <c r="I1772" s="152"/>
      <c r="J1772" s="143"/>
      <c r="K1772" s="142"/>
      <c r="L1772" s="149" t="s">
        <v>166</v>
      </c>
      <c r="M1772" s="150">
        <f>+SUM(M1770:M1771)-C1770</f>
        <v>-3.6110442460215606E-5</v>
      </c>
      <c r="N1772" s="151">
        <f>+SUM(N1770:N1771)</f>
        <v>1.7076434863911992E-2</v>
      </c>
      <c r="O1772" s="153"/>
    </row>
    <row r="1773" spans="2:15" ht="15.75" x14ac:dyDescent="0.3">
      <c r="B1773" s="141"/>
      <c r="C1773" s="142"/>
      <c r="D1773" s="143"/>
      <c r="E1773" s="144"/>
      <c r="F1773" s="142"/>
      <c r="G1773" s="142"/>
      <c r="H1773" s="146"/>
      <c r="I1773" s="152"/>
      <c r="J1773" s="143"/>
      <c r="K1773" s="142"/>
      <c r="L1773" s="149"/>
      <c r="M1773" s="150"/>
      <c r="N1773" s="151"/>
      <c r="O1773" s="153"/>
    </row>
    <row r="1774" spans="2:15" x14ac:dyDescent="0.25">
      <c r="B1774" s="154" t="s">
        <v>145</v>
      </c>
      <c r="C1774" s="143">
        <f>1.95/1000</f>
        <v>1.9499999999999999E-3</v>
      </c>
      <c r="D1774" s="147">
        <f>+D1735+O1735</f>
        <v>334.95884729511323</v>
      </c>
      <c r="E1774" s="144" t="s">
        <v>117</v>
      </c>
      <c r="F1774" s="143">
        <v>401.35</v>
      </c>
      <c r="G1774" s="143">
        <f>75/1000</f>
        <v>7.4999999999999997E-2</v>
      </c>
      <c r="H1774" s="146">
        <f>+PI()*G1774^2/4</f>
        <v>4.4178646691106467E-3</v>
      </c>
      <c r="I1774" s="147">
        <f>+D1770+O1770</f>
        <v>335.15288258882498</v>
      </c>
      <c r="J1774" s="147">
        <f>+D1774</f>
        <v>334.95884729511323</v>
      </c>
      <c r="K1774" s="147">
        <f>+I1774-J1774</f>
        <v>0.19403529371174955</v>
      </c>
      <c r="L1774" s="262">
        <f>(-2*POWER(2*9.81*G1774*ABS(K1774)/F1774,0.5))*(LOG10(($D$2/(3.7*G1774))+((2.51*$D$3*POWER(F1774,0.5))/(G1774*POWER(2*9.81*G1774*ABS(K1774),0.5)))))</f>
        <v>0.15444680048535367</v>
      </c>
      <c r="M1774" s="146">
        <f>+IF(K1774&lt;0,-H1774*L1774,H1774*L1774)</f>
        <v>6.8232506312142509E-4</v>
      </c>
      <c r="N1774" s="142">
        <f>+M1774/K1774</f>
        <v>3.5164997566631243E-3</v>
      </c>
      <c r="O1774" s="148">
        <f>2*M1776/N1776</f>
        <v>-4.2558490920069289E-3</v>
      </c>
    </row>
    <row r="1775" spans="2:15" x14ac:dyDescent="0.25">
      <c r="B1775" s="141"/>
      <c r="C1775" s="142"/>
      <c r="D1775" s="143"/>
      <c r="E1775" s="144" t="s">
        <v>167</v>
      </c>
      <c r="F1775" s="143">
        <v>249.85</v>
      </c>
      <c r="G1775" s="143">
        <f>75/1000</f>
        <v>7.4999999999999997E-2</v>
      </c>
      <c r="H1775" s="146">
        <f>+PI()*G1775^2/4</f>
        <v>4.4178646691106467E-3</v>
      </c>
      <c r="I1775" s="147">
        <f>+D1739+O1739</f>
        <v>335.30832885004924</v>
      </c>
      <c r="J1775" s="147">
        <f>+D1774</f>
        <v>334.95884729511323</v>
      </c>
      <c r="K1775" s="147">
        <f>+I1775-J1775</f>
        <v>0.34948155493600552</v>
      </c>
      <c r="L1775" s="142">
        <f>(-2*POWER(2*9.81*G1775*ABS(K1775)/F1775,0.5))*(LOG10(($D$2/(3.7*G1775))+((2.51*$D$3*POWER(F1775,0.5))/(G1775*POWER(2*9.81*G1775*ABS(K1775),0.5)))))</f>
        <v>0.28352282368121196</v>
      </c>
      <c r="M1775" s="146">
        <f>+IF(K1775&lt;0,-H1775*L1775,H1775*L1775)</f>
        <v>1.2525654656277137E-3</v>
      </c>
      <c r="N1775" s="142">
        <f>+M1775/K1775</f>
        <v>3.5840674505899866E-3</v>
      </c>
      <c r="O1775" s="148"/>
    </row>
    <row r="1776" spans="2:15" ht="15.75" x14ac:dyDescent="0.3">
      <c r="B1776" s="141"/>
      <c r="C1776" s="142"/>
      <c r="D1776" s="152"/>
      <c r="E1776" s="144"/>
      <c r="F1776" s="142"/>
      <c r="G1776" s="142"/>
      <c r="H1776" s="146"/>
      <c r="I1776" s="152"/>
      <c r="J1776" s="143"/>
      <c r="K1776" s="142"/>
      <c r="L1776" s="149" t="s">
        <v>166</v>
      </c>
      <c r="M1776" s="150">
        <f>+SUM(M1774:M1775)-C1774</f>
        <v>-1.5109471250861163E-5</v>
      </c>
      <c r="N1776" s="151">
        <f>+SUM(N1774:N1775)</f>
        <v>7.1005672072531108E-3</v>
      </c>
      <c r="O1776" s="153"/>
    </row>
    <row r="1777" spans="2:15" x14ac:dyDescent="0.25">
      <c r="B1777" s="141"/>
      <c r="C1777" s="142"/>
      <c r="D1777" s="152"/>
      <c r="E1777" s="144"/>
      <c r="F1777" s="142"/>
      <c r="G1777" s="142"/>
      <c r="H1777" s="146"/>
      <c r="I1777" s="152"/>
      <c r="J1777" s="143"/>
      <c r="K1777" s="142"/>
      <c r="L1777" s="142"/>
      <c r="M1777" s="142"/>
      <c r="N1777" s="142"/>
      <c r="O1777" s="153"/>
    </row>
    <row r="1778" spans="2:15" x14ac:dyDescent="0.25">
      <c r="B1778" s="154" t="s">
        <v>146</v>
      </c>
      <c r="C1778" s="143">
        <f>4.52/1000</f>
        <v>4.5199999999999997E-3</v>
      </c>
      <c r="D1778" s="156">
        <f>+D1739+O1739</f>
        <v>335.30832885004924</v>
      </c>
      <c r="E1778" s="144" t="s">
        <v>112</v>
      </c>
      <c r="F1778" s="143">
        <v>401.36</v>
      </c>
      <c r="G1778" s="145">
        <f>110/1000</f>
        <v>0.11</v>
      </c>
      <c r="H1778" s="146">
        <f>+PI()*G1778^2/4</f>
        <v>9.5033177771091243E-3</v>
      </c>
      <c r="I1778" s="156">
        <f>+D1765+O1765</f>
        <v>335.34506900404244</v>
      </c>
      <c r="J1778" s="147">
        <f>+D1778</f>
        <v>335.30832885004924</v>
      </c>
      <c r="K1778" s="147">
        <f>+I1778-J1778</f>
        <v>3.6740153993207514E-2</v>
      </c>
      <c r="L1778" s="142">
        <f>(-2*POWER(2*9.81*G1778*ABS(K1778)/F1778,0.5))*(LOG10(($D$2/(3.7*G1778))+((2.51*$D$3*POWER(F1778,0.5))/(G1778*POWER(2*9.81*G1778*ABS(K1778),0.5)))))</f>
        <v>7.826920272425493E-2</v>
      </c>
      <c r="M1778" s="146">
        <f>+IF(K1778&lt;0,-H1778*L1778,H1778*L1778)</f>
        <v>7.4381710564956974E-4</v>
      </c>
      <c r="N1778" s="142">
        <f>+M1778/K1778</f>
        <v>2.0245345345778518E-2</v>
      </c>
      <c r="O1778" s="148">
        <f>2*M1782/N1782</f>
        <v>-4.0050393142671559E-3</v>
      </c>
    </row>
    <row r="1779" spans="2:15" x14ac:dyDescent="0.25">
      <c r="B1779" s="141"/>
      <c r="C1779" s="142"/>
      <c r="D1779" s="152"/>
      <c r="E1779" s="144" t="s">
        <v>167</v>
      </c>
      <c r="F1779" s="143">
        <v>249.85</v>
      </c>
      <c r="G1779" s="145">
        <f>75/1000</f>
        <v>7.4999999999999997E-2</v>
      </c>
      <c r="H1779" s="146">
        <f>+PI()*G1779^2/4</f>
        <v>4.4178646691106467E-3</v>
      </c>
      <c r="I1779" s="156">
        <f>+D1774+O1774</f>
        <v>334.9545914460212</v>
      </c>
      <c r="J1779" s="147">
        <f>+D1778</f>
        <v>335.30832885004924</v>
      </c>
      <c r="K1779" s="147">
        <f>+I1779-J1779</f>
        <v>-0.35373740402803833</v>
      </c>
      <c r="L1779" s="142">
        <f>(-2*POWER(2*9.81*G1779*ABS(K1779)/F1779,0.5))*(LOG10(($D$2/(3.7*G1779))+((2.51*$D$3*POWER(F1779,0.5))/(G1779*POWER(2*9.81*G1779*ABS(K1779),0.5)))))</f>
        <v>0.28548211762727105</v>
      </c>
      <c r="M1779" s="146">
        <f>+IF(K1779&lt;0,-H1779*L1779,H1779*L1779)</f>
        <v>-1.2612213611284105E-3</v>
      </c>
      <c r="N1779" s="142">
        <f>+M1779/K1779</f>
        <v>3.5654170205547224E-3</v>
      </c>
      <c r="O1779" s="148"/>
    </row>
    <row r="1780" spans="2:15" x14ac:dyDescent="0.25">
      <c r="B1780" s="141"/>
      <c r="C1780" s="142"/>
      <c r="D1780" s="152"/>
      <c r="E1780" s="144" t="s">
        <v>140</v>
      </c>
      <c r="F1780" s="143">
        <v>298.01</v>
      </c>
      <c r="G1780" s="145">
        <f>63/1000</f>
        <v>6.3E-2</v>
      </c>
      <c r="H1780" s="146">
        <f>+PI()*G1780^2/4</f>
        <v>3.1172453105244723E-3</v>
      </c>
      <c r="I1780" s="156">
        <f>+D1745+O1745</f>
        <v>335.26991777607111</v>
      </c>
      <c r="J1780" s="147">
        <f>+D1778</f>
        <v>335.30832885004924</v>
      </c>
      <c r="K1780" s="147">
        <f>+I1780-J1780</f>
        <v>-3.8411073978124932E-2</v>
      </c>
      <c r="L1780" s="142">
        <f>(-2*POWER(2*9.81*G1780*ABS(K1780)/F1780,0.5))*(LOG10(($D$2/(3.7*G1780))+((2.51*$D$3*POWER(F1780,0.5))/(G1780*POWER(2*9.81*G1780*ABS(K1780),0.5)))))</f>
        <v>6.2999623729097662E-2</v>
      </c>
      <c r="M1780" s="146">
        <f>+IF(K1780&lt;0,-H1780*L1780,H1780*L1780)</f>
        <v>-1.9638528163433595E-4</v>
      </c>
      <c r="N1780" s="142">
        <f>+M1780/K1780</f>
        <v>5.1127256099680312E-3</v>
      </c>
      <c r="O1780" s="148"/>
    </row>
    <row r="1781" spans="2:15" x14ac:dyDescent="0.25">
      <c r="B1781" s="141"/>
      <c r="C1781" s="142"/>
      <c r="D1781" s="142"/>
      <c r="E1781" s="144" t="s">
        <v>168</v>
      </c>
      <c r="F1781" s="143">
        <v>184.94</v>
      </c>
      <c r="G1781" s="145">
        <f>110/1000</f>
        <v>0.11</v>
      </c>
      <c r="H1781" s="146">
        <f>+PI()*G1781^2/4</f>
        <v>9.5033177771091243E-3</v>
      </c>
      <c r="I1781" s="156">
        <f>+D1753+O1753</f>
        <v>335.81747263149305</v>
      </c>
      <c r="J1781" s="147">
        <f>+D1778</f>
        <v>335.30832885004924</v>
      </c>
      <c r="K1781" s="147">
        <f>+I1781-J1781</f>
        <v>0.50914378144381089</v>
      </c>
      <c r="L1781" s="142">
        <f>(-2*POWER(2*9.81*G1781*ABS(K1781)/F1781,0.5))*(LOG10(($D$2/(3.7*G1781))+((2.51*$D$3*POWER(F1781,0.5))/(G1781*POWER(2*9.81*G1781*ABS(K1781),0.5)))))</f>
        <v>0.54250444760318683</v>
      </c>
      <c r="M1781" s="146">
        <f>+IF(K1781&lt;0,-H1781*L1781,H1781*L1781)</f>
        <v>5.1555921610681307E-3</v>
      </c>
      <c r="N1781" s="142">
        <f>+M1781/K1781</f>
        <v>1.0126004380232426E-2</v>
      </c>
      <c r="O1781" s="148"/>
    </row>
    <row r="1782" spans="2:15" ht="15.75" x14ac:dyDescent="0.3">
      <c r="B1782" s="141"/>
      <c r="C1782" s="142"/>
      <c r="D1782" s="142"/>
      <c r="E1782" s="142"/>
      <c r="F1782" s="142"/>
      <c r="G1782" s="142"/>
      <c r="H1782" s="146"/>
      <c r="I1782" s="152"/>
      <c r="J1782" s="143"/>
      <c r="K1782" s="142"/>
      <c r="L1782" s="149" t="s">
        <v>166</v>
      </c>
      <c r="M1782" s="150">
        <f>+SUM(M1778:M1781)-C1778</f>
        <v>-7.8197376045046132E-5</v>
      </c>
      <c r="N1782" s="151">
        <f>+SUM(N1778:N1781)</f>
        <v>3.9049492356533697E-2</v>
      </c>
      <c r="O1782" s="153"/>
    </row>
    <row r="1783" spans="2:15" x14ac:dyDescent="0.25">
      <c r="B1783" s="141"/>
      <c r="C1783" s="142"/>
      <c r="D1783" s="142"/>
      <c r="E1783" s="142"/>
      <c r="F1783" s="142"/>
      <c r="G1783" s="142"/>
      <c r="H1783" s="146"/>
      <c r="I1783" s="142"/>
      <c r="J1783" s="143"/>
      <c r="K1783" s="142"/>
      <c r="L1783" s="142"/>
      <c r="M1783" s="142"/>
      <c r="N1783" s="142"/>
      <c r="O1783" s="153"/>
    </row>
    <row r="1784" spans="2:15" x14ac:dyDescent="0.25">
      <c r="B1784" s="154" t="s">
        <v>147</v>
      </c>
      <c r="C1784" s="142">
        <f>0.79/1000</f>
        <v>7.9000000000000001E-4</v>
      </c>
      <c r="D1784" s="147">
        <f>+D1745+O1745</f>
        <v>335.26991777607111</v>
      </c>
      <c r="E1784" s="144" t="s">
        <v>140</v>
      </c>
      <c r="F1784" s="143">
        <v>298.01</v>
      </c>
      <c r="G1784" s="143">
        <f>63/1000</f>
        <v>6.3E-2</v>
      </c>
      <c r="H1784" s="146">
        <f>+PI()*G1784^2/4</f>
        <v>3.1172453105244723E-3</v>
      </c>
      <c r="I1784" s="147">
        <f>+D1778+O1778</f>
        <v>335.30432381073496</v>
      </c>
      <c r="J1784" s="147">
        <f>+D1784</f>
        <v>335.26991777607111</v>
      </c>
      <c r="K1784" s="147">
        <f>+I1784-J1784</f>
        <v>3.440603466384573E-2</v>
      </c>
      <c r="L1784" s="142">
        <f>(-2*POWER(2*9.81*G1784*ABS(K1784)/F1784,0.5))*(LOG10(($D$2/(3.7*G1784))+((2.51*$D$3*POWER(F1784,0.5))/(G1784*POWER(2*9.81*G1784*ABS(K1784),0.5)))))</f>
        <v>5.9054655920562249E-2</v>
      </c>
      <c r="M1784" s="146">
        <f>+IF(K1784&lt;0,-H1784*L1784,H1784*L1784)</f>
        <v>1.8408784923300894E-4</v>
      </c>
      <c r="N1784" s="142">
        <f>+M1784/K1784</f>
        <v>5.3504523561516562E-3</v>
      </c>
      <c r="O1784" s="148">
        <f>2*M1786/N1786</f>
        <v>-4.0506245100429862E-3</v>
      </c>
    </row>
    <row r="1785" spans="2:15" x14ac:dyDescent="0.25">
      <c r="B1785" s="141"/>
      <c r="C1785" s="142"/>
      <c r="D1785" s="142"/>
      <c r="E1785" s="144" t="s">
        <v>169</v>
      </c>
      <c r="F1785" s="143">
        <v>119.71</v>
      </c>
      <c r="G1785" s="143">
        <f>63/1000</f>
        <v>6.3E-2</v>
      </c>
      <c r="H1785" s="146">
        <f>+PI()*G1785^2/4</f>
        <v>3.1172453105244723E-3</v>
      </c>
      <c r="I1785" s="147">
        <f>+D1749+O1749</f>
        <v>335.3706258543167</v>
      </c>
      <c r="J1785" s="147">
        <f>+D1784</f>
        <v>335.26991777607111</v>
      </c>
      <c r="K1785" s="147">
        <f>+I1785-J1785</f>
        <v>0.10070807824558869</v>
      </c>
      <c r="L1785" s="142">
        <f>(-2*POWER(2*9.81*G1785*ABS(K1785)/F1785,0.5))*(LOG10(($D$2/(3.7*G1785))+((2.51*$D$3*POWER(F1785,0.5))/(G1785*POWER(2*9.81*G1785*ABS(K1785),0.5)))))</f>
        <v>0.18713456260301561</v>
      </c>
      <c r="M1785" s="146">
        <f>+IF(K1785&lt;0,-H1785*L1785,H1785*L1785)</f>
        <v>5.8334433771129867E-4</v>
      </c>
      <c r="N1785" s="142">
        <f>+M1785/K1785</f>
        <v>5.7924284513576332E-3</v>
      </c>
      <c r="O1785" s="148"/>
    </row>
    <row r="1786" spans="2:15" ht="15.75" x14ac:dyDescent="0.3">
      <c r="B1786" s="141"/>
      <c r="C1786" s="142"/>
      <c r="D1786" s="142"/>
      <c r="E1786" s="142"/>
      <c r="F1786" s="142"/>
      <c r="G1786" s="142"/>
      <c r="H1786" s="146"/>
      <c r="I1786" s="142"/>
      <c r="J1786" s="142"/>
      <c r="K1786" s="142"/>
      <c r="L1786" s="149" t="s">
        <v>166</v>
      </c>
      <c r="M1786" s="150">
        <f>+SUM(M1784:M1785)-C1784</f>
        <v>-2.2567813055692355E-5</v>
      </c>
      <c r="N1786" s="151">
        <f>+SUM(N1784:N1785)</f>
        <v>1.1142880807509289E-2</v>
      </c>
      <c r="O1786" s="153"/>
    </row>
    <row r="1787" spans="2:15" x14ac:dyDescent="0.25">
      <c r="B1787" s="141"/>
      <c r="C1787" s="142"/>
      <c r="D1787" s="142"/>
      <c r="E1787" s="142"/>
      <c r="F1787" s="142"/>
      <c r="G1787" s="142"/>
      <c r="H1787" s="146"/>
      <c r="I1787" s="142"/>
      <c r="J1787" s="142"/>
      <c r="K1787" s="142"/>
      <c r="L1787" s="142"/>
      <c r="M1787" s="142"/>
      <c r="N1787" s="142"/>
      <c r="O1787" s="153"/>
    </row>
    <row r="1788" spans="2:15" x14ac:dyDescent="0.25">
      <c r="B1788" s="154" t="s">
        <v>148</v>
      </c>
      <c r="C1788" s="142">
        <f>0.76/1000</f>
        <v>7.6000000000000004E-4</v>
      </c>
      <c r="D1788" s="147">
        <f>+D1749+O1749</f>
        <v>335.3706258543167</v>
      </c>
      <c r="E1788" s="144" t="s">
        <v>169</v>
      </c>
      <c r="F1788" s="143">
        <v>119.71</v>
      </c>
      <c r="G1788" s="143">
        <f>63/1000</f>
        <v>6.3E-2</v>
      </c>
      <c r="H1788" s="146">
        <f>+PI()*G1788^2/4</f>
        <v>3.1172453105244723E-3</v>
      </c>
      <c r="I1788" s="147">
        <f>+D1784+O1784</f>
        <v>335.26586715156105</v>
      </c>
      <c r="J1788" s="261">
        <f>+D1788</f>
        <v>335.3706258543167</v>
      </c>
      <c r="K1788" s="147">
        <f>+I1788-J1788</f>
        <v>-0.10475870275564603</v>
      </c>
      <c r="L1788" s="142">
        <f>(-2*POWER(2*9.81*G1788*ABS(K1788)/F1788,0.5))*(LOG10(($D$2/(3.7*G1788))+((2.51*$D$3*POWER(F1788,0.5))/(G1788*POWER(2*9.81*G1788*ABS(K1788),0.5)))))</f>
        <v>0.19142120488789144</v>
      </c>
      <c r="M1788" s="146">
        <f>+IF(K1788&lt;0,-H1788*L1788,H1788*L1788)</f>
        <v>-5.967068532717238E-4</v>
      </c>
      <c r="N1788" s="142">
        <f>+M1788/K1788</f>
        <v>5.6960122412318048E-3</v>
      </c>
      <c r="O1788" s="148">
        <f>2*M1790/N1790</f>
        <v>-3.8202105809984383E-3</v>
      </c>
    </row>
    <row r="1789" spans="2:15" x14ac:dyDescent="0.25">
      <c r="B1789" s="141"/>
      <c r="C1789" s="142"/>
      <c r="D1789" s="142"/>
      <c r="E1789" s="144" t="s">
        <v>122</v>
      </c>
      <c r="F1789" s="143">
        <v>283.68</v>
      </c>
      <c r="G1789" s="143">
        <f>75/1000</f>
        <v>7.4999999999999997E-2</v>
      </c>
      <c r="H1789" s="146">
        <f>+PI()*G1789^2/4</f>
        <v>4.4178646691106467E-3</v>
      </c>
      <c r="I1789" s="147">
        <f>+D1753+O1753</f>
        <v>335.81747263149305</v>
      </c>
      <c r="J1789" s="261">
        <f>+D1788</f>
        <v>335.3706258543167</v>
      </c>
      <c r="K1789" s="147">
        <f>+I1789-J1789</f>
        <v>0.44684677717634713</v>
      </c>
      <c r="L1789" s="262">
        <f>(-2*POWER(2*9.81*G1789*ABS(K1789)/F1789,0.5))*(LOG10(($D$2/(3.7*G1789))+((2.51*$D$3*POWER(F1789,0.5))/(G1789*POWER(2*9.81*G1789*ABS(K1789),0.5)))))</f>
        <v>0.30333623674874921</v>
      </c>
      <c r="M1789" s="146">
        <f>+IF(K1789&lt;0,-H1789*L1789,H1789*L1789)</f>
        <v>1.3400984431932818E-3</v>
      </c>
      <c r="N1789" s="142">
        <f>+M1789/K1789</f>
        <v>2.9990110965137716E-3</v>
      </c>
      <c r="O1789" s="148"/>
    </row>
    <row r="1790" spans="2:15" ht="15.75" x14ac:dyDescent="0.3">
      <c r="B1790" s="141"/>
      <c r="C1790" s="142"/>
      <c r="D1790" s="142"/>
      <c r="E1790" s="142"/>
      <c r="F1790" s="142"/>
      <c r="G1790" s="142"/>
      <c r="H1790" s="142"/>
      <c r="I1790" s="142"/>
      <c r="J1790" s="142"/>
      <c r="K1790" s="142"/>
      <c r="L1790" s="149" t="s">
        <v>166</v>
      </c>
      <c r="M1790" s="150">
        <f>+SUM(M1788:M1789)-C1788</f>
        <v>-1.6608410078442003E-5</v>
      </c>
      <c r="N1790" s="151">
        <f>+SUM(N1788:N1789)</f>
        <v>8.6950233377455759E-3</v>
      </c>
      <c r="O1790" s="153"/>
    </row>
    <row r="1791" spans="2:15" x14ac:dyDescent="0.25">
      <c r="B1791" s="154"/>
      <c r="C1791" s="142"/>
      <c r="D1791" s="142"/>
      <c r="E1791" s="142"/>
      <c r="F1791" s="142"/>
      <c r="G1791" s="142"/>
      <c r="H1791" s="142"/>
      <c r="I1791" s="142"/>
      <c r="J1791" s="142"/>
      <c r="K1791" s="142"/>
      <c r="L1791" s="142"/>
      <c r="M1791" s="142"/>
      <c r="N1791" s="142"/>
      <c r="O1791" s="153"/>
    </row>
    <row r="1792" spans="2:15" x14ac:dyDescent="0.25">
      <c r="B1792" s="154" t="s">
        <v>142</v>
      </c>
      <c r="C1792" s="142">
        <f>3.71/1000</f>
        <v>3.7099999999999998E-3</v>
      </c>
      <c r="D1792" s="147">
        <f>+D1753+O1753</f>
        <v>335.81747263149305</v>
      </c>
      <c r="E1792" s="144" t="s">
        <v>168</v>
      </c>
      <c r="F1792" s="143">
        <v>184.94</v>
      </c>
      <c r="G1792" s="145">
        <f>110/1000</f>
        <v>0.11</v>
      </c>
      <c r="H1792" s="146">
        <f>+PI()*G1792^2/4</f>
        <v>9.5033177771091243E-3</v>
      </c>
      <c r="I1792" s="147">
        <f>+D1778+O1778</f>
        <v>335.30432381073496</v>
      </c>
      <c r="J1792" s="261">
        <f>+D1792</f>
        <v>335.81747263149305</v>
      </c>
      <c r="K1792" s="147">
        <f>+I1792-J1792</f>
        <v>-0.5131488207580901</v>
      </c>
      <c r="L1792" s="262">
        <f>(-2*POWER(2*9.81*G1792*ABS(K1792)/F1792,0.5))*(LOG10(($D$2/(3.7*G1792))+((2.51*$D$3*POWER(F1792,0.5))/(G1792*POWER(2*9.81*G1792*ABS(K1792),0.5)))))</f>
        <v>0.54489411606728244</v>
      </c>
      <c r="M1792" s="146">
        <f>+IF(K1792&lt;0,-H1792*L1792,H1792*L1792)</f>
        <v>-5.1783019398643675E-3</v>
      </c>
      <c r="N1792" s="142">
        <f>+M1792/K1792</f>
        <v>1.009122837350441E-2</v>
      </c>
      <c r="O1792" s="148">
        <f>2*M1795/N1795</f>
        <v>-3.2123273247008431E-3</v>
      </c>
    </row>
    <row r="1793" spans="2:15" x14ac:dyDescent="0.25">
      <c r="B1793" s="141"/>
      <c r="C1793" s="142"/>
      <c r="D1793" s="142"/>
      <c r="E1793" s="144" t="s">
        <v>171</v>
      </c>
      <c r="F1793" s="143">
        <v>283.68</v>
      </c>
      <c r="G1793" s="143">
        <f>75/1000</f>
        <v>7.4999999999999997E-2</v>
      </c>
      <c r="H1793" s="146">
        <f>+PI()*G1793^2/4</f>
        <v>4.4178646691106467E-3</v>
      </c>
      <c r="I1793" s="147">
        <f>+D1788+O1788</f>
        <v>335.36680564373569</v>
      </c>
      <c r="J1793" s="261">
        <f>+D1792</f>
        <v>335.81747263149305</v>
      </c>
      <c r="K1793" s="147">
        <f>+I1793-J1793</f>
        <v>-0.45066698775735858</v>
      </c>
      <c r="L1793" s="262">
        <f>(-2*POWER(2*9.81*G1793*ABS(K1793)/F1793,0.5))*(LOG10(($D$2/(3.7*G1793))+((2.51*$D$3*POWER(F1793,0.5))/(G1793*POWER(2*9.81*G1793*ABS(K1793),0.5)))))</f>
        <v>0.30480751358906016</v>
      </c>
      <c r="M1793" s="146">
        <f>+IF(K1793&lt;0,-H1793*L1793,H1793*L1793)</f>
        <v>-1.3465983451645723E-3</v>
      </c>
      <c r="N1793" s="142">
        <f>+M1793/K1793</f>
        <v>2.9880119506103869E-3</v>
      </c>
      <c r="O1793" s="148"/>
    </row>
    <row r="1794" spans="2:15" x14ac:dyDescent="0.25">
      <c r="B1794" s="141"/>
      <c r="C1794" s="142"/>
      <c r="D1794" s="142"/>
      <c r="E1794" s="144" t="s">
        <v>170</v>
      </c>
      <c r="F1794" s="143">
        <v>372.26</v>
      </c>
      <c r="G1794" s="145">
        <f>110/1000</f>
        <v>0.11</v>
      </c>
      <c r="H1794" s="146">
        <f>+PI()*G1794^2/4</f>
        <v>9.5033177771091243E-3</v>
      </c>
      <c r="I1794" s="147">
        <v>339.3</v>
      </c>
      <c r="J1794" s="261">
        <f>+D1792</f>
        <v>335.81747263149305</v>
      </c>
      <c r="K1794" s="147">
        <f>+I1794-J1794</f>
        <v>3.4825273685069646</v>
      </c>
      <c r="L1794" s="262">
        <f>(-2*POWER(2*9.81*G1794*ABS(K1794)/F1794,0.5))*(LOG10(($D$2/(3.7*G1794))+((2.51*$D$3*POWER(F1794,0.5))/(G1794*POWER(2*9.81*G1794*ABS(K1794),0.5)))))</f>
        <v>1.0742758038302795</v>
      </c>
      <c r="M1794" s="146">
        <f>+IF(K1794&lt;0,-H1794*L1794,H1794*L1794)</f>
        <v>1.020918434405849E-2</v>
      </c>
      <c r="N1794" s="142">
        <f>+M1794/K1794</f>
        <v>2.9315446122209197E-3</v>
      </c>
      <c r="O1794" s="148"/>
    </row>
    <row r="1795" spans="2:15" ht="16.5" thickBot="1" x14ac:dyDescent="0.35">
      <c r="B1795" s="299"/>
      <c r="C1795" s="300"/>
      <c r="D1795" s="300"/>
      <c r="E1795" s="300"/>
      <c r="F1795" s="300"/>
      <c r="G1795" s="300"/>
      <c r="H1795" s="300"/>
      <c r="I1795" s="300"/>
      <c r="J1795" s="300"/>
      <c r="K1795" s="300"/>
      <c r="L1795" s="301" t="s">
        <v>166</v>
      </c>
      <c r="M1795" s="302">
        <f>+SUM(M1792:M1794)-C1792</f>
        <v>-2.5715940970449935E-5</v>
      </c>
      <c r="N1795" s="303">
        <f>+SUM(N1792:N1794)</f>
        <v>1.6010784936335717E-2</v>
      </c>
      <c r="O1795" s="304"/>
    </row>
    <row r="1797" spans="2:15" ht="15.75" thickBot="1" x14ac:dyDescent="0.3"/>
    <row r="1798" spans="2:15" ht="15.75" thickBot="1" x14ac:dyDescent="0.3">
      <c r="B1798" s="131">
        <f>+B1759+1</f>
        <v>47</v>
      </c>
      <c r="D1798" s="297"/>
    </row>
    <row r="1799" spans="2:15" ht="32.25" thickBot="1" x14ac:dyDescent="0.3">
      <c r="B1799" s="125" t="s">
        <v>151</v>
      </c>
      <c r="C1799" s="298" t="s">
        <v>161</v>
      </c>
      <c r="D1799" s="298" t="s">
        <v>153</v>
      </c>
      <c r="E1799" s="125" t="s">
        <v>152</v>
      </c>
      <c r="F1799" s="125" t="s">
        <v>78</v>
      </c>
      <c r="G1799" s="125" t="s">
        <v>115</v>
      </c>
      <c r="H1799" s="125" t="s">
        <v>154</v>
      </c>
      <c r="I1799" s="125" t="s">
        <v>155</v>
      </c>
      <c r="J1799" s="125" t="s">
        <v>156</v>
      </c>
      <c r="K1799" s="125" t="s">
        <v>157</v>
      </c>
      <c r="L1799" s="125" t="s">
        <v>82</v>
      </c>
      <c r="M1799" s="125" t="s">
        <v>164</v>
      </c>
      <c r="N1799" s="125" t="s">
        <v>158</v>
      </c>
      <c r="O1799" s="129" t="s">
        <v>165</v>
      </c>
    </row>
    <row r="1800" spans="2:15" x14ac:dyDescent="0.25">
      <c r="B1800" s="132" t="s">
        <v>127</v>
      </c>
      <c r="C1800" s="133">
        <f>2.97/1000</f>
        <v>2.97E-3</v>
      </c>
      <c r="D1800" s="134">
        <f>+D1761+O1761</f>
        <v>336.49911026333325</v>
      </c>
      <c r="E1800" s="135" t="s">
        <v>110</v>
      </c>
      <c r="F1800" s="136">
        <v>310.83</v>
      </c>
      <c r="G1800" s="137">
        <f>110/1000</f>
        <v>0.11</v>
      </c>
      <c r="H1800" s="138">
        <f>+PI()*G1800^2/4</f>
        <v>9.5033177771091243E-3</v>
      </c>
      <c r="I1800" s="134">
        <v>339.3</v>
      </c>
      <c r="J1800" s="134">
        <f>+D1800</f>
        <v>336.49911026333325</v>
      </c>
      <c r="K1800" s="134">
        <f>+I1800-J1800</f>
        <v>2.8008897366667611</v>
      </c>
      <c r="L1800" s="133">
        <f>(-2*POWER(2*9.81*G1800*ABS(K1800)/F1800,0.5))*(LOG10(($D$2/(3.7*G1800))+((2.51*$D$3*POWER(F1800,0.5))/(G1800*POWER(2*9.81*G1800*ABS(K1800),0.5)))))</f>
        <v>1.0521144361628287</v>
      </c>
      <c r="M1800" s="139">
        <f>+IF(K1800&lt;0,-H1800*L1800,H1800*L1800)</f>
        <v>9.998577824739353E-3</v>
      </c>
      <c r="N1800" s="133">
        <f>+M1800/K1800</f>
        <v>3.5697863053467801E-3</v>
      </c>
      <c r="O1800" s="140">
        <f>2*M1802/N1802</f>
        <v>-2.614317870916275E-3</v>
      </c>
    </row>
    <row r="1801" spans="2:15" x14ac:dyDescent="0.25">
      <c r="B1801" s="141"/>
      <c r="C1801" s="142"/>
      <c r="D1801" s="143"/>
      <c r="E1801" s="144" t="s">
        <v>138</v>
      </c>
      <c r="F1801" s="143">
        <v>240.22</v>
      </c>
      <c r="G1801" s="145">
        <f>110/1000</f>
        <v>0.11</v>
      </c>
      <c r="H1801" s="146">
        <f>+PI()*G1801^2/4</f>
        <v>9.5033177771091243E-3</v>
      </c>
      <c r="I1801" s="147">
        <f>+D1765+O1765</f>
        <v>335.34506900404244</v>
      </c>
      <c r="J1801" s="147">
        <f>+D1800</f>
        <v>336.49911026333325</v>
      </c>
      <c r="K1801" s="147">
        <f>+I1801-J1801</f>
        <v>-1.1540412592908069</v>
      </c>
      <c r="L1801" s="142">
        <f>(-2*POWER(2*9.81*G1801*ABS(K1801)/F1801,0.5))*(LOG10(($D$2/(3.7*G1801))+((2.51*$D$3*POWER(F1801,0.5))/(G1801*POWER(2*9.81*G1801*ABS(K1801),0.5)))))</f>
        <v>0.74092224561437614</v>
      </c>
      <c r="M1801" s="146">
        <f>+IF(K1801&lt;0,-H1801*L1801,H1801*L1801)</f>
        <v>-7.0412195482027137E-3</v>
      </c>
      <c r="N1801" s="142">
        <f>+M1801/K1801</f>
        <v>6.1013585879327705E-3</v>
      </c>
      <c r="O1801" s="148"/>
    </row>
    <row r="1802" spans="2:15" ht="15.75" x14ac:dyDescent="0.3">
      <c r="B1802" s="141"/>
      <c r="C1802" s="142"/>
      <c r="D1802" s="143"/>
      <c r="E1802" s="144"/>
      <c r="F1802" s="143"/>
      <c r="G1802" s="145"/>
      <c r="H1802" s="146"/>
      <c r="I1802" s="147"/>
      <c r="J1802" s="147"/>
      <c r="K1802" s="147"/>
      <c r="L1802" s="149" t="s">
        <v>166</v>
      </c>
      <c r="M1802" s="150">
        <f>+SUM(M1800:M1801)-C1800</f>
        <v>-1.2641723463360701E-5</v>
      </c>
      <c r="N1802" s="151">
        <f>+SUM(N1800:N1801)</f>
        <v>9.6711448932795506E-3</v>
      </c>
      <c r="O1802" s="148"/>
    </row>
    <row r="1803" spans="2:15" x14ac:dyDescent="0.25">
      <c r="B1803" s="141"/>
      <c r="C1803" s="142"/>
      <c r="D1803" s="143"/>
      <c r="E1803" s="144"/>
      <c r="F1803" s="142"/>
      <c r="G1803" s="142"/>
      <c r="H1803" s="146"/>
      <c r="I1803" s="152"/>
      <c r="J1803" s="142"/>
      <c r="K1803" s="142"/>
      <c r="L1803" s="142"/>
      <c r="M1803" s="142"/>
      <c r="N1803" s="142"/>
      <c r="O1803" s="153"/>
    </row>
    <row r="1804" spans="2:15" x14ac:dyDescent="0.25">
      <c r="B1804" s="154" t="s">
        <v>128</v>
      </c>
      <c r="C1804" s="142">
        <f>3.73/1000</f>
        <v>3.7299999999999998E-3</v>
      </c>
      <c r="D1804" s="147">
        <f>+D1765+O1765</f>
        <v>335.34506900404244</v>
      </c>
      <c r="E1804" s="144" t="s">
        <v>138</v>
      </c>
      <c r="F1804" s="143">
        <v>240.22</v>
      </c>
      <c r="G1804" s="155">
        <f>110/1000</f>
        <v>0.11</v>
      </c>
      <c r="H1804" s="146">
        <f>+PI()*G1804^2/4</f>
        <v>9.5033177771091243E-3</v>
      </c>
      <c r="I1804" s="156">
        <f>+D1800+O1800</f>
        <v>336.49649594546236</v>
      </c>
      <c r="J1804" s="147">
        <f>+D1804</f>
        <v>335.34506900404244</v>
      </c>
      <c r="K1804" s="147">
        <f>+I1804-J1804</f>
        <v>1.1514269414199134</v>
      </c>
      <c r="L1804" s="142">
        <f>(-2*POWER(2*9.81*G1804*ABS(K1804)/F1804,0.5))*(LOG10(($D$2/(3.7*G1804))+((2.51*$D$3*POWER(F1804,0.5))/(G1804*POWER(2*9.81*G1804*ABS(K1804),0.5)))))</f>
        <v>0.73998396832987057</v>
      </c>
      <c r="M1804" s="146">
        <f>+IF(K1804&lt;0,-H1804*L1804,H1804*L1804)</f>
        <v>7.0323028010050139E-3</v>
      </c>
      <c r="N1804" s="142">
        <f>+M1804/K1804</f>
        <v>6.107467654294191E-3</v>
      </c>
      <c r="O1804" s="148">
        <f>2*M1807/N1807</f>
        <v>-3.8220756589753034E-3</v>
      </c>
    </row>
    <row r="1805" spans="2:15" x14ac:dyDescent="0.25">
      <c r="B1805" s="141"/>
      <c r="C1805" s="142"/>
      <c r="D1805" s="143"/>
      <c r="E1805" s="144" t="s">
        <v>139</v>
      </c>
      <c r="F1805" s="147">
        <v>237.3</v>
      </c>
      <c r="G1805" s="155">
        <f>110/1000</f>
        <v>0.11</v>
      </c>
      <c r="H1805" s="146">
        <f>+PI()*G1805^2/4</f>
        <v>9.5033177771091243E-3</v>
      </c>
      <c r="I1805" s="156">
        <f>+D1770+O1770</f>
        <v>335.15288258882498</v>
      </c>
      <c r="J1805" s="147">
        <f>+D1804</f>
        <v>335.34506900404244</v>
      </c>
      <c r="K1805" s="147">
        <f>+I1805-J1805</f>
        <v>-0.19218641521746349</v>
      </c>
      <c r="L1805" s="142">
        <f>(-2*POWER(2*9.81*G1805*ABS(K1805)/F1805,0.5))*(LOG10(($D$2/(3.7*G1805))+((2.51*$D$3*POWER(F1805,0.5))/(G1805*POWER(2*9.81*G1805*ABS(K1805),0.5)))))</f>
        <v>0.27223311940300088</v>
      </c>
      <c r="M1805" s="146">
        <f>+IF(K1805&lt;0,-H1805*L1805,H1805*L1805)</f>
        <v>-2.5871178431404089E-3</v>
      </c>
      <c r="N1805" s="142">
        <f>+M1805/K1805</f>
        <v>1.3461502157751493E-2</v>
      </c>
      <c r="O1805" s="148"/>
    </row>
    <row r="1806" spans="2:15" x14ac:dyDescent="0.25">
      <c r="B1806" s="141"/>
      <c r="C1806" s="142"/>
      <c r="D1806" s="143"/>
      <c r="E1806" s="144" t="s">
        <v>112</v>
      </c>
      <c r="F1806" s="143">
        <v>401.36</v>
      </c>
      <c r="G1806" s="155">
        <f>110/1000</f>
        <v>0.11</v>
      </c>
      <c r="H1806" s="146">
        <f>+PI()*G1806^2/4</f>
        <v>9.5033177771091243E-3</v>
      </c>
      <c r="I1806" s="156">
        <f>+D1778+O1778</f>
        <v>335.30432381073496</v>
      </c>
      <c r="J1806" s="147">
        <f>+D1804</f>
        <v>335.34506900404244</v>
      </c>
      <c r="K1806" s="147">
        <f>+I1806-J1806</f>
        <v>-4.0745193307486716E-2</v>
      </c>
      <c r="L1806" s="142">
        <f>(-2*POWER(2*9.81*G1806*ABS(K1806)/F1806,0.5))*(LOG10(($D$2/(3.7*G1806))+((2.51*$D$3*POWER(F1806,0.5))/(G1806*POWER(2*9.81*G1806*ABS(K1806),0.5)))))</f>
        <v>8.3088533218768856E-2</v>
      </c>
      <c r="M1806" s="146">
        <f>+IF(K1806&lt;0,-H1806*L1806,H1806*L1806)</f>
        <v>-7.8961673481184812E-4</v>
      </c>
      <c r="N1806" s="142">
        <f>+M1806/K1806</f>
        <v>1.9379383694487471E-2</v>
      </c>
      <c r="O1806" s="148"/>
    </row>
    <row r="1807" spans="2:15" ht="15.75" x14ac:dyDescent="0.3">
      <c r="B1807" s="141"/>
      <c r="C1807" s="142"/>
      <c r="D1807" s="143"/>
      <c r="E1807" s="144"/>
      <c r="F1807" s="143"/>
      <c r="G1807" s="155"/>
      <c r="H1807" s="146"/>
      <c r="I1807" s="156"/>
      <c r="J1807" s="147"/>
      <c r="K1807" s="147"/>
      <c r="L1807" s="149" t="s">
        <v>166</v>
      </c>
      <c r="M1807" s="150">
        <f>+SUM(M1804:M1806)-C1804</f>
        <v>-7.443177694724289E-5</v>
      </c>
      <c r="N1807" s="151">
        <f>+SUM(N1804:N1806)</f>
        <v>3.8948353506533154E-2</v>
      </c>
      <c r="O1807" s="153"/>
    </row>
    <row r="1808" spans="2:15" x14ac:dyDescent="0.25">
      <c r="B1808" s="141"/>
      <c r="C1808" s="142"/>
      <c r="D1808" s="143"/>
      <c r="E1808" s="144"/>
      <c r="F1808" s="142"/>
      <c r="G1808" s="142"/>
      <c r="H1808" s="146"/>
      <c r="I1808" s="152"/>
      <c r="J1808" s="143"/>
      <c r="K1808" s="142"/>
      <c r="L1808" s="142"/>
      <c r="M1808" s="142"/>
      <c r="N1808" s="142"/>
      <c r="O1808" s="153"/>
    </row>
    <row r="1809" spans="2:15" x14ac:dyDescent="0.25">
      <c r="B1809" s="154" t="s">
        <v>141</v>
      </c>
      <c r="C1809" s="179">
        <f>1.9/1000</f>
        <v>1.9E-3</v>
      </c>
      <c r="D1809" s="147">
        <f>+D1770+O1770</f>
        <v>335.15288258882498</v>
      </c>
      <c r="E1809" s="144" t="s">
        <v>139</v>
      </c>
      <c r="F1809" s="147">
        <v>237.3</v>
      </c>
      <c r="G1809" s="155">
        <f>110/1000</f>
        <v>0.11</v>
      </c>
      <c r="H1809" s="146">
        <f>+PI()*G1809^2/4</f>
        <v>9.5033177771091243E-3</v>
      </c>
      <c r="I1809" s="156">
        <f>+D1804+O1804</f>
        <v>335.34124692838344</v>
      </c>
      <c r="J1809" s="147">
        <f>+D1809</f>
        <v>335.15288258882498</v>
      </c>
      <c r="K1809" s="147">
        <f>+I1809-J1809</f>
        <v>0.18836433955846132</v>
      </c>
      <c r="L1809" s="142">
        <f>(-2*POWER(2*9.81*G1809*ABS(K1809)/F1809,0.5))*(LOG10(($D$2/(3.7*G1809))+((2.51*$D$3*POWER(F1809,0.5))/(G1809*POWER(2*9.81*G1809*ABS(K1809),0.5)))))</f>
        <v>0.26915382864497028</v>
      </c>
      <c r="M1809" s="146">
        <f>+IF(K1809&lt;0,-H1809*L1809,H1809*L1809)</f>
        <v>2.5578543645387291E-3</v>
      </c>
      <c r="N1809" s="142">
        <f>+M1809/K1809</f>
        <v>1.3579291974980571E-2</v>
      </c>
      <c r="O1809" s="148">
        <f>2*M1811/N1811</f>
        <v>-3.8714921502614268E-3</v>
      </c>
    </row>
    <row r="1810" spans="2:15" x14ac:dyDescent="0.25">
      <c r="B1810" s="141"/>
      <c r="C1810" s="142"/>
      <c r="D1810" s="143"/>
      <c r="E1810" s="144" t="s">
        <v>117</v>
      </c>
      <c r="F1810" s="143">
        <v>401.35</v>
      </c>
      <c r="G1810" s="143">
        <f>75/1000</f>
        <v>7.4999999999999997E-2</v>
      </c>
      <c r="H1810" s="146">
        <f>+PI()*G1810^2/4</f>
        <v>4.4178646691106467E-3</v>
      </c>
      <c r="I1810" s="156">
        <f>+D1774+O1774</f>
        <v>334.9545914460212</v>
      </c>
      <c r="J1810" s="147">
        <f>+D1809</f>
        <v>335.15288258882498</v>
      </c>
      <c r="K1810" s="147">
        <f>+I1810-J1810</f>
        <v>-0.19829114280378235</v>
      </c>
      <c r="L1810" s="142">
        <f>(-2*POWER(2*9.81*G1810*ABS(K1810)/F1810,0.5))*(LOG10(($D$2/(3.7*G1810))+((2.51*$D$3*POWER(F1810,0.5))/(G1810*POWER(2*9.81*G1810*ABS(K1810),0.5)))))</f>
        <v>0.15638436067548631</v>
      </c>
      <c r="M1810" s="146">
        <f>+IF(K1810&lt;0,-H1810*L1810,H1810*L1810)</f>
        <v>-6.9088494182968738E-4</v>
      </c>
      <c r="N1810" s="142">
        <f>+M1810/K1810</f>
        <v>3.4841946647780828E-3</v>
      </c>
      <c r="O1810" s="148"/>
    </row>
    <row r="1811" spans="2:15" ht="15.75" x14ac:dyDescent="0.3">
      <c r="B1811" s="141"/>
      <c r="C1811" s="142"/>
      <c r="D1811" s="143"/>
      <c r="E1811" s="144"/>
      <c r="F1811" s="142"/>
      <c r="G1811" s="142"/>
      <c r="H1811" s="146"/>
      <c r="I1811" s="152"/>
      <c r="J1811" s="143"/>
      <c r="K1811" s="142"/>
      <c r="L1811" s="149" t="s">
        <v>166</v>
      </c>
      <c r="M1811" s="150">
        <f>+SUM(M1809:M1810)-C1809</f>
        <v>-3.3030577290958174E-5</v>
      </c>
      <c r="N1811" s="151">
        <f>+SUM(N1809:N1810)</f>
        <v>1.7063486639758652E-2</v>
      </c>
      <c r="O1811" s="153"/>
    </row>
    <row r="1812" spans="2:15" ht="15.75" x14ac:dyDescent="0.3">
      <c r="B1812" s="141"/>
      <c r="C1812" s="142"/>
      <c r="D1812" s="143"/>
      <c r="E1812" s="144"/>
      <c r="F1812" s="142"/>
      <c r="G1812" s="142"/>
      <c r="H1812" s="146"/>
      <c r="I1812" s="152"/>
      <c r="J1812" s="143"/>
      <c r="K1812" s="142"/>
      <c r="L1812" s="149"/>
      <c r="M1812" s="150"/>
      <c r="N1812" s="151"/>
      <c r="O1812" s="153"/>
    </row>
    <row r="1813" spans="2:15" x14ac:dyDescent="0.25">
      <c r="B1813" s="154" t="s">
        <v>145</v>
      </c>
      <c r="C1813" s="143">
        <f>1.95/1000</f>
        <v>1.9499999999999999E-3</v>
      </c>
      <c r="D1813" s="147">
        <f>+D1774+O1774</f>
        <v>334.9545914460212</v>
      </c>
      <c r="E1813" s="144" t="s">
        <v>117</v>
      </c>
      <c r="F1813" s="143">
        <v>401.35</v>
      </c>
      <c r="G1813" s="143">
        <f>75/1000</f>
        <v>7.4999999999999997E-2</v>
      </c>
      <c r="H1813" s="146">
        <f>+PI()*G1813^2/4</f>
        <v>4.4178646691106467E-3</v>
      </c>
      <c r="I1813" s="147">
        <f>+D1809+O1809</f>
        <v>335.14901109667471</v>
      </c>
      <c r="J1813" s="147">
        <f>+D1813</f>
        <v>334.9545914460212</v>
      </c>
      <c r="K1813" s="147">
        <f>+I1813-J1813</f>
        <v>0.19441965065351496</v>
      </c>
      <c r="L1813" s="262">
        <f>(-2*POWER(2*9.81*G1813*ABS(K1813)/F1813,0.5))*(LOG10(($D$2/(3.7*G1813))+((2.51*$D$3*POWER(F1813,0.5))/(G1813*POWER(2*9.81*G1813*ABS(K1813),0.5)))))</f>
        <v>0.15462254160309524</v>
      </c>
      <c r="M1813" s="146">
        <f>+IF(K1813&lt;0,-H1813*L1813,H1813*L1813)</f>
        <v>6.831014635964056E-4</v>
      </c>
      <c r="N1813" s="142">
        <f>+M1813/K1813</f>
        <v>3.5135412562477806E-3</v>
      </c>
      <c r="O1813" s="148">
        <f>2*M1815/N1815</f>
        <v>-3.8953486526783336E-3</v>
      </c>
    </row>
    <row r="1814" spans="2:15" x14ac:dyDescent="0.25">
      <c r="B1814" s="141"/>
      <c r="C1814" s="142"/>
      <c r="D1814" s="143"/>
      <c r="E1814" s="144" t="s">
        <v>167</v>
      </c>
      <c r="F1814" s="143">
        <v>249.85</v>
      </c>
      <c r="G1814" s="143">
        <f>75/1000</f>
        <v>7.4999999999999997E-2</v>
      </c>
      <c r="H1814" s="146">
        <f>+PI()*G1814^2/4</f>
        <v>4.4178646691106467E-3</v>
      </c>
      <c r="I1814" s="147">
        <f>+D1778+O1778</f>
        <v>335.30432381073496</v>
      </c>
      <c r="J1814" s="147">
        <f>+D1813</f>
        <v>334.9545914460212</v>
      </c>
      <c r="K1814" s="147">
        <f>+I1814-J1814</f>
        <v>0.34973236471375913</v>
      </c>
      <c r="L1814" s="142">
        <f>(-2*POWER(2*9.81*G1814*ABS(K1814)/F1814,0.5))*(LOG10(($D$2/(3.7*G1814))+((2.51*$D$3*POWER(F1814,0.5))/(G1814*POWER(2*9.81*G1814*ABS(K1814),0.5)))))</f>
        <v>0.28363858065333625</v>
      </c>
      <c r="M1814" s="146">
        <f>+IF(K1814&lt;0,-H1814*L1814,H1814*L1814)</f>
        <v>1.2530768642650648E-3</v>
      </c>
      <c r="N1814" s="142">
        <f>+M1814/K1814</f>
        <v>3.5829594018004429E-3</v>
      </c>
      <c r="O1814" s="148"/>
    </row>
    <row r="1815" spans="2:15" ht="15.75" x14ac:dyDescent="0.3">
      <c r="B1815" s="141"/>
      <c r="C1815" s="142"/>
      <c r="D1815" s="152"/>
      <c r="E1815" s="144"/>
      <c r="F1815" s="142"/>
      <c r="G1815" s="142"/>
      <c r="H1815" s="146"/>
      <c r="I1815" s="152"/>
      <c r="J1815" s="143"/>
      <c r="K1815" s="142"/>
      <c r="L1815" s="149" t="s">
        <v>166</v>
      </c>
      <c r="M1815" s="150">
        <f>+SUM(M1813:M1814)-C1813</f>
        <v>-1.3821672138529528E-5</v>
      </c>
      <c r="N1815" s="151">
        <f>+SUM(N1813:N1814)</f>
        <v>7.0965006580482239E-3</v>
      </c>
      <c r="O1815" s="153"/>
    </row>
    <row r="1816" spans="2:15" x14ac:dyDescent="0.25">
      <c r="B1816" s="141"/>
      <c r="C1816" s="142"/>
      <c r="D1816" s="152"/>
      <c r="E1816" s="144"/>
      <c r="F1816" s="142"/>
      <c r="G1816" s="142"/>
      <c r="H1816" s="146"/>
      <c r="I1816" s="152"/>
      <c r="J1816" s="143"/>
      <c r="K1816" s="142"/>
      <c r="L1816" s="142"/>
      <c r="M1816" s="142"/>
      <c r="N1816" s="142"/>
      <c r="O1816" s="153"/>
    </row>
    <row r="1817" spans="2:15" x14ac:dyDescent="0.25">
      <c r="B1817" s="154" t="s">
        <v>146</v>
      </c>
      <c r="C1817" s="143">
        <f>4.52/1000</f>
        <v>4.5199999999999997E-3</v>
      </c>
      <c r="D1817" s="156">
        <f>+D1778+O1778</f>
        <v>335.30432381073496</v>
      </c>
      <c r="E1817" s="144" t="s">
        <v>112</v>
      </c>
      <c r="F1817" s="143">
        <v>401.36</v>
      </c>
      <c r="G1817" s="145">
        <f>110/1000</f>
        <v>0.11</v>
      </c>
      <c r="H1817" s="146">
        <f>+PI()*G1817^2/4</f>
        <v>9.5033177771091243E-3</v>
      </c>
      <c r="I1817" s="156">
        <f>+D1804+O1804</f>
        <v>335.34124692838344</v>
      </c>
      <c r="J1817" s="147">
        <f>+D1817</f>
        <v>335.30432381073496</v>
      </c>
      <c r="K1817" s="147">
        <f>+I1817-J1817</f>
        <v>3.6923117648484549E-2</v>
      </c>
      <c r="L1817" s="142">
        <f>(-2*POWER(2*9.81*G1817*ABS(K1817)/F1817,0.5))*(LOG10(($D$2/(3.7*G1817))+((2.51*$D$3*POWER(F1817,0.5))/(G1817*POWER(2*9.81*G1817*ABS(K1817),0.5)))))</f>
        <v>7.8494179126781333E-2</v>
      </c>
      <c r="M1817" s="146">
        <f>+IF(K1817&lt;0,-H1817*L1817,H1817*L1817)</f>
        <v>7.4595512789512903E-4</v>
      </c>
      <c r="N1817" s="142">
        <f>+M1817/K1817</f>
        <v>2.0202929097070589E-2</v>
      </c>
      <c r="O1817" s="148">
        <f>2*M1821/N1821</f>
        <v>-3.6654237061713745E-3</v>
      </c>
    </row>
    <row r="1818" spans="2:15" x14ac:dyDescent="0.25">
      <c r="B1818" s="141"/>
      <c r="C1818" s="142"/>
      <c r="D1818" s="152"/>
      <c r="E1818" s="144" t="s">
        <v>167</v>
      </c>
      <c r="F1818" s="143">
        <v>249.85</v>
      </c>
      <c r="G1818" s="145">
        <f>75/1000</f>
        <v>7.4999999999999997E-2</v>
      </c>
      <c r="H1818" s="146">
        <f>+PI()*G1818^2/4</f>
        <v>4.4178646691106467E-3</v>
      </c>
      <c r="I1818" s="156">
        <f>+D1813+O1813</f>
        <v>334.95069609736851</v>
      </c>
      <c r="J1818" s="147">
        <f>+D1817</f>
        <v>335.30432381073496</v>
      </c>
      <c r="K1818" s="147">
        <f>+I1818-J1818</f>
        <v>-0.35362771336644983</v>
      </c>
      <c r="L1818" s="142">
        <f>(-2*POWER(2*9.81*G1818*ABS(K1818)/F1818,0.5))*(LOG10(($D$2/(3.7*G1818))+((2.51*$D$3*POWER(F1818,0.5))/(G1818*POWER(2*9.81*G1818*ABS(K1818),0.5)))))</f>
        <v>0.28543174919773523</v>
      </c>
      <c r="M1818" s="146">
        <f>+IF(K1818&lt;0,-H1818*L1818,H1818*L1818)</f>
        <v>-1.2609988402231256E-3</v>
      </c>
      <c r="N1818" s="142">
        <f>+M1818/K1818</f>
        <v>3.5658937140947561E-3</v>
      </c>
      <c r="O1818" s="148"/>
    </row>
    <row r="1819" spans="2:15" x14ac:dyDescent="0.25">
      <c r="B1819" s="141"/>
      <c r="C1819" s="142"/>
      <c r="D1819" s="152"/>
      <c r="E1819" s="144" t="s">
        <v>140</v>
      </c>
      <c r="F1819" s="143">
        <v>298.01</v>
      </c>
      <c r="G1819" s="145">
        <f>63/1000</f>
        <v>6.3E-2</v>
      </c>
      <c r="H1819" s="146">
        <f>+PI()*G1819^2/4</f>
        <v>3.1172453105244723E-3</v>
      </c>
      <c r="I1819" s="156">
        <f>+D1784+O1784</f>
        <v>335.26586715156105</v>
      </c>
      <c r="J1819" s="147">
        <f>+D1817</f>
        <v>335.30432381073496</v>
      </c>
      <c r="K1819" s="147">
        <f>+I1819-J1819</f>
        <v>-3.8456659173903063E-2</v>
      </c>
      <c r="L1819" s="142">
        <f>(-2*POWER(2*9.81*G1819*ABS(K1819)/F1819,0.5))*(LOG10(($D$2/(3.7*G1819))+((2.51*$D$3*POWER(F1819,0.5))/(G1819*POWER(2*9.81*G1819*ABS(K1819),0.5)))))</f>
        <v>6.3043488190734659E-2</v>
      </c>
      <c r="M1819" s="146">
        <f>+IF(K1819&lt;0,-H1819*L1819,H1819*L1819)</f>
        <v>-1.9652201792167256E-4</v>
      </c>
      <c r="N1819" s="142">
        <f>+M1819/K1819</f>
        <v>5.1102207561241741E-3</v>
      </c>
      <c r="O1819" s="148"/>
    </row>
    <row r="1820" spans="2:15" x14ac:dyDescent="0.25">
      <c r="B1820" s="141"/>
      <c r="C1820" s="142"/>
      <c r="D1820" s="142"/>
      <c r="E1820" s="144" t="s">
        <v>168</v>
      </c>
      <c r="F1820" s="143">
        <v>184.94</v>
      </c>
      <c r="G1820" s="145">
        <f>110/1000</f>
        <v>0.11</v>
      </c>
      <c r="H1820" s="146">
        <f>+PI()*G1820^2/4</f>
        <v>9.5033177771091243E-3</v>
      </c>
      <c r="I1820" s="156">
        <f>+D1792+O1792</f>
        <v>335.81426030416833</v>
      </c>
      <c r="J1820" s="147">
        <f>+D1817</f>
        <v>335.30432381073496</v>
      </c>
      <c r="K1820" s="147">
        <f>+I1820-J1820</f>
        <v>0.50993649343337211</v>
      </c>
      <c r="L1820" s="142">
        <f>(-2*POWER(2*9.81*G1820*ABS(K1820)/F1820,0.5))*(LOG10(($D$2/(3.7*G1820))+((2.51*$D$3*POWER(F1820,0.5))/(G1820*POWER(2*9.81*G1820*ABS(K1820),0.5)))))</f>
        <v>0.5429780955680491</v>
      </c>
      <c r="M1820" s="146">
        <f>+IF(K1820&lt;0,-H1820*L1820,H1820*L1820)</f>
        <v>5.1600933881926977E-3</v>
      </c>
      <c r="N1820" s="142">
        <f>+M1820/K1820</f>
        <v>1.011909022915794E-2</v>
      </c>
      <c r="O1820" s="148"/>
    </row>
    <row r="1821" spans="2:15" ht="15.75" x14ac:dyDescent="0.3">
      <c r="B1821" s="141"/>
      <c r="C1821" s="142"/>
      <c r="D1821" s="142"/>
      <c r="E1821" s="142"/>
      <c r="F1821" s="142"/>
      <c r="G1821" s="142"/>
      <c r="H1821" s="146"/>
      <c r="I1821" s="152"/>
      <c r="J1821" s="143"/>
      <c r="K1821" s="142"/>
      <c r="L1821" s="149" t="s">
        <v>166</v>
      </c>
      <c r="M1821" s="150">
        <f>+SUM(M1817:M1820)-C1817</f>
        <v>-7.1472342056970797E-5</v>
      </c>
      <c r="N1821" s="151">
        <f>+SUM(N1817:N1820)</f>
        <v>3.8998133796447461E-2</v>
      </c>
      <c r="O1821" s="153"/>
    </row>
    <row r="1822" spans="2:15" x14ac:dyDescent="0.25">
      <c r="B1822" s="141"/>
      <c r="C1822" s="142"/>
      <c r="D1822" s="142"/>
      <c r="E1822" s="142"/>
      <c r="F1822" s="142"/>
      <c r="G1822" s="142"/>
      <c r="H1822" s="146"/>
      <c r="I1822" s="142"/>
      <c r="J1822" s="143"/>
      <c r="K1822" s="142"/>
      <c r="L1822" s="142"/>
      <c r="M1822" s="142"/>
      <c r="N1822" s="142"/>
      <c r="O1822" s="153"/>
    </row>
    <row r="1823" spans="2:15" x14ac:dyDescent="0.25">
      <c r="B1823" s="154" t="s">
        <v>147</v>
      </c>
      <c r="C1823" s="142">
        <f>0.79/1000</f>
        <v>7.9000000000000001E-4</v>
      </c>
      <c r="D1823" s="147">
        <f>+D1784+O1784</f>
        <v>335.26586715156105</v>
      </c>
      <c r="E1823" s="144" t="s">
        <v>140</v>
      </c>
      <c r="F1823" s="143">
        <v>298.01</v>
      </c>
      <c r="G1823" s="143">
        <f>63/1000</f>
        <v>6.3E-2</v>
      </c>
      <c r="H1823" s="146">
        <f>+PI()*G1823^2/4</f>
        <v>3.1172453105244723E-3</v>
      </c>
      <c r="I1823" s="147">
        <f>+D1817+O1817</f>
        <v>335.30065838702876</v>
      </c>
      <c r="J1823" s="147">
        <f>+D1823</f>
        <v>335.26586715156105</v>
      </c>
      <c r="K1823" s="147">
        <f>+I1823-J1823</f>
        <v>3.4791235467707793E-2</v>
      </c>
      <c r="L1823" s="142">
        <f>(-2*POWER(2*9.81*G1823*ABS(K1823)/F1823,0.5))*(LOG10(($D$2/(3.7*G1823))+((2.51*$D$3*POWER(F1823,0.5))/(G1823*POWER(2*9.81*G1823*ABS(K1823),0.5)))))</f>
        <v>5.9442288807677858E-2</v>
      </c>
      <c r="M1823" s="146">
        <f>+IF(K1823&lt;0,-H1823*L1823,H1823*L1823)</f>
        <v>1.8529619603257512E-4</v>
      </c>
      <c r="N1823" s="142">
        <f>+M1823/K1823</f>
        <v>5.3259446967487438E-3</v>
      </c>
      <c r="O1823" s="148">
        <f>2*M1825/N1825</f>
        <v>-3.7062228674467441E-3</v>
      </c>
    </row>
    <row r="1824" spans="2:15" x14ac:dyDescent="0.25">
      <c r="B1824" s="141"/>
      <c r="C1824" s="142"/>
      <c r="D1824" s="142"/>
      <c r="E1824" s="144" t="s">
        <v>169</v>
      </c>
      <c r="F1824" s="143">
        <v>119.71</v>
      </c>
      <c r="G1824" s="143">
        <f>63/1000</f>
        <v>6.3E-2</v>
      </c>
      <c r="H1824" s="146">
        <f>+PI()*G1824^2/4</f>
        <v>3.1172453105244723E-3</v>
      </c>
      <c r="I1824" s="147">
        <f>+D1788+O1788</f>
        <v>335.36680564373569</v>
      </c>
      <c r="J1824" s="147">
        <f>+D1823</f>
        <v>335.26586715156105</v>
      </c>
      <c r="K1824" s="147">
        <f>+I1824-J1824</f>
        <v>0.10093849217463458</v>
      </c>
      <c r="L1824" s="142">
        <f>(-2*POWER(2*9.81*G1824*ABS(K1824)/F1824,0.5))*(LOG10(($D$2/(3.7*G1824))+((2.51*$D$3*POWER(F1824,0.5))/(G1824*POWER(2*9.81*G1824*ABS(K1824),0.5)))))</f>
        <v>0.18738039372336313</v>
      </c>
      <c r="M1824" s="146">
        <f>+IF(K1824&lt;0,-H1824*L1824,H1824*L1824)</f>
        <v>5.8411065361838293E-4</v>
      </c>
      <c r="N1824" s="142">
        <f>+M1824/K1824</f>
        <v>5.7867978908165965E-3</v>
      </c>
      <c r="O1824" s="148"/>
    </row>
    <row r="1825" spans="2:15" ht="15.75" x14ac:dyDescent="0.3">
      <c r="B1825" s="141"/>
      <c r="C1825" s="142"/>
      <c r="D1825" s="142"/>
      <c r="E1825" s="142"/>
      <c r="F1825" s="142"/>
      <c r="G1825" s="142"/>
      <c r="H1825" s="146"/>
      <c r="I1825" s="142"/>
      <c r="J1825" s="142"/>
      <c r="K1825" s="142"/>
      <c r="L1825" s="149" t="s">
        <v>166</v>
      </c>
      <c r="M1825" s="150">
        <f>+SUM(M1823:M1824)-C1823</f>
        <v>-2.0593150349041984E-5</v>
      </c>
      <c r="N1825" s="151">
        <f>+SUM(N1823:N1824)</f>
        <v>1.111274258756534E-2</v>
      </c>
      <c r="O1825" s="153"/>
    </row>
    <row r="1826" spans="2:15" x14ac:dyDescent="0.25">
      <c r="B1826" s="141"/>
      <c r="C1826" s="142"/>
      <c r="D1826" s="142"/>
      <c r="E1826" s="142"/>
      <c r="F1826" s="142"/>
      <c r="G1826" s="142"/>
      <c r="H1826" s="146"/>
      <c r="I1826" s="142"/>
      <c r="J1826" s="142"/>
      <c r="K1826" s="142"/>
      <c r="L1826" s="142"/>
      <c r="M1826" s="142"/>
      <c r="N1826" s="142"/>
      <c r="O1826" s="153"/>
    </row>
    <row r="1827" spans="2:15" x14ac:dyDescent="0.25">
      <c r="B1827" s="154" t="s">
        <v>148</v>
      </c>
      <c r="C1827" s="142">
        <f>0.76/1000</f>
        <v>7.6000000000000004E-4</v>
      </c>
      <c r="D1827" s="147">
        <f>+D1788+O1788</f>
        <v>335.36680564373569</v>
      </c>
      <c r="E1827" s="144" t="s">
        <v>169</v>
      </c>
      <c r="F1827" s="143">
        <v>119.71</v>
      </c>
      <c r="G1827" s="143">
        <f>63/1000</f>
        <v>6.3E-2</v>
      </c>
      <c r="H1827" s="146">
        <f>+PI()*G1827^2/4</f>
        <v>3.1172453105244723E-3</v>
      </c>
      <c r="I1827" s="147">
        <f>+D1823+O1823</f>
        <v>335.26216092869362</v>
      </c>
      <c r="J1827" s="261">
        <f>+D1827</f>
        <v>335.36680564373569</v>
      </c>
      <c r="K1827" s="147">
        <f>+I1827-J1827</f>
        <v>-0.1046447150420704</v>
      </c>
      <c r="L1827" s="142">
        <f>(-2*POWER(2*9.81*G1827*ABS(K1827)/F1827,0.5))*(LOG10(($D$2/(3.7*G1827))+((2.51*$D$3*POWER(F1827,0.5))/(G1827*POWER(2*9.81*G1827*ABS(K1827),0.5)))))</f>
        <v>0.19130157352137422</v>
      </c>
      <c r="M1827" s="146">
        <f>+IF(K1827&lt;0,-H1827*L1827,H1827*L1827)</f>
        <v>-5.9633393295545638E-4</v>
      </c>
      <c r="N1827" s="142">
        <f>+M1827/K1827</f>
        <v>5.6986531304109508E-3</v>
      </c>
      <c r="O1827" s="148">
        <f>2*M1829/N1829</f>
        <v>-3.4958003057490705E-3</v>
      </c>
    </row>
    <row r="1828" spans="2:15" x14ac:dyDescent="0.25">
      <c r="B1828" s="141"/>
      <c r="C1828" s="142"/>
      <c r="D1828" s="142"/>
      <c r="E1828" s="144" t="s">
        <v>122</v>
      </c>
      <c r="F1828" s="143">
        <v>283.68</v>
      </c>
      <c r="G1828" s="143">
        <f>75/1000</f>
        <v>7.4999999999999997E-2</v>
      </c>
      <c r="H1828" s="146">
        <f>+PI()*G1828^2/4</f>
        <v>4.4178646691106467E-3</v>
      </c>
      <c r="I1828" s="147">
        <f>+D1792+O1792</f>
        <v>335.81426030416833</v>
      </c>
      <c r="J1828" s="261">
        <f>+D1827</f>
        <v>335.36680564373569</v>
      </c>
      <c r="K1828" s="147">
        <f>+I1828-J1828</f>
        <v>0.44745466043264059</v>
      </c>
      <c r="L1828" s="262">
        <f>(-2*POWER(2*9.81*G1828*ABS(K1828)/F1828,0.5))*(LOG10(($D$2/(3.7*G1828))+((2.51*$D$3*POWER(F1828,0.5))/(G1828*POWER(2*9.81*G1828*ABS(K1828),0.5)))))</f>
        <v>0.30357072014705833</v>
      </c>
      <c r="M1828" s="146">
        <f>+IF(K1828&lt;0,-H1828*L1828,H1828*L1828)</f>
        <v>1.3411343591141645E-3</v>
      </c>
      <c r="N1828" s="142">
        <f>+M1828/K1828</f>
        <v>2.997251962505948E-3</v>
      </c>
      <c r="O1828" s="148"/>
    </row>
    <row r="1829" spans="2:15" ht="15.75" x14ac:dyDescent="0.3">
      <c r="B1829" s="141"/>
      <c r="C1829" s="142"/>
      <c r="D1829" s="142"/>
      <c r="E1829" s="142"/>
      <c r="F1829" s="142"/>
      <c r="G1829" s="142"/>
      <c r="H1829" s="142"/>
      <c r="I1829" s="142"/>
      <c r="J1829" s="142"/>
      <c r="K1829" s="142"/>
      <c r="L1829" s="149" t="s">
        <v>166</v>
      </c>
      <c r="M1829" s="150">
        <f>+SUM(M1827:M1828)-C1827</f>
        <v>-1.5199573841291896E-5</v>
      </c>
      <c r="N1829" s="151">
        <f>+SUM(N1827:N1828)</f>
        <v>8.6959050929168984E-3</v>
      </c>
      <c r="O1829" s="153"/>
    </row>
    <row r="1830" spans="2:15" x14ac:dyDescent="0.25">
      <c r="B1830" s="154"/>
      <c r="C1830" s="142"/>
      <c r="D1830" s="142"/>
      <c r="E1830" s="142"/>
      <c r="F1830" s="142"/>
      <c r="G1830" s="142"/>
      <c r="H1830" s="142"/>
      <c r="I1830" s="142"/>
      <c r="J1830" s="142"/>
      <c r="K1830" s="142"/>
      <c r="L1830" s="142"/>
      <c r="M1830" s="142"/>
      <c r="N1830" s="142"/>
      <c r="O1830" s="153"/>
    </row>
    <row r="1831" spans="2:15" x14ac:dyDescent="0.25">
      <c r="B1831" s="154" t="s">
        <v>142</v>
      </c>
      <c r="C1831" s="142">
        <f>3.71/1000</f>
        <v>3.7099999999999998E-3</v>
      </c>
      <c r="D1831" s="147">
        <f>+D1792+O1792</f>
        <v>335.81426030416833</v>
      </c>
      <c r="E1831" s="144" t="s">
        <v>168</v>
      </c>
      <c r="F1831" s="143">
        <v>184.94</v>
      </c>
      <c r="G1831" s="145">
        <f>110/1000</f>
        <v>0.11</v>
      </c>
      <c r="H1831" s="146">
        <f>+PI()*G1831^2/4</f>
        <v>9.5033177771091243E-3</v>
      </c>
      <c r="I1831" s="147">
        <f>+D1817+O1817</f>
        <v>335.30065838702876</v>
      </c>
      <c r="J1831" s="261">
        <f>+D1831</f>
        <v>335.81426030416833</v>
      </c>
      <c r="K1831" s="147">
        <f>+I1831-J1831</f>
        <v>-0.51360191713956738</v>
      </c>
      <c r="L1831" s="262">
        <f>(-2*POWER(2*9.81*G1831*ABS(K1831)/F1831,0.5))*(LOG10(($D$2/(3.7*G1831))+((2.51*$D$3*POWER(F1831,0.5))/(G1831*POWER(2*9.81*G1831*ABS(K1831),0.5)))))</f>
        <v>0.54516393799504548</v>
      </c>
      <c r="M1831" s="146">
        <f>+IF(K1831&lt;0,-H1831*L1831,H1831*L1831)</f>
        <v>-5.1808661433871321E-3</v>
      </c>
      <c r="N1831" s="142">
        <f>+M1831/K1831</f>
        <v>1.0087318544761723E-2</v>
      </c>
      <c r="O1831" s="148">
        <f>2*M1834/N1834</f>
        <v>-2.9397449843794944E-3</v>
      </c>
    </row>
    <row r="1832" spans="2:15" x14ac:dyDescent="0.25">
      <c r="B1832" s="141"/>
      <c r="C1832" s="142"/>
      <c r="D1832" s="142"/>
      <c r="E1832" s="144" t="s">
        <v>171</v>
      </c>
      <c r="F1832" s="143">
        <v>283.68</v>
      </c>
      <c r="G1832" s="143">
        <f>75/1000</f>
        <v>7.4999999999999997E-2</v>
      </c>
      <c r="H1832" s="146">
        <f>+PI()*G1832^2/4</f>
        <v>4.4178646691106467E-3</v>
      </c>
      <c r="I1832" s="147">
        <f>+D1827+O1827</f>
        <v>335.36330984342993</v>
      </c>
      <c r="J1832" s="261">
        <f>+D1831</f>
        <v>335.81426030416833</v>
      </c>
      <c r="K1832" s="147">
        <f>+I1832-J1832</f>
        <v>-0.4509504607383974</v>
      </c>
      <c r="L1832" s="262">
        <f>(-2*POWER(2*9.81*G1832*ABS(K1832)/F1832,0.5))*(LOG10(($D$2/(3.7*G1832))+((2.51*$D$3*POWER(F1832,0.5))/(G1832*POWER(2*9.81*G1832*ABS(K1832),0.5)))))</f>
        <v>0.30491646819569129</v>
      </c>
      <c r="M1832" s="146">
        <f>+IF(K1832&lt;0,-H1832*L1832,H1832*L1832)</f>
        <v>-1.3470796918717447E-3</v>
      </c>
      <c r="N1832" s="142">
        <f>+M1832/K1832</f>
        <v>2.9872010545593042E-3</v>
      </c>
      <c r="O1832" s="148"/>
    </row>
    <row r="1833" spans="2:15" x14ac:dyDescent="0.25">
      <c r="B1833" s="141"/>
      <c r="C1833" s="142"/>
      <c r="D1833" s="142"/>
      <c r="E1833" s="144" t="s">
        <v>170</v>
      </c>
      <c r="F1833" s="143">
        <v>372.26</v>
      </c>
      <c r="G1833" s="145">
        <f>110/1000</f>
        <v>0.11</v>
      </c>
      <c r="H1833" s="146">
        <f>+PI()*G1833^2/4</f>
        <v>9.5033177771091243E-3</v>
      </c>
      <c r="I1833" s="147">
        <v>339.3</v>
      </c>
      <c r="J1833" s="261">
        <f>+D1831</f>
        <v>335.81426030416833</v>
      </c>
      <c r="K1833" s="147">
        <f>+I1833-J1833</f>
        <v>3.4857396958316826</v>
      </c>
      <c r="L1833" s="262">
        <f>(-2*POWER(2*9.81*G1833*ABS(K1833)/F1833,0.5))*(LOG10(($D$2/(3.7*G1833))+((2.51*$D$3*POWER(F1833,0.5))/(G1833*POWER(2*9.81*G1833*ABS(K1833),0.5)))))</f>
        <v>1.0748268093585629</v>
      </c>
      <c r="M1833" s="146">
        <f>+IF(K1833&lt;0,-H1833*L1833,H1833*L1833)</f>
        <v>1.021442072469071E-2</v>
      </c>
      <c r="N1833" s="142">
        <f>+M1833/K1833</f>
        <v>2.9303452397507822E-3</v>
      </c>
      <c r="O1833" s="148"/>
    </row>
    <row r="1834" spans="2:15" ht="16.5" thickBot="1" x14ac:dyDescent="0.35">
      <c r="B1834" s="299"/>
      <c r="C1834" s="300"/>
      <c r="D1834" s="300"/>
      <c r="E1834" s="300"/>
      <c r="F1834" s="300"/>
      <c r="G1834" s="300"/>
      <c r="H1834" s="300"/>
      <c r="I1834" s="300"/>
      <c r="J1834" s="300"/>
      <c r="K1834" s="300"/>
      <c r="L1834" s="301" t="s">
        <v>166</v>
      </c>
      <c r="M1834" s="302">
        <f>+SUM(M1831:M1833)-C1831</f>
        <v>-2.3525110568166537E-5</v>
      </c>
      <c r="N1834" s="303">
        <f>+SUM(N1831:N1833)</f>
        <v>1.6004864839071809E-2</v>
      </c>
      <c r="O1834" s="304"/>
    </row>
    <row r="1836" spans="2:15" ht="15.75" thickBot="1" x14ac:dyDescent="0.3"/>
    <row r="1837" spans="2:15" ht="15.75" thickBot="1" x14ac:dyDescent="0.3">
      <c r="B1837" s="131">
        <f>+B1798+1</f>
        <v>48</v>
      </c>
      <c r="D1837" s="297"/>
    </row>
    <row r="1838" spans="2:15" ht="32.25" thickBot="1" x14ac:dyDescent="0.3">
      <c r="B1838" s="125" t="s">
        <v>151</v>
      </c>
      <c r="C1838" s="298" t="s">
        <v>161</v>
      </c>
      <c r="D1838" s="298" t="s">
        <v>153</v>
      </c>
      <c r="E1838" s="125" t="s">
        <v>152</v>
      </c>
      <c r="F1838" s="125" t="s">
        <v>78</v>
      </c>
      <c r="G1838" s="125" t="s">
        <v>115</v>
      </c>
      <c r="H1838" s="125" t="s">
        <v>154</v>
      </c>
      <c r="I1838" s="125" t="s">
        <v>155</v>
      </c>
      <c r="J1838" s="125" t="s">
        <v>156</v>
      </c>
      <c r="K1838" s="125" t="s">
        <v>157</v>
      </c>
      <c r="L1838" s="125" t="s">
        <v>82</v>
      </c>
      <c r="M1838" s="125" t="s">
        <v>164</v>
      </c>
      <c r="N1838" s="125" t="s">
        <v>158</v>
      </c>
      <c r="O1838" s="129" t="s">
        <v>165</v>
      </c>
    </row>
    <row r="1839" spans="2:15" x14ac:dyDescent="0.25">
      <c r="B1839" s="132" t="s">
        <v>127</v>
      </c>
      <c r="C1839" s="133">
        <f>2.97/1000</f>
        <v>2.97E-3</v>
      </c>
      <c r="D1839" s="134">
        <f>+D1800+O1800</f>
        <v>336.49649594546236</v>
      </c>
      <c r="E1839" s="135" t="s">
        <v>110</v>
      </c>
      <c r="F1839" s="136">
        <v>310.83</v>
      </c>
      <c r="G1839" s="137">
        <f>110/1000</f>
        <v>0.11</v>
      </c>
      <c r="H1839" s="138">
        <f>+PI()*G1839^2/4</f>
        <v>9.5033177771091243E-3</v>
      </c>
      <c r="I1839" s="134">
        <v>339.3</v>
      </c>
      <c r="J1839" s="134">
        <f>+D1839</f>
        <v>336.49649594546236</v>
      </c>
      <c r="K1839" s="134">
        <f>+I1839-J1839</f>
        <v>2.8035040545376546</v>
      </c>
      <c r="L1839" s="133">
        <f>(-2*POWER(2*9.81*G1839*ABS(K1839)/F1839,0.5))*(LOG10(($D$2/(3.7*G1839))+((2.51*$D$3*POWER(F1839,0.5))/(G1839*POWER(2*9.81*G1839*ABS(K1839),0.5)))))</f>
        <v>1.0526606338687448</v>
      </c>
      <c r="M1839" s="139">
        <f>+IF(K1839&lt;0,-H1839*L1839,H1839*L1839)</f>
        <v>1.0003768515107802E-2</v>
      </c>
      <c r="N1839" s="133">
        <f>+M1839/K1839</f>
        <v>3.5683089164490591E-3</v>
      </c>
      <c r="O1839" s="140">
        <f>2*M1841/N1841</f>
        <v>-2.393192226631923E-3</v>
      </c>
    </row>
    <row r="1840" spans="2:15" x14ac:dyDescent="0.25">
      <c r="B1840" s="141"/>
      <c r="C1840" s="142"/>
      <c r="D1840" s="143"/>
      <c r="E1840" s="144" t="s">
        <v>138</v>
      </c>
      <c r="F1840" s="143">
        <v>240.22</v>
      </c>
      <c r="G1840" s="145">
        <f>110/1000</f>
        <v>0.11</v>
      </c>
      <c r="H1840" s="146">
        <f>+PI()*G1840^2/4</f>
        <v>9.5033177771091243E-3</v>
      </c>
      <c r="I1840" s="147">
        <f>+D1804+O1804</f>
        <v>335.34124692838344</v>
      </c>
      <c r="J1840" s="147">
        <f>+D1839</f>
        <v>336.49649594546236</v>
      </c>
      <c r="K1840" s="147">
        <f>+I1840-J1840</f>
        <v>-1.1552490170789156</v>
      </c>
      <c r="L1840" s="142">
        <f>(-2*POWER(2*9.81*G1840*ABS(K1840)/F1840,0.5))*(LOG10(($D$2/(3.7*G1840))+((2.51*$D$3*POWER(F1840,0.5))/(G1840*POWER(2*9.81*G1840*ABS(K1840),0.5)))))</f>
        <v>0.74135538743494822</v>
      </c>
      <c r="M1840" s="146">
        <f>+IF(K1840&lt;0,-H1840*L1840,H1840*L1840)</f>
        <v>-7.045335832566166E-3</v>
      </c>
      <c r="N1840" s="142">
        <f>+M1840/K1840</f>
        <v>6.0985430226813998E-3</v>
      </c>
      <c r="O1840" s="148"/>
    </row>
    <row r="1841" spans="2:15" ht="15.75" x14ac:dyDescent="0.3">
      <c r="B1841" s="141"/>
      <c r="C1841" s="142"/>
      <c r="D1841" s="143"/>
      <c r="E1841" s="144"/>
      <c r="F1841" s="143"/>
      <c r="G1841" s="145"/>
      <c r="H1841" s="146"/>
      <c r="I1841" s="147"/>
      <c r="J1841" s="147"/>
      <c r="K1841" s="147"/>
      <c r="L1841" s="149" t="s">
        <v>166</v>
      </c>
      <c r="M1841" s="150">
        <f>+SUM(M1839:M1840)-C1839</f>
        <v>-1.1567317458364371E-5</v>
      </c>
      <c r="N1841" s="151">
        <f>+SUM(N1839:N1840)</f>
        <v>9.666851939130458E-3</v>
      </c>
      <c r="O1841" s="148"/>
    </row>
    <row r="1842" spans="2:15" x14ac:dyDescent="0.25">
      <c r="B1842" s="141"/>
      <c r="C1842" s="142"/>
      <c r="D1842" s="143"/>
      <c r="E1842" s="144"/>
      <c r="F1842" s="142"/>
      <c r="G1842" s="142"/>
      <c r="H1842" s="146"/>
      <c r="I1842" s="152"/>
      <c r="J1842" s="142"/>
      <c r="K1842" s="142"/>
      <c r="L1842" s="142"/>
      <c r="M1842" s="142"/>
      <c r="N1842" s="142"/>
      <c r="O1842" s="153"/>
    </row>
    <row r="1843" spans="2:15" x14ac:dyDescent="0.25">
      <c r="B1843" s="154" t="s">
        <v>128</v>
      </c>
      <c r="C1843" s="142">
        <f>3.73/1000</f>
        <v>3.7299999999999998E-3</v>
      </c>
      <c r="D1843" s="147">
        <f>+D1804+O1804</f>
        <v>335.34124692838344</v>
      </c>
      <c r="E1843" s="144" t="s">
        <v>138</v>
      </c>
      <c r="F1843" s="143">
        <v>240.22</v>
      </c>
      <c r="G1843" s="155">
        <f>110/1000</f>
        <v>0.11</v>
      </c>
      <c r="H1843" s="146">
        <f>+PI()*G1843^2/4</f>
        <v>9.5033177771091243E-3</v>
      </c>
      <c r="I1843" s="156">
        <f>+D1839+O1839</f>
        <v>336.49410275323572</v>
      </c>
      <c r="J1843" s="147">
        <f>+D1843</f>
        <v>335.34124692838344</v>
      </c>
      <c r="K1843" s="147">
        <f>+I1843-J1843</f>
        <v>1.1528558248522813</v>
      </c>
      <c r="L1843" s="142">
        <f>(-2*POWER(2*9.81*G1843*ABS(K1843)/F1843,0.5))*(LOG10(($D$2/(3.7*G1843))+((2.51*$D$3*POWER(F1843,0.5))/(G1843*POWER(2*9.81*G1843*ABS(K1843),0.5)))))</f>
        <v>0.74049691202905821</v>
      </c>
      <c r="M1843" s="146">
        <f>+IF(K1843&lt;0,-H1843*L1843,H1843*L1843)</f>
        <v>7.0371774679801602E-3</v>
      </c>
      <c r="N1843" s="142">
        <f>+M1843/K1843</f>
        <v>6.1041262196700561E-3</v>
      </c>
      <c r="O1843" s="148">
        <f>2*M1846/N1846</f>
        <v>-3.4986481904635655E-3</v>
      </c>
    </row>
    <row r="1844" spans="2:15" x14ac:dyDescent="0.25">
      <c r="B1844" s="141"/>
      <c r="C1844" s="142"/>
      <c r="D1844" s="143"/>
      <c r="E1844" s="144" t="s">
        <v>139</v>
      </c>
      <c r="F1844" s="147">
        <v>237.3</v>
      </c>
      <c r="G1844" s="155">
        <f>110/1000</f>
        <v>0.11</v>
      </c>
      <c r="H1844" s="146">
        <f>+PI()*G1844^2/4</f>
        <v>9.5033177771091243E-3</v>
      </c>
      <c r="I1844" s="156">
        <f>+D1809+O1809</f>
        <v>335.14901109667471</v>
      </c>
      <c r="J1844" s="147">
        <f>+D1843</f>
        <v>335.34124692838344</v>
      </c>
      <c r="K1844" s="147">
        <f>+I1844-J1844</f>
        <v>-0.19223583170872871</v>
      </c>
      <c r="L1844" s="142">
        <f>(-2*POWER(2*9.81*G1844*ABS(K1844)/F1844,0.5))*(LOG10(($D$2/(3.7*G1844))+((2.51*$D$3*POWER(F1844,0.5))/(G1844*POWER(2*9.81*G1844*ABS(K1844),0.5)))))</f>
        <v>0.27227275416734331</v>
      </c>
      <c r="M1844" s="146">
        <f>+IF(K1844&lt;0,-H1844*L1844,H1844*L1844)</f>
        <v>-2.5874945049009761E-3</v>
      </c>
      <c r="N1844" s="142">
        <f>+M1844/K1844</f>
        <v>1.3460001092936139E-2</v>
      </c>
      <c r="O1844" s="148"/>
    </row>
    <row r="1845" spans="2:15" x14ac:dyDescent="0.25">
      <c r="B1845" s="141"/>
      <c r="C1845" s="142"/>
      <c r="D1845" s="143"/>
      <c r="E1845" s="144" t="s">
        <v>112</v>
      </c>
      <c r="F1845" s="143">
        <v>401.36</v>
      </c>
      <c r="G1845" s="155">
        <f>110/1000</f>
        <v>0.11</v>
      </c>
      <c r="H1845" s="146">
        <f>+PI()*G1845^2/4</f>
        <v>9.5033177771091243E-3</v>
      </c>
      <c r="I1845" s="156">
        <f>+D1817+O1817</f>
        <v>335.30065838702876</v>
      </c>
      <c r="J1845" s="147">
        <f>+D1843</f>
        <v>335.34124692838344</v>
      </c>
      <c r="K1845" s="147">
        <f>+I1845-J1845</f>
        <v>-4.0588541354679819E-2</v>
      </c>
      <c r="L1845" s="142">
        <f>(-2*POWER(2*9.81*G1845*ABS(K1845)/F1845,0.5))*(LOG10(($D$2/(3.7*G1845))+((2.51*$D$3*POWER(F1845,0.5))/(G1845*POWER(2*9.81*G1845*ABS(K1845),0.5)))))</f>
        <v>8.290399858916235E-2</v>
      </c>
      <c r="M1845" s="146">
        <f>+IF(K1845&lt;0,-H1845*L1845,H1845*L1845)</f>
        <v>-7.8786304358581635E-4</v>
      </c>
      <c r="N1845" s="142">
        <f>+M1845/K1845</f>
        <v>1.9410972094343976E-2</v>
      </c>
      <c r="O1845" s="148"/>
    </row>
    <row r="1846" spans="2:15" ht="15.75" x14ac:dyDescent="0.3">
      <c r="B1846" s="141"/>
      <c r="C1846" s="142"/>
      <c r="D1846" s="143"/>
      <c r="E1846" s="144"/>
      <c r="F1846" s="143"/>
      <c r="G1846" s="155"/>
      <c r="H1846" s="146"/>
      <c r="I1846" s="156"/>
      <c r="J1846" s="147"/>
      <c r="K1846" s="147"/>
      <c r="L1846" s="149" t="s">
        <v>166</v>
      </c>
      <c r="M1846" s="150">
        <f>+SUM(M1843:M1845)-C1843</f>
        <v>-6.8180080506631893E-5</v>
      </c>
      <c r="N1846" s="151">
        <f>+SUM(N1843:N1845)</f>
        <v>3.8975099406950167E-2</v>
      </c>
      <c r="O1846" s="153"/>
    </row>
    <row r="1847" spans="2:15" x14ac:dyDescent="0.25">
      <c r="B1847" s="141"/>
      <c r="C1847" s="142"/>
      <c r="D1847" s="143"/>
      <c r="E1847" s="144"/>
      <c r="F1847" s="142"/>
      <c r="G1847" s="142"/>
      <c r="H1847" s="146"/>
      <c r="I1847" s="152"/>
      <c r="J1847" s="143"/>
      <c r="K1847" s="142"/>
      <c r="L1847" s="142"/>
      <c r="M1847" s="142"/>
      <c r="N1847" s="142"/>
      <c r="O1847" s="153"/>
    </row>
    <row r="1848" spans="2:15" x14ac:dyDescent="0.25">
      <c r="B1848" s="154" t="s">
        <v>141</v>
      </c>
      <c r="C1848" s="179">
        <f>1.9/1000</f>
        <v>1.9E-3</v>
      </c>
      <c r="D1848" s="147">
        <f>+D1809+O1809</f>
        <v>335.14901109667471</v>
      </c>
      <c r="E1848" s="144" t="s">
        <v>139</v>
      </c>
      <c r="F1848" s="147">
        <v>237.3</v>
      </c>
      <c r="G1848" s="155">
        <f>110/1000</f>
        <v>0.11</v>
      </c>
      <c r="H1848" s="146">
        <f>+PI()*G1848^2/4</f>
        <v>9.5033177771091243E-3</v>
      </c>
      <c r="I1848" s="156">
        <f>+D1843+O1843</f>
        <v>335.33774828019295</v>
      </c>
      <c r="J1848" s="147">
        <f>+D1848</f>
        <v>335.14901109667471</v>
      </c>
      <c r="K1848" s="147">
        <f>+I1848-J1848</f>
        <v>0.18873718351824209</v>
      </c>
      <c r="L1848" s="142">
        <f>(-2*POWER(2*9.81*G1848*ABS(K1848)/F1848,0.5))*(LOG10(($D$2/(3.7*G1848))+((2.51*$D$3*POWER(F1848,0.5))/(G1848*POWER(2*9.81*G1848*ABS(K1848),0.5)))))</f>
        <v>0.26945542152802632</v>
      </c>
      <c r="M1848" s="146">
        <f>+IF(K1848&lt;0,-H1848*L1848,H1848*L1848)</f>
        <v>2.5607204975457249E-3</v>
      </c>
      <c r="N1848" s="142">
        <f>+M1848/K1848</f>
        <v>1.3567652382066106E-2</v>
      </c>
      <c r="O1848" s="148">
        <f>2*M1850/N1850</f>
        <v>-3.5436063369850231E-3</v>
      </c>
    </row>
    <row r="1849" spans="2:15" x14ac:dyDescent="0.25">
      <c r="B1849" s="141"/>
      <c r="C1849" s="142"/>
      <c r="D1849" s="143"/>
      <c r="E1849" s="144" t="s">
        <v>117</v>
      </c>
      <c r="F1849" s="143">
        <v>401.35</v>
      </c>
      <c r="G1849" s="143">
        <f>75/1000</f>
        <v>7.4999999999999997E-2</v>
      </c>
      <c r="H1849" s="146">
        <f>+PI()*G1849^2/4</f>
        <v>4.4178646691106467E-3</v>
      </c>
      <c r="I1849" s="156">
        <f>+D1813+O1813</f>
        <v>334.95069609736851</v>
      </c>
      <c r="J1849" s="147">
        <f>+D1848</f>
        <v>335.14901109667471</v>
      </c>
      <c r="K1849" s="147">
        <f>+I1849-J1849</f>
        <v>-0.19831499930620566</v>
      </c>
      <c r="L1849" s="142">
        <f>(-2*POWER(2*9.81*G1849*ABS(K1849)/F1849,0.5))*(LOG10(($D$2/(3.7*G1849))+((2.51*$D$3*POWER(F1849,0.5))/(G1849*POWER(2*9.81*G1849*ABS(K1849),0.5)))))</f>
        <v>0.15639517051031582</v>
      </c>
      <c r="M1849" s="146">
        <f>+IF(K1849&lt;0,-H1849*L1849,H1849*L1849)</f>
        <v>-6.9093269821705959E-4</v>
      </c>
      <c r="N1849" s="142">
        <f>+M1849/K1849</f>
        <v>3.484016340842853E-3</v>
      </c>
      <c r="O1849" s="148"/>
    </row>
    <row r="1850" spans="2:15" ht="15.75" x14ac:dyDescent="0.3">
      <c r="B1850" s="141"/>
      <c r="C1850" s="142"/>
      <c r="D1850" s="143"/>
      <c r="E1850" s="144"/>
      <c r="F1850" s="142"/>
      <c r="G1850" s="142"/>
      <c r="H1850" s="146"/>
      <c r="I1850" s="152"/>
      <c r="J1850" s="143"/>
      <c r="K1850" s="142"/>
      <c r="L1850" s="149" t="s">
        <v>166</v>
      </c>
      <c r="M1850" s="150">
        <f>+SUM(M1848:M1849)-C1848</f>
        <v>-3.0212200671334748E-5</v>
      </c>
      <c r="N1850" s="151">
        <f>+SUM(N1848:N1849)</f>
        <v>1.7051668722908957E-2</v>
      </c>
      <c r="O1850" s="153"/>
    </row>
    <row r="1851" spans="2:15" ht="15.75" x14ac:dyDescent="0.3">
      <c r="B1851" s="141"/>
      <c r="C1851" s="142"/>
      <c r="D1851" s="143"/>
      <c r="E1851" s="144"/>
      <c r="F1851" s="142"/>
      <c r="G1851" s="142"/>
      <c r="H1851" s="146"/>
      <c r="I1851" s="152"/>
      <c r="J1851" s="143"/>
      <c r="K1851" s="142"/>
      <c r="L1851" s="149"/>
      <c r="M1851" s="150"/>
      <c r="N1851" s="151"/>
      <c r="O1851" s="153"/>
    </row>
    <row r="1852" spans="2:15" x14ac:dyDescent="0.25">
      <c r="B1852" s="154" t="s">
        <v>145</v>
      </c>
      <c r="C1852" s="143">
        <f>1.95/1000</f>
        <v>1.9499999999999999E-3</v>
      </c>
      <c r="D1852" s="147">
        <f>+D1813+O1813</f>
        <v>334.95069609736851</v>
      </c>
      <c r="E1852" s="144" t="s">
        <v>117</v>
      </c>
      <c r="F1852" s="143">
        <v>401.35</v>
      </c>
      <c r="G1852" s="143">
        <f>75/1000</f>
        <v>7.4999999999999997E-2</v>
      </c>
      <c r="H1852" s="146">
        <f>+PI()*G1852^2/4</f>
        <v>4.4178646691106467E-3</v>
      </c>
      <c r="I1852" s="147">
        <f>+D1848+O1848</f>
        <v>335.14546749033775</v>
      </c>
      <c r="J1852" s="147">
        <f>+D1852</f>
        <v>334.95069609736851</v>
      </c>
      <c r="K1852" s="147">
        <f>+I1852-J1852</f>
        <v>0.19477139296924406</v>
      </c>
      <c r="L1852" s="262">
        <f>(-2*POWER(2*9.81*G1852*ABS(K1852)/F1852,0.5))*(LOG10(($D$2/(3.7*G1852))+((2.51*$D$3*POWER(F1852,0.5))/(G1852*POWER(2*9.81*G1852*ABS(K1852),0.5)))))</f>
        <v>0.15478323771289065</v>
      </c>
      <c r="M1852" s="146">
        <f>+IF(K1852&lt;0,-H1852*L1852,H1852*L1852)</f>
        <v>6.8381139726233424E-4</v>
      </c>
      <c r="N1852" s="142">
        <f>+M1852/K1852</f>
        <v>3.510841026691807E-3</v>
      </c>
      <c r="O1852" s="148">
        <f>2*M1854/N1854</f>
        <v>-3.5650493724879414E-3</v>
      </c>
    </row>
    <row r="1853" spans="2:15" x14ac:dyDescent="0.25">
      <c r="B1853" s="141"/>
      <c r="C1853" s="142"/>
      <c r="D1853" s="143"/>
      <c r="E1853" s="144" t="s">
        <v>167</v>
      </c>
      <c r="F1853" s="143">
        <v>249.85</v>
      </c>
      <c r="G1853" s="143">
        <f>75/1000</f>
        <v>7.4999999999999997E-2</v>
      </c>
      <c r="H1853" s="146">
        <f>+PI()*G1853^2/4</f>
        <v>4.4178646691106467E-3</v>
      </c>
      <c r="I1853" s="147">
        <f>+D1817+O1817</f>
        <v>335.30065838702876</v>
      </c>
      <c r="J1853" s="147">
        <f>+D1852</f>
        <v>334.95069609736851</v>
      </c>
      <c r="K1853" s="147">
        <f>+I1853-J1853</f>
        <v>0.34996228966025456</v>
      </c>
      <c r="L1853" s="142">
        <f>(-2*POWER(2*9.81*G1853*ABS(K1853)/F1853,0.5))*(LOG10(($D$2/(3.7*G1853))+((2.51*$D$3*POWER(F1853,0.5))/(G1853*POWER(2*9.81*G1853*ABS(K1853),0.5)))))</f>
        <v>0.28374466651507857</v>
      </c>
      <c r="M1853" s="146">
        <f>+IF(K1853&lt;0,-H1853*L1853,H1853*L1853)</f>
        <v>1.2535455372455484E-3</v>
      </c>
      <c r="N1853" s="142">
        <f>+M1853/K1853</f>
        <v>3.5819446102678598E-3</v>
      </c>
      <c r="O1853" s="148"/>
    </row>
    <row r="1854" spans="2:15" ht="15.75" x14ac:dyDescent="0.3">
      <c r="B1854" s="141"/>
      <c r="C1854" s="142"/>
      <c r="D1854" s="152"/>
      <c r="E1854" s="144"/>
      <c r="F1854" s="142"/>
      <c r="G1854" s="142"/>
      <c r="H1854" s="146"/>
      <c r="I1854" s="152"/>
      <c r="J1854" s="143"/>
      <c r="K1854" s="142"/>
      <c r="L1854" s="149" t="s">
        <v>166</v>
      </c>
      <c r="M1854" s="150">
        <f>+SUM(M1852:M1853)-C1852</f>
        <v>-1.2643065492117271E-5</v>
      </c>
      <c r="N1854" s="151">
        <f>+SUM(N1852:N1853)</f>
        <v>7.0927856369596663E-3</v>
      </c>
      <c r="O1854" s="153"/>
    </row>
    <row r="1855" spans="2:15" x14ac:dyDescent="0.25">
      <c r="B1855" s="141"/>
      <c r="C1855" s="142"/>
      <c r="D1855" s="152"/>
      <c r="E1855" s="144"/>
      <c r="F1855" s="142"/>
      <c r="G1855" s="142"/>
      <c r="H1855" s="146"/>
      <c r="I1855" s="152"/>
      <c r="J1855" s="143"/>
      <c r="K1855" s="142"/>
      <c r="L1855" s="142"/>
      <c r="M1855" s="142"/>
      <c r="N1855" s="142"/>
      <c r="O1855" s="153"/>
    </row>
    <row r="1856" spans="2:15" x14ac:dyDescent="0.25">
      <c r="B1856" s="154" t="s">
        <v>146</v>
      </c>
      <c r="C1856" s="143">
        <f>4.52/1000</f>
        <v>4.5199999999999997E-3</v>
      </c>
      <c r="D1856" s="156">
        <f>+D1817+O1817</f>
        <v>335.30065838702876</v>
      </c>
      <c r="E1856" s="144" t="s">
        <v>112</v>
      </c>
      <c r="F1856" s="143">
        <v>401.36</v>
      </c>
      <c r="G1856" s="145">
        <f>110/1000</f>
        <v>0.11</v>
      </c>
      <c r="H1856" s="146">
        <f>+PI()*G1856^2/4</f>
        <v>9.5033177771091243E-3</v>
      </c>
      <c r="I1856" s="156">
        <f>+D1843+O1843</f>
        <v>335.33774828019295</v>
      </c>
      <c r="J1856" s="147">
        <f>+D1856</f>
        <v>335.30065838702876</v>
      </c>
      <c r="K1856" s="147">
        <f>+I1856-J1856</f>
        <v>3.7089893164193199E-2</v>
      </c>
      <c r="L1856" s="142">
        <f>(-2*POWER(2*9.81*G1856*ABS(K1856)/F1856,0.5))*(LOG10(($D$2/(3.7*G1856))+((2.51*$D$3*POWER(F1856,0.5))/(G1856*POWER(2*9.81*G1856*ABS(K1856),0.5)))))</f>
        <v>7.8698830190958455E-2</v>
      </c>
      <c r="M1856" s="146">
        <f>+IF(K1856&lt;0,-H1856*L1856,H1856*L1856)</f>
        <v>7.478999919914277E-4</v>
      </c>
      <c r="N1856" s="142">
        <f>+M1856/K1856</f>
        <v>2.0164522682245275E-2</v>
      </c>
      <c r="O1856" s="148">
        <f>2*M1860/N1860</f>
        <v>-3.3543309350388332E-3</v>
      </c>
    </row>
    <row r="1857" spans="2:15" x14ac:dyDescent="0.25">
      <c r="B1857" s="141"/>
      <c r="C1857" s="142"/>
      <c r="D1857" s="152"/>
      <c r="E1857" s="144" t="s">
        <v>167</v>
      </c>
      <c r="F1857" s="143">
        <v>249.85</v>
      </c>
      <c r="G1857" s="145">
        <f>75/1000</f>
        <v>7.4999999999999997E-2</v>
      </c>
      <c r="H1857" s="146">
        <f>+PI()*G1857^2/4</f>
        <v>4.4178646691106467E-3</v>
      </c>
      <c r="I1857" s="156">
        <f>+D1852+O1852</f>
        <v>334.94713104799604</v>
      </c>
      <c r="J1857" s="147">
        <f>+D1856</f>
        <v>335.30065838702876</v>
      </c>
      <c r="K1857" s="147">
        <f>+I1857-J1857</f>
        <v>-0.35352733903272338</v>
      </c>
      <c r="L1857" s="142">
        <f>(-2*POWER(2*9.81*G1857*ABS(K1857)/F1857,0.5))*(LOG10(($D$2/(3.7*G1857))+((2.51*$D$3*POWER(F1857,0.5))/(G1857*POWER(2*9.81*G1857*ABS(K1857),0.5)))))</f>
        <v>0.28538565267489274</v>
      </c>
      <c r="M1857" s="146">
        <f>+IF(K1857&lt;0,-H1857*L1857,H1857*L1857)</f>
        <v>-1.260795192023491E-3</v>
      </c>
      <c r="N1857" s="142">
        <f>+M1857/K1857</f>
        <v>3.5663301046904004E-3</v>
      </c>
      <c r="O1857" s="148"/>
    </row>
    <row r="1858" spans="2:15" x14ac:dyDescent="0.25">
      <c r="B1858" s="141"/>
      <c r="C1858" s="142"/>
      <c r="D1858" s="152"/>
      <c r="E1858" s="144" t="s">
        <v>140</v>
      </c>
      <c r="F1858" s="143">
        <v>298.01</v>
      </c>
      <c r="G1858" s="145">
        <f>63/1000</f>
        <v>6.3E-2</v>
      </c>
      <c r="H1858" s="146">
        <f>+PI()*G1858^2/4</f>
        <v>3.1172453105244723E-3</v>
      </c>
      <c r="I1858" s="156">
        <f>+D1823+O1823</f>
        <v>335.26216092869362</v>
      </c>
      <c r="J1858" s="147">
        <f>+D1856</f>
        <v>335.30065838702876</v>
      </c>
      <c r="K1858" s="147">
        <f>+I1858-J1858</f>
        <v>-3.8497458335143619E-2</v>
      </c>
      <c r="L1858" s="142">
        <f>(-2*POWER(2*9.81*G1858*ABS(K1858)/F1858,0.5))*(LOG10(($D$2/(3.7*G1858))+((2.51*$D$3*POWER(F1858,0.5))/(G1858*POWER(2*9.81*G1858*ABS(K1858),0.5)))))</f>
        <v>6.3082728491813581E-2</v>
      </c>
      <c r="M1858" s="146">
        <f>+IF(K1858&lt;0,-H1858*L1858,H1858*L1858)</f>
        <v>-1.9664433956619439E-4</v>
      </c>
      <c r="N1858" s="142">
        <f>+M1858/K1858</f>
        <v>5.1079823985855557E-3</v>
      </c>
      <c r="O1858" s="148"/>
    </row>
    <row r="1859" spans="2:15" x14ac:dyDescent="0.25">
      <c r="B1859" s="141"/>
      <c r="C1859" s="142"/>
      <c r="D1859" s="142"/>
      <c r="E1859" s="144" t="s">
        <v>168</v>
      </c>
      <c r="F1859" s="143">
        <v>184.94</v>
      </c>
      <c r="G1859" s="145">
        <f>110/1000</f>
        <v>0.11</v>
      </c>
      <c r="H1859" s="146">
        <f>+PI()*G1859^2/4</f>
        <v>9.5033177771091243E-3</v>
      </c>
      <c r="I1859" s="156">
        <f>+D1831+O1831</f>
        <v>335.81132055918397</v>
      </c>
      <c r="J1859" s="147">
        <f>+D1856</f>
        <v>335.30065838702876</v>
      </c>
      <c r="K1859" s="147">
        <f>+I1859-J1859</f>
        <v>0.51066217215520737</v>
      </c>
      <c r="L1859" s="142">
        <f>(-2*POWER(2*9.81*G1859*ABS(K1859)/F1859,0.5))*(LOG10(($D$2/(3.7*G1859))+((2.51*$D$3*POWER(F1859,0.5))/(G1859*POWER(2*9.81*G1859*ABS(K1859),0.5)))))</f>
        <v>0.54341140289470868</v>
      </c>
      <c r="M1859" s="146">
        <f>+IF(K1859&lt;0,-H1859*L1859,H1859*L1859)</f>
        <v>5.1642112454130936E-3</v>
      </c>
      <c r="N1859" s="142">
        <f>+M1859/K1859</f>
        <v>1.0112774211604451E-2</v>
      </c>
      <c r="O1859" s="148"/>
    </row>
    <row r="1860" spans="2:15" ht="15.75" x14ac:dyDescent="0.3">
      <c r="B1860" s="141"/>
      <c r="C1860" s="142"/>
      <c r="D1860" s="142"/>
      <c r="E1860" s="142"/>
      <c r="F1860" s="142"/>
      <c r="G1860" s="142"/>
      <c r="H1860" s="146"/>
      <c r="I1860" s="152"/>
      <c r="J1860" s="143"/>
      <c r="K1860" s="142"/>
      <c r="L1860" s="149" t="s">
        <v>166</v>
      </c>
      <c r="M1860" s="150">
        <f>+SUM(M1856:M1859)-C1856</f>
        <v>-6.532829418516399E-5</v>
      </c>
      <c r="N1860" s="151">
        <f>+SUM(N1856:N1859)</f>
        <v>3.8951609397125678E-2</v>
      </c>
      <c r="O1860" s="153"/>
    </row>
    <row r="1861" spans="2:15" x14ac:dyDescent="0.25">
      <c r="B1861" s="141"/>
      <c r="C1861" s="142"/>
      <c r="D1861" s="142"/>
      <c r="E1861" s="142"/>
      <c r="F1861" s="142"/>
      <c r="G1861" s="142"/>
      <c r="H1861" s="146"/>
      <c r="I1861" s="142"/>
      <c r="J1861" s="143"/>
      <c r="K1861" s="142"/>
      <c r="L1861" s="142"/>
      <c r="M1861" s="142"/>
      <c r="N1861" s="142"/>
      <c r="O1861" s="153"/>
    </row>
    <row r="1862" spans="2:15" x14ac:dyDescent="0.25">
      <c r="B1862" s="154" t="s">
        <v>147</v>
      </c>
      <c r="C1862" s="142">
        <f>0.79/1000</f>
        <v>7.9000000000000001E-4</v>
      </c>
      <c r="D1862" s="147">
        <f>+D1823+O1823</f>
        <v>335.26216092869362</v>
      </c>
      <c r="E1862" s="144" t="s">
        <v>140</v>
      </c>
      <c r="F1862" s="143">
        <v>298.01</v>
      </c>
      <c r="G1862" s="143">
        <f>63/1000</f>
        <v>6.3E-2</v>
      </c>
      <c r="H1862" s="146">
        <f>+PI()*G1862^2/4</f>
        <v>3.1172453105244723E-3</v>
      </c>
      <c r="I1862" s="147">
        <f>+D1856+O1856</f>
        <v>335.29730405609371</v>
      </c>
      <c r="J1862" s="147">
        <f>+D1862</f>
        <v>335.26216092869362</v>
      </c>
      <c r="K1862" s="147">
        <f>+I1862-J1862</f>
        <v>3.5143127400090179E-2</v>
      </c>
      <c r="L1862" s="142">
        <f>(-2*POWER(2*9.81*G1862*ABS(K1862)/F1862,0.5))*(LOG10(($D$2/(3.7*G1862))+((2.51*$D$3*POWER(F1862,0.5))/(G1862*POWER(2*9.81*G1862*ABS(K1862),0.5)))))</f>
        <v>5.9794809015130734E-2</v>
      </c>
      <c r="M1862" s="146">
        <f>+IF(K1862&lt;0,-H1862*L1862,H1862*L1862)</f>
        <v>1.8639508799612271E-4</v>
      </c>
      <c r="N1862" s="142">
        <f>+M1862/K1862</f>
        <v>5.3038844800034615E-3</v>
      </c>
      <c r="O1862" s="148">
        <f>2*M1864/N1864</f>
        <v>-3.3909161197949664E-3</v>
      </c>
    </row>
    <row r="1863" spans="2:15" x14ac:dyDescent="0.25">
      <c r="B1863" s="141"/>
      <c r="C1863" s="142"/>
      <c r="D1863" s="142"/>
      <c r="E1863" s="144" t="s">
        <v>169</v>
      </c>
      <c r="F1863" s="143">
        <v>119.71</v>
      </c>
      <c r="G1863" s="143">
        <f>63/1000</f>
        <v>6.3E-2</v>
      </c>
      <c r="H1863" s="146">
        <f>+PI()*G1863^2/4</f>
        <v>3.1172453105244723E-3</v>
      </c>
      <c r="I1863" s="147">
        <f>+D1827+O1827</f>
        <v>335.36330984342993</v>
      </c>
      <c r="J1863" s="147">
        <f>+D1862</f>
        <v>335.26216092869362</v>
      </c>
      <c r="K1863" s="147">
        <f>+I1863-J1863</f>
        <v>0.1011489147363136</v>
      </c>
      <c r="L1863" s="142">
        <f>(-2*POWER(2*9.81*G1863*ABS(K1863)/F1863,0.5))*(LOG10(($D$2/(3.7*G1863))+((2.51*$D$3*POWER(F1863,0.5))/(G1863*POWER(2*9.81*G1863*ABS(K1863),0.5)))))</f>
        <v>0.1876046824029097</v>
      </c>
      <c r="M1863" s="146">
        <f>+IF(K1863&lt;0,-H1863*L1863,H1863*L1863)</f>
        <v>5.8480981645290327E-4</v>
      </c>
      <c r="N1863" s="142">
        <f>+M1863/K1863</f>
        <v>5.7816716865173633E-3</v>
      </c>
      <c r="O1863" s="148"/>
    </row>
    <row r="1864" spans="2:15" ht="15.75" x14ac:dyDescent="0.3">
      <c r="B1864" s="141"/>
      <c r="C1864" s="142"/>
      <c r="D1864" s="142"/>
      <c r="E1864" s="142"/>
      <c r="F1864" s="142"/>
      <c r="G1864" s="142"/>
      <c r="H1864" s="146"/>
      <c r="I1864" s="142"/>
      <c r="J1864" s="142"/>
      <c r="K1864" s="142"/>
      <c r="L1864" s="149" t="s">
        <v>166</v>
      </c>
      <c r="M1864" s="150">
        <f>+SUM(M1862:M1863)-C1862</f>
        <v>-1.8795095550973979E-5</v>
      </c>
      <c r="N1864" s="151">
        <f>+SUM(N1862:N1863)</f>
        <v>1.1085556166520825E-2</v>
      </c>
      <c r="O1864" s="153"/>
    </row>
    <row r="1865" spans="2:15" x14ac:dyDescent="0.25">
      <c r="B1865" s="141"/>
      <c r="C1865" s="142"/>
      <c r="D1865" s="142"/>
      <c r="E1865" s="142"/>
      <c r="F1865" s="142"/>
      <c r="G1865" s="142"/>
      <c r="H1865" s="146"/>
      <c r="I1865" s="142"/>
      <c r="J1865" s="142"/>
      <c r="K1865" s="142"/>
      <c r="L1865" s="142"/>
      <c r="M1865" s="142"/>
      <c r="N1865" s="142"/>
      <c r="O1865" s="153"/>
    </row>
    <row r="1866" spans="2:15" x14ac:dyDescent="0.25">
      <c r="B1866" s="154" t="s">
        <v>148</v>
      </c>
      <c r="C1866" s="142">
        <f>0.76/1000</f>
        <v>7.6000000000000004E-4</v>
      </c>
      <c r="D1866" s="147">
        <f>+D1827+O1827</f>
        <v>335.36330984342993</v>
      </c>
      <c r="E1866" s="144" t="s">
        <v>169</v>
      </c>
      <c r="F1866" s="143">
        <v>119.71</v>
      </c>
      <c r="G1866" s="143">
        <f>63/1000</f>
        <v>6.3E-2</v>
      </c>
      <c r="H1866" s="146">
        <f>+PI()*G1866^2/4</f>
        <v>3.1172453105244723E-3</v>
      </c>
      <c r="I1866" s="147">
        <f>+D1862+O1862</f>
        <v>335.25877001257385</v>
      </c>
      <c r="J1866" s="261">
        <f>+D1866</f>
        <v>335.36330984342993</v>
      </c>
      <c r="K1866" s="147">
        <f>+I1866-J1866</f>
        <v>-0.10453983085608343</v>
      </c>
      <c r="L1866" s="142">
        <f>(-2*POWER(2*9.81*G1866*ABS(K1866)/F1866,0.5))*(LOG10(($D$2/(3.7*G1866))+((2.51*$D$3*POWER(F1866,0.5))/(G1866*POWER(2*9.81*G1866*ABS(K1866),0.5)))))</f>
        <v>0.19119144624134929</v>
      </c>
      <c r="M1866" s="146">
        <f>+IF(K1866&lt;0,-H1866*L1866,H1866*L1866)</f>
        <v>-5.9599063920823779E-4</v>
      </c>
      <c r="N1866" s="142">
        <f>+M1866/K1866</f>
        <v>5.7010866989895808E-3</v>
      </c>
      <c r="O1866" s="148">
        <f>2*M1868/N1868</f>
        <v>-3.1987251724749518E-3</v>
      </c>
    </row>
    <row r="1867" spans="2:15" x14ac:dyDescent="0.25">
      <c r="B1867" s="141"/>
      <c r="C1867" s="142"/>
      <c r="D1867" s="142"/>
      <c r="E1867" s="144" t="s">
        <v>122</v>
      </c>
      <c r="F1867" s="143">
        <v>283.68</v>
      </c>
      <c r="G1867" s="143">
        <f>75/1000</f>
        <v>7.4999999999999997E-2</v>
      </c>
      <c r="H1867" s="146">
        <f>+PI()*G1867^2/4</f>
        <v>4.4178646691106467E-3</v>
      </c>
      <c r="I1867" s="147">
        <f>+D1831+O1831</f>
        <v>335.81132055918397</v>
      </c>
      <c r="J1867" s="261">
        <f>+D1866</f>
        <v>335.36330984342993</v>
      </c>
      <c r="K1867" s="147">
        <f>+I1867-J1867</f>
        <v>0.44801071575403739</v>
      </c>
      <c r="L1867" s="262">
        <f>(-2*POWER(2*9.81*G1867*ABS(K1867)/F1867,0.5))*(LOG10(($D$2/(3.7*G1867))+((2.51*$D$3*POWER(F1867,0.5))/(G1867*POWER(2*9.81*G1867*ABS(K1867),0.5)))))</f>
        <v>0.30378508876479654</v>
      </c>
      <c r="M1867" s="146">
        <f>+IF(K1867&lt;0,-H1867*L1867,H1867*L1867)</f>
        <v>1.3420814106566363E-3</v>
      </c>
      <c r="N1867" s="142">
        <f>+M1867/K1867</f>
        <v>2.995645781368884E-3</v>
      </c>
      <c r="O1867" s="148"/>
    </row>
    <row r="1868" spans="2:15" ht="15.75" x14ac:dyDescent="0.3">
      <c r="B1868" s="141"/>
      <c r="C1868" s="142"/>
      <c r="D1868" s="142"/>
      <c r="E1868" s="142"/>
      <c r="F1868" s="142"/>
      <c r="G1868" s="142"/>
      <c r="H1868" s="142"/>
      <c r="I1868" s="142"/>
      <c r="J1868" s="142"/>
      <c r="K1868" s="142"/>
      <c r="L1868" s="149" t="s">
        <v>166</v>
      </c>
      <c r="M1868" s="150">
        <f>+SUM(M1866:M1867)-C1866</f>
        <v>-1.3909228551601573E-5</v>
      </c>
      <c r="N1868" s="151">
        <f>+SUM(N1866:N1867)</f>
        <v>8.6967324803584652E-3</v>
      </c>
      <c r="O1868" s="153"/>
    </row>
    <row r="1869" spans="2:15" x14ac:dyDescent="0.25">
      <c r="B1869" s="154"/>
      <c r="C1869" s="142"/>
      <c r="D1869" s="142"/>
      <c r="E1869" s="142"/>
      <c r="F1869" s="142"/>
      <c r="G1869" s="142"/>
      <c r="H1869" s="142"/>
      <c r="I1869" s="142"/>
      <c r="J1869" s="142"/>
      <c r="K1869" s="142"/>
      <c r="L1869" s="142"/>
      <c r="M1869" s="142"/>
      <c r="N1869" s="142"/>
      <c r="O1869" s="153"/>
    </row>
    <row r="1870" spans="2:15" x14ac:dyDescent="0.25">
      <c r="B1870" s="154" t="s">
        <v>142</v>
      </c>
      <c r="C1870" s="142">
        <f>3.71/1000</f>
        <v>3.7099999999999998E-3</v>
      </c>
      <c r="D1870" s="147">
        <f>+D1831+O1831</f>
        <v>335.81132055918397</v>
      </c>
      <c r="E1870" s="144" t="s">
        <v>168</v>
      </c>
      <c r="F1870" s="143">
        <v>184.94</v>
      </c>
      <c r="G1870" s="145">
        <f>110/1000</f>
        <v>0.11</v>
      </c>
      <c r="H1870" s="146">
        <f>+PI()*G1870^2/4</f>
        <v>9.5033177771091243E-3</v>
      </c>
      <c r="I1870" s="147">
        <f>+D1856+O1856</f>
        <v>335.29730405609371</v>
      </c>
      <c r="J1870" s="261">
        <f>+D1870</f>
        <v>335.81132055918397</v>
      </c>
      <c r="K1870" s="147">
        <f>+I1870-J1870</f>
        <v>-0.51401650309026081</v>
      </c>
      <c r="L1870" s="262">
        <f>(-2*POWER(2*9.81*G1870*ABS(K1870)/F1870,0.5))*(LOG10(($D$2/(3.7*G1870))+((2.51*$D$3*POWER(F1870,0.5))/(G1870*POWER(2*9.81*G1870*ABS(K1870),0.5)))))</f>
        <v>0.54541073363099657</v>
      </c>
      <c r="M1870" s="146">
        <f>+IF(K1870&lt;0,-H1870*L1870,H1870*L1870)</f>
        <v>-5.1832115207415793E-3</v>
      </c>
      <c r="N1870" s="142">
        <f>+M1870/K1870</f>
        <v>1.0083745345879318E-2</v>
      </c>
      <c r="O1870" s="148">
        <f>2*M1873/N1873</f>
        <v>-2.6900899471440508E-3</v>
      </c>
    </row>
    <row r="1871" spans="2:15" x14ac:dyDescent="0.25">
      <c r="B1871" s="141"/>
      <c r="C1871" s="142"/>
      <c r="D1871" s="142"/>
      <c r="E1871" s="144" t="s">
        <v>171</v>
      </c>
      <c r="F1871" s="143">
        <v>283.68</v>
      </c>
      <c r="G1871" s="143">
        <f>75/1000</f>
        <v>7.4999999999999997E-2</v>
      </c>
      <c r="H1871" s="146">
        <f>+PI()*G1871^2/4</f>
        <v>4.4178646691106467E-3</v>
      </c>
      <c r="I1871" s="147">
        <f>+D1866+O1866</f>
        <v>335.36011111825746</v>
      </c>
      <c r="J1871" s="261">
        <f>+D1870</f>
        <v>335.81132055918397</v>
      </c>
      <c r="K1871" s="147">
        <f>+I1871-J1871</f>
        <v>-0.45120944092650461</v>
      </c>
      <c r="L1871" s="262">
        <f>(-2*POWER(2*9.81*G1871*ABS(K1871)/F1871,0.5))*(LOG10(($D$2/(3.7*G1871))+((2.51*$D$3*POWER(F1871,0.5))/(G1871*POWER(2*9.81*G1871*ABS(K1871),0.5)))))</f>
        <v>0.30501598248574968</v>
      </c>
      <c r="M1871" s="146">
        <f>+IF(K1871&lt;0,-H1871*L1871,H1871*L1871)</f>
        <v>-1.3475193325378654E-3</v>
      </c>
      <c r="N1871" s="142">
        <f>+M1871/K1871</f>
        <v>2.9864608545665527E-3</v>
      </c>
      <c r="O1871" s="148"/>
    </row>
    <row r="1872" spans="2:15" x14ac:dyDescent="0.25">
      <c r="B1872" s="141"/>
      <c r="C1872" s="142"/>
      <c r="D1872" s="142"/>
      <c r="E1872" s="144" t="s">
        <v>170</v>
      </c>
      <c r="F1872" s="143">
        <v>372.26</v>
      </c>
      <c r="G1872" s="145">
        <f>110/1000</f>
        <v>0.11</v>
      </c>
      <c r="H1872" s="146">
        <f>+PI()*G1872^2/4</f>
        <v>9.5033177771091243E-3</v>
      </c>
      <c r="I1872" s="147">
        <v>339.3</v>
      </c>
      <c r="J1872" s="261">
        <f>+D1870</f>
        <v>335.81132055918397</v>
      </c>
      <c r="K1872" s="147">
        <f>+I1872-J1872</f>
        <v>3.4886794408160426</v>
      </c>
      <c r="L1872" s="262">
        <f>(-2*POWER(2*9.81*G1872*ABS(K1872)/F1872,0.5))*(LOG10(($D$2/(3.7*G1872))+((2.51*$D$3*POWER(F1872,0.5))/(G1872*POWER(2*9.81*G1872*ABS(K1872),0.5)))))</f>
        <v>1.0753308587720496</v>
      </c>
      <c r="M1872" s="146">
        <f>+IF(K1872&lt;0,-H1872*L1872,H1872*L1872)</f>
        <v>1.021921086644244E-2</v>
      </c>
      <c r="N1872" s="142">
        <f>+M1872/K1872</f>
        <v>2.9292490295560222E-3</v>
      </c>
      <c r="O1872" s="148"/>
    </row>
    <row r="1873" spans="2:15" ht="16.5" thickBot="1" x14ac:dyDescent="0.35">
      <c r="B1873" s="299"/>
      <c r="C1873" s="300"/>
      <c r="D1873" s="300"/>
      <c r="E1873" s="300"/>
      <c r="F1873" s="300"/>
      <c r="G1873" s="300"/>
      <c r="H1873" s="300"/>
      <c r="I1873" s="300"/>
      <c r="J1873" s="300"/>
      <c r="K1873" s="300"/>
      <c r="L1873" s="301" t="s">
        <v>166</v>
      </c>
      <c r="M1873" s="302">
        <f>+SUM(M1870:M1872)-C1870</f>
        <v>-2.15199868370047E-5</v>
      </c>
      <c r="N1873" s="303">
        <f>+SUM(N1870:N1872)</f>
        <v>1.5999455230001892E-2</v>
      </c>
      <c r="O1873" s="304"/>
    </row>
    <row r="1875" spans="2:15" ht="15.75" thickBot="1" x14ac:dyDescent="0.3"/>
    <row r="1876" spans="2:15" ht="15.75" thickBot="1" x14ac:dyDescent="0.3">
      <c r="B1876" s="131">
        <f>+B1837+1</f>
        <v>49</v>
      </c>
      <c r="D1876" s="297"/>
    </row>
    <row r="1877" spans="2:15" ht="32.25" thickBot="1" x14ac:dyDescent="0.3">
      <c r="B1877" s="125" t="s">
        <v>151</v>
      </c>
      <c r="C1877" s="298" t="s">
        <v>161</v>
      </c>
      <c r="D1877" s="298" t="s">
        <v>153</v>
      </c>
      <c r="E1877" s="125" t="s">
        <v>152</v>
      </c>
      <c r="F1877" s="125" t="s">
        <v>78</v>
      </c>
      <c r="G1877" s="125" t="s">
        <v>115</v>
      </c>
      <c r="H1877" s="125" t="s">
        <v>154</v>
      </c>
      <c r="I1877" s="125" t="s">
        <v>155</v>
      </c>
      <c r="J1877" s="125" t="s">
        <v>156</v>
      </c>
      <c r="K1877" s="125" t="s">
        <v>157</v>
      </c>
      <c r="L1877" s="125" t="s">
        <v>82</v>
      </c>
      <c r="M1877" s="125" t="s">
        <v>164</v>
      </c>
      <c r="N1877" s="125" t="s">
        <v>158</v>
      </c>
      <c r="O1877" s="129" t="s">
        <v>165</v>
      </c>
    </row>
    <row r="1878" spans="2:15" x14ac:dyDescent="0.25">
      <c r="B1878" s="132" t="s">
        <v>127</v>
      </c>
      <c r="C1878" s="133">
        <f>2.97/1000</f>
        <v>2.97E-3</v>
      </c>
      <c r="D1878" s="134">
        <f>+D1839+O1839</f>
        <v>336.49410275323572</v>
      </c>
      <c r="E1878" s="135" t="s">
        <v>110</v>
      </c>
      <c r="F1878" s="136">
        <v>310.83</v>
      </c>
      <c r="G1878" s="137">
        <f>110/1000</f>
        <v>0.11</v>
      </c>
      <c r="H1878" s="138">
        <f>+PI()*G1878^2/4</f>
        <v>9.5033177771091243E-3</v>
      </c>
      <c r="I1878" s="134">
        <v>339.3</v>
      </c>
      <c r="J1878" s="134">
        <f>+D1878</f>
        <v>336.49410275323572</v>
      </c>
      <c r="K1878" s="134">
        <f>+I1878-J1878</f>
        <v>2.8058972467642889</v>
      </c>
      <c r="L1878" s="133">
        <f>(-2*POWER(2*9.81*G1878*ABS(K1878)/F1878,0.5))*(LOG10(($D$2/(3.7*G1878))+((2.51*$D$3*POWER(F1878,0.5))/(G1878*POWER(2*9.81*G1878*ABS(K1878),0.5)))))</f>
        <v>1.0531604316551368</v>
      </c>
      <c r="M1878" s="139">
        <f>+IF(K1878&lt;0,-H1878*L1878,H1878*L1878)</f>
        <v>1.0008518252296181E-2</v>
      </c>
      <c r="N1878" s="133">
        <f>+M1878/K1878</f>
        <v>3.5669582212384393E-3</v>
      </c>
      <c r="O1878" s="140">
        <f>2*M1880/N1880</f>
        <v>-2.1905386644916884E-3</v>
      </c>
    </row>
    <row r="1879" spans="2:15" x14ac:dyDescent="0.25">
      <c r="B1879" s="141"/>
      <c r="C1879" s="142"/>
      <c r="D1879" s="143"/>
      <c r="E1879" s="144" t="s">
        <v>138</v>
      </c>
      <c r="F1879" s="143">
        <v>240.22</v>
      </c>
      <c r="G1879" s="145">
        <f>110/1000</f>
        <v>0.11</v>
      </c>
      <c r="H1879" s="146">
        <f>+PI()*G1879^2/4</f>
        <v>9.5033177771091243E-3</v>
      </c>
      <c r="I1879" s="147">
        <f>+D1843+O1843</f>
        <v>335.33774828019295</v>
      </c>
      <c r="J1879" s="147">
        <f>+D1878</f>
        <v>336.49410275323572</v>
      </c>
      <c r="K1879" s="147">
        <f>+I1879-J1879</f>
        <v>-1.1563544730427679</v>
      </c>
      <c r="L1879" s="142">
        <f>(-2*POWER(2*9.81*G1879*ABS(K1879)/F1879,0.5))*(LOG10(($D$2/(3.7*G1879))+((2.51*$D$3*POWER(F1879,0.5))/(G1879*POWER(2*9.81*G1879*ABS(K1879),0.5)))))</f>
        <v>0.74175166254271063</v>
      </c>
      <c r="M1879" s="146">
        <f>+IF(K1879&lt;0,-H1879*L1879,H1879*L1879)</f>
        <v>-7.0491017608423903E-3</v>
      </c>
      <c r="N1879" s="142">
        <f>+M1879/K1879</f>
        <v>6.0959696400825682E-3</v>
      </c>
      <c r="O1879" s="148"/>
    </row>
    <row r="1880" spans="2:15" ht="15.75" x14ac:dyDescent="0.3">
      <c r="B1880" s="141"/>
      <c r="C1880" s="142"/>
      <c r="D1880" s="143"/>
      <c r="E1880" s="144"/>
      <c r="F1880" s="143"/>
      <c r="G1880" s="145"/>
      <c r="H1880" s="146"/>
      <c r="I1880" s="147"/>
      <c r="J1880" s="147"/>
      <c r="K1880" s="147"/>
      <c r="L1880" s="149" t="s">
        <v>166</v>
      </c>
      <c r="M1880" s="150">
        <f>+SUM(M1878:M1879)-C1878</f>
        <v>-1.0583508546208823E-5</v>
      </c>
      <c r="N1880" s="151">
        <f>+SUM(N1878:N1879)</f>
        <v>9.6629278613210075E-3</v>
      </c>
      <c r="O1880" s="148"/>
    </row>
    <row r="1881" spans="2:15" x14ac:dyDescent="0.25">
      <c r="B1881" s="141"/>
      <c r="C1881" s="142"/>
      <c r="D1881" s="143"/>
      <c r="E1881" s="144"/>
      <c r="F1881" s="142"/>
      <c r="G1881" s="142"/>
      <c r="H1881" s="146"/>
      <c r="I1881" s="152"/>
      <c r="J1881" s="142"/>
      <c r="K1881" s="142"/>
      <c r="L1881" s="142"/>
      <c r="M1881" s="142"/>
      <c r="N1881" s="142"/>
      <c r="O1881" s="153"/>
    </row>
    <row r="1882" spans="2:15" x14ac:dyDescent="0.25">
      <c r="B1882" s="154" t="s">
        <v>128</v>
      </c>
      <c r="C1882" s="142">
        <f>3.73/1000</f>
        <v>3.7299999999999998E-3</v>
      </c>
      <c r="D1882" s="147">
        <f>+D1843+O1843</f>
        <v>335.33774828019295</v>
      </c>
      <c r="E1882" s="144" t="s">
        <v>138</v>
      </c>
      <c r="F1882" s="143">
        <v>240.22</v>
      </c>
      <c r="G1882" s="155">
        <f>110/1000</f>
        <v>0.11</v>
      </c>
      <c r="H1882" s="146">
        <f>+PI()*G1882^2/4</f>
        <v>9.5033177771091243E-3</v>
      </c>
      <c r="I1882" s="156">
        <f>+D1878+O1878</f>
        <v>336.49191221457124</v>
      </c>
      <c r="J1882" s="147">
        <f>+D1882</f>
        <v>335.33774828019295</v>
      </c>
      <c r="K1882" s="147">
        <f>+I1882-J1882</f>
        <v>1.154163934378289</v>
      </c>
      <c r="L1882" s="142">
        <f>(-2*POWER(2*9.81*G1882*ABS(K1882)/F1882,0.5))*(LOG10(($D$2/(3.7*G1882))+((2.51*$D$3*POWER(F1882,0.5))/(G1882*POWER(2*9.81*G1882*ABS(K1882),0.5)))))</f>
        <v>0.74096625022028872</v>
      </c>
      <c r="M1882" s="146">
        <f>+IF(K1882&lt;0,-H1882*L1882,H1882*L1882)</f>
        <v>7.0416377379563574E-3</v>
      </c>
      <c r="N1882" s="142">
        <f>+M1882/K1882</f>
        <v>6.1010724111297595E-3</v>
      </c>
      <c r="O1882" s="148">
        <f>2*M1885/N1885</f>
        <v>-3.2022746162441679E-3</v>
      </c>
    </row>
    <row r="1883" spans="2:15" x14ac:dyDescent="0.25">
      <c r="B1883" s="141"/>
      <c r="C1883" s="142"/>
      <c r="D1883" s="143"/>
      <c r="E1883" s="144" t="s">
        <v>139</v>
      </c>
      <c r="F1883" s="147">
        <v>237.3</v>
      </c>
      <c r="G1883" s="155">
        <f>110/1000</f>
        <v>0.11</v>
      </c>
      <c r="H1883" s="146">
        <f>+PI()*G1883^2/4</f>
        <v>9.5033177771091243E-3</v>
      </c>
      <c r="I1883" s="156">
        <f>+D1848+O1848</f>
        <v>335.14546749033775</v>
      </c>
      <c r="J1883" s="147">
        <f>+D1882</f>
        <v>335.33774828019295</v>
      </c>
      <c r="K1883" s="147">
        <f>+I1883-J1883</f>
        <v>-0.19228078985520369</v>
      </c>
      <c r="L1883" s="142">
        <f>(-2*POWER(2*9.81*G1883*ABS(K1883)/F1883,0.5))*(LOG10(($D$2/(3.7*G1883))+((2.51*$D$3*POWER(F1883,0.5))/(G1883*POWER(2*9.81*G1883*ABS(K1883),0.5)))))</f>
        <v>0.27230880918103617</v>
      </c>
      <c r="M1883" s="146">
        <f>+IF(K1883&lt;0,-H1883*L1883,H1883*L1883)</f>
        <v>-2.5878371471535575E-3</v>
      </c>
      <c r="N1883" s="142">
        <f>+M1883/K1883</f>
        <v>1.3458635930829691E-2</v>
      </c>
      <c r="O1883" s="148"/>
    </row>
    <row r="1884" spans="2:15" x14ac:dyDescent="0.25">
      <c r="B1884" s="141"/>
      <c r="C1884" s="142"/>
      <c r="D1884" s="143"/>
      <c r="E1884" s="144" t="s">
        <v>112</v>
      </c>
      <c r="F1884" s="143">
        <v>401.36</v>
      </c>
      <c r="G1884" s="155">
        <f>110/1000</f>
        <v>0.11</v>
      </c>
      <c r="H1884" s="146">
        <f>+PI()*G1884^2/4</f>
        <v>9.5033177771091243E-3</v>
      </c>
      <c r="I1884" s="156">
        <f>+D1856+O1856</f>
        <v>335.29730405609371</v>
      </c>
      <c r="J1884" s="147">
        <f>+D1882</f>
        <v>335.33774828019295</v>
      </c>
      <c r="K1884" s="147">
        <f>+I1884-J1884</f>
        <v>-4.044422409924664E-2</v>
      </c>
      <c r="L1884" s="142">
        <f>(-2*POWER(2*9.81*G1884*ABS(K1884)/F1884,0.5))*(LOG10(($D$2/(3.7*G1884))+((2.51*$D$3*POWER(F1884,0.5))/(G1884*POWER(2*9.81*G1884*ABS(K1884),0.5)))))</f>
        <v>8.2733720839939351E-2</v>
      </c>
      <c r="M1884" s="146">
        <f>+IF(K1884&lt;0,-H1884*L1884,H1884*L1884)</f>
        <v>-7.8624484002457926E-4</v>
      </c>
      <c r="N1884" s="142">
        <f>+M1884/K1884</f>
        <v>1.9440225583143893E-2</v>
      </c>
      <c r="O1884" s="148"/>
    </row>
    <row r="1885" spans="2:15" ht="15.75" x14ac:dyDescent="0.3">
      <c r="B1885" s="141"/>
      <c r="C1885" s="142"/>
      <c r="D1885" s="143"/>
      <c r="E1885" s="144"/>
      <c r="F1885" s="143"/>
      <c r="G1885" s="155"/>
      <c r="H1885" s="146"/>
      <c r="I1885" s="156"/>
      <c r="J1885" s="147"/>
      <c r="K1885" s="147"/>
      <c r="L1885" s="149" t="s">
        <v>166</v>
      </c>
      <c r="M1885" s="150">
        <f>+SUM(M1882:M1884)-C1882</f>
        <v>-6.2444249221779106E-5</v>
      </c>
      <c r="N1885" s="151">
        <f>+SUM(N1882:N1884)</f>
        <v>3.8999933925103342E-2</v>
      </c>
      <c r="O1885" s="153"/>
    </row>
    <row r="1886" spans="2:15" x14ac:dyDescent="0.25">
      <c r="B1886" s="141"/>
      <c r="C1886" s="142"/>
      <c r="D1886" s="143"/>
      <c r="E1886" s="144"/>
      <c r="F1886" s="142"/>
      <c r="G1886" s="142"/>
      <c r="H1886" s="146"/>
      <c r="I1886" s="152"/>
      <c r="J1886" s="143"/>
      <c r="K1886" s="142"/>
      <c r="L1886" s="142"/>
      <c r="M1886" s="142"/>
      <c r="N1886" s="142"/>
      <c r="O1886" s="153"/>
    </row>
    <row r="1887" spans="2:15" x14ac:dyDescent="0.25">
      <c r="B1887" s="154" t="s">
        <v>141</v>
      </c>
      <c r="C1887" s="179">
        <f>1.9/1000</f>
        <v>1.9E-3</v>
      </c>
      <c r="D1887" s="147">
        <f>+D1848+O1848</f>
        <v>335.14546749033775</v>
      </c>
      <c r="E1887" s="144" t="s">
        <v>139</v>
      </c>
      <c r="F1887" s="147">
        <v>237.3</v>
      </c>
      <c r="G1887" s="155">
        <f>110/1000</f>
        <v>0.11</v>
      </c>
      <c r="H1887" s="146">
        <f>+PI()*G1887^2/4</f>
        <v>9.5033177771091243E-3</v>
      </c>
      <c r="I1887" s="156">
        <f>+D1882+O1882</f>
        <v>335.33454600557673</v>
      </c>
      <c r="J1887" s="147">
        <f>+D1887</f>
        <v>335.14546749033775</v>
      </c>
      <c r="K1887" s="147">
        <f>+I1887-J1887</f>
        <v>0.18907851523897534</v>
      </c>
      <c r="L1887" s="142">
        <f>(-2*POWER(2*9.81*G1887*ABS(K1887)/F1887,0.5))*(LOG10(($D$2/(3.7*G1887))+((2.51*$D$3*POWER(F1887,0.5))/(G1887*POWER(2*9.81*G1887*ABS(K1887),0.5)))))</f>
        <v>0.26973129349520031</v>
      </c>
      <c r="M1887" s="146">
        <f>+IF(K1887&lt;0,-H1887*L1887,H1887*L1887)</f>
        <v>2.5633421965155757E-3</v>
      </c>
      <c r="N1887" s="142">
        <f>+M1887/K1887</f>
        <v>1.3557025203396487E-2</v>
      </c>
      <c r="O1887" s="148">
        <f>2*M1889/N1889</f>
        <v>-3.2431919649170918E-3</v>
      </c>
    </row>
    <row r="1888" spans="2:15" x14ac:dyDescent="0.25">
      <c r="B1888" s="141"/>
      <c r="C1888" s="142"/>
      <c r="D1888" s="143"/>
      <c r="E1888" s="144" t="s">
        <v>117</v>
      </c>
      <c r="F1888" s="143">
        <v>401.35</v>
      </c>
      <c r="G1888" s="143">
        <f>75/1000</f>
        <v>7.4999999999999997E-2</v>
      </c>
      <c r="H1888" s="146">
        <f>+PI()*G1888^2/4</f>
        <v>4.4178646691106467E-3</v>
      </c>
      <c r="I1888" s="156">
        <f>+D1852+O1852</f>
        <v>334.94713104799604</v>
      </c>
      <c r="J1888" s="147">
        <f>+D1887</f>
        <v>335.14546749033775</v>
      </c>
      <c r="K1888" s="147">
        <f>+I1888-J1888</f>
        <v>-0.19833644234171288</v>
      </c>
      <c r="L1888" s="142">
        <f>(-2*POWER(2*9.81*G1888*ABS(K1888)/F1888,0.5))*(LOG10(($D$2/(3.7*G1888))+((2.51*$D$3*POWER(F1888,0.5))/(G1888*POWER(2*9.81*G1888*ABS(K1888),0.5)))))</f>
        <v>0.15640488627424776</v>
      </c>
      <c r="M1888" s="146">
        <f>+IF(K1888&lt;0,-H1888*L1888,H1888*L1888)</f>
        <v>-6.9097562114726787E-4</v>
      </c>
      <c r="N1888" s="142">
        <f>+M1888/K1888</f>
        <v>3.4838560830731721E-3</v>
      </c>
      <c r="O1888" s="148"/>
    </row>
    <row r="1889" spans="2:15" ht="15.75" x14ac:dyDescent="0.3">
      <c r="B1889" s="141"/>
      <c r="C1889" s="142"/>
      <c r="D1889" s="143"/>
      <c r="E1889" s="144"/>
      <c r="F1889" s="142"/>
      <c r="G1889" s="142"/>
      <c r="H1889" s="146"/>
      <c r="I1889" s="152"/>
      <c r="J1889" s="143"/>
      <c r="K1889" s="142"/>
      <c r="L1889" s="149" t="s">
        <v>166</v>
      </c>
      <c r="M1889" s="150">
        <f>+SUM(M1887:M1888)-C1887</f>
        <v>-2.763342463169222E-5</v>
      </c>
      <c r="N1889" s="151">
        <f>+SUM(N1887:N1888)</f>
        <v>1.7040881286469661E-2</v>
      </c>
      <c r="O1889" s="153"/>
    </row>
    <row r="1890" spans="2:15" ht="15.75" x14ac:dyDescent="0.3">
      <c r="B1890" s="141"/>
      <c r="C1890" s="142"/>
      <c r="D1890" s="143"/>
      <c r="E1890" s="144"/>
      <c r="F1890" s="142"/>
      <c r="G1890" s="142"/>
      <c r="H1890" s="146"/>
      <c r="I1890" s="152"/>
      <c r="J1890" s="143"/>
      <c r="K1890" s="142"/>
      <c r="L1890" s="149"/>
      <c r="M1890" s="150"/>
      <c r="N1890" s="151"/>
      <c r="O1890" s="153"/>
    </row>
    <row r="1891" spans="2:15" x14ac:dyDescent="0.25">
      <c r="B1891" s="154" t="s">
        <v>145</v>
      </c>
      <c r="C1891" s="143">
        <f>1.95/1000</f>
        <v>1.9499999999999999E-3</v>
      </c>
      <c r="D1891" s="147">
        <f>+D1852+O1852</f>
        <v>334.94713104799604</v>
      </c>
      <c r="E1891" s="144" t="s">
        <v>117</v>
      </c>
      <c r="F1891" s="143">
        <v>401.35</v>
      </c>
      <c r="G1891" s="143">
        <f>75/1000</f>
        <v>7.4999999999999997E-2</v>
      </c>
      <c r="H1891" s="146">
        <f>+PI()*G1891^2/4</f>
        <v>4.4178646691106467E-3</v>
      </c>
      <c r="I1891" s="147">
        <f>+D1887+O1887</f>
        <v>335.14222429837281</v>
      </c>
      <c r="J1891" s="147">
        <f>+D1891</f>
        <v>334.94713104799604</v>
      </c>
      <c r="K1891" s="147">
        <f>+I1891-J1891</f>
        <v>0.19509325037677172</v>
      </c>
      <c r="L1891" s="262">
        <f>(-2*POWER(2*9.81*G1891*ABS(K1891)/F1891,0.5))*(LOG10(($D$2/(3.7*G1891))+((2.51*$D$3*POWER(F1891,0.5))/(G1891*POWER(2*9.81*G1891*ABS(K1891),0.5)))))</f>
        <v>0.15493017002728443</v>
      </c>
      <c r="M1891" s="146">
        <f>+IF(K1891&lt;0,-H1891*L1891,H1891*L1891)</f>
        <v>6.844605243428452E-4</v>
      </c>
      <c r="N1891" s="142">
        <f>+M1891/K1891</f>
        <v>3.5083762407002203E-3</v>
      </c>
      <c r="O1891" s="148">
        <f>2*M1893/N1893</f>
        <v>-3.2624899136320181E-3</v>
      </c>
    </row>
    <row r="1892" spans="2:15" x14ac:dyDescent="0.25">
      <c r="B1892" s="141"/>
      <c r="C1892" s="142"/>
      <c r="D1892" s="143"/>
      <c r="E1892" s="144" t="s">
        <v>167</v>
      </c>
      <c r="F1892" s="143">
        <v>249.85</v>
      </c>
      <c r="G1892" s="143">
        <f>75/1000</f>
        <v>7.4999999999999997E-2</v>
      </c>
      <c r="H1892" s="146">
        <f>+PI()*G1892^2/4</f>
        <v>4.4178646691106467E-3</v>
      </c>
      <c r="I1892" s="147">
        <f>+D1856+O1856</f>
        <v>335.29730405609371</v>
      </c>
      <c r="J1892" s="147">
        <f>+D1891</f>
        <v>334.94713104799604</v>
      </c>
      <c r="K1892" s="147">
        <f>+I1892-J1892</f>
        <v>0.35017300809766994</v>
      </c>
      <c r="L1892" s="142">
        <f>(-2*POWER(2*9.81*G1892*ABS(K1892)/F1892,0.5))*(LOG10(($D$2/(3.7*G1892))+((2.51*$D$3*POWER(F1892,0.5))/(G1892*POWER(2*9.81*G1892*ABS(K1892),0.5)))))</f>
        <v>0.28384186370245756</v>
      </c>
      <c r="M1892" s="146">
        <f>+IF(K1892&lt;0,-H1892*L1892,H1892*L1892)</f>
        <v>1.2539749412656071E-3</v>
      </c>
      <c r="N1892" s="142">
        <f>+M1892/K1892</f>
        <v>3.5810154188578966E-3</v>
      </c>
      <c r="O1892" s="148"/>
    </row>
    <row r="1893" spans="2:15" ht="15.75" x14ac:dyDescent="0.3">
      <c r="B1893" s="141"/>
      <c r="C1893" s="142"/>
      <c r="D1893" s="152"/>
      <c r="E1893" s="144"/>
      <c r="F1893" s="142"/>
      <c r="G1893" s="142"/>
      <c r="H1893" s="146"/>
      <c r="I1893" s="152"/>
      <c r="J1893" s="143"/>
      <c r="K1893" s="142"/>
      <c r="L1893" s="149" t="s">
        <v>166</v>
      </c>
      <c r="M1893" s="150">
        <f>+SUM(M1891:M1892)-C1891</f>
        <v>-1.1564534391547655E-5</v>
      </c>
      <c r="N1893" s="151">
        <f>+SUM(N1891:N1892)</f>
        <v>7.0893916595581169E-3</v>
      </c>
      <c r="O1893" s="153"/>
    </row>
    <row r="1894" spans="2:15" x14ac:dyDescent="0.25">
      <c r="B1894" s="141"/>
      <c r="C1894" s="142"/>
      <c r="D1894" s="152"/>
      <c r="E1894" s="144"/>
      <c r="F1894" s="142"/>
      <c r="G1894" s="142"/>
      <c r="H1894" s="146"/>
      <c r="I1894" s="152"/>
      <c r="J1894" s="143"/>
      <c r="K1894" s="142"/>
      <c r="L1894" s="142"/>
      <c r="M1894" s="142"/>
      <c r="N1894" s="142"/>
      <c r="O1894" s="153"/>
    </row>
    <row r="1895" spans="2:15" x14ac:dyDescent="0.25">
      <c r="B1895" s="154" t="s">
        <v>146</v>
      </c>
      <c r="C1895" s="143">
        <f>4.52/1000</f>
        <v>4.5199999999999997E-3</v>
      </c>
      <c r="D1895" s="156">
        <f>+D1856+O1856</f>
        <v>335.29730405609371</v>
      </c>
      <c r="E1895" s="144" t="s">
        <v>112</v>
      </c>
      <c r="F1895" s="143">
        <v>401.36</v>
      </c>
      <c r="G1895" s="145">
        <f>110/1000</f>
        <v>0.11</v>
      </c>
      <c r="H1895" s="146">
        <f>+PI()*G1895^2/4</f>
        <v>9.5033177771091243E-3</v>
      </c>
      <c r="I1895" s="156">
        <f>+D1882+O1882</f>
        <v>335.33454600557673</v>
      </c>
      <c r="J1895" s="147">
        <f>+D1895</f>
        <v>335.29730405609371</v>
      </c>
      <c r="K1895" s="147">
        <f>+I1895-J1895</f>
        <v>3.7241949483018288E-2</v>
      </c>
      <c r="L1895" s="142">
        <f>(-2*POWER(2*9.81*G1895*ABS(K1895)/F1895,0.5))*(LOG10(($D$2/(3.7*G1895))+((2.51*$D$3*POWER(F1895,0.5))/(G1895*POWER(2*9.81*G1895*ABS(K1895),0.5)))))</f>
        <v>7.8885072383329091E-2</v>
      </c>
      <c r="M1895" s="146">
        <f>+IF(K1895&lt;0,-H1895*L1895,H1895*L1895)</f>
        <v>7.4966991072903137E-4</v>
      </c>
      <c r="N1895" s="142">
        <f>+M1895/K1895</f>
        <v>2.0129717190848679E-2</v>
      </c>
      <c r="O1895" s="148">
        <f>2*M1899/N1899</f>
        <v>-3.0694214666339673E-3</v>
      </c>
    </row>
    <row r="1896" spans="2:15" x14ac:dyDescent="0.25">
      <c r="B1896" s="141"/>
      <c r="C1896" s="142"/>
      <c r="D1896" s="152"/>
      <c r="E1896" s="144" t="s">
        <v>167</v>
      </c>
      <c r="F1896" s="143">
        <v>249.85</v>
      </c>
      <c r="G1896" s="145">
        <f>75/1000</f>
        <v>7.4999999999999997E-2</v>
      </c>
      <c r="H1896" s="146">
        <f>+PI()*G1896^2/4</f>
        <v>4.4178646691106467E-3</v>
      </c>
      <c r="I1896" s="156">
        <f>+D1891+O1891</f>
        <v>334.94386855808239</v>
      </c>
      <c r="J1896" s="147">
        <f>+D1895</f>
        <v>335.29730405609371</v>
      </c>
      <c r="K1896" s="147">
        <f>+I1896-J1896</f>
        <v>-0.35343549801132212</v>
      </c>
      <c r="L1896" s="142">
        <f>(-2*POWER(2*9.81*G1896*ABS(K1896)/F1896,0.5))*(LOG10(($D$2/(3.7*G1896))+((2.51*$D$3*POWER(F1896,0.5))/(G1896*POWER(2*9.81*G1896*ABS(K1896),0.5)))))</f>
        <v>0.28534346999888366</v>
      </c>
      <c r="M1896" s="146">
        <f>+IF(K1896&lt;0,-H1896*L1896,H1896*L1896)</f>
        <v>-1.260608834669502E-3</v>
      </c>
      <c r="N1896" s="142">
        <f>+M1896/K1896</f>
        <v>3.5667295496988223E-3</v>
      </c>
      <c r="O1896" s="148"/>
    </row>
    <row r="1897" spans="2:15" x14ac:dyDescent="0.25">
      <c r="B1897" s="141"/>
      <c r="C1897" s="142"/>
      <c r="D1897" s="152"/>
      <c r="E1897" s="144" t="s">
        <v>140</v>
      </c>
      <c r="F1897" s="143">
        <v>298.01</v>
      </c>
      <c r="G1897" s="145">
        <f>63/1000</f>
        <v>6.3E-2</v>
      </c>
      <c r="H1897" s="146">
        <f>+PI()*G1897^2/4</f>
        <v>3.1172453105244723E-3</v>
      </c>
      <c r="I1897" s="156">
        <f>+D1862+O1862</f>
        <v>335.25877001257385</v>
      </c>
      <c r="J1897" s="147">
        <f>+D1895</f>
        <v>335.29730405609371</v>
      </c>
      <c r="K1897" s="147">
        <f>+I1897-J1897</f>
        <v>-3.8534043519860006E-2</v>
      </c>
      <c r="L1897" s="142">
        <f>(-2*POWER(2*9.81*G1897*ABS(K1897)/F1897,0.5))*(LOG10(($D$2/(3.7*G1897))+((2.51*$D$3*POWER(F1897,0.5))/(G1897*POWER(2*9.81*G1897*ABS(K1897),0.5)))))</f>
        <v>6.3117900755414333E-2</v>
      </c>
      <c r="M1897" s="146">
        <f>+IF(K1897&lt;0,-H1897*L1897,H1897*L1897)</f>
        <v>-1.9675398013996437E-4</v>
      </c>
      <c r="N1897" s="142">
        <f>+M1897/K1897</f>
        <v>5.1059780435074144E-3</v>
      </c>
      <c r="O1897" s="148"/>
    </row>
    <row r="1898" spans="2:15" x14ac:dyDescent="0.25">
      <c r="B1898" s="141"/>
      <c r="C1898" s="142"/>
      <c r="D1898" s="142"/>
      <c r="E1898" s="144" t="s">
        <v>168</v>
      </c>
      <c r="F1898" s="143">
        <v>184.94</v>
      </c>
      <c r="G1898" s="145">
        <f>110/1000</f>
        <v>0.11</v>
      </c>
      <c r="H1898" s="146">
        <f>+PI()*G1898^2/4</f>
        <v>9.5033177771091243E-3</v>
      </c>
      <c r="I1898" s="156">
        <f>+D1870+O1870</f>
        <v>335.80863046923685</v>
      </c>
      <c r="J1898" s="147">
        <f>+D1895</f>
        <v>335.29730405609371</v>
      </c>
      <c r="K1898" s="147">
        <f>+I1898-J1898</f>
        <v>0.51132641314313787</v>
      </c>
      <c r="L1898" s="142">
        <f>(-2*POWER(2*9.81*G1898*ABS(K1898)/F1898,0.5))*(LOG10(($D$2/(3.7*G1898))+((2.51*$D$3*POWER(F1898,0.5))/(G1898*POWER(2*9.81*G1898*ABS(K1898),0.5)))))</f>
        <v>0.54380778450844947</v>
      </c>
      <c r="M1898" s="146">
        <f>+IF(K1898&lt;0,-H1898*L1898,H1898*L1898)</f>
        <v>5.1679781858494757E-3</v>
      </c>
      <c r="N1898" s="142">
        <f>+M1898/K1898</f>
        <v>1.0107004162139343E-2</v>
      </c>
      <c r="O1898" s="148"/>
    </row>
    <row r="1899" spans="2:15" ht="15.75" x14ac:dyDescent="0.3">
      <c r="B1899" s="141"/>
      <c r="C1899" s="142"/>
      <c r="D1899" s="142"/>
      <c r="E1899" s="142"/>
      <c r="F1899" s="142"/>
      <c r="G1899" s="142"/>
      <c r="H1899" s="146"/>
      <c r="I1899" s="152"/>
      <c r="J1899" s="143"/>
      <c r="K1899" s="142"/>
      <c r="L1899" s="149" t="s">
        <v>166</v>
      </c>
      <c r="M1899" s="150">
        <f>+SUM(M1895:M1898)-C1895</f>
        <v>-5.9714718230958856E-5</v>
      </c>
      <c r="N1899" s="151">
        <f>+SUM(N1895:N1898)</f>
        <v>3.8909428946194258E-2</v>
      </c>
      <c r="O1899" s="153"/>
    </row>
    <row r="1900" spans="2:15" x14ac:dyDescent="0.25">
      <c r="B1900" s="141"/>
      <c r="C1900" s="142"/>
      <c r="D1900" s="142"/>
      <c r="E1900" s="142"/>
      <c r="F1900" s="142"/>
      <c r="G1900" s="142"/>
      <c r="H1900" s="146"/>
      <c r="I1900" s="142"/>
      <c r="J1900" s="143"/>
      <c r="K1900" s="142"/>
      <c r="L1900" s="142"/>
      <c r="M1900" s="142"/>
      <c r="N1900" s="142"/>
      <c r="O1900" s="153"/>
    </row>
    <row r="1901" spans="2:15" x14ac:dyDescent="0.25">
      <c r="B1901" s="154" t="s">
        <v>147</v>
      </c>
      <c r="C1901" s="142">
        <f>0.79/1000</f>
        <v>7.9000000000000001E-4</v>
      </c>
      <c r="D1901" s="147">
        <f>+D1862+O1862</f>
        <v>335.25877001257385</v>
      </c>
      <c r="E1901" s="144" t="s">
        <v>140</v>
      </c>
      <c r="F1901" s="143">
        <v>298.01</v>
      </c>
      <c r="G1901" s="143">
        <f>63/1000</f>
        <v>6.3E-2</v>
      </c>
      <c r="H1901" s="146">
        <f>+PI()*G1901^2/4</f>
        <v>3.1172453105244723E-3</v>
      </c>
      <c r="I1901" s="147">
        <f>+D1895+O1895</f>
        <v>335.29423463462706</v>
      </c>
      <c r="J1901" s="147">
        <f>+D1901</f>
        <v>335.25877001257385</v>
      </c>
      <c r="K1901" s="147">
        <f>+I1901-J1901</f>
        <v>3.546462205321177E-2</v>
      </c>
      <c r="L1901" s="142">
        <f>(-2*POWER(2*9.81*G1901*ABS(K1901)/F1901,0.5))*(LOG10(($D$2/(3.7*G1901))+((2.51*$D$3*POWER(F1901,0.5))/(G1901*POWER(2*9.81*G1901*ABS(K1901),0.5)))))</f>
        <v>6.0115566481656911E-2</v>
      </c>
      <c r="M1901" s="146">
        <f>+IF(K1901&lt;0,-H1901*L1901,H1901*L1901)</f>
        <v>1.8739496770446717E-4</v>
      </c>
      <c r="N1901" s="142">
        <f>+M1901/K1901</f>
        <v>5.2839973149381462E-3</v>
      </c>
      <c r="O1901" s="148">
        <f>2*M1903/N1903</f>
        <v>-3.1022843663916079E-3</v>
      </c>
    </row>
    <row r="1902" spans="2:15" x14ac:dyDescent="0.25">
      <c r="B1902" s="141"/>
      <c r="C1902" s="142"/>
      <c r="D1902" s="142"/>
      <c r="E1902" s="144" t="s">
        <v>169</v>
      </c>
      <c r="F1902" s="143">
        <v>119.71</v>
      </c>
      <c r="G1902" s="143">
        <f>63/1000</f>
        <v>6.3E-2</v>
      </c>
      <c r="H1902" s="146">
        <f>+PI()*G1902^2/4</f>
        <v>3.1172453105244723E-3</v>
      </c>
      <c r="I1902" s="147">
        <f>+D1866+O1866</f>
        <v>335.36011111825746</v>
      </c>
      <c r="J1902" s="147">
        <f>+D1901</f>
        <v>335.25877001257385</v>
      </c>
      <c r="K1902" s="147">
        <f>+I1902-J1902</f>
        <v>0.10134110568361621</v>
      </c>
      <c r="L1902" s="142">
        <f>(-2*POWER(2*9.81*G1902*ABS(K1902)/F1902,0.5))*(LOG10(($D$2/(3.7*G1902))+((2.51*$D$3*POWER(F1902,0.5))/(G1902*POWER(2*9.81*G1902*ABS(K1902),0.5)))))</f>
        <v>0.18780936055800496</v>
      </c>
      <c r="M1902" s="146">
        <f>+IF(K1902&lt;0,-H1902*L1902,H1902*L1902)</f>
        <v>5.8544784847204079E-4</v>
      </c>
      <c r="N1902" s="142">
        <f>+M1902/K1902</f>
        <v>5.777002772199771E-3</v>
      </c>
      <c r="O1902" s="148"/>
    </row>
    <row r="1903" spans="2:15" ht="15.75" x14ac:dyDescent="0.3">
      <c r="B1903" s="141"/>
      <c r="C1903" s="142"/>
      <c r="D1903" s="142"/>
      <c r="E1903" s="142"/>
      <c r="F1903" s="142"/>
      <c r="G1903" s="142"/>
      <c r="H1903" s="146"/>
      <c r="I1903" s="142"/>
      <c r="J1903" s="142"/>
      <c r="K1903" s="142"/>
      <c r="L1903" s="149" t="s">
        <v>166</v>
      </c>
      <c r="M1903" s="150">
        <f>+SUM(M1901:M1902)-C1901</f>
        <v>-1.7157183823492085E-5</v>
      </c>
      <c r="N1903" s="151">
        <f>+SUM(N1901:N1902)</f>
        <v>1.1061000087137916E-2</v>
      </c>
      <c r="O1903" s="153"/>
    </row>
    <row r="1904" spans="2:15" x14ac:dyDescent="0.25">
      <c r="B1904" s="141"/>
      <c r="C1904" s="142"/>
      <c r="D1904" s="142"/>
      <c r="E1904" s="142"/>
      <c r="F1904" s="142"/>
      <c r="G1904" s="142"/>
      <c r="H1904" s="146"/>
      <c r="I1904" s="142"/>
      <c r="J1904" s="142"/>
      <c r="K1904" s="142"/>
      <c r="L1904" s="142"/>
      <c r="M1904" s="142"/>
      <c r="N1904" s="142"/>
      <c r="O1904" s="153"/>
    </row>
    <row r="1905" spans="2:15" x14ac:dyDescent="0.25">
      <c r="B1905" s="154" t="s">
        <v>148</v>
      </c>
      <c r="C1905" s="142">
        <f>0.76/1000</f>
        <v>7.6000000000000004E-4</v>
      </c>
      <c r="D1905" s="147">
        <f>+D1866+O1866</f>
        <v>335.36011111825746</v>
      </c>
      <c r="E1905" s="144" t="s">
        <v>169</v>
      </c>
      <c r="F1905" s="143">
        <v>119.71</v>
      </c>
      <c r="G1905" s="143">
        <f>63/1000</f>
        <v>6.3E-2</v>
      </c>
      <c r="H1905" s="146">
        <f>+PI()*G1905^2/4</f>
        <v>3.1172453105244723E-3</v>
      </c>
      <c r="I1905" s="147">
        <f>+D1901+O1901</f>
        <v>335.25566772820747</v>
      </c>
      <c r="J1905" s="261">
        <f>+D1905</f>
        <v>335.36011111825746</v>
      </c>
      <c r="K1905" s="147">
        <f>+I1905-J1905</f>
        <v>-0.10444339004999392</v>
      </c>
      <c r="L1905" s="142">
        <f>(-2*POWER(2*9.81*G1905*ABS(K1905)/F1905,0.5))*(LOG10(($D$2/(3.7*G1905))+((2.51*$D$3*POWER(F1905,0.5))/(G1905*POWER(2*9.81*G1905*ABS(K1905),0.5)))))</f>
        <v>0.19109014192974896</v>
      </c>
      <c r="M1905" s="146">
        <f>+IF(K1905&lt;0,-H1905*L1905,H1905*L1905)</f>
        <v>-5.9567484881796581E-4</v>
      </c>
      <c r="N1905" s="142">
        <f>+M1905/K1905</f>
        <v>5.7033274057155187E-3</v>
      </c>
      <c r="O1905" s="148">
        <f>2*M1907/N1907</f>
        <v>-2.9267247682578552E-3</v>
      </c>
    </row>
    <row r="1906" spans="2:15" x14ac:dyDescent="0.25">
      <c r="B1906" s="141"/>
      <c r="C1906" s="142"/>
      <c r="D1906" s="142"/>
      <c r="E1906" s="144" t="s">
        <v>122</v>
      </c>
      <c r="F1906" s="143">
        <v>283.68</v>
      </c>
      <c r="G1906" s="143">
        <f>75/1000</f>
        <v>7.4999999999999997E-2</v>
      </c>
      <c r="H1906" s="146">
        <f>+PI()*G1906^2/4</f>
        <v>4.4178646691106467E-3</v>
      </c>
      <c r="I1906" s="147">
        <f>+D1870+O1870</f>
        <v>335.80863046923685</v>
      </c>
      <c r="J1906" s="261">
        <f>+D1905</f>
        <v>335.36011111825746</v>
      </c>
      <c r="K1906" s="147">
        <f>+I1906-J1906</f>
        <v>0.44851935097938167</v>
      </c>
      <c r="L1906" s="262">
        <f>(-2*POWER(2*9.81*G1906*ABS(K1906)/F1906,0.5))*(LOG10(($D$2/(3.7*G1906))+((2.51*$D$3*POWER(F1906,0.5))/(G1906*POWER(2*9.81*G1906*ABS(K1906),0.5)))))</f>
        <v>0.30398107357658294</v>
      </c>
      <c r="M1906" s="146">
        <f>+IF(K1906&lt;0,-H1906*L1906,H1906*L1906)</f>
        <v>1.3429472450323097E-3</v>
      </c>
      <c r="N1906" s="142">
        <f>+M1906/K1906</f>
        <v>2.9941790518064953E-3</v>
      </c>
      <c r="O1906" s="148"/>
    </row>
    <row r="1907" spans="2:15" ht="15.75" x14ac:dyDescent="0.3">
      <c r="B1907" s="141"/>
      <c r="C1907" s="142"/>
      <c r="D1907" s="142"/>
      <c r="E1907" s="142"/>
      <c r="F1907" s="142"/>
      <c r="G1907" s="142"/>
      <c r="H1907" s="142"/>
      <c r="I1907" s="142"/>
      <c r="J1907" s="142"/>
      <c r="K1907" s="142"/>
      <c r="L1907" s="149" t="s">
        <v>166</v>
      </c>
      <c r="M1907" s="150">
        <f>+SUM(M1905:M1906)-C1905</f>
        <v>-1.2727603785656159E-5</v>
      </c>
      <c r="N1907" s="151">
        <f>+SUM(N1905:N1906)</f>
        <v>8.697506457522014E-3</v>
      </c>
      <c r="O1907" s="153"/>
    </row>
    <row r="1908" spans="2:15" x14ac:dyDescent="0.25">
      <c r="B1908" s="154"/>
      <c r="C1908" s="142"/>
      <c r="D1908" s="142"/>
      <c r="E1908" s="142"/>
      <c r="F1908" s="142"/>
      <c r="G1908" s="142"/>
      <c r="H1908" s="142"/>
      <c r="I1908" s="142"/>
      <c r="J1908" s="142"/>
      <c r="K1908" s="142"/>
      <c r="L1908" s="142"/>
      <c r="M1908" s="142"/>
      <c r="N1908" s="142"/>
      <c r="O1908" s="153"/>
    </row>
    <row r="1909" spans="2:15" x14ac:dyDescent="0.25">
      <c r="B1909" s="154" t="s">
        <v>142</v>
      </c>
      <c r="C1909" s="142">
        <f>3.71/1000</f>
        <v>3.7099999999999998E-3</v>
      </c>
      <c r="D1909" s="147">
        <f>+D1870+O1870</f>
        <v>335.80863046923685</v>
      </c>
      <c r="E1909" s="144" t="s">
        <v>168</v>
      </c>
      <c r="F1909" s="143">
        <v>184.94</v>
      </c>
      <c r="G1909" s="145">
        <f>110/1000</f>
        <v>0.11</v>
      </c>
      <c r="H1909" s="146">
        <f>+PI()*G1909^2/4</f>
        <v>9.5033177771091243E-3</v>
      </c>
      <c r="I1909" s="147">
        <f>+D1895+O1895</f>
        <v>335.29423463462706</v>
      </c>
      <c r="J1909" s="261">
        <f>+D1909</f>
        <v>335.80863046923685</v>
      </c>
      <c r="K1909" s="147">
        <f>+I1909-J1909</f>
        <v>-0.51439583460978611</v>
      </c>
      <c r="L1909" s="262">
        <f>(-2*POWER(2*9.81*G1909*ABS(K1909)/F1909,0.5))*(LOG10(($D$2/(3.7*G1909))+((2.51*$D$3*POWER(F1909,0.5))/(G1909*POWER(2*9.81*G1909*ABS(K1909),0.5)))))</f>
        <v>0.54563646510382302</v>
      </c>
      <c r="M1909" s="146">
        <f>+IF(K1909&lt;0,-H1909*L1909,H1909*L1909)</f>
        <v>-5.1853567186601439E-3</v>
      </c>
      <c r="N1909" s="142">
        <f>+M1909/K1909</f>
        <v>1.0080479603015618E-2</v>
      </c>
      <c r="O1909" s="148">
        <f>2*M1912/N1912</f>
        <v>-2.4614749732818192E-3</v>
      </c>
    </row>
    <row r="1910" spans="2:15" x14ac:dyDescent="0.25">
      <c r="B1910" s="141"/>
      <c r="C1910" s="142"/>
      <c r="D1910" s="142"/>
      <c r="E1910" s="144" t="s">
        <v>171</v>
      </c>
      <c r="F1910" s="143">
        <v>283.68</v>
      </c>
      <c r="G1910" s="143">
        <f>75/1000</f>
        <v>7.4999999999999997E-2</v>
      </c>
      <c r="H1910" s="146">
        <f>+PI()*G1910^2/4</f>
        <v>4.4178646691106467E-3</v>
      </c>
      <c r="I1910" s="147">
        <f>+D1905+O1905</f>
        <v>335.35718439348921</v>
      </c>
      <c r="J1910" s="261">
        <f>+D1909</f>
        <v>335.80863046923685</v>
      </c>
      <c r="K1910" s="147">
        <f>+I1910-J1910</f>
        <v>-0.45144607574763995</v>
      </c>
      <c r="L1910" s="262">
        <f>(-2*POWER(2*9.81*G1910*ABS(K1910)/F1910,0.5))*(LOG10(($D$2/(3.7*G1910))+((2.51*$D$3*POWER(F1910,0.5))/(G1910*POWER(2*9.81*G1910*ABS(K1910),0.5)))))</f>
        <v>0.30510688848212281</v>
      </c>
      <c r="M1910" s="146">
        <f>+IF(K1910&lt;0,-H1910*L1910,H1910*L1910)</f>
        <v>-1.3479209429274525E-3</v>
      </c>
      <c r="N1910" s="142">
        <f>+M1910/K1910</f>
        <v>2.9857850479598487E-3</v>
      </c>
      <c r="O1910" s="148"/>
    </row>
    <row r="1911" spans="2:15" x14ac:dyDescent="0.25">
      <c r="B1911" s="141"/>
      <c r="C1911" s="142"/>
      <c r="D1911" s="142"/>
      <c r="E1911" s="144" t="s">
        <v>170</v>
      </c>
      <c r="F1911" s="143">
        <v>372.26</v>
      </c>
      <c r="G1911" s="145">
        <f>110/1000</f>
        <v>0.11</v>
      </c>
      <c r="H1911" s="146">
        <f>+PI()*G1911^2/4</f>
        <v>9.5033177771091243E-3</v>
      </c>
      <c r="I1911" s="147">
        <v>339.3</v>
      </c>
      <c r="J1911" s="261">
        <f>+D1909</f>
        <v>335.80863046923685</v>
      </c>
      <c r="K1911" s="147">
        <f>+I1911-J1911</f>
        <v>3.4913695307631656</v>
      </c>
      <c r="L1911" s="262">
        <f>(-2*POWER(2*9.81*G1911*ABS(K1911)/F1911,0.5))*(LOG10(($D$2/(3.7*G1911))+((2.51*$D$3*POWER(F1911,0.5))/(G1911*POWER(2*9.81*G1911*ABS(K1911),0.5)))))</f>
        <v>1.0757919345864304</v>
      </c>
      <c r="M1911" s="146">
        <f>+IF(K1911&lt;0,-H1911*L1911,H1911*L1911)</f>
        <v>1.0223592616425841E-2</v>
      </c>
      <c r="N1911" s="142">
        <f>+M1911/K1911</f>
        <v>2.9282470750642952E-3</v>
      </c>
      <c r="O1911" s="148"/>
    </row>
    <row r="1912" spans="2:15" ht="16.5" thickBot="1" x14ac:dyDescent="0.35">
      <c r="B1912" s="299"/>
      <c r="C1912" s="300"/>
      <c r="D1912" s="300"/>
      <c r="E1912" s="300"/>
      <c r="F1912" s="300"/>
      <c r="G1912" s="300"/>
      <c r="H1912" s="300"/>
      <c r="I1912" s="300"/>
      <c r="J1912" s="300"/>
      <c r="K1912" s="300"/>
      <c r="L1912" s="301" t="s">
        <v>166</v>
      </c>
      <c r="M1912" s="302">
        <f>+SUM(M1909:M1911)-C1909</f>
        <v>-1.9685045161754733E-5</v>
      </c>
      <c r="N1912" s="303">
        <f>+SUM(N1909:N1911)</f>
        <v>1.5994511726039762E-2</v>
      </c>
      <c r="O1912" s="304"/>
    </row>
    <row r="1914" spans="2:15" ht="15.75" thickBot="1" x14ac:dyDescent="0.3"/>
    <row r="1915" spans="2:15" ht="15.75" thickBot="1" x14ac:dyDescent="0.3">
      <c r="B1915" s="131">
        <f>+B1876+1</f>
        <v>50</v>
      </c>
      <c r="D1915" s="297"/>
    </row>
    <row r="1916" spans="2:15" ht="32.25" thickBot="1" x14ac:dyDescent="0.3">
      <c r="B1916" s="125" t="s">
        <v>151</v>
      </c>
      <c r="C1916" s="298" t="s">
        <v>161</v>
      </c>
      <c r="D1916" s="298" t="s">
        <v>153</v>
      </c>
      <c r="E1916" s="125" t="s">
        <v>152</v>
      </c>
      <c r="F1916" s="125" t="s">
        <v>78</v>
      </c>
      <c r="G1916" s="125" t="s">
        <v>115</v>
      </c>
      <c r="H1916" s="125" t="s">
        <v>154</v>
      </c>
      <c r="I1916" s="125" t="s">
        <v>155</v>
      </c>
      <c r="J1916" s="125" t="s">
        <v>156</v>
      </c>
      <c r="K1916" s="125" t="s">
        <v>157</v>
      </c>
      <c r="L1916" s="125" t="s">
        <v>82</v>
      </c>
      <c r="M1916" s="125" t="s">
        <v>164</v>
      </c>
      <c r="N1916" s="125" t="s">
        <v>158</v>
      </c>
      <c r="O1916" s="129" t="s">
        <v>165</v>
      </c>
    </row>
    <row r="1917" spans="2:15" x14ac:dyDescent="0.25">
      <c r="B1917" s="132" t="s">
        <v>127</v>
      </c>
      <c r="C1917" s="133">
        <f>2.97/1000</f>
        <v>2.97E-3</v>
      </c>
      <c r="D1917" s="134">
        <f>+D1878+O1878</f>
        <v>336.49191221457124</v>
      </c>
      <c r="E1917" s="135" t="s">
        <v>110</v>
      </c>
      <c r="F1917" s="136">
        <v>310.83</v>
      </c>
      <c r="G1917" s="137">
        <f>110/1000</f>
        <v>0.11</v>
      </c>
      <c r="H1917" s="138">
        <f>+PI()*G1917^2/4</f>
        <v>9.5033177771091243E-3</v>
      </c>
      <c r="I1917" s="134">
        <v>339.3</v>
      </c>
      <c r="J1917" s="134">
        <f>+D1917</f>
        <v>336.49191221457124</v>
      </c>
      <c r="K1917" s="134">
        <f>+I1917-J1917</f>
        <v>2.8080877854287678</v>
      </c>
      <c r="L1917" s="133">
        <f>(-2*POWER(2*9.81*G1917*ABS(K1917)/F1917,0.5))*(LOG10(($D$2/(3.7*G1917))+((2.51*$D$3*POWER(F1917,0.5))/(G1917*POWER(2*9.81*G1917*ABS(K1917),0.5)))))</f>
        <v>1.0536177386623276</v>
      </c>
      <c r="M1917" s="139">
        <f>+IF(K1917&lt;0,-H1917*L1917,H1917*L1917)</f>
        <v>1.0012864186107213E-2</v>
      </c>
      <c r="N1917" s="133">
        <f>+M1917/K1917</f>
        <v>3.5657233502685336E-3</v>
      </c>
      <c r="O1917" s="140">
        <f>2*M1919/N1919</f>
        <v>-2.0048604479075667E-3</v>
      </c>
    </row>
    <row r="1918" spans="2:15" x14ac:dyDescent="0.25">
      <c r="B1918" s="141"/>
      <c r="C1918" s="142"/>
      <c r="D1918" s="143"/>
      <c r="E1918" s="144" t="s">
        <v>138</v>
      </c>
      <c r="F1918" s="143">
        <v>240.22</v>
      </c>
      <c r="G1918" s="145">
        <f>110/1000</f>
        <v>0.11</v>
      </c>
      <c r="H1918" s="146">
        <f>+PI()*G1918^2/4</f>
        <v>9.5033177771091243E-3</v>
      </c>
      <c r="I1918" s="147">
        <f>+D1882+O1882</f>
        <v>335.33454600557673</v>
      </c>
      <c r="J1918" s="147">
        <f>+D1917</f>
        <v>336.49191221457124</v>
      </c>
      <c r="K1918" s="147">
        <f>+I1918-J1918</f>
        <v>-1.1573662089945174</v>
      </c>
      <c r="L1918" s="142">
        <f>(-2*POWER(2*9.81*G1918*ABS(K1918)/F1918,0.5))*(LOG10(($D$2/(3.7*G1918))+((2.51*$D$3*POWER(F1918,0.5))/(G1918*POWER(2*9.81*G1918*ABS(K1918),0.5)))))</f>
        <v>0.74211419282650437</v>
      </c>
      <c r="M1918" s="146">
        <f>+IF(K1918&lt;0,-H1918*L1918,H1918*L1918)</f>
        <v>-7.0525470013331074E-3</v>
      </c>
      <c r="N1918" s="142">
        <f>+M1918/K1918</f>
        <v>6.0936175140797778E-3</v>
      </c>
      <c r="O1918" s="148"/>
    </row>
    <row r="1919" spans="2:15" ht="15.75" x14ac:dyDescent="0.3">
      <c r="B1919" s="141"/>
      <c r="C1919" s="142"/>
      <c r="D1919" s="143"/>
      <c r="E1919" s="144"/>
      <c r="F1919" s="143"/>
      <c r="G1919" s="145"/>
      <c r="H1919" s="146"/>
      <c r="I1919" s="147"/>
      <c r="J1919" s="147"/>
      <c r="K1919" s="147"/>
      <c r="L1919" s="149" t="s">
        <v>166</v>
      </c>
      <c r="M1919" s="150">
        <f>+SUM(M1917:M1918)-C1917</f>
        <v>-9.6828152258946094E-6</v>
      </c>
      <c r="N1919" s="151">
        <f>+SUM(N1917:N1918)</f>
        <v>9.6593408643483106E-3</v>
      </c>
      <c r="O1919" s="148"/>
    </row>
    <row r="1920" spans="2:15" x14ac:dyDescent="0.25">
      <c r="B1920" s="141"/>
      <c r="C1920" s="142"/>
      <c r="D1920" s="143"/>
      <c r="E1920" s="144"/>
      <c r="F1920" s="142"/>
      <c r="G1920" s="142"/>
      <c r="H1920" s="146"/>
      <c r="I1920" s="152"/>
      <c r="J1920" s="142"/>
      <c r="K1920" s="142"/>
      <c r="L1920" s="142"/>
      <c r="M1920" s="142"/>
      <c r="N1920" s="142"/>
      <c r="O1920" s="153"/>
    </row>
    <row r="1921" spans="2:15" x14ac:dyDescent="0.25">
      <c r="B1921" s="154" t="s">
        <v>128</v>
      </c>
      <c r="C1921" s="142">
        <f>3.73/1000</f>
        <v>3.7299999999999998E-3</v>
      </c>
      <c r="D1921" s="147">
        <f>+D1882+O1882</f>
        <v>335.33454600557673</v>
      </c>
      <c r="E1921" s="144" t="s">
        <v>138</v>
      </c>
      <c r="F1921" s="143">
        <v>240.22</v>
      </c>
      <c r="G1921" s="155">
        <f>110/1000</f>
        <v>0.11</v>
      </c>
      <c r="H1921" s="146">
        <f>+PI()*G1921^2/4</f>
        <v>9.5033177771091243E-3</v>
      </c>
      <c r="I1921" s="156">
        <f>+D1917+O1917</f>
        <v>336.48990735412332</v>
      </c>
      <c r="J1921" s="147">
        <f>+D1921</f>
        <v>335.33454600557673</v>
      </c>
      <c r="K1921" s="147">
        <f>+I1921-J1921</f>
        <v>1.1553613485465917</v>
      </c>
      <c r="L1921" s="142">
        <f>(-2*POWER(2*9.81*G1921*ABS(K1921)/F1921,0.5))*(LOG10(($D$2/(3.7*G1921))+((2.51*$D$3*POWER(F1921,0.5))/(G1921*POWER(2*9.81*G1921*ABS(K1921),0.5)))))</f>
        <v>0.74139566288762382</v>
      </c>
      <c r="M1921" s="146">
        <f>+IF(K1921&lt;0,-H1921*L1921,H1921*L1921)</f>
        <v>7.045718582991559E-3</v>
      </c>
      <c r="N1921" s="142">
        <f>+M1921/K1921</f>
        <v>6.0982813661326404E-3</v>
      </c>
      <c r="O1921" s="148">
        <f>2*M1924/N1924</f>
        <v>-2.9307539262766859E-3</v>
      </c>
    </row>
    <row r="1922" spans="2:15" x14ac:dyDescent="0.25">
      <c r="B1922" s="141"/>
      <c r="C1922" s="142"/>
      <c r="D1922" s="143"/>
      <c r="E1922" s="144" t="s">
        <v>139</v>
      </c>
      <c r="F1922" s="147">
        <v>237.3</v>
      </c>
      <c r="G1922" s="155">
        <f>110/1000</f>
        <v>0.11</v>
      </c>
      <c r="H1922" s="146">
        <f>+PI()*G1922^2/4</f>
        <v>9.5033177771091243E-3</v>
      </c>
      <c r="I1922" s="156">
        <f>+D1887+O1887</f>
        <v>335.14222429837281</v>
      </c>
      <c r="J1922" s="147">
        <f>+D1921</f>
        <v>335.33454600557673</v>
      </c>
      <c r="K1922" s="147">
        <f>+I1922-J1922</f>
        <v>-0.1923217072039165</v>
      </c>
      <c r="L1922" s="142">
        <f>(-2*POWER(2*9.81*G1922*ABS(K1922)/F1922,0.5))*(LOG10(($D$2/(3.7*G1922))+((2.51*$D$3*POWER(F1922,0.5))/(G1922*POWER(2*9.81*G1922*ABS(K1922),0.5)))))</f>
        <v>0.27234162036463477</v>
      </c>
      <c r="M1922" s="146">
        <f>+IF(K1922&lt;0,-H1922*L1922,H1922*L1922)</f>
        <v>-2.588148962257938E-3</v>
      </c>
      <c r="N1922" s="142">
        <f>+M1922/K1922</f>
        <v>1.3457393863053396E-2</v>
      </c>
      <c r="O1922" s="148"/>
    </row>
    <row r="1923" spans="2:15" x14ac:dyDescent="0.25">
      <c r="B1923" s="141"/>
      <c r="C1923" s="142"/>
      <c r="D1923" s="143"/>
      <c r="E1923" s="144" t="s">
        <v>112</v>
      </c>
      <c r="F1923" s="143">
        <v>401.36</v>
      </c>
      <c r="G1923" s="155">
        <f>110/1000</f>
        <v>0.11</v>
      </c>
      <c r="H1923" s="146">
        <f>+PI()*G1923^2/4</f>
        <v>9.5033177771091243E-3</v>
      </c>
      <c r="I1923" s="156">
        <f>+D1895+O1895</f>
        <v>335.29423463462706</v>
      </c>
      <c r="J1923" s="147">
        <f>+D1921</f>
        <v>335.33454600557673</v>
      </c>
      <c r="K1923" s="147">
        <f>+I1923-J1923</f>
        <v>-4.0311370949666525E-2</v>
      </c>
      <c r="L1923" s="142">
        <f>(-2*POWER(2*9.81*G1923*ABS(K1923)/F1923,0.5))*(LOG10(($D$2/(3.7*G1923))+((2.51*$D$3*POWER(F1923,0.5))/(G1923*POWER(2*9.81*G1923*ABS(K1923),0.5)))))</f>
        <v>8.2576736553720317E-2</v>
      </c>
      <c r="M1923" s="146">
        <f>+IF(K1923&lt;0,-H1923*L1923,H1923*L1923)</f>
        <v>-7.847529684666271E-4</v>
      </c>
      <c r="N1923" s="142">
        <f>+M1923/K1923</f>
        <v>1.9467285532076873E-2</v>
      </c>
      <c r="O1923" s="148"/>
    </row>
    <row r="1924" spans="2:15" ht="15.75" x14ac:dyDescent="0.3">
      <c r="B1924" s="141"/>
      <c r="C1924" s="142"/>
      <c r="D1924" s="143"/>
      <c r="E1924" s="144"/>
      <c r="F1924" s="143"/>
      <c r="G1924" s="155"/>
      <c r="H1924" s="146"/>
      <c r="I1924" s="156"/>
      <c r="J1924" s="147"/>
      <c r="K1924" s="147"/>
      <c r="L1924" s="149" t="s">
        <v>166</v>
      </c>
      <c r="M1924" s="150">
        <f>+SUM(M1921:M1923)-C1921</f>
        <v>-5.7183347733006165E-5</v>
      </c>
      <c r="N1924" s="151">
        <f>+SUM(N1921:N1923)</f>
        <v>3.9022960761262909E-2</v>
      </c>
      <c r="O1924" s="153"/>
    </row>
    <row r="1925" spans="2:15" x14ac:dyDescent="0.25">
      <c r="B1925" s="141"/>
      <c r="C1925" s="142"/>
      <c r="D1925" s="143"/>
      <c r="E1925" s="144"/>
      <c r="F1925" s="142"/>
      <c r="G1925" s="142"/>
      <c r="H1925" s="146"/>
      <c r="I1925" s="152"/>
      <c r="J1925" s="143"/>
      <c r="K1925" s="142"/>
      <c r="L1925" s="142"/>
      <c r="M1925" s="142"/>
      <c r="N1925" s="142"/>
      <c r="O1925" s="153"/>
    </row>
    <row r="1926" spans="2:15" x14ac:dyDescent="0.25">
      <c r="B1926" s="154" t="s">
        <v>141</v>
      </c>
      <c r="C1926" s="179">
        <f>1.9/1000</f>
        <v>1.9E-3</v>
      </c>
      <c r="D1926" s="147">
        <f>+D1887+O1887</f>
        <v>335.14222429837281</v>
      </c>
      <c r="E1926" s="144" t="s">
        <v>139</v>
      </c>
      <c r="F1926" s="147">
        <v>237.3</v>
      </c>
      <c r="G1926" s="155">
        <f>110/1000</f>
        <v>0.11</v>
      </c>
      <c r="H1926" s="146">
        <f>+PI()*G1926^2/4</f>
        <v>9.5033177771091243E-3</v>
      </c>
      <c r="I1926" s="156">
        <f>+D1921+O1921</f>
        <v>335.33161525165048</v>
      </c>
      <c r="J1926" s="147">
        <f>+D1926</f>
        <v>335.14222429837281</v>
      </c>
      <c r="K1926" s="147">
        <f>+I1926-J1926</f>
        <v>0.18939095327766609</v>
      </c>
      <c r="L1926" s="142">
        <f>(-2*POWER(2*9.81*G1926*ABS(K1926)/F1926,0.5))*(LOG10(($D$2/(3.7*G1926))+((2.51*$D$3*POWER(F1926,0.5))/(G1926*POWER(2*9.81*G1926*ABS(K1926),0.5)))))</f>
        <v>0.26998362011698163</v>
      </c>
      <c r="M1926" s="146">
        <f>+IF(K1926&lt;0,-H1926*L1926,H1926*L1926)</f>
        <v>2.5657401365859881E-3</v>
      </c>
      <c r="N1926" s="142">
        <f>+M1926/K1926</f>
        <v>1.3547321517645863E-2</v>
      </c>
      <c r="O1926" s="148">
        <f>2*M1928/N1928</f>
        <v>-2.9680068515308485E-3</v>
      </c>
    </row>
    <row r="1927" spans="2:15" x14ac:dyDescent="0.25">
      <c r="B1927" s="141"/>
      <c r="C1927" s="142"/>
      <c r="D1927" s="143"/>
      <c r="E1927" s="144" t="s">
        <v>117</v>
      </c>
      <c r="F1927" s="143">
        <v>401.35</v>
      </c>
      <c r="G1927" s="143">
        <f>75/1000</f>
        <v>7.4999999999999997E-2</v>
      </c>
      <c r="H1927" s="146">
        <f>+PI()*G1927^2/4</f>
        <v>4.4178646691106467E-3</v>
      </c>
      <c r="I1927" s="156">
        <f>+D1891+O1891</f>
        <v>334.94386855808239</v>
      </c>
      <c r="J1927" s="147">
        <f>+D1926</f>
        <v>335.14222429837281</v>
      </c>
      <c r="K1927" s="147">
        <f>+I1927-J1927</f>
        <v>-0.19835574029042391</v>
      </c>
      <c r="L1927" s="142">
        <f>(-2*POWER(2*9.81*G1927*ABS(K1927)/F1927,0.5))*(LOG10(($D$2/(3.7*G1927))+((2.51*$D$3*POWER(F1927,0.5))/(G1927*POWER(2*9.81*G1927*ABS(K1927),0.5)))))</f>
        <v>0.15641362971589948</v>
      </c>
      <c r="M1927" s="146">
        <f>+IF(K1927&lt;0,-H1927*L1927,H1927*L1927)</f>
        <v>-6.9101424848922745E-4</v>
      </c>
      <c r="N1927" s="142">
        <f>+M1927/K1927</f>
        <v>3.4837118778487291E-3</v>
      </c>
      <c r="O1927" s="148"/>
    </row>
    <row r="1928" spans="2:15" ht="15.75" x14ac:dyDescent="0.3">
      <c r="B1928" s="141"/>
      <c r="C1928" s="142"/>
      <c r="D1928" s="143"/>
      <c r="E1928" s="144"/>
      <c r="F1928" s="142"/>
      <c r="G1928" s="142"/>
      <c r="H1928" s="146"/>
      <c r="I1928" s="152"/>
      <c r="J1928" s="143"/>
      <c r="K1928" s="142"/>
      <c r="L1928" s="149" t="s">
        <v>166</v>
      </c>
      <c r="M1928" s="150">
        <f>+SUM(M1926:M1927)-C1926</f>
        <v>-2.5274111903239322E-5</v>
      </c>
      <c r="N1928" s="151">
        <f>+SUM(N1926:N1927)</f>
        <v>1.7031033395494593E-2</v>
      </c>
      <c r="O1928" s="153"/>
    </row>
    <row r="1929" spans="2:15" ht="15.75" x14ac:dyDescent="0.3">
      <c r="B1929" s="141"/>
      <c r="C1929" s="142"/>
      <c r="D1929" s="143"/>
      <c r="E1929" s="144"/>
      <c r="F1929" s="142"/>
      <c r="G1929" s="142"/>
      <c r="H1929" s="146"/>
      <c r="I1929" s="152"/>
      <c r="J1929" s="143"/>
      <c r="K1929" s="142"/>
      <c r="L1929" s="149"/>
      <c r="M1929" s="150"/>
      <c r="N1929" s="151"/>
      <c r="O1929" s="153"/>
    </row>
    <row r="1930" spans="2:15" x14ac:dyDescent="0.25">
      <c r="B1930" s="154" t="s">
        <v>145</v>
      </c>
      <c r="C1930" s="143">
        <f>1.95/1000</f>
        <v>1.9499999999999999E-3</v>
      </c>
      <c r="D1930" s="147">
        <f>+D1891+O1891</f>
        <v>334.94386855808239</v>
      </c>
      <c r="E1930" s="144" t="s">
        <v>117</v>
      </c>
      <c r="F1930" s="143">
        <v>401.35</v>
      </c>
      <c r="G1930" s="143">
        <f>75/1000</f>
        <v>7.4999999999999997E-2</v>
      </c>
      <c r="H1930" s="146">
        <f>+PI()*G1930^2/4</f>
        <v>4.4178646691106467E-3</v>
      </c>
      <c r="I1930" s="147">
        <f>+D1926+O1926</f>
        <v>335.13925629152129</v>
      </c>
      <c r="J1930" s="147">
        <f>+D1930</f>
        <v>334.94386855808239</v>
      </c>
      <c r="K1930" s="147">
        <f>+I1930-J1930</f>
        <v>0.19538773343890625</v>
      </c>
      <c r="L1930" s="262">
        <f>(-2*POWER(2*9.81*G1930*ABS(K1930)/F1930,0.5))*(LOG10(($D$2/(3.7*G1930))+((2.51*$D$3*POWER(F1930,0.5))/(G1930*POWER(2*9.81*G1930*ABS(K1930),0.5)))))</f>
        <v>0.15506451316196995</v>
      </c>
      <c r="M1930" s="146">
        <f>+IF(K1930&lt;0,-H1930*L1930,H1930*L1930)</f>
        <v>6.8505403413110988E-4</v>
      </c>
      <c r="N1930" s="142">
        <f>+M1930/K1930</f>
        <v>3.5061261117771874E-3</v>
      </c>
      <c r="O1930" s="148">
        <f>2*M1932/N1932</f>
        <v>-2.9853947168629619E-3</v>
      </c>
    </row>
    <row r="1931" spans="2:15" x14ac:dyDescent="0.25">
      <c r="B1931" s="141"/>
      <c r="C1931" s="142"/>
      <c r="D1931" s="143"/>
      <c r="E1931" s="144" t="s">
        <v>167</v>
      </c>
      <c r="F1931" s="143">
        <v>249.85</v>
      </c>
      <c r="G1931" s="143">
        <f>75/1000</f>
        <v>7.4999999999999997E-2</v>
      </c>
      <c r="H1931" s="146">
        <f>+PI()*G1931^2/4</f>
        <v>4.4178646691106467E-3</v>
      </c>
      <c r="I1931" s="147">
        <f>+D1895+O1895</f>
        <v>335.29423463462706</v>
      </c>
      <c r="J1931" s="147">
        <f>+D1930</f>
        <v>334.94386855808239</v>
      </c>
      <c r="K1931" s="147">
        <f>+I1931-J1931</f>
        <v>0.35036607654467389</v>
      </c>
      <c r="L1931" s="142">
        <f>(-2*POWER(2*9.81*G1931*ABS(K1931)/F1931,0.5))*(LOG10(($D$2/(3.7*G1931))+((2.51*$D$3*POWER(F1931,0.5))/(G1931*POWER(2*9.81*G1931*ABS(K1931),0.5)))))</f>
        <v>0.28393089697451274</v>
      </c>
      <c r="M1931" s="146">
        <f>+IF(K1931&lt;0,-H1931*L1931,H1931*L1931)</f>
        <v>1.2543682782125947E-3</v>
      </c>
      <c r="N1931" s="142">
        <f>+M1931/K1931</f>
        <v>3.5801647539146241E-3</v>
      </c>
      <c r="O1931" s="148"/>
    </row>
    <row r="1932" spans="2:15" ht="15.75" x14ac:dyDescent="0.3">
      <c r="B1932" s="141"/>
      <c r="C1932" s="142"/>
      <c r="D1932" s="152"/>
      <c r="E1932" s="144"/>
      <c r="F1932" s="142"/>
      <c r="G1932" s="142"/>
      <c r="H1932" s="146"/>
      <c r="I1932" s="152"/>
      <c r="J1932" s="143"/>
      <c r="K1932" s="142"/>
      <c r="L1932" s="149" t="s">
        <v>166</v>
      </c>
      <c r="M1932" s="150">
        <f>+SUM(M1930:M1931)-C1930</f>
        <v>-1.05776876562953E-5</v>
      </c>
      <c r="N1932" s="151">
        <f>+SUM(N1930:N1931)</f>
        <v>7.0862908656918119E-3</v>
      </c>
      <c r="O1932" s="153"/>
    </row>
    <row r="1933" spans="2:15" x14ac:dyDescent="0.25">
      <c r="B1933" s="141"/>
      <c r="C1933" s="142"/>
      <c r="D1933" s="152"/>
      <c r="E1933" s="144"/>
      <c r="F1933" s="142"/>
      <c r="G1933" s="142"/>
      <c r="H1933" s="146"/>
      <c r="I1933" s="152"/>
      <c r="J1933" s="143"/>
      <c r="K1933" s="142"/>
      <c r="L1933" s="142"/>
      <c r="M1933" s="142"/>
      <c r="N1933" s="142"/>
      <c r="O1933" s="153"/>
    </row>
    <row r="1934" spans="2:15" x14ac:dyDescent="0.25">
      <c r="B1934" s="154" t="s">
        <v>146</v>
      </c>
      <c r="C1934" s="143">
        <f>4.52/1000</f>
        <v>4.5199999999999997E-3</v>
      </c>
      <c r="D1934" s="156">
        <f>+D1895+O1895</f>
        <v>335.29423463462706</v>
      </c>
      <c r="E1934" s="144" t="s">
        <v>112</v>
      </c>
      <c r="F1934" s="143">
        <v>401.36</v>
      </c>
      <c r="G1934" s="145">
        <f>110/1000</f>
        <v>0.11</v>
      </c>
      <c r="H1934" s="146">
        <f>+PI()*G1934^2/4</f>
        <v>9.5033177771091243E-3</v>
      </c>
      <c r="I1934" s="156">
        <f>+D1921+O1921</f>
        <v>335.33161525165048</v>
      </c>
      <c r="J1934" s="147">
        <f>+D1934</f>
        <v>335.29423463462706</v>
      </c>
      <c r="K1934" s="147">
        <f>+I1934-J1934</f>
        <v>3.7380617023416107E-2</v>
      </c>
      <c r="L1934" s="142">
        <f>(-2*POWER(2*9.81*G1934*ABS(K1934)/F1934,0.5))*(LOG10(($D$2/(3.7*G1934))+((2.51*$D$3*POWER(F1934,0.5))/(G1934*POWER(2*9.81*G1934*ABS(K1934),0.5)))))</f>
        <v>7.9054628918258471E-2</v>
      </c>
      <c r="M1934" s="146">
        <f>+IF(K1934&lt;0,-H1934*L1934,H1934*L1934)</f>
        <v>7.5128126036165077E-4</v>
      </c>
      <c r="N1934" s="142">
        <f>+M1934/K1934</f>
        <v>2.0098150329916447E-2</v>
      </c>
      <c r="O1934" s="148">
        <f>2*M1938/N1938</f>
        <v>-2.8085357594039204E-3</v>
      </c>
    </row>
    <row r="1935" spans="2:15" x14ac:dyDescent="0.25">
      <c r="B1935" s="141"/>
      <c r="C1935" s="142"/>
      <c r="D1935" s="152"/>
      <c r="E1935" s="144" t="s">
        <v>167</v>
      </c>
      <c r="F1935" s="143">
        <v>249.85</v>
      </c>
      <c r="G1935" s="145">
        <f>75/1000</f>
        <v>7.4999999999999997E-2</v>
      </c>
      <c r="H1935" s="146">
        <f>+PI()*G1935^2/4</f>
        <v>4.4178646691106467E-3</v>
      </c>
      <c r="I1935" s="156">
        <f>+D1930+O1930</f>
        <v>334.94088316336553</v>
      </c>
      <c r="J1935" s="147">
        <f>+D1934</f>
        <v>335.29423463462706</v>
      </c>
      <c r="K1935" s="147">
        <f>+I1935-J1935</f>
        <v>-0.35335147126153288</v>
      </c>
      <c r="L1935" s="142">
        <f>(-2*POWER(2*9.81*G1935*ABS(K1935)/F1935,0.5))*(LOG10(($D$2/(3.7*G1935))+((2.51*$D$3*POWER(F1935,0.5))/(G1935*POWER(2*9.81*G1935*ABS(K1935),0.5)))))</f>
        <v>0.28530487220222511</v>
      </c>
      <c r="M1935" s="146">
        <f>+IF(K1935&lt;0,-H1935*L1935,H1935*L1935)</f>
        <v>-1.2604383148273387E-3</v>
      </c>
      <c r="N1935" s="142">
        <f>+M1935/K1935</f>
        <v>3.56709513710904E-3</v>
      </c>
      <c r="O1935" s="148"/>
    </row>
    <row r="1936" spans="2:15" x14ac:dyDescent="0.25">
      <c r="B1936" s="141"/>
      <c r="C1936" s="142"/>
      <c r="D1936" s="152"/>
      <c r="E1936" s="144" t="s">
        <v>140</v>
      </c>
      <c r="F1936" s="143">
        <v>298.01</v>
      </c>
      <c r="G1936" s="145">
        <f>63/1000</f>
        <v>6.3E-2</v>
      </c>
      <c r="H1936" s="146">
        <f>+PI()*G1936^2/4</f>
        <v>3.1172453105244723E-3</v>
      </c>
      <c r="I1936" s="156">
        <f>+D1901+O1901</f>
        <v>335.25566772820747</v>
      </c>
      <c r="J1936" s="147">
        <f>+D1934</f>
        <v>335.29423463462706</v>
      </c>
      <c r="K1936" s="147">
        <f>+I1936-J1936</f>
        <v>-3.8566906419589486E-2</v>
      </c>
      <c r="L1936" s="142">
        <f>(-2*POWER(2*9.81*G1936*ABS(K1936)/F1936,0.5))*(LOG10(($D$2/(3.7*G1936))+((2.51*$D$3*POWER(F1936,0.5))/(G1936*POWER(2*9.81*G1936*ABS(K1936),0.5)))))</f>
        <v>6.3149482357388181E-2</v>
      </c>
      <c r="M1936" s="146">
        <f>+IF(K1936&lt;0,-H1936*L1936,H1936*L1936)</f>
        <v>-1.9685242774061619E-4</v>
      </c>
      <c r="N1936" s="142">
        <f>+M1936/K1936</f>
        <v>5.1041798789603701E-3</v>
      </c>
      <c r="O1936" s="148"/>
    </row>
    <row r="1937" spans="2:15" x14ac:dyDescent="0.25">
      <c r="B1937" s="141"/>
      <c r="C1937" s="142"/>
      <c r="D1937" s="142"/>
      <c r="E1937" s="144" t="s">
        <v>168</v>
      </c>
      <c r="F1937" s="143">
        <v>184.94</v>
      </c>
      <c r="G1937" s="145">
        <f>110/1000</f>
        <v>0.11</v>
      </c>
      <c r="H1937" s="146">
        <f>+PI()*G1937^2/4</f>
        <v>9.5033177771091243E-3</v>
      </c>
      <c r="I1937" s="156">
        <f>+D1909+O1909</f>
        <v>335.80616899426354</v>
      </c>
      <c r="J1937" s="147">
        <f>+D1934</f>
        <v>335.29423463462706</v>
      </c>
      <c r="K1937" s="147">
        <f>+I1937-J1937</f>
        <v>0.51193435963648426</v>
      </c>
      <c r="L1937" s="142">
        <f>(-2*POWER(2*9.81*G1937*ABS(K1937)/F1937,0.5))*(LOG10(($D$2/(3.7*G1937))+((2.51*$D$3*POWER(F1937,0.5))/(G1937*POWER(2*9.81*G1937*ABS(K1937),0.5)))))</f>
        <v>0.54417037134533164</v>
      </c>
      <c r="M1937" s="146">
        <f>+IF(K1937&lt;0,-H1937*L1937,H1937*L1937)</f>
        <v>5.171423963782164E-3</v>
      </c>
      <c r="N1937" s="142">
        <f>+M1937/K1937</f>
        <v>1.0101732510109896E-2</v>
      </c>
      <c r="O1937" s="148"/>
    </row>
    <row r="1938" spans="2:15" ht="15.75" x14ac:dyDescent="0.3">
      <c r="B1938" s="141"/>
      <c r="C1938" s="142"/>
      <c r="D1938" s="142"/>
      <c r="E1938" s="142"/>
      <c r="F1938" s="142"/>
      <c r="G1938" s="142"/>
      <c r="H1938" s="146"/>
      <c r="I1938" s="152"/>
      <c r="J1938" s="143"/>
      <c r="K1938" s="142"/>
      <c r="L1938" s="149" t="s">
        <v>166</v>
      </c>
      <c r="M1938" s="150">
        <f>+SUM(M1934:M1937)-C1934</f>
        <v>-5.4585518424139778E-5</v>
      </c>
      <c r="N1938" s="151">
        <f>+SUM(N1934:N1937)</f>
        <v>3.8871157856095753E-2</v>
      </c>
      <c r="O1938" s="153"/>
    </row>
    <row r="1939" spans="2:15" x14ac:dyDescent="0.25">
      <c r="B1939" s="141"/>
      <c r="C1939" s="142"/>
      <c r="D1939" s="142"/>
      <c r="E1939" s="142"/>
      <c r="F1939" s="142"/>
      <c r="G1939" s="142"/>
      <c r="H1939" s="146"/>
      <c r="I1939" s="142"/>
      <c r="J1939" s="143"/>
      <c r="K1939" s="142"/>
      <c r="L1939" s="142"/>
      <c r="M1939" s="142"/>
      <c r="N1939" s="142"/>
      <c r="O1939" s="153"/>
    </row>
    <row r="1940" spans="2:15" x14ac:dyDescent="0.25">
      <c r="B1940" s="154" t="s">
        <v>147</v>
      </c>
      <c r="C1940" s="142">
        <f>0.79/1000</f>
        <v>7.9000000000000001E-4</v>
      </c>
      <c r="D1940" s="147">
        <f>+D1901+O1901</f>
        <v>335.25566772820747</v>
      </c>
      <c r="E1940" s="144" t="s">
        <v>140</v>
      </c>
      <c r="F1940" s="143">
        <v>298.01</v>
      </c>
      <c r="G1940" s="143">
        <f>63/1000</f>
        <v>6.3E-2</v>
      </c>
      <c r="H1940" s="146">
        <f>+PI()*G1940^2/4</f>
        <v>3.1172453105244723E-3</v>
      </c>
      <c r="I1940" s="147">
        <f>+D1934+O1934</f>
        <v>335.29142609886765</v>
      </c>
      <c r="J1940" s="147">
        <f>+D1940</f>
        <v>335.25566772820747</v>
      </c>
      <c r="K1940" s="147">
        <f>+I1940-J1940</f>
        <v>3.5758370660175842E-2</v>
      </c>
      <c r="L1940" s="142">
        <f>(-2*POWER(2*9.81*G1940*ABS(K1940)/F1940,0.5))*(LOG10(($D$2/(3.7*G1940))+((2.51*$D$3*POWER(F1940,0.5))/(G1940*POWER(2*9.81*G1940*ABS(K1940),0.5)))))</f>
        <v>6.0407560972738285E-2</v>
      </c>
      <c r="M1940" s="146">
        <f>+IF(K1940&lt;0,-H1940*L1940,H1940*L1940)</f>
        <v>1.8830518616248955E-4</v>
      </c>
      <c r="N1940" s="142">
        <f>+M1940/K1940</f>
        <v>5.2660449199998186E-3</v>
      </c>
      <c r="O1940" s="148">
        <f>2*M1942/N1942</f>
        <v>-2.8381010886815001E-3</v>
      </c>
    </row>
    <row r="1941" spans="2:15" x14ac:dyDescent="0.25">
      <c r="B1941" s="141"/>
      <c r="C1941" s="142"/>
      <c r="D1941" s="142"/>
      <c r="E1941" s="144" t="s">
        <v>169</v>
      </c>
      <c r="F1941" s="143">
        <v>119.71</v>
      </c>
      <c r="G1941" s="143">
        <f>63/1000</f>
        <v>6.3E-2</v>
      </c>
      <c r="H1941" s="146">
        <f>+PI()*G1941^2/4</f>
        <v>3.1172453105244723E-3</v>
      </c>
      <c r="I1941" s="147">
        <f>+D1905+O1905</f>
        <v>335.35718439348921</v>
      </c>
      <c r="J1941" s="147">
        <f>+D1940</f>
        <v>335.25566772820747</v>
      </c>
      <c r="K1941" s="147">
        <f>+I1941-J1941</f>
        <v>0.10151666528173564</v>
      </c>
      <c r="L1941" s="142">
        <f>(-2*POWER(2*9.81*G1941*ABS(K1941)/F1941,0.5))*(LOG10(($D$2/(3.7*G1941))+((2.51*$D$3*POWER(F1941,0.5))/(G1941*POWER(2*9.81*G1941*ABS(K1941),0.5)))))</f>
        <v>0.1879961790696705</v>
      </c>
      <c r="M1941" s="146">
        <f>+IF(K1941&lt;0,-H1941*L1941,H1941*L1941)</f>
        <v>5.8603020760144935E-4</v>
      </c>
      <c r="N1941" s="142">
        <f>+M1941/K1941</f>
        <v>5.7727487991755862E-3</v>
      </c>
      <c r="O1941" s="148"/>
    </row>
    <row r="1942" spans="2:15" ht="15.75" x14ac:dyDescent="0.3">
      <c r="B1942" s="141"/>
      <c r="C1942" s="142"/>
      <c r="D1942" s="142"/>
      <c r="E1942" s="142"/>
      <c r="F1942" s="142"/>
      <c r="G1942" s="142"/>
      <c r="H1942" s="146"/>
      <c r="I1942" s="142"/>
      <c r="J1942" s="142"/>
      <c r="K1942" s="142"/>
      <c r="L1942" s="149" t="s">
        <v>166</v>
      </c>
      <c r="M1942" s="150">
        <f>+SUM(M1940:M1941)-C1940</f>
        <v>-1.5664606236061112E-5</v>
      </c>
      <c r="N1942" s="151">
        <f>+SUM(N1940:N1941)</f>
        <v>1.1038793719175405E-2</v>
      </c>
      <c r="O1942" s="153"/>
    </row>
    <row r="1943" spans="2:15" x14ac:dyDescent="0.25">
      <c r="B1943" s="141"/>
      <c r="C1943" s="142"/>
      <c r="D1943" s="142"/>
      <c r="E1943" s="142"/>
      <c r="F1943" s="142"/>
      <c r="G1943" s="142"/>
      <c r="H1943" s="146"/>
      <c r="I1943" s="142"/>
      <c r="J1943" s="142"/>
      <c r="K1943" s="142"/>
      <c r="L1943" s="142"/>
      <c r="M1943" s="142"/>
      <c r="N1943" s="142"/>
      <c r="O1943" s="153"/>
    </row>
    <row r="1944" spans="2:15" x14ac:dyDescent="0.25">
      <c r="B1944" s="154" t="s">
        <v>148</v>
      </c>
      <c r="C1944" s="142">
        <f>0.76/1000</f>
        <v>7.6000000000000004E-4</v>
      </c>
      <c r="D1944" s="147">
        <f>+D1905+O1905</f>
        <v>335.35718439348921</v>
      </c>
      <c r="E1944" s="144" t="s">
        <v>169</v>
      </c>
      <c r="F1944" s="143">
        <v>119.71</v>
      </c>
      <c r="G1944" s="143">
        <f>63/1000</f>
        <v>6.3E-2</v>
      </c>
      <c r="H1944" s="146">
        <f>+PI()*G1944^2/4</f>
        <v>3.1172453105244723E-3</v>
      </c>
      <c r="I1944" s="147">
        <f>+D1940+O1940</f>
        <v>335.25282962711879</v>
      </c>
      <c r="J1944" s="261">
        <f>+D1944</f>
        <v>335.35718439348921</v>
      </c>
      <c r="K1944" s="147">
        <f>+I1944-J1944</f>
        <v>-0.10435476637042029</v>
      </c>
      <c r="L1944" s="142">
        <f>(-2*POWER(2*9.81*G1944*ABS(K1944)/F1944,0.5))*(LOG10(($D$2/(3.7*G1944))+((2.51*$D$3*POWER(F1944,0.5))/(G1944*POWER(2*9.81*G1944*ABS(K1944),0.5)))))</f>
        <v>0.19099701302178909</v>
      </c>
      <c r="M1944" s="146">
        <f>+IF(K1944&lt;0,-H1944*L1944,H1944*L1944)</f>
        <v>-5.953845431663536E-4</v>
      </c>
      <c r="N1944" s="142">
        <f>+M1944/K1944</f>
        <v>5.7053890672608253E-3</v>
      </c>
      <c r="O1944" s="148">
        <f>2*M1946/N1946</f>
        <v>-2.6777167066293034E-3</v>
      </c>
    </row>
    <row r="1945" spans="2:15" x14ac:dyDescent="0.25">
      <c r="B1945" s="141"/>
      <c r="C1945" s="142"/>
      <c r="D1945" s="142"/>
      <c r="E1945" s="144" t="s">
        <v>122</v>
      </c>
      <c r="F1945" s="143">
        <v>283.68</v>
      </c>
      <c r="G1945" s="143">
        <f>75/1000</f>
        <v>7.4999999999999997E-2</v>
      </c>
      <c r="H1945" s="146">
        <f>+PI()*G1945^2/4</f>
        <v>4.4178646691106467E-3</v>
      </c>
      <c r="I1945" s="147">
        <f>+D1909+O1909</f>
        <v>335.80616899426354</v>
      </c>
      <c r="J1945" s="261">
        <f>+D1944</f>
        <v>335.35718439348921</v>
      </c>
      <c r="K1945" s="147">
        <f>+I1945-J1945</f>
        <v>0.44898460077433811</v>
      </c>
      <c r="L1945" s="262">
        <f>(-2*POWER(2*9.81*G1945*ABS(K1945)/F1945,0.5))*(LOG10(($D$2/(3.7*G1945))+((2.51*$D$3*POWER(F1945,0.5))/(G1945*POWER(2*9.81*G1945*ABS(K1945),0.5)))))</f>
        <v>0.30416025565201738</v>
      </c>
      <c r="M1945" s="146">
        <f>+IF(K1945&lt;0,-H1945*L1945,H1945*L1945)</f>
        <v>1.3437388471927096E-3</v>
      </c>
      <c r="N1945" s="142">
        <f>+M1945/K1945</f>
        <v>2.9928394980033609E-3</v>
      </c>
      <c r="O1945" s="148"/>
    </row>
    <row r="1946" spans="2:15" ht="15.75" x14ac:dyDescent="0.3">
      <c r="B1946" s="141"/>
      <c r="C1946" s="142"/>
      <c r="D1946" s="142"/>
      <c r="E1946" s="142"/>
      <c r="F1946" s="142"/>
      <c r="G1946" s="142"/>
      <c r="H1946" s="142"/>
      <c r="I1946" s="142"/>
      <c r="J1946" s="142"/>
      <c r="K1946" s="142"/>
      <c r="L1946" s="149" t="s">
        <v>166</v>
      </c>
      <c r="M1946" s="150">
        <f>+SUM(M1944:M1945)-C1944</f>
        <v>-1.1645695973644074E-5</v>
      </c>
      <c r="N1946" s="151">
        <f>+SUM(N1944:N1945)</f>
        <v>8.6982285652641867E-3</v>
      </c>
      <c r="O1946" s="153"/>
    </row>
    <row r="1947" spans="2:15" x14ac:dyDescent="0.25">
      <c r="B1947" s="154"/>
      <c r="C1947" s="142"/>
      <c r="D1947" s="142"/>
      <c r="E1947" s="142"/>
      <c r="F1947" s="142"/>
      <c r="G1947" s="142"/>
      <c r="H1947" s="142"/>
      <c r="I1947" s="142"/>
      <c r="J1947" s="142"/>
      <c r="K1947" s="142"/>
      <c r="L1947" s="142"/>
      <c r="M1947" s="142"/>
      <c r="N1947" s="142"/>
      <c r="O1947" s="153"/>
    </row>
    <row r="1948" spans="2:15" x14ac:dyDescent="0.25">
      <c r="B1948" s="154" t="s">
        <v>142</v>
      </c>
      <c r="C1948" s="142">
        <f>3.71/1000</f>
        <v>3.7099999999999998E-3</v>
      </c>
      <c r="D1948" s="147">
        <f>+D1909+O1909</f>
        <v>335.80616899426354</v>
      </c>
      <c r="E1948" s="144" t="s">
        <v>168</v>
      </c>
      <c r="F1948" s="143">
        <v>184.94</v>
      </c>
      <c r="G1948" s="145">
        <f>110/1000</f>
        <v>0.11</v>
      </c>
      <c r="H1948" s="146">
        <f>+PI()*G1948^2/4</f>
        <v>9.5033177771091243E-3</v>
      </c>
      <c r="I1948" s="147">
        <f>+D1934+O1934</f>
        <v>335.29142609886765</v>
      </c>
      <c r="J1948" s="261">
        <f>+D1948</f>
        <v>335.80616899426354</v>
      </c>
      <c r="K1948" s="147">
        <f>+I1948-J1948</f>
        <v>-0.5147428953958979</v>
      </c>
      <c r="L1948" s="262">
        <f>(-2*POWER(2*9.81*G1948*ABS(K1948)/F1948,0.5))*(LOG10(($D$2/(3.7*G1948))+((2.51*$D$3*POWER(F1948,0.5))/(G1948*POWER(2*9.81*G1948*ABS(K1948),0.5)))))</f>
        <v>0.54584292792337008</v>
      </c>
      <c r="M1948" s="146">
        <f>+IF(K1948&lt;0,-H1948*L1948,H1948*L1948)</f>
        <v>-5.187318800443457E-3</v>
      </c>
      <c r="N1948" s="142">
        <f>+M1948/K1948</f>
        <v>1.0077494700444186E-2</v>
      </c>
      <c r="O1948" s="148">
        <f>2*M1951/N1951</f>
        <v>-2.2521594258783583E-3</v>
      </c>
    </row>
    <row r="1949" spans="2:15" x14ac:dyDescent="0.25">
      <c r="B1949" s="141"/>
      <c r="C1949" s="142"/>
      <c r="D1949" s="142"/>
      <c r="E1949" s="144" t="s">
        <v>171</v>
      </c>
      <c r="F1949" s="143">
        <v>283.68</v>
      </c>
      <c r="G1949" s="143">
        <f>75/1000</f>
        <v>7.4999999999999997E-2</v>
      </c>
      <c r="H1949" s="146">
        <f>+PI()*G1949^2/4</f>
        <v>4.4178646691106467E-3</v>
      </c>
      <c r="I1949" s="147">
        <f>+D1944+O1944</f>
        <v>335.35450667678259</v>
      </c>
      <c r="J1949" s="261">
        <f>+D1948</f>
        <v>335.80616899426354</v>
      </c>
      <c r="K1949" s="147">
        <f>+I1949-J1949</f>
        <v>-0.45166231748095242</v>
      </c>
      <c r="L1949" s="262">
        <f>(-2*POWER(2*9.81*G1949*ABS(K1949)/F1949,0.5))*(LOG10(($D$2/(3.7*G1949))+((2.51*$D$3*POWER(F1949,0.5))/(G1949*POWER(2*9.81*G1949*ABS(K1949),0.5)))))</f>
        <v>0.30518994189283638</v>
      </c>
      <c r="M1949" s="146">
        <f>+IF(K1949&lt;0,-H1949*L1949,H1949*L1949)</f>
        <v>-1.3482878616562931E-3</v>
      </c>
      <c r="N1949" s="142">
        <f>+M1949/K1949</f>
        <v>2.9851679218582438E-3</v>
      </c>
      <c r="O1949" s="148"/>
    </row>
    <row r="1950" spans="2:15" x14ac:dyDescent="0.25">
      <c r="B1950" s="141"/>
      <c r="C1950" s="142"/>
      <c r="D1950" s="142"/>
      <c r="E1950" s="144" t="s">
        <v>170</v>
      </c>
      <c r="F1950" s="143">
        <v>372.26</v>
      </c>
      <c r="G1950" s="145">
        <f>110/1000</f>
        <v>0.11</v>
      </c>
      <c r="H1950" s="146">
        <f>+PI()*G1950^2/4</f>
        <v>9.5033177771091243E-3</v>
      </c>
      <c r="I1950" s="147">
        <v>339.3</v>
      </c>
      <c r="J1950" s="261">
        <f>+D1948</f>
        <v>335.80616899426354</v>
      </c>
      <c r="K1950" s="147">
        <f>+I1950-J1950</f>
        <v>3.4938310057364674</v>
      </c>
      <c r="L1950" s="262">
        <f>(-2*POWER(2*9.81*G1950*ABS(K1950)/F1950,0.5))*(LOG10(($D$2/(3.7*G1950))+((2.51*$D$3*POWER(F1950,0.5))/(G1950*POWER(2*9.81*G1950*ABS(K1950),0.5)))))</f>
        <v>1.076213686028217</v>
      </c>
      <c r="M1950" s="146">
        <f>+IF(K1950&lt;0,-H1950*L1950,H1950*L1950)</f>
        <v>1.0227600654400091E-2</v>
      </c>
      <c r="N1950" s="142">
        <f>+M1950/K1950</f>
        <v>2.9273312411526348E-3</v>
      </c>
      <c r="O1950" s="148"/>
    </row>
    <row r="1951" spans="2:15" ht="16.5" thickBot="1" x14ac:dyDescent="0.35">
      <c r="B1951" s="299"/>
      <c r="C1951" s="300"/>
      <c r="D1951" s="300"/>
      <c r="E1951" s="300"/>
      <c r="F1951" s="300"/>
      <c r="G1951" s="300"/>
      <c r="H1951" s="300"/>
      <c r="I1951" s="300"/>
      <c r="J1951" s="300"/>
      <c r="K1951" s="300"/>
      <c r="L1951" s="301" t="s">
        <v>166</v>
      </c>
      <c r="M1951" s="302">
        <f>+SUM(M1948:M1950)-C1948</f>
        <v>-1.8006007699658717E-5</v>
      </c>
      <c r="N1951" s="303">
        <f>+SUM(N1948:N1950)</f>
        <v>1.5989993863455065E-2</v>
      </c>
      <c r="O1951" s="304"/>
    </row>
    <row r="1953" spans="2:15" ht="15.75" thickBot="1" x14ac:dyDescent="0.3"/>
    <row r="1954" spans="2:15" ht="15.75" thickBot="1" x14ac:dyDescent="0.3">
      <c r="B1954" s="131">
        <f>+B1915+1</f>
        <v>51</v>
      </c>
      <c r="D1954" s="297"/>
    </row>
    <row r="1955" spans="2:15" ht="32.25" thickBot="1" x14ac:dyDescent="0.3">
      <c r="B1955" s="125" t="s">
        <v>151</v>
      </c>
      <c r="C1955" s="298" t="s">
        <v>161</v>
      </c>
      <c r="D1955" s="298" t="s">
        <v>153</v>
      </c>
      <c r="E1955" s="125" t="s">
        <v>152</v>
      </c>
      <c r="F1955" s="125" t="s">
        <v>78</v>
      </c>
      <c r="G1955" s="125" t="s">
        <v>115</v>
      </c>
      <c r="H1955" s="125" t="s">
        <v>154</v>
      </c>
      <c r="I1955" s="125" t="s">
        <v>155</v>
      </c>
      <c r="J1955" s="125" t="s">
        <v>156</v>
      </c>
      <c r="K1955" s="125" t="s">
        <v>157</v>
      </c>
      <c r="L1955" s="125" t="s">
        <v>82</v>
      </c>
      <c r="M1955" s="125" t="s">
        <v>164</v>
      </c>
      <c r="N1955" s="125" t="s">
        <v>158</v>
      </c>
      <c r="O1955" s="129" t="s">
        <v>165</v>
      </c>
    </row>
    <row r="1956" spans="2:15" x14ac:dyDescent="0.25">
      <c r="B1956" s="132" t="s">
        <v>127</v>
      </c>
      <c r="C1956" s="133">
        <f>2.97/1000</f>
        <v>2.97E-3</v>
      </c>
      <c r="D1956" s="134">
        <f>+D1917+O1917</f>
        <v>336.48990735412332</v>
      </c>
      <c r="E1956" s="135" t="s">
        <v>110</v>
      </c>
      <c r="F1956" s="136">
        <v>310.83</v>
      </c>
      <c r="G1956" s="137">
        <f>110/1000</f>
        <v>0.11</v>
      </c>
      <c r="H1956" s="138">
        <f>+PI()*G1956^2/4</f>
        <v>9.5033177771091243E-3</v>
      </c>
      <c r="I1956" s="134">
        <v>339.3</v>
      </c>
      <c r="J1956" s="134">
        <f>+D1956</f>
        <v>336.48990735412332</v>
      </c>
      <c r="K1956" s="134">
        <f>+I1956-J1956</f>
        <v>2.8100926458766935</v>
      </c>
      <c r="L1956" s="133">
        <f>(-2*POWER(2*9.81*G1956*ABS(K1956)/F1956,0.5))*(LOG10(($D$2/(3.7*G1956))+((2.51*$D$3*POWER(F1956,0.5))/(G1956*POWER(2*9.81*G1956*ABS(K1956),0.5)))))</f>
        <v>1.0540361417894588</v>
      </c>
      <c r="M1956" s="139">
        <f>+IF(K1956&lt;0,-H1956*L1956,H1956*L1956)</f>
        <v>1.0016840403983278E-2</v>
      </c>
      <c r="N1956" s="133">
        <f>+M1956/K1956</f>
        <v>3.5645943626382544E-3</v>
      </c>
      <c r="O1956" s="140">
        <f>2*M1958/N1958</f>
        <v>-1.8347723127266694E-3</v>
      </c>
    </row>
    <row r="1957" spans="2:15" x14ac:dyDescent="0.25">
      <c r="B1957" s="141"/>
      <c r="C1957" s="142"/>
      <c r="D1957" s="143"/>
      <c r="E1957" s="144" t="s">
        <v>138</v>
      </c>
      <c r="F1957" s="143">
        <v>240.22</v>
      </c>
      <c r="G1957" s="145">
        <f>110/1000</f>
        <v>0.11</v>
      </c>
      <c r="H1957" s="146">
        <f>+PI()*G1957^2/4</f>
        <v>9.5033177771091243E-3</v>
      </c>
      <c r="I1957" s="147">
        <f>+D1921+O1921</f>
        <v>335.33161525165048</v>
      </c>
      <c r="J1957" s="147">
        <f>+D1956</f>
        <v>336.48990735412332</v>
      </c>
      <c r="K1957" s="147">
        <f>+I1957-J1957</f>
        <v>-1.1582921024728421</v>
      </c>
      <c r="L1957" s="142">
        <f>(-2*POWER(2*9.81*G1957*ABS(K1957)/F1957,0.5))*(LOG10(($D$2/(3.7*G1957))+((2.51*$D$3*POWER(F1957,0.5))/(G1957*POWER(2*9.81*G1957*ABS(K1957),0.5)))))</f>
        <v>0.74244583912483253</v>
      </c>
      <c r="M1957" s="146">
        <f>+IF(K1957&lt;0,-H1957*L1957,H1957*L1957)</f>
        <v>-7.0556987414957216E-3</v>
      </c>
      <c r="N1957" s="142">
        <f>+M1957/K1957</f>
        <v>6.091467537793346E-3</v>
      </c>
      <c r="O1957" s="148"/>
    </row>
    <row r="1958" spans="2:15" ht="15.75" x14ac:dyDescent="0.3">
      <c r="B1958" s="141"/>
      <c r="C1958" s="142"/>
      <c r="D1958" s="143"/>
      <c r="E1958" s="144"/>
      <c r="F1958" s="143"/>
      <c r="G1958" s="145"/>
      <c r="H1958" s="146"/>
      <c r="I1958" s="147"/>
      <c r="J1958" s="147"/>
      <c r="K1958" s="147"/>
      <c r="L1958" s="149" t="s">
        <v>166</v>
      </c>
      <c r="M1958" s="150">
        <f>+SUM(M1956:M1957)-C1956</f>
        <v>-8.8583375124433837E-6</v>
      </c>
      <c r="N1958" s="151">
        <f>+SUM(N1956:N1957)</f>
        <v>9.6560619004316013E-3</v>
      </c>
      <c r="O1958" s="148"/>
    </row>
    <row r="1959" spans="2:15" x14ac:dyDescent="0.25">
      <c r="B1959" s="141"/>
      <c r="C1959" s="142"/>
      <c r="D1959" s="143"/>
      <c r="E1959" s="144"/>
      <c r="F1959" s="142"/>
      <c r="G1959" s="142"/>
      <c r="H1959" s="146"/>
      <c r="I1959" s="152"/>
      <c r="J1959" s="142"/>
      <c r="K1959" s="142"/>
      <c r="L1959" s="142"/>
      <c r="M1959" s="142"/>
      <c r="N1959" s="142"/>
      <c r="O1959" s="153"/>
    </row>
    <row r="1960" spans="2:15" x14ac:dyDescent="0.25">
      <c r="B1960" s="154" t="s">
        <v>128</v>
      </c>
      <c r="C1960" s="142">
        <f>3.73/1000</f>
        <v>3.7299999999999998E-3</v>
      </c>
      <c r="D1960" s="147">
        <f>+D1921+O1921</f>
        <v>335.33161525165048</v>
      </c>
      <c r="E1960" s="144" t="s">
        <v>138</v>
      </c>
      <c r="F1960" s="143">
        <v>240.22</v>
      </c>
      <c r="G1960" s="155">
        <f>110/1000</f>
        <v>0.11</v>
      </c>
      <c r="H1960" s="146">
        <f>+PI()*G1960^2/4</f>
        <v>9.5033177771091243E-3</v>
      </c>
      <c r="I1960" s="156">
        <f>+D1956+O1956</f>
        <v>336.48807258181057</v>
      </c>
      <c r="J1960" s="147">
        <f>+D1960</f>
        <v>335.33161525165048</v>
      </c>
      <c r="K1960" s="147">
        <f>+I1960-J1960</f>
        <v>1.1564573301600944</v>
      </c>
      <c r="L1960" s="142">
        <f>(-2*POWER(2*9.81*G1960*ABS(K1960)/F1960,0.5))*(LOG10(($D$2/(3.7*G1960))+((2.51*$D$3*POWER(F1960,0.5))/(G1960*POWER(2*9.81*G1960*ABS(K1960),0.5)))))</f>
        <v>0.74178852531063555</v>
      </c>
      <c r="M1960" s="146">
        <f>+IF(K1960&lt;0,-H1960*L1960,H1960*L1960)</f>
        <v>7.0494520794401241E-3</v>
      </c>
      <c r="N1960" s="142">
        <f>+M1960/K1960</f>
        <v>6.0957303789706029E-3</v>
      </c>
      <c r="O1960" s="148">
        <f>2*M1963/N1963</f>
        <v>-2.6820513303523279E-3</v>
      </c>
    </row>
    <row r="1961" spans="2:15" x14ac:dyDescent="0.25">
      <c r="B1961" s="141"/>
      <c r="C1961" s="142"/>
      <c r="D1961" s="143"/>
      <c r="E1961" s="144" t="s">
        <v>139</v>
      </c>
      <c r="F1961" s="147">
        <v>237.3</v>
      </c>
      <c r="G1961" s="155">
        <f>110/1000</f>
        <v>0.11</v>
      </c>
      <c r="H1961" s="146">
        <f>+PI()*G1961^2/4</f>
        <v>9.5033177771091243E-3</v>
      </c>
      <c r="I1961" s="156">
        <f>+D1926+O1926</f>
        <v>335.13925629152129</v>
      </c>
      <c r="J1961" s="147">
        <f>+D1960</f>
        <v>335.33161525165048</v>
      </c>
      <c r="K1961" s="147">
        <f>+I1961-J1961</f>
        <v>-0.19235896012918374</v>
      </c>
      <c r="L1961" s="142">
        <f>(-2*POWER(2*9.81*G1961*ABS(K1961)/F1961,0.5))*(LOG10(($D$2/(3.7*G1961))+((2.51*$D$3*POWER(F1961,0.5))/(G1961*POWER(2*9.81*G1961*ABS(K1961),0.5)))))</f>
        <v>0.27237149040373049</v>
      </c>
      <c r="M1961" s="146">
        <f>+IF(K1961&lt;0,-H1961*L1961,H1961*L1961)</f>
        <v>-2.5884328267314792E-3</v>
      </c>
      <c r="N1961" s="142">
        <f>+M1961/K1961</f>
        <v>1.345626335780329E-2</v>
      </c>
      <c r="O1961" s="148"/>
    </row>
    <row r="1962" spans="2:15" x14ac:dyDescent="0.25">
      <c r="B1962" s="141"/>
      <c r="C1962" s="142"/>
      <c r="D1962" s="143"/>
      <c r="E1962" s="144" t="s">
        <v>112</v>
      </c>
      <c r="F1962" s="143">
        <v>401.36</v>
      </c>
      <c r="G1962" s="155">
        <f>110/1000</f>
        <v>0.11</v>
      </c>
      <c r="H1962" s="146">
        <f>+PI()*G1962^2/4</f>
        <v>9.5033177771091243E-3</v>
      </c>
      <c r="I1962" s="156">
        <f>+D1934+O1934</f>
        <v>335.29142609886765</v>
      </c>
      <c r="J1962" s="147">
        <f>+D1960</f>
        <v>335.33161525165048</v>
      </c>
      <c r="K1962" s="147">
        <f>+I1962-J1962</f>
        <v>-4.0189152782829751E-2</v>
      </c>
      <c r="L1962" s="142">
        <f>(-2*POWER(2*9.81*G1962*ABS(K1962)/F1962,0.5))*(LOG10(($D$2/(3.7*G1962))+((2.51*$D$3*POWER(F1962,0.5))/(G1962*POWER(2*9.81*G1962*ABS(K1962),0.5)))))</f>
        <v>8.2432120895664929E-2</v>
      </c>
      <c r="M1962" s="146">
        <f>+IF(K1962&lt;0,-H1962*L1962,H1962*L1962)</f>
        <v>-7.8337863991258098E-4</v>
      </c>
      <c r="N1962" s="142">
        <f>+M1962/K1962</f>
        <v>1.9492290473146486E-2</v>
      </c>
      <c r="O1962" s="148"/>
    </row>
    <row r="1963" spans="2:15" ht="15.75" x14ac:dyDescent="0.3">
      <c r="B1963" s="141"/>
      <c r="C1963" s="142"/>
      <c r="D1963" s="143"/>
      <c r="E1963" s="144"/>
      <c r="F1963" s="143"/>
      <c r="G1963" s="155"/>
      <c r="H1963" s="146"/>
      <c r="I1963" s="156"/>
      <c r="J1963" s="147"/>
      <c r="K1963" s="147"/>
      <c r="L1963" s="149" t="s">
        <v>166</v>
      </c>
      <c r="M1963" s="150">
        <f>+SUM(M1960:M1962)-C1960</f>
        <v>-5.2359387203935667E-5</v>
      </c>
      <c r="N1963" s="151">
        <f>+SUM(N1960:N1962)</f>
        <v>3.9044284209920378E-2</v>
      </c>
      <c r="O1963" s="153"/>
    </row>
    <row r="1964" spans="2:15" x14ac:dyDescent="0.25">
      <c r="B1964" s="141"/>
      <c r="C1964" s="142"/>
      <c r="D1964" s="143"/>
      <c r="E1964" s="144"/>
      <c r="F1964" s="142"/>
      <c r="G1964" s="142"/>
      <c r="H1964" s="146"/>
      <c r="I1964" s="152"/>
      <c r="J1964" s="143"/>
      <c r="K1964" s="142"/>
      <c r="L1964" s="142"/>
      <c r="M1964" s="142"/>
      <c r="N1964" s="142"/>
      <c r="O1964" s="153"/>
    </row>
    <row r="1965" spans="2:15" x14ac:dyDescent="0.25">
      <c r="B1965" s="154" t="s">
        <v>141</v>
      </c>
      <c r="C1965" s="179">
        <f>1.9/1000</f>
        <v>1.9E-3</v>
      </c>
      <c r="D1965" s="147">
        <f>+D1926+O1926</f>
        <v>335.13925629152129</v>
      </c>
      <c r="E1965" s="144" t="s">
        <v>139</v>
      </c>
      <c r="F1965" s="147">
        <v>237.3</v>
      </c>
      <c r="G1965" s="155">
        <f>110/1000</f>
        <v>0.11</v>
      </c>
      <c r="H1965" s="146">
        <f>+PI()*G1965^2/4</f>
        <v>9.5033177771091243E-3</v>
      </c>
      <c r="I1965" s="156">
        <f>+D1960+O1960</f>
        <v>335.32893320032014</v>
      </c>
      <c r="J1965" s="147">
        <f>+D1965</f>
        <v>335.13925629152129</v>
      </c>
      <c r="K1965" s="147">
        <f>+I1965-J1965</f>
        <v>0.18967690879884458</v>
      </c>
      <c r="L1965" s="142">
        <f>(-2*POWER(2*9.81*G1965*ABS(K1965)/F1965,0.5))*(LOG10(($D$2/(3.7*G1965))+((2.51*$D$3*POWER(F1965,0.5))/(G1965*POWER(2*9.81*G1965*ABS(K1965),0.5)))))</f>
        <v>0.27021439816935744</v>
      </c>
      <c r="M1965" s="146">
        <f>+IF(K1965&lt;0,-H1965*L1965,H1965*L1965)</f>
        <v>2.5679332937536977E-3</v>
      </c>
      <c r="N1965" s="142">
        <f>+M1965/K1965</f>
        <v>1.3538460269178218E-2</v>
      </c>
      <c r="O1965" s="148">
        <f>2*M1967/N1967</f>
        <v>-2.7159793263424308E-3</v>
      </c>
    </row>
    <row r="1966" spans="2:15" x14ac:dyDescent="0.25">
      <c r="B1966" s="141"/>
      <c r="C1966" s="142"/>
      <c r="D1966" s="143"/>
      <c r="E1966" s="144" t="s">
        <v>117</v>
      </c>
      <c r="F1966" s="143">
        <v>401.35</v>
      </c>
      <c r="G1966" s="143">
        <f>75/1000</f>
        <v>7.4999999999999997E-2</v>
      </c>
      <c r="H1966" s="146">
        <f>+PI()*G1966^2/4</f>
        <v>4.4178646691106467E-3</v>
      </c>
      <c r="I1966" s="156">
        <f>+D1930+O1930</f>
        <v>334.94088316336553</v>
      </c>
      <c r="J1966" s="147">
        <f>+D1965</f>
        <v>335.13925629152129</v>
      </c>
      <c r="K1966" s="147">
        <f>+I1966-J1966</f>
        <v>-0.19837312815576524</v>
      </c>
      <c r="L1966" s="142">
        <f>(-2*POWER(2*9.81*G1966*ABS(K1966)/F1966,0.5))*(LOG10(($D$2/(3.7*G1966))+((2.51*$D$3*POWER(F1966,0.5))/(G1966*POWER(2*9.81*G1966*ABS(K1966),0.5)))))</f>
        <v>0.15642150742700858</v>
      </c>
      <c r="M1966" s="146">
        <f>+IF(K1966&lt;0,-H1966*L1966,H1966*L1966)</f>
        <v>-6.9104905115080983E-4</v>
      </c>
      <c r="N1966" s="142">
        <f>+M1966/K1966</f>
        <v>3.4835819628159961E-3</v>
      </c>
      <c r="O1966" s="148"/>
    </row>
    <row r="1967" spans="2:15" ht="15.75" x14ac:dyDescent="0.3">
      <c r="B1967" s="141"/>
      <c r="C1967" s="142"/>
      <c r="D1967" s="143"/>
      <c r="E1967" s="144"/>
      <c r="F1967" s="142"/>
      <c r="G1967" s="142"/>
      <c r="H1967" s="146"/>
      <c r="I1967" s="152"/>
      <c r="J1967" s="143"/>
      <c r="K1967" s="142"/>
      <c r="L1967" s="149" t="s">
        <v>166</v>
      </c>
      <c r="M1967" s="150">
        <f>+SUM(M1965:M1966)-C1965</f>
        <v>-2.3115757397112026E-5</v>
      </c>
      <c r="N1967" s="151">
        <f>+SUM(N1965:N1966)</f>
        <v>1.7022042231994213E-2</v>
      </c>
      <c r="O1967" s="153"/>
    </row>
    <row r="1968" spans="2:15" ht="15.75" x14ac:dyDescent="0.3">
      <c r="B1968" s="141"/>
      <c r="C1968" s="142"/>
      <c r="D1968" s="143"/>
      <c r="E1968" s="144"/>
      <c r="F1968" s="142"/>
      <c r="G1968" s="142"/>
      <c r="H1968" s="146"/>
      <c r="I1968" s="152"/>
      <c r="J1968" s="143"/>
      <c r="K1968" s="142"/>
      <c r="L1968" s="149"/>
      <c r="M1968" s="150"/>
      <c r="N1968" s="151"/>
      <c r="O1968" s="153"/>
    </row>
    <row r="1969" spans="2:15" x14ac:dyDescent="0.25">
      <c r="B1969" s="154" t="s">
        <v>145</v>
      </c>
      <c r="C1969" s="143">
        <f>1.95/1000</f>
        <v>1.9499999999999999E-3</v>
      </c>
      <c r="D1969" s="147">
        <f>+D1930+O1930</f>
        <v>334.94088316336553</v>
      </c>
      <c r="E1969" s="144" t="s">
        <v>117</v>
      </c>
      <c r="F1969" s="143">
        <v>401.35</v>
      </c>
      <c r="G1969" s="143">
        <f>75/1000</f>
        <v>7.4999999999999997E-2</v>
      </c>
      <c r="H1969" s="146">
        <f>+PI()*G1969^2/4</f>
        <v>4.4178646691106467E-3</v>
      </c>
      <c r="I1969" s="147">
        <f>+D1965+O1965</f>
        <v>335.13654031219494</v>
      </c>
      <c r="J1969" s="147">
        <f>+D1969</f>
        <v>334.94088316336553</v>
      </c>
      <c r="K1969" s="147">
        <f>+I1969-J1969</f>
        <v>0.19565714882941165</v>
      </c>
      <c r="L1969" s="262">
        <f>(-2*POWER(2*9.81*G1969*ABS(K1969)/F1969,0.5))*(LOG10(($D$2/(3.7*G1969))+((2.51*$D$3*POWER(F1969,0.5))/(G1969*POWER(2*9.81*G1969*ABS(K1969),0.5)))))</f>
        <v>0.15518734323934813</v>
      </c>
      <c r="M1969" s="146">
        <f>+IF(K1969&lt;0,-H1969*L1969,H1969*L1969)</f>
        <v>6.8559668079026304E-4</v>
      </c>
      <c r="N1969" s="142">
        <f>+M1969/K1969</f>
        <v>3.5040717136689795E-3</v>
      </c>
      <c r="O1969" s="148">
        <f>2*M1971/N1971</f>
        <v>-2.731663388946893E-3</v>
      </c>
    </row>
    <row r="1970" spans="2:15" x14ac:dyDescent="0.25">
      <c r="B1970" s="141"/>
      <c r="C1970" s="142"/>
      <c r="D1970" s="143"/>
      <c r="E1970" s="144" t="s">
        <v>167</v>
      </c>
      <c r="F1970" s="143">
        <v>249.85</v>
      </c>
      <c r="G1970" s="143">
        <f>75/1000</f>
        <v>7.4999999999999997E-2</v>
      </c>
      <c r="H1970" s="146">
        <f>+PI()*G1970^2/4</f>
        <v>4.4178646691106467E-3</v>
      </c>
      <c r="I1970" s="147">
        <f>+D1934+O1934</f>
        <v>335.29142609886765</v>
      </c>
      <c r="J1970" s="147">
        <f>+D1969</f>
        <v>334.94088316336553</v>
      </c>
      <c r="K1970" s="147">
        <f>+I1970-J1970</f>
        <v>0.35054293550211924</v>
      </c>
      <c r="L1970" s="142">
        <f>(-2*POWER(2*9.81*G1970*ABS(K1970)/F1970,0.5))*(LOG10(($D$2/(3.7*G1970))+((2.51*$D$3*POWER(F1970,0.5))/(G1970*POWER(2*9.81*G1970*ABS(K1970),0.5)))))</f>
        <v>0.2840124363258717</v>
      </c>
      <c r="M1970" s="146">
        <f>+IF(K1970&lt;0,-H1970*L1970,H1970*L1970)</f>
        <v>1.2547285080321058E-3</v>
      </c>
      <c r="N1970" s="142">
        <f>+M1970/K1970</f>
        <v>3.5793860921339844E-3</v>
      </c>
      <c r="O1970" s="148"/>
    </row>
    <row r="1971" spans="2:15" ht="15.75" x14ac:dyDescent="0.3">
      <c r="B1971" s="141"/>
      <c r="C1971" s="142"/>
      <c r="D1971" s="152"/>
      <c r="E1971" s="144"/>
      <c r="F1971" s="142"/>
      <c r="G1971" s="142"/>
      <c r="H1971" s="146"/>
      <c r="I1971" s="152"/>
      <c r="J1971" s="143"/>
      <c r="K1971" s="142"/>
      <c r="L1971" s="149" t="s">
        <v>166</v>
      </c>
      <c r="M1971" s="150">
        <f>+SUM(M1969:M1970)-C1969</f>
        <v>-9.6748111776310229E-6</v>
      </c>
      <c r="N1971" s="151">
        <f>+SUM(N1969:N1970)</f>
        <v>7.0834578058029639E-3</v>
      </c>
      <c r="O1971" s="153"/>
    </row>
    <row r="1972" spans="2:15" x14ac:dyDescent="0.25">
      <c r="B1972" s="141"/>
      <c r="C1972" s="142"/>
      <c r="D1972" s="152"/>
      <c r="E1972" s="144"/>
      <c r="F1972" s="142"/>
      <c r="G1972" s="142"/>
      <c r="H1972" s="146"/>
      <c r="I1972" s="152"/>
      <c r="J1972" s="143"/>
      <c r="K1972" s="142"/>
      <c r="L1972" s="142"/>
      <c r="M1972" s="142"/>
      <c r="N1972" s="142"/>
      <c r="O1972" s="153"/>
    </row>
    <row r="1973" spans="2:15" x14ac:dyDescent="0.25">
      <c r="B1973" s="154" t="s">
        <v>146</v>
      </c>
      <c r="C1973" s="143">
        <f>4.52/1000</f>
        <v>4.5199999999999997E-3</v>
      </c>
      <c r="D1973" s="156">
        <f>+D1934+O1934</f>
        <v>335.29142609886765</v>
      </c>
      <c r="E1973" s="144" t="s">
        <v>112</v>
      </c>
      <c r="F1973" s="143">
        <v>401.36</v>
      </c>
      <c r="G1973" s="145">
        <f>110/1000</f>
        <v>0.11</v>
      </c>
      <c r="H1973" s="146">
        <f>+PI()*G1973^2/4</f>
        <v>9.5033177771091243E-3</v>
      </c>
      <c r="I1973" s="156">
        <f>+D1960+O1960</f>
        <v>335.32893320032014</v>
      </c>
      <c r="J1973" s="147">
        <f>+D1973</f>
        <v>335.29142609886765</v>
      </c>
      <c r="K1973" s="147">
        <f>+I1973-J1973</f>
        <v>3.7507101452490588E-2</v>
      </c>
      <c r="L1973" s="142">
        <f>(-2*POWER(2*9.81*G1973*ABS(K1973)/F1973,0.5))*(LOG10(($D$2/(3.7*G1973))+((2.51*$D$3*POWER(F1973,0.5))/(G1973*POWER(2*9.81*G1973*ABS(K1973),0.5)))))</f>
        <v>7.9209051183593226E-2</v>
      </c>
      <c r="M1973" s="146">
        <f>+IF(K1973&lt;0,-H1973*L1973,H1973*L1973)</f>
        <v>7.5274878422098809E-4</v>
      </c>
      <c r="N1973" s="142">
        <f>+M1973/K1973</f>
        <v>2.0069500309814081E-2</v>
      </c>
      <c r="O1973" s="148">
        <f>2*M1977/N1977</f>
        <v>-2.5696831007398272E-3</v>
      </c>
    </row>
    <row r="1974" spans="2:15" x14ac:dyDescent="0.25">
      <c r="B1974" s="141"/>
      <c r="C1974" s="142"/>
      <c r="D1974" s="152"/>
      <c r="E1974" s="144" t="s">
        <v>167</v>
      </c>
      <c r="F1974" s="143">
        <v>249.85</v>
      </c>
      <c r="G1974" s="145">
        <f>75/1000</f>
        <v>7.4999999999999997E-2</v>
      </c>
      <c r="H1974" s="146">
        <f>+PI()*G1974^2/4</f>
        <v>4.4178646691106467E-3</v>
      </c>
      <c r="I1974" s="156">
        <f>+D1969+O1969</f>
        <v>334.93815149997658</v>
      </c>
      <c r="J1974" s="147">
        <f>+D1973</f>
        <v>335.29142609886765</v>
      </c>
      <c r="K1974" s="147">
        <f>+I1974-J1974</f>
        <v>-0.35327459889106194</v>
      </c>
      <c r="L1974" s="142">
        <f>(-2*POWER(2*9.81*G1974*ABS(K1974)/F1974,0.5))*(LOG10(($D$2/(3.7*G1974))+((2.51*$D$3*POWER(F1974,0.5))/(G1974*POWER(2*9.81*G1974*ABS(K1974),0.5)))))</f>
        <v>0.28526955724262193</v>
      </c>
      <c r="M1974" s="146">
        <f>+IF(K1974&lt;0,-H1974*L1974,H1974*L1974)</f>
        <v>-1.2602822981150166E-3</v>
      </c>
      <c r="N1974" s="142">
        <f>+M1974/K1974</f>
        <v>3.5674297050257084E-3</v>
      </c>
      <c r="O1974" s="148"/>
    </row>
    <row r="1975" spans="2:15" x14ac:dyDescent="0.25">
      <c r="B1975" s="141"/>
      <c r="C1975" s="142"/>
      <c r="D1975" s="152"/>
      <c r="E1975" s="144" t="s">
        <v>140</v>
      </c>
      <c r="F1975" s="143">
        <v>298.01</v>
      </c>
      <c r="G1975" s="145">
        <f>63/1000</f>
        <v>6.3E-2</v>
      </c>
      <c r="H1975" s="146">
        <f>+PI()*G1975^2/4</f>
        <v>3.1172453105244723E-3</v>
      </c>
      <c r="I1975" s="156">
        <f>+D1940+O1940</f>
        <v>335.25282962711879</v>
      </c>
      <c r="J1975" s="147">
        <f>+D1973</f>
        <v>335.29142609886765</v>
      </c>
      <c r="K1975" s="147">
        <f>+I1975-J1975</f>
        <v>-3.8596471748860495E-2</v>
      </c>
      <c r="L1975" s="142">
        <f>(-2*POWER(2*9.81*G1975*ABS(K1975)/F1975,0.5))*(LOG10(($D$2/(3.7*G1975))+((2.51*$D$3*POWER(F1975,0.5))/(G1975*POWER(2*9.81*G1975*ABS(K1975),0.5)))))</f>
        <v>6.3177885159452898E-2</v>
      </c>
      <c r="M1975" s="146">
        <f>+IF(K1975&lt;0,-H1975*L1975,H1975*L1975)</f>
        <v>-1.9694096624215819E-4</v>
      </c>
      <c r="N1975" s="142">
        <f>+M1975/K1975</f>
        <v>5.1025639732982225E-3</v>
      </c>
      <c r="O1975" s="148"/>
    </row>
    <row r="1976" spans="2:15" x14ac:dyDescent="0.25">
      <c r="B1976" s="141"/>
      <c r="C1976" s="142"/>
      <c r="D1976" s="142"/>
      <c r="E1976" s="144" t="s">
        <v>168</v>
      </c>
      <c r="F1976" s="143">
        <v>184.94</v>
      </c>
      <c r="G1976" s="145">
        <f>110/1000</f>
        <v>0.11</v>
      </c>
      <c r="H1976" s="146">
        <f>+PI()*G1976^2/4</f>
        <v>9.5033177771091243E-3</v>
      </c>
      <c r="I1976" s="156">
        <f>+D1948+O1948</f>
        <v>335.80391683483765</v>
      </c>
      <c r="J1976" s="147">
        <f>+D1973</f>
        <v>335.29142609886765</v>
      </c>
      <c r="K1976" s="147">
        <f>+I1976-J1976</f>
        <v>0.51249073597000461</v>
      </c>
      <c r="L1976" s="142">
        <f>(-2*POWER(2*9.81*G1976*ABS(K1976)/F1976,0.5))*(LOG10(($D$2/(3.7*G1976))+((2.51*$D$3*POWER(F1976,0.5))/(G1976*POWER(2*9.81*G1976*ABS(K1976),0.5)))))</f>
        <v>0.54450203270512354</v>
      </c>
      <c r="M1976" s="146">
        <f>+IF(K1976&lt;0,-H1976*L1976,H1976*L1976)</f>
        <v>5.1745758470786545E-3</v>
      </c>
      <c r="N1976" s="142">
        <f>+M1976/K1976</f>
        <v>1.0096915873580817E-2</v>
      </c>
      <c r="O1976" s="148"/>
    </row>
    <row r="1977" spans="2:15" ht="15.75" x14ac:dyDescent="0.3">
      <c r="B1977" s="141"/>
      <c r="C1977" s="142"/>
      <c r="D1977" s="142"/>
      <c r="E1977" s="142"/>
      <c r="F1977" s="142"/>
      <c r="G1977" s="142"/>
      <c r="H1977" s="146"/>
      <c r="I1977" s="152"/>
      <c r="J1977" s="143"/>
      <c r="K1977" s="142"/>
      <c r="L1977" s="149" t="s">
        <v>166</v>
      </c>
      <c r="M1977" s="150">
        <f>+SUM(M1973:M1976)-C1973</f>
        <v>-4.989863305753222E-5</v>
      </c>
      <c r="N1977" s="151">
        <f>+SUM(N1973:N1976)</f>
        <v>3.8836409861718831E-2</v>
      </c>
      <c r="O1977" s="153"/>
    </row>
    <row r="1978" spans="2:15" x14ac:dyDescent="0.25">
      <c r="B1978" s="141"/>
      <c r="C1978" s="142"/>
      <c r="D1978" s="142"/>
      <c r="E1978" s="142"/>
      <c r="F1978" s="142"/>
      <c r="G1978" s="142"/>
      <c r="H1978" s="146"/>
      <c r="I1978" s="142"/>
      <c r="J1978" s="143"/>
      <c r="K1978" s="142"/>
      <c r="L1978" s="142"/>
      <c r="M1978" s="142"/>
      <c r="N1978" s="142"/>
      <c r="O1978" s="153"/>
    </row>
    <row r="1979" spans="2:15" x14ac:dyDescent="0.25">
      <c r="B1979" s="154" t="s">
        <v>147</v>
      </c>
      <c r="C1979" s="142">
        <f>0.79/1000</f>
        <v>7.9000000000000001E-4</v>
      </c>
      <c r="D1979" s="147">
        <f>+D1940+O1940</f>
        <v>335.25282962711879</v>
      </c>
      <c r="E1979" s="144" t="s">
        <v>140</v>
      </c>
      <c r="F1979" s="143">
        <v>298.01</v>
      </c>
      <c r="G1979" s="143">
        <f>63/1000</f>
        <v>6.3E-2</v>
      </c>
      <c r="H1979" s="146">
        <f>+PI()*G1979^2/4</f>
        <v>3.1172453105244723E-3</v>
      </c>
      <c r="I1979" s="147">
        <f>+D1973+O1973</f>
        <v>335.28885641576693</v>
      </c>
      <c r="J1979" s="147">
        <f>+D1979</f>
        <v>335.25282962711879</v>
      </c>
      <c r="K1979" s="147">
        <f>+I1979-J1979</f>
        <v>3.6026788648143793E-2</v>
      </c>
      <c r="L1979" s="142">
        <f>(-2*POWER(2*9.81*G1979*ABS(K1979)/F1979,0.5))*(LOG10(($D$2/(3.7*G1979))+((2.51*$D$3*POWER(F1979,0.5))/(G1979*POWER(2*9.81*G1979*ABS(K1979),0.5)))))</f>
        <v>6.0673484398588162E-2</v>
      </c>
      <c r="M1979" s="146">
        <f>+IF(K1979&lt;0,-H1979*L1979,H1979*L1979)</f>
        <v>1.8913413471467868E-4</v>
      </c>
      <c r="N1979" s="142">
        <f>+M1979/K1979</f>
        <v>5.2498194208165554E-3</v>
      </c>
      <c r="O1979" s="148">
        <f>2*M1981/N1981</f>
        <v>-2.5963193694319669E-3</v>
      </c>
    </row>
    <row r="1980" spans="2:15" x14ac:dyDescent="0.25">
      <c r="B1980" s="141"/>
      <c r="C1980" s="142"/>
      <c r="D1980" s="142"/>
      <c r="E1980" s="144" t="s">
        <v>169</v>
      </c>
      <c r="F1980" s="143">
        <v>119.71</v>
      </c>
      <c r="G1980" s="143">
        <f>63/1000</f>
        <v>6.3E-2</v>
      </c>
      <c r="H1980" s="146">
        <f>+PI()*G1980^2/4</f>
        <v>3.1172453105244723E-3</v>
      </c>
      <c r="I1980" s="147">
        <f>+D1944+O1944</f>
        <v>335.35450667678259</v>
      </c>
      <c r="J1980" s="147">
        <f>+D1979</f>
        <v>335.25282962711879</v>
      </c>
      <c r="K1980" s="147">
        <f>+I1980-J1980</f>
        <v>0.10167704966380597</v>
      </c>
      <c r="L1980" s="142">
        <f>(-2*POWER(2*9.81*G1980*ABS(K1980)/F1980,0.5))*(LOG10(($D$2/(3.7*G1980))+((2.51*$D$3*POWER(F1980,0.5))/(G1980*POWER(2*9.81*G1980*ABS(K1980),0.5)))))</f>
        <v>0.18816672619098998</v>
      </c>
      <c r="M1980" s="146">
        <f>+IF(K1980&lt;0,-H1980*L1980,H1980*L1980)</f>
        <v>5.8656184481560591E-4</v>
      </c>
      <c r="N1980" s="142">
        <f>+M1980/K1980</f>
        <v>5.7688716062775829E-3</v>
      </c>
      <c r="O1980" s="148"/>
    </row>
    <row r="1981" spans="2:15" ht="15.75" x14ac:dyDescent="0.3">
      <c r="B1981" s="141"/>
      <c r="C1981" s="142"/>
      <c r="D1981" s="142"/>
      <c r="E1981" s="142"/>
      <c r="F1981" s="142"/>
      <c r="G1981" s="142"/>
      <c r="H1981" s="146"/>
      <c r="I1981" s="142"/>
      <c r="J1981" s="142"/>
      <c r="K1981" s="142"/>
      <c r="L1981" s="149" t="s">
        <v>166</v>
      </c>
      <c r="M1981" s="150">
        <f>+SUM(M1979:M1980)-C1979</f>
        <v>-1.4304020469715364E-5</v>
      </c>
      <c r="N1981" s="151">
        <f>+SUM(N1979:N1980)</f>
        <v>1.1018691027094138E-2</v>
      </c>
      <c r="O1981" s="153"/>
    </row>
    <row r="1982" spans="2:15" x14ac:dyDescent="0.25">
      <c r="B1982" s="141"/>
      <c r="C1982" s="142"/>
      <c r="D1982" s="142"/>
      <c r="E1982" s="142"/>
      <c r="F1982" s="142"/>
      <c r="G1982" s="142"/>
      <c r="H1982" s="146"/>
      <c r="I1982" s="142"/>
      <c r="J1982" s="142"/>
      <c r="K1982" s="142"/>
      <c r="L1982" s="142"/>
      <c r="M1982" s="142"/>
      <c r="N1982" s="142"/>
      <c r="O1982" s="153"/>
    </row>
    <row r="1983" spans="2:15" x14ac:dyDescent="0.25">
      <c r="B1983" s="154" t="s">
        <v>148</v>
      </c>
      <c r="C1983" s="142">
        <f>0.76/1000</f>
        <v>7.6000000000000004E-4</v>
      </c>
      <c r="D1983" s="147">
        <f>+D1944+O1944</f>
        <v>335.35450667678259</v>
      </c>
      <c r="E1983" s="144" t="s">
        <v>169</v>
      </c>
      <c r="F1983" s="143">
        <v>119.71</v>
      </c>
      <c r="G1983" s="143">
        <f>63/1000</f>
        <v>6.3E-2</v>
      </c>
      <c r="H1983" s="146">
        <f>+PI()*G1983^2/4</f>
        <v>3.1172453105244723E-3</v>
      </c>
      <c r="I1983" s="147">
        <f>+D1979+O1979</f>
        <v>335.25023330774934</v>
      </c>
      <c r="J1983" s="261">
        <f>+D1983</f>
        <v>335.35450667678259</v>
      </c>
      <c r="K1983" s="147">
        <f>+I1983-J1983</f>
        <v>-0.10427336903325113</v>
      </c>
      <c r="L1983" s="142">
        <f>(-2*POWER(2*9.81*G1983*ABS(K1983)/F1983,0.5))*(LOG10(($D$2/(3.7*G1983))+((2.51*$D$3*POWER(F1983,0.5))/(G1983*POWER(2*9.81*G1983*ABS(K1983),0.5)))))</f>
        <v>0.19091144744772784</v>
      </c>
      <c r="M1983" s="146">
        <f>+IF(K1983&lt;0,-H1983*L1983,H1983*L1983)</f>
        <v>-5.9511781428186886E-4</v>
      </c>
      <c r="N1983" s="142">
        <f>+M1983/K1983</f>
        <v>5.7072848014730893E-3</v>
      </c>
      <c r="O1983" s="148">
        <f>2*M1985/N1985</f>
        <v>-2.4497845225250601E-3</v>
      </c>
    </row>
    <row r="1984" spans="2:15" x14ac:dyDescent="0.25">
      <c r="B1984" s="141"/>
      <c r="C1984" s="142"/>
      <c r="D1984" s="142"/>
      <c r="E1984" s="144" t="s">
        <v>122</v>
      </c>
      <c r="F1984" s="143">
        <v>283.68</v>
      </c>
      <c r="G1984" s="143">
        <f>75/1000</f>
        <v>7.4999999999999997E-2</v>
      </c>
      <c r="H1984" s="146">
        <f>+PI()*G1984^2/4</f>
        <v>4.4178646691106467E-3</v>
      </c>
      <c r="I1984" s="147">
        <f>+D1948+O1948</f>
        <v>335.80391683483765</v>
      </c>
      <c r="J1984" s="261">
        <f>+D1983</f>
        <v>335.35450667678259</v>
      </c>
      <c r="K1984" s="147">
        <f>+I1984-J1984</f>
        <v>0.44941015805505913</v>
      </c>
      <c r="L1984" s="262">
        <f>(-2*POWER(2*9.81*G1984*ABS(K1984)/F1984,0.5))*(LOG10(($D$2/(3.7*G1984))+((2.51*$D$3*POWER(F1984,0.5))/(G1984*POWER(2*9.81*G1984*ABS(K1984),0.5)))))</f>
        <v>0.30432407933796002</v>
      </c>
      <c r="M1984" s="146">
        <f>+IF(K1984&lt;0,-H1984*L1984,H1984*L1984)</f>
        <v>1.344462598066799E-3</v>
      </c>
      <c r="N1984" s="142">
        <f>+M1984/K1984</f>
        <v>2.9916159525305683E-3</v>
      </c>
      <c r="O1984" s="148"/>
    </row>
    <row r="1985" spans="2:15" ht="15.75" x14ac:dyDescent="0.3">
      <c r="B1985" s="141"/>
      <c r="C1985" s="142"/>
      <c r="D1985" s="142"/>
      <c r="E1985" s="142"/>
      <c r="F1985" s="142"/>
      <c r="G1985" s="142"/>
      <c r="H1985" s="142"/>
      <c r="I1985" s="142"/>
      <c r="J1985" s="142"/>
      <c r="K1985" s="142"/>
      <c r="L1985" s="149" t="s">
        <v>166</v>
      </c>
      <c r="M1985" s="150">
        <f>+SUM(M1983:M1984)-C1983</f>
        <v>-1.0655216215069868E-5</v>
      </c>
      <c r="N1985" s="151">
        <f>+SUM(N1983:N1984)</f>
        <v>8.6989007540036571E-3</v>
      </c>
      <c r="O1985" s="153"/>
    </row>
    <row r="1986" spans="2:15" x14ac:dyDescent="0.25">
      <c r="B1986" s="154"/>
      <c r="C1986" s="142"/>
      <c r="D1986" s="142"/>
      <c r="E1986" s="142"/>
      <c r="F1986" s="142"/>
      <c r="G1986" s="142"/>
      <c r="H1986" s="142"/>
      <c r="I1986" s="142"/>
      <c r="J1986" s="142"/>
      <c r="K1986" s="142"/>
      <c r="L1986" s="142"/>
      <c r="M1986" s="142"/>
      <c r="N1986" s="142"/>
      <c r="O1986" s="153"/>
    </row>
    <row r="1987" spans="2:15" x14ac:dyDescent="0.25">
      <c r="B1987" s="154" t="s">
        <v>142</v>
      </c>
      <c r="C1987" s="142">
        <f>3.71/1000</f>
        <v>3.7099999999999998E-3</v>
      </c>
      <c r="D1987" s="147">
        <f>+D1948+O1948</f>
        <v>335.80391683483765</v>
      </c>
      <c r="E1987" s="144" t="s">
        <v>168</v>
      </c>
      <c r="F1987" s="143">
        <v>184.94</v>
      </c>
      <c r="G1987" s="145">
        <f>110/1000</f>
        <v>0.11</v>
      </c>
      <c r="H1987" s="146">
        <f>+PI()*G1987^2/4</f>
        <v>9.5033177771091243E-3</v>
      </c>
      <c r="I1987" s="147">
        <f>+D1973+O1973</f>
        <v>335.28885641576693</v>
      </c>
      <c r="J1987" s="261">
        <f>+D1987</f>
        <v>335.80391683483765</v>
      </c>
      <c r="K1987" s="147">
        <f>+I1987-J1987</f>
        <v>-0.51506041907072131</v>
      </c>
      <c r="L1987" s="262">
        <f>(-2*POWER(2*9.81*G1987*ABS(K1987)/F1987,0.5))*(LOG10(($D$2/(3.7*G1987))+((2.51*$D$3*POWER(F1987,0.5))/(G1987*POWER(2*9.81*G1987*ABS(K1987),0.5)))))</f>
        <v>0.54603176500237627</v>
      </c>
      <c r="M1987" s="146">
        <f>+IF(K1987&lt;0,-H1987*L1987,H1987*L1987)</f>
        <v>-5.1891133792133538E-3</v>
      </c>
      <c r="N1987" s="142">
        <f>+M1987/K1987</f>
        <v>1.0074766351830373E-2</v>
      </c>
      <c r="O1987" s="148">
        <f>2*M1990/N1990</f>
        <v>-2.0605398394294683E-3</v>
      </c>
    </row>
    <row r="1988" spans="2:15" x14ac:dyDescent="0.25">
      <c r="B1988" s="141"/>
      <c r="C1988" s="142"/>
      <c r="D1988" s="142"/>
      <c r="E1988" s="144" t="s">
        <v>171</v>
      </c>
      <c r="F1988" s="143">
        <v>283.68</v>
      </c>
      <c r="G1988" s="143">
        <f>75/1000</f>
        <v>7.4999999999999997E-2</v>
      </c>
      <c r="H1988" s="146">
        <f>+PI()*G1988^2/4</f>
        <v>4.4178646691106467E-3</v>
      </c>
      <c r="I1988" s="147">
        <f>+D1983+O1983</f>
        <v>335.35205689226007</v>
      </c>
      <c r="J1988" s="261">
        <f>+D1987</f>
        <v>335.80391683483765</v>
      </c>
      <c r="K1988" s="147">
        <f>+I1988-J1988</f>
        <v>-0.45185994257758466</v>
      </c>
      <c r="L1988" s="262">
        <f>(-2*POWER(2*9.81*G1988*ABS(K1988)/F1988,0.5))*(LOG10(($D$2/(3.7*G1988))+((2.51*$D$3*POWER(F1988,0.5))/(G1988*POWER(2*9.81*G1988*ABS(K1988),0.5)))))</f>
        <v>0.30526582977565769</v>
      </c>
      <c r="M1988" s="146">
        <f>+IF(K1988&lt;0,-H1988*L1988,H1988*L1988)</f>
        <v>-1.348623124052623E-3</v>
      </c>
      <c r="N1988" s="142">
        <f>+M1988/K1988</f>
        <v>2.9846042921166075E-3</v>
      </c>
      <c r="O1988" s="148"/>
    </row>
    <row r="1989" spans="2:15" x14ac:dyDescent="0.25">
      <c r="B1989" s="141"/>
      <c r="C1989" s="142"/>
      <c r="D1989" s="142"/>
      <c r="E1989" s="144" t="s">
        <v>170</v>
      </c>
      <c r="F1989" s="143">
        <v>372.26</v>
      </c>
      <c r="G1989" s="145">
        <f>110/1000</f>
        <v>0.11</v>
      </c>
      <c r="H1989" s="146">
        <f>+PI()*G1989^2/4</f>
        <v>9.5033177771091243E-3</v>
      </c>
      <c r="I1989" s="147">
        <v>339.3</v>
      </c>
      <c r="J1989" s="261">
        <f>+D1987</f>
        <v>335.80391683483765</v>
      </c>
      <c r="K1989" s="147">
        <f>+I1989-J1989</f>
        <v>3.4960831651623607</v>
      </c>
      <c r="L1989" s="262">
        <f>(-2*POWER(2*9.81*G1989*ABS(K1989)/F1989,0.5))*(LOG10(($D$2/(3.7*G1989))+((2.51*$D$3*POWER(F1989,0.5))/(G1989*POWER(2*9.81*G1989*ABS(K1989),0.5)))))</f>
        <v>1.0765994558580796</v>
      </c>
      <c r="M1989" s="146">
        <f>+IF(K1989&lt;0,-H1989*L1989,H1989*L1989)</f>
        <v>1.0231266747682098E-2</v>
      </c>
      <c r="N1989" s="142">
        <f>+M1989/K1989</f>
        <v>2.9264940976331008E-3</v>
      </c>
      <c r="O1989" s="148"/>
    </row>
    <row r="1990" spans="2:15" ht="16.5" thickBot="1" x14ac:dyDescent="0.35">
      <c r="B1990" s="299"/>
      <c r="C1990" s="300"/>
      <c r="D1990" s="300"/>
      <c r="E1990" s="300"/>
      <c r="F1990" s="300"/>
      <c r="G1990" s="300"/>
      <c r="H1990" s="300"/>
      <c r="I1990" s="300"/>
      <c r="J1990" s="300"/>
      <c r="K1990" s="300"/>
      <c r="L1990" s="301" t="s">
        <v>166</v>
      </c>
      <c r="M1990" s="302">
        <f>+SUM(M1987:M1989)-C1987</f>
        <v>-1.6469755583878309E-5</v>
      </c>
      <c r="N1990" s="303">
        <f>+SUM(N1987:N1989)</f>
        <v>1.5985864741580081E-2</v>
      </c>
      <c r="O1990" s="304"/>
    </row>
    <row r="1992" spans="2:15" ht="15.75" thickBot="1" x14ac:dyDescent="0.3"/>
    <row r="1993" spans="2:15" ht="15.75" thickBot="1" x14ac:dyDescent="0.3">
      <c r="B1993" s="131">
        <f>+B1954+1</f>
        <v>52</v>
      </c>
      <c r="D1993" s="297"/>
    </row>
    <row r="1994" spans="2:15" ht="32.25" thickBot="1" x14ac:dyDescent="0.3">
      <c r="B1994" s="125" t="s">
        <v>151</v>
      </c>
      <c r="C1994" s="298" t="s">
        <v>161</v>
      </c>
      <c r="D1994" s="298" t="s">
        <v>153</v>
      </c>
      <c r="E1994" s="125" t="s">
        <v>152</v>
      </c>
      <c r="F1994" s="125" t="s">
        <v>78</v>
      </c>
      <c r="G1994" s="125" t="s">
        <v>115</v>
      </c>
      <c r="H1994" s="125" t="s">
        <v>154</v>
      </c>
      <c r="I1994" s="125" t="s">
        <v>155</v>
      </c>
      <c r="J1994" s="125" t="s">
        <v>156</v>
      </c>
      <c r="K1994" s="125" t="s">
        <v>157</v>
      </c>
      <c r="L1994" s="125" t="s">
        <v>82</v>
      </c>
      <c r="M1994" s="125" t="s">
        <v>164</v>
      </c>
      <c r="N1994" s="125" t="s">
        <v>158</v>
      </c>
      <c r="O1994" s="129" t="s">
        <v>165</v>
      </c>
    </row>
    <row r="1995" spans="2:15" x14ac:dyDescent="0.25">
      <c r="B1995" s="132" t="s">
        <v>127</v>
      </c>
      <c r="C1995" s="133">
        <f>2.97/1000</f>
        <v>2.97E-3</v>
      </c>
      <c r="D1995" s="134">
        <f>+D1956+O1956</f>
        <v>336.48807258181057</v>
      </c>
      <c r="E1995" s="135" t="s">
        <v>110</v>
      </c>
      <c r="F1995" s="136">
        <v>310.83</v>
      </c>
      <c r="G1995" s="137">
        <f>110/1000</f>
        <v>0.11</v>
      </c>
      <c r="H1995" s="138">
        <f>+PI()*G1995^2/4</f>
        <v>9.5033177771091243E-3</v>
      </c>
      <c r="I1995" s="134">
        <v>339.3</v>
      </c>
      <c r="J1995" s="134">
        <f>+D1995</f>
        <v>336.48807258181057</v>
      </c>
      <c r="K1995" s="134">
        <f>+I1995-J1995</f>
        <v>2.8119274181894411</v>
      </c>
      <c r="L1995" s="133">
        <f>(-2*POWER(2*9.81*G1995*ABS(K1995)/F1995,0.5))*(LOG10(($D$2/(3.7*G1995))+((2.51*$D$3*POWER(F1995,0.5))/(G1995*POWER(2*9.81*G1995*ABS(K1995),0.5)))))</f>
        <v>1.0544189306416312</v>
      </c>
      <c r="M1995" s="139">
        <f>+IF(K1995&lt;0,-H1995*L1995,H1995*L1995)</f>
        <v>1.0020478168087005E-2</v>
      </c>
      <c r="N1995" s="133">
        <f>+M1995/K1995</f>
        <v>3.5635621685210653E-3</v>
      </c>
      <c r="O1995" s="140">
        <f>2*M1997/N1997</f>
        <v>-1.6789943941589495E-3</v>
      </c>
    </row>
    <row r="1996" spans="2:15" x14ac:dyDescent="0.25">
      <c r="B1996" s="141"/>
      <c r="C1996" s="142"/>
      <c r="D1996" s="143"/>
      <c r="E1996" s="144" t="s">
        <v>138</v>
      </c>
      <c r="F1996" s="143">
        <v>240.22</v>
      </c>
      <c r="G1996" s="145">
        <f>110/1000</f>
        <v>0.11</v>
      </c>
      <c r="H1996" s="146">
        <f>+PI()*G1996^2/4</f>
        <v>9.5033177771091243E-3</v>
      </c>
      <c r="I1996" s="147">
        <f>+D1960+O1960</f>
        <v>335.32893320032014</v>
      </c>
      <c r="J1996" s="147">
        <f>+D1995</f>
        <v>336.48807258181057</v>
      </c>
      <c r="K1996" s="147">
        <f>+I1996-J1996</f>
        <v>-1.1591393814904336</v>
      </c>
      <c r="L1996" s="142">
        <f>(-2*POWER(2*9.81*G1996*ABS(K1996)/F1996,0.5))*(LOG10(($D$2/(3.7*G1996))+((2.51*$D$3*POWER(F1996,0.5))/(G1996*POWER(2*9.81*G1996*ABS(K1996),0.5)))))</f>
        <v>0.7427492223425437</v>
      </c>
      <c r="M1996" s="146">
        <f>+IF(K1996&lt;0,-H1996*L1996,H1996*L1996)</f>
        <v>-7.0585818886218735E-3</v>
      </c>
      <c r="N1996" s="142">
        <f>+M1996/K1996</f>
        <v>6.0895022646421304E-3</v>
      </c>
      <c r="O1996" s="148"/>
    </row>
    <row r="1997" spans="2:15" ht="15.75" x14ac:dyDescent="0.3">
      <c r="B1997" s="141"/>
      <c r="C1997" s="142"/>
      <c r="D1997" s="143"/>
      <c r="E1997" s="144"/>
      <c r="F1997" s="143"/>
      <c r="G1997" s="145"/>
      <c r="H1997" s="146"/>
      <c r="I1997" s="147"/>
      <c r="J1997" s="147"/>
      <c r="K1997" s="147"/>
      <c r="L1997" s="149" t="s">
        <v>166</v>
      </c>
      <c r="M1997" s="150">
        <f>+SUM(M1995:M1996)-C1995</f>
        <v>-8.1037205348680717E-6</v>
      </c>
      <c r="N1997" s="151">
        <f>+SUM(N1995:N1996)</f>
        <v>9.6530644331631957E-3</v>
      </c>
      <c r="O1997" s="148"/>
    </row>
    <row r="1998" spans="2:15" x14ac:dyDescent="0.25">
      <c r="B1998" s="141"/>
      <c r="C1998" s="142"/>
      <c r="D1998" s="143"/>
      <c r="E1998" s="144"/>
      <c r="F1998" s="142"/>
      <c r="G1998" s="142"/>
      <c r="H1998" s="146"/>
      <c r="I1998" s="152"/>
      <c r="J1998" s="142"/>
      <c r="K1998" s="142"/>
      <c r="L1998" s="142"/>
      <c r="M1998" s="142"/>
      <c r="N1998" s="142"/>
      <c r="O1998" s="153"/>
    </row>
    <row r="1999" spans="2:15" x14ac:dyDescent="0.25">
      <c r="B1999" s="154" t="s">
        <v>128</v>
      </c>
      <c r="C1999" s="142">
        <f>3.73/1000</f>
        <v>3.7299999999999998E-3</v>
      </c>
      <c r="D1999" s="147">
        <f>+D1960+O1960</f>
        <v>335.32893320032014</v>
      </c>
      <c r="E1999" s="144" t="s">
        <v>138</v>
      </c>
      <c r="F1999" s="143">
        <v>240.22</v>
      </c>
      <c r="G1999" s="155">
        <f>110/1000</f>
        <v>0.11</v>
      </c>
      <c r="H1999" s="146">
        <f>+PI()*G1999^2/4</f>
        <v>9.5033177771091243E-3</v>
      </c>
      <c r="I1999" s="156">
        <f>+D1995+O1995</f>
        <v>336.48639358741639</v>
      </c>
      <c r="J1999" s="147">
        <f>+D1999</f>
        <v>335.32893320032014</v>
      </c>
      <c r="K1999" s="147">
        <f>+I1999-J1999</f>
        <v>1.1574603870962505</v>
      </c>
      <c r="L1999" s="142">
        <f>(-2*POWER(2*9.81*G1999*ABS(K1999)/F1999,0.5))*(LOG10(($D$2/(3.7*G1999))+((2.51*$D$3*POWER(F1999,0.5))/(G1999*POWER(2*9.81*G1999*ABS(K1999),0.5)))))</f>
        <v>0.74214793196545137</v>
      </c>
      <c r="M1999" s="146">
        <f>+IF(K1999&lt;0,-H1999*L1999,H1999*L1999)</f>
        <v>7.0528676350920467E-3</v>
      </c>
      <c r="N1999" s="142">
        <f>+M1999/K1999</f>
        <v>6.0933987147376596E-3</v>
      </c>
      <c r="O1999" s="148">
        <f>2*M2002/N2002</f>
        <v>-2.4542885583708264E-3</v>
      </c>
    </row>
    <row r="2000" spans="2:15" x14ac:dyDescent="0.25">
      <c r="B2000" s="141"/>
      <c r="C2000" s="142"/>
      <c r="D2000" s="143"/>
      <c r="E2000" s="144" t="s">
        <v>139</v>
      </c>
      <c r="F2000" s="147">
        <v>237.3</v>
      </c>
      <c r="G2000" s="155">
        <f>110/1000</f>
        <v>0.11</v>
      </c>
      <c r="H2000" s="146">
        <f>+PI()*G2000^2/4</f>
        <v>9.5033177771091243E-3</v>
      </c>
      <c r="I2000" s="156">
        <f>+D1965+O1965</f>
        <v>335.13654031219494</v>
      </c>
      <c r="J2000" s="147">
        <f>+D1999</f>
        <v>335.32893320032014</v>
      </c>
      <c r="K2000" s="147">
        <f>+I2000-J2000</f>
        <v>-0.19239288812519817</v>
      </c>
      <c r="L2000" s="142">
        <f>(-2*POWER(2*9.81*G2000*ABS(K2000)/F2000,0.5))*(LOG10(($D$2/(3.7*G2000))+((2.51*$D$3*POWER(F2000,0.5))/(G2000*POWER(2*9.81*G2000*ABS(K2000),0.5)))))</f>
        <v>0.27239869223300628</v>
      </c>
      <c r="M2000" s="146">
        <f>+IF(K2000&lt;0,-H2000*L2000,H2000*L2000)</f>
        <v>-2.5886913343592059E-3</v>
      </c>
      <c r="N2000" s="142">
        <f>+M2000/K2000</f>
        <v>1.3455234024423165E-2</v>
      </c>
      <c r="O2000" s="148"/>
    </row>
    <row r="2001" spans="2:15" x14ac:dyDescent="0.25">
      <c r="B2001" s="141"/>
      <c r="C2001" s="142"/>
      <c r="D2001" s="143"/>
      <c r="E2001" s="144" t="s">
        <v>112</v>
      </c>
      <c r="F2001" s="143">
        <v>401.36</v>
      </c>
      <c r="G2001" s="155">
        <f>110/1000</f>
        <v>0.11</v>
      </c>
      <c r="H2001" s="146">
        <f>+PI()*G2001^2/4</f>
        <v>9.5033177771091243E-3</v>
      </c>
      <c r="I2001" s="156">
        <f>+D1973+O1973</f>
        <v>335.28885641576693</v>
      </c>
      <c r="J2001" s="147">
        <f>+D1999</f>
        <v>335.32893320032014</v>
      </c>
      <c r="K2001" s="147">
        <f>+I2001-J2001</f>
        <v>-4.007678455320729E-2</v>
      </c>
      <c r="L2001" s="142">
        <f>(-2*POWER(2*9.81*G2001*ABS(K2001)/F2001,0.5))*(LOG10(($D$2/(3.7*G2001))+((2.51*$D$3*POWER(F2001,0.5))/(G2001*POWER(2*9.81*G2001*ABS(K2001),0.5)))))</f>
        <v>8.2298992050758274E-2</v>
      </c>
      <c r="M2001" s="146">
        <f>+IF(K2001&lt;0,-H2001*L2001,H2001*L2001)</f>
        <v>-7.8211347419413358E-4</v>
      </c>
      <c r="N2001" s="142">
        <f>+M2001/K2001</f>
        <v>1.9515374871349106E-2</v>
      </c>
      <c r="O2001" s="148"/>
    </row>
    <row r="2002" spans="2:15" ht="15.75" x14ac:dyDescent="0.3">
      <c r="B2002" s="141"/>
      <c r="C2002" s="142"/>
      <c r="D2002" s="143"/>
      <c r="E2002" s="144"/>
      <c r="F2002" s="143"/>
      <c r="G2002" s="155"/>
      <c r="H2002" s="146"/>
      <c r="I2002" s="156"/>
      <c r="J2002" s="147"/>
      <c r="K2002" s="147"/>
      <c r="L2002" s="149" t="s">
        <v>166</v>
      </c>
      <c r="M2002" s="150">
        <f>+SUM(M1999:M2001)-C1999</f>
        <v>-4.7937173461292705E-5</v>
      </c>
      <c r="N2002" s="151">
        <f>+SUM(N1999:N2001)</f>
        <v>3.9064007610509932E-2</v>
      </c>
      <c r="O2002" s="153"/>
    </row>
    <row r="2003" spans="2:15" x14ac:dyDescent="0.25">
      <c r="B2003" s="141"/>
      <c r="C2003" s="142"/>
      <c r="D2003" s="143"/>
      <c r="E2003" s="144"/>
      <c r="F2003" s="142"/>
      <c r="G2003" s="142"/>
      <c r="H2003" s="146"/>
      <c r="I2003" s="152"/>
      <c r="J2003" s="143"/>
      <c r="K2003" s="142"/>
      <c r="L2003" s="142"/>
      <c r="M2003" s="142"/>
      <c r="N2003" s="142"/>
      <c r="O2003" s="153"/>
    </row>
    <row r="2004" spans="2:15" x14ac:dyDescent="0.25">
      <c r="B2004" s="154" t="s">
        <v>141</v>
      </c>
      <c r="C2004" s="179">
        <f>1.9/1000</f>
        <v>1.9E-3</v>
      </c>
      <c r="D2004" s="147">
        <f>+D1965+O1965</f>
        <v>335.13654031219494</v>
      </c>
      <c r="E2004" s="144" t="s">
        <v>139</v>
      </c>
      <c r="F2004" s="147">
        <v>237.3</v>
      </c>
      <c r="G2004" s="155">
        <f>110/1000</f>
        <v>0.11</v>
      </c>
      <c r="H2004" s="146">
        <f>+PI()*G2004^2/4</f>
        <v>9.5033177771091243E-3</v>
      </c>
      <c r="I2004" s="156">
        <f>+D1999+O1999</f>
        <v>335.32647891176174</v>
      </c>
      <c r="J2004" s="147">
        <f>+D2004</f>
        <v>335.13654031219494</v>
      </c>
      <c r="K2004" s="147">
        <f>+I2004-J2004</f>
        <v>0.18993859956680126</v>
      </c>
      <c r="L2004" s="142">
        <f>(-2*POWER(2*9.81*G2004*ABS(K2004)/F2004,0.5))*(LOG10(($D$2/(3.7*G2004))+((2.51*$D$3*POWER(F2004,0.5))/(G2004*POWER(2*9.81*G2004*ABS(K2004),0.5)))))</f>
        <v>0.270425458877811</v>
      </c>
      <c r="M2004" s="146">
        <f>+IF(K2004&lt;0,-H2004*L2004,H2004*L2004)</f>
        <v>2.5699390707363936E-3</v>
      </c>
      <c r="N2004" s="142">
        <f>+M2004/K2004</f>
        <v>1.3530367585091876E-2</v>
      </c>
      <c r="O2004" s="148">
        <f>2*M2006/N2006</f>
        <v>-2.4851980699069419E-3</v>
      </c>
    </row>
    <row r="2005" spans="2:15" x14ac:dyDescent="0.25">
      <c r="B2005" s="141"/>
      <c r="C2005" s="142"/>
      <c r="D2005" s="143"/>
      <c r="E2005" s="144" t="s">
        <v>117</v>
      </c>
      <c r="F2005" s="143">
        <v>401.35</v>
      </c>
      <c r="G2005" s="143">
        <f>75/1000</f>
        <v>7.4999999999999997E-2</v>
      </c>
      <c r="H2005" s="146">
        <f>+PI()*G2005^2/4</f>
        <v>4.4178646691106467E-3</v>
      </c>
      <c r="I2005" s="156">
        <f>+D1969+O1969</f>
        <v>334.93815149997658</v>
      </c>
      <c r="J2005" s="147">
        <f>+D2004</f>
        <v>335.13654031219494</v>
      </c>
      <c r="K2005" s="147">
        <f>+I2005-J2005</f>
        <v>-0.19838881221835436</v>
      </c>
      <c r="L2005" s="142">
        <f>(-2*POWER(2*9.81*G2005*ABS(K2005)/F2005,0.5))*(LOG10(($D$2/(3.7*G2005))+((2.51*$D$3*POWER(F2005,0.5))/(G2005*POWER(2*9.81*G2005*ABS(K2005),0.5)))))</f>
        <v>0.15642861295879582</v>
      </c>
      <c r="M2005" s="146">
        <f>+IF(K2005&lt;0,-H2005*L2005,H2005*L2005)</f>
        <v>-6.9108044242864792E-4</v>
      </c>
      <c r="N2005" s="142">
        <f>+M2005/K2005</f>
        <v>3.4834647916940913E-3</v>
      </c>
      <c r="O2005" s="148"/>
    </row>
    <row r="2006" spans="2:15" ht="15.75" x14ac:dyDescent="0.3">
      <c r="B2006" s="141"/>
      <c r="C2006" s="142"/>
      <c r="D2006" s="143"/>
      <c r="E2006" s="144"/>
      <c r="F2006" s="142"/>
      <c r="G2006" s="142"/>
      <c r="H2006" s="146"/>
      <c r="I2006" s="152"/>
      <c r="J2006" s="143"/>
      <c r="K2006" s="142"/>
      <c r="L2006" s="149" t="s">
        <v>166</v>
      </c>
      <c r="M2006" s="150">
        <f>+SUM(M2004:M2005)-C2004</f>
        <v>-2.1141371692254361E-5</v>
      </c>
      <c r="N2006" s="151">
        <f>+SUM(N2004:N2005)</f>
        <v>1.7013832376785967E-2</v>
      </c>
      <c r="O2006" s="153"/>
    </row>
    <row r="2007" spans="2:15" ht="15.75" x14ac:dyDescent="0.3">
      <c r="B2007" s="141"/>
      <c r="C2007" s="142"/>
      <c r="D2007" s="143"/>
      <c r="E2007" s="144"/>
      <c r="F2007" s="142"/>
      <c r="G2007" s="142"/>
      <c r="H2007" s="146"/>
      <c r="I2007" s="152"/>
      <c r="J2007" s="143"/>
      <c r="K2007" s="142"/>
      <c r="L2007" s="149"/>
      <c r="M2007" s="150"/>
      <c r="N2007" s="151"/>
      <c r="O2007" s="153"/>
    </row>
    <row r="2008" spans="2:15" x14ac:dyDescent="0.25">
      <c r="B2008" s="154" t="s">
        <v>145</v>
      </c>
      <c r="C2008" s="143">
        <f>1.95/1000</f>
        <v>1.9499999999999999E-3</v>
      </c>
      <c r="D2008" s="147">
        <f>+D1969+O1969</f>
        <v>334.93815149997658</v>
      </c>
      <c r="E2008" s="144" t="s">
        <v>117</v>
      </c>
      <c r="F2008" s="143">
        <v>401.35</v>
      </c>
      <c r="G2008" s="143">
        <f>75/1000</f>
        <v>7.4999999999999997E-2</v>
      </c>
      <c r="H2008" s="146">
        <f>+PI()*G2008^2/4</f>
        <v>4.4178646691106467E-3</v>
      </c>
      <c r="I2008" s="147">
        <f>+D2004+O2004</f>
        <v>335.13405511412503</v>
      </c>
      <c r="J2008" s="147">
        <f>+D2008</f>
        <v>334.93815149997658</v>
      </c>
      <c r="K2008" s="147">
        <f>+I2008-J2008</f>
        <v>0.19590361414844892</v>
      </c>
      <c r="L2008" s="262">
        <f>(-2*POWER(2*9.81*G2008*ABS(K2008)/F2008,0.5))*(LOG10(($D$2/(3.7*G2008))+((2.51*$D$3*POWER(F2008,0.5))/(G2008*POWER(2*9.81*G2008*ABS(K2008),0.5)))))</f>
        <v>0.15529964559897616</v>
      </c>
      <c r="M2008" s="146">
        <f>+IF(K2008&lt;0,-H2008*L2008,H2008*L2008)</f>
        <v>6.8609281741712153E-4</v>
      </c>
      <c r="N2008" s="142">
        <f>+M2008/K2008</f>
        <v>3.502195813994653E-3</v>
      </c>
      <c r="O2008" s="148">
        <f>2*M2010/N2010</f>
        <v>-2.4993598169472269E-3</v>
      </c>
    </row>
    <row r="2009" spans="2:15" x14ac:dyDescent="0.25">
      <c r="B2009" s="141"/>
      <c r="C2009" s="142"/>
      <c r="D2009" s="143"/>
      <c r="E2009" s="144" t="s">
        <v>167</v>
      </c>
      <c r="F2009" s="143">
        <v>249.85</v>
      </c>
      <c r="G2009" s="143">
        <f>75/1000</f>
        <v>7.4999999999999997E-2</v>
      </c>
      <c r="H2009" s="146">
        <f>+PI()*G2009^2/4</f>
        <v>4.4178646691106467E-3</v>
      </c>
      <c r="I2009" s="147">
        <f>+D1973+O1973</f>
        <v>335.28885641576693</v>
      </c>
      <c r="J2009" s="147">
        <f>+D2008</f>
        <v>334.93815149997658</v>
      </c>
      <c r="K2009" s="147">
        <f>+I2009-J2009</f>
        <v>0.35070491579034524</v>
      </c>
      <c r="L2009" s="142">
        <f>(-2*POWER(2*9.81*G2009*ABS(K2009)/F2009,0.5))*(LOG10(($D$2/(3.7*G2009))+((2.51*$D$3*POWER(F2009,0.5))/(G2009*POWER(2*9.81*G2009*ABS(K2009),0.5)))))</f>
        <v>0.28408710011744093</v>
      </c>
      <c r="M2009" s="146">
        <f>+IF(K2009&lt;0,-H2009*L2009,H2009*L2009)</f>
        <v>1.2550583625589413E-3</v>
      </c>
      <c r="N2009" s="142">
        <f>+M2009/K2009</f>
        <v>3.5786734261495988E-3</v>
      </c>
      <c r="O2009" s="148"/>
    </row>
    <row r="2010" spans="2:15" ht="15.75" x14ac:dyDescent="0.3">
      <c r="B2010" s="141"/>
      <c r="C2010" s="142"/>
      <c r="D2010" s="152"/>
      <c r="E2010" s="144"/>
      <c r="F2010" s="142"/>
      <c r="G2010" s="142"/>
      <c r="H2010" s="146"/>
      <c r="I2010" s="152"/>
      <c r="J2010" s="143"/>
      <c r="K2010" s="142"/>
      <c r="L2010" s="149" t="s">
        <v>166</v>
      </c>
      <c r="M2010" s="150">
        <f>+SUM(M2008:M2009)-C2008</f>
        <v>-8.8488200239370939E-6</v>
      </c>
      <c r="N2010" s="151">
        <f>+SUM(N2008:N2009)</f>
        <v>7.0808692401442518E-3</v>
      </c>
      <c r="O2010" s="153"/>
    </row>
    <row r="2011" spans="2:15" x14ac:dyDescent="0.25">
      <c r="B2011" s="141"/>
      <c r="C2011" s="142"/>
      <c r="D2011" s="152"/>
      <c r="E2011" s="144"/>
      <c r="F2011" s="142"/>
      <c r="G2011" s="142"/>
      <c r="H2011" s="146"/>
      <c r="I2011" s="152"/>
      <c r="J2011" s="143"/>
      <c r="K2011" s="142"/>
      <c r="L2011" s="142"/>
      <c r="M2011" s="142"/>
      <c r="N2011" s="142"/>
      <c r="O2011" s="153"/>
    </row>
    <row r="2012" spans="2:15" x14ac:dyDescent="0.25">
      <c r="B2012" s="154" t="s">
        <v>146</v>
      </c>
      <c r="C2012" s="143">
        <f>4.52/1000</f>
        <v>4.5199999999999997E-3</v>
      </c>
      <c r="D2012" s="156">
        <f>+D1973+O1973</f>
        <v>335.28885641576693</v>
      </c>
      <c r="E2012" s="144" t="s">
        <v>112</v>
      </c>
      <c r="F2012" s="143">
        <v>401.36</v>
      </c>
      <c r="G2012" s="145">
        <f>110/1000</f>
        <v>0.11</v>
      </c>
      <c r="H2012" s="146">
        <f>+PI()*G2012^2/4</f>
        <v>9.5033177771091243E-3</v>
      </c>
      <c r="I2012" s="156">
        <f>+D1999+O1999</f>
        <v>335.32647891176174</v>
      </c>
      <c r="J2012" s="147">
        <f>+D2012</f>
        <v>335.28885641576693</v>
      </c>
      <c r="K2012" s="147">
        <f>+I2012-J2012</f>
        <v>3.7622495994810379E-2</v>
      </c>
      <c r="L2012" s="142">
        <f>(-2*POWER(2*9.81*G2012*ABS(K2012)/F2012,0.5))*(LOG10(($D$2/(3.7*G2012))+((2.51*$D$3*POWER(F2012,0.5))/(G2012*POWER(2*9.81*G2012*ABS(K2012),0.5)))))</f>
        <v>7.9349737489485817E-2</v>
      </c>
      <c r="M2012" s="146">
        <f>+IF(K2012&lt;0,-H2012*L2012,H2012*L2012)</f>
        <v>7.5408577089277294E-4</v>
      </c>
      <c r="N2012" s="142">
        <f>+M2012/K2012</f>
        <v>2.0043480661059571E-2</v>
      </c>
      <c r="O2012" s="148">
        <f>2*M2016/N2016</f>
        <v>-2.351030469616054E-3</v>
      </c>
    </row>
    <row r="2013" spans="2:15" x14ac:dyDescent="0.25">
      <c r="B2013" s="141"/>
      <c r="C2013" s="142"/>
      <c r="D2013" s="152"/>
      <c r="E2013" s="144" t="s">
        <v>167</v>
      </c>
      <c r="F2013" s="143">
        <v>249.85</v>
      </c>
      <c r="G2013" s="145">
        <f>75/1000</f>
        <v>7.4999999999999997E-2</v>
      </c>
      <c r="H2013" s="146">
        <f>+PI()*G2013^2/4</f>
        <v>4.4178646691106467E-3</v>
      </c>
      <c r="I2013" s="156">
        <f>+D2008+O2008</f>
        <v>334.93565214015962</v>
      </c>
      <c r="J2013" s="147">
        <f>+D2012</f>
        <v>335.28885641576693</v>
      </c>
      <c r="K2013" s="147">
        <f>+I2013-J2013</f>
        <v>-0.35320427560731105</v>
      </c>
      <c r="L2013" s="142">
        <f>(-2*POWER(2*9.81*G2013*ABS(K2013)/F2013,0.5))*(LOG10(($D$2/(3.7*G2013))+((2.51*$D$3*POWER(F2013,0.5))/(G2013*POWER(2*9.81*G2013*ABS(K2013),0.5)))))</f>
        <v>0.28523724795529437</v>
      </c>
      <c r="M2013" s="146">
        <f>+IF(K2013&lt;0,-H2013*L2013,H2013*L2013)</f>
        <v>-1.2601395600560482E-3</v>
      </c>
      <c r="N2013" s="142">
        <f>+M2013/K2013</f>
        <v>3.5677358601883366E-3</v>
      </c>
      <c r="O2013" s="148"/>
    </row>
    <row r="2014" spans="2:15" x14ac:dyDescent="0.25">
      <c r="B2014" s="141"/>
      <c r="C2014" s="142"/>
      <c r="D2014" s="152"/>
      <c r="E2014" s="144" t="s">
        <v>140</v>
      </c>
      <c r="F2014" s="143">
        <v>298.01</v>
      </c>
      <c r="G2014" s="145">
        <f>63/1000</f>
        <v>6.3E-2</v>
      </c>
      <c r="H2014" s="146">
        <f>+PI()*G2014^2/4</f>
        <v>3.1172453105244723E-3</v>
      </c>
      <c r="I2014" s="156">
        <f>+D1979+O1979</f>
        <v>335.25023330774934</v>
      </c>
      <c r="J2014" s="147">
        <f>+D2012</f>
        <v>335.28885641576693</v>
      </c>
      <c r="K2014" s="147">
        <f>+I2014-J2014</f>
        <v>-3.8623108017588947E-2</v>
      </c>
      <c r="L2014" s="142">
        <f>(-2*POWER(2*9.81*G2014*ABS(K2014)/F2014,0.5))*(LOG10(($D$2/(3.7*G2014))+((2.51*$D$3*POWER(F2014,0.5))/(G2014*POWER(2*9.81*G2014*ABS(K2014),0.5)))))</f>
        <v>6.32034661343924E-2</v>
      </c>
      <c r="M2014" s="146">
        <f>+IF(K2014&lt;0,-H2014*L2014,H2014*L2014)</f>
        <v>-1.9702070841632699E-4</v>
      </c>
      <c r="N2014" s="142">
        <f>+M2014/K2014</f>
        <v>5.1011096343309258E-3</v>
      </c>
      <c r="O2014" s="148"/>
    </row>
    <row r="2015" spans="2:15" x14ac:dyDescent="0.25">
      <c r="B2015" s="141"/>
      <c r="C2015" s="142"/>
      <c r="D2015" s="142"/>
      <c r="E2015" s="144" t="s">
        <v>168</v>
      </c>
      <c r="F2015" s="143">
        <v>184.94</v>
      </c>
      <c r="G2015" s="145">
        <f>110/1000</f>
        <v>0.11</v>
      </c>
      <c r="H2015" s="146">
        <f>+PI()*G2015^2/4</f>
        <v>9.5033177771091243E-3</v>
      </c>
      <c r="I2015" s="156">
        <f>+D1987+O1987</f>
        <v>335.80185629499823</v>
      </c>
      <c r="J2015" s="147">
        <f>+D2012</f>
        <v>335.28885641576693</v>
      </c>
      <c r="K2015" s="147">
        <f>+I2015-J2015</f>
        <v>0.51299987923130175</v>
      </c>
      <c r="L2015" s="142">
        <f>(-2*POWER(2*9.81*G2015*ABS(K2015)/F2015,0.5))*(LOG10(($D$2/(3.7*G2015))+((2.51*$D$3*POWER(F2015,0.5))/(G2015*POWER(2*9.81*G2015*ABS(K2015),0.5)))))</f>
        <v>0.54480539716928933</v>
      </c>
      <c r="M2015" s="146">
        <f>+IF(K2015&lt;0,-H2015*L2015,H2015*L2015)</f>
        <v>5.1774588159839039E-3</v>
      </c>
      <c r="N2015" s="142">
        <f>+M2015/K2015</f>
        <v>1.009251468780461E-2</v>
      </c>
      <c r="O2015" s="148"/>
    </row>
    <row r="2016" spans="2:15" ht="15.75" x14ac:dyDescent="0.3">
      <c r="B2016" s="141"/>
      <c r="C2016" s="142"/>
      <c r="D2016" s="142"/>
      <c r="E2016" s="142"/>
      <c r="F2016" s="142"/>
      <c r="G2016" s="142"/>
      <c r="H2016" s="146"/>
      <c r="I2016" s="152"/>
      <c r="J2016" s="143"/>
      <c r="K2016" s="142"/>
      <c r="L2016" s="149" t="s">
        <v>166</v>
      </c>
      <c r="M2016" s="150">
        <f>+SUM(M2012:M2015)-C2012</f>
        <v>-4.5615681595698003E-5</v>
      </c>
      <c r="N2016" s="151">
        <f>+SUM(N2012:N2015)</f>
        <v>3.880484084338344E-2</v>
      </c>
      <c r="O2016" s="153"/>
    </row>
    <row r="2017" spans="2:15" x14ac:dyDescent="0.25">
      <c r="B2017" s="141"/>
      <c r="C2017" s="142"/>
      <c r="D2017" s="142"/>
      <c r="E2017" s="142"/>
      <c r="F2017" s="142"/>
      <c r="G2017" s="142"/>
      <c r="H2017" s="146"/>
      <c r="I2017" s="142"/>
      <c r="J2017" s="143"/>
      <c r="K2017" s="142"/>
      <c r="L2017" s="142"/>
      <c r="M2017" s="142"/>
      <c r="N2017" s="142"/>
      <c r="O2017" s="153"/>
    </row>
    <row r="2018" spans="2:15" x14ac:dyDescent="0.25">
      <c r="B2018" s="154" t="s">
        <v>147</v>
      </c>
      <c r="C2018" s="142">
        <f>0.79/1000</f>
        <v>7.9000000000000001E-4</v>
      </c>
      <c r="D2018" s="147">
        <f>+D1979+O1979</f>
        <v>335.25023330774934</v>
      </c>
      <c r="E2018" s="144" t="s">
        <v>140</v>
      </c>
      <c r="F2018" s="143">
        <v>298.01</v>
      </c>
      <c r="G2018" s="143">
        <f>63/1000</f>
        <v>6.3E-2</v>
      </c>
      <c r="H2018" s="146">
        <f>+PI()*G2018^2/4</f>
        <v>3.1172453105244723E-3</v>
      </c>
      <c r="I2018" s="147">
        <f>+D2012+O2012</f>
        <v>335.28650538529729</v>
      </c>
      <c r="J2018" s="147">
        <f>+D2018</f>
        <v>335.25023330774934</v>
      </c>
      <c r="K2018" s="147">
        <f>+I2018-J2018</f>
        <v>3.6272077547948811E-2</v>
      </c>
      <c r="L2018" s="142">
        <f>(-2*POWER(2*9.81*G2018*ABS(K2018)/F2018,0.5))*(LOG10(($D$2/(3.7*G2018))+((2.51*$D$3*POWER(F2018,0.5))/(G2018*POWER(2*9.81*G2018*ABS(K2018),0.5)))))</f>
        <v>6.0915756910138785E-2</v>
      </c>
      <c r="M2018" s="146">
        <f>+IF(K2018&lt;0,-H2018*L2018,H2018*L2018)</f>
        <v>1.8988935756517885E-4</v>
      </c>
      <c r="N2018" s="142">
        <f>+M2018/K2018</f>
        <v>5.2351387183201779E-3</v>
      </c>
      <c r="O2018" s="148">
        <f>2*M2020/N2020</f>
        <v>-2.3750587280577107E-3</v>
      </c>
    </row>
    <row r="2019" spans="2:15" x14ac:dyDescent="0.25">
      <c r="B2019" s="141"/>
      <c r="C2019" s="142"/>
      <c r="D2019" s="142"/>
      <c r="E2019" s="144" t="s">
        <v>169</v>
      </c>
      <c r="F2019" s="143">
        <v>119.71</v>
      </c>
      <c r="G2019" s="143">
        <f>63/1000</f>
        <v>6.3E-2</v>
      </c>
      <c r="H2019" s="146">
        <f>+PI()*G2019^2/4</f>
        <v>3.1172453105244723E-3</v>
      </c>
      <c r="I2019" s="147">
        <f>+D1983+O1983</f>
        <v>335.35205689226007</v>
      </c>
      <c r="J2019" s="147">
        <f>+D2018</f>
        <v>335.25023330774934</v>
      </c>
      <c r="K2019" s="147">
        <f>+I2019-J2019</f>
        <v>0.1018235845107256</v>
      </c>
      <c r="L2019" s="142">
        <f>(-2*POWER(2*9.81*G2019*ABS(K2019)/F2019,0.5))*(LOG10(($D$2/(3.7*G2019))+((2.51*$D$3*POWER(F2019,0.5))/(G2019*POWER(2*9.81*G2019*ABS(K2019),0.5)))))</f>
        <v>0.18832244379496604</v>
      </c>
      <c r="M2019" s="146">
        <f>+IF(K2019&lt;0,-H2019*L2019,H2019*L2019)</f>
        <v>5.8704725478636642E-4</v>
      </c>
      <c r="N2019" s="142">
        <f>+M2019/K2019</f>
        <v>5.7653367597222012E-3</v>
      </c>
      <c r="O2019" s="148"/>
    </row>
    <row r="2020" spans="2:15" ht="15.75" x14ac:dyDescent="0.3">
      <c r="B2020" s="141"/>
      <c r="C2020" s="142"/>
      <c r="D2020" s="142"/>
      <c r="E2020" s="142"/>
      <c r="F2020" s="142"/>
      <c r="G2020" s="142"/>
      <c r="H2020" s="146"/>
      <c r="I2020" s="142"/>
      <c r="J2020" s="142"/>
      <c r="K2020" s="142"/>
      <c r="L2020" s="149" t="s">
        <v>166</v>
      </c>
      <c r="M2020" s="150">
        <f>+SUM(M2018:M2019)-C2018</f>
        <v>-1.3063387648454684E-5</v>
      </c>
      <c r="N2020" s="151">
        <f>+SUM(N2018:N2019)</f>
        <v>1.1000475478042379E-2</v>
      </c>
      <c r="O2020" s="153"/>
    </row>
    <row r="2021" spans="2:15" x14ac:dyDescent="0.25">
      <c r="B2021" s="141"/>
      <c r="C2021" s="142"/>
      <c r="D2021" s="142"/>
      <c r="E2021" s="142"/>
      <c r="F2021" s="142"/>
      <c r="G2021" s="142"/>
      <c r="H2021" s="146"/>
      <c r="I2021" s="142"/>
      <c r="J2021" s="142"/>
      <c r="K2021" s="142"/>
      <c r="L2021" s="142"/>
      <c r="M2021" s="142"/>
      <c r="N2021" s="142"/>
      <c r="O2021" s="153"/>
    </row>
    <row r="2022" spans="2:15" x14ac:dyDescent="0.25">
      <c r="B2022" s="154" t="s">
        <v>148</v>
      </c>
      <c r="C2022" s="142">
        <f>0.76/1000</f>
        <v>7.6000000000000004E-4</v>
      </c>
      <c r="D2022" s="147">
        <f>+D1983+O1983</f>
        <v>335.35205689226007</v>
      </c>
      <c r="E2022" s="144" t="s">
        <v>169</v>
      </c>
      <c r="F2022" s="143">
        <v>119.71</v>
      </c>
      <c r="G2022" s="143">
        <f>63/1000</f>
        <v>6.3E-2</v>
      </c>
      <c r="H2022" s="146">
        <f>+PI()*G2022^2/4</f>
        <v>3.1172453105244723E-3</v>
      </c>
      <c r="I2022" s="147">
        <f>+D2018+O2018</f>
        <v>335.24785824902131</v>
      </c>
      <c r="J2022" s="261">
        <f>+D2022</f>
        <v>335.35205689226007</v>
      </c>
      <c r="K2022" s="147">
        <f>+I2022-J2022</f>
        <v>-0.10419864323876027</v>
      </c>
      <c r="L2022" s="142">
        <f>(-2*POWER(2*9.81*G2022*ABS(K2022)/F2022,0.5))*(LOG10(($D$2/(3.7*G2022))+((2.51*$D$3*POWER(F2022,0.5))/(G2022*POWER(2*9.81*G2022*ABS(K2022),0.5)))))</f>
        <v>0.1908328694315917</v>
      </c>
      <c r="M2022" s="146">
        <f>+IF(K2022&lt;0,-H2022*L2022,H2022*L2022)</f>
        <v>-5.9487286732955809E-4</v>
      </c>
      <c r="N2022" s="142">
        <f>+M2022/K2022</f>
        <v>5.7090269972754756E-3</v>
      </c>
      <c r="O2022" s="148">
        <f>2*M2024/N2024</f>
        <v>-2.2411659521299862E-3</v>
      </c>
    </row>
    <row r="2023" spans="2:15" x14ac:dyDescent="0.25">
      <c r="B2023" s="141"/>
      <c r="C2023" s="142"/>
      <c r="D2023" s="142"/>
      <c r="E2023" s="144" t="s">
        <v>122</v>
      </c>
      <c r="F2023" s="143">
        <v>283.68</v>
      </c>
      <c r="G2023" s="143">
        <f>75/1000</f>
        <v>7.4999999999999997E-2</v>
      </c>
      <c r="H2023" s="146">
        <f>+PI()*G2023^2/4</f>
        <v>4.4178646691106467E-3</v>
      </c>
      <c r="I2023" s="147">
        <f>+D1987+O1987</f>
        <v>335.80185629499823</v>
      </c>
      <c r="J2023" s="261">
        <f>+D2022</f>
        <v>335.35205689226007</v>
      </c>
      <c r="K2023" s="147">
        <f>+I2023-J2023</f>
        <v>0.4497994027381651</v>
      </c>
      <c r="L2023" s="262">
        <f>(-2*POWER(2*9.81*G2023*ABS(K2023)/F2023,0.5))*(LOG10(($D$2/(3.7*G2023))+((2.51*$D$3*POWER(F2023,0.5))/(G2023*POWER(2*9.81*G2023*ABS(K2023),0.5)))))</f>
        <v>0.30447386422696004</v>
      </c>
      <c r="M2023" s="146">
        <f>+IF(K2023&lt;0,-H2023*L2023,H2023*L2023)</f>
        <v>1.3451243274358788E-3</v>
      </c>
      <c r="N2023" s="142">
        <f>+M2023/K2023</f>
        <v>2.9904982515481363E-3</v>
      </c>
      <c r="O2023" s="148"/>
    </row>
    <row r="2024" spans="2:15" ht="15.75" x14ac:dyDescent="0.3">
      <c r="B2024" s="141"/>
      <c r="C2024" s="142"/>
      <c r="D2024" s="142"/>
      <c r="E2024" s="142"/>
      <c r="F2024" s="142"/>
      <c r="G2024" s="142"/>
      <c r="H2024" s="142"/>
      <c r="I2024" s="142"/>
      <c r="J2024" s="142"/>
      <c r="K2024" s="142"/>
      <c r="L2024" s="149" t="s">
        <v>166</v>
      </c>
      <c r="M2024" s="150">
        <f>+SUM(M2022:M2023)-C2022</f>
        <v>-9.7485398936793125E-6</v>
      </c>
      <c r="N2024" s="151">
        <f>+SUM(N2022:N2023)</f>
        <v>8.6995252488236124E-3</v>
      </c>
      <c r="O2024" s="153"/>
    </row>
    <row r="2025" spans="2:15" x14ac:dyDescent="0.25">
      <c r="B2025" s="154"/>
      <c r="C2025" s="142"/>
      <c r="D2025" s="142"/>
      <c r="E2025" s="142"/>
      <c r="F2025" s="142"/>
      <c r="G2025" s="142"/>
      <c r="H2025" s="142"/>
      <c r="I2025" s="142"/>
      <c r="J2025" s="142"/>
      <c r="K2025" s="142"/>
      <c r="L2025" s="142"/>
      <c r="M2025" s="142"/>
      <c r="N2025" s="142"/>
      <c r="O2025" s="153"/>
    </row>
    <row r="2026" spans="2:15" x14ac:dyDescent="0.25">
      <c r="B2026" s="154" t="s">
        <v>142</v>
      </c>
      <c r="C2026" s="142">
        <f>3.71/1000</f>
        <v>3.7099999999999998E-3</v>
      </c>
      <c r="D2026" s="147">
        <f>+D1987+O1987</f>
        <v>335.80185629499823</v>
      </c>
      <c r="E2026" s="144" t="s">
        <v>168</v>
      </c>
      <c r="F2026" s="143">
        <v>184.94</v>
      </c>
      <c r="G2026" s="145">
        <f>110/1000</f>
        <v>0.11</v>
      </c>
      <c r="H2026" s="146">
        <f>+PI()*G2026^2/4</f>
        <v>9.5033177771091243E-3</v>
      </c>
      <c r="I2026" s="147">
        <f>+D2012+O2012</f>
        <v>335.28650538529729</v>
      </c>
      <c r="J2026" s="261">
        <f>+D2026</f>
        <v>335.80185629499823</v>
      </c>
      <c r="K2026" s="147">
        <f>+I2026-J2026</f>
        <v>-0.51535090970094188</v>
      </c>
      <c r="L2026" s="262">
        <f>(-2*POWER(2*9.81*G2026*ABS(K2026)/F2026,0.5))*(LOG10(($D$2/(3.7*G2026))+((2.51*$D$3*POWER(F2026,0.5))/(G2026*POWER(2*9.81*G2026*ABS(K2026),0.5)))))</f>
        <v>0.54620447952930817</v>
      </c>
      <c r="M2026" s="146">
        <f>+IF(K2026&lt;0,-H2026*L2026,H2026*L2026)</f>
        <v>-5.1907547402475114E-3</v>
      </c>
      <c r="N2026" s="142">
        <f>+M2026/K2026</f>
        <v>1.0072272392532899E-2</v>
      </c>
      <c r="O2026" s="148">
        <f>2*M2029/N2029</f>
        <v>-1.8851406177718736E-3</v>
      </c>
    </row>
    <row r="2027" spans="2:15" x14ac:dyDescent="0.25">
      <c r="B2027" s="141"/>
      <c r="C2027" s="142"/>
      <c r="D2027" s="142"/>
      <c r="E2027" s="144" t="s">
        <v>171</v>
      </c>
      <c r="F2027" s="143">
        <v>283.68</v>
      </c>
      <c r="G2027" s="143">
        <f>75/1000</f>
        <v>7.4999999999999997E-2</v>
      </c>
      <c r="H2027" s="146">
        <f>+PI()*G2027^2/4</f>
        <v>4.4178646691106467E-3</v>
      </c>
      <c r="I2027" s="147">
        <f>+D2022+O2022</f>
        <v>335.34981572630795</v>
      </c>
      <c r="J2027" s="261">
        <f>+D2026</f>
        <v>335.80185629499823</v>
      </c>
      <c r="K2027" s="147">
        <f>+I2027-J2027</f>
        <v>-0.45204056869027909</v>
      </c>
      <c r="L2027" s="262">
        <f>(-2*POWER(2*9.81*G2027*ABS(K2027)/F2027,0.5))*(LOG10(($D$2/(3.7*G2027))+((2.51*$D$3*POWER(F2027,0.5))/(G2027*POWER(2*9.81*G2027*ABS(K2027),0.5)))))</f>
        <v>0.30533517727973447</v>
      </c>
      <c r="M2027" s="146">
        <f>+IF(K2027&lt;0,-H2027*L2027,H2027*L2027)</f>
        <v>-1.3489294919407748E-3</v>
      </c>
      <c r="N2027" s="142">
        <f>+M2027/K2027</f>
        <v>2.9840894498675179E-3</v>
      </c>
      <c r="O2027" s="148"/>
    </row>
    <row r="2028" spans="2:15" x14ac:dyDescent="0.25">
      <c r="B2028" s="141"/>
      <c r="C2028" s="142"/>
      <c r="D2028" s="142"/>
      <c r="E2028" s="144" t="s">
        <v>170</v>
      </c>
      <c r="F2028" s="143">
        <v>372.26</v>
      </c>
      <c r="G2028" s="145">
        <f>110/1000</f>
        <v>0.11</v>
      </c>
      <c r="H2028" s="146">
        <f>+PI()*G2028^2/4</f>
        <v>9.5033177771091243E-3</v>
      </c>
      <c r="I2028" s="147">
        <v>339.3</v>
      </c>
      <c r="J2028" s="261">
        <f>+D2026</f>
        <v>335.80185629499823</v>
      </c>
      <c r="K2028" s="147">
        <f>+I2028-J2028</f>
        <v>3.4981437050017803</v>
      </c>
      <c r="L2028" s="262">
        <f>(-2*POWER(2*9.81*G2028*ABS(K2028)/F2028,0.5))*(LOG10(($D$2/(3.7*G2028))+((2.51*$D$3*POWER(F2028,0.5))/(G2028*POWER(2*9.81*G2028*ABS(K2028),0.5)))))</f>
        <v>1.0769523052961898</v>
      </c>
      <c r="M2028" s="146">
        <f>+IF(K2028&lt;0,-H2028*L2028,H2028*L2028)</f>
        <v>1.0234619988019934E-2</v>
      </c>
      <c r="N2028" s="142">
        <f>+M2028/K2028</f>
        <v>2.9257288582473272E-3</v>
      </c>
      <c r="O2028" s="148"/>
    </row>
    <row r="2029" spans="2:15" ht="16.5" thickBot="1" x14ac:dyDescent="0.35">
      <c r="B2029" s="299"/>
      <c r="C2029" s="300"/>
      <c r="D2029" s="300"/>
      <c r="E2029" s="300"/>
      <c r="F2029" s="300"/>
      <c r="G2029" s="300"/>
      <c r="H2029" s="300"/>
      <c r="I2029" s="300"/>
      <c r="J2029" s="300"/>
      <c r="K2029" s="300"/>
      <c r="L2029" s="301" t="s">
        <v>166</v>
      </c>
      <c r="M2029" s="302">
        <f>+SUM(M2026:M2028)-C2026</f>
        <v>-1.50642441683526E-5</v>
      </c>
      <c r="N2029" s="303">
        <f>+SUM(N2026:N2028)</f>
        <v>1.5982090700647742E-2</v>
      </c>
      <c r="O2029" s="304"/>
    </row>
    <row r="2031" spans="2:15" ht="15.75" thickBot="1" x14ac:dyDescent="0.3"/>
    <row r="2032" spans="2:15" ht="15.75" thickBot="1" x14ac:dyDescent="0.3">
      <c r="B2032" s="131">
        <f>+B1993+1</f>
        <v>53</v>
      </c>
      <c r="D2032" s="297"/>
    </row>
    <row r="2033" spans="2:15" ht="32.25" thickBot="1" x14ac:dyDescent="0.3">
      <c r="B2033" s="125" t="s">
        <v>151</v>
      </c>
      <c r="C2033" s="298" t="s">
        <v>161</v>
      </c>
      <c r="D2033" s="298" t="s">
        <v>153</v>
      </c>
      <c r="E2033" s="125" t="s">
        <v>152</v>
      </c>
      <c r="F2033" s="125" t="s">
        <v>78</v>
      </c>
      <c r="G2033" s="125" t="s">
        <v>115</v>
      </c>
      <c r="H2033" s="125" t="s">
        <v>154</v>
      </c>
      <c r="I2033" s="125" t="s">
        <v>155</v>
      </c>
      <c r="J2033" s="125" t="s">
        <v>156</v>
      </c>
      <c r="K2033" s="125" t="s">
        <v>157</v>
      </c>
      <c r="L2033" s="125" t="s">
        <v>82</v>
      </c>
      <c r="M2033" s="125" t="s">
        <v>164</v>
      </c>
      <c r="N2033" s="125" t="s">
        <v>158</v>
      </c>
      <c r="O2033" s="129" t="s">
        <v>165</v>
      </c>
    </row>
    <row r="2034" spans="2:15" x14ac:dyDescent="0.25">
      <c r="B2034" s="132" t="s">
        <v>127</v>
      </c>
      <c r="C2034" s="133">
        <f>2.97/1000</f>
        <v>2.97E-3</v>
      </c>
      <c r="D2034" s="134">
        <f>+D1995+O1995</f>
        <v>336.48639358741639</v>
      </c>
      <c r="E2034" s="135" t="s">
        <v>110</v>
      </c>
      <c r="F2034" s="136">
        <v>310.83</v>
      </c>
      <c r="G2034" s="137">
        <f>110/1000</f>
        <v>0.11</v>
      </c>
      <c r="H2034" s="138">
        <f>+PI()*G2034^2/4</f>
        <v>9.5033177771091243E-3</v>
      </c>
      <c r="I2034" s="134">
        <v>339.3</v>
      </c>
      <c r="J2034" s="134">
        <f>+D2034</f>
        <v>336.48639358741639</v>
      </c>
      <c r="K2034" s="134">
        <f>+I2034-J2034</f>
        <v>2.8136064125836242</v>
      </c>
      <c r="L2034" s="133">
        <f>(-2*POWER(2*9.81*G2034*ABS(K2034)/F2034,0.5))*(LOG10(($D$2/(3.7*G2034))+((2.51*$D$3*POWER(F2034,0.5))/(G2034*POWER(2*9.81*G2034*ABS(K2034),0.5)))))</f>
        <v>1.054769120934584</v>
      </c>
      <c r="M2034" s="139">
        <f>+IF(K2034&lt;0,-H2034*L2034,H2034*L2034)</f>
        <v>1.0023806137723395E-2</v>
      </c>
      <c r="N2034" s="133">
        <f>+M2034/K2034</f>
        <v>3.562618457540025E-3</v>
      </c>
      <c r="O2034" s="140">
        <f>2*M2036/N2036</f>
        <v>-1.536345910913444E-3</v>
      </c>
    </row>
    <row r="2035" spans="2:15" x14ac:dyDescent="0.25">
      <c r="B2035" s="141"/>
      <c r="C2035" s="142"/>
      <c r="D2035" s="143"/>
      <c r="E2035" s="144" t="s">
        <v>138</v>
      </c>
      <c r="F2035" s="143">
        <v>240.22</v>
      </c>
      <c r="G2035" s="145">
        <f>110/1000</f>
        <v>0.11</v>
      </c>
      <c r="H2035" s="146">
        <f>+PI()*G2035^2/4</f>
        <v>9.5033177771091243E-3</v>
      </c>
      <c r="I2035" s="147">
        <f>+D1999+O1999</f>
        <v>335.32647891176174</v>
      </c>
      <c r="J2035" s="147">
        <f>+D2034</f>
        <v>336.48639358741639</v>
      </c>
      <c r="K2035" s="147">
        <f>+I2035-J2035</f>
        <v>-1.1599146756546475</v>
      </c>
      <c r="L2035" s="142">
        <f>(-2*POWER(2*9.81*G2035*ABS(K2035)/F2035,0.5))*(LOG10(($D$2/(3.7*G2035))+((2.51*$D$3*POWER(F2035,0.5))/(G2035*POWER(2*9.81*G2035*ABS(K2035),0.5)))))</f>
        <v>0.74302674301912619</v>
      </c>
      <c r="M2035" s="146">
        <f>+IF(K2035&lt;0,-H2035*L2035,H2035*L2035)</f>
        <v>-7.0612192558011551E-3</v>
      </c>
      <c r="N2035" s="142">
        <f>+M2035/K2035</f>
        <v>6.087705763198361E-3</v>
      </c>
      <c r="O2035" s="148"/>
    </row>
    <row r="2036" spans="2:15" ht="15.75" x14ac:dyDescent="0.3">
      <c r="B2036" s="141"/>
      <c r="C2036" s="142"/>
      <c r="D2036" s="143"/>
      <c r="E2036" s="144"/>
      <c r="F2036" s="143"/>
      <c r="G2036" s="145"/>
      <c r="H2036" s="146"/>
      <c r="I2036" s="147"/>
      <c r="J2036" s="147"/>
      <c r="K2036" s="147"/>
      <c r="L2036" s="149" t="s">
        <v>166</v>
      </c>
      <c r="M2036" s="150">
        <f>+SUM(M2034:M2035)-C2034</f>
        <v>-7.4131180777601939E-6</v>
      </c>
      <c r="N2036" s="151">
        <f>+SUM(N2034:N2035)</f>
        <v>9.650324220738386E-3</v>
      </c>
      <c r="O2036" s="148"/>
    </row>
    <row r="2037" spans="2:15" x14ac:dyDescent="0.25">
      <c r="B2037" s="141"/>
      <c r="C2037" s="142"/>
      <c r="D2037" s="143"/>
      <c r="E2037" s="144"/>
      <c r="F2037" s="142"/>
      <c r="G2037" s="142"/>
      <c r="H2037" s="146"/>
      <c r="I2037" s="152"/>
      <c r="J2037" s="142"/>
      <c r="K2037" s="142"/>
      <c r="L2037" s="142"/>
      <c r="M2037" s="142"/>
      <c r="N2037" s="142"/>
      <c r="O2037" s="153"/>
    </row>
    <row r="2038" spans="2:15" x14ac:dyDescent="0.25">
      <c r="B2038" s="154" t="s">
        <v>128</v>
      </c>
      <c r="C2038" s="142">
        <f>3.73/1000</f>
        <v>3.7299999999999998E-3</v>
      </c>
      <c r="D2038" s="147">
        <f>+D1999+O1999</f>
        <v>335.32647891176174</v>
      </c>
      <c r="E2038" s="144" t="s">
        <v>138</v>
      </c>
      <c r="F2038" s="143">
        <v>240.22</v>
      </c>
      <c r="G2038" s="155">
        <f>110/1000</f>
        <v>0.11</v>
      </c>
      <c r="H2038" s="146">
        <f>+PI()*G2038^2/4</f>
        <v>9.5033177771091243E-3</v>
      </c>
      <c r="I2038" s="156">
        <f>+D2034+O2034</f>
        <v>336.48485724150549</v>
      </c>
      <c r="J2038" s="147">
        <f>+D2038</f>
        <v>335.32647891176174</v>
      </c>
      <c r="K2038" s="147">
        <f>+I2038-J2038</f>
        <v>1.1583783297437549</v>
      </c>
      <c r="L2038" s="142">
        <f>(-2*POWER(2*9.81*G2038*ABS(K2038)/F2038,0.5))*(LOG10(($D$2/(3.7*G2038))+((2.51*$D$3*POWER(F2038,0.5))/(G2038*POWER(2*9.81*G2038*ABS(K2038),0.5)))))</f>
        <v>0.74247671886839883</v>
      </c>
      <c r="M2038" s="146">
        <f>+IF(K2038&lt;0,-H2038*L2038,H2038*L2038)</f>
        <v>7.055992201511708E-3</v>
      </c>
      <c r="N2038" s="142">
        <f>+M2038/K2038</f>
        <v>6.0912674385686805E-3</v>
      </c>
      <c r="O2038" s="148">
        <f>2*M2041/N2041</f>
        <v>-2.2457340161861862E-3</v>
      </c>
    </row>
    <row r="2039" spans="2:15" x14ac:dyDescent="0.25">
      <c r="B2039" s="141"/>
      <c r="C2039" s="142"/>
      <c r="D2039" s="143"/>
      <c r="E2039" s="144" t="s">
        <v>139</v>
      </c>
      <c r="F2039" s="147">
        <v>237.3</v>
      </c>
      <c r="G2039" s="155">
        <f>110/1000</f>
        <v>0.11</v>
      </c>
      <c r="H2039" s="146">
        <f>+PI()*G2039^2/4</f>
        <v>9.5033177771091243E-3</v>
      </c>
      <c r="I2039" s="156">
        <f>+D2004+O2004</f>
        <v>335.13405511412503</v>
      </c>
      <c r="J2039" s="147">
        <f>+D2038</f>
        <v>335.32647891176174</v>
      </c>
      <c r="K2039" s="147">
        <f>+I2039-J2039</f>
        <v>-0.19242379763670669</v>
      </c>
      <c r="L2039" s="142">
        <f>(-2*POWER(2*9.81*G2039*ABS(K2039)/F2039,0.5))*(LOG10(($D$2/(3.7*G2039))+((2.51*$D$3*POWER(F2039,0.5))/(G2039*POWER(2*9.81*G2039*ABS(K2039),0.5)))))</f>
        <v>0.27242347214193824</v>
      </c>
      <c r="M2039" s="146">
        <f>+IF(K2039&lt;0,-H2039*L2039,H2039*L2039)</f>
        <v>-2.588926825708274E-3</v>
      </c>
      <c r="N2039" s="142">
        <f>+M2039/K2039</f>
        <v>1.3454296492973961E-2</v>
      </c>
      <c r="O2039" s="148"/>
    </row>
    <row r="2040" spans="2:15" x14ac:dyDescent="0.25">
      <c r="B2040" s="141"/>
      <c r="C2040" s="142"/>
      <c r="D2040" s="143"/>
      <c r="E2040" s="144" t="s">
        <v>112</v>
      </c>
      <c r="F2040" s="143">
        <v>401.36</v>
      </c>
      <c r="G2040" s="155">
        <f>110/1000</f>
        <v>0.11</v>
      </c>
      <c r="H2040" s="146">
        <f>+PI()*G2040^2/4</f>
        <v>9.5033177771091243E-3</v>
      </c>
      <c r="I2040" s="156">
        <f>+D2012+O2012</f>
        <v>335.28650538529729</v>
      </c>
      <c r="J2040" s="147">
        <f>+D2038</f>
        <v>335.32647891176174</v>
      </c>
      <c r="K2040" s="147">
        <f>+I2040-J2040</f>
        <v>-3.9973526464450515E-2</v>
      </c>
      <c r="L2040" s="142">
        <f>(-2*POWER(2*9.81*G2040*ABS(K2040)/F2040,0.5))*(LOG10(($D$2/(3.7*G2040))+((2.51*$D$3*POWER(F2040,0.5))/(G2040*POWER(2*9.81*G2040*ABS(K2040),0.5)))))</f>
        <v>8.2176513847866367E-2</v>
      </c>
      <c r="M2040" s="146">
        <f>+IF(K2040&lt;0,-H2040*L2040,H2040*L2040)</f>
        <v>-7.8094952491128259E-4</v>
      </c>
      <c r="N2040" s="142">
        <f>+M2040/K2040</f>
        <v>1.9536668239811192E-2</v>
      </c>
      <c r="O2040" s="148"/>
    </row>
    <row r="2041" spans="2:15" ht="15.75" x14ac:dyDescent="0.3">
      <c r="B2041" s="141"/>
      <c r="C2041" s="142"/>
      <c r="D2041" s="143"/>
      <c r="E2041" s="144"/>
      <c r="F2041" s="143"/>
      <c r="G2041" s="155"/>
      <c r="H2041" s="146"/>
      <c r="I2041" s="156"/>
      <c r="J2041" s="147"/>
      <c r="K2041" s="147"/>
      <c r="L2041" s="149" t="s">
        <v>166</v>
      </c>
      <c r="M2041" s="150">
        <f>+SUM(M2038:M2040)-C2038</f>
        <v>-4.3884149107847707E-5</v>
      </c>
      <c r="N2041" s="151">
        <f>+SUM(N2038:N2040)</f>
        <v>3.9082232171353835E-2</v>
      </c>
      <c r="O2041" s="153"/>
    </row>
    <row r="2042" spans="2:15" x14ac:dyDescent="0.25">
      <c r="B2042" s="141"/>
      <c r="C2042" s="142"/>
      <c r="D2042" s="143"/>
      <c r="E2042" s="144"/>
      <c r="F2042" s="142"/>
      <c r="G2042" s="142"/>
      <c r="H2042" s="146"/>
      <c r="I2042" s="152"/>
      <c r="J2042" s="143"/>
      <c r="K2042" s="142"/>
      <c r="L2042" s="142"/>
      <c r="M2042" s="142"/>
      <c r="N2042" s="142"/>
      <c r="O2042" s="153"/>
    </row>
    <row r="2043" spans="2:15" x14ac:dyDescent="0.25">
      <c r="B2043" s="154" t="s">
        <v>141</v>
      </c>
      <c r="C2043" s="179">
        <f>1.9/1000</f>
        <v>1.9E-3</v>
      </c>
      <c r="D2043" s="147">
        <f>+D2004+O2004</f>
        <v>335.13405511412503</v>
      </c>
      <c r="E2043" s="144" t="s">
        <v>139</v>
      </c>
      <c r="F2043" s="147">
        <v>237.3</v>
      </c>
      <c r="G2043" s="155">
        <f>110/1000</f>
        <v>0.11</v>
      </c>
      <c r="H2043" s="146">
        <f>+PI()*G2043^2/4</f>
        <v>9.5033177771091243E-3</v>
      </c>
      <c r="I2043" s="156">
        <f>+D2038+O2038</f>
        <v>335.32423317774555</v>
      </c>
      <c r="J2043" s="147">
        <f>+D2043</f>
        <v>335.13405511412503</v>
      </c>
      <c r="K2043" s="147">
        <f>+I2043-J2043</f>
        <v>0.1901780636205217</v>
      </c>
      <c r="L2043" s="142">
        <f>(-2*POWER(2*9.81*G2043*ABS(K2043)/F2043,0.5))*(LOG10(($D$2/(3.7*G2043))+((2.51*$D$3*POWER(F2043,0.5))/(G2043*POWER(2*9.81*G2043*ABS(K2043),0.5)))))</f>
        <v>0.27061848058720378</v>
      </c>
      <c r="M2043" s="146">
        <f>+IF(K2043&lt;0,-H2043*L2043,H2043*L2043)</f>
        <v>2.5717734173786341E-3</v>
      </c>
      <c r="N2043" s="142">
        <f>+M2043/K2043</f>
        <v>1.3522976143611969E-2</v>
      </c>
      <c r="O2043" s="148">
        <f>2*M2045/N2045</f>
        <v>-2.2739018551354486E-3</v>
      </c>
    </row>
    <row r="2044" spans="2:15" x14ac:dyDescent="0.25">
      <c r="B2044" s="141"/>
      <c r="C2044" s="142"/>
      <c r="D2044" s="143"/>
      <c r="E2044" s="144" t="s">
        <v>117</v>
      </c>
      <c r="F2044" s="143">
        <v>401.35</v>
      </c>
      <c r="G2044" s="143">
        <f>75/1000</f>
        <v>7.4999999999999997E-2</v>
      </c>
      <c r="H2044" s="146">
        <f>+PI()*G2044^2/4</f>
        <v>4.4178646691106467E-3</v>
      </c>
      <c r="I2044" s="156">
        <f>+D2008+O2008</f>
        <v>334.93565214015962</v>
      </c>
      <c r="J2044" s="147">
        <f>+D2043</f>
        <v>335.13405511412503</v>
      </c>
      <c r="K2044" s="147">
        <f>+I2044-J2044</f>
        <v>-0.19840297396541473</v>
      </c>
      <c r="L2044" s="142">
        <f>(-2*POWER(2*9.81*G2044*ABS(K2044)/F2044,0.5))*(LOG10(($D$2/(3.7*G2044))+((2.51*$D$3*POWER(F2044,0.5))/(G2044*POWER(2*9.81*G2044*ABS(K2044),0.5)))))</f>
        <v>0.15643502860829736</v>
      </c>
      <c r="M2044" s="146">
        <f>+IF(K2044&lt;0,-H2044*L2044,H2044*L2044)</f>
        <v>-6.9110878589991021E-4</v>
      </c>
      <c r="N2044" s="142">
        <f>+M2044/K2044</f>
        <v>3.4833590045902393E-3</v>
      </c>
      <c r="O2044" s="148"/>
    </row>
    <row r="2045" spans="2:15" ht="15.75" x14ac:dyDescent="0.3">
      <c r="B2045" s="141"/>
      <c r="C2045" s="142"/>
      <c r="D2045" s="143"/>
      <c r="E2045" s="144"/>
      <c r="F2045" s="142"/>
      <c r="G2045" s="142"/>
      <c r="H2045" s="146"/>
      <c r="I2045" s="152"/>
      <c r="J2045" s="143"/>
      <c r="K2045" s="142"/>
      <c r="L2045" s="149" t="s">
        <v>166</v>
      </c>
      <c r="M2045" s="150">
        <f>+SUM(M2043:M2044)-C2043</f>
        <v>-1.9335368521276094E-5</v>
      </c>
      <c r="N2045" s="151">
        <f>+SUM(N2043:N2044)</f>
        <v>1.7006335148202208E-2</v>
      </c>
      <c r="O2045" s="153"/>
    </row>
    <row r="2046" spans="2:15" ht="15.75" x14ac:dyDescent="0.3">
      <c r="B2046" s="141"/>
      <c r="C2046" s="142"/>
      <c r="D2046" s="143"/>
      <c r="E2046" s="144"/>
      <c r="F2046" s="142"/>
      <c r="G2046" s="142"/>
      <c r="H2046" s="146"/>
      <c r="I2046" s="152"/>
      <c r="J2046" s="143"/>
      <c r="K2046" s="142"/>
      <c r="L2046" s="149"/>
      <c r="M2046" s="150"/>
      <c r="N2046" s="151"/>
      <c r="O2046" s="153"/>
    </row>
    <row r="2047" spans="2:15" x14ac:dyDescent="0.25">
      <c r="B2047" s="154" t="s">
        <v>145</v>
      </c>
      <c r="C2047" s="143">
        <f>1.95/1000</f>
        <v>1.9499999999999999E-3</v>
      </c>
      <c r="D2047" s="147">
        <f>+D2008+O2008</f>
        <v>334.93565214015962</v>
      </c>
      <c r="E2047" s="144" t="s">
        <v>117</v>
      </c>
      <c r="F2047" s="143">
        <v>401.35</v>
      </c>
      <c r="G2047" s="143">
        <f>75/1000</f>
        <v>7.4999999999999997E-2</v>
      </c>
      <c r="H2047" s="146">
        <f>+PI()*G2047^2/4</f>
        <v>4.4178646691106467E-3</v>
      </c>
      <c r="I2047" s="147">
        <f>+D2043+O2043</f>
        <v>335.13178121226991</v>
      </c>
      <c r="J2047" s="147">
        <f>+D2047</f>
        <v>334.93565214015962</v>
      </c>
      <c r="K2047" s="147">
        <f>+I2047-J2047</f>
        <v>0.19612907211029551</v>
      </c>
      <c r="L2047" s="262">
        <f>(-2*POWER(2*9.81*G2047*ABS(K2047)/F2047,0.5))*(LOG10(($D$2/(3.7*G2047))+((2.51*$D$3*POWER(F2047,0.5))/(G2047*POWER(2*9.81*G2047*ABS(K2047),0.5)))))</f>
        <v>0.15540232206338631</v>
      </c>
      <c r="M2047" s="146">
        <f>+IF(K2047&lt;0,-H2047*L2047,H2047*L2047)</f>
        <v>6.8654642814158827E-4</v>
      </c>
      <c r="N2047" s="142">
        <f>+M2047/K2047</f>
        <v>3.5004827216818767E-3</v>
      </c>
      <c r="O2047" s="148">
        <f>2*M2049/N2049</f>
        <v>-2.2867013125473048E-3</v>
      </c>
    </row>
    <row r="2048" spans="2:15" x14ac:dyDescent="0.25">
      <c r="B2048" s="141"/>
      <c r="C2048" s="142"/>
      <c r="D2048" s="143"/>
      <c r="E2048" s="144" t="s">
        <v>167</v>
      </c>
      <c r="F2048" s="143">
        <v>249.85</v>
      </c>
      <c r="G2048" s="143">
        <f>75/1000</f>
        <v>7.4999999999999997E-2</v>
      </c>
      <c r="H2048" s="146">
        <f>+PI()*G2048^2/4</f>
        <v>4.4178646691106467E-3</v>
      </c>
      <c r="I2048" s="147">
        <f>+D2012+O2012</f>
        <v>335.28650538529729</v>
      </c>
      <c r="J2048" s="147">
        <f>+D2047</f>
        <v>334.93565214015962</v>
      </c>
      <c r="K2048" s="147">
        <f>+I2048-J2048</f>
        <v>0.35085324513767091</v>
      </c>
      <c r="L2048" s="142">
        <f>(-2*POWER(2*9.81*G2048*ABS(K2048)/F2048,0.5))*(LOG10(($D$2/(3.7*G2048))+((2.51*$D$3*POWER(F2048,0.5))/(G2048*POWER(2*9.81*G2048*ABS(K2048),0.5)))))</f>
        <v>0.28415545829123956</v>
      </c>
      <c r="M2048" s="146">
        <f>+IF(K2048&lt;0,-H2048*L2048,H2048*L2048)</f>
        <v>1.2553603597198113E-3</v>
      </c>
      <c r="N2048" s="142">
        <f>+M2048/K2048</f>
        <v>3.5780212300080675E-3</v>
      </c>
      <c r="O2048" s="148"/>
    </row>
    <row r="2049" spans="2:15" ht="15.75" x14ac:dyDescent="0.3">
      <c r="B2049" s="141"/>
      <c r="C2049" s="142"/>
      <c r="D2049" s="152"/>
      <c r="E2049" s="144"/>
      <c r="F2049" s="142"/>
      <c r="G2049" s="142"/>
      <c r="H2049" s="146"/>
      <c r="I2049" s="152"/>
      <c r="J2049" s="143"/>
      <c r="K2049" s="142"/>
      <c r="L2049" s="149" t="s">
        <v>166</v>
      </c>
      <c r="M2049" s="150">
        <f>+SUM(M2047:M2048)-C2047</f>
        <v>-8.0932121386003385E-6</v>
      </c>
      <c r="N2049" s="151">
        <f>+SUM(N2047:N2048)</f>
        <v>7.0785039516899437E-3</v>
      </c>
      <c r="O2049" s="153"/>
    </row>
    <row r="2050" spans="2:15" x14ac:dyDescent="0.25">
      <c r="B2050" s="141"/>
      <c r="C2050" s="142"/>
      <c r="D2050" s="152"/>
      <c r="E2050" s="144"/>
      <c r="F2050" s="142"/>
      <c r="G2050" s="142"/>
      <c r="H2050" s="146"/>
      <c r="I2050" s="152"/>
      <c r="J2050" s="143"/>
      <c r="K2050" s="142"/>
      <c r="L2050" s="142"/>
      <c r="M2050" s="142"/>
      <c r="N2050" s="142"/>
      <c r="O2050" s="153"/>
    </row>
    <row r="2051" spans="2:15" x14ac:dyDescent="0.25">
      <c r="B2051" s="154" t="s">
        <v>146</v>
      </c>
      <c r="C2051" s="143">
        <f>4.52/1000</f>
        <v>4.5199999999999997E-3</v>
      </c>
      <c r="D2051" s="156">
        <f>+D2012+O2012</f>
        <v>335.28650538529729</v>
      </c>
      <c r="E2051" s="144" t="s">
        <v>112</v>
      </c>
      <c r="F2051" s="143">
        <v>401.36</v>
      </c>
      <c r="G2051" s="145">
        <f>110/1000</f>
        <v>0.11</v>
      </c>
      <c r="H2051" s="146">
        <f>+PI()*G2051^2/4</f>
        <v>9.5033177771091243E-3</v>
      </c>
      <c r="I2051" s="156">
        <f>+D2038+O2038</f>
        <v>335.32423317774555</v>
      </c>
      <c r="J2051" s="147">
        <f>+D2051</f>
        <v>335.28650538529729</v>
      </c>
      <c r="K2051" s="147">
        <f>+I2051-J2051</f>
        <v>3.7727792448265518E-2</v>
      </c>
      <c r="L2051" s="142">
        <f>(-2*POWER(2*9.81*G2051*ABS(K2051)/F2051,0.5))*(LOG10(($D$2/(3.7*G2051))+((2.51*$D$3*POWER(F2051,0.5))/(G2051*POWER(2*9.81*G2051*ABS(K2051),0.5)))))</f>
        <v>7.9477949525846067E-2</v>
      </c>
      <c r="M2051" s="146">
        <f>+IF(K2051&lt;0,-H2051*L2051,H2051*L2051)</f>
        <v>7.5530421061715462E-4</v>
      </c>
      <c r="N2051" s="142">
        <f>+M2051/K2051</f>
        <v>2.0019835818723571E-2</v>
      </c>
      <c r="O2051" s="148">
        <f>2*M2055/N2055</f>
        <v>-2.1508916352102844E-3</v>
      </c>
    </row>
    <row r="2052" spans="2:15" x14ac:dyDescent="0.25">
      <c r="B2052" s="141"/>
      <c r="C2052" s="142"/>
      <c r="D2052" s="152"/>
      <c r="E2052" s="144" t="s">
        <v>167</v>
      </c>
      <c r="F2052" s="143">
        <v>249.85</v>
      </c>
      <c r="G2052" s="145">
        <f>75/1000</f>
        <v>7.4999999999999997E-2</v>
      </c>
      <c r="H2052" s="146">
        <f>+PI()*G2052^2/4</f>
        <v>4.4178646691106467E-3</v>
      </c>
      <c r="I2052" s="156">
        <f>+D2047+O2047</f>
        <v>334.93336543884709</v>
      </c>
      <c r="J2052" s="147">
        <f>+D2051</f>
        <v>335.28650538529729</v>
      </c>
      <c r="K2052" s="147">
        <f>+I2052-J2052</f>
        <v>-0.35313994645019875</v>
      </c>
      <c r="L2052" s="142">
        <f>(-2*POWER(2*9.81*G2052*ABS(K2052)/F2052,0.5))*(LOG10(($D$2/(3.7*G2052))+((2.51*$D$3*POWER(F2052,0.5))/(G2052*POWER(2*9.81*G2052*ABS(K2052),0.5)))))</f>
        <v>0.28520769012783059</v>
      </c>
      <c r="M2052" s="146">
        <f>+IF(K2052&lt;0,-H2052*L2052,H2052*L2052)</f>
        <v>-1.2600089775744001E-3</v>
      </c>
      <c r="N2052" s="142">
        <f>+M2052/K2052</f>
        <v>3.5680159954719019E-3</v>
      </c>
      <c r="O2052" s="148"/>
    </row>
    <row r="2053" spans="2:15" x14ac:dyDescent="0.25">
      <c r="B2053" s="141"/>
      <c r="C2053" s="142"/>
      <c r="D2053" s="152"/>
      <c r="E2053" s="144" t="s">
        <v>140</v>
      </c>
      <c r="F2053" s="143">
        <v>298.01</v>
      </c>
      <c r="G2053" s="145">
        <f>63/1000</f>
        <v>6.3E-2</v>
      </c>
      <c r="H2053" s="146">
        <f>+PI()*G2053^2/4</f>
        <v>3.1172453105244723E-3</v>
      </c>
      <c r="I2053" s="156">
        <f>+D2018+O2018</f>
        <v>335.24785824902131</v>
      </c>
      <c r="J2053" s="147">
        <f>+D2051</f>
        <v>335.28650538529729</v>
      </c>
      <c r="K2053" s="147">
        <f>+I2053-J2053</f>
        <v>-3.8647136275983485E-2</v>
      </c>
      <c r="L2053" s="142">
        <f>(-2*POWER(2*9.81*G2053*ABS(K2053)/F2053,0.5))*(LOG10(($D$2/(3.7*G2053))+((2.51*$D$3*POWER(F2053,0.5))/(G2053*POWER(2*9.81*G2053*ABS(K2053),0.5)))))</f>
        <v>6.3226535975083931E-2</v>
      </c>
      <c r="M2053" s="146">
        <f>+IF(K2053&lt;0,-H2053*L2053,H2053*L2053)</f>
        <v>-1.9709262276903722E-4</v>
      </c>
      <c r="N2053" s="142">
        <f>+M2053/K2053</f>
        <v>5.0997988922536703E-3</v>
      </c>
      <c r="O2053" s="148"/>
    </row>
    <row r="2054" spans="2:15" x14ac:dyDescent="0.25">
      <c r="B2054" s="141"/>
      <c r="C2054" s="142"/>
      <c r="D2054" s="142"/>
      <c r="E2054" s="144" t="s">
        <v>168</v>
      </c>
      <c r="F2054" s="143">
        <v>184.94</v>
      </c>
      <c r="G2054" s="145">
        <f>110/1000</f>
        <v>0.11</v>
      </c>
      <c r="H2054" s="146">
        <f>+PI()*G2054^2/4</f>
        <v>9.5033177771091243E-3</v>
      </c>
      <c r="I2054" s="156">
        <f>+D2026+O2026</f>
        <v>335.79997115438044</v>
      </c>
      <c r="J2054" s="147">
        <f>+D2051</f>
        <v>335.28650538529729</v>
      </c>
      <c r="K2054" s="147">
        <f>+I2054-J2054</f>
        <v>0.51346576908315456</v>
      </c>
      <c r="L2054" s="142">
        <f>(-2*POWER(2*9.81*G2054*ABS(K2054)/F2054,0.5))*(LOG10(($D$2/(3.7*G2054))+((2.51*$D$3*POWER(F2054,0.5))/(G2054*POWER(2*9.81*G2054*ABS(K2054),0.5)))))</f>
        <v>0.54508287208662298</v>
      </c>
      <c r="M2054" s="146">
        <f>+IF(K2054&lt;0,-H2054*L2054,H2054*L2054)</f>
        <v>5.180095748298503E-3</v>
      </c>
      <c r="N2054" s="142">
        <f>+M2054/K2054</f>
        <v>1.0088492865937474E-2</v>
      </c>
      <c r="O2054" s="148"/>
    </row>
    <row r="2055" spans="2:15" ht="15.75" x14ac:dyDescent="0.3">
      <c r="B2055" s="141"/>
      <c r="C2055" s="142"/>
      <c r="D2055" s="142"/>
      <c r="E2055" s="142"/>
      <c r="F2055" s="142"/>
      <c r="G2055" s="142"/>
      <c r="H2055" s="146"/>
      <c r="I2055" s="152"/>
      <c r="J2055" s="143"/>
      <c r="K2055" s="142"/>
      <c r="L2055" s="149" t="s">
        <v>166</v>
      </c>
      <c r="M2055" s="150">
        <f>+SUM(M2051:M2054)-C2051</f>
        <v>-4.1701641427779705E-5</v>
      </c>
      <c r="N2055" s="151">
        <f>+SUM(N2051:N2054)</f>
        <v>3.8776143572386616E-2</v>
      </c>
      <c r="O2055" s="153"/>
    </row>
    <row r="2056" spans="2:15" x14ac:dyDescent="0.25">
      <c r="B2056" s="141"/>
      <c r="C2056" s="142"/>
      <c r="D2056" s="142"/>
      <c r="E2056" s="142"/>
      <c r="F2056" s="142"/>
      <c r="G2056" s="142"/>
      <c r="H2056" s="146"/>
      <c r="I2056" s="142"/>
      <c r="J2056" s="143"/>
      <c r="K2056" s="142"/>
      <c r="L2056" s="142"/>
      <c r="M2056" s="142"/>
      <c r="N2056" s="142"/>
      <c r="O2056" s="153"/>
    </row>
    <row r="2057" spans="2:15" x14ac:dyDescent="0.25">
      <c r="B2057" s="154" t="s">
        <v>147</v>
      </c>
      <c r="C2057" s="142">
        <f>0.79/1000</f>
        <v>7.9000000000000001E-4</v>
      </c>
      <c r="D2057" s="147">
        <f>+D2018+O2018</f>
        <v>335.24785824902131</v>
      </c>
      <c r="E2057" s="144" t="s">
        <v>140</v>
      </c>
      <c r="F2057" s="143">
        <v>298.01</v>
      </c>
      <c r="G2057" s="143">
        <f>63/1000</f>
        <v>6.3E-2</v>
      </c>
      <c r="H2057" s="146">
        <f>+PI()*G2057^2/4</f>
        <v>3.1172453105244723E-3</v>
      </c>
      <c r="I2057" s="147">
        <f>+D2051+O2051</f>
        <v>335.28435449366208</v>
      </c>
      <c r="J2057" s="147">
        <f>+D2057</f>
        <v>335.24785824902131</v>
      </c>
      <c r="K2057" s="147">
        <f>+I2057-J2057</f>
        <v>3.6496244640773057E-2</v>
      </c>
      <c r="L2057" s="142">
        <f>(-2*POWER(2*9.81*G2057*ABS(K2057)/F2057,0.5))*(LOG10(($D$2/(3.7*G2057))+((2.51*$D$3*POWER(F2057,0.5))/(G2057*POWER(2*9.81*G2057*ABS(K2057),0.5)))))</f>
        <v>6.1136557911141531E-2</v>
      </c>
      <c r="M2057" s="146">
        <f>+IF(K2057&lt;0,-H2057*L2057,H2057*L2057)</f>
        <v>1.9057764845011377E-4</v>
      </c>
      <c r="N2057" s="142">
        <f>+M2057/K2057</f>
        <v>5.2218426943906248E-3</v>
      </c>
      <c r="O2057" s="148">
        <f>2*M2059/N2059</f>
        <v>-2.1725926307462292E-3</v>
      </c>
    </row>
    <row r="2058" spans="2:15" x14ac:dyDescent="0.25">
      <c r="B2058" s="141"/>
      <c r="C2058" s="142"/>
      <c r="D2058" s="142"/>
      <c r="E2058" s="144" t="s">
        <v>169</v>
      </c>
      <c r="F2058" s="143">
        <v>119.71</v>
      </c>
      <c r="G2058" s="143">
        <f>63/1000</f>
        <v>6.3E-2</v>
      </c>
      <c r="H2058" s="146">
        <f>+PI()*G2058^2/4</f>
        <v>3.1172453105244723E-3</v>
      </c>
      <c r="I2058" s="147">
        <f>+D2022+O2022</f>
        <v>335.34981572630795</v>
      </c>
      <c r="J2058" s="147">
        <f>+D2057</f>
        <v>335.24785824902131</v>
      </c>
      <c r="K2058" s="147">
        <f>+I2058-J2058</f>
        <v>0.10195747728664628</v>
      </c>
      <c r="L2058" s="142">
        <f>(-2*POWER(2*9.81*G2058*ABS(K2058)/F2058,0.5))*(LOG10(($D$2/(3.7*G2058))+((2.51*$D$3*POWER(F2058,0.5))/(G2058*POWER(2*9.81*G2058*ABS(K2058),0.5)))))</f>
        <v>0.18846464177925998</v>
      </c>
      <c r="M2058" s="146">
        <f>+IF(K2058&lt;0,-H2058*L2058,H2058*L2058)</f>
        <v>5.8749052078607266E-4</v>
      </c>
      <c r="N2058" s="142">
        <f>+M2058/K2058</f>
        <v>5.7621131516856225E-3</v>
      </c>
      <c r="O2058" s="148"/>
    </row>
    <row r="2059" spans="2:15" ht="15.75" x14ac:dyDescent="0.3">
      <c r="B2059" s="141"/>
      <c r="C2059" s="142"/>
      <c r="D2059" s="142"/>
      <c r="E2059" s="142"/>
      <c r="F2059" s="142"/>
      <c r="G2059" s="142"/>
      <c r="H2059" s="146"/>
      <c r="I2059" s="142"/>
      <c r="J2059" s="142"/>
      <c r="K2059" s="142"/>
      <c r="L2059" s="149" t="s">
        <v>166</v>
      </c>
      <c r="M2059" s="150">
        <f>+SUM(M2057:M2058)-C2057</f>
        <v>-1.1931830763813609E-5</v>
      </c>
      <c r="N2059" s="151">
        <f>+SUM(N2057:N2058)</f>
        <v>1.0983955846076247E-2</v>
      </c>
      <c r="O2059" s="153"/>
    </row>
    <row r="2060" spans="2:15" x14ac:dyDescent="0.25">
      <c r="B2060" s="141"/>
      <c r="C2060" s="142"/>
      <c r="D2060" s="142"/>
      <c r="E2060" s="142"/>
      <c r="F2060" s="142"/>
      <c r="G2060" s="142"/>
      <c r="H2060" s="146"/>
      <c r="I2060" s="142"/>
      <c r="J2060" s="142"/>
      <c r="K2060" s="142"/>
      <c r="L2060" s="142"/>
      <c r="M2060" s="142"/>
      <c r="N2060" s="142"/>
      <c r="O2060" s="153"/>
    </row>
    <row r="2061" spans="2:15" x14ac:dyDescent="0.25">
      <c r="B2061" s="154" t="s">
        <v>148</v>
      </c>
      <c r="C2061" s="142">
        <f>0.76/1000</f>
        <v>7.6000000000000004E-4</v>
      </c>
      <c r="D2061" s="147">
        <f>+D2022+O2022</f>
        <v>335.34981572630795</v>
      </c>
      <c r="E2061" s="144" t="s">
        <v>169</v>
      </c>
      <c r="F2061" s="143">
        <v>119.71</v>
      </c>
      <c r="G2061" s="143">
        <f>63/1000</f>
        <v>6.3E-2</v>
      </c>
      <c r="H2061" s="146">
        <f>+PI()*G2061^2/4</f>
        <v>3.1172453105244723E-3</v>
      </c>
      <c r="I2061" s="147">
        <f>+D2057+O2057</f>
        <v>335.24568565639055</v>
      </c>
      <c r="J2061" s="261">
        <f>+D2061</f>
        <v>335.34981572630795</v>
      </c>
      <c r="K2061" s="147">
        <f>+I2061-J2061</f>
        <v>-0.10413006991740303</v>
      </c>
      <c r="L2061" s="142">
        <f>(-2*POWER(2*9.81*G2061*ABS(K2061)/F2061,0.5))*(LOG10(($D$2/(3.7*G2061))+((2.51*$D$3*POWER(F2061,0.5))/(G2061*POWER(2*9.81*G2061*ABS(K2061),0.5)))))</f>
        <v>0.19076073945199601</v>
      </c>
      <c r="M2061" s="146">
        <f>+IF(K2061&lt;0,-H2061*L2061,H2061*L2061)</f>
        <v>-5.9464802048891528E-4</v>
      </c>
      <c r="N2061" s="142">
        <f>+M2061/K2061</f>
        <v>5.7106273044913516E-3</v>
      </c>
      <c r="O2061" s="148">
        <f>2*M2063/N2063</f>
        <v>-2.050241701508099E-3</v>
      </c>
    </row>
    <row r="2062" spans="2:15" x14ac:dyDescent="0.25">
      <c r="B2062" s="141"/>
      <c r="C2062" s="142"/>
      <c r="D2062" s="142"/>
      <c r="E2062" s="144" t="s">
        <v>122</v>
      </c>
      <c r="F2062" s="143">
        <v>283.68</v>
      </c>
      <c r="G2062" s="143">
        <f>75/1000</f>
        <v>7.4999999999999997E-2</v>
      </c>
      <c r="H2062" s="146">
        <f>+PI()*G2062^2/4</f>
        <v>4.4178646691106467E-3</v>
      </c>
      <c r="I2062" s="147">
        <f>+D2026+O2026</f>
        <v>335.79997115438044</v>
      </c>
      <c r="J2062" s="261">
        <f>+D2061</f>
        <v>335.34981572630795</v>
      </c>
      <c r="K2062" s="147">
        <f>+I2062-J2062</f>
        <v>0.45015542807249176</v>
      </c>
      <c r="L2062" s="262">
        <f>(-2*POWER(2*9.81*G2062*ABS(K2062)/F2062,0.5))*(LOG10(($D$2/(3.7*G2062))+((2.51*$D$3*POWER(F2062,0.5))/(G2062*POWER(2*9.81*G2062*ABS(K2062),0.5)))))</f>
        <v>0.30461081604141615</v>
      </c>
      <c r="M2062" s="146">
        <f>+IF(K2062&lt;0,-H2062*L2062,H2062*L2062)</f>
        <v>1.3457293620183352E-3</v>
      </c>
      <c r="N2062" s="142">
        <f>+M2062/K2062</f>
        <v>2.9894771407746362E-3</v>
      </c>
      <c r="O2062" s="148"/>
    </row>
    <row r="2063" spans="2:15" ht="15.75" x14ac:dyDescent="0.3">
      <c r="B2063" s="141"/>
      <c r="C2063" s="142"/>
      <c r="D2063" s="142"/>
      <c r="E2063" s="142"/>
      <c r="F2063" s="142"/>
      <c r="G2063" s="142"/>
      <c r="H2063" s="142"/>
      <c r="I2063" s="142"/>
      <c r="J2063" s="142"/>
      <c r="K2063" s="142"/>
      <c r="L2063" s="149" t="s">
        <v>166</v>
      </c>
      <c r="M2063" s="150">
        <f>+SUM(M2061:M2062)-C2061</f>
        <v>-8.9186584705801568E-6</v>
      </c>
      <c r="N2063" s="151">
        <f>+SUM(N2061:N2062)</f>
        <v>8.7001044452659874E-3</v>
      </c>
      <c r="O2063" s="153"/>
    </row>
    <row r="2064" spans="2:15" x14ac:dyDescent="0.25">
      <c r="B2064" s="154"/>
      <c r="C2064" s="142"/>
      <c r="D2064" s="142"/>
      <c r="E2064" s="142"/>
      <c r="F2064" s="142"/>
      <c r="G2064" s="142"/>
      <c r="H2064" s="142"/>
      <c r="I2064" s="142"/>
      <c r="J2064" s="142"/>
      <c r="K2064" s="142"/>
      <c r="L2064" s="142"/>
      <c r="M2064" s="142"/>
      <c r="N2064" s="142"/>
      <c r="O2064" s="153"/>
    </row>
    <row r="2065" spans="2:15" x14ac:dyDescent="0.25">
      <c r="B2065" s="154" t="s">
        <v>142</v>
      </c>
      <c r="C2065" s="142">
        <f>3.71/1000</f>
        <v>3.7099999999999998E-3</v>
      </c>
      <c r="D2065" s="147">
        <f>+D2026+O2026</f>
        <v>335.79997115438044</v>
      </c>
      <c r="E2065" s="144" t="s">
        <v>168</v>
      </c>
      <c r="F2065" s="143">
        <v>184.94</v>
      </c>
      <c r="G2065" s="145">
        <f>110/1000</f>
        <v>0.11</v>
      </c>
      <c r="H2065" s="146">
        <f>+PI()*G2065^2/4</f>
        <v>9.5033177771091243E-3</v>
      </c>
      <c r="I2065" s="147">
        <f>+D2051+O2051</f>
        <v>335.28435449366208</v>
      </c>
      <c r="J2065" s="261">
        <f>+D2065</f>
        <v>335.79997115438044</v>
      </c>
      <c r="K2065" s="147">
        <f>+I2065-J2065</f>
        <v>-0.51561666071836498</v>
      </c>
      <c r="L2065" s="262">
        <f>(-2*POWER(2*9.81*G2065*ABS(K2065)/F2065,0.5))*(LOG10(($D$2/(3.7*G2065))+((2.51*$D$3*POWER(F2065,0.5))/(G2065*POWER(2*9.81*G2065*ABS(K2065),0.5)))))</f>
        <v>0.54636244677766144</v>
      </c>
      <c r="M2065" s="146">
        <f>+IF(K2065&lt;0,-H2065*L2065,H2065*L2065)</f>
        <v>-5.192255953206988E-3</v>
      </c>
      <c r="N2065" s="142">
        <f>+M2065/K2065</f>
        <v>1.0069992590955184E-2</v>
      </c>
      <c r="O2065" s="148">
        <f>2*M2068/N2068</f>
        <v>-1.7246050030610633E-3</v>
      </c>
    </row>
    <row r="2066" spans="2:15" x14ac:dyDescent="0.25">
      <c r="B2066" s="141"/>
      <c r="C2066" s="142"/>
      <c r="D2066" s="142"/>
      <c r="E2066" s="144" t="s">
        <v>171</v>
      </c>
      <c r="F2066" s="143">
        <v>283.68</v>
      </c>
      <c r="G2066" s="143">
        <f>75/1000</f>
        <v>7.4999999999999997E-2</v>
      </c>
      <c r="H2066" s="146">
        <f>+PI()*G2066^2/4</f>
        <v>4.4178646691106467E-3</v>
      </c>
      <c r="I2066" s="147">
        <f>+D2061+O2061</f>
        <v>335.34776548460644</v>
      </c>
      <c r="J2066" s="261">
        <f>+D2065</f>
        <v>335.79997115438044</v>
      </c>
      <c r="K2066" s="147">
        <f>+I2066-J2066</f>
        <v>-0.45220566977400267</v>
      </c>
      <c r="L2066" s="262">
        <f>(-2*POWER(2*9.81*G2066*ABS(K2066)/F2066,0.5))*(LOG10(($D$2/(3.7*G2066))+((2.51*$D$3*POWER(F2066,0.5))/(G2066*POWER(2*9.81*G2066*ABS(K2066),0.5)))))</f>
        <v>0.305398553610646</v>
      </c>
      <c r="M2066" s="146">
        <f>+IF(K2066&lt;0,-H2066*L2066,H2066*L2066)</f>
        <v>-1.3492094799939668E-3</v>
      </c>
      <c r="N2066" s="142">
        <f>+M2066/K2066</f>
        <v>2.98361911443582E-3</v>
      </c>
      <c r="O2066" s="148"/>
    </row>
    <row r="2067" spans="2:15" x14ac:dyDescent="0.25">
      <c r="B2067" s="141"/>
      <c r="C2067" s="142"/>
      <c r="D2067" s="142"/>
      <c r="E2067" s="144" t="s">
        <v>170</v>
      </c>
      <c r="F2067" s="143">
        <v>372.26</v>
      </c>
      <c r="G2067" s="145">
        <f>110/1000</f>
        <v>0.11</v>
      </c>
      <c r="H2067" s="146">
        <f>+PI()*G2067^2/4</f>
        <v>9.5033177771091243E-3</v>
      </c>
      <c r="I2067" s="147">
        <v>339.3</v>
      </c>
      <c r="J2067" s="261">
        <f>+D2065</f>
        <v>335.79997115438044</v>
      </c>
      <c r="K2067" s="147">
        <f>+I2067-J2067</f>
        <v>3.5000288456195676</v>
      </c>
      <c r="L2067" s="262">
        <f>(-2*POWER(2*9.81*G2067*ABS(K2067)/F2067,0.5))*(LOG10(($D$2/(3.7*G2067))+((2.51*$D$3*POWER(F2067,0.5))/(G2067*POWER(2*9.81*G2067*ABS(K2067),0.5)))))</f>
        <v>1.0772750371169673</v>
      </c>
      <c r="M2067" s="146">
        <f>+IF(K2067&lt;0,-H2067*L2067,H2067*L2067)</f>
        <v>1.0237687011069566E-2</v>
      </c>
      <c r="N2067" s="142">
        <f>+M2067/K2067</f>
        <v>2.9250293247961253E-3</v>
      </c>
      <c r="O2067" s="148"/>
    </row>
    <row r="2068" spans="2:15" ht="16.5" thickBot="1" x14ac:dyDescent="0.35">
      <c r="B2068" s="299"/>
      <c r="C2068" s="300"/>
      <c r="D2068" s="300"/>
      <c r="E2068" s="300"/>
      <c r="F2068" s="300"/>
      <c r="G2068" s="300"/>
      <c r="H2068" s="300"/>
      <c r="I2068" s="300"/>
      <c r="J2068" s="300"/>
      <c r="K2068" s="300"/>
      <c r="L2068" s="301" t="s">
        <v>166</v>
      </c>
      <c r="M2068" s="302">
        <f>+SUM(M2065:M2067)-C2065</f>
        <v>-1.3778422131388753E-5</v>
      </c>
      <c r="N2068" s="303">
        <f>+SUM(N2065:N2067)</f>
        <v>1.5978641030187129E-2</v>
      </c>
      <c r="O2068" s="304"/>
    </row>
    <row r="2070" spans="2:15" ht="15.75" thickBot="1" x14ac:dyDescent="0.3"/>
    <row r="2071" spans="2:15" ht="15.75" thickBot="1" x14ac:dyDescent="0.3">
      <c r="B2071" s="131">
        <f>+B2032+1</f>
        <v>54</v>
      </c>
      <c r="D2071" s="297"/>
    </row>
    <row r="2072" spans="2:15" ht="32.25" thickBot="1" x14ac:dyDescent="0.3">
      <c r="B2072" s="125" t="s">
        <v>151</v>
      </c>
      <c r="C2072" s="298" t="s">
        <v>161</v>
      </c>
      <c r="D2072" s="298" t="s">
        <v>153</v>
      </c>
      <c r="E2072" s="125" t="s">
        <v>152</v>
      </c>
      <c r="F2072" s="125" t="s">
        <v>78</v>
      </c>
      <c r="G2072" s="125" t="s">
        <v>115</v>
      </c>
      <c r="H2072" s="125" t="s">
        <v>154</v>
      </c>
      <c r="I2072" s="125" t="s">
        <v>155</v>
      </c>
      <c r="J2072" s="125" t="s">
        <v>156</v>
      </c>
      <c r="K2072" s="125" t="s">
        <v>157</v>
      </c>
      <c r="L2072" s="125" t="s">
        <v>82</v>
      </c>
      <c r="M2072" s="125" t="s">
        <v>164</v>
      </c>
      <c r="N2072" s="125" t="s">
        <v>158</v>
      </c>
      <c r="O2072" s="129" t="s">
        <v>165</v>
      </c>
    </row>
    <row r="2073" spans="2:15" x14ac:dyDescent="0.25">
      <c r="B2073" s="132" t="s">
        <v>127</v>
      </c>
      <c r="C2073" s="133">
        <f>2.97/1000</f>
        <v>2.97E-3</v>
      </c>
      <c r="D2073" s="134">
        <f>+D2034+O2034</f>
        <v>336.48485724150549</v>
      </c>
      <c r="E2073" s="135" t="s">
        <v>110</v>
      </c>
      <c r="F2073" s="136">
        <v>310.83</v>
      </c>
      <c r="G2073" s="137">
        <f>110/1000</f>
        <v>0.11</v>
      </c>
      <c r="H2073" s="138">
        <f>+PI()*G2073^2/4</f>
        <v>9.5033177771091243E-3</v>
      </c>
      <c r="I2073" s="134">
        <v>339.3</v>
      </c>
      <c r="J2073" s="134">
        <f>+D2073</f>
        <v>336.48485724150549</v>
      </c>
      <c r="K2073" s="134">
        <f>+I2073-J2073</f>
        <v>2.8151427584945168</v>
      </c>
      <c r="L2073" s="133">
        <f>(-2*POWER(2*9.81*G2073*ABS(K2073)/F2073,0.5))*(LOG10(($D$2/(3.7*G2073))+((2.51*$D$3*POWER(F2073,0.5))/(G2073*POWER(2*9.81*G2073*ABS(K2073),0.5)))))</f>
        <v>1.0550894763493368</v>
      </c>
      <c r="M2073" s="139">
        <f>+IF(K2073&lt;0,-H2073*L2073,H2073*L2073)</f>
        <v>1.0026850577031409E-2</v>
      </c>
      <c r="N2073" s="133">
        <f>+M2073/K2073</f>
        <v>3.5617556327387006E-3</v>
      </c>
      <c r="O2073" s="140">
        <f>2*M2075/N2075</f>
        <v>-1.4057388044195036E-3</v>
      </c>
    </row>
    <row r="2074" spans="2:15" x14ac:dyDescent="0.25">
      <c r="B2074" s="141"/>
      <c r="C2074" s="142"/>
      <c r="D2074" s="143"/>
      <c r="E2074" s="144" t="s">
        <v>138</v>
      </c>
      <c r="F2074" s="143">
        <v>240.22</v>
      </c>
      <c r="G2074" s="145">
        <f>110/1000</f>
        <v>0.11</v>
      </c>
      <c r="H2074" s="146">
        <f>+PI()*G2074^2/4</f>
        <v>9.5033177771091243E-3</v>
      </c>
      <c r="I2074" s="147">
        <f>+D2038+O2038</f>
        <v>335.32423317774555</v>
      </c>
      <c r="J2074" s="147">
        <f>+D2073</f>
        <v>336.48485724150549</v>
      </c>
      <c r="K2074" s="147">
        <f>+I2074-J2074</f>
        <v>-1.1606240637599399</v>
      </c>
      <c r="L2074" s="142">
        <f>(-2*POWER(2*9.81*G2074*ABS(K2074)/F2074,0.5))*(LOG10(($D$2/(3.7*G2074))+((2.51*$D$3*POWER(F2074,0.5))/(G2074*POWER(2*9.81*G2074*ABS(K2074),0.5)))))</f>
        <v>0.74328059942407054</v>
      </c>
      <c r="M2074" s="146">
        <f>+IF(K2074&lt;0,-H2074*L2074,H2074*L2074)</f>
        <v>-7.0636317338870951E-3</v>
      </c>
      <c r="N2074" s="142">
        <f>+M2074/K2074</f>
        <v>6.0860634846772541E-3</v>
      </c>
      <c r="O2074" s="148"/>
    </row>
    <row r="2075" spans="2:15" ht="15.75" x14ac:dyDescent="0.3">
      <c r="B2075" s="141"/>
      <c r="C2075" s="142"/>
      <c r="D2075" s="143"/>
      <c r="E2075" s="144"/>
      <c r="F2075" s="143"/>
      <c r="G2075" s="145"/>
      <c r="H2075" s="146"/>
      <c r="I2075" s="147"/>
      <c r="J2075" s="147"/>
      <c r="K2075" s="147"/>
      <c r="L2075" s="149" t="s">
        <v>166</v>
      </c>
      <c r="M2075" s="150">
        <f>+SUM(M2073:M2074)-C2073</f>
        <v>-6.7811568556859665E-6</v>
      </c>
      <c r="N2075" s="151">
        <f>+SUM(N2073:N2074)</f>
        <v>9.6478191174159539E-3</v>
      </c>
      <c r="O2075" s="148"/>
    </row>
    <row r="2076" spans="2:15" x14ac:dyDescent="0.25">
      <c r="B2076" s="141"/>
      <c r="C2076" s="142"/>
      <c r="D2076" s="143"/>
      <c r="E2076" s="144"/>
      <c r="F2076" s="142"/>
      <c r="G2076" s="142"/>
      <c r="H2076" s="146"/>
      <c r="I2076" s="152"/>
      <c r="J2076" s="142"/>
      <c r="K2076" s="142"/>
      <c r="L2076" s="142"/>
      <c r="M2076" s="142"/>
      <c r="N2076" s="142"/>
      <c r="O2076" s="153"/>
    </row>
    <row r="2077" spans="2:15" x14ac:dyDescent="0.25">
      <c r="B2077" s="154" t="s">
        <v>128</v>
      </c>
      <c r="C2077" s="142">
        <f>3.73/1000</f>
        <v>3.7299999999999998E-3</v>
      </c>
      <c r="D2077" s="147">
        <f>+D2038+O2038</f>
        <v>335.32423317774555</v>
      </c>
      <c r="E2077" s="144" t="s">
        <v>138</v>
      </c>
      <c r="F2077" s="143">
        <v>240.22</v>
      </c>
      <c r="G2077" s="155">
        <f>110/1000</f>
        <v>0.11</v>
      </c>
      <c r="H2077" s="146">
        <f>+PI()*G2077^2/4</f>
        <v>9.5033177771091243E-3</v>
      </c>
      <c r="I2077" s="156">
        <f>+D2073+O2073</f>
        <v>336.48345150270109</v>
      </c>
      <c r="J2077" s="147">
        <f>+D2077</f>
        <v>335.32423317774555</v>
      </c>
      <c r="K2077" s="147">
        <f>+I2077-J2077</f>
        <v>1.1592183249555319</v>
      </c>
      <c r="L2077" s="142">
        <f>(-2*POWER(2*9.81*G2077*ABS(K2077)/F2077,0.5))*(LOG10(($D$2/(3.7*G2077))+((2.51*$D$3*POWER(F2077,0.5))/(G2077*POWER(2*9.81*G2077*ABS(K2077),0.5)))))</f>
        <v>0.74277748438088897</v>
      </c>
      <c r="M2077" s="146">
        <f>+IF(K2077&lt;0,-H2077*L2077,H2077*L2077)</f>
        <v>7.0588504717532972E-3</v>
      </c>
      <c r="N2077" s="142">
        <f>+M2077/K2077</f>
        <v>6.0893192591862082E-3</v>
      </c>
      <c r="O2077" s="148">
        <f>2*M2080/N2080</f>
        <v>-2.0547930312583874E-3</v>
      </c>
    </row>
    <row r="2078" spans="2:15" x14ac:dyDescent="0.25">
      <c r="B2078" s="141"/>
      <c r="C2078" s="142"/>
      <c r="D2078" s="143"/>
      <c r="E2078" s="144" t="s">
        <v>139</v>
      </c>
      <c r="F2078" s="147">
        <v>237.3</v>
      </c>
      <c r="G2078" s="155">
        <f>110/1000</f>
        <v>0.11</v>
      </c>
      <c r="H2078" s="146">
        <f>+PI()*G2078^2/4</f>
        <v>9.5033177771091243E-3</v>
      </c>
      <c r="I2078" s="156">
        <f>+D2043+O2043</f>
        <v>335.13178121226991</v>
      </c>
      <c r="J2078" s="147">
        <f>+D2077</f>
        <v>335.32423317774555</v>
      </c>
      <c r="K2078" s="147">
        <f>+I2078-J2078</f>
        <v>-0.19245196547564092</v>
      </c>
      <c r="L2078" s="142">
        <f>(-2*POWER(2*9.81*G2078*ABS(K2078)/F2078,0.5))*(LOG10(($D$2/(3.7*G2078))+((2.51*$D$3*POWER(F2078,0.5))/(G2078*POWER(2*9.81*G2078*ABS(K2078),0.5)))))</f>
        <v>0.2724460525420459</v>
      </c>
      <c r="M2078" s="146">
        <f>+IF(K2078&lt;0,-H2078*L2078,H2078*L2078)</f>
        <v>-2.5891414144260314E-3</v>
      </c>
      <c r="N2078" s="142">
        <f>+M2078/K2078</f>
        <v>1.3453442307159731E-2</v>
      </c>
      <c r="O2078" s="148"/>
    </row>
    <row r="2079" spans="2:15" x14ac:dyDescent="0.25">
      <c r="B2079" s="141"/>
      <c r="C2079" s="142"/>
      <c r="D2079" s="143"/>
      <c r="E2079" s="144" t="s">
        <v>112</v>
      </c>
      <c r="F2079" s="143">
        <v>401.36</v>
      </c>
      <c r="G2079" s="155">
        <f>110/1000</f>
        <v>0.11</v>
      </c>
      <c r="H2079" s="146">
        <f>+PI()*G2079^2/4</f>
        <v>9.5033177771091243E-3</v>
      </c>
      <c r="I2079" s="156">
        <f>+D2051+O2051</f>
        <v>335.28435449366208</v>
      </c>
      <c r="J2079" s="147">
        <f>+D2077</f>
        <v>335.32423317774555</v>
      </c>
      <c r="K2079" s="147">
        <f>+I2079-J2079</f>
        <v>-3.9878684083475946E-2</v>
      </c>
      <c r="L2079" s="142">
        <f>(-2*POWER(2*9.81*G2079*ABS(K2079)/F2079,0.5))*(LOG10(($D$2/(3.7*G2079))+((2.51*$D$3*POWER(F2079,0.5))/(G2079*POWER(2*9.81*G2079*ABS(K2079),0.5)))))</f>
        <v>8.2063897010940232E-2</v>
      </c>
      <c r="M2079" s="146">
        <f>+IF(K2079&lt;0,-H2079*L2079,H2079*L2079)</f>
        <v>-7.7987929132292068E-4</v>
      </c>
      <c r="N2079" s="142">
        <f>+M2079/K2079</f>
        <v>1.9556294527934785E-2</v>
      </c>
      <c r="O2079" s="148"/>
    </row>
    <row r="2080" spans="2:15" ht="15.75" x14ac:dyDescent="0.3">
      <c r="B2080" s="141"/>
      <c r="C2080" s="142"/>
      <c r="D2080" s="143"/>
      <c r="E2080" s="144"/>
      <c r="F2080" s="143"/>
      <c r="G2080" s="155"/>
      <c r="H2080" s="146"/>
      <c r="I2080" s="156"/>
      <c r="J2080" s="147"/>
      <c r="K2080" s="147"/>
      <c r="L2080" s="149" t="s">
        <v>166</v>
      </c>
      <c r="M2080" s="150">
        <f>+SUM(M2077:M2079)-C2077</f>
        <v>-4.0170233995654413E-5</v>
      </c>
      <c r="N2080" s="151">
        <f>+SUM(N2077:N2079)</f>
        <v>3.9099056094280729E-2</v>
      </c>
      <c r="O2080" s="153"/>
    </row>
    <row r="2081" spans="2:15" x14ac:dyDescent="0.25">
      <c r="B2081" s="141"/>
      <c r="C2081" s="142"/>
      <c r="D2081" s="143"/>
      <c r="E2081" s="144"/>
      <c r="F2081" s="142"/>
      <c r="G2081" s="142"/>
      <c r="H2081" s="146"/>
      <c r="I2081" s="152"/>
      <c r="J2081" s="143"/>
      <c r="K2081" s="142"/>
      <c r="L2081" s="142"/>
      <c r="M2081" s="142"/>
      <c r="N2081" s="142"/>
      <c r="O2081" s="153"/>
    </row>
    <row r="2082" spans="2:15" x14ac:dyDescent="0.25">
      <c r="B2082" s="154" t="s">
        <v>141</v>
      </c>
      <c r="C2082" s="179">
        <f>1.9/1000</f>
        <v>1.9E-3</v>
      </c>
      <c r="D2082" s="147">
        <f>+D2043+O2043</f>
        <v>335.13178121226991</v>
      </c>
      <c r="E2082" s="144" t="s">
        <v>139</v>
      </c>
      <c r="F2082" s="147">
        <v>237.3</v>
      </c>
      <c r="G2082" s="155">
        <f>110/1000</f>
        <v>0.11</v>
      </c>
      <c r="H2082" s="146">
        <f>+PI()*G2082^2/4</f>
        <v>9.5033177771091243E-3</v>
      </c>
      <c r="I2082" s="156">
        <f>+D2077+O2077</f>
        <v>335.32217838471428</v>
      </c>
      <c r="J2082" s="147">
        <f>+D2082</f>
        <v>335.13178121226991</v>
      </c>
      <c r="K2082" s="147">
        <f>+I2082-J2082</f>
        <v>0.1903971724443636</v>
      </c>
      <c r="L2082" s="142">
        <f>(-2*POWER(2*9.81*G2082*ABS(K2082)/F2082,0.5))*(LOG10(($D$2/(3.7*G2082))+((2.51*$D$3*POWER(F2082,0.5))/(G2082*POWER(2*9.81*G2082*ABS(K2082),0.5)))))</f>
        <v>0.27079500075556562</v>
      </c>
      <c r="M2082" s="146">
        <f>+IF(K2082&lt;0,-H2082*L2082,H2082*L2082)</f>
        <v>2.5734509446326457E-3</v>
      </c>
      <c r="N2082" s="142">
        <f>+M2082/K2082</f>
        <v>1.3516224593013007E-2</v>
      </c>
      <c r="O2082" s="148">
        <f>2*M2084/N2084</f>
        <v>-2.080469421666739E-3</v>
      </c>
    </row>
    <row r="2083" spans="2:15" x14ac:dyDescent="0.25">
      <c r="B2083" s="141"/>
      <c r="C2083" s="142"/>
      <c r="D2083" s="143"/>
      <c r="E2083" s="144" t="s">
        <v>117</v>
      </c>
      <c r="F2083" s="143">
        <v>401.35</v>
      </c>
      <c r="G2083" s="143">
        <f>75/1000</f>
        <v>7.4999999999999997E-2</v>
      </c>
      <c r="H2083" s="146">
        <f>+PI()*G2083^2/4</f>
        <v>4.4178646691106467E-3</v>
      </c>
      <c r="I2083" s="156">
        <f>+D2047+O2047</f>
        <v>334.93336543884709</v>
      </c>
      <c r="J2083" s="147">
        <f>+D2082</f>
        <v>335.13178121226991</v>
      </c>
      <c r="K2083" s="147">
        <f>+I2083-J2083</f>
        <v>-0.19841577342282335</v>
      </c>
      <c r="L2083" s="142">
        <f>(-2*POWER(2*9.81*G2083*ABS(K2083)/F2083,0.5))*(LOG10(($D$2/(3.7*G2083))+((2.51*$D$3*POWER(F2083,0.5))/(G2083*POWER(2*9.81*G2083*ABS(K2083),0.5)))))</f>
        <v>0.15644082693267994</v>
      </c>
      <c r="M2083" s="146">
        <f>+IF(K2083&lt;0,-H2083*L2083,H2083*L2083)</f>
        <v>-6.9113440211233999E-4</v>
      </c>
      <c r="N2083" s="142">
        <f>+M2083/K2083</f>
        <v>3.4832634028522263E-3</v>
      </c>
      <c r="O2083" s="148"/>
    </row>
    <row r="2084" spans="2:15" ht="15.75" x14ac:dyDescent="0.3">
      <c r="B2084" s="141"/>
      <c r="C2084" s="142"/>
      <c r="D2084" s="143"/>
      <c r="E2084" s="144"/>
      <c r="F2084" s="142"/>
      <c r="G2084" s="142"/>
      <c r="H2084" s="146"/>
      <c r="I2084" s="152"/>
      <c r="J2084" s="143"/>
      <c r="K2084" s="142"/>
      <c r="L2084" s="149" t="s">
        <v>166</v>
      </c>
      <c r="M2084" s="150">
        <f>+SUM(M2082:M2083)-C2082</f>
        <v>-1.7683457479694209E-5</v>
      </c>
      <c r="N2084" s="151">
        <f>+SUM(N2082:N2083)</f>
        <v>1.6999487995865235E-2</v>
      </c>
      <c r="O2084" s="153"/>
    </row>
    <row r="2085" spans="2:15" ht="15.75" x14ac:dyDescent="0.3">
      <c r="B2085" s="141"/>
      <c r="C2085" s="142"/>
      <c r="D2085" s="143"/>
      <c r="E2085" s="144"/>
      <c r="F2085" s="142"/>
      <c r="G2085" s="142"/>
      <c r="H2085" s="146"/>
      <c r="I2085" s="152"/>
      <c r="J2085" s="143"/>
      <c r="K2085" s="142"/>
      <c r="L2085" s="149"/>
      <c r="M2085" s="150"/>
      <c r="N2085" s="151"/>
      <c r="O2085" s="153"/>
    </row>
    <row r="2086" spans="2:15" x14ac:dyDescent="0.25">
      <c r="B2086" s="154" t="s">
        <v>145</v>
      </c>
      <c r="C2086" s="143">
        <f>1.95/1000</f>
        <v>1.9499999999999999E-3</v>
      </c>
      <c r="D2086" s="147">
        <f>+D2047+O2047</f>
        <v>334.93336543884709</v>
      </c>
      <c r="E2086" s="144" t="s">
        <v>117</v>
      </c>
      <c r="F2086" s="143">
        <v>401.35</v>
      </c>
      <c r="G2086" s="143">
        <f>75/1000</f>
        <v>7.4999999999999997E-2</v>
      </c>
      <c r="H2086" s="146">
        <f>+PI()*G2086^2/4</f>
        <v>4.4178646691106467E-3</v>
      </c>
      <c r="I2086" s="147">
        <f>+D2082+O2082</f>
        <v>335.12970074284823</v>
      </c>
      <c r="J2086" s="147">
        <f>+D2086</f>
        <v>334.93336543884709</v>
      </c>
      <c r="K2086" s="147">
        <f>+I2086-J2086</f>
        <v>0.19633530400113841</v>
      </c>
      <c r="L2086" s="262">
        <f>(-2*POWER(2*9.81*G2086*ABS(K2086)/F2086,0.5))*(LOG10(($D$2/(3.7*G2086))+((2.51*$D$3*POWER(F2086,0.5))/(G2086*POWER(2*9.81*G2086*ABS(K2086),0.5)))))</f>
        <v>0.15549619773782924</v>
      </c>
      <c r="M2086" s="146">
        <f>+IF(K2086&lt;0,-H2086*L2086,H2086*L2086)</f>
        <v>6.8696115816699874E-4</v>
      </c>
      <c r="N2086" s="142">
        <f>+M2086/K2086</f>
        <v>3.4989181475126628E-3</v>
      </c>
      <c r="O2086" s="148">
        <f>2*M2088/N2088</f>
        <v>-2.0920479889549788E-3</v>
      </c>
    </row>
    <row r="2087" spans="2:15" x14ac:dyDescent="0.25">
      <c r="B2087" s="141"/>
      <c r="C2087" s="142"/>
      <c r="D2087" s="143"/>
      <c r="E2087" s="144" t="s">
        <v>167</v>
      </c>
      <c r="F2087" s="143">
        <v>249.85</v>
      </c>
      <c r="G2087" s="143">
        <f>75/1000</f>
        <v>7.4999999999999997E-2</v>
      </c>
      <c r="H2087" s="146">
        <f>+PI()*G2087^2/4</f>
        <v>4.4178646691106467E-3</v>
      </c>
      <c r="I2087" s="147">
        <f>+D2051+O2051</f>
        <v>335.28435449366208</v>
      </c>
      <c r="J2087" s="147">
        <f>+D2086</f>
        <v>334.93336543884709</v>
      </c>
      <c r="K2087" s="147">
        <f>+I2087-J2087</f>
        <v>0.35098905481498832</v>
      </c>
      <c r="L2087" s="142">
        <f>(-2*POWER(2*9.81*G2087*ABS(K2087)/F2087,0.5))*(LOG10(($D$2/(3.7*G2087))+((2.51*$D$3*POWER(F2087,0.5))/(G2087*POWER(2*9.81*G2087*ABS(K2087),0.5)))))</f>
        <v>0.28421803557904479</v>
      </c>
      <c r="M2087" s="146">
        <f>+IF(K2087&lt;0,-H2087*L2087,H2087*L2087)</f>
        <v>1.2556368177086947E-3</v>
      </c>
      <c r="N2087" s="142">
        <f>+M2087/K2087</f>
        <v>3.577424425301695E-3</v>
      </c>
      <c r="O2087" s="148"/>
    </row>
    <row r="2088" spans="2:15" ht="15.75" x14ac:dyDescent="0.3">
      <c r="B2088" s="141"/>
      <c r="C2088" s="142"/>
      <c r="D2088" s="152"/>
      <c r="E2088" s="144"/>
      <c r="F2088" s="142"/>
      <c r="G2088" s="142"/>
      <c r="H2088" s="146"/>
      <c r="I2088" s="152"/>
      <c r="J2088" s="143"/>
      <c r="K2088" s="142"/>
      <c r="L2088" s="149" t="s">
        <v>166</v>
      </c>
      <c r="M2088" s="150">
        <f>+SUM(M2086:M2087)-C2086</f>
        <v>-7.4020241243063882E-6</v>
      </c>
      <c r="N2088" s="151">
        <f>+SUM(N2086:N2087)</f>
        <v>7.0763425728143578E-3</v>
      </c>
      <c r="O2088" s="153"/>
    </row>
    <row r="2089" spans="2:15" x14ac:dyDescent="0.25">
      <c r="B2089" s="141"/>
      <c r="C2089" s="142"/>
      <c r="D2089" s="152"/>
      <c r="E2089" s="144"/>
      <c r="F2089" s="142"/>
      <c r="G2089" s="142"/>
      <c r="H2089" s="146"/>
      <c r="I2089" s="152"/>
      <c r="J2089" s="143"/>
      <c r="K2089" s="142"/>
      <c r="L2089" s="142"/>
      <c r="M2089" s="142"/>
      <c r="N2089" s="142"/>
      <c r="O2089" s="153"/>
    </row>
    <row r="2090" spans="2:15" x14ac:dyDescent="0.25">
      <c r="B2090" s="154" t="s">
        <v>146</v>
      </c>
      <c r="C2090" s="143">
        <f>4.52/1000</f>
        <v>4.5199999999999997E-3</v>
      </c>
      <c r="D2090" s="156">
        <f>+D2051+O2051</f>
        <v>335.28435449366208</v>
      </c>
      <c r="E2090" s="144" t="s">
        <v>112</v>
      </c>
      <c r="F2090" s="143">
        <v>401.36</v>
      </c>
      <c r="G2090" s="145">
        <f>110/1000</f>
        <v>0.11</v>
      </c>
      <c r="H2090" s="146">
        <f>+PI()*G2090^2/4</f>
        <v>9.5033177771091243E-3</v>
      </c>
      <c r="I2090" s="156">
        <f>+D2077+O2077</f>
        <v>335.32217838471428</v>
      </c>
      <c r="J2090" s="147">
        <f>+D2090</f>
        <v>335.28435449366208</v>
      </c>
      <c r="K2090" s="147">
        <f>+I2090-J2090</f>
        <v>3.7823891052198633E-2</v>
      </c>
      <c r="L2090" s="142">
        <f>(-2*POWER(2*9.81*G2090*ABS(K2090)/F2090,0.5))*(LOG10(($D$2/(3.7*G2090))+((2.51*$D$3*POWER(F2090,0.5))/(G2090*POWER(2*9.81*G2090*ABS(K2090),0.5)))))</f>
        <v>7.9594826845771099E-2</v>
      </c>
      <c r="M2090" s="146">
        <f>+IF(K2090&lt;0,-H2090*L2090,H2090*L2090)</f>
        <v>7.564149329293391E-4</v>
      </c>
      <c r="N2090" s="142">
        <f>+M2090/K2090</f>
        <v>1.9998337344126052E-2</v>
      </c>
      <c r="O2090" s="148">
        <f>2*M2094/N2094</f>
        <v>-1.9677166340730107E-3</v>
      </c>
    </row>
    <row r="2091" spans="2:15" x14ac:dyDescent="0.25">
      <c r="B2091" s="141"/>
      <c r="C2091" s="142"/>
      <c r="D2091" s="152"/>
      <c r="E2091" s="144" t="s">
        <v>167</v>
      </c>
      <c r="F2091" s="143">
        <v>249.85</v>
      </c>
      <c r="G2091" s="145">
        <f>75/1000</f>
        <v>7.4999999999999997E-2</v>
      </c>
      <c r="H2091" s="146">
        <f>+PI()*G2091^2/4</f>
        <v>4.4178646691106467E-3</v>
      </c>
      <c r="I2091" s="156">
        <f>+D2086+O2086</f>
        <v>334.93127339085811</v>
      </c>
      <c r="J2091" s="147">
        <f>+D2090</f>
        <v>335.28435449366208</v>
      </c>
      <c r="K2091" s="147">
        <f>+I2091-J2091</f>
        <v>-0.35308110280396932</v>
      </c>
      <c r="L2091" s="142">
        <f>(-2*POWER(2*9.81*G2091*ABS(K2091)/F2091,0.5))*(LOG10(($D$2/(3.7*G2091))+((2.51*$D$3*POWER(F2091,0.5))/(G2091*POWER(2*9.81*G2091*ABS(K2091),0.5)))))</f>
        <v>0.28518065069744725</v>
      </c>
      <c r="M2091" s="146">
        <f>+IF(K2091&lt;0,-H2091*L2091,H2091*L2091)</f>
        <v>-1.2598895210302367E-3</v>
      </c>
      <c r="N2091" s="142">
        <f>+M2091/K2091</f>
        <v>3.5682723063480619E-3</v>
      </c>
      <c r="O2091" s="148"/>
    </row>
    <row r="2092" spans="2:15" x14ac:dyDescent="0.25">
      <c r="B2092" s="141"/>
      <c r="C2092" s="142"/>
      <c r="D2092" s="152"/>
      <c r="E2092" s="144" t="s">
        <v>140</v>
      </c>
      <c r="F2092" s="143">
        <v>298.01</v>
      </c>
      <c r="G2092" s="145">
        <f>63/1000</f>
        <v>6.3E-2</v>
      </c>
      <c r="H2092" s="146">
        <f>+PI()*G2092^2/4</f>
        <v>3.1172453105244723E-3</v>
      </c>
      <c r="I2092" s="156">
        <f>+D2057+O2057</f>
        <v>335.24568565639055</v>
      </c>
      <c r="J2092" s="147">
        <f>+D2090</f>
        <v>335.28435449366208</v>
      </c>
      <c r="K2092" s="147">
        <f>+I2092-J2092</f>
        <v>-3.866883727152981E-2</v>
      </c>
      <c r="L2092" s="142">
        <f>(-2*POWER(2*9.81*G2092*ABS(K2092)/F2092,0.5))*(LOG10(($D$2/(3.7*G2092))+((2.51*$D$3*POWER(F2092,0.5))/(G2092*POWER(2*9.81*G2092*ABS(K2092),0.5)))))</f>
        <v>6.3247366127638399E-2</v>
      </c>
      <c r="M2092" s="146">
        <f>+IF(K2092&lt;0,-H2092*L2092,H2092*L2092)</f>
        <v>-1.9715755546440515E-4</v>
      </c>
      <c r="N2092" s="142">
        <f>+M2092/K2092</f>
        <v>5.0986160788848885E-3</v>
      </c>
      <c r="O2092" s="148"/>
    </row>
    <row r="2093" spans="2:15" x14ac:dyDescent="0.25">
      <c r="B2093" s="141"/>
      <c r="C2093" s="142"/>
      <c r="D2093" s="142"/>
      <c r="E2093" s="144" t="s">
        <v>168</v>
      </c>
      <c r="F2093" s="143">
        <v>184.94</v>
      </c>
      <c r="G2093" s="145">
        <f>110/1000</f>
        <v>0.11</v>
      </c>
      <c r="H2093" s="146">
        <f>+PI()*G2093^2/4</f>
        <v>9.5033177771091243E-3</v>
      </c>
      <c r="I2093" s="156">
        <f>+D2065+O2065</f>
        <v>335.79824654937738</v>
      </c>
      <c r="J2093" s="147">
        <f>+D2090</f>
        <v>335.28435449366208</v>
      </c>
      <c r="K2093" s="147">
        <f>+I2093-J2093</f>
        <v>0.51389205571530283</v>
      </c>
      <c r="L2093" s="142">
        <f>(-2*POWER(2*9.81*G2093*ABS(K2093)/F2093,0.5))*(LOG10(($D$2/(3.7*G2093))+((2.51*$D$3*POWER(F2093,0.5))/(G2093*POWER(2*9.81*G2093*ABS(K2093),0.5)))))</f>
        <v>0.5453366616595744</v>
      </c>
      <c r="M2093" s="146">
        <f>+IF(K2093&lt;0,-H2093*L2093,H2093*L2093)</f>
        <v>5.1825075912587774E-3</v>
      </c>
      <c r="N2093" s="142">
        <f>+M2093/K2093</f>
        <v>1.0084817489628398E-2</v>
      </c>
      <c r="O2093" s="148"/>
    </row>
    <row r="2094" spans="2:15" ht="15.75" x14ac:dyDescent="0.3">
      <c r="B2094" s="141"/>
      <c r="C2094" s="142"/>
      <c r="D2094" s="142"/>
      <c r="E2094" s="142"/>
      <c r="F2094" s="142"/>
      <c r="G2094" s="142"/>
      <c r="H2094" s="146"/>
      <c r="I2094" s="152"/>
      <c r="J2094" s="143"/>
      <c r="K2094" s="142"/>
      <c r="L2094" s="149" t="s">
        <v>166</v>
      </c>
      <c r="M2094" s="150">
        <f>+SUM(M2090:M2093)-C2090</f>
        <v>-3.8124552306524791E-5</v>
      </c>
      <c r="N2094" s="151">
        <f>+SUM(N2090:N2093)</f>
        <v>3.8750043218987403E-2</v>
      </c>
      <c r="O2094" s="153"/>
    </row>
    <row r="2095" spans="2:15" x14ac:dyDescent="0.25">
      <c r="B2095" s="141"/>
      <c r="C2095" s="142"/>
      <c r="D2095" s="142"/>
      <c r="E2095" s="142"/>
      <c r="F2095" s="142"/>
      <c r="G2095" s="142"/>
      <c r="H2095" s="146"/>
      <c r="I2095" s="142"/>
      <c r="J2095" s="143"/>
      <c r="K2095" s="142"/>
      <c r="L2095" s="142"/>
      <c r="M2095" s="142"/>
      <c r="N2095" s="142"/>
      <c r="O2095" s="153"/>
    </row>
    <row r="2096" spans="2:15" x14ac:dyDescent="0.25">
      <c r="B2096" s="154" t="s">
        <v>147</v>
      </c>
      <c r="C2096" s="142">
        <f>0.79/1000</f>
        <v>7.9000000000000001E-4</v>
      </c>
      <c r="D2096" s="147">
        <f>+D2057+O2057</f>
        <v>335.24568565639055</v>
      </c>
      <c r="E2096" s="144" t="s">
        <v>140</v>
      </c>
      <c r="F2096" s="143">
        <v>298.01</v>
      </c>
      <c r="G2096" s="143">
        <f>63/1000</f>
        <v>6.3E-2</v>
      </c>
      <c r="H2096" s="146">
        <f>+PI()*G2096^2/4</f>
        <v>3.1172453105244723E-3</v>
      </c>
      <c r="I2096" s="147">
        <f>+D2090+O2090</f>
        <v>335.28238677702802</v>
      </c>
      <c r="J2096" s="147">
        <f>+D2096</f>
        <v>335.24568565639055</v>
      </c>
      <c r="K2096" s="147">
        <f>+I2096-J2096</f>
        <v>3.6701120637474105E-2</v>
      </c>
      <c r="L2096" s="142">
        <f>(-2*POWER(2*9.81*G2096*ABS(K2096)/F2096,0.5))*(LOG10(($D$2/(3.7*G2096))+((2.51*$D$3*POWER(F2096,0.5))/(G2096*POWER(2*9.81*G2096*ABS(K2096),0.5)))))</f>
        <v>6.13378528671982E-2</v>
      </c>
      <c r="M2096" s="146">
        <f>+IF(K2096&lt;0,-H2096*L2096,H2096*L2096)</f>
        <v>1.9120513420791365E-4</v>
      </c>
      <c r="N2096" s="142">
        <f>+M2096/K2096</f>
        <v>5.2097900796163003E-3</v>
      </c>
      <c r="O2096" s="148">
        <f>2*M2098/N2098</f>
        <v>-1.9873367108637855E-3</v>
      </c>
    </row>
    <row r="2097" spans="2:15" x14ac:dyDescent="0.25">
      <c r="B2097" s="141"/>
      <c r="C2097" s="142"/>
      <c r="D2097" s="142"/>
      <c r="E2097" s="144" t="s">
        <v>169</v>
      </c>
      <c r="F2097" s="143">
        <v>119.71</v>
      </c>
      <c r="G2097" s="143">
        <f>63/1000</f>
        <v>6.3E-2</v>
      </c>
      <c r="H2097" s="146">
        <f>+PI()*G2097^2/4</f>
        <v>3.1172453105244723E-3</v>
      </c>
      <c r="I2097" s="147">
        <f>+D2061+O2061</f>
        <v>335.34776548460644</v>
      </c>
      <c r="J2097" s="147">
        <f>+D2096</f>
        <v>335.24568565639055</v>
      </c>
      <c r="K2097" s="147">
        <f>+I2097-J2097</f>
        <v>0.10207982821589212</v>
      </c>
      <c r="L2097" s="142">
        <f>(-2*POWER(2*9.81*G2097*ABS(K2097)/F2097,0.5))*(LOG10(($D$2/(3.7*G2097))+((2.51*$D$3*POWER(F2097,0.5))/(G2097*POWER(2*9.81*G2097*ABS(K2097),0.5)))))</f>
        <v>0.18859451088185625</v>
      </c>
      <c r="M2097" s="146">
        <f>+IF(K2097&lt;0,-H2097*L2097,H2097*L2097)</f>
        <v>5.878953546371229E-4</v>
      </c>
      <c r="N2097" s="142">
        <f>+M2097/K2097</f>
        <v>5.7591726486232219E-3</v>
      </c>
      <c r="O2097" s="148"/>
    </row>
    <row r="2098" spans="2:15" ht="15.75" x14ac:dyDescent="0.3">
      <c r="B2098" s="141"/>
      <c r="C2098" s="142"/>
      <c r="D2098" s="142"/>
      <c r="E2098" s="142"/>
      <c r="F2098" s="142"/>
      <c r="G2098" s="142"/>
      <c r="H2098" s="146"/>
      <c r="I2098" s="142"/>
      <c r="J2098" s="142"/>
      <c r="K2098" s="142"/>
      <c r="L2098" s="149" t="s">
        <v>166</v>
      </c>
      <c r="M2098" s="150">
        <f>+SUM(M2096:M2097)-C2096</f>
        <v>-1.0899511154963495E-5</v>
      </c>
      <c r="N2098" s="151">
        <f>+SUM(N2096:N2097)</f>
        <v>1.0968962728239523E-2</v>
      </c>
      <c r="O2098" s="153"/>
    </row>
    <row r="2099" spans="2:15" x14ac:dyDescent="0.25">
      <c r="B2099" s="141"/>
      <c r="C2099" s="142"/>
      <c r="D2099" s="142"/>
      <c r="E2099" s="142"/>
      <c r="F2099" s="142"/>
      <c r="G2099" s="142"/>
      <c r="H2099" s="146"/>
      <c r="I2099" s="142"/>
      <c r="J2099" s="142"/>
      <c r="K2099" s="142"/>
      <c r="L2099" s="142"/>
      <c r="M2099" s="142"/>
      <c r="N2099" s="142"/>
      <c r="O2099" s="153"/>
    </row>
    <row r="2100" spans="2:15" x14ac:dyDescent="0.25">
      <c r="B2100" s="154" t="s">
        <v>148</v>
      </c>
      <c r="C2100" s="142">
        <f>0.76/1000</f>
        <v>7.6000000000000004E-4</v>
      </c>
      <c r="D2100" s="147">
        <f>+D2061+O2061</f>
        <v>335.34776548460644</v>
      </c>
      <c r="E2100" s="144" t="s">
        <v>169</v>
      </c>
      <c r="F2100" s="143">
        <v>119.71</v>
      </c>
      <c r="G2100" s="143">
        <f>63/1000</f>
        <v>6.3E-2</v>
      </c>
      <c r="H2100" s="146">
        <f>+PI()*G2100^2/4</f>
        <v>3.1172453105244723E-3</v>
      </c>
      <c r="I2100" s="147">
        <f>+D2096+O2096</f>
        <v>335.24369831967971</v>
      </c>
      <c r="J2100" s="261">
        <f>+D2100</f>
        <v>335.34776548460644</v>
      </c>
      <c r="K2100" s="147">
        <f>+I2100-J2100</f>
        <v>-0.1040671649267324</v>
      </c>
      <c r="L2100" s="142">
        <f>(-2*POWER(2*9.81*G2100*ABS(K2100)/F2100,0.5))*(LOG10(($D$2/(3.7*G2100))+((2.51*$D$3*POWER(F2100,0.5))/(G2100*POWER(2*9.81*G2100*ABS(K2100),0.5)))))</f>
        <v>0.19069455359790291</v>
      </c>
      <c r="M2100" s="146">
        <f>+IF(K2100&lt;0,-H2100*L2100,H2100*L2100)</f>
        <v>-5.9444170294562046E-4</v>
      </c>
      <c r="N2100" s="142">
        <f>+M2100/K2100</f>
        <v>5.7120966383982117E-3</v>
      </c>
      <c r="O2100" s="148">
        <f>2*M2102/N2102</f>
        <v>-1.875524770109948E-3</v>
      </c>
    </row>
    <row r="2101" spans="2:15" x14ac:dyDescent="0.25">
      <c r="B2101" s="141"/>
      <c r="C2101" s="142"/>
      <c r="D2101" s="142"/>
      <c r="E2101" s="144" t="s">
        <v>122</v>
      </c>
      <c r="F2101" s="143">
        <v>283.68</v>
      </c>
      <c r="G2101" s="143">
        <f>75/1000</f>
        <v>7.4999999999999997E-2</v>
      </c>
      <c r="H2101" s="146">
        <f>+PI()*G2101^2/4</f>
        <v>4.4178646691106467E-3</v>
      </c>
      <c r="I2101" s="147">
        <f>+D2065+O2065</f>
        <v>335.79824654937738</v>
      </c>
      <c r="J2101" s="261">
        <f>+D2100</f>
        <v>335.34776548460644</v>
      </c>
      <c r="K2101" s="147">
        <f>+I2101-J2101</f>
        <v>0.45048106477094052</v>
      </c>
      <c r="L2101" s="262">
        <f>(-2*POWER(2*9.81*G2101*ABS(K2101)/F2101,0.5))*(LOG10(($D$2/(3.7*G2101))+((2.51*$D$3*POWER(F2101,0.5))/(G2101*POWER(2*9.81*G2101*ABS(K2101),0.5)))))</f>
        <v>0.30473603654342152</v>
      </c>
      <c r="M2101" s="146">
        <f>+IF(K2101&lt;0,-H2101*L2101,H2101*L2101)</f>
        <v>1.3462825692499929E-3</v>
      </c>
      <c r="N2101" s="142">
        <f>+M2101/K2101</f>
        <v>2.9885441909407386E-3</v>
      </c>
      <c r="O2101" s="148"/>
    </row>
    <row r="2102" spans="2:15" ht="15.75" x14ac:dyDescent="0.3">
      <c r="B2102" s="141"/>
      <c r="C2102" s="142"/>
      <c r="D2102" s="142"/>
      <c r="E2102" s="142"/>
      <c r="F2102" s="142"/>
      <c r="G2102" s="142"/>
      <c r="H2102" s="142"/>
      <c r="I2102" s="142"/>
      <c r="J2102" s="142"/>
      <c r="K2102" s="142"/>
      <c r="L2102" s="149" t="s">
        <v>166</v>
      </c>
      <c r="M2102" s="150">
        <f>+SUM(M2100:M2101)-C2100</f>
        <v>-8.1591336956275814E-6</v>
      </c>
      <c r="N2102" s="151">
        <f>+SUM(N2100:N2101)</f>
        <v>8.7006408293389507E-3</v>
      </c>
      <c r="O2102" s="153"/>
    </row>
    <row r="2103" spans="2:15" x14ac:dyDescent="0.25">
      <c r="B2103" s="154"/>
      <c r="C2103" s="142"/>
      <c r="D2103" s="142"/>
      <c r="E2103" s="142"/>
      <c r="F2103" s="142"/>
      <c r="G2103" s="142"/>
      <c r="H2103" s="142"/>
      <c r="I2103" s="142"/>
      <c r="J2103" s="142"/>
      <c r="K2103" s="142"/>
      <c r="L2103" s="142"/>
      <c r="M2103" s="142"/>
      <c r="N2103" s="142"/>
      <c r="O2103" s="153"/>
    </row>
    <row r="2104" spans="2:15" x14ac:dyDescent="0.25">
      <c r="B2104" s="154" t="s">
        <v>142</v>
      </c>
      <c r="C2104" s="142">
        <f>3.71/1000</f>
        <v>3.7099999999999998E-3</v>
      </c>
      <c r="D2104" s="147">
        <f>+D2065+O2065</f>
        <v>335.79824654937738</v>
      </c>
      <c r="E2104" s="144" t="s">
        <v>168</v>
      </c>
      <c r="F2104" s="143">
        <v>184.94</v>
      </c>
      <c r="G2104" s="145">
        <f>110/1000</f>
        <v>0.11</v>
      </c>
      <c r="H2104" s="146">
        <f>+PI()*G2104^2/4</f>
        <v>9.5033177771091243E-3</v>
      </c>
      <c r="I2104" s="147">
        <f>+D2090+O2090</f>
        <v>335.28238677702802</v>
      </c>
      <c r="J2104" s="261">
        <f>+D2104</f>
        <v>335.79824654937738</v>
      </c>
      <c r="K2104" s="147">
        <f>+I2104-J2104</f>
        <v>-0.51585977234935854</v>
      </c>
      <c r="L2104" s="262">
        <f>(-2*POWER(2*9.81*G2104*ABS(K2104)/F2104,0.5))*(LOG10(($D$2/(3.7*G2104))+((2.51*$D$3*POWER(F2104,0.5))/(G2104*POWER(2*9.81*G2104*ABS(K2104),0.5)))))</f>
        <v>0.54650692493476849</v>
      </c>
      <c r="M2104" s="146">
        <f>+IF(K2104&lt;0,-H2104*L2104,H2104*L2104)</f>
        <v>-5.1936289750458275E-3</v>
      </c>
      <c r="N2104" s="142">
        <f>+M2104/K2104</f>
        <v>1.0067908477128776E-2</v>
      </c>
      <c r="O2104" s="148">
        <f>2*M2107/N2107</f>
        <v>-1.5776864111525879E-3</v>
      </c>
    </row>
    <row r="2105" spans="2:15" x14ac:dyDescent="0.25">
      <c r="B2105" s="141"/>
      <c r="C2105" s="142"/>
      <c r="D2105" s="142"/>
      <c r="E2105" s="144" t="s">
        <v>171</v>
      </c>
      <c r="F2105" s="143">
        <v>283.68</v>
      </c>
      <c r="G2105" s="143">
        <f>75/1000</f>
        <v>7.4999999999999997E-2</v>
      </c>
      <c r="H2105" s="146">
        <f>+PI()*G2105^2/4</f>
        <v>4.4178646691106467E-3</v>
      </c>
      <c r="I2105" s="147">
        <f>+D2100+O2100</f>
        <v>335.34588995983631</v>
      </c>
      <c r="J2105" s="261">
        <f>+D2104</f>
        <v>335.79824654937738</v>
      </c>
      <c r="K2105" s="147">
        <f>+I2105-J2105</f>
        <v>-0.45235658954106839</v>
      </c>
      <c r="L2105" s="262">
        <f>(-2*POWER(2*9.81*G2105*ABS(K2105)/F2105,0.5))*(LOG10(($D$2/(3.7*G2105))+((2.51*$D$3*POWER(F2105,0.5))/(G2105*POWER(2*9.81*G2105*ABS(K2105),0.5)))))</f>
        <v>0.30545647733421288</v>
      </c>
      <c r="M2105" s="146">
        <f>+IF(K2105&lt;0,-H2105*L2105,H2105*L2105)</f>
        <v>-1.3494653791658161E-3</v>
      </c>
      <c r="N2105" s="142">
        <f>+M2105/K2105</f>
        <v>2.9831893916586823E-3</v>
      </c>
      <c r="O2105" s="148"/>
    </row>
    <row r="2106" spans="2:15" x14ac:dyDescent="0.25">
      <c r="B2106" s="141"/>
      <c r="C2106" s="142"/>
      <c r="D2106" s="142"/>
      <c r="E2106" s="144" t="s">
        <v>170</v>
      </c>
      <c r="F2106" s="143">
        <v>372.26</v>
      </c>
      <c r="G2106" s="145">
        <f>110/1000</f>
        <v>0.11</v>
      </c>
      <c r="H2106" s="146">
        <f>+PI()*G2106^2/4</f>
        <v>9.5033177771091243E-3</v>
      </c>
      <c r="I2106" s="147">
        <v>339.3</v>
      </c>
      <c r="J2106" s="261">
        <f>+D2104</f>
        <v>335.79824654937738</v>
      </c>
      <c r="K2106" s="147">
        <f>+I2106-J2106</f>
        <v>3.5017534506226298</v>
      </c>
      <c r="L2106" s="262">
        <f>(-2*POWER(2*9.81*G2106*ABS(K2106)/F2106,0.5))*(LOG10(($D$2/(3.7*G2106))+((2.51*$D$3*POWER(F2106,0.5))/(G2106*POWER(2*9.81*G2106*ABS(K2106),0.5)))))</f>
        <v>1.0775702169979475</v>
      </c>
      <c r="M2106" s="146">
        <f>+IF(K2106&lt;0,-H2106*L2106,H2106*L2106)</f>
        <v>1.0240492199279931E-2</v>
      </c>
      <c r="N2106" s="142">
        <f>+M2106/K2106</f>
        <v>2.9243898360288957E-3</v>
      </c>
      <c r="O2106" s="148"/>
    </row>
    <row r="2107" spans="2:15" ht="16.5" thickBot="1" x14ac:dyDescent="0.35">
      <c r="B2107" s="299"/>
      <c r="C2107" s="300"/>
      <c r="D2107" s="300"/>
      <c r="E2107" s="300"/>
      <c r="F2107" s="300"/>
      <c r="G2107" s="300"/>
      <c r="H2107" s="300"/>
      <c r="I2107" s="300"/>
      <c r="J2107" s="300"/>
      <c r="K2107" s="300"/>
      <c r="L2107" s="301" t="s">
        <v>166</v>
      </c>
      <c r="M2107" s="302">
        <f>+SUM(M2104:M2106)-C2104</f>
        <v>-1.2602154931712004E-5</v>
      </c>
      <c r="N2107" s="303">
        <f>+SUM(N2104:N2106)</f>
        <v>1.5975487704816355E-2</v>
      </c>
      <c r="O2107" s="304"/>
    </row>
    <row r="2109" spans="2:15" ht="15.75" thickBot="1" x14ac:dyDescent="0.3"/>
    <row r="2110" spans="2:15" ht="15.75" thickBot="1" x14ac:dyDescent="0.3">
      <c r="B2110" s="131">
        <f>+B2071+1</f>
        <v>55</v>
      </c>
      <c r="D2110" s="297"/>
    </row>
    <row r="2111" spans="2:15" ht="32.25" thickBot="1" x14ac:dyDescent="0.3">
      <c r="B2111" s="125" t="s">
        <v>151</v>
      </c>
      <c r="C2111" s="298" t="s">
        <v>161</v>
      </c>
      <c r="D2111" s="298" t="s">
        <v>153</v>
      </c>
      <c r="E2111" s="125" t="s">
        <v>152</v>
      </c>
      <c r="F2111" s="125" t="s">
        <v>78</v>
      </c>
      <c r="G2111" s="125" t="s">
        <v>115</v>
      </c>
      <c r="H2111" s="125" t="s">
        <v>154</v>
      </c>
      <c r="I2111" s="125" t="s">
        <v>155</v>
      </c>
      <c r="J2111" s="125" t="s">
        <v>156</v>
      </c>
      <c r="K2111" s="125" t="s">
        <v>157</v>
      </c>
      <c r="L2111" s="125" t="s">
        <v>82</v>
      </c>
      <c r="M2111" s="125" t="s">
        <v>164</v>
      </c>
      <c r="N2111" s="125" t="s">
        <v>158</v>
      </c>
      <c r="O2111" s="129" t="s">
        <v>165</v>
      </c>
    </row>
    <row r="2112" spans="2:15" x14ac:dyDescent="0.25">
      <c r="B2112" s="132" t="s">
        <v>127</v>
      </c>
      <c r="C2112" s="133">
        <f>2.97/1000</f>
        <v>2.97E-3</v>
      </c>
      <c r="D2112" s="134">
        <f>+D2073+O2073</f>
        <v>336.48345150270109</v>
      </c>
      <c r="E2112" s="135" t="s">
        <v>110</v>
      </c>
      <c r="F2112" s="136">
        <v>310.83</v>
      </c>
      <c r="G2112" s="137">
        <f>110/1000</f>
        <v>0.11</v>
      </c>
      <c r="H2112" s="138">
        <f>+PI()*G2112^2/4</f>
        <v>9.5033177771091243E-3</v>
      </c>
      <c r="I2112" s="134">
        <v>339.3</v>
      </c>
      <c r="J2112" s="134">
        <f>+D2112</f>
        <v>336.48345150270109</v>
      </c>
      <c r="K2112" s="134">
        <f>+I2112-J2112</f>
        <v>2.8165484972989248</v>
      </c>
      <c r="L2112" s="133">
        <f>(-2*POWER(2*9.81*G2112*ABS(K2112)/F2112,0.5))*(LOG10(($D$2/(3.7*G2112))+((2.51*$D$3*POWER(F2112,0.5))/(G2112*POWER(2*9.81*G2112*ABS(K2112),0.5)))))</f>
        <v>1.055382528864321</v>
      </c>
      <c r="M2112" s="139">
        <f>+IF(K2112&lt;0,-H2112*L2112,H2112*L2112)</f>
        <v>1.0029635548206685E-2</v>
      </c>
      <c r="N2112" s="133">
        <f>+M2112/K2112</f>
        <v>3.5609667498447566E-3</v>
      </c>
      <c r="O2112" s="140">
        <f>2*M2114/N2114</f>
        <v>-1.2861714705000419E-3</v>
      </c>
    </row>
    <row r="2113" spans="2:15" x14ac:dyDescent="0.25">
      <c r="B2113" s="141"/>
      <c r="C2113" s="142"/>
      <c r="D2113" s="143"/>
      <c r="E2113" s="144" t="s">
        <v>138</v>
      </c>
      <c r="F2113" s="143">
        <v>240.22</v>
      </c>
      <c r="G2113" s="145">
        <f>110/1000</f>
        <v>0.11</v>
      </c>
      <c r="H2113" s="146">
        <f>+PI()*G2113^2/4</f>
        <v>9.5033177771091243E-3</v>
      </c>
      <c r="I2113" s="147">
        <f>+D2077+O2077</f>
        <v>335.32217838471428</v>
      </c>
      <c r="J2113" s="147">
        <f>+D2112</f>
        <v>336.48345150270109</v>
      </c>
      <c r="K2113" s="147">
        <f>+I2113-J2113</f>
        <v>-1.1612731179868092</v>
      </c>
      <c r="L2113" s="142">
        <f>(-2*POWER(2*9.81*G2113*ABS(K2113)/F2113,0.5))*(LOG10(($D$2/(3.7*G2113))+((2.51*$D$3*POWER(F2113,0.5))/(G2113*POWER(2*9.81*G2113*ABS(K2113),0.5)))))</f>
        <v>0.7435128042614384</v>
      </c>
      <c r="M2113" s="146">
        <f>+IF(K2113&lt;0,-H2113*L2113,H2113*L2113)</f>
        <v>-7.0658384502459842E-3</v>
      </c>
      <c r="N2113" s="142">
        <f>+M2113/K2113</f>
        <v>6.0845621420182088E-3</v>
      </c>
      <c r="O2113" s="148"/>
    </row>
    <row r="2114" spans="2:15" ht="15.75" x14ac:dyDescent="0.3">
      <c r="B2114" s="141"/>
      <c r="C2114" s="142"/>
      <c r="D2114" s="143"/>
      <c r="E2114" s="144"/>
      <c r="F2114" s="143"/>
      <c r="G2114" s="145"/>
      <c r="H2114" s="146"/>
      <c r="I2114" s="147"/>
      <c r="J2114" s="147"/>
      <c r="K2114" s="147"/>
      <c r="L2114" s="149" t="s">
        <v>166</v>
      </c>
      <c r="M2114" s="150">
        <f>+SUM(M2112:M2113)-C2112</f>
        <v>-6.2029020392990152E-6</v>
      </c>
      <c r="N2114" s="151">
        <f>+SUM(N2112:N2113)</f>
        <v>9.6455288918629659E-3</v>
      </c>
      <c r="O2114" s="148"/>
    </row>
    <row r="2115" spans="2:15" x14ac:dyDescent="0.25">
      <c r="B2115" s="141"/>
      <c r="C2115" s="142"/>
      <c r="D2115" s="143"/>
      <c r="E2115" s="144"/>
      <c r="F2115" s="142"/>
      <c r="G2115" s="142"/>
      <c r="H2115" s="146"/>
      <c r="I2115" s="152"/>
      <c r="J2115" s="142"/>
      <c r="K2115" s="142"/>
      <c r="L2115" s="142"/>
      <c r="M2115" s="142"/>
      <c r="N2115" s="142"/>
      <c r="O2115" s="153"/>
    </row>
    <row r="2116" spans="2:15" x14ac:dyDescent="0.25">
      <c r="B2116" s="154" t="s">
        <v>128</v>
      </c>
      <c r="C2116" s="142">
        <f>3.73/1000</f>
        <v>3.7299999999999998E-3</v>
      </c>
      <c r="D2116" s="147">
        <f>+D2077+O2077</f>
        <v>335.32217838471428</v>
      </c>
      <c r="E2116" s="144" t="s">
        <v>138</v>
      </c>
      <c r="F2116" s="143">
        <v>240.22</v>
      </c>
      <c r="G2116" s="155">
        <f>110/1000</f>
        <v>0.11</v>
      </c>
      <c r="H2116" s="146">
        <f>+PI()*G2116^2/4</f>
        <v>9.5033177771091243E-3</v>
      </c>
      <c r="I2116" s="156">
        <f>+D2112+O2112</f>
        <v>336.48216533123059</v>
      </c>
      <c r="J2116" s="147">
        <f>+D2116</f>
        <v>335.32217838471428</v>
      </c>
      <c r="K2116" s="147">
        <f>+I2116-J2116</f>
        <v>1.1599869465163124</v>
      </c>
      <c r="L2116" s="142">
        <f>(-2*POWER(2*9.81*G2116*ABS(K2116)/F2116,0.5))*(LOG10(($D$2/(3.7*G2116))+((2.51*$D$3*POWER(F2116,0.5))/(G2116*POWER(2*9.81*G2116*ABS(K2116),0.5)))))</f>
        <v>0.7430526085212652</v>
      </c>
      <c r="M2116" s="146">
        <f>+IF(K2116&lt;0,-H2116*L2116,H2116*L2116)</f>
        <v>7.061465063887446E-3</v>
      </c>
      <c r="N2116" s="142">
        <f>+M2116/K2116</f>
        <v>6.0875383857503986E-3</v>
      </c>
      <c r="O2116" s="148">
        <f>2*M2119/N2119</f>
        <v>-1.8799983483217732E-3</v>
      </c>
    </row>
    <row r="2117" spans="2:15" x14ac:dyDescent="0.25">
      <c r="B2117" s="141"/>
      <c r="C2117" s="142"/>
      <c r="D2117" s="143"/>
      <c r="E2117" s="144" t="s">
        <v>139</v>
      </c>
      <c r="F2117" s="147">
        <v>237.3</v>
      </c>
      <c r="G2117" s="155">
        <f>110/1000</f>
        <v>0.11</v>
      </c>
      <c r="H2117" s="146">
        <f>+PI()*G2117^2/4</f>
        <v>9.5033177771091243E-3</v>
      </c>
      <c r="I2117" s="156">
        <f>+D2082+O2082</f>
        <v>335.12970074284823</v>
      </c>
      <c r="J2117" s="147">
        <f>+D2116</f>
        <v>335.32217838471428</v>
      </c>
      <c r="K2117" s="147">
        <f>+I2117-J2117</f>
        <v>-0.19247764186604854</v>
      </c>
      <c r="L2117" s="142">
        <f>(-2*POWER(2*9.81*G2117*ABS(K2117)/F2117,0.5))*(LOG10(($D$2/(3.7*G2117))+((2.51*$D$3*POWER(F2117,0.5))/(G2117*POWER(2*9.81*G2117*ABS(K2117),0.5)))))</f>
        <v>0.27246663443087843</v>
      </c>
      <c r="M2117" s="146">
        <f>+IF(K2117&lt;0,-H2117*L2117,H2117*L2117)</f>
        <v>-2.58933701065606E-3</v>
      </c>
      <c r="N2117" s="142">
        <f>+M2117/K2117</f>
        <v>1.3452663829173801E-2</v>
      </c>
      <c r="O2117" s="148"/>
    </row>
    <row r="2118" spans="2:15" x14ac:dyDescent="0.25">
      <c r="B2118" s="141"/>
      <c r="C2118" s="142"/>
      <c r="D2118" s="143"/>
      <c r="E2118" s="144" t="s">
        <v>112</v>
      </c>
      <c r="F2118" s="143">
        <v>401.36</v>
      </c>
      <c r="G2118" s="155">
        <f>110/1000</f>
        <v>0.11</v>
      </c>
      <c r="H2118" s="146">
        <f>+PI()*G2118^2/4</f>
        <v>9.5033177771091243E-3</v>
      </c>
      <c r="I2118" s="156">
        <f>+D2090+O2090</f>
        <v>335.28238677702802</v>
      </c>
      <c r="J2118" s="147">
        <f>+D2116</f>
        <v>335.32217838471428</v>
      </c>
      <c r="K2118" s="147">
        <f>+I2118-J2118</f>
        <v>-3.9791607686254338E-2</v>
      </c>
      <c r="L2118" s="142">
        <f>(-2*POWER(2*9.81*G2118*ABS(K2118)/F2118,0.5))*(LOG10(($D$2/(3.7*G2118))+((2.51*$D$3*POWER(F2118,0.5))/(G2118*POWER(2*9.81*G2118*ABS(K2118),0.5)))))</f>
        <v>8.1960399378608537E-2</v>
      </c>
      <c r="M2118" s="146">
        <f>+IF(K2118&lt;0,-H2118*L2118,H2118*L2118)</f>
        <v>-7.7889572043369408E-4</v>
      </c>
      <c r="N2118" s="142">
        <f>+M2118/K2118</f>
        <v>1.9574371726195843E-2</v>
      </c>
      <c r="O2118" s="148"/>
    </row>
    <row r="2119" spans="2:15" ht="15.75" x14ac:dyDescent="0.3">
      <c r="B2119" s="141"/>
      <c r="C2119" s="142"/>
      <c r="D2119" s="143"/>
      <c r="E2119" s="144"/>
      <c r="F2119" s="143"/>
      <c r="G2119" s="155"/>
      <c r="H2119" s="146"/>
      <c r="I2119" s="156"/>
      <c r="J2119" s="147"/>
      <c r="K2119" s="147"/>
      <c r="L2119" s="149" t="s">
        <v>166</v>
      </c>
      <c r="M2119" s="150">
        <f>+SUM(M2116:M2118)-C2116</f>
        <v>-3.6767667202307775E-5</v>
      </c>
      <c r="N2119" s="151">
        <f>+SUM(N2116:N2118)</f>
        <v>3.9114573941120043E-2</v>
      </c>
      <c r="O2119" s="153"/>
    </row>
    <row r="2120" spans="2:15" x14ac:dyDescent="0.25">
      <c r="B2120" s="141"/>
      <c r="C2120" s="142"/>
      <c r="D2120" s="143"/>
      <c r="E2120" s="144"/>
      <c r="F2120" s="142"/>
      <c r="G2120" s="142"/>
      <c r="H2120" s="146"/>
      <c r="I2120" s="152"/>
      <c r="J2120" s="143"/>
      <c r="K2120" s="142"/>
      <c r="L2120" s="142"/>
      <c r="M2120" s="142"/>
      <c r="N2120" s="142"/>
      <c r="O2120" s="153"/>
    </row>
    <row r="2121" spans="2:15" x14ac:dyDescent="0.25">
      <c r="B2121" s="154" t="s">
        <v>141</v>
      </c>
      <c r="C2121" s="179">
        <f>1.9/1000</f>
        <v>1.9E-3</v>
      </c>
      <c r="D2121" s="147">
        <f>+D2082+O2082</f>
        <v>335.12970074284823</v>
      </c>
      <c r="E2121" s="144" t="s">
        <v>139</v>
      </c>
      <c r="F2121" s="147">
        <v>237.3</v>
      </c>
      <c r="G2121" s="155">
        <f>110/1000</f>
        <v>0.11</v>
      </c>
      <c r="H2121" s="146">
        <f>+PI()*G2121^2/4</f>
        <v>9.5033177771091243E-3</v>
      </c>
      <c r="I2121" s="156">
        <f>+D2116+O2116</f>
        <v>335.32029838636595</v>
      </c>
      <c r="J2121" s="147">
        <f>+D2121</f>
        <v>335.12970074284823</v>
      </c>
      <c r="K2121" s="147">
        <f>+I2121-J2121</f>
        <v>0.19059764351771946</v>
      </c>
      <c r="L2121" s="142">
        <f>(-2*POWER(2*9.81*G2121*ABS(K2121)/F2121,0.5))*(LOG10(($D$2/(3.7*G2121))+((2.51*$D$3*POWER(F2121,0.5))/(G2121*POWER(2*9.81*G2121*ABS(K2121),0.5)))))</f>
        <v>0.27095642721979091</v>
      </c>
      <c r="M2121" s="146">
        <f>+IF(K2121&lt;0,-H2121*L2121,H2121*L2121)</f>
        <v>2.5749850316198137E-3</v>
      </c>
      <c r="N2121" s="142">
        <f>+M2121/K2121</f>
        <v>1.3510057019044008E-2</v>
      </c>
      <c r="O2121" s="148">
        <f>2*M2123/N2123</f>
        <v>-1.9034096400567743E-3</v>
      </c>
    </row>
    <row r="2122" spans="2:15" x14ac:dyDescent="0.25">
      <c r="B2122" s="141"/>
      <c r="C2122" s="142"/>
      <c r="D2122" s="143"/>
      <c r="E2122" s="144" t="s">
        <v>117</v>
      </c>
      <c r="F2122" s="143">
        <v>401.35</v>
      </c>
      <c r="G2122" s="143">
        <f>75/1000</f>
        <v>7.4999999999999997E-2</v>
      </c>
      <c r="H2122" s="146">
        <f>+PI()*G2122^2/4</f>
        <v>4.4178646691106467E-3</v>
      </c>
      <c r="I2122" s="156">
        <f>+D2086+O2086</f>
        <v>334.93127339085811</v>
      </c>
      <c r="J2122" s="147">
        <f>+D2121</f>
        <v>335.12970074284823</v>
      </c>
      <c r="K2122" s="147">
        <f>+I2122-J2122</f>
        <v>-0.1984273519901194</v>
      </c>
      <c r="L2122" s="142">
        <f>(-2*POWER(2*9.81*G2122*ABS(K2122)/F2122,0.5))*(LOG10(($D$2/(3.7*G2122))+((2.51*$D$3*POWER(F2122,0.5))/(G2122*POWER(2*9.81*G2122*ABS(K2122),0.5)))))</f>
        <v>0.15644607203731464</v>
      </c>
      <c r="M2122" s="146">
        <f>+IF(K2122&lt;0,-H2122*L2122,H2122*L2122)</f>
        <v>-6.9115757427479143E-4</v>
      </c>
      <c r="N2122" s="142">
        <f>+M2122/K2122</f>
        <v>3.4831769276909329E-3</v>
      </c>
      <c r="O2122" s="148"/>
    </row>
    <row r="2123" spans="2:15" ht="15.75" x14ac:dyDescent="0.3">
      <c r="B2123" s="141"/>
      <c r="C2123" s="142"/>
      <c r="D2123" s="143"/>
      <c r="E2123" s="144"/>
      <c r="F2123" s="142"/>
      <c r="G2123" s="142"/>
      <c r="H2123" s="146"/>
      <c r="I2123" s="152"/>
      <c r="J2123" s="143"/>
      <c r="K2123" s="142"/>
      <c r="L2123" s="149" t="s">
        <v>166</v>
      </c>
      <c r="M2123" s="150">
        <f>+SUM(M2121:M2122)-C2121</f>
        <v>-1.6172542654977655E-5</v>
      </c>
      <c r="N2123" s="151">
        <f>+SUM(N2121:N2122)</f>
        <v>1.699323394673494E-2</v>
      </c>
      <c r="O2123" s="153"/>
    </row>
    <row r="2124" spans="2:15" ht="15.75" x14ac:dyDescent="0.3">
      <c r="B2124" s="141"/>
      <c r="C2124" s="142"/>
      <c r="D2124" s="143"/>
      <c r="E2124" s="144"/>
      <c r="F2124" s="142"/>
      <c r="G2124" s="142"/>
      <c r="H2124" s="146"/>
      <c r="I2124" s="152"/>
      <c r="J2124" s="143"/>
      <c r="K2124" s="142"/>
      <c r="L2124" s="149"/>
      <c r="M2124" s="150"/>
      <c r="N2124" s="151"/>
      <c r="O2124" s="153"/>
    </row>
    <row r="2125" spans="2:15" x14ac:dyDescent="0.25">
      <c r="B2125" s="154" t="s">
        <v>145</v>
      </c>
      <c r="C2125" s="143">
        <f>1.95/1000</f>
        <v>1.9499999999999999E-3</v>
      </c>
      <c r="D2125" s="147">
        <f>+D2086+O2086</f>
        <v>334.93127339085811</v>
      </c>
      <c r="E2125" s="144" t="s">
        <v>117</v>
      </c>
      <c r="F2125" s="143">
        <v>401.35</v>
      </c>
      <c r="G2125" s="143">
        <f>75/1000</f>
        <v>7.4999999999999997E-2</v>
      </c>
      <c r="H2125" s="146">
        <f>+PI()*G2125^2/4</f>
        <v>4.4178646691106467E-3</v>
      </c>
      <c r="I2125" s="147">
        <f>+D2121+O2121</f>
        <v>335.12779733320815</v>
      </c>
      <c r="J2125" s="147">
        <f>+D2125</f>
        <v>334.93127339085811</v>
      </c>
      <c r="K2125" s="147">
        <f>+I2125-J2125</f>
        <v>0.19652394235004067</v>
      </c>
      <c r="L2125" s="262">
        <f>(-2*POWER(2*9.81*G2125*ABS(K2125)/F2125,0.5))*(LOG10(($D$2/(3.7*G2125))+((2.51*$D$3*POWER(F2125,0.5))/(G2125*POWER(2*9.81*G2125*ABS(K2125),0.5)))))</f>
        <v>0.15558202733946194</v>
      </c>
      <c r="M2125" s="146">
        <f>+IF(K2125&lt;0,-H2125*L2125,H2125*L2125)</f>
        <v>6.873403417316156E-4</v>
      </c>
      <c r="N2125" s="142">
        <f>+M2125/K2125</f>
        <v>3.497489076966267E-3</v>
      </c>
      <c r="O2125" s="148">
        <f>2*M2127/N2127</f>
        <v>-1.9138925102184052E-3</v>
      </c>
    </row>
    <row r="2126" spans="2:15" x14ac:dyDescent="0.25">
      <c r="B2126" s="141"/>
      <c r="C2126" s="142"/>
      <c r="D2126" s="143"/>
      <c r="E2126" s="144" t="s">
        <v>167</v>
      </c>
      <c r="F2126" s="143">
        <v>249.85</v>
      </c>
      <c r="G2126" s="143">
        <f>75/1000</f>
        <v>7.4999999999999997E-2</v>
      </c>
      <c r="H2126" s="146">
        <f>+PI()*G2126^2/4</f>
        <v>4.4178646691106467E-3</v>
      </c>
      <c r="I2126" s="147">
        <f>+D2090+O2090</f>
        <v>335.28238677702802</v>
      </c>
      <c r="J2126" s="147">
        <f>+D2125</f>
        <v>334.93127339085811</v>
      </c>
      <c r="K2126" s="147">
        <f>+I2126-J2126</f>
        <v>0.35111338616991361</v>
      </c>
      <c r="L2126" s="142">
        <f>(-2*POWER(2*9.81*G2126*ABS(K2126)/F2126,0.5))*(LOG10(($D$2/(3.7*G2126))+((2.51*$D$3*POWER(F2126,0.5))/(G2126*POWER(2*9.81*G2126*ABS(K2126),0.5)))))</f>
        <v>0.28427531464112415</v>
      </c>
      <c r="M2126" s="146">
        <f>+IF(K2126&lt;0,-H2126*L2126,H2126*L2126)</f>
        <v>1.255889868853335E-3</v>
      </c>
      <c r="N2126" s="142">
        <f>+M2126/K2126</f>
        <v>3.5768783484819195E-3</v>
      </c>
      <c r="O2126" s="148"/>
    </row>
    <row r="2127" spans="2:15" ht="15.75" x14ac:dyDescent="0.3">
      <c r="B2127" s="141"/>
      <c r="C2127" s="142"/>
      <c r="D2127" s="152"/>
      <c r="E2127" s="144"/>
      <c r="F2127" s="142"/>
      <c r="G2127" s="142"/>
      <c r="H2127" s="146"/>
      <c r="I2127" s="152"/>
      <c r="J2127" s="143"/>
      <c r="K2127" s="142"/>
      <c r="L2127" s="149" t="s">
        <v>166</v>
      </c>
      <c r="M2127" s="150">
        <f>+SUM(M2125:M2126)-C2125</f>
        <v>-6.7697894150491739E-6</v>
      </c>
      <c r="N2127" s="151">
        <f>+SUM(N2125:N2126)</f>
        <v>7.0743674254481869E-3</v>
      </c>
      <c r="O2127" s="153"/>
    </row>
    <row r="2128" spans="2:15" x14ac:dyDescent="0.25">
      <c r="B2128" s="141"/>
      <c r="C2128" s="142"/>
      <c r="D2128" s="152"/>
      <c r="E2128" s="144"/>
      <c r="F2128" s="142"/>
      <c r="G2128" s="142"/>
      <c r="H2128" s="146"/>
      <c r="I2128" s="152"/>
      <c r="J2128" s="143"/>
      <c r="K2128" s="142"/>
      <c r="L2128" s="142"/>
      <c r="M2128" s="142"/>
      <c r="N2128" s="142"/>
      <c r="O2128" s="153"/>
    </row>
    <row r="2129" spans="2:15" x14ac:dyDescent="0.25">
      <c r="B2129" s="154" t="s">
        <v>146</v>
      </c>
      <c r="C2129" s="143">
        <f>4.52/1000</f>
        <v>4.5199999999999997E-3</v>
      </c>
      <c r="D2129" s="156">
        <f>+D2090+O2090</f>
        <v>335.28238677702802</v>
      </c>
      <c r="E2129" s="144" t="s">
        <v>112</v>
      </c>
      <c r="F2129" s="143">
        <v>401.36</v>
      </c>
      <c r="G2129" s="145">
        <f>110/1000</f>
        <v>0.11</v>
      </c>
      <c r="H2129" s="146">
        <f>+PI()*G2129^2/4</f>
        <v>9.5033177771091243E-3</v>
      </c>
      <c r="I2129" s="156">
        <f>+D2116+O2116</f>
        <v>335.32029838636595</v>
      </c>
      <c r="J2129" s="147">
        <f>+D2129</f>
        <v>335.28238677702802</v>
      </c>
      <c r="K2129" s="147">
        <f>+I2129-J2129</f>
        <v>3.7911609337925256E-2</v>
      </c>
      <c r="L2129" s="142">
        <f>(-2*POWER(2*9.81*G2129*ABS(K2129)/F2129,0.5))*(LOG10(($D$2/(3.7*G2129))+((2.51*$D$3*POWER(F2129,0.5))/(G2129*POWER(2*9.81*G2129*ABS(K2129),0.5)))))</f>
        <v>7.9701399645262752E-2</v>
      </c>
      <c r="M2129" s="146">
        <f>+IF(K2129&lt;0,-H2129*L2129,H2129*L2129)</f>
        <v>7.5742772810930437E-4</v>
      </c>
      <c r="N2129" s="142">
        <f>+M2129/K2129</f>
        <v>1.9978780677917675E-2</v>
      </c>
      <c r="O2129" s="148">
        <f>2*M2133/N2133</f>
        <v>-1.8000817155600531E-3</v>
      </c>
    </row>
    <row r="2130" spans="2:15" x14ac:dyDescent="0.25">
      <c r="B2130" s="141"/>
      <c r="C2130" s="142"/>
      <c r="D2130" s="152"/>
      <c r="E2130" s="144" t="s">
        <v>167</v>
      </c>
      <c r="F2130" s="143">
        <v>249.85</v>
      </c>
      <c r="G2130" s="145">
        <f>75/1000</f>
        <v>7.4999999999999997E-2</v>
      </c>
      <c r="H2130" s="146">
        <f>+PI()*G2130^2/4</f>
        <v>4.4178646691106467E-3</v>
      </c>
      <c r="I2130" s="156">
        <f>+D2125+O2125</f>
        <v>334.92935949834788</v>
      </c>
      <c r="J2130" s="147">
        <f>+D2129</f>
        <v>335.28238677702802</v>
      </c>
      <c r="K2130" s="147">
        <f>+I2130-J2130</f>
        <v>-0.35302727868014472</v>
      </c>
      <c r="L2130" s="142">
        <f>(-2*POWER(2*9.81*G2130*ABS(K2130)/F2130,0.5))*(LOG10(($D$2/(3.7*G2130))+((2.51*$D$3*POWER(F2130,0.5))/(G2130*POWER(2*9.81*G2130*ABS(K2130),0.5)))))</f>
        <v>0.28515591606795959</v>
      </c>
      <c r="M2130" s="146">
        <f>+IF(K2130&lt;0,-H2130*L2130,H2130*L2130)</f>
        <v>-1.2597802467845197E-3</v>
      </c>
      <c r="N2130" s="142">
        <f>+M2130/K2130</f>
        <v>3.5685068063137566E-3</v>
      </c>
      <c r="O2130" s="148"/>
    </row>
    <row r="2131" spans="2:15" x14ac:dyDescent="0.25">
      <c r="B2131" s="141"/>
      <c r="C2131" s="142"/>
      <c r="D2131" s="152"/>
      <c r="E2131" s="144" t="s">
        <v>140</v>
      </c>
      <c r="F2131" s="143">
        <v>298.01</v>
      </c>
      <c r="G2131" s="145">
        <f>63/1000</f>
        <v>6.3E-2</v>
      </c>
      <c r="H2131" s="146">
        <f>+PI()*G2131^2/4</f>
        <v>3.1172453105244723E-3</v>
      </c>
      <c r="I2131" s="156">
        <f>+D2096+O2096</f>
        <v>335.24369831967971</v>
      </c>
      <c r="J2131" s="147">
        <f>+D2129</f>
        <v>335.28238677702802</v>
      </c>
      <c r="K2131" s="147">
        <f>+I2131-J2131</f>
        <v>-3.8688457348314387E-2</v>
      </c>
      <c r="L2131" s="142">
        <f>(-2*POWER(2*9.81*G2131*ABS(K2131)/F2131,0.5))*(LOG10(($D$2/(3.7*G2131))+((2.51*$D$3*POWER(F2131,0.5))/(G2131*POWER(2*9.81*G2131*ABS(K2131),0.5)))))</f>
        <v>6.3266194578869145E-2</v>
      </c>
      <c r="M2131" s="146">
        <f>+IF(K2131&lt;0,-H2131*L2131,H2131*L2131)</f>
        <v>-1.9721624836570865E-4</v>
      </c>
      <c r="N2131" s="142">
        <f>+M2131/K2131</f>
        <v>5.0975474827067808E-3</v>
      </c>
      <c r="O2131" s="148"/>
    </row>
    <row r="2132" spans="2:15" x14ac:dyDescent="0.25">
      <c r="B2132" s="141"/>
      <c r="C2132" s="142"/>
      <c r="D2132" s="142"/>
      <c r="E2132" s="144" t="s">
        <v>168</v>
      </c>
      <c r="F2132" s="143">
        <v>184.94</v>
      </c>
      <c r="G2132" s="145">
        <f>110/1000</f>
        <v>0.11</v>
      </c>
      <c r="H2132" s="146">
        <f>+PI()*G2132^2/4</f>
        <v>9.5033177771091243E-3</v>
      </c>
      <c r="I2132" s="156">
        <f>+D2104+O2104</f>
        <v>335.79666886296621</v>
      </c>
      <c r="J2132" s="147">
        <f>+D2129</f>
        <v>335.28238677702802</v>
      </c>
      <c r="K2132" s="147">
        <f>+I2132-J2132</f>
        <v>0.51428208593819136</v>
      </c>
      <c r="L2132" s="142">
        <f>(-2*POWER(2*9.81*G2132*ABS(K2132)/F2132,0.5))*(LOG10(($D$2/(3.7*G2132))+((2.51*$D$3*POWER(F2132,0.5))/(G2132*POWER(2*9.81*G2132*ABS(K2132),0.5)))))</f>
        <v>0.54556878368462425</v>
      </c>
      <c r="M2132" s="146">
        <f>+IF(K2132&lt;0,-H2132*L2132,H2132*L2132)</f>
        <v>5.1847135206258919E-3</v>
      </c>
      <c r="N2132" s="142">
        <f>+M2132/K2132</f>
        <v>1.0081458527118545E-2</v>
      </c>
      <c r="O2132" s="148"/>
    </row>
    <row r="2133" spans="2:15" ht="15.75" x14ac:dyDescent="0.3">
      <c r="B2133" s="141"/>
      <c r="C2133" s="142"/>
      <c r="D2133" s="142"/>
      <c r="E2133" s="142"/>
      <c r="F2133" s="142"/>
      <c r="G2133" s="142"/>
      <c r="H2133" s="146"/>
      <c r="I2133" s="152"/>
      <c r="J2133" s="143"/>
      <c r="K2133" s="142"/>
      <c r="L2133" s="149" t="s">
        <v>166</v>
      </c>
      <c r="M2133" s="150">
        <f>+SUM(M2129:M2132)-C2129</f>
        <v>-3.4855246415031911E-5</v>
      </c>
      <c r="N2133" s="151">
        <f>+SUM(N2129:N2132)</f>
        <v>3.8726293494056763E-2</v>
      </c>
      <c r="O2133" s="153"/>
    </row>
    <row r="2134" spans="2:15" x14ac:dyDescent="0.25">
      <c r="B2134" s="141"/>
      <c r="C2134" s="142"/>
      <c r="D2134" s="142"/>
      <c r="E2134" s="142"/>
      <c r="F2134" s="142"/>
      <c r="G2134" s="142"/>
      <c r="H2134" s="146"/>
      <c r="I2134" s="142"/>
      <c r="J2134" s="143"/>
      <c r="K2134" s="142"/>
      <c r="L2134" s="142"/>
      <c r="M2134" s="142"/>
      <c r="N2134" s="142"/>
      <c r="O2134" s="153"/>
    </row>
    <row r="2135" spans="2:15" x14ac:dyDescent="0.25">
      <c r="B2135" s="154" t="s">
        <v>147</v>
      </c>
      <c r="C2135" s="142">
        <f>0.79/1000</f>
        <v>7.9000000000000001E-4</v>
      </c>
      <c r="D2135" s="147">
        <f>+D2096+O2096</f>
        <v>335.24369831967971</v>
      </c>
      <c r="E2135" s="144" t="s">
        <v>140</v>
      </c>
      <c r="F2135" s="143">
        <v>298.01</v>
      </c>
      <c r="G2135" s="143">
        <f>63/1000</f>
        <v>6.3E-2</v>
      </c>
      <c r="H2135" s="146">
        <f>+PI()*G2135^2/4</f>
        <v>3.1172453105244723E-3</v>
      </c>
      <c r="I2135" s="147">
        <f>+D2129+O2129</f>
        <v>335.28058669531248</v>
      </c>
      <c r="J2135" s="147">
        <f>+D2135</f>
        <v>335.24369831967971</v>
      </c>
      <c r="K2135" s="147">
        <f>+I2135-J2135</f>
        <v>3.6888375632770476E-2</v>
      </c>
      <c r="L2135" s="142">
        <f>(-2*POWER(2*9.81*G2135*ABS(K2135)/F2135,0.5))*(LOG10(($D$2/(3.7*G2135))+((2.51*$D$3*POWER(F2135,0.5))/(G2135*POWER(2*9.81*G2135*ABS(K2135),0.5)))))</f>
        <v>6.152141660958748E-2</v>
      </c>
      <c r="M2135" s="146">
        <f>+IF(K2135&lt;0,-H2135*L2135,H2135*L2135)</f>
        <v>1.9177734742305895E-4</v>
      </c>
      <c r="N2135" s="142">
        <f>+M2135/K2135</f>
        <v>5.1988558491225609E-3</v>
      </c>
      <c r="O2135" s="148">
        <f>2*M2137/N2137</f>
        <v>-1.8178377108298729E-3</v>
      </c>
    </row>
    <row r="2136" spans="2:15" x14ac:dyDescent="0.25">
      <c r="B2136" s="141"/>
      <c r="C2136" s="142"/>
      <c r="D2136" s="142"/>
      <c r="E2136" s="144" t="s">
        <v>169</v>
      </c>
      <c r="F2136" s="143">
        <v>119.71</v>
      </c>
      <c r="G2136" s="143">
        <f>63/1000</f>
        <v>6.3E-2</v>
      </c>
      <c r="H2136" s="146">
        <f>+PI()*G2136^2/4</f>
        <v>3.1172453105244723E-3</v>
      </c>
      <c r="I2136" s="147">
        <f>+D2100+O2100</f>
        <v>335.34588995983631</v>
      </c>
      <c r="J2136" s="147">
        <f>+D2135</f>
        <v>335.24369831967971</v>
      </c>
      <c r="K2136" s="147">
        <f>+I2136-J2136</f>
        <v>0.10219164015660454</v>
      </c>
      <c r="L2136" s="142">
        <f>(-2*POWER(2*9.81*G2136*ABS(K2136)/F2136,0.5))*(LOG10(($D$2/(3.7*G2136))+((2.51*$D$3*POWER(F2136,0.5))/(G2136*POWER(2*9.81*G2136*ABS(K2136),0.5)))))</f>
        <v>0.18871313411849186</v>
      </c>
      <c r="M2136" s="146">
        <f>+IF(K2136&lt;0,-H2136*L2136,H2136*L2136)</f>
        <v>5.8826513236524456E-4</v>
      </c>
      <c r="N2136" s="142">
        <f>+M2136/K2136</f>
        <v>5.7564897819797406E-3</v>
      </c>
      <c r="O2136" s="148"/>
    </row>
    <row r="2137" spans="2:15" ht="15.75" x14ac:dyDescent="0.3">
      <c r="B2137" s="141"/>
      <c r="C2137" s="142"/>
      <c r="D2137" s="142"/>
      <c r="E2137" s="142"/>
      <c r="F2137" s="142"/>
      <c r="G2137" s="142"/>
      <c r="H2137" s="146"/>
      <c r="I2137" s="142"/>
      <c r="J2137" s="142"/>
      <c r="K2137" s="142"/>
      <c r="L2137" s="149" t="s">
        <v>166</v>
      </c>
      <c r="M2137" s="150">
        <f>+SUM(M2135:M2136)-C2135</f>
        <v>-9.9575202116965276E-6</v>
      </c>
      <c r="N2137" s="151">
        <f>+SUM(N2135:N2136)</f>
        <v>1.0955345631102301E-2</v>
      </c>
      <c r="O2137" s="153"/>
    </row>
    <row r="2138" spans="2:15" x14ac:dyDescent="0.25">
      <c r="B2138" s="141"/>
      <c r="C2138" s="142"/>
      <c r="D2138" s="142"/>
      <c r="E2138" s="142"/>
      <c r="F2138" s="142"/>
      <c r="G2138" s="142"/>
      <c r="H2138" s="146"/>
      <c r="I2138" s="142"/>
      <c r="J2138" s="142"/>
      <c r="K2138" s="142"/>
      <c r="L2138" s="142"/>
      <c r="M2138" s="142"/>
      <c r="N2138" s="142"/>
      <c r="O2138" s="153"/>
    </row>
    <row r="2139" spans="2:15" x14ac:dyDescent="0.25">
      <c r="B2139" s="154" t="s">
        <v>148</v>
      </c>
      <c r="C2139" s="142">
        <f>0.76/1000</f>
        <v>7.6000000000000004E-4</v>
      </c>
      <c r="D2139" s="147">
        <f>+D2100+O2100</f>
        <v>335.34588995983631</v>
      </c>
      <c r="E2139" s="144" t="s">
        <v>169</v>
      </c>
      <c r="F2139" s="143">
        <v>119.71</v>
      </c>
      <c r="G2139" s="143">
        <f>63/1000</f>
        <v>6.3E-2</v>
      </c>
      <c r="H2139" s="146">
        <f>+PI()*G2139^2/4</f>
        <v>3.1172453105244723E-3</v>
      </c>
      <c r="I2139" s="147">
        <f>+D2135+O2135</f>
        <v>335.24188048196891</v>
      </c>
      <c r="J2139" s="261">
        <f>+D2139</f>
        <v>335.34588995983631</v>
      </c>
      <c r="K2139" s="147">
        <f>+I2139-J2139</f>
        <v>-0.10400947786740744</v>
      </c>
      <c r="L2139" s="142">
        <f>(-2*POWER(2*9.81*G2139*ABS(K2139)/F2139,0.5))*(LOG10(($D$2/(3.7*G2139))+((2.51*$D$3*POWER(F2139,0.5))/(G2139*POWER(2*9.81*G2139*ABS(K2139),0.5)))))</f>
        <v>0.19063384249781079</v>
      </c>
      <c r="M2139" s="146">
        <f>+IF(K2139&lt;0,-H2139*L2139,H2139*L2139)</f>
        <v>-5.9425245155356155E-4</v>
      </c>
      <c r="N2139" s="142">
        <f>+M2139/K2139</f>
        <v>5.7134451949765758E-3</v>
      </c>
      <c r="O2139" s="148">
        <f>2*M2141/N2141</f>
        <v>-1.7156503687212521E-3</v>
      </c>
    </row>
    <row r="2140" spans="2:15" x14ac:dyDescent="0.25">
      <c r="B2140" s="141"/>
      <c r="C2140" s="142"/>
      <c r="D2140" s="142"/>
      <c r="E2140" s="144" t="s">
        <v>122</v>
      </c>
      <c r="F2140" s="143">
        <v>283.68</v>
      </c>
      <c r="G2140" s="143">
        <f>75/1000</f>
        <v>7.4999999999999997E-2</v>
      </c>
      <c r="H2140" s="146">
        <f>+PI()*G2140^2/4</f>
        <v>4.4178646691106467E-3</v>
      </c>
      <c r="I2140" s="147">
        <f>+D2104+O2104</f>
        <v>335.79666886296621</v>
      </c>
      <c r="J2140" s="261">
        <f>+D2139</f>
        <v>335.34588995983631</v>
      </c>
      <c r="K2140" s="147">
        <f>+I2140-J2140</f>
        <v>0.45077890312990121</v>
      </c>
      <c r="L2140" s="262">
        <f>(-2*POWER(2*9.81*G2140*ABS(K2140)/F2140,0.5))*(LOG10(($D$2/(3.7*G2140))+((2.51*$D$3*POWER(F2140,0.5))/(G2140*POWER(2*9.81*G2140*ABS(K2140),0.5)))))</f>
        <v>0.3048505325639666</v>
      </c>
      <c r="M2140" s="146">
        <f>+IF(K2140&lt;0,-H2140*L2140,H2140*L2140)</f>
        <v>1.3467883971739127E-3</v>
      </c>
      <c r="N2140" s="142">
        <f>+M2140/K2140</f>
        <v>2.9876917216460947E-3</v>
      </c>
      <c r="O2140" s="148"/>
    </row>
    <row r="2141" spans="2:15" ht="15.75" x14ac:dyDescent="0.3">
      <c r="B2141" s="141"/>
      <c r="C2141" s="142"/>
      <c r="D2141" s="142"/>
      <c r="E2141" s="142"/>
      <c r="F2141" s="142"/>
      <c r="G2141" s="142"/>
      <c r="H2141" s="142"/>
      <c r="I2141" s="142"/>
      <c r="J2141" s="142"/>
      <c r="K2141" s="142"/>
      <c r="L2141" s="149" t="s">
        <v>166</v>
      </c>
      <c r="M2141" s="150">
        <f>+SUM(M2139:M2140)-C2139</f>
        <v>-7.4640543796488908E-6</v>
      </c>
      <c r="N2141" s="151">
        <f>+SUM(N2139:N2140)</f>
        <v>8.7011369166226701E-3</v>
      </c>
      <c r="O2141" s="153"/>
    </row>
    <row r="2142" spans="2:15" x14ac:dyDescent="0.25">
      <c r="B2142" s="154"/>
      <c r="C2142" s="142"/>
      <c r="D2142" s="142"/>
      <c r="E2142" s="142"/>
      <c r="F2142" s="142"/>
      <c r="G2142" s="142"/>
      <c r="H2142" s="142"/>
      <c r="I2142" s="142"/>
      <c r="J2142" s="142"/>
      <c r="K2142" s="142"/>
      <c r="L2142" s="142"/>
      <c r="M2142" s="142"/>
      <c r="N2142" s="142"/>
      <c r="O2142" s="153"/>
    </row>
    <row r="2143" spans="2:15" x14ac:dyDescent="0.25">
      <c r="B2143" s="154" t="s">
        <v>142</v>
      </c>
      <c r="C2143" s="142">
        <f>3.71/1000</f>
        <v>3.7099999999999998E-3</v>
      </c>
      <c r="D2143" s="147">
        <f>+D2104+O2104</f>
        <v>335.79666886296621</v>
      </c>
      <c r="E2143" s="144" t="s">
        <v>168</v>
      </c>
      <c r="F2143" s="143">
        <v>184.94</v>
      </c>
      <c r="G2143" s="145">
        <f>110/1000</f>
        <v>0.11</v>
      </c>
      <c r="H2143" s="146">
        <f>+PI()*G2143^2/4</f>
        <v>9.5033177771091243E-3</v>
      </c>
      <c r="I2143" s="147">
        <f>+D2129+O2129</f>
        <v>335.28058669531248</v>
      </c>
      <c r="J2143" s="261">
        <f>+D2143</f>
        <v>335.79666886296621</v>
      </c>
      <c r="K2143" s="147">
        <f>+I2143-J2143</f>
        <v>-0.51608216765373527</v>
      </c>
      <c r="L2143" s="262">
        <f>(-2*POWER(2*9.81*G2143*ABS(K2143)/F2143,0.5))*(LOG10(($D$2/(3.7*G2143))+((2.51*$D$3*POWER(F2143,0.5))/(G2143*POWER(2*9.81*G2143*ABS(K2143),0.5)))))</f>
        <v>0.54663906502540371</v>
      </c>
      <c r="M2143" s="146">
        <f>+IF(K2143&lt;0,-H2143*L2143,H2143*L2143)</f>
        <v>-5.1948847443182298E-3</v>
      </c>
      <c r="N2143" s="142">
        <f>+M2143/K2143</f>
        <v>1.0066003186926102E-2</v>
      </c>
      <c r="O2143" s="148">
        <f>2*M2146/N2146</f>
        <v>-1.4432401894644154E-3</v>
      </c>
    </row>
    <row r="2144" spans="2:15" x14ac:dyDescent="0.25">
      <c r="B2144" s="141"/>
      <c r="C2144" s="142"/>
      <c r="D2144" s="142"/>
      <c r="E2144" s="144" t="s">
        <v>171</v>
      </c>
      <c r="F2144" s="143">
        <v>283.68</v>
      </c>
      <c r="G2144" s="143">
        <f>75/1000</f>
        <v>7.4999999999999997E-2</v>
      </c>
      <c r="H2144" s="146">
        <f>+PI()*G2144^2/4</f>
        <v>4.4178646691106467E-3</v>
      </c>
      <c r="I2144" s="147">
        <f>+D2139+O2139</f>
        <v>335.34417430946758</v>
      </c>
      <c r="J2144" s="261">
        <f>+D2143</f>
        <v>335.79666886296621</v>
      </c>
      <c r="K2144" s="147">
        <f>+I2144-J2144</f>
        <v>-0.45249455349863865</v>
      </c>
      <c r="L2144" s="262">
        <f>(-2*POWER(2*9.81*G2144*ABS(K2144)/F2144,0.5))*(LOG10(($D$2/(3.7*G2144))+((2.51*$D$3*POWER(F2144,0.5))/(G2144*POWER(2*9.81*G2144*ABS(K2144),0.5)))))</f>
        <v>0.30550942111182916</v>
      </c>
      <c r="M2144" s="146">
        <f>+IF(K2144&lt;0,-H2144*L2144,H2144*L2144)</f>
        <v>-1.3496992776103965E-3</v>
      </c>
      <c r="N2144" s="142">
        <f>+M2144/K2144</f>
        <v>2.9827967368328935E-3</v>
      </c>
      <c r="O2144" s="148"/>
    </row>
    <row r="2145" spans="2:15" x14ac:dyDescent="0.25">
      <c r="B2145" s="141"/>
      <c r="C2145" s="142"/>
      <c r="D2145" s="142"/>
      <c r="E2145" s="144" t="s">
        <v>170</v>
      </c>
      <c r="F2145" s="143">
        <v>372.26</v>
      </c>
      <c r="G2145" s="145">
        <f>110/1000</f>
        <v>0.11</v>
      </c>
      <c r="H2145" s="146">
        <f>+PI()*G2145^2/4</f>
        <v>9.5033177771091243E-3</v>
      </c>
      <c r="I2145" s="147">
        <v>339.3</v>
      </c>
      <c r="J2145" s="261">
        <f>+D2143</f>
        <v>335.79666886296621</v>
      </c>
      <c r="K2145" s="147">
        <f>+I2145-J2145</f>
        <v>3.5033311370337969</v>
      </c>
      <c r="L2145" s="262">
        <f>(-2*POWER(2*9.81*G2145*ABS(K2145)/F2145,0.5))*(LOG10(($D$2/(3.7*G2145))+((2.51*$D$3*POWER(F2145,0.5))/(G2145*POWER(2*9.81*G2145*ABS(K2145),0.5)))))</f>
        <v>1.0778401932179626</v>
      </c>
      <c r="M2145" s="146">
        <f>+IF(K2145&lt;0,-H2145*L2145,H2145*L2145)</f>
        <v>1.0243057869090999E-2</v>
      </c>
      <c r="N2145" s="142">
        <f>+M2145/K2145</f>
        <v>2.9238052209257042E-3</v>
      </c>
      <c r="O2145" s="148"/>
    </row>
    <row r="2146" spans="2:15" ht="16.5" thickBot="1" x14ac:dyDescent="0.35">
      <c r="B2146" s="299"/>
      <c r="C2146" s="300"/>
      <c r="D2146" s="300"/>
      <c r="E2146" s="300"/>
      <c r="F2146" s="300"/>
      <c r="G2146" s="300"/>
      <c r="H2146" s="300"/>
      <c r="I2146" s="300"/>
      <c r="J2146" s="300"/>
      <c r="K2146" s="300"/>
      <c r="L2146" s="301" t="s">
        <v>166</v>
      </c>
      <c r="M2146" s="302">
        <f>+SUM(M2143:M2145)-C2143</f>
        <v>-1.1526152837627521E-5</v>
      </c>
      <c r="N2146" s="303">
        <f>+SUM(N2143:N2145)</f>
        <v>1.5972605144684699E-2</v>
      </c>
      <c r="O2146" s="304"/>
    </row>
    <row r="2148" spans="2:15" ht="15.75" thickBot="1" x14ac:dyDescent="0.3"/>
    <row r="2149" spans="2:15" ht="15.75" thickBot="1" x14ac:dyDescent="0.3">
      <c r="B2149" s="131">
        <f>+B2110+1</f>
        <v>56</v>
      </c>
      <c r="D2149" s="297"/>
    </row>
    <row r="2150" spans="2:15" ht="32.25" thickBot="1" x14ac:dyDescent="0.3">
      <c r="B2150" s="125" t="s">
        <v>151</v>
      </c>
      <c r="C2150" s="298" t="s">
        <v>161</v>
      </c>
      <c r="D2150" s="298" t="s">
        <v>153</v>
      </c>
      <c r="E2150" s="125" t="s">
        <v>152</v>
      </c>
      <c r="F2150" s="125" t="s">
        <v>78</v>
      </c>
      <c r="G2150" s="125" t="s">
        <v>115</v>
      </c>
      <c r="H2150" s="125" t="s">
        <v>154</v>
      </c>
      <c r="I2150" s="125" t="s">
        <v>155</v>
      </c>
      <c r="J2150" s="125" t="s">
        <v>156</v>
      </c>
      <c r="K2150" s="125" t="s">
        <v>157</v>
      </c>
      <c r="L2150" s="125" t="s">
        <v>82</v>
      </c>
      <c r="M2150" s="125" t="s">
        <v>164</v>
      </c>
      <c r="N2150" s="125" t="s">
        <v>158</v>
      </c>
      <c r="O2150" s="129" t="s">
        <v>165</v>
      </c>
    </row>
    <row r="2151" spans="2:15" x14ac:dyDescent="0.25">
      <c r="B2151" s="132" t="s">
        <v>127</v>
      </c>
      <c r="C2151" s="133">
        <f>2.97/1000</f>
        <v>2.97E-3</v>
      </c>
      <c r="D2151" s="134">
        <f>+D2112+O2112</f>
        <v>336.48216533123059</v>
      </c>
      <c r="E2151" s="135" t="s">
        <v>110</v>
      </c>
      <c r="F2151" s="136">
        <v>310.83</v>
      </c>
      <c r="G2151" s="137">
        <f>110/1000</f>
        <v>0.11</v>
      </c>
      <c r="H2151" s="138">
        <f>+PI()*G2151^2/4</f>
        <v>9.5033177771091243E-3</v>
      </c>
      <c r="I2151" s="134">
        <v>339.3</v>
      </c>
      <c r="J2151" s="134">
        <f>+D2151</f>
        <v>336.48216533123059</v>
      </c>
      <c r="K2151" s="134">
        <f>+I2151-J2151</f>
        <v>2.8178346687694216</v>
      </c>
      <c r="L2151" s="133">
        <f>(-2*POWER(2*9.81*G2151*ABS(K2151)/F2151,0.5))*(LOG10(($D$2/(3.7*G2151))+((2.51*$D$3*POWER(F2151,0.5))/(G2151*POWER(2*9.81*G2151*ABS(K2151),0.5)))))</f>
        <v>1.0556505976154482</v>
      </c>
      <c r="M2151" s="139">
        <f>+IF(K2151&lt;0,-H2151*L2151,H2151*L2151)</f>
        <v>1.003218309073476E-2</v>
      </c>
      <c r="N2151" s="133">
        <f>+M2151/K2151</f>
        <v>3.5602454614968313E-3</v>
      </c>
      <c r="O2151" s="140">
        <f>2*M2153/N2153</f>
        <v>-1.1767226771273605E-3</v>
      </c>
    </row>
    <row r="2152" spans="2:15" x14ac:dyDescent="0.25">
      <c r="B2152" s="141"/>
      <c r="C2152" s="142"/>
      <c r="D2152" s="143"/>
      <c r="E2152" s="144" t="s">
        <v>138</v>
      </c>
      <c r="F2152" s="143">
        <v>240.22</v>
      </c>
      <c r="G2152" s="145">
        <f>110/1000</f>
        <v>0.11</v>
      </c>
      <c r="H2152" s="146">
        <f>+PI()*G2152^2/4</f>
        <v>9.5033177771091243E-3</v>
      </c>
      <c r="I2152" s="147">
        <f>+D2116+O2116</f>
        <v>335.32029838636595</v>
      </c>
      <c r="J2152" s="147">
        <f>+D2151</f>
        <v>336.48216533123059</v>
      </c>
      <c r="K2152" s="147">
        <f>+I2152-J2152</f>
        <v>-1.1618669448646415</v>
      </c>
      <c r="L2152" s="142">
        <f>(-2*POWER(2*9.81*G2152*ABS(K2152)/F2152,0.5))*(LOG10(($D$2/(3.7*G2152))+((2.51*$D$3*POWER(F2152,0.5))/(G2152*POWER(2*9.81*G2152*ABS(K2152),0.5)))))</f>
        <v>0.74372520006856635</v>
      </c>
      <c r="M2152" s="146">
        <f>+IF(K2152&lt;0,-H2152*L2152,H2152*L2152)</f>
        <v>-7.0678569150956468E-3</v>
      </c>
      <c r="N2152" s="142">
        <f>+M2152/K2152</f>
        <v>6.0831895995793724E-3</v>
      </c>
      <c r="O2152" s="148"/>
    </row>
    <row r="2153" spans="2:15" ht="15.75" x14ac:dyDescent="0.3">
      <c r="B2153" s="141"/>
      <c r="C2153" s="142"/>
      <c r="D2153" s="143"/>
      <c r="E2153" s="144"/>
      <c r="F2153" s="143"/>
      <c r="G2153" s="145"/>
      <c r="H2153" s="146"/>
      <c r="I2153" s="147"/>
      <c r="J2153" s="147"/>
      <c r="K2153" s="147"/>
      <c r="L2153" s="149" t="s">
        <v>166</v>
      </c>
      <c r="M2153" s="150">
        <f>+SUM(M2151:M2152)-C2151</f>
        <v>-5.6738243608867207E-6</v>
      </c>
      <c r="N2153" s="151">
        <f>+SUM(N2151:N2152)</f>
        <v>9.6434350610762037E-3</v>
      </c>
      <c r="O2153" s="148"/>
    </row>
    <row r="2154" spans="2:15" x14ac:dyDescent="0.25">
      <c r="B2154" s="141"/>
      <c r="C2154" s="142"/>
      <c r="D2154" s="143"/>
      <c r="E2154" s="144"/>
      <c r="F2154" s="142"/>
      <c r="G2154" s="142"/>
      <c r="H2154" s="146"/>
      <c r="I2154" s="152"/>
      <c r="J2154" s="142"/>
      <c r="K2154" s="142"/>
      <c r="L2154" s="142"/>
      <c r="M2154" s="142"/>
      <c r="N2154" s="142"/>
      <c r="O2154" s="153"/>
    </row>
    <row r="2155" spans="2:15" x14ac:dyDescent="0.25">
      <c r="B2155" s="154" t="s">
        <v>128</v>
      </c>
      <c r="C2155" s="142">
        <f>3.73/1000</f>
        <v>3.7299999999999998E-3</v>
      </c>
      <c r="D2155" s="147">
        <f>+D2116+O2116</f>
        <v>335.32029838636595</v>
      </c>
      <c r="E2155" s="144" t="s">
        <v>138</v>
      </c>
      <c r="F2155" s="143">
        <v>240.22</v>
      </c>
      <c r="G2155" s="155">
        <f>110/1000</f>
        <v>0.11</v>
      </c>
      <c r="H2155" s="146">
        <f>+PI()*G2155^2/4</f>
        <v>9.5033177771091243E-3</v>
      </c>
      <c r="I2155" s="156">
        <f>+D2151+O2151</f>
        <v>336.48098860855345</v>
      </c>
      <c r="J2155" s="147">
        <f>+D2155</f>
        <v>335.32029838636595</v>
      </c>
      <c r="K2155" s="147">
        <f>+I2155-J2155</f>
        <v>1.1606902221874975</v>
      </c>
      <c r="L2155" s="142">
        <f>(-2*POWER(2*9.81*G2155*ABS(K2155)/F2155,0.5))*(LOG10(($D$2/(3.7*G2155))+((2.51*$D$3*POWER(F2155,0.5))/(G2155*POWER(2*9.81*G2155*ABS(K2155),0.5)))))</f>
        <v>0.74330427084535122</v>
      </c>
      <c r="M2155" s="146">
        <f>+IF(K2155&lt;0,-H2155*L2155,H2155*L2155)</f>
        <v>7.0638566909257614E-3</v>
      </c>
      <c r="N2155" s="142">
        <f>+M2155/K2155</f>
        <v>6.085910397016051E-3</v>
      </c>
      <c r="O2155" s="148">
        <f>2*M2158/N2158</f>
        <v>-1.7200009817869442E-3</v>
      </c>
    </row>
    <row r="2156" spans="2:15" x14ac:dyDescent="0.25">
      <c r="B2156" s="141"/>
      <c r="C2156" s="142"/>
      <c r="D2156" s="143"/>
      <c r="E2156" s="144" t="s">
        <v>139</v>
      </c>
      <c r="F2156" s="147">
        <v>237.3</v>
      </c>
      <c r="G2156" s="155">
        <f>110/1000</f>
        <v>0.11</v>
      </c>
      <c r="H2156" s="146">
        <f>+PI()*G2156^2/4</f>
        <v>9.5033177771091243E-3</v>
      </c>
      <c r="I2156" s="156">
        <f>+D2121+O2121</f>
        <v>335.12779733320815</v>
      </c>
      <c r="J2156" s="147">
        <f>+D2155</f>
        <v>335.32029838636595</v>
      </c>
      <c r="K2156" s="147">
        <f>+I2156-J2156</f>
        <v>-0.1925010531577982</v>
      </c>
      <c r="L2156" s="142">
        <f>(-2*POWER(2*9.81*G2156*ABS(K2156)/F2156,0.5))*(LOG10(($D$2/(3.7*G2156))+((2.51*$D$3*POWER(F2156,0.5))/(G2156*POWER(2*9.81*G2156*ABS(K2156),0.5)))))</f>
        <v>0.27248539958618151</v>
      </c>
      <c r="M2156" s="146">
        <f>+IF(K2156&lt;0,-H2156*L2156,H2156*L2156)</f>
        <v>-2.589515341890042E-3</v>
      </c>
      <c r="N2156" s="142">
        <f>+M2156/K2156</f>
        <v>1.3451954155114923E-2</v>
      </c>
      <c r="O2156" s="148"/>
    </row>
    <row r="2157" spans="2:15" x14ac:dyDescent="0.25">
      <c r="B2157" s="141"/>
      <c r="C2157" s="142"/>
      <c r="D2157" s="143"/>
      <c r="E2157" s="144" t="s">
        <v>112</v>
      </c>
      <c r="F2157" s="143">
        <v>401.36</v>
      </c>
      <c r="G2157" s="155">
        <f>110/1000</f>
        <v>0.11</v>
      </c>
      <c r="H2157" s="146">
        <f>+PI()*G2157^2/4</f>
        <v>9.5033177771091243E-3</v>
      </c>
      <c r="I2157" s="156">
        <f>+D2129+O2129</f>
        <v>335.28058669531248</v>
      </c>
      <c r="J2157" s="147">
        <f>+D2155</f>
        <v>335.32029838636595</v>
      </c>
      <c r="K2157" s="147">
        <f>+I2157-J2157</f>
        <v>-3.9711691053469167E-2</v>
      </c>
      <c r="L2157" s="142">
        <f>(-2*POWER(2*9.81*G2157*ABS(K2157)/F2157,0.5))*(LOG10(($D$2/(3.7*G2157))+((2.51*$D$3*POWER(F2157,0.5))/(G2157*POWER(2*9.81*G2157*ABS(K2157),0.5)))))</f>
        <v>8.1865325354600518E-2</v>
      </c>
      <c r="M2157" s="146">
        <f>+IF(K2157&lt;0,-H2157*L2157,H2157*L2157)</f>
        <v>-7.7799220177119743E-4</v>
      </c>
      <c r="N2157" s="142">
        <f>+M2157/K2157</f>
        <v>1.9591011642482874E-2</v>
      </c>
      <c r="O2157" s="148"/>
    </row>
    <row r="2158" spans="2:15" ht="15.75" x14ac:dyDescent="0.3">
      <c r="B2158" s="141"/>
      <c r="C2158" s="142"/>
      <c r="D2158" s="143"/>
      <c r="E2158" s="144"/>
      <c r="F2158" s="143"/>
      <c r="G2158" s="155"/>
      <c r="H2158" s="146"/>
      <c r="I2158" s="156"/>
      <c r="J2158" s="147"/>
      <c r="K2158" s="147"/>
      <c r="L2158" s="149" t="s">
        <v>166</v>
      </c>
      <c r="M2158" s="150">
        <f>+SUM(M2155:M2157)-C2155</f>
        <v>-3.3650852735477802E-5</v>
      </c>
      <c r="N2158" s="151">
        <f>+SUM(N2155:N2157)</f>
        <v>3.9128876194613846E-2</v>
      </c>
      <c r="O2158" s="153"/>
    </row>
    <row r="2159" spans="2:15" x14ac:dyDescent="0.25">
      <c r="B2159" s="141"/>
      <c r="C2159" s="142"/>
      <c r="D2159" s="143"/>
      <c r="E2159" s="144"/>
      <c r="F2159" s="142"/>
      <c r="G2159" s="142"/>
      <c r="H2159" s="146"/>
      <c r="I2159" s="152"/>
      <c r="J2159" s="143"/>
      <c r="K2159" s="142"/>
      <c r="L2159" s="142"/>
      <c r="M2159" s="142"/>
      <c r="N2159" s="142"/>
      <c r="O2159" s="153"/>
    </row>
    <row r="2160" spans="2:15" x14ac:dyDescent="0.25">
      <c r="B2160" s="154" t="s">
        <v>141</v>
      </c>
      <c r="C2160" s="179">
        <f>1.9/1000</f>
        <v>1.9E-3</v>
      </c>
      <c r="D2160" s="147">
        <f>+D2121+O2121</f>
        <v>335.12779733320815</v>
      </c>
      <c r="E2160" s="144" t="s">
        <v>139</v>
      </c>
      <c r="F2160" s="147">
        <v>237.3</v>
      </c>
      <c r="G2160" s="155">
        <f>110/1000</f>
        <v>0.11</v>
      </c>
      <c r="H2160" s="146">
        <f>+PI()*G2160^2/4</f>
        <v>9.5033177771091243E-3</v>
      </c>
      <c r="I2160" s="156">
        <f>+D2155+O2155</f>
        <v>335.31857838538417</v>
      </c>
      <c r="J2160" s="147">
        <f>+D2160</f>
        <v>335.12779733320815</v>
      </c>
      <c r="K2160" s="147">
        <f>+I2160-J2160</f>
        <v>0.19078105217602115</v>
      </c>
      <c r="L2160" s="142">
        <f>(-2*POWER(2*9.81*G2160*ABS(K2160)/F2160,0.5))*(LOG10(($D$2/(3.7*G2160))+((2.51*$D$3*POWER(F2160,0.5))/(G2160*POWER(2*9.81*G2160*ABS(K2160),0.5)))))</f>
        <v>0.27110404871481364</v>
      </c>
      <c r="M2160" s="146">
        <f>+IF(K2160&lt;0,-H2160*L2160,H2160*L2160)</f>
        <v>2.5763879255977463E-3</v>
      </c>
      <c r="N2160" s="142">
        <f>+M2160/K2160</f>
        <v>1.3504422458162576E-2</v>
      </c>
      <c r="O2160" s="148">
        <f>2*M2162/N2162</f>
        <v>-1.7413520699287456E-3</v>
      </c>
    </row>
    <row r="2161" spans="2:15" x14ac:dyDescent="0.25">
      <c r="B2161" s="141"/>
      <c r="C2161" s="142"/>
      <c r="D2161" s="143"/>
      <c r="E2161" s="144" t="s">
        <v>117</v>
      </c>
      <c r="F2161" s="143">
        <v>401.35</v>
      </c>
      <c r="G2161" s="143">
        <f>75/1000</f>
        <v>7.4999999999999997E-2</v>
      </c>
      <c r="H2161" s="146">
        <f>+PI()*G2161^2/4</f>
        <v>4.4178646691106467E-3</v>
      </c>
      <c r="I2161" s="156">
        <f>+D2125+O2125</f>
        <v>334.92935949834788</v>
      </c>
      <c r="J2161" s="147">
        <f>+D2160</f>
        <v>335.12779733320815</v>
      </c>
      <c r="K2161" s="147">
        <f>+I2161-J2161</f>
        <v>-0.19843783486027178</v>
      </c>
      <c r="L2161" s="142">
        <f>(-2*POWER(2*9.81*G2161*ABS(K2161)/F2161,0.5))*(LOG10(($D$2/(3.7*G2161))+((2.51*$D$3*POWER(F2161,0.5))/(G2161*POWER(2*9.81*G2161*ABS(K2161),0.5)))))</f>
        <v>0.15645082067491328</v>
      </c>
      <c r="M2161" s="146">
        <f>+IF(K2161&lt;0,-H2161*L2161,H2161*L2161)</f>
        <v>-6.9117855311306487E-4</v>
      </c>
      <c r="N2161" s="142">
        <f>+M2161/K2161</f>
        <v>3.4830986419487598E-3</v>
      </c>
      <c r="O2161" s="148"/>
    </row>
    <row r="2162" spans="2:15" ht="15.75" x14ac:dyDescent="0.3">
      <c r="B2162" s="141"/>
      <c r="C2162" s="142"/>
      <c r="D2162" s="143"/>
      <c r="E2162" s="144"/>
      <c r="F2162" s="142"/>
      <c r="G2162" s="142"/>
      <c r="H2162" s="146"/>
      <c r="I2162" s="152"/>
      <c r="J2162" s="143"/>
      <c r="K2162" s="142"/>
      <c r="L2162" s="149" t="s">
        <v>166</v>
      </c>
      <c r="M2162" s="150">
        <f>+SUM(M2160:M2161)-C2160</f>
        <v>-1.4790627515318556E-5</v>
      </c>
      <c r="N2162" s="151">
        <f>+SUM(N2160:N2161)</f>
        <v>1.6987521100111334E-2</v>
      </c>
      <c r="O2162" s="153"/>
    </row>
    <row r="2163" spans="2:15" ht="15.75" x14ac:dyDescent="0.3">
      <c r="B2163" s="141"/>
      <c r="C2163" s="142"/>
      <c r="D2163" s="143"/>
      <c r="E2163" s="144"/>
      <c r="F2163" s="142"/>
      <c r="G2163" s="142"/>
      <c r="H2163" s="146"/>
      <c r="I2163" s="152"/>
      <c r="J2163" s="143"/>
      <c r="K2163" s="142"/>
      <c r="L2163" s="149"/>
      <c r="M2163" s="150"/>
      <c r="N2163" s="151"/>
      <c r="O2163" s="153"/>
    </row>
    <row r="2164" spans="2:15" x14ac:dyDescent="0.25">
      <c r="B2164" s="154" t="s">
        <v>145</v>
      </c>
      <c r="C2164" s="143">
        <f>1.95/1000</f>
        <v>1.9499999999999999E-3</v>
      </c>
      <c r="D2164" s="147">
        <f>+D2125+O2125</f>
        <v>334.92935949834788</v>
      </c>
      <c r="E2164" s="144" t="s">
        <v>117</v>
      </c>
      <c r="F2164" s="143">
        <v>401.35</v>
      </c>
      <c r="G2164" s="143">
        <f>75/1000</f>
        <v>7.4999999999999997E-2</v>
      </c>
      <c r="H2164" s="146">
        <f>+PI()*G2164^2/4</f>
        <v>4.4178646691106467E-3</v>
      </c>
      <c r="I2164" s="147">
        <f>+D2160+O2160</f>
        <v>335.12605598113822</v>
      </c>
      <c r="J2164" s="147">
        <f>+D2164</f>
        <v>334.92935949834788</v>
      </c>
      <c r="K2164" s="147">
        <f>+I2164-J2164</f>
        <v>0.19669648279034391</v>
      </c>
      <c r="L2164" s="262">
        <f>(-2*POWER(2*9.81*G2164*ABS(K2164)/F2164,0.5))*(LOG10(($D$2/(3.7*G2164))+((2.51*$D$3*POWER(F2164,0.5))/(G2164*POWER(2*9.81*G2164*ABS(K2164),0.5)))))</f>
        <v>0.15566050106382309</v>
      </c>
      <c r="M2164" s="146">
        <f>+IF(K2164&lt;0,-H2164*L2164,H2164*L2164)</f>
        <v>6.8768702802592433E-4</v>
      </c>
      <c r="N2164" s="142">
        <f>+M2164/K2164</f>
        <v>3.4961836544831386E-3</v>
      </c>
      <c r="O2164" s="148">
        <f>2*M2166/N2166</f>
        <v>-1.7508503011735641E-3</v>
      </c>
    </row>
    <row r="2165" spans="2:15" x14ac:dyDescent="0.25">
      <c r="B2165" s="141"/>
      <c r="C2165" s="142"/>
      <c r="D2165" s="143"/>
      <c r="E2165" s="144" t="s">
        <v>167</v>
      </c>
      <c r="F2165" s="143">
        <v>249.85</v>
      </c>
      <c r="G2165" s="143">
        <f>75/1000</f>
        <v>7.4999999999999997E-2</v>
      </c>
      <c r="H2165" s="146">
        <f>+PI()*G2165^2/4</f>
        <v>4.4178646691106467E-3</v>
      </c>
      <c r="I2165" s="147">
        <f>+D2129+O2129</f>
        <v>335.28058669531248</v>
      </c>
      <c r="J2165" s="147">
        <f>+D2164</f>
        <v>334.92935949834788</v>
      </c>
      <c r="K2165" s="147">
        <f>+I2165-J2165</f>
        <v>0.35122719696460081</v>
      </c>
      <c r="L2165" s="142">
        <f>(-2*POWER(2*9.81*G2165*ABS(K2165)/F2165,0.5))*(LOG10(($D$2/(3.7*G2165))+((2.51*$D$3*POWER(F2165,0.5))/(G2165*POWER(2*9.81*G2165*ABS(K2165),0.5)))))</f>
        <v>0.28432773909426207</v>
      </c>
      <c r="M2165" s="146">
        <f>+IF(K2165&lt;0,-H2165*L2165,H2165*L2165)</f>
        <v>1.2561214729926505E-3</v>
      </c>
      <c r="N2165" s="142">
        <f>+M2165/K2165</f>
        <v>3.5763787196674618E-3</v>
      </c>
      <c r="O2165" s="148"/>
    </row>
    <row r="2166" spans="2:15" ht="15.75" x14ac:dyDescent="0.3">
      <c r="B2166" s="141"/>
      <c r="C2166" s="142"/>
      <c r="D2166" s="152"/>
      <c r="E2166" s="144"/>
      <c r="F2166" s="142"/>
      <c r="G2166" s="142"/>
      <c r="H2166" s="146"/>
      <c r="I2166" s="152"/>
      <c r="J2166" s="143"/>
      <c r="K2166" s="142"/>
      <c r="L2166" s="149" t="s">
        <v>166</v>
      </c>
      <c r="M2166" s="150">
        <f>+SUM(M2164:M2165)-C2164</f>
        <v>-6.1914989814251982E-6</v>
      </c>
      <c r="N2166" s="151">
        <f>+SUM(N2164:N2165)</f>
        <v>7.0725623741506004E-3</v>
      </c>
      <c r="O2166" s="153"/>
    </row>
    <row r="2167" spans="2:15" x14ac:dyDescent="0.25">
      <c r="B2167" s="141"/>
      <c r="C2167" s="142"/>
      <c r="D2167" s="152"/>
      <c r="E2167" s="144"/>
      <c r="F2167" s="142"/>
      <c r="G2167" s="142"/>
      <c r="H2167" s="146"/>
      <c r="I2167" s="152"/>
      <c r="J2167" s="143"/>
      <c r="K2167" s="142"/>
      <c r="L2167" s="142"/>
      <c r="M2167" s="142"/>
      <c r="N2167" s="142"/>
      <c r="O2167" s="153"/>
    </row>
    <row r="2168" spans="2:15" x14ac:dyDescent="0.25">
      <c r="B2168" s="154" t="s">
        <v>146</v>
      </c>
      <c r="C2168" s="143">
        <f>4.52/1000</f>
        <v>4.5199999999999997E-3</v>
      </c>
      <c r="D2168" s="156">
        <f>+D2129+O2129</f>
        <v>335.28058669531248</v>
      </c>
      <c r="E2168" s="144" t="s">
        <v>112</v>
      </c>
      <c r="F2168" s="143">
        <v>401.36</v>
      </c>
      <c r="G2168" s="145">
        <f>110/1000</f>
        <v>0.11</v>
      </c>
      <c r="H2168" s="146">
        <f>+PI()*G2168^2/4</f>
        <v>9.5033177771091243E-3</v>
      </c>
      <c r="I2168" s="156">
        <f>+D2155+O2155</f>
        <v>335.31857838538417</v>
      </c>
      <c r="J2168" s="147">
        <f>+D2168</f>
        <v>335.28058669531248</v>
      </c>
      <c r="K2168" s="147">
        <f>+I2168-J2168</f>
        <v>3.7991690071692119E-2</v>
      </c>
      <c r="L2168" s="142">
        <f>(-2*POWER(2*9.81*G2168*ABS(K2168)/F2168,0.5))*(LOG10(($D$2/(3.7*G2168))+((2.51*$D$3*POWER(F2168,0.5))/(G2168*POWER(2*9.81*G2168*ABS(K2168),0.5)))))</f>
        <v>7.9798600062594038E-2</v>
      </c>
      <c r="M2168" s="146">
        <f>+IF(K2168&lt;0,-H2168*L2168,H2168*L2168)</f>
        <v>7.5835145456327124E-4</v>
      </c>
      <c r="N2168" s="142">
        <f>+M2168/K2168</f>
        <v>1.9960982339354373E-2</v>
      </c>
      <c r="O2168" s="148">
        <f>2*M2172/N2172</f>
        <v>-1.6466798120966404E-3</v>
      </c>
    </row>
    <row r="2169" spans="2:15" x14ac:dyDescent="0.25">
      <c r="B2169" s="141"/>
      <c r="C2169" s="142"/>
      <c r="D2169" s="152"/>
      <c r="E2169" s="144" t="s">
        <v>167</v>
      </c>
      <c r="F2169" s="143">
        <v>249.85</v>
      </c>
      <c r="G2169" s="145">
        <f>75/1000</f>
        <v>7.4999999999999997E-2</v>
      </c>
      <c r="H2169" s="146">
        <f>+PI()*G2169^2/4</f>
        <v>4.4178646691106467E-3</v>
      </c>
      <c r="I2169" s="156">
        <f>+D2164+O2164</f>
        <v>334.92760864804671</v>
      </c>
      <c r="J2169" s="147">
        <f>+D2168</f>
        <v>335.28058669531248</v>
      </c>
      <c r="K2169" s="147">
        <f>+I2169-J2169</f>
        <v>-0.35297804726576487</v>
      </c>
      <c r="L2169" s="142">
        <f>(-2*POWER(2*9.81*G2169*ABS(K2169)/F2169,0.5))*(LOG10(($D$2/(3.7*G2169))+((2.51*$D$3*POWER(F2169,0.5))/(G2169*POWER(2*9.81*G2169*ABS(K2169),0.5)))))</f>
        <v>0.28513329054454067</v>
      </c>
      <c r="M2169" s="146">
        <f>+IF(K2169&lt;0,-H2169*L2169,H2169*L2169)</f>
        <v>-1.2596802902839872E-3</v>
      </c>
      <c r="N2169" s="142">
        <f>+M2169/K2169</f>
        <v>3.5687213412893817E-3</v>
      </c>
      <c r="O2169" s="148"/>
    </row>
    <row r="2170" spans="2:15" x14ac:dyDescent="0.25">
      <c r="B2170" s="141"/>
      <c r="C2170" s="142"/>
      <c r="D2170" s="152"/>
      <c r="E2170" s="144" t="s">
        <v>140</v>
      </c>
      <c r="F2170" s="143">
        <v>298.01</v>
      </c>
      <c r="G2170" s="145">
        <f>63/1000</f>
        <v>6.3E-2</v>
      </c>
      <c r="H2170" s="146">
        <f>+PI()*G2170^2/4</f>
        <v>3.1172453105244723E-3</v>
      </c>
      <c r="I2170" s="156">
        <f>+D2135+O2135</f>
        <v>335.24188048196891</v>
      </c>
      <c r="J2170" s="147">
        <f>+D2168</f>
        <v>335.28058669531248</v>
      </c>
      <c r="K2170" s="147">
        <f>+I2170-J2170</f>
        <v>-3.8706213343573381E-2</v>
      </c>
      <c r="L2170" s="142">
        <f>(-2*POWER(2*9.81*G2170*ABS(K2170)/F2170,0.5))*(LOG10(($D$2/(3.7*G2170))+((2.51*$D$3*POWER(F2170,0.5))/(G2170*POWER(2*9.81*G2170*ABS(K2170),0.5)))))</f>
        <v>6.328323065235289E-2</v>
      </c>
      <c r="M2170" s="146">
        <f>+IF(K2170&lt;0,-H2170*L2170,H2170*L2170)</f>
        <v>-1.9726935398588558E-4</v>
      </c>
      <c r="N2170" s="142">
        <f>+M2170/K2170</f>
        <v>5.0965810639970379E-3</v>
      </c>
      <c r="O2170" s="148"/>
    </row>
    <row r="2171" spans="2:15" x14ac:dyDescent="0.25">
      <c r="B2171" s="141"/>
      <c r="C2171" s="142"/>
      <c r="D2171" s="142"/>
      <c r="E2171" s="144" t="s">
        <v>168</v>
      </c>
      <c r="F2171" s="143">
        <v>184.94</v>
      </c>
      <c r="G2171" s="145">
        <f>110/1000</f>
        <v>0.11</v>
      </c>
      <c r="H2171" s="146">
        <f>+PI()*G2171^2/4</f>
        <v>9.5033177771091243E-3</v>
      </c>
      <c r="I2171" s="156">
        <f>+D2143+O2143</f>
        <v>335.79522562277674</v>
      </c>
      <c r="J2171" s="147">
        <f>+D2168</f>
        <v>335.28058669531248</v>
      </c>
      <c r="K2171" s="147">
        <f>+I2171-J2171</f>
        <v>0.51463892746426154</v>
      </c>
      <c r="L2171" s="142">
        <f>(-2*POWER(2*9.81*G2171*ABS(K2171)/F2171,0.5))*(LOG10(($D$2/(3.7*G2171))+((2.51*$D$3*POWER(F2171,0.5))/(G2171*POWER(2*9.81*G2171*ABS(K2171),0.5)))))</f>
        <v>0.54578108501265699</v>
      </c>
      <c r="M2171" s="146">
        <f>+IF(K2171&lt;0,-H2171*L2171,H2171*L2171)</f>
        <v>5.1867310876106895E-3</v>
      </c>
      <c r="N2171" s="142">
        <f>+M2171/K2171</f>
        <v>1.0078388576563469E-2</v>
      </c>
      <c r="O2171" s="148"/>
    </row>
    <row r="2172" spans="2:15" ht="15.75" x14ac:dyDescent="0.3">
      <c r="B2172" s="141"/>
      <c r="C2172" s="142"/>
      <c r="D2172" s="142"/>
      <c r="E2172" s="142"/>
      <c r="F2172" s="142"/>
      <c r="G2172" s="142"/>
      <c r="H2172" s="146"/>
      <c r="I2172" s="152"/>
      <c r="J2172" s="143"/>
      <c r="K2172" s="142"/>
      <c r="L2172" s="149" t="s">
        <v>166</v>
      </c>
      <c r="M2172" s="150">
        <f>+SUM(M2168:M2171)-C2168</f>
        <v>-3.1867102095911246E-5</v>
      </c>
      <c r="N2172" s="151">
        <f>+SUM(N2168:N2171)</f>
        <v>3.8704673321204267E-2</v>
      </c>
      <c r="O2172" s="153"/>
    </row>
    <row r="2173" spans="2:15" x14ac:dyDescent="0.25">
      <c r="B2173" s="141"/>
      <c r="C2173" s="142"/>
      <c r="D2173" s="142"/>
      <c r="E2173" s="142"/>
      <c r="F2173" s="142"/>
      <c r="G2173" s="142"/>
      <c r="H2173" s="146"/>
      <c r="I2173" s="142"/>
      <c r="J2173" s="143"/>
      <c r="K2173" s="142"/>
      <c r="L2173" s="142"/>
      <c r="M2173" s="142"/>
      <c r="N2173" s="142"/>
      <c r="O2173" s="153"/>
    </row>
    <row r="2174" spans="2:15" x14ac:dyDescent="0.25">
      <c r="B2174" s="154" t="s">
        <v>147</v>
      </c>
      <c r="C2174" s="142">
        <f>0.79/1000</f>
        <v>7.9000000000000001E-4</v>
      </c>
      <c r="D2174" s="147">
        <f>+D2135+O2135</f>
        <v>335.24188048196891</v>
      </c>
      <c r="E2174" s="144" t="s">
        <v>140</v>
      </c>
      <c r="F2174" s="143">
        <v>298.01</v>
      </c>
      <c r="G2174" s="143">
        <f>63/1000</f>
        <v>6.3E-2</v>
      </c>
      <c r="H2174" s="146">
        <f>+PI()*G2174^2/4</f>
        <v>3.1172453105244723E-3</v>
      </c>
      <c r="I2174" s="147">
        <f>+D2168+O2168</f>
        <v>335.27894001550038</v>
      </c>
      <c r="J2174" s="147">
        <f>+D2174</f>
        <v>335.24188048196891</v>
      </c>
      <c r="K2174" s="147">
        <f>+I2174-J2174</f>
        <v>3.7059533531476063E-2</v>
      </c>
      <c r="L2174" s="142">
        <f>(-2*POWER(2*9.81*G2174*ABS(K2174)/F2174,0.5))*(LOG10(($D$2/(3.7*G2174))+((2.51*$D$3*POWER(F2174,0.5))/(G2174*POWER(2*9.81*G2174*ABS(K2174),0.5)))))</f>
        <v>6.1688853688318612E-2</v>
      </c>
      <c r="M2174" s="146">
        <f>+IF(K2174&lt;0,-H2174*L2174,H2174*L2174)</f>
        <v>1.9229928987154148E-4</v>
      </c>
      <c r="N2174" s="142">
        <f>+M2174/K2174</f>
        <v>5.1889290432707257E-3</v>
      </c>
      <c r="O2174" s="148">
        <f>2*M2176/N2176</f>
        <v>-1.6627631442610602E-3</v>
      </c>
    </row>
    <row r="2175" spans="2:15" x14ac:dyDescent="0.25">
      <c r="B2175" s="141"/>
      <c r="C2175" s="142"/>
      <c r="D2175" s="142"/>
      <c r="E2175" s="144" t="s">
        <v>169</v>
      </c>
      <c r="F2175" s="143">
        <v>119.71</v>
      </c>
      <c r="G2175" s="143">
        <f>63/1000</f>
        <v>6.3E-2</v>
      </c>
      <c r="H2175" s="146">
        <f>+PI()*G2175^2/4</f>
        <v>3.1172453105244723E-3</v>
      </c>
      <c r="I2175" s="147">
        <f>+D2139+O2139</f>
        <v>335.34417430946758</v>
      </c>
      <c r="J2175" s="147">
        <f>+D2174</f>
        <v>335.24188048196891</v>
      </c>
      <c r="K2175" s="147">
        <f>+I2175-J2175</f>
        <v>0.10229382749867</v>
      </c>
      <c r="L2175" s="142">
        <f>(-2*POWER(2*9.81*G2175*ABS(K2175)/F2175,0.5))*(LOG10(($D$2/(3.7*G2175))+((2.51*$D$3*POWER(F2175,0.5))/(G2175*POWER(2*9.81*G2175*ABS(K2175),0.5)))))</f>
        <v>0.18882149701459208</v>
      </c>
      <c r="M2175" s="146">
        <f>+IF(K2175&lt;0,-H2175*L2175,H2175*L2175)</f>
        <v>5.8860292609494783E-4</v>
      </c>
      <c r="N2175" s="142">
        <f>+M2175/K2175</f>
        <v>5.7540414753040761E-3</v>
      </c>
      <c r="O2175" s="148"/>
    </row>
    <row r="2176" spans="2:15" ht="15.75" x14ac:dyDescent="0.3">
      <c r="B2176" s="141"/>
      <c r="C2176" s="142"/>
      <c r="D2176" s="142"/>
      <c r="E2176" s="142"/>
      <c r="F2176" s="142"/>
      <c r="G2176" s="142"/>
      <c r="H2176" s="146"/>
      <c r="I2176" s="142"/>
      <c r="J2176" s="142"/>
      <c r="K2176" s="142"/>
      <c r="L2176" s="149" t="s">
        <v>166</v>
      </c>
      <c r="M2176" s="150">
        <f>+SUM(M2174:M2175)-C2174</f>
        <v>-9.0977840335107604E-6</v>
      </c>
      <c r="N2176" s="151">
        <f>+SUM(N2174:N2175)</f>
        <v>1.0942970518574801E-2</v>
      </c>
      <c r="O2176" s="153"/>
    </row>
    <row r="2177" spans="2:15" x14ac:dyDescent="0.25">
      <c r="B2177" s="141"/>
      <c r="C2177" s="142"/>
      <c r="D2177" s="142"/>
      <c r="E2177" s="142"/>
      <c r="F2177" s="142"/>
      <c r="G2177" s="142"/>
      <c r="H2177" s="146"/>
      <c r="I2177" s="142"/>
      <c r="J2177" s="142"/>
      <c r="K2177" s="142"/>
      <c r="L2177" s="142"/>
      <c r="M2177" s="142"/>
      <c r="N2177" s="142"/>
      <c r="O2177" s="153"/>
    </row>
    <row r="2178" spans="2:15" x14ac:dyDescent="0.25">
      <c r="B2178" s="154" t="s">
        <v>148</v>
      </c>
      <c r="C2178" s="142">
        <f>0.76/1000</f>
        <v>7.6000000000000004E-4</v>
      </c>
      <c r="D2178" s="147">
        <f>+D2139+O2139</f>
        <v>335.34417430946758</v>
      </c>
      <c r="E2178" s="144" t="s">
        <v>169</v>
      </c>
      <c r="F2178" s="143">
        <v>119.71</v>
      </c>
      <c r="G2178" s="143">
        <f>63/1000</f>
        <v>6.3E-2</v>
      </c>
      <c r="H2178" s="146">
        <f>+PI()*G2178^2/4</f>
        <v>3.1172453105244723E-3</v>
      </c>
      <c r="I2178" s="147">
        <f>+D2174+O2174</f>
        <v>335.24021771882462</v>
      </c>
      <c r="J2178" s="261">
        <f>+D2178</f>
        <v>335.34417430946758</v>
      </c>
      <c r="K2178" s="147">
        <f>+I2178-J2178</f>
        <v>-0.1039565906429516</v>
      </c>
      <c r="L2178" s="142">
        <f>(-2*POWER(2*9.81*G2178*ABS(K2178)/F2178,0.5))*(LOG10(($D$2/(3.7*G2178))+((2.51*$D$3*POWER(F2178,0.5))/(G2178*POWER(2*9.81*G2178*ABS(K2178),0.5)))))</f>
        <v>0.19057816995574153</v>
      </c>
      <c r="M2178" s="146">
        <f>+IF(K2178&lt;0,-H2178*L2178,H2178*L2178)</f>
        <v>-5.9407890658287122E-4</v>
      </c>
      <c r="N2178" s="142">
        <f>+M2178/K2178</f>
        <v>5.7146824737961009E-3</v>
      </c>
      <c r="O2178" s="148">
        <f>2*M2180/N2180</f>
        <v>-1.5693664456216279E-3</v>
      </c>
    </row>
    <row r="2179" spans="2:15" x14ac:dyDescent="0.25">
      <c r="B2179" s="141"/>
      <c r="C2179" s="142"/>
      <c r="D2179" s="142"/>
      <c r="E2179" s="144" t="s">
        <v>122</v>
      </c>
      <c r="F2179" s="143">
        <v>283.68</v>
      </c>
      <c r="G2179" s="143">
        <f>75/1000</f>
        <v>7.4999999999999997E-2</v>
      </c>
      <c r="H2179" s="146">
        <f>+PI()*G2179^2/4</f>
        <v>4.4178646691106467E-3</v>
      </c>
      <c r="I2179" s="147">
        <f>+D2143+O2143</f>
        <v>335.79522562277674</v>
      </c>
      <c r="J2179" s="261">
        <f>+D2178</f>
        <v>335.34417430946758</v>
      </c>
      <c r="K2179" s="147">
        <f>+I2179-J2179</f>
        <v>0.45105131330916493</v>
      </c>
      <c r="L2179" s="262">
        <f>(-2*POWER(2*9.81*G2179*ABS(K2179)/F2179,0.5))*(LOG10(($D$2/(3.7*G2179))+((2.51*$D$3*POWER(F2179,0.5))/(G2179*POWER(2*9.81*G2179*ABS(K2179),0.5)))))</f>
        <v>0.30495522423593746</v>
      </c>
      <c r="M2179" s="146">
        <f>+IF(K2179&lt;0,-H2179*L2179,H2179*L2179)</f>
        <v>1.3472509108126628E-3</v>
      </c>
      <c r="N2179" s="142">
        <f>+M2179/K2179</f>
        <v>2.9869127326744181E-3</v>
      </c>
      <c r="O2179" s="148"/>
    </row>
    <row r="2180" spans="2:15" ht="15.75" x14ac:dyDescent="0.3">
      <c r="B2180" s="141"/>
      <c r="C2180" s="142"/>
      <c r="D2180" s="142"/>
      <c r="E2180" s="142"/>
      <c r="F2180" s="142"/>
      <c r="G2180" s="142"/>
      <c r="H2180" s="142"/>
      <c r="I2180" s="142"/>
      <c r="J2180" s="142"/>
      <c r="K2180" s="142"/>
      <c r="L2180" s="149" t="s">
        <v>166</v>
      </c>
      <c r="M2180" s="150">
        <f>+SUM(M2178:M2179)-C2178</f>
        <v>-6.8279957702084169E-6</v>
      </c>
      <c r="N2180" s="151">
        <f>+SUM(N2178:N2179)</f>
        <v>8.701595206470519E-3</v>
      </c>
      <c r="O2180" s="153"/>
    </row>
    <row r="2181" spans="2:15" x14ac:dyDescent="0.25">
      <c r="B2181" s="154"/>
      <c r="C2181" s="142"/>
      <c r="D2181" s="142"/>
      <c r="E2181" s="142"/>
      <c r="F2181" s="142"/>
      <c r="G2181" s="142"/>
      <c r="H2181" s="142"/>
      <c r="I2181" s="142"/>
      <c r="J2181" s="142"/>
      <c r="K2181" s="142"/>
      <c r="L2181" s="142"/>
      <c r="M2181" s="142"/>
      <c r="N2181" s="142"/>
      <c r="O2181" s="153"/>
    </row>
    <row r="2182" spans="2:15" x14ac:dyDescent="0.25">
      <c r="B2182" s="154" t="s">
        <v>142</v>
      </c>
      <c r="C2182" s="142">
        <f>3.71/1000</f>
        <v>3.7099999999999998E-3</v>
      </c>
      <c r="D2182" s="147">
        <f>+D2143+O2143</f>
        <v>335.79522562277674</v>
      </c>
      <c r="E2182" s="144" t="s">
        <v>168</v>
      </c>
      <c r="F2182" s="143">
        <v>184.94</v>
      </c>
      <c r="G2182" s="145">
        <f>110/1000</f>
        <v>0.11</v>
      </c>
      <c r="H2182" s="146">
        <f>+PI()*G2182^2/4</f>
        <v>9.5033177771091243E-3</v>
      </c>
      <c r="I2182" s="147">
        <f>+D2168+O2168</f>
        <v>335.27894001550038</v>
      </c>
      <c r="J2182" s="261">
        <f>+D2182</f>
        <v>335.79522562277674</v>
      </c>
      <c r="K2182" s="147">
        <f>+I2182-J2182</f>
        <v>-0.51628560727635886</v>
      </c>
      <c r="L2182" s="262">
        <f>(-2*POWER(2*9.81*G2182*ABS(K2182)/F2182,0.5))*(LOG10(($D$2/(3.7*G2182))+((2.51*$D$3*POWER(F2182,0.5))/(G2182*POWER(2*9.81*G2182*ABS(K2182),0.5)))))</f>
        <v>0.54675992000457385</v>
      </c>
      <c r="M2182" s="146">
        <f>+IF(K2182&lt;0,-H2182*L2182,H2182*L2182)</f>
        <v>-5.1960332675902296E-3</v>
      </c>
      <c r="N2182" s="142">
        <f>+M2182/K2182</f>
        <v>1.0064261320399122E-2</v>
      </c>
      <c r="O2182" s="148">
        <f>2*M2185/N2185</f>
        <v>-1.3202158334318015E-3</v>
      </c>
    </row>
    <row r="2183" spans="2:15" x14ac:dyDescent="0.25">
      <c r="B2183" s="141"/>
      <c r="C2183" s="142"/>
      <c r="D2183" s="142"/>
      <c r="E2183" s="144" t="s">
        <v>171</v>
      </c>
      <c r="F2183" s="143">
        <v>283.68</v>
      </c>
      <c r="G2183" s="143">
        <f>75/1000</f>
        <v>7.4999999999999997E-2</v>
      </c>
      <c r="H2183" s="146">
        <f>+PI()*G2183^2/4</f>
        <v>4.4178646691106467E-3</v>
      </c>
      <c r="I2183" s="147">
        <f>+D2178+O2178</f>
        <v>335.34260494302197</v>
      </c>
      <c r="J2183" s="261">
        <f>+D2182</f>
        <v>335.79522562277674</v>
      </c>
      <c r="K2183" s="147">
        <f>+I2183-J2183</f>
        <v>-0.45262067975477294</v>
      </c>
      <c r="L2183" s="262">
        <f>(-2*POWER(2*9.81*G2183*ABS(K2183)/F2183,0.5))*(LOG10(($D$2/(3.7*G2183))+((2.51*$D$3*POWER(F2183,0.5))/(G2183*POWER(2*9.81*G2183*ABS(K2183),0.5)))))</f>
        <v>0.30555781594307935</v>
      </c>
      <c r="M2183" s="146">
        <f>+IF(K2183&lt;0,-H2183*L2183,H2183*L2183)</f>
        <v>-1.3499130794255442E-3</v>
      </c>
      <c r="N2183" s="142">
        <f>+M2183/K2183</f>
        <v>2.9824379216542175E-3</v>
      </c>
      <c r="O2183" s="148"/>
    </row>
    <row r="2184" spans="2:15" x14ac:dyDescent="0.25">
      <c r="B2184" s="141"/>
      <c r="C2184" s="142"/>
      <c r="D2184" s="142"/>
      <c r="E2184" s="144" t="s">
        <v>170</v>
      </c>
      <c r="F2184" s="143">
        <v>372.26</v>
      </c>
      <c r="G2184" s="145">
        <f>110/1000</f>
        <v>0.11</v>
      </c>
      <c r="H2184" s="146">
        <f>+PI()*G2184^2/4</f>
        <v>9.5033177771091243E-3</v>
      </c>
      <c r="I2184" s="147">
        <v>339.3</v>
      </c>
      <c r="J2184" s="261">
        <f>+D2182</f>
        <v>335.79522562277674</v>
      </c>
      <c r="K2184" s="147">
        <f>+I2184-J2184</f>
        <v>3.5047743772232707</v>
      </c>
      <c r="L2184" s="262">
        <f>(-2*POWER(2*9.81*G2184*ABS(K2184)/F2184,0.5))*(LOG10(($D$2/(3.7*G2184))+((2.51*$D$3*POWER(F2184,0.5))/(G2184*POWER(2*9.81*G2184*ABS(K2184),0.5)))))</f>
        <v>1.0780871148041253</v>
      </c>
      <c r="M2184" s="146">
        <f>+IF(K2184&lt;0,-H2184*L2184,H2184*L2184)</f>
        <v>1.0245404443390329E-2</v>
      </c>
      <c r="N2184" s="142">
        <f>+M2184/K2184</f>
        <v>2.9232707560215218E-3</v>
      </c>
      <c r="O2184" s="148"/>
    </row>
    <row r="2185" spans="2:15" ht="16.5" thickBot="1" x14ac:dyDescent="0.35">
      <c r="B2185" s="299"/>
      <c r="C2185" s="300"/>
      <c r="D2185" s="300"/>
      <c r="E2185" s="300"/>
      <c r="F2185" s="300"/>
      <c r="G2185" s="300"/>
      <c r="H2185" s="300"/>
      <c r="I2185" s="300"/>
      <c r="J2185" s="300"/>
      <c r="K2185" s="300"/>
      <c r="L2185" s="301" t="s">
        <v>166</v>
      </c>
      <c r="M2185" s="302">
        <f>+SUM(M2182:M2184)-C2182</f>
        <v>-1.0541903625444632E-5</v>
      </c>
      <c r="N2185" s="303">
        <f>+SUM(N2182:N2184)</f>
        <v>1.5969969998074859E-2</v>
      </c>
      <c r="O2185" s="304"/>
    </row>
    <row r="2187" spans="2:15" ht="15.75" thickBot="1" x14ac:dyDescent="0.3"/>
    <row r="2188" spans="2:15" ht="15.75" thickBot="1" x14ac:dyDescent="0.3">
      <c r="B2188" s="131">
        <f>+B2149+1</f>
        <v>57</v>
      </c>
      <c r="D2188" s="297"/>
    </row>
    <row r="2189" spans="2:15" ht="32.25" thickBot="1" x14ac:dyDescent="0.3">
      <c r="B2189" s="125" t="s">
        <v>151</v>
      </c>
      <c r="C2189" s="298" t="s">
        <v>161</v>
      </c>
      <c r="D2189" s="298" t="s">
        <v>153</v>
      </c>
      <c r="E2189" s="125" t="s">
        <v>152</v>
      </c>
      <c r="F2189" s="125" t="s">
        <v>78</v>
      </c>
      <c r="G2189" s="125" t="s">
        <v>115</v>
      </c>
      <c r="H2189" s="125" t="s">
        <v>154</v>
      </c>
      <c r="I2189" s="125" t="s">
        <v>155</v>
      </c>
      <c r="J2189" s="125" t="s">
        <v>156</v>
      </c>
      <c r="K2189" s="125" t="s">
        <v>157</v>
      </c>
      <c r="L2189" s="125" t="s">
        <v>82</v>
      </c>
      <c r="M2189" s="125" t="s">
        <v>164</v>
      </c>
      <c r="N2189" s="125" t="s">
        <v>158</v>
      </c>
      <c r="O2189" s="129" t="s">
        <v>165</v>
      </c>
    </row>
    <row r="2190" spans="2:15" x14ac:dyDescent="0.25">
      <c r="B2190" s="132" t="s">
        <v>127</v>
      </c>
      <c r="C2190" s="133">
        <f>2.97/1000</f>
        <v>2.97E-3</v>
      </c>
      <c r="D2190" s="134">
        <f>+D2151+O2151</f>
        <v>336.48098860855345</v>
      </c>
      <c r="E2190" s="135" t="s">
        <v>110</v>
      </c>
      <c r="F2190" s="136">
        <v>310.83</v>
      </c>
      <c r="G2190" s="137">
        <f>110/1000</f>
        <v>0.11</v>
      </c>
      <c r="H2190" s="138">
        <f>+PI()*G2190^2/4</f>
        <v>9.5033177771091243E-3</v>
      </c>
      <c r="I2190" s="134">
        <v>339.3</v>
      </c>
      <c r="J2190" s="134">
        <f>+D2190</f>
        <v>336.48098860855345</v>
      </c>
      <c r="K2190" s="134">
        <f>+I2190-J2190</f>
        <v>2.8190113914465655</v>
      </c>
      <c r="L2190" s="133">
        <f>(-2*POWER(2*9.81*G2190*ABS(K2190)/F2190,0.5))*(LOG10(($D$2/(3.7*G2190))+((2.51*$D$3*POWER(F2190,0.5))/(G2190*POWER(2*9.81*G2190*ABS(K2190),0.5)))))</f>
        <v>1.0558958063495223</v>
      </c>
      <c r="M2190" s="139">
        <f>+IF(K2190&lt;0,-H2190*L2190,H2190*L2190)</f>
        <v>1.0034513387256389E-2</v>
      </c>
      <c r="N2190" s="133">
        <f>+M2190/K2190</f>
        <v>3.5595859660954455E-3</v>
      </c>
      <c r="O2190" s="140">
        <f>2*M2192/N2192</f>
        <v>-1.076545729279464E-3</v>
      </c>
    </row>
    <row r="2191" spans="2:15" x14ac:dyDescent="0.25">
      <c r="B2191" s="141"/>
      <c r="C2191" s="142"/>
      <c r="D2191" s="143"/>
      <c r="E2191" s="144" t="s">
        <v>138</v>
      </c>
      <c r="F2191" s="143">
        <v>240.22</v>
      </c>
      <c r="G2191" s="145">
        <f>110/1000</f>
        <v>0.11</v>
      </c>
      <c r="H2191" s="146">
        <f>+PI()*G2191^2/4</f>
        <v>9.5033177771091243E-3</v>
      </c>
      <c r="I2191" s="147">
        <f>+D2155+O2155</f>
        <v>335.31857838538417</v>
      </c>
      <c r="J2191" s="147">
        <f>+D2190</f>
        <v>336.48098860855345</v>
      </c>
      <c r="K2191" s="147">
        <f>+I2191-J2191</f>
        <v>-1.1624102231692746</v>
      </c>
      <c r="L2191" s="142">
        <f>(-2*POWER(2*9.81*G2191*ABS(K2191)/F2191,0.5))*(LOG10(($D$2/(3.7*G2191))+((2.51*$D$3*POWER(F2191,0.5))/(G2191*POWER(2*9.81*G2191*ABS(K2191),0.5)))))</f>
        <v>0.7439194733941048</v>
      </c>
      <c r="M2191" s="146">
        <f>+IF(K2191&lt;0,-H2191*L2191,H2191*L2191)</f>
        <v>-7.0697031562438548E-3</v>
      </c>
      <c r="N2191" s="142">
        <f>+M2191/K2191</f>
        <v>6.0819347725354078E-3</v>
      </c>
      <c r="O2191" s="148"/>
    </row>
    <row r="2192" spans="2:15" ht="15.75" x14ac:dyDescent="0.3">
      <c r="B2192" s="141"/>
      <c r="C2192" s="142"/>
      <c r="D2192" s="143"/>
      <c r="E2192" s="144"/>
      <c r="F2192" s="143"/>
      <c r="G2192" s="145"/>
      <c r="H2192" s="146"/>
      <c r="I2192" s="147"/>
      <c r="J2192" s="147"/>
      <c r="K2192" s="147"/>
      <c r="L2192" s="149" t="s">
        <v>166</v>
      </c>
      <c r="M2192" s="150">
        <f>+SUM(M2190:M2191)-C2190</f>
        <v>-5.1897689874662138E-6</v>
      </c>
      <c r="N2192" s="151">
        <f>+SUM(N2190:N2191)</f>
        <v>9.6415207386308533E-3</v>
      </c>
      <c r="O2192" s="148"/>
    </row>
    <row r="2193" spans="2:15" x14ac:dyDescent="0.25">
      <c r="B2193" s="141"/>
      <c r="C2193" s="142"/>
      <c r="D2193" s="143"/>
      <c r="E2193" s="144"/>
      <c r="F2193" s="142"/>
      <c r="G2193" s="142"/>
      <c r="H2193" s="146"/>
      <c r="I2193" s="152"/>
      <c r="J2193" s="142"/>
      <c r="K2193" s="142"/>
      <c r="L2193" s="142"/>
      <c r="M2193" s="142"/>
      <c r="N2193" s="142"/>
      <c r="O2193" s="153"/>
    </row>
    <row r="2194" spans="2:15" x14ac:dyDescent="0.25">
      <c r="B2194" s="154" t="s">
        <v>128</v>
      </c>
      <c r="C2194" s="142">
        <f>3.73/1000</f>
        <v>3.7299999999999998E-3</v>
      </c>
      <c r="D2194" s="147">
        <f>+D2155+O2155</f>
        <v>335.31857838538417</v>
      </c>
      <c r="E2194" s="144" t="s">
        <v>138</v>
      </c>
      <c r="F2194" s="143">
        <v>240.22</v>
      </c>
      <c r="G2194" s="155">
        <f>110/1000</f>
        <v>0.11</v>
      </c>
      <c r="H2194" s="146">
        <f>+PI()*G2194^2/4</f>
        <v>9.5033177771091243E-3</v>
      </c>
      <c r="I2194" s="156">
        <f>+D2190+O2190</f>
        <v>336.47991206282416</v>
      </c>
      <c r="J2194" s="147">
        <f>+D2194</f>
        <v>335.31857838538417</v>
      </c>
      <c r="K2194" s="147">
        <f>+I2194-J2194</f>
        <v>1.1613336774399841</v>
      </c>
      <c r="L2194" s="142">
        <f>(-2*POWER(2*9.81*G2194*ABS(K2194)/F2194,0.5))*(LOG10(($D$2/(3.7*G2194))+((2.51*$D$3*POWER(F2194,0.5))/(G2194*POWER(2*9.81*G2194*ABS(K2194),0.5)))))</f>
        <v>0.74353446696853809</v>
      </c>
      <c r="M2194" s="146">
        <f>+IF(K2194&lt;0,-H2194*L2194,H2194*L2194)</f>
        <v>7.066044317835465E-3</v>
      </c>
      <c r="N2194" s="142">
        <f>+M2194/K2194</f>
        <v>6.0844221218243517E-3</v>
      </c>
      <c r="O2194" s="148">
        <f>2*M2197/N2197</f>
        <v>-1.5735614933888972E-3</v>
      </c>
    </row>
    <row r="2195" spans="2:15" x14ac:dyDescent="0.25">
      <c r="B2195" s="141"/>
      <c r="C2195" s="142"/>
      <c r="D2195" s="143"/>
      <c r="E2195" s="144" t="s">
        <v>139</v>
      </c>
      <c r="F2195" s="147">
        <v>237.3</v>
      </c>
      <c r="G2195" s="155">
        <f>110/1000</f>
        <v>0.11</v>
      </c>
      <c r="H2195" s="146">
        <f>+PI()*G2195^2/4</f>
        <v>9.5033177771091243E-3</v>
      </c>
      <c r="I2195" s="156">
        <f>+D2160+O2160</f>
        <v>335.12605598113822</v>
      </c>
      <c r="J2195" s="147">
        <f>+D2194</f>
        <v>335.31857838538417</v>
      </c>
      <c r="K2195" s="147">
        <f>+I2195-J2195</f>
        <v>-0.19252240424594902</v>
      </c>
      <c r="L2195" s="142">
        <f>(-2*POWER(2*9.81*G2195*ABS(K2195)/F2195,0.5))*(LOG10(($D$2/(3.7*G2195))+((2.51*$D$3*POWER(F2195,0.5))/(G2195*POWER(2*9.81*G2195*ABS(K2195),0.5)))))</f>
        <v>0.27250251252062824</v>
      </c>
      <c r="M2195" s="146">
        <f>+IF(K2195&lt;0,-H2195*L2195,H2195*L2195)</f>
        <v>-2.5896779715441878E-3</v>
      </c>
      <c r="N2195" s="142">
        <f>+M2195/K2195</f>
        <v>1.3451307039755498E-2</v>
      </c>
      <c r="O2195" s="148"/>
    </row>
    <row r="2196" spans="2:15" x14ac:dyDescent="0.25">
      <c r="B2196" s="141"/>
      <c r="C2196" s="142"/>
      <c r="D2196" s="143"/>
      <c r="E2196" s="144" t="s">
        <v>112</v>
      </c>
      <c r="F2196" s="143">
        <v>401.36</v>
      </c>
      <c r="G2196" s="155">
        <f>110/1000</f>
        <v>0.11</v>
      </c>
      <c r="H2196" s="146">
        <f>+PI()*G2196^2/4</f>
        <v>9.5033177771091243E-3</v>
      </c>
      <c r="I2196" s="156">
        <f>+D2168+O2168</f>
        <v>335.27894001550038</v>
      </c>
      <c r="J2196" s="147">
        <f>+D2194</f>
        <v>335.31857838538417</v>
      </c>
      <c r="K2196" s="147">
        <f>+I2196-J2196</f>
        <v>-3.9638369883789437E-2</v>
      </c>
      <c r="L2196" s="142">
        <f>(-2*POWER(2*9.81*G2196*ABS(K2196)/F2196,0.5))*(LOG10(($D$2/(3.7*G2196))+((2.51*$D$3*POWER(F2196,0.5))/(G2196*POWER(2*9.81*G2196*ABS(K2196),0.5)))))</f>
        <v>8.1778024794949139E-2</v>
      </c>
      <c r="M2196" s="146">
        <f>+IF(K2196&lt;0,-H2196*L2196,H2196*L2196)</f>
        <v>-7.771625568107109E-4</v>
      </c>
      <c r="N2196" s="142">
        <f>+M2196/K2196</f>
        <v>1.9606319813079406E-2</v>
      </c>
      <c r="O2196" s="148"/>
    </row>
    <row r="2197" spans="2:15" ht="15.75" x14ac:dyDescent="0.3">
      <c r="B2197" s="141"/>
      <c r="C2197" s="142"/>
      <c r="D2197" s="143"/>
      <c r="E2197" s="144"/>
      <c r="F2197" s="143"/>
      <c r="G2197" s="155"/>
      <c r="H2197" s="146"/>
      <c r="I2197" s="156"/>
      <c r="J2197" s="147"/>
      <c r="K2197" s="147"/>
      <c r="L2197" s="149" t="s">
        <v>166</v>
      </c>
      <c r="M2197" s="150">
        <f>+SUM(M2194:M2196)-C2194</f>
        <v>-3.0796210519433084E-5</v>
      </c>
      <c r="N2197" s="151">
        <f>+SUM(N2194:N2196)</f>
        <v>3.9142048974659255E-2</v>
      </c>
      <c r="O2197" s="153"/>
    </row>
    <row r="2198" spans="2:15" x14ac:dyDescent="0.25">
      <c r="B2198" s="141"/>
      <c r="C2198" s="142"/>
      <c r="D2198" s="143"/>
      <c r="E2198" s="144"/>
      <c r="F2198" s="142"/>
      <c r="G2198" s="142"/>
      <c r="H2198" s="146"/>
      <c r="I2198" s="152"/>
      <c r="J2198" s="143"/>
      <c r="K2198" s="142"/>
      <c r="L2198" s="142"/>
      <c r="M2198" s="142"/>
      <c r="N2198" s="142"/>
      <c r="O2198" s="153"/>
    </row>
    <row r="2199" spans="2:15" x14ac:dyDescent="0.25">
      <c r="B2199" s="154" t="s">
        <v>141</v>
      </c>
      <c r="C2199" s="179">
        <f>1.9/1000</f>
        <v>1.9E-3</v>
      </c>
      <c r="D2199" s="147">
        <f>+D2160+O2160</f>
        <v>335.12605598113822</v>
      </c>
      <c r="E2199" s="144" t="s">
        <v>139</v>
      </c>
      <c r="F2199" s="147">
        <v>237.3</v>
      </c>
      <c r="G2199" s="155">
        <f>110/1000</f>
        <v>0.11</v>
      </c>
      <c r="H2199" s="146">
        <f>+PI()*G2199^2/4</f>
        <v>9.5033177771091243E-3</v>
      </c>
      <c r="I2199" s="156">
        <f>+D2194+O2194</f>
        <v>335.31700482389078</v>
      </c>
      <c r="J2199" s="147">
        <f>+D2199</f>
        <v>335.12605598113822</v>
      </c>
      <c r="K2199" s="147">
        <f>+I2199-J2199</f>
        <v>0.19094884275256163</v>
      </c>
      <c r="L2199" s="142">
        <f>(-2*POWER(2*9.81*G2199*ABS(K2199)/F2199,0.5))*(LOG10(($D$2/(3.7*G2199))+((2.51*$D$3*POWER(F2199,0.5))/(G2199*POWER(2*9.81*G2199*ABS(K2199),0.5)))))</f>
        <v>0.27123904465240434</v>
      </c>
      <c r="M2199" s="146">
        <f>+IF(K2199&lt;0,-H2199*L2199,H2199*L2199)</f>
        <v>2.5776708348912896E-3</v>
      </c>
      <c r="N2199" s="142">
        <f>+M2199/K2199</f>
        <v>1.3499274453480339E-2</v>
      </c>
      <c r="O2199" s="148">
        <f>2*M2201/N2201</f>
        <v>-1.5930379758262165E-3</v>
      </c>
    </row>
    <row r="2200" spans="2:15" x14ac:dyDescent="0.25">
      <c r="B2200" s="141"/>
      <c r="C2200" s="142"/>
      <c r="D2200" s="143"/>
      <c r="E2200" s="144" t="s">
        <v>117</v>
      </c>
      <c r="F2200" s="143">
        <v>401.35</v>
      </c>
      <c r="G2200" s="143">
        <f>75/1000</f>
        <v>7.4999999999999997E-2</v>
      </c>
      <c r="H2200" s="146">
        <f>+PI()*G2200^2/4</f>
        <v>4.4178646691106467E-3</v>
      </c>
      <c r="I2200" s="156">
        <f>+D2164+O2164</f>
        <v>334.92760864804671</v>
      </c>
      <c r="J2200" s="147">
        <f>+D2199</f>
        <v>335.12605598113822</v>
      </c>
      <c r="K2200" s="147">
        <f>+I2200-J2200</f>
        <v>-0.19844733309150797</v>
      </c>
      <c r="L2200" s="142">
        <f>(-2*POWER(2*9.81*G2200*ABS(K2200)/F2200,0.5))*(LOG10(($D$2/(3.7*G2200))+((2.51*$D$3*POWER(F2200,0.5))/(G2200*POWER(2*9.81*G2200*ABS(K2200),0.5)))))</f>
        <v>0.1564551231864032</v>
      </c>
      <c r="M2200" s="146">
        <f>+IF(K2200&lt;0,-H2200*L2200,H2200*L2200)</f>
        <v>-6.9119756102656467E-4</v>
      </c>
      <c r="N2200" s="142">
        <f>+M2200/K2200</f>
        <v>3.4830277145011562E-3</v>
      </c>
      <c r="O2200" s="148"/>
    </row>
    <row r="2201" spans="2:15" ht="15.75" x14ac:dyDescent="0.3">
      <c r="B2201" s="141"/>
      <c r="C2201" s="142"/>
      <c r="D2201" s="143"/>
      <c r="E2201" s="144"/>
      <c r="F2201" s="142"/>
      <c r="G2201" s="142"/>
      <c r="H2201" s="146"/>
      <c r="I2201" s="152"/>
      <c r="J2201" s="143"/>
      <c r="K2201" s="142"/>
      <c r="L2201" s="149" t="s">
        <v>166</v>
      </c>
      <c r="M2201" s="150">
        <f>+SUM(M2199:M2200)-C2199</f>
        <v>-1.3526726135275205E-5</v>
      </c>
      <c r="N2201" s="151">
        <f>+SUM(N2199:N2200)</f>
        <v>1.6982302167981495E-2</v>
      </c>
      <c r="O2201" s="153"/>
    </row>
    <row r="2202" spans="2:15" ht="15.75" x14ac:dyDescent="0.3">
      <c r="B2202" s="141"/>
      <c r="C2202" s="142"/>
      <c r="D2202" s="143"/>
      <c r="E2202" s="144"/>
      <c r="F2202" s="142"/>
      <c r="G2202" s="142"/>
      <c r="H2202" s="146"/>
      <c r="I2202" s="152"/>
      <c r="J2202" s="143"/>
      <c r="K2202" s="142"/>
      <c r="L2202" s="149"/>
      <c r="M2202" s="150"/>
      <c r="N2202" s="151"/>
      <c r="O2202" s="153"/>
    </row>
    <row r="2203" spans="2:15" x14ac:dyDescent="0.25">
      <c r="B2203" s="154" t="s">
        <v>145</v>
      </c>
      <c r="C2203" s="143">
        <f>1.95/1000</f>
        <v>1.9499999999999999E-3</v>
      </c>
      <c r="D2203" s="147">
        <f>+D2164+O2164</f>
        <v>334.92760864804671</v>
      </c>
      <c r="E2203" s="144" t="s">
        <v>117</v>
      </c>
      <c r="F2203" s="143">
        <v>401.35</v>
      </c>
      <c r="G2203" s="143">
        <f>75/1000</f>
        <v>7.4999999999999997E-2</v>
      </c>
      <c r="H2203" s="146">
        <f>+PI()*G2203^2/4</f>
        <v>4.4178646691106467E-3</v>
      </c>
      <c r="I2203" s="147">
        <f>+D2199+O2199</f>
        <v>335.12446294316237</v>
      </c>
      <c r="J2203" s="147">
        <f>+D2203</f>
        <v>334.92760864804671</v>
      </c>
      <c r="K2203" s="147">
        <f>+I2203-J2203</f>
        <v>0.19685429511565644</v>
      </c>
      <c r="L2203" s="262">
        <f>(-2*POWER(2*9.81*G2203*ABS(K2203)/F2203,0.5))*(LOG10(($D$2/(3.7*G2203))+((2.51*$D$3*POWER(F2203,0.5))/(G2203*POWER(2*9.81*G2203*ABS(K2203),0.5)))))</f>
        <v>0.15573225000587085</v>
      </c>
      <c r="M2203" s="146">
        <f>+IF(K2203&lt;0,-H2203*L2203,H2203*L2203)</f>
        <v>6.8800400514204313E-4</v>
      </c>
      <c r="N2203" s="142">
        <f>+M2203/K2203</f>
        <v>3.4949910782379671E-3</v>
      </c>
      <c r="O2203" s="148">
        <f>2*M2205/N2205</f>
        <v>-1.6016502695539671E-3</v>
      </c>
    </row>
    <row r="2204" spans="2:15" x14ac:dyDescent="0.25">
      <c r="B2204" s="141"/>
      <c r="C2204" s="142"/>
      <c r="D2204" s="143"/>
      <c r="E2204" s="144" t="s">
        <v>167</v>
      </c>
      <c r="F2204" s="143">
        <v>249.85</v>
      </c>
      <c r="G2204" s="143">
        <f>75/1000</f>
        <v>7.4999999999999997E-2</v>
      </c>
      <c r="H2204" s="146">
        <f>+PI()*G2204^2/4</f>
        <v>4.4178646691106467E-3</v>
      </c>
      <c r="I2204" s="147">
        <f>+D2168+O2168</f>
        <v>335.27894001550038</v>
      </c>
      <c r="J2204" s="147">
        <f>+D2203</f>
        <v>334.92760864804671</v>
      </c>
      <c r="K2204" s="147">
        <f>+I2204-J2204</f>
        <v>0.35133136745366755</v>
      </c>
      <c r="L2204" s="142">
        <f>(-2*POWER(2*9.81*G2204*ABS(K2204)/F2204,0.5))*(LOG10(($D$2/(3.7*G2204))+((2.51*$D$3*POWER(F2204,0.5))/(G2204*POWER(2*9.81*G2204*ABS(K2204),0.5)))))</f>
        <v>0.28437571640278525</v>
      </c>
      <c r="M2204" s="146">
        <f>+IF(K2204&lt;0,-H2204*L2204,H2204*L2204)</f>
        <v>1.2563334302488939E-3</v>
      </c>
      <c r="N2204" s="142">
        <f>+M2204/K2204</f>
        <v>3.5759216131322946E-3</v>
      </c>
      <c r="O2204" s="148"/>
    </row>
    <row r="2205" spans="2:15" ht="15.75" x14ac:dyDescent="0.3">
      <c r="B2205" s="141"/>
      <c r="C2205" s="142"/>
      <c r="D2205" s="152"/>
      <c r="E2205" s="144"/>
      <c r="F2205" s="142"/>
      <c r="G2205" s="142"/>
      <c r="H2205" s="146"/>
      <c r="I2205" s="152"/>
      <c r="J2205" s="143"/>
      <c r="K2205" s="142"/>
      <c r="L2205" s="149" t="s">
        <v>166</v>
      </c>
      <c r="M2205" s="150">
        <f>+SUM(M2203:M2204)-C2203</f>
        <v>-5.6625646090628732E-6</v>
      </c>
      <c r="N2205" s="151">
        <f>+SUM(N2203:N2204)</f>
        <v>7.0709126913702618E-3</v>
      </c>
      <c r="O2205" s="153"/>
    </row>
    <row r="2206" spans="2:15" x14ac:dyDescent="0.25">
      <c r="B2206" s="141"/>
      <c r="C2206" s="142"/>
      <c r="D2206" s="152"/>
      <c r="E2206" s="144"/>
      <c r="F2206" s="142"/>
      <c r="G2206" s="142"/>
      <c r="H2206" s="146"/>
      <c r="I2206" s="152"/>
      <c r="J2206" s="143"/>
      <c r="K2206" s="142"/>
      <c r="L2206" s="142"/>
      <c r="M2206" s="142"/>
      <c r="N2206" s="142"/>
      <c r="O2206" s="153"/>
    </row>
    <row r="2207" spans="2:15" x14ac:dyDescent="0.25">
      <c r="B2207" s="154" t="s">
        <v>146</v>
      </c>
      <c r="C2207" s="143">
        <f>4.52/1000</f>
        <v>4.5199999999999997E-3</v>
      </c>
      <c r="D2207" s="156">
        <f>+D2168+O2168</f>
        <v>335.27894001550038</v>
      </c>
      <c r="E2207" s="144" t="s">
        <v>112</v>
      </c>
      <c r="F2207" s="143">
        <v>401.36</v>
      </c>
      <c r="G2207" s="145">
        <f>110/1000</f>
        <v>0.11</v>
      </c>
      <c r="H2207" s="146">
        <f>+PI()*G2207^2/4</f>
        <v>9.5033177771091243E-3</v>
      </c>
      <c r="I2207" s="156">
        <f>+D2194+O2194</f>
        <v>335.31700482389078</v>
      </c>
      <c r="J2207" s="147">
        <f>+D2207</f>
        <v>335.27894001550038</v>
      </c>
      <c r="K2207" s="147">
        <f>+I2207-J2207</f>
        <v>3.806480839040205E-2</v>
      </c>
      <c r="L2207" s="142">
        <f>(-2*POWER(2*9.81*G2207*ABS(K2207)/F2207,0.5))*(LOG10(($D$2/(3.7*G2207))+((2.51*$D$3*POWER(F2207,0.5))/(G2207*POWER(2*9.81*G2207*ABS(K2207),0.5)))))</f>
        <v>7.9887272191079051E-2</v>
      </c>
      <c r="M2207" s="146">
        <f>+IF(K2207&lt;0,-H2207*L2207,H2207*L2207)</f>
        <v>7.5919413397823696E-4</v>
      </c>
      <c r="N2207" s="142">
        <f>+M2207/K2207</f>
        <v>1.9944777501353875E-2</v>
      </c>
      <c r="O2207" s="148">
        <f>2*M2211/N2211</f>
        <v>-1.5063115615600287E-3</v>
      </c>
    </row>
    <row r="2208" spans="2:15" x14ac:dyDescent="0.25">
      <c r="B2208" s="141"/>
      <c r="C2208" s="142"/>
      <c r="D2208" s="152"/>
      <c r="E2208" s="144" t="s">
        <v>167</v>
      </c>
      <c r="F2208" s="143">
        <v>249.85</v>
      </c>
      <c r="G2208" s="145">
        <f>75/1000</f>
        <v>7.4999999999999997E-2</v>
      </c>
      <c r="H2208" s="146">
        <f>+PI()*G2208^2/4</f>
        <v>4.4178646691106467E-3</v>
      </c>
      <c r="I2208" s="156">
        <f>+D2203+O2203</f>
        <v>334.92600699777716</v>
      </c>
      <c r="J2208" s="147">
        <f>+D2207</f>
        <v>335.27894001550038</v>
      </c>
      <c r="K2208" s="147">
        <f>+I2208-J2208</f>
        <v>-0.35293301772321684</v>
      </c>
      <c r="L2208" s="142">
        <f>(-2*POWER(2*9.81*G2208*ABS(K2208)/F2208,0.5))*(LOG10(($D$2/(3.7*G2208))+((2.51*$D$3*POWER(F2208,0.5))/(G2208*POWER(2*9.81*G2208*ABS(K2208),0.5)))))</f>
        <v>0.28511259488063107</v>
      </c>
      <c r="M2208" s="146">
        <f>+IF(K2208&lt;0,-H2208*L2208,H2208*L2208)</f>
        <v>-1.2595888596415971E-3</v>
      </c>
      <c r="N2208" s="142">
        <f>+M2208/K2208</f>
        <v>3.5689176030263437E-3</v>
      </c>
      <c r="O2208" s="148"/>
    </row>
    <row r="2209" spans="2:15" x14ac:dyDescent="0.25">
      <c r="B2209" s="141"/>
      <c r="C2209" s="142"/>
      <c r="D2209" s="152"/>
      <c r="E2209" s="144" t="s">
        <v>140</v>
      </c>
      <c r="F2209" s="143">
        <v>298.01</v>
      </c>
      <c r="G2209" s="145">
        <f>63/1000</f>
        <v>6.3E-2</v>
      </c>
      <c r="H2209" s="146">
        <f>+PI()*G2209^2/4</f>
        <v>3.1172453105244723E-3</v>
      </c>
      <c r="I2209" s="156">
        <f>+D2174+O2174</f>
        <v>335.24021771882462</v>
      </c>
      <c r="J2209" s="147">
        <f>+D2207</f>
        <v>335.27894001550038</v>
      </c>
      <c r="K2209" s="147">
        <f>+I2209-J2209</f>
        <v>-3.8722296675757661E-2</v>
      </c>
      <c r="L2209" s="142">
        <f>(-2*POWER(2*9.81*G2209*ABS(K2209)/F2209,0.5))*(LOG10(($D$2/(3.7*G2209))+((2.51*$D$3*POWER(F2209,0.5))/(G2209*POWER(2*9.81*G2209*ABS(K2209),0.5)))))</f>
        <v>6.3298659006627442E-2</v>
      </c>
      <c r="M2209" s="146">
        <f>+IF(K2209&lt;0,-H2209*L2209,H2209*L2209)</f>
        <v>-1.9731744795089705E-4</v>
      </c>
      <c r="N2209" s="142">
        <f>+M2209/K2209</f>
        <v>5.0957062181290732E-3</v>
      </c>
      <c r="O2209" s="148"/>
    </row>
    <row r="2210" spans="2:15" x14ac:dyDescent="0.25">
      <c r="B2210" s="141"/>
      <c r="C2210" s="142"/>
      <c r="D2210" s="142"/>
      <c r="E2210" s="144" t="s">
        <v>168</v>
      </c>
      <c r="F2210" s="143">
        <v>184.94</v>
      </c>
      <c r="G2210" s="145">
        <f>110/1000</f>
        <v>0.11</v>
      </c>
      <c r="H2210" s="146">
        <f>+PI()*G2210^2/4</f>
        <v>9.5033177771091243E-3</v>
      </c>
      <c r="I2210" s="156">
        <f>+D2182+O2182</f>
        <v>335.79390540694328</v>
      </c>
      <c r="J2210" s="147">
        <f>+D2207</f>
        <v>335.27894001550038</v>
      </c>
      <c r="K2210" s="147">
        <f>+I2210-J2210</f>
        <v>0.51496539144289954</v>
      </c>
      <c r="L2210" s="142">
        <f>(-2*POWER(2*9.81*G2210*ABS(K2210)/F2210,0.5))*(LOG10(($D$2/(3.7*G2210))+((2.51*$D$3*POWER(F2210,0.5))/(G2210*POWER(2*9.81*G2210*ABS(K2210),0.5)))))</f>
        <v>0.54597525580140782</v>
      </c>
      <c r="M2210" s="146">
        <f>+IF(K2210&lt;0,-H2210*L2210,H2210*L2210)</f>
        <v>5.1885763543192201E-3</v>
      </c>
      <c r="N2210" s="142">
        <f>+M2210/K2210</f>
        <v>1.0075582632419562E-2</v>
      </c>
      <c r="O2210" s="148"/>
    </row>
    <row r="2211" spans="2:15" ht="15.75" x14ac:dyDescent="0.3">
      <c r="B2211" s="141"/>
      <c r="C2211" s="142"/>
      <c r="D2211" s="142"/>
      <c r="E2211" s="142"/>
      <c r="F2211" s="142"/>
      <c r="G2211" s="142"/>
      <c r="H2211" s="146"/>
      <c r="I2211" s="152"/>
      <c r="J2211" s="143"/>
      <c r="K2211" s="142"/>
      <c r="L2211" s="149" t="s">
        <v>166</v>
      </c>
      <c r="M2211" s="150">
        <f>+SUM(M2207:M2210)-C2207</f>
        <v>-2.9135819295036773E-5</v>
      </c>
      <c r="N2211" s="151">
        <f>+SUM(N2207:N2210)</f>
        <v>3.8684983954928857E-2</v>
      </c>
      <c r="O2211" s="153"/>
    </row>
    <row r="2212" spans="2:15" x14ac:dyDescent="0.25">
      <c r="B2212" s="141"/>
      <c r="C2212" s="142"/>
      <c r="D2212" s="142"/>
      <c r="E2212" s="142"/>
      <c r="F2212" s="142"/>
      <c r="G2212" s="142"/>
      <c r="H2212" s="146"/>
      <c r="I2212" s="142"/>
      <c r="J2212" s="143"/>
      <c r="K2212" s="142"/>
      <c r="L2212" s="142"/>
      <c r="M2212" s="142"/>
      <c r="N2212" s="142"/>
      <c r="O2212" s="153"/>
    </row>
    <row r="2213" spans="2:15" x14ac:dyDescent="0.25">
      <c r="B2213" s="154" t="s">
        <v>147</v>
      </c>
      <c r="C2213" s="142">
        <f>0.79/1000</f>
        <v>7.9000000000000001E-4</v>
      </c>
      <c r="D2213" s="147">
        <f>+D2174+O2174</f>
        <v>335.24021771882462</v>
      </c>
      <c r="E2213" s="144" t="s">
        <v>140</v>
      </c>
      <c r="F2213" s="143">
        <v>298.01</v>
      </c>
      <c r="G2213" s="143">
        <f>63/1000</f>
        <v>6.3E-2</v>
      </c>
      <c r="H2213" s="146">
        <f>+PI()*G2213^2/4</f>
        <v>3.1172453105244723E-3</v>
      </c>
      <c r="I2213" s="147">
        <f>+D2207+O2207</f>
        <v>335.27743370393881</v>
      </c>
      <c r="J2213" s="147">
        <f>+D2213</f>
        <v>335.24021771882462</v>
      </c>
      <c r="K2213" s="147">
        <f>+I2213-J2213</f>
        <v>3.7215985114187333E-2</v>
      </c>
      <c r="L2213" s="142">
        <f>(-2*POWER(2*9.81*G2213*ABS(K2213)/F2213,0.5))*(LOG10(($D$2/(3.7*G2213))+((2.51*$D$3*POWER(F2213,0.5))/(G2213*POWER(2*9.81*G2213*ABS(K2213),0.5)))))</f>
        <v>6.1841616223516124E-2</v>
      </c>
      <c r="M2213" s="146">
        <f>+IF(K2213&lt;0,-H2213*L2213,H2213*L2213)</f>
        <v>1.9277548816800977E-4</v>
      </c>
      <c r="N2213" s="142">
        <f>+M2213/K2213</f>
        <v>5.179910932802922E-3</v>
      </c>
      <c r="O2213" s="148">
        <f>2*M2215/N2215</f>
        <v>-1.520891662683644E-3</v>
      </c>
    </row>
    <row r="2214" spans="2:15" x14ac:dyDescent="0.25">
      <c r="B2214" s="141"/>
      <c r="C2214" s="142"/>
      <c r="D2214" s="142"/>
      <c r="E2214" s="144" t="s">
        <v>169</v>
      </c>
      <c r="F2214" s="143">
        <v>119.71</v>
      </c>
      <c r="G2214" s="143">
        <f>63/1000</f>
        <v>6.3E-2</v>
      </c>
      <c r="H2214" s="146">
        <f>+PI()*G2214^2/4</f>
        <v>3.1172453105244723E-3</v>
      </c>
      <c r="I2214" s="147">
        <f>+D2178+O2178</f>
        <v>335.34260494302197</v>
      </c>
      <c r="J2214" s="147">
        <f>+D2213</f>
        <v>335.24021771882462</v>
      </c>
      <c r="K2214" s="147">
        <f>+I2214-J2214</f>
        <v>0.10238722419734358</v>
      </c>
      <c r="L2214" s="142">
        <f>(-2*POWER(2*9.81*G2214*ABS(K2214)/F2214,0.5))*(LOG10(($D$2/(3.7*G2214))+((2.51*$D$3*POWER(F2214,0.5))/(G2214*POWER(2*9.81*G2214*ABS(K2214),0.5)))))</f>
        <v>0.18892049678038253</v>
      </c>
      <c r="M2214" s="146">
        <f>+IF(K2214&lt;0,-H2214*L2214,H2214*L2214)</f>
        <v>5.8891153265060116E-4</v>
      </c>
      <c r="N2214" s="142">
        <f>+M2214/K2214</f>
        <v>5.7518068027268615E-3</v>
      </c>
      <c r="O2214" s="148"/>
    </row>
    <row r="2215" spans="2:15" ht="15.75" x14ac:dyDescent="0.3">
      <c r="B2215" s="141"/>
      <c r="C2215" s="142"/>
      <c r="D2215" s="142"/>
      <c r="E2215" s="142"/>
      <c r="F2215" s="142"/>
      <c r="G2215" s="142"/>
      <c r="H2215" s="146"/>
      <c r="I2215" s="142"/>
      <c r="J2215" s="142"/>
      <c r="K2215" s="142"/>
      <c r="L2215" s="149" t="s">
        <v>166</v>
      </c>
      <c r="M2215" s="150">
        <f>+SUM(M2213:M2214)-C2213</f>
        <v>-8.3129791813890859E-6</v>
      </c>
      <c r="N2215" s="151">
        <f>+SUM(N2213:N2214)</f>
        <v>1.0931717735529783E-2</v>
      </c>
      <c r="O2215" s="153"/>
    </row>
    <row r="2216" spans="2:15" x14ac:dyDescent="0.25">
      <c r="B2216" s="141"/>
      <c r="C2216" s="142"/>
      <c r="D2216" s="142"/>
      <c r="E2216" s="142"/>
      <c r="F2216" s="142"/>
      <c r="G2216" s="142"/>
      <c r="H2216" s="146"/>
      <c r="I2216" s="142"/>
      <c r="J2216" s="142"/>
      <c r="K2216" s="142"/>
      <c r="L2216" s="142"/>
      <c r="M2216" s="142"/>
      <c r="N2216" s="142"/>
      <c r="O2216" s="153"/>
    </row>
    <row r="2217" spans="2:15" x14ac:dyDescent="0.25">
      <c r="B2217" s="154" t="s">
        <v>148</v>
      </c>
      <c r="C2217" s="142">
        <f>0.76/1000</f>
        <v>7.6000000000000004E-4</v>
      </c>
      <c r="D2217" s="147">
        <f>+D2178+O2178</f>
        <v>335.34260494302197</v>
      </c>
      <c r="E2217" s="144" t="s">
        <v>169</v>
      </c>
      <c r="F2217" s="143">
        <v>119.71</v>
      </c>
      <c r="G2217" s="143">
        <f>63/1000</f>
        <v>6.3E-2</v>
      </c>
      <c r="H2217" s="146">
        <f>+PI()*G2217^2/4</f>
        <v>3.1172453105244723E-3</v>
      </c>
      <c r="I2217" s="147">
        <f>+D2213+O2213</f>
        <v>335.23869682716196</v>
      </c>
      <c r="J2217" s="261">
        <f>+D2217</f>
        <v>335.34260494302197</v>
      </c>
      <c r="K2217" s="147">
        <f>+I2217-J2217</f>
        <v>-0.10390811586000837</v>
      </c>
      <c r="L2217" s="142">
        <f>(-2*POWER(2*9.81*G2217*ABS(K2217)/F2217,0.5))*(LOG10(($D$2/(3.7*G2217))+((2.51*$D$3*POWER(F2217,0.5))/(G2217*POWER(2*9.81*G2217*ABS(K2217),0.5)))))</f>
        <v>0.19052713139820482</v>
      </c>
      <c r="M2217" s="146">
        <f>+IF(K2217&lt;0,-H2217*L2217,H2217*L2217)</f>
        <v>-5.939198068787339E-4</v>
      </c>
      <c r="N2217" s="142">
        <f>+M2217/K2217</f>
        <v>5.7158173061178444E-3</v>
      </c>
      <c r="O2217" s="148">
        <f>2*M2219/N2219</f>
        <v>-1.4355248243203705E-3</v>
      </c>
    </row>
    <row r="2218" spans="2:15" x14ac:dyDescent="0.25">
      <c r="B2218" s="141"/>
      <c r="C2218" s="142"/>
      <c r="D2218" s="142"/>
      <c r="E2218" s="144" t="s">
        <v>122</v>
      </c>
      <c r="F2218" s="143">
        <v>283.68</v>
      </c>
      <c r="G2218" s="143">
        <f>75/1000</f>
        <v>7.4999999999999997E-2</v>
      </c>
      <c r="H2218" s="146">
        <f>+PI()*G2218^2/4</f>
        <v>4.4178646691106467E-3</v>
      </c>
      <c r="I2218" s="147">
        <f>+D2182+O2182</f>
        <v>335.79390540694328</v>
      </c>
      <c r="J2218" s="261">
        <f>+D2217</f>
        <v>335.34260494302197</v>
      </c>
      <c r="K2218" s="147">
        <f>+I2218-J2218</f>
        <v>0.45130046392131362</v>
      </c>
      <c r="L2218" s="262">
        <f>(-2*POWER(2*9.81*G2218*ABS(K2218)/F2218,0.5))*(LOG10(($D$2/(3.7*G2218))+((2.51*$D$3*POWER(F2218,0.5))/(G2218*POWER(2*9.81*G2218*ABS(K2218),0.5)))))</f>
        <v>0.30505095250312425</v>
      </c>
      <c r="M2218" s="146">
        <f>+IF(K2218&lt;0,-H2218*L2218,H2218*L2218)</f>
        <v>1.3476738253421026E-3</v>
      </c>
      <c r="N2218" s="142">
        <f>+M2218/K2218</f>
        <v>2.9862008419673947E-3</v>
      </c>
      <c r="O2218" s="148"/>
    </row>
    <row r="2219" spans="2:15" ht="15.75" x14ac:dyDescent="0.3">
      <c r="B2219" s="141"/>
      <c r="C2219" s="142"/>
      <c r="D2219" s="142"/>
      <c r="E2219" s="142"/>
      <c r="F2219" s="142"/>
      <c r="G2219" s="142"/>
      <c r="H2219" s="142"/>
      <c r="I2219" s="142"/>
      <c r="J2219" s="142"/>
      <c r="K2219" s="142"/>
      <c r="L2219" s="149" t="s">
        <v>166</v>
      </c>
      <c r="M2219" s="150">
        <f>+SUM(M2217:M2218)-C2217</f>
        <v>-6.2459815366313698E-6</v>
      </c>
      <c r="N2219" s="151">
        <f>+SUM(N2217:N2218)</f>
        <v>8.7020181480852391E-3</v>
      </c>
      <c r="O2219" s="153"/>
    </row>
    <row r="2220" spans="2:15" x14ac:dyDescent="0.25">
      <c r="B2220" s="154"/>
      <c r="C2220" s="142"/>
      <c r="D2220" s="142"/>
      <c r="E2220" s="142"/>
      <c r="F2220" s="142"/>
      <c r="G2220" s="142"/>
      <c r="H2220" s="142"/>
      <c r="I2220" s="142"/>
      <c r="J2220" s="142"/>
      <c r="K2220" s="142"/>
      <c r="L2220" s="142"/>
      <c r="M2220" s="142"/>
      <c r="N2220" s="142"/>
      <c r="O2220" s="153"/>
    </row>
    <row r="2221" spans="2:15" x14ac:dyDescent="0.25">
      <c r="B2221" s="154" t="s">
        <v>142</v>
      </c>
      <c r="C2221" s="142">
        <f>3.71/1000</f>
        <v>3.7099999999999998E-3</v>
      </c>
      <c r="D2221" s="147">
        <f>+D2182+O2182</f>
        <v>335.79390540694328</v>
      </c>
      <c r="E2221" s="144" t="s">
        <v>168</v>
      </c>
      <c r="F2221" s="143">
        <v>184.94</v>
      </c>
      <c r="G2221" s="145">
        <f>110/1000</f>
        <v>0.11</v>
      </c>
      <c r="H2221" s="146">
        <f>+PI()*G2221^2/4</f>
        <v>9.5033177771091243E-3</v>
      </c>
      <c r="I2221" s="147">
        <f>+D2207+O2207</f>
        <v>335.27743370393881</v>
      </c>
      <c r="J2221" s="261">
        <f>+D2221</f>
        <v>335.79390540694328</v>
      </c>
      <c r="K2221" s="147">
        <f>+I2221-J2221</f>
        <v>-0.51647170300446987</v>
      </c>
      <c r="L2221" s="262">
        <f>(-2*POWER(2*9.81*G2221*ABS(K2221)/F2221,0.5))*(LOG10(($D$2/(3.7*G2221))+((2.51*$D$3*POWER(F2221,0.5))/(G2221*POWER(2*9.81*G2221*ABS(K2221),0.5)))))</f>
        <v>0.5468704530856372</v>
      </c>
      <c r="M2221" s="146">
        <f>+IF(K2221&lt;0,-H2221*L2221,H2221*L2221)</f>
        <v>-5.1970836985844576E-3</v>
      </c>
      <c r="N2221" s="142">
        <f>+M2221/K2221</f>
        <v>1.0062668812931032E-2</v>
      </c>
      <c r="O2221" s="148">
        <f>2*M2224/N2224</f>
        <v>-1.2076496741111377E-3</v>
      </c>
    </row>
    <row r="2222" spans="2:15" x14ac:dyDescent="0.25">
      <c r="B2222" s="141"/>
      <c r="C2222" s="142"/>
      <c r="D2222" s="142"/>
      <c r="E2222" s="144" t="s">
        <v>171</v>
      </c>
      <c r="F2222" s="143">
        <v>283.68</v>
      </c>
      <c r="G2222" s="143">
        <f>75/1000</f>
        <v>7.4999999999999997E-2</v>
      </c>
      <c r="H2222" s="146">
        <f>+PI()*G2222^2/4</f>
        <v>4.4178646691106467E-3</v>
      </c>
      <c r="I2222" s="147">
        <f>+D2217+O2217</f>
        <v>335.34116941819764</v>
      </c>
      <c r="J2222" s="261">
        <f>+D2221</f>
        <v>335.79390540694328</v>
      </c>
      <c r="K2222" s="147">
        <f>+I2222-J2222</f>
        <v>-0.45273598874564414</v>
      </c>
      <c r="L2222" s="262">
        <f>(-2*POWER(2*9.81*G2222*ABS(K2222)/F2222,0.5))*(LOG10(($D$2/(3.7*G2222))+((2.51*$D$3*POWER(F2222,0.5))/(G2222*POWER(2*9.81*G2222*ABS(K2222),0.5)))))</f>
        <v>0.30560205497774373</v>
      </c>
      <c r="M2222" s="146">
        <f>+IF(K2222&lt;0,-H2222*L2222,H2222*L2222)</f>
        <v>-1.3501085214937835E-3</v>
      </c>
      <c r="N2222" s="142">
        <f>+M2222/K2222</f>
        <v>2.9821100046285489E-3</v>
      </c>
      <c r="O2222" s="148"/>
    </row>
    <row r="2223" spans="2:15" x14ac:dyDescent="0.25">
      <c r="B2223" s="141"/>
      <c r="C2223" s="142"/>
      <c r="D2223" s="142"/>
      <c r="E2223" s="144" t="s">
        <v>170</v>
      </c>
      <c r="F2223" s="143">
        <v>372.26</v>
      </c>
      <c r="G2223" s="145">
        <f>110/1000</f>
        <v>0.11</v>
      </c>
      <c r="H2223" s="146">
        <f>+PI()*G2223^2/4</f>
        <v>9.5033177771091243E-3</v>
      </c>
      <c r="I2223" s="147">
        <v>339.3</v>
      </c>
      <c r="J2223" s="261">
        <f>+D2221</f>
        <v>335.79390540694328</v>
      </c>
      <c r="K2223" s="147">
        <f>+I2223-J2223</f>
        <v>3.50609459305673</v>
      </c>
      <c r="L2223" s="262">
        <f>(-2*POWER(2*9.81*G2223*ABS(K2223)/F2223,0.5))*(LOG10(($D$2/(3.7*G2223))+((2.51*$D$3*POWER(F2223,0.5))/(G2223*POWER(2*9.81*G2223*ABS(K2223),0.5)))))</f>
        <v>1.0783129482291525</v>
      </c>
      <c r="M2223" s="146">
        <f>+IF(K2223&lt;0,-H2223*L2223,H2223*L2223)</f>
        <v>1.0247550610193055E-2</v>
      </c>
      <c r="N2223" s="142">
        <f>+M2223/K2223</f>
        <v>2.9227821264396917E-3</v>
      </c>
      <c r="O2223" s="148"/>
    </row>
    <row r="2224" spans="2:15" ht="16.5" thickBot="1" x14ac:dyDescent="0.35">
      <c r="B2224" s="299"/>
      <c r="C2224" s="300"/>
      <c r="D2224" s="300"/>
      <c r="E2224" s="300"/>
      <c r="F2224" s="300"/>
      <c r="G2224" s="300"/>
      <c r="H2224" s="300"/>
      <c r="I2224" s="300"/>
      <c r="J2224" s="300"/>
      <c r="K2224" s="300"/>
      <c r="L2224" s="301" t="s">
        <v>166</v>
      </c>
      <c r="M2224" s="302">
        <f>+SUM(M2221:M2223)-C2221</f>
        <v>-9.6416098851852261E-6</v>
      </c>
      <c r="N2224" s="303">
        <f>+SUM(N2221:N2223)</f>
        <v>1.5967560943999273E-2</v>
      </c>
      <c r="O2224" s="304"/>
    </row>
    <row r="2226" spans="2:15" ht="15.75" thickBot="1" x14ac:dyDescent="0.3"/>
    <row r="2227" spans="2:15" ht="15.75" thickBot="1" x14ac:dyDescent="0.3">
      <c r="B2227" s="131">
        <f>+B2188+1</f>
        <v>58</v>
      </c>
      <c r="D2227" s="297"/>
    </row>
    <row r="2228" spans="2:15" ht="32.25" thickBot="1" x14ac:dyDescent="0.3">
      <c r="B2228" s="125" t="s">
        <v>151</v>
      </c>
      <c r="C2228" s="298" t="s">
        <v>161</v>
      </c>
      <c r="D2228" s="298" t="s">
        <v>153</v>
      </c>
      <c r="E2228" s="125" t="s">
        <v>152</v>
      </c>
      <c r="F2228" s="125" t="s">
        <v>78</v>
      </c>
      <c r="G2228" s="125" t="s">
        <v>115</v>
      </c>
      <c r="H2228" s="125" t="s">
        <v>154</v>
      </c>
      <c r="I2228" s="125" t="s">
        <v>155</v>
      </c>
      <c r="J2228" s="125" t="s">
        <v>156</v>
      </c>
      <c r="K2228" s="125" t="s">
        <v>157</v>
      </c>
      <c r="L2228" s="125" t="s">
        <v>82</v>
      </c>
      <c r="M2228" s="125" t="s">
        <v>164</v>
      </c>
      <c r="N2228" s="125" t="s">
        <v>158</v>
      </c>
      <c r="O2228" s="129" t="s">
        <v>165</v>
      </c>
    </row>
    <row r="2229" spans="2:15" x14ac:dyDescent="0.25">
      <c r="B2229" s="132" t="s">
        <v>127</v>
      </c>
      <c r="C2229" s="133">
        <f>2.97/1000</f>
        <v>2.97E-3</v>
      </c>
      <c r="D2229" s="134">
        <f>+D2190+O2190</f>
        <v>336.47991206282416</v>
      </c>
      <c r="E2229" s="135" t="s">
        <v>110</v>
      </c>
      <c r="F2229" s="136">
        <v>310.83</v>
      </c>
      <c r="G2229" s="137">
        <f>110/1000</f>
        <v>0.11</v>
      </c>
      <c r="H2229" s="138">
        <f>+PI()*G2229^2/4</f>
        <v>9.5033177771091243E-3</v>
      </c>
      <c r="I2229" s="134">
        <v>339.3</v>
      </c>
      <c r="J2229" s="134">
        <f>+D2229</f>
        <v>336.47991206282416</v>
      </c>
      <c r="K2229" s="134">
        <f>+I2229-J2229</f>
        <v>2.820087937175856</v>
      </c>
      <c r="L2229" s="133">
        <f>(-2*POWER(2*9.81*G2229*ABS(K2229)/F2229,0.5))*(LOG10(($D$2/(3.7*G2229))+((2.51*$D$3*POWER(F2229,0.5))/(G2229*POWER(2*9.81*G2229*ABS(K2229),0.5)))))</f>
        <v>1.0561200995448503</v>
      </c>
      <c r="M2229" s="139">
        <f>+IF(K2229&lt;0,-H2229*L2229,H2229*L2229)</f>
        <v>1.0036644916766833E-2</v>
      </c>
      <c r="N2229" s="133">
        <f>+M2229/K2229</f>
        <v>3.5589829609419606E-3</v>
      </c>
      <c r="O2229" s="140">
        <f>2*M2231/N2231</f>
        <v>-9.8486291960550392E-4</v>
      </c>
    </row>
    <row r="2230" spans="2:15" x14ac:dyDescent="0.25">
      <c r="B2230" s="141"/>
      <c r="C2230" s="142"/>
      <c r="D2230" s="143"/>
      <c r="E2230" s="144" t="s">
        <v>138</v>
      </c>
      <c r="F2230" s="143">
        <v>240.22</v>
      </c>
      <c r="G2230" s="145">
        <f>110/1000</f>
        <v>0.11</v>
      </c>
      <c r="H2230" s="146">
        <f>+PI()*G2230^2/4</f>
        <v>9.5033177771091243E-3</v>
      </c>
      <c r="I2230" s="147">
        <f>+D2194+O2194</f>
        <v>335.31700482389078</v>
      </c>
      <c r="J2230" s="147">
        <f>+D2229</f>
        <v>336.47991206282416</v>
      </c>
      <c r="K2230" s="147">
        <f>+I2230-J2230</f>
        <v>-1.1629072389333714</v>
      </c>
      <c r="L2230" s="142">
        <f>(-2*POWER(2*9.81*G2230*ABS(K2230)/F2230,0.5))*(LOG10(($D$2/(3.7*G2230))+((2.51*$D$3*POWER(F2230,0.5))/(G2230*POWER(2*9.81*G2230*ABS(K2230),0.5)))))</f>
        <v>0.74409716783936408</v>
      </c>
      <c r="M2230" s="146">
        <f>+IF(K2230&lt;0,-H2230*L2230,H2230*L2230)</f>
        <v>-7.0713918430243801E-3</v>
      </c>
      <c r="N2230" s="142">
        <f>+M2230/K2230</f>
        <v>6.0807875351350654E-3</v>
      </c>
      <c r="O2230" s="148"/>
    </row>
    <row r="2231" spans="2:15" ht="15.75" x14ac:dyDescent="0.3">
      <c r="B2231" s="141"/>
      <c r="C2231" s="142"/>
      <c r="D2231" s="143"/>
      <c r="E2231" s="144"/>
      <c r="F2231" s="143"/>
      <c r="G2231" s="145"/>
      <c r="H2231" s="146"/>
      <c r="I2231" s="147"/>
      <c r="J2231" s="147"/>
      <c r="K2231" s="147"/>
      <c r="L2231" s="149" t="s">
        <v>166</v>
      </c>
      <c r="M2231" s="150">
        <f>+SUM(M2229:M2230)-C2229</f>
        <v>-4.7469262575467082E-6</v>
      </c>
      <c r="N2231" s="151">
        <f>+SUM(N2229:N2230)</f>
        <v>9.6397704960770256E-3</v>
      </c>
      <c r="O2231" s="148"/>
    </row>
    <row r="2232" spans="2:15" x14ac:dyDescent="0.25">
      <c r="B2232" s="141"/>
      <c r="C2232" s="142"/>
      <c r="D2232" s="143"/>
      <c r="E2232" s="144"/>
      <c r="F2232" s="142"/>
      <c r="G2232" s="142"/>
      <c r="H2232" s="146"/>
      <c r="I2232" s="152"/>
      <c r="J2232" s="142"/>
      <c r="K2232" s="142"/>
      <c r="L2232" s="142"/>
      <c r="M2232" s="142"/>
      <c r="N2232" s="142"/>
      <c r="O2232" s="153"/>
    </row>
    <row r="2233" spans="2:15" x14ac:dyDescent="0.25">
      <c r="B2233" s="154" t="s">
        <v>128</v>
      </c>
      <c r="C2233" s="142">
        <f>3.73/1000</f>
        <v>3.7299999999999998E-3</v>
      </c>
      <c r="D2233" s="147">
        <f>+D2194+O2194</f>
        <v>335.31700482389078</v>
      </c>
      <c r="E2233" s="144" t="s">
        <v>138</v>
      </c>
      <c r="F2233" s="143">
        <v>240.22</v>
      </c>
      <c r="G2233" s="155">
        <f>110/1000</f>
        <v>0.11</v>
      </c>
      <c r="H2233" s="146">
        <f>+PI()*G2233^2/4</f>
        <v>9.5033177771091243E-3</v>
      </c>
      <c r="I2233" s="156">
        <f>+D2229+O2229</f>
        <v>336.47892719990455</v>
      </c>
      <c r="J2233" s="147">
        <f>+D2233</f>
        <v>335.31700482389078</v>
      </c>
      <c r="K2233" s="147">
        <f>+I2233-J2233</f>
        <v>1.1619223760137629</v>
      </c>
      <c r="L2233" s="142">
        <f>(-2*POWER(2*9.81*G2233*ABS(K2233)/F2233,0.5))*(LOG10(($D$2/(3.7*G2233))+((2.51*$D$3*POWER(F2233,0.5))/(G2233*POWER(2*9.81*G2233*ABS(K2233),0.5)))))</f>
        <v>0.74374502380713103</v>
      </c>
      <c r="M2233" s="146">
        <f>+IF(K2233&lt;0,-H2233*L2233,H2233*L2233)</f>
        <v>7.0680453063827571E-3</v>
      </c>
      <c r="N2233" s="142">
        <f>+M2233/K2233</f>
        <v>6.0830615300062323E-3</v>
      </c>
      <c r="O2233" s="148">
        <f>2*M2236/N2236</f>
        <v>-1.4395417349464534E-3</v>
      </c>
    </row>
    <row r="2234" spans="2:15" x14ac:dyDescent="0.25">
      <c r="B2234" s="141"/>
      <c r="C2234" s="142"/>
      <c r="D2234" s="143"/>
      <c r="E2234" s="144" t="s">
        <v>139</v>
      </c>
      <c r="F2234" s="147">
        <v>237.3</v>
      </c>
      <c r="G2234" s="155">
        <f>110/1000</f>
        <v>0.11</v>
      </c>
      <c r="H2234" s="146">
        <f>+PI()*G2234^2/4</f>
        <v>9.5033177771091243E-3</v>
      </c>
      <c r="I2234" s="156">
        <f>+D2199+O2199</f>
        <v>335.12446294316237</v>
      </c>
      <c r="J2234" s="147">
        <f>+D2233</f>
        <v>335.31700482389078</v>
      </c>
      <c r="K2234" s="147">
        <f>+I2234-J2234</f>
        <v>-0.19254188072841316</v>
      </c>
      <c r="L2234" s="142">
        <f>(-2*POWER(2*9.81*G2234*ABS(K2234)/F2234,0.5))*(LOG10(($D$2/(3.7*G2234))+((2.51*$D$3*POWER(F2234,0.5))/(G2234*POWER(2*9.81*G2234*ABS(K2234),0.5)))))</f>
        <v>0.27251812222392358</v>
      </c>
      <c r="M2234" s="146">
        <f>+IF(K2234&lt;0,-H2234*L2234,H2234*L2234)</f>
        <v>-2.5898263155150099E-3</v>
      </c>
      <c r="N2234" s="142">
        <f>+M2234/K2234</f>
        <v>1.3450716829592247E-2</v>
      </c>
      <c r="O2234" s="148"/>
    </row>
    <row r="2235" spans="2:15" x14ac:dyDescent="0.25">
      <c r="B2235" s="141"/>
      <c r="C2235" s="142"/>
      <c r="D2235" s="143"/>
      <c r="E2235" s="144" t="s">
        <v>112</v>
      </c>
      <c r="F2235" s="143">
        <v>401.36</v>
      </c>
      <c r="G2235" s="155">
        <f>110/1000</f>
        <v>0.11</v>
      </c>
      <c r="H2235" s="146">
        <f>+PI()*G2235^2/4</f>
        <v>9.5033177771091243E-3</v>
      </c>
      <c r="I2235" s="156">
        <f>+D2207+O2207</f>
        <v>335.27743370393881</v>
      </c>
      <c r="J2235" s="147">
        <f>+D2233</f>
        <v>335.31700482389078</v>
      </c>
      <c r="K2235" s="147">
        <f>+I2235-J2235</f>
        <v>-3.9571119951972378E-2</v>
      </c>
      <c r="L2235" s="142">
        <f>(-2*POWER(2*9.81*G2235*ABS(K2235)/F2235,0.5))*(LOG10(($D$2/(3.7*G2235))+((2.51*$D$3*POWER(F2235,0.5))/(G2235*POWER(2*9.81*G2235*ABS(K2235),0.5)))))</f>
        <v>8.1697891491671837E-2</v>
      </c>
      <c r="M2235" s="146">
        <f>+IF(K2235&lt;0,-H2235*L2235,H2235*L2235)</f>
        <v>-7.7640102456513727E-4</v>
      </c>
      <c r="N2235" s="142">
        <f>+M2235/K2235</f>
        <v>1.9620395518435117E-2</v>
      </c>
      <c r="O2235" s="148"/>
    </row>
    <row r="2236" spans="2:15" ht="15.75" x14ac:dyDescent="0.3">
      <c r="B2236" s="141"/>
      <c r="C2236" s="142"/>
      <c r="D2236" s="143"/>
      <c r="E2236" s="144"/>
      <c r="F2236" s="143"/>
      <c r="G2236" s="155"/>
      <c r="H2236" s="146"/>
      <c r="I2236" s="156"/>
      <c r="J2236" s="147"/>
      <c r="K2236" s="147"/>
      <c r="L2236" s="149" t="s">
        <v>166</v>
      </c>
      <c r="M2236" s="150">
        <f>+SUM(M2233:M2235)-C2233</f>
        <v>-2.818203369738979E-5</v>
      </c>
      <c r="N2236" s="151">
        <f>+SUM(N2233:N2235)</f>
        <v>3.9154173878033591E-2</v>
      </c>
      <c r="O2236" s="153"/>
    </row>
    <row r="2237" spans="2:15" x14ac:dyDescent="0.25">
      <c r="B2237" s="141"/>
      <c r="C2237" s="142"/>
      <c r="D2237" s="143"/>
      <c r="E2237" s="144"/>
      <c r="F2237" s="142"/>
      <c r="G2237" s="142"/>
      <c r="H2237" s="146"/>
      <c r="I2237" s="152"/>
      <c r="J2237" s="143"/>
      <c r="K2237" s="142"/>
      <c r="L2237" s="142"/>
      <c r="M2237" s="142"/>
      <c r="N2237" s="142"/>
      <c r="O2237" s="153"/>
    </row>
    <row r="2238" spans="2:15" x14ac:dyDescent="0.25">
      <c r="B2238" s="154" t="s">
        <v>141</v>
      </c>
      <c r="C2238" s="179">
        <f>1.9/1000</f>
        <v>1.9E-3</v>
      </c>
      <c r="D2238" s="147">
        <f>+D2199+O2199</f>
        <v>335.12446294316237</v>
      </c>
      <c r="E2238" s="144" t="s">
        <v>139</v>
      </c>
      <c r="F2238" s="147">
        <v>237.3</v>
      </c>
      <c r="G2238" s="155">
        <f>110/1000</f>
        <v>0.11</v>
      </c>
      <c r="H2238" s="146">
        <f>+PI()*G2238^2/4</f>
        <v>9.5033177771091243E-3</v>
      </c>
      <c r="I2238" s="156">
        <f>+D2233+O2233</f>
        <v>335.31556528215583</v>
      </c>
      <c r="J2238" s="147">
        <f>+D2238</f>
        <v>335.12446294316237</v>
      </c>
      <c r="K2238" s="147">
        <f>+I2238-J2238</f>
        <v>0.19110233899345985</v>
      </c>
      <c r="L2238" s="142">
        <f>(-2*POWER(2*9.81*G2238*ABS(K2238)/F2238,0.5))*(LOG10(($D$2/(3.7*G2238))+((2.51*$D$3*POWER(F2238,0.5))/(G2238*POWER(2*9.81*G2238*ABS(K2238),0.5)))))</f>
        <v>0.27136249417947644</v>
      </c>
      <c r="M2238" s="146">
        <f>+IF(K2238&lt;0,-H2238*L2238,H2238*L2238)</f>
        <v>2.5788440149764899E-3</v>
      </c>
      <c r="N2238" s="142">
        <f>+M2238/K2238</f>
        <v>1.3494570650256386E-2</v>
      </c>
      <c r="O2238" s="148">
        <f>2*M2240/N2240</f>
        <v>-1.4573118376754789E-3</v>
      </c>
    </row>
    <row r="2239" spans="2:15" x14ac:dyDescent="0.25">
      <c r="B2239" s="141"/>
      <c r="C2239" s="142"/>
      <c r="D2239" s="143"/>
      <c r="E2239" s="144" t="s">
        <v>117</v>
      </c>
      <c r="F2239" s="143">
        <v>401.35</v>
      </c>
      <c r="G2239" s="143">
        <f>75/1000</f>
        <v>7.4999999999999997E-2</v>
      </c>
      <c r="H2239" s="146">
        <f>+PI()*G2239^2/4</f>
        <v>4.4178646691106467E-3</v>
      </c>
      <c r="I2239" s="156">
        <f>+D2203+O2203</f>
        <v>334.92600699777716</v>
      </c>
      <c r="J2239" s="147">
        <f>+D2238</f>
        <v>335.12446294316237</v>
      </c>
      <c r="K2239" s="147">
        <f>+I2239-J2239</f>
        <v>-0.19845594538520572</v>
      </c>
      <c r="L2239" s="142">
        <f>(-2*POWER(2*9.81*G2239*ABS(K2239)/F2239,0.5))*(LOG10(($D$2/(3.7*G2239))+((2.51*$D$3*POWER(F2239,0.5))/(G2239*POWER(2*9.81*G2239*ABS(K2239),0.5)))))</f>
        <v>0.15645902430814823</v>
      </c>
      <c r="M2239" s="146">
        <f>+IF(K2239&lt;0,-H2239*L2239,H2239*L2239)</f>
        <v>-6.9121479565449194E-4</v>
      </c>
      <c r="N2239" s="142">
        <f>+M2239/K2239</f>
        <v>3.4829634068802248E-3</v>
      </c>
      <c r="O2239" s="148"/>
    </row>
    <row r="2240" spans="2:15" ht="15.75" x14ac:dyDescent="0.3">
      <c r="B2240" s="141"/>
      <c r="C2240" s="142"/>
      <c r="D2240" s="143"/>
      <c r="E2240" s="144"/>
      <c r="F2240" s="142"/>
      <c r="G2240" s="142"/>
      <c r="H2240" s="146"/>
      <c r="I2240" s="152"/>
      <c r="J2240" s="143"/>
      <c r="K2240" s="142"/>
      <c r="L2240" s="149" t="s">
        <v>166</v>
      </c>
      <c r="M2240" s="150">
        <f>+SUM(M2238:M2239)-C2238</f>
        <v>-1.237078067800189E-5</v>
      </c>
      <c r="N2240" s="151">
        <f>+SUM(N2238:N2239)</f>
        <v>1.697753405713661E-2</v>
      </c>
      <c r="O2240" s="153"/>
    </row>
    <row r="2241" spans="2:15" ht="15.75" x14ac:dyDescent="0.3">
      <c r="B2241" s="141"/>
      <c r="C2241" s="142"/>
      <c r="D2241" s="143"/>
      <c r="E2241" s="144"/>
      <c r="F2241" s="142"/>
      <c r="G2241" s="142"/>
      <c r="H2241" s="146"/>
      <c r="I2241" s="152"/>
      <c r="J2241" s="143"/>
      <c r="K2241" s="142"/>
      <c r="L2241" s="149"/>
      <c r="M2241" s="150"/>
      <c r="N2241" s="151"/>
      <c r="O2241" s="153"/>
    </row>
    <row r="2242" spans="2:15" x14ac:dyDescent="0.25">
      <c r="B2242" s="154" t="s">
        <v>145</v>
      </c>
      <c r="C2242" s="143">
        <f>1.95/1000</f>
        <v>1.9499999999999999E-3</v>
      </c>
      <c r="D2242" s="147">
        <f>+D2203+O2203</f>
        <v>334.92600699777716</v>
      </c>
      <c r="E2242" s="144" t="s">
        <v>117</v>
      </c>
      <c r="F2242" s="143">
        <v>401.35</v>
      </c>
      <c r="G2242" s="143">
        <f>75/1000</f>
        <v>7.4999999999999997E-2</v>
      </c>
      <c r="H2242" s="146">
        <f>+PI()*G2242^2/4</f>
        <v>4.4178646691106467E-3</v>
      </c>
      <c r="I2242" s="147">
        <f>+D2238+O2238</f>
        <v>335.1230056313247</v>
      </c>
      <c r="J2242" s="147">
        <f>+D2242</f>
        <v>334.92600699777716</v>
      </c>
      <c r="K2242" s="147">
        <f>+I2242-J2242</f>
        <v>0.19699863354753688</v>
      </c>
      <c r="L2242" s="262">
        <f>(-2*POWER(2*9.81*G2242*ABS(K2242)/F2242,0.5))*(LOG10(($D$2/(3.7*G2242))+((2.51*$D$3*POWER(F2242,0.5))/(G2242*POWER(2*9.81*G2242*ABS(K2242),0.5)))))</f>
        <v>0.15579785115633815</v>
      </c>
      <c r="M2242" s="146">
        <f>+IF(K2242&lt;0,-H2242*L2242,H2242*L2242)</f>
        <v>6.8829382214694566E-4</v>
      </c>
      <c r="N2242" s="142">
        <f>+M2242/K2242</f>
        <v>3.4939015045546318E-3</v>
      </c>
      <c r="O2242" s="148">
        <f>2*M2244/N2244</f>
        <v>-1.4651260687071877E-3</v>
      </c>
    </row>
    <row r="2243" spans="2:15" x14ac:dyDescent="0.25">
      <c r="B2243" s="141"/>
      <c r="C2243" s="142"/>
      <c r="D2243" s="143"/>
      <c r="E2243" s="144" t="s">
        <v>167</v>
      </c>
      <c r="F2243" s="143">
        <v>249.85</v>
      </c>
      <c r="G2243" s="143">
        <f>75/1000</f>
        <v>7.4999999999999997E-2</v>
      </c>
      <c r="H2243" s="146">
        <f>+PI()*G2243^2/4</f>
        <v>4.4178646691106467E-3</v>
      </c>
      <c r="I2243" s="147">
        <f>+D2207+O2207</f>
        <v>335.27743370393881</v>
      </c>
      <c r="J2243" s="147">
        <f>+D2242</f>
        <v>334.92600699777716</v>
      </c>
      <c r="K2243" s="147">
        <f>+I2243-J2243</f>
        <v>0.35142670616164651</v>
      </c>
      <c r="L2243" s="142">
        <f>(-2*POWER(2*9.81*G2243*ABS(K2243)/F2243,0.5))*(LOG10(($D$2/(3.7*G2243))+((2.51*$D$3*POWER(F2243,0.5))/(G2243*POWER(2*9.81*G2243*ABS(K2243),0.5)))))</f>
        <v>0.28441962061648823</v>
      </c>
      <c r="M2243" s="146">
        <f>+IF(K2243&lt;0,-H2243*L2243,H2243*L2243)</f>
        <v>1.2565273931234376E-3</v>
      </c>
      <c r="N2243" s="142">
        <f>+M2243/K2243</f>
        <v>3.5755034295699485E-3</v>
      </c>
      <c r="O2243" s="148"/>
    </row>
    <row r="2244" spans="2:15" ht="15.75" x14ac:dyDescent="0.3">
      <c r="B2244" s="141"/>
      <c r="C2244" s="142"/>
      <c r="D2244" s="152"/>
      <c r="E2244" s="144"/>
      <c r="F2244" s="142"/>
      <c r="G2244" s="142"/>
      <c r="H2244" s="146"/>
      <c r="I2244" s="152"/>
      <c r="J2244" s="143"/>
      <c r="K2244" s="142"/>
      <c r="L2244" s="149" t="s">
        <v>166</v>
      </c>
      <c r="M2244" s="150">
        <f>+SUM(M2242:M2243)-C2242</f>
        <v>-5.1787847296165708E-6</v>
      </c>
      <c r="N2244" s="151">
        <f>+SUM(N2242:N2243)</f>
        <v>7.0694049341245803E-3</v>
      </c>
      <c r="O2244" s="153"/>
    </row>
    <row r="2245" spans="2:15" x14ac:dyDescent="0.25">
      <c r="B2245" s="141"/>
      <c r="C2245" s="142"/>
      <c r="D2245" s="152"/>
      <c r="E2245" s="144"/>
      <c r="F2245" s="142"/>
      <c r="G2245" s="142"/>
      <c r="H2245" s="146"/>
      <c r="I2245" s="152"/>
      <c r="J2245" s="143"/>
      <c r="K2245" s="142"/>
      <c r="L2245" s="142"/>
      <c r="M2245" s="142"/>
      <c r="N2245" s="142"/>
      <c r="O2245" s="153"/>
    </row>
    <row r="2246" spans="2:15" x14ac:dyDescent="0.25">
      <c r="B2246" s="154" t="s">
        <v>146</v>
      </c>
      <c r="C2246" s="143">
        <f>4.52/1000</f>
        <v>4.5199999999999997E-3</v>
      </c>
      <c r="D2246" s="156">
        <f>+D2207+O2207</f>
        <v>335.27743370393881</v>
      </c>
      <c r="E2246" s="144" t="s">
        <v>112</v>
      </c>
      <c r="F2246" s="143">
        <v>401.36</v>
      </c>
      <c r="G2246" s="145">
        <f>110/1000</f>
        <v>0.11</v>
      </c>
      <c r="H2246" s="146">
        <f>+PI()*G2246^2/4</f>
        <v>9.5033177771091243E-3</v>
      </c>
      <c r="I2246" s="156">
        <f>+D2233+O2233</f>
        <v>335.31556528215583</v>
      </c>
      <c r="J2246" s="147">
        <f>+D2246</f>
        <v>335.27743370393881</v>
      </c>
      <c r="K2246" s="147">
        <f>+I2246-J2246</f>
        <v>3.8131578217019069E-2</v>
      </c>
      <c r="L2246" s="142">
        <f>(-2*POWER(2*9.81*G2246*ABS(K2246)/F2246,0.5))*(LOG10(($D$2/(3.7*G2246))+((2.51*$D$3*POWER(F2246,0.5))/(G2246*POWER(2*9.81*G2246*ABS(K2246),0.5)))))</f>
        <v>7.9968180968577232E-2</v>
      </c>
      <c r="M2246" s="146">
        <f>+IF(K2246&lt;0,-H2246*L2246,H2246*L2246)</f>
        <v>7.5996303580175956E-4</v>
      </c>
      <c r="N2246" s="142">
        <f>+M2246/K2246</f>
        <v>1.9930017883775113E-2</v>
      </c>
      <c r="O2246" s="148">
        <f>2*M2250/N2250</f>
        <v>-1.3778768913805112E-3</v>
      </c>
    </row>
    <row r="2247" spans="2:15" x14ac:dyDescent="0.25">
      <c r="B2247" s="141"/>
      <c r="C2247" s="142"/>
      <c r="D2247" s="152"/>
      <c r="E2247" s="144" t="s">
        <v>167</v>
      </c>
      <c r="F2247" s="143">
        <v>249.85</v>
      </c>
      <c r="G2247" s="145">
        <f>75/1000</f>
        <v>7.4999999999999997E-2</v>
      </c>
      <c r="H2247" s="146">
        <f>+PI()*G2247^2/4</f>
        <v>4.4178646691106467E-3</v>
      </c>
      <c r="I2247" s="156">
        <f>+D2242+O2242</f>
        <v>334.92454187170847</v>
      </c>
      <c r="J2247" s="147">
        <f>+D2246</f>
        <v>335.27743370393881</v>
      </c>
      <c r="K2247" s="147">
        <f>+I2247-J2247</f>
        <v>-0.35289183223034115</v>
      </c>
      <c r="L2247" s="142">
        <f>(-2*POWER(2*9.81*G2247*ABS(K2247)/F2247,0.5))*(LOG10(($D$2/(3.7*G2247))+((2.51*$D$3*POWER(F2247,0.5))/(G2247*POWER(2*9.81*G2247*ABS(K2247),0.5)))))</f>
        <v>0.28509366493235438</v>
      </c>
      <c r="M2247" s="146">
        <f>+IF(K2247&lt;0,-H2247*L2247,H2247*L2247)</f>
        <v>-1.2595052296919174E-3</v>
      </c>
      <c r="N2247" s="142">
        <f>+M2247/K2247</f>
        <v>3.5690971415564174E-3</v>
      </c>
      <c r="O2247" s="148"/>
    </row>
    <row r="2248" spans="2:15" x14ac:dyDescent="0.25">
      <c r="B2248" s="141"/>
      <c r="C2248" s="142"/>
      <c r="D2248" s="152"/>
      <c r="E2248" s="144" t="s">
        <v>140</v>
      </c>
      <c r="F2248" s="143">
        <v>298.01</v>
      </c>
      <c r="G2248" s="145">
        <f>63/1000</f>
        <v>6.3E-2</v>
      </c>
      <c r="H2248" s="146">
        <f>+PI()*G2248^2/4</f>
        <v>3.1172453105244723E-3</v>
      </c>
      <c r="I2248" s="156">
        <f>+D2213+O2213</f>
        <v>335.23869682716196</v>
      </c>
      <c r="J2248" s="147">
        <f>+D2246</f>
        <v>335.27743370393881</v>
      </c>
      <c r="K2248" s="147">
        <f>+I2248-J2248</f>
        <v>-3.8736876776852114E-2</v>
      </c>
      <c r="L2248" s="142">
        <f>(-2*POWER(2*9.81*G2248*ABS(K2248)/F2248,0.5))*(LOG10(($D$2/(3.7*G2248))+((2.51*$D$3*POWER(F2248,0.5))/(G2248*POWER(2*9.81*G2248*ABS(K2248),0.5)))))</f>
        <v>6.3312642987356962E-2</v>
      </c>
      <c r="M2248" s="146">
        <f>+IF(K2248&lt;0,-H2248*L2248,H2248*L2248)</f>
        <v>-1.9736103944924862E-4</v>
      </c>
      <c r="N2248" s="142">
        <f>+M2248/K2248</f>
        <v>5.0949135777302807E-3</v>
      </c>
      <c r="O2248" s="148"/>
    </row>
    <row r="2249" spans="2:15" x14ac:dyDescent="0.25">
      <c r="B2249" s="141"/>
      <c r="C2249" s="142"/>
      <c r="D2249" s="142"/>
      <c r="E2249" s="144" t="s">
        <v>168</v>
      </c>
      <c r="F2249" s="143">
        <v>184.94</v>
      </c>
      <c r="G2249" s="145">
        <f>110/1000</f>
        <v>0.11</v>
      </c>
      <c r="H2249" s="146">
        <f>+PI()*G2249^2/4</f>
        <v>9.5033177771091243E-3</v>
      </c>
      <c r="I2249" s="156">
        <f>+D2221+O2221</f>
        <v>335.7926977572692</v>
      </c>
      <c r="J2249" s="147">
        <f>+D2246</f>
        <v>335.27743370393881</v>
      </c>
      <c r="K2249" s="147">
        <f>+I2249-J2249</f>
        <v>0.51526405333038383</v>
      </c>
      <c r="L2249" s="142">
        <f>(-2*POWER(2*9.81*G2249*ABS(K2249)/F2249,0.5))*(LOG10(($D$2/(3.7*G2249))+((2.51*$D$3*POWER(F2249,0.5))/(G2249*POWER(2*9.81*G2249*ABS(K2249),0.5)))))</f>
        <v>0.5461528426359441</v>
      </c>
      <c r="M2249" s="146">
        <f>+IF(K2249&lt;0,-H2249*L2249,H2249*L2249)</f>
        <v>5.1902640184408495E-3</v>
      </c>
      <c r="N2249" s="142">
        <f>+M2249/K2249</f>
        <v>1.0073017872863115E-2</v>
      </c>
      <c r="O2249" s="148"/>
    </row>
    <row r="2250" spans="2:15" ht="15.75" x14ac:dyDescent="0.3">
      <c r="B2250" s="141"/>
      <c r="C2250" s="142"/>
      <c r="D2250" s="142"/>
      <c r="E2250" s="142"/>
      <c r="F2250" s="142"/>
      <c r="G2250" s="142"/>
      <c r="H2250" s="146"/>
      <c r="I2250" s="152"/>
      <c r="J2250" s="143"/>
      <c r="K2250" s="142"/>
      <c r="L2250" s="149" t="s">
        <v>166</v>
      </c>
      <c r="M2250" s="150">
        <f>+SUM(M2246:M2249)-C2246</f>
        <v>-2.6639214898556592E-5</v>
      </c>
      <c r="N2250" s="151">
        <f>+SUM(N2246:N2249)</f>
        <v>3.8667046475924921E-2</v>
      </c>
      <c r="O2250" s="153"/>
    </row>
    <row r="2251" spans="2:15" x14ac:dyDescent="0.25">
      <c r="B2251" s="141"/>
      <c r="C2251" s="142"/>
      <c r="D2251" s="142"/>
      <c r="E2251" s="142"/>
      <c r="F2251" s="142"/>
      <c r="G2251" s="142"/>
      <c r="H2251" s="146"/>
      <c r="I2251" s="142"/>
      <c r="J2251" s="143"/>
      <c r="K2251" s="142"/>
      <c r="L2251" s="142"/>
      <c r="M2251" s="142"/>
      <c r="N2251" s="142"/>
      <c r="O2251" s="153"/>
    </row>
    <row r="2252" spans="2:15" x14ac:dyDescent="0.25">
      <c r="B2252" s="154" t="s">
        <v>147</v>
      </c>
      <c r="C2252" s="142">
        <f>0.79/1000</f>
        <v>7.9000000000000001E-4</v>
      </c>
      <c r="D2252" s="147">
        <f>+D2213+O2213</f>
        <v>335.23869682716196</v>
      </c>
      <c r="E2252" s="144" t="s">
        <v>140</v>
      </c>
      <c r="F2252" s="143">
        <v>298.01</v>
      </c>
      <c r="G2252" s="143">
        <f>63/1000</f>
        <v>6.3E-2</v>
      </c>
      <c r="H2252" s="146">
        <f>+PI()*G2252^2/4</f>
        <v>3.1172453105244723E-3</v>
      </c>
      <c r="I2252" s="147">
        <f>+D2246+O2246</f>
        <v>335.27605582704746</v>
      </c>
      <c r="J2252" s="147">
        <f>+D2252</f>
        <v>335.23869682716196</v>
      </c>
      <c r="K2252" s="147">
        <f>+I2252-J2252</f>
        <v>3.7358999885498179E-2</v>
      </c>
      <c r="L2252" s="142">
        <f>(-2*POWER(2*9.81*G2252*ABS(K2252)/F2252,0.5))*(LOG10(($D$2/(3.7*G2252))+((2.51*$D$3*POWER(F2252,0.5))/(G2252*POWER(2*9.81*G2252*ABS(K2252),0.5)))))</f>
        <v>6.1981019621495749E-2</v>
      </c>
      <c r="M2252" s="146">
        <f>+IF(K2252&lt;0,-H2252*L2252,H2252*L2252)</f>
        <v>1.9321004275663293E-4</v>
      </c>
      <c r="N2252" s="142">
        <f>+M2252/K2252</f>
        <v>5.1717134652641541E-3</v>
      </c>
      <c r="O2252" s="148">
        <f>2*M2254/N2254</f>
        <v>-1.3911041045538519E-3</v>
      </c>
    </row>
    <row r="2253" spans="2:15" x14ac:dyDescent="0.25">
      <c r="B2253" s="141"/>
      <c r="C2253" s="142"/>
      <c r="D2253" s="142"/>
      <c r="E2253" s="144" t="s">
        <v>169</v>
      </c>
      <c r="F2253" s="143">
        <v>119.71</v>
      </c>
      <c r="G2253" s="143">
        <f>63/1000</f>
        <v>6.3E-2</v>
      </c>
      <c r="H2253" s="146">
        <f>+PI()*G2253^2/4</f>
        <v>3.1172453105244723E-3</v>
      </c>
      <c r="I2253" s="147">
        <f>+D2217+O2217</f>
        <v>335.34116941819764</v>
      </c>
      <c r="J2253" s="147">
        <f>+D2252</f>
        <v>335.23869682716196</v>
      </c>
      <c r="K2253" s="147">
        <f>+I2253-J2253</f>
        <v>0.10247259103567785</v>
      </c>
      <c r="L2253" s="142">
        <f>(-2*POWER(2*9.81*G2253*ABS(K2253)/F2253,0.5))*(LOG10(($D$2/(3.7*G2253))+((2.51*$D$3*POWER(F2253,0.5))/(G2253*POWER(2*9.81*G2253*ABS(K2253),0.5)))))</f>
        <v>0.18901095055283482</v>
      </c>
      <c r="M2253" s="146">
        <f>+IF(K2253&lt;0,-H2253*L2253,H2253*L2253)</f>
        <v>5.8919349924859722E-4</v>
      </c>
      <c r="N2253" s="142">
        <f>+M2253/K2253</f>
        <v>5.7497667746437475E-3</v>
      </c>
      <c r="O2253" s="148"/>
    </row>
    <row r="2254" spans="2:15" ht="15.75" x14ac:dyDescent="0.3">
      <c r="B2254" s="141"/>
      <c r="C2254" s="142"/>
      <c r="D2254" s="142"/>
      <c r="E2254" s="142"/>
      <c r="F2254" s="142"/>
      <c r="G2254" s="142"/>
      <c r="H2254" s="146"/>
      <c r="I2254" s="142"/>
      <c r="J2254" s="142"/>
      <c r="K2254" s="142"/>
      <c r="L2254" s="149" t="s">
        <v>166</v>
      </c>
      <c r="M2254" s="150">
        <f>+SUM(M2252:M2253)-C2252</f>
        <v>-7.5964579947698351E-6</v>
      </c>
      <c r="N2254" s="151">
        <f>+SUM(N2252:N2253)</f>
        <v>1.0921480239907902E-2</v>
      </c>
      <c r="O2254" s="153"/>
    </row>
    <row r="2255" spans="2:15" x14ac:dyDescent="0.25">
      <c r="B2255" s="141"/>
      <c r="C2255" s="142"/>
      <c r="D2255" s="142"/>
      <c r="E2255" s="142"/>
      <c r="F2255" s="142"/>
      <c r="G2255" s="142"/>
      <c r="H2255" s="146"/>
      <c r="I2255" s="142"/>
      <c r="J2255" s="142"/>
      <c r="K2255" s="142"/>
      <c r="L2255" s="142"/>
      <c r="M2255" s="142"/>
      <c r="N2255" s="142"/>
      <c r="O2255" s="153"/>
    </row>
    <row r="2256" spans="2:15" x14ac:dyDescent="0.25">
      <c r="B2256" s="154" t="s">
        <v>148</v>
      </c>
      <c r="C2256" s="142">
        <f>0.76/1000</f>
        <v>7.6000000000000004E-4</v>
      </c>
      <c r="D2256" s="147">
        <f>+D2217+O2217</f>
        <v>335.34116941819764</v>
      </c>
      <c r="E2256" s="144" t="s">
        <v>169</v>
      </c>
      <c r="F2256" s="143">
        <v>119.71</v>
      </c>
      <c r="G2256" s="143">
        <f>63/1000</f>
        <v>6.3E-2</v>
      </c>
      <c r="H2256" s="146">
        <f>+PI()*G2256^2/4</f>
        <v>3.1172453105244723E-3</v>
      </c>
      <c r="I2256" s="147">
        <f>+D2252+O2252</f>
        <v>335.23730572305743</v>
      </c>
      <c r="J2256" s="261">
        <f>+D2256</f>
        <v>335.34116941819764</v>
      </c>
      <c r="K2256" s="147">
        <f>+I2256-J2256</f>
        <v>-0.10386369514020544</v>
      </c>
      <c r="L2256" s="142">
        <f>(-2*POWER(2*9.81*G2256*ABS(K2256)/F2256,0.5))*(LOG10(($D$2/(3.7*G2256))+((2.51*$D$3*POWER(F2256,0.5))/(G2256*POWER(2*9.81*G2256*ABS(K2256),0.5)))))</f>
        <v>0.19048035220935269</v>
      </c>
      <c r="M2256" s="146">
        <f>+IF(K2256&lt;0,-H2256*L2256,H2256*L2256)</f>
        <v>-5.9377398467165446E-4</v>
      </c>
      <c r="N2256" s="142">
        <f>+M2256/K2256</f>
        <v>5.7168578863877302E-3</v>
      </c>
      <c r="O2256" s="148">
        <f>2*M2258/N2258</f>
        <v>-1.3130729413054088E-3</v>
      </c>
    </row>
    <row r="2257" spans="2:15" x14ac:dyDescent="0.25">
      <c r="B2257" s="141"/>
      <c r="C2257" s="142"/>
      <c r="D2257" s="142"/>
      <c r="E2257" s="144" t="s">
        <v>122</v>
      </c>
      <c r="F2257" s="143">
        <v>283.68</v>
      </c>
      <c r="G2257" s="143">
        <f>75/1000</f>
        <v>7.4999999999999997E-2</v>
      </c>
      <c r="H2257" s="146">
        <f>+PI()*G2257^2/4</f>
        <v>4.4178646691106467E-3</v>
      </c>
      <c r="I2257" s="147">
        <f>+D2221+O2221</f>
        <v>335.7926977572692</v>
      </c>
      <c r="J2257" s="261">
        <f>+D2256</f>
        <v>335.34116941819764</v>
      </c>
      <c r="K2257" s="147">
        <f>+I2257-J2257</f>
        <v>0.45152833907155809</v>
      </c>
      <c r="L2257" s="262">
        <f>(-2*POWER(2*9.81*G2257*ABS(K2257)/F2257,0.5))*(LOG10(($D$2/(3.7*G2257))+((2.51*$D$3*POWER(F2257,0.5))/(G2257*POWER(2*9.81*G2257*ABS(K2257),0.5)))))</f>
        <v>0.30513848597187038</v>
      </c>
      <c r="M2257" s="146">
        <f>+IF(K2257&lt;0,-H2257*L2257,H2257*L2257)</f>
        <v>1.3480605363610408E-3</v>
      </c>
      <c r="N2257" s="142">
        <f>+M2257/K2257</f>
        <v>2.9855502295447296E-3</v>
      </c>
      <c r="O2257" s="148"/>
    </row>
    <row r="2258" spans="2:15" ht="15.75" x14ac:dyDescent="0.3">
      <c r="B2258" s="141"/>
      <c r="C2258" s="142"/>
      <c r="D2258" s="142"/>
      <c r="E2258" s="142"/>
      <c r="F2258" s="142"/>
      <c r="G2258" s="142"/>
      <c r="H2258" s="142"/>
      <c r="I2258" s="142"/>
      <c r="J2258" s="142"/>
      <c r="K2258" s="142"/>
      <c r="L2258" s="149" t="s">
        <v>166</v>
      </c>
      <c r="M2258" s="150">
        <f>+SUM(M2256:M2257)-C2256</f>
        <v>-5.7134483106137477E-6</v>
      </c>
      <c r="N2258" s="151">
        <f>+SUM(N2256:N2257)</f>
        <v>8.7024081159324598E-3</v>
      </c>
      <c r="O2258" s="153"/>
    </row>
    <row r="2259" spans="2:15" x14ac:dyDescent="0.25">
      <c r="B2259" s="154"/>
      <c r="C2259" s="142"/>
      <c r="D2259" s="142"/>
      <c r="E2259" s="142"/>
      <c r="F2259" s="142"/>
      <c r="G2259" s="142"/>
      <c r="H2259" s="142"/>
      <c r="I2259" s="142"/>
      <c r="J2259" s="142"/>
      <c r="K2259" s="142"/>
      <c r="L2259" s="142"/>
      <c r="M2259" s="142"/>
      <c r="N2259" s="142"/>
      <c r="O2259" s="153"/>
    </row>
    <row r="2260" spans="2:15" x14ac:dyDescent="0.25">
      <c r="B2260" s="154" t="s">
        <v>142</v>
      </c>
      <c r="C2260" s="142">
        <f>3.71/1000</f>
        <v>3.7099999999999998E-3</v>
      </c>
      <c r="D2260" s="147">
        <f>+D2221+O2221</f>
        <v>335.7926977572692</v>
      </c>
      <c r="E2260" s="144" t="s">
        <v>168</v>
      </c>
      <c r="F2260" s="143">
        <v>184.94</v>
      </c>
      <c r="G2260" s="145">
        <f>110/1000</f>
        <v>0.11</v>
      </c>
      <c r="H2260" s="146">
        <f>+PI()*G2260^2/4</f>
        <v>9.5033177771091243E-3</v>
      </c>
      <c r="I2260" s="147">
        <f>+D2246+O2246</f>
        <v>335.27605582704746</v>
      </c>
      <c r="J2260" s="261">
        <f>+D2260</f>
        <v>335.7926977572692</v>
      </c>
      <c r="K2260" s="147">
        <f>+I2260-J2260</f>
        <v>-0.51664193022173777</v>
      </c>
      <c r="L2260" s="262">
        <f>(-2*POWER(2*9.81*G2260*ABS(K2260)/F2260,0.5))*(LOG10(($D$2/(3.7*G2260))+((2.51*$D$3*POWER(F2260,0.5))/(G2260*POWER(2*9.81*G2260*ABS(K2260),0.5)))))</f>
        <v>0.5469715453669336</v>
      </c>
      <c r="M2260" s="146">
        <f>+IF(K2260&lt;0,-H2260*L2260,H2260*L2260)</f>
        <v>-5.1980444106584298E-3</v>
      </c>
      <c r="N2260" s="142">
        <f>+M2260/K2260</f>
        <v>1.0061212817990748E-2</v>
      </c>
      <c r="O2260" s="148">
        <f>2*M2263/N2263</f>
        <v>-1.104658039399165E-3</v>
      </c>
    </row>
    <row r="2261" spans="2:15" x14ac:dyDescent="0.25">
      <c r="B2261" s="141"/>
      <c r="C2261" s="142"/>
      <c r="D2261" s="142"/>
      <c r="E2261" s="144" t="s">
        <v>171</v>
      </c>
      <c r="F2261" s="143">
        <v>283.68</v>
      </c>
      <c r="G2261" s="143">
        <f>75/1000</f>
        <v>7.4999999999999997E-2</v>
      </c>
      <c r="H2261" s="146">
        <f>+PI()*G2261^2/4</f>
        <v>4.4178646691106467E-3</v>
      </c>
      <c r="I2261" s="147">
        <f>+D2256+O2256</f>
        <v>335.33985634525635</v>
      </c>
      <c r="J2261" s="261">
        <f>+D2260</f>
        <v>335.7926977572692</v>
      </c>
      <c r="K2261" s="147">
        <f>+I2261-J2261</f>
        <v>-0.45284141201284456</v>
      </c>
      <c r="L2261" s="262">
        <f>(-2*POWER(2*9.81*G2261*ABS(K2261)/F2261,0.5))*(LOG10(($D$2/(3.7*G2261))+((2.51*$D$3*POWER(F2261,0.5))/(G2261*POWER(2*9.81*G2261*ABS(K2261),0.5)))))</f>
        <v>0.30564249694955775</v>
      </c>
      <c r="M2261" s="146">
        <f>+IF(K2261&lt;0,-H2261*L2261,H2261*L2261)</f>
        <v>-1.3502871886522099E-3</v>
      </c>
      <c r="N2261" s="142">
        <f>+M2261/K2261</f>
        <v>2.9818103045176217E-3</v>
      </c>
      <c r="O2261" s="148"/>
    </row>
    <row r="2262" spans="2:15" x14ac:dyDescent="0.25">
      <c r="B2262" s="141"/>
      <c r="C2262" s="142"/>
      <c r="D2262" s="142"/>
      <c r="E2262" s="144" t="s">
        <v>170</v>
      </c>
      <c r="F2262" s="143">
        <v>372.26</v>
      </c>
      <c r="G2262" s="145">
        <f>110/1000</f>
        <v>0.11</v>
      </c>
      <c r="H2262" s="146">
        <f>+PI()*G2262^2/4</f>
        <v>9.5033177771091243E-3</v>
      </c>
      <c r="I2262" s="147">
        <v>339.3</v>
      </c>
      <c r="J2262" s="261">
        <f>+D2260</f>
        <v>335.7926977572692</v>
      </c>
      <c r="K2262" s="147">
        <f>+I2262-J2262</f>
        <v>3.507302242730816</v>
      </c>
      <c r="L2262" s="262">
        <f>(-2*POWER(2*9.81*G2262*ABS(K2262)/F2262,0.5))*(LOG10(($D$2/(3.7*G2262))+((2.51*$D$3*POWER(F2262,0.5))/(G2262*POWER(2*9.81*G2262*ABS(K2262),0.5)))))</f>
        <v>1.078519492758871</v>
      </c>
      <c r="M2262" s="146">
        <f>+IF(K2262&lt;0,-H2262*L2262,H2262*L2262)</f>
        <v>1.0249513468494094E-2</v>
      </c>
      <c r="N2262" s="142">
        <f>+M2262/K2262</f>
        <v>2.9223353903237419E-3</v>
      </c>
      <c r="O2262" s="148"/>
    </row>
    <row r="2263" spans="2:15" ht="16.5" thickBot="1" x14ac:dyDescent="0.35">
      <c r="B2263" s="299"/>
      <c r="C2263" s="300"/>
      <c r="D2263" s="300"/>
      <c r="E2263" s="300"/>
      <c r="F2263" s="300"/>
      <c r="G2263" s="300"/>
      <c r="H2263" s="300"/>
      <c r="I2263" s="300"/>
      <c r="J2263" s="300"/>
      <c r="K2263" s="300"/>
      <c r="L2263" s="301" t="s">
        <v>166</v>
      </c>
      <c r="M2263" s="302">
        <f>+SUM(M2260:M2262)-C2260</f>
        <v>-8.8181308165449432E-6</v>
      </c>
      <c r="N2263" s="303">
        <f>+SUM(N2260:N2262)</f>
        <v>1.5965358512832109E-2</v>
      </c>
      <c r="O2263" s="304"/>
    </row>
    <row r="2265" spans="2:15" ht="15.75" thickBot="1" x14ac:dyDescent="0.3"/>
    <row r="2266" spans="2:15" ht="15.75" thickBot="1" x14ac:dyDescent="0.3">
      <c r="B2266" s="131">
        <f>+B2227+1</f>
        <v>59</v>
      </c>
      <c r="D2266" s="297"/>
    </row>
    <row r="2267" spans="2:15" ht="32.25" thickBot="1" x14ac:dyDescent="0.3">
      <c r="B2267" s="125" t="s">
        <v>151</v>
      </c>
      <c r="C2267" s="298" t="s">
        <v>161</v>
      </c>
      <c r="D2267" s="298" t="s">
        <v>153</v>
      </c>
      <c r="E2267" s="125" t="s">
        <v>152</v>
      </c>
      <c r="F2267" s="125" t="s">
        <v>78</v>
      </c>
      <c r="G2267" s="125" t="s">
        <v>115</v>
      </c>
      <c r="H2267" s="125" t="s">
        <v>154</v>
      </c>
      <c r="I2267" s="125" t="s">
        <v>155</v>
      </c>
      <c r="J2267" s="125" t="s">
        <v>156</v>
      </c>
      <c r="K2267" s="125" t="s">
        <v>157</v>
      </c>
      <c r="L2267" s="125" t="s">
        <v>82</v>
      </c>
      <c r="M2267" s="125" t="s">
        <v>164</v>
      </c>
      <c r="N2267" s="125" t="s">
        <v>158</v>
      </c>
      <c r="O2267" s="129" t="s">
        <v>165</v>
      </c>
    </row>
    <row r="2268" spans="2:15" x14ac:dyDescent="0.25">
      <c r="B2268" s="132" t="s">
        <v>127</v>
      </c>
      <c r="C2268" s="133">
        <f>2.97/1000</f>
        <v>2.97E-3</v>
      </c>
      <c r="D2268" s="134">
        <f>+D2229+O2229</f>
        <v>336.47892719990455</v>
      </c>
      <c r="E2268" s="135" t="s">
        <v>110</v>
      </c>
      <c r="F2268" s="136">
        <v>310.83</v>
      </c>
      <c r="G2268" s="137">
        <f>110/1000</f>
        <v>0.11</v>
      </c>
      <c r="H2268" s="138">
        <f>+PI()*G2268^2/4</f>
        <v>9.5033177771091243E-3</v>
      </c>
      <c r="I2268" s="134">
        <v>339.3</v>
      </c>
      <c r="J2268" s="134">
        <f>+D2268</f>
        <v>336.47892719990455</v>
      </c>
      <c r="K2268" s="134">
        <f>+I2268-J2268</f>
        <v>2.8210728000954646</v>
      </c>
      <c r="L2268" s="133">
        <f>(-2*POWER(2*9.81*G2268*ABS(K2268)/F2268,0.5))*(LOG10(($D$2/(3.7*G2268))+((2.51*$D$3*POWER(F2268,0.5))/(G2268*POWER(2*9.81*G2268*ABS(K2268),0.5)))))</f>
        <v>1.056325257277563</v>
      </c>
      <c r="M2268" s="139">
        <f>+IF(K2268&lt;0,-H2268*L2268,H2268*L2268)</f>
        <v>1.0038594595895234E-2</v>
      </c>
      <c r="N2268" s="133">
        <f>+M2268/K2268</f>
        <v>3.5584315993389217E-3</v>
      </c>
      <c r="O2268" s="140">
        <f>2*M2270/N2270</f>
        <v>-9.0096028594623188E-4</v>
      </c>
    </row>
    <row r="2269" spans="2:15" x14ac:dyDescent="0.25">
      <c r="B2269" s="141"/>
      <c r="C2269" s="142"/>
      <c r="D2269" s="143"/>
      <c r="E2269" s="144" t="s">
        <v>138</v>
      </c>
      <c r="F2269" s="143">
        <v>240.22</v>
      </c>
      <c r="G2269" s="145">
        <f>110/1000</f>
        <v>0.11</v>
      </c>
      <c r="H2269" s="146">
        <f>+PI()*G2269^2/4</f>
        <v>9.5033177771091243E-3</v>
      </c>
      <c r="I2269" s="147">
        <f>+D2233+O2233</f>
        <v>335.31556528215583</v>
      </c>
      <c r="J2269" s="147">
        <f>+D2268</f>
        <v>336.47892719990455</v>
      </c>
      <c r="K2269" s="147">
        <f>+I2269-J2269</f>
        <v>-1.1633619177487162</v>
      </c>
      <c r="L2269" s="142">
        <f>(-2*POWER(2*9.81*G2269*ABS(K2269)/F2269,0.5))*(LOG10(($D$2/(3.7*G2269))+((2.51*$D$3*POWER(F2269,0.5))/(G2269*POWER(2*9.81*G2269*ABS(K2269),0.5)))))</f>
        <v>0.74425969604405684</v>
      </c>
      <c r="M2269" s="146">
        <f>+IF(K2269&lt;0,-H2269*L2269,H2269*L2269)</f>
        <v>-7.0729364002013184E-3</v>
      </c>
      <c r="N2269" s="142">
        <f>+M2269/K2269</f>
        <v>6.0797386370430063E-3</v>
      </c>
      <c r="O2269" s="148"/>
    </row>
    <row r="2270" spans="2:15" ht="15.75" x14ac:dyDescent="0.3">
      <c r="B2270" s="141"/>
      <c r="C2270" s="142"/>
      <c r="D2270" s="143"/>
      <c r="E2270" s="144"/>
      <c r="F2270" s="143"/>
      <c r="G2270" s="145"/>
      <c r="H2270" s="146"/>
      <c r="I2270" s="147"/>
      <c r="J2270" s="147"/>
      <c r="K2270" s="147"/>
      <c r="L2270" s="149" t="s">
        <v>166</v>
      </c>
      <c r="M2270" s="150">
        <f>+SUM(M2268:M2269)-C2268</f>
        <v>-4.3418043060845617E-6</v>
      </c>
      <c r="N2270" s="151">
        <f>+SUM(N2268:N2269)</f>
        <v>9.6381702363819276E-3</v>
      </c>
      <c r="O2270" s="148"/>
    </row>
    <row r="2271" spans="2:15" x14ac:dyDescent="0.25">
      <c r="B2271" s="141"/>
      <c r="C2271" s="142"/>
      <c r="D2271" s="143"/>
      <c r="E2271" s="144"/>
      <c r="F2271" s="142"/>
      <c r="G2271" s="142"/>
      <c r="H2271" s="146"/>
      <c r="I2271" s="152"/>
      <c r="J2271" s="142"/>
      <c r="K2271" s="142"/>
      <c r="L2271" s="142"/>
      <c r="M2271" s="142"/>
      <c r="N2271" s="142"/>
      <c r="O2271" s="153"/>
    </row>
    <row r="2272" spans="2:15" x14ac:dyDescent="0.25">
      <c r="B2272" s="154" t="s">
        <v>128</v>
      </c>
      <c r="C2272" s="142">
        <f>3.73/1000</f>
        <v>3.7299999999999998E-3</v>
      </c>
      <c r="D2272" s="147">
        <f>+D2233+O2233</f>
        <v>335.31556528215583</v>
      </c>
      <c r="E2272" s="144" t="s">
        <v>138</v>
      </c>
      <c r="F2272" s="143">
        <v>240.22</v>
      </c>
      <c r="G2272" s="155">
        <f>110/1000</f>
        <v>0.11</v>
      </c>
      <c r="H2272" s="146">
        <f>+PI()*G2272^2/4</f>
        <v>9.5033177771091243E-3</v>
      </c>
      <c r="I2272" s="156">
        <f>+D2268+O2268</f>
        <v>336.4780262396186</v>
      </c>
      <c r="J2272" s="147">
        <f>+D2272</f>
        <v>335.31556528215583</v>
      </c>
      <c r="K2272" s="147">
        <f>+I2272-J2272</f>
        <v>1.1624609574627698</v>
      </c>
      <c r="L2272" s="142">
        <f>(-2*POWER(2*9.81*G2272*ABS(K2272)/F2272,0.5))*(LOG10(($D$2/(3.7*G2272))+((2.51*$D$3*POWER(F2272,0.5))/(G2272*POWER(2*9.81*G2272*ABS(K2272),0.5)))))</f>
        <v>0.74393761361929234</v>
      </c>
      <c r="M2272" s="146">
        <f>+IF(K2272&lt;0,-H2272*L2272,H2272*L2272)</f>
        <v>7.0698755485683598E-3</v>
      </c>
      <c r="N2272" s="142">
        <f>+M2272/K2272</f>
        <v>6.0818176328255626E-3</v>
      </c>
      <c r="O2272" s="148">
        <f>2*M2275/N2275</f>
        <v>-1.3168970753619548E-3</v>
      </c>
    </row>
    <row r="2273" spans="2:15" x14ac:dyDescent="0.25">
      <c r="B2273" s="141"/>
      <c r="C2273" s="142"/>
      <c r="D2273" s="143"/>
      <c r="E2273" s="144" t="s">
        <v>139</v>
      </c>
      <c r="F2273" s="147">
        <v>237.3</v>
      </c>
      <c r="G2273" s="155">
        <f>110/1000</f>
        <v>0.11</v>
      </c>
      <c r="H2273" s="146">
        <f>+PI()*G2273^2/4</f>
        <v>9.5033177771091243E-3</v>
      </c>
      <c r="I2273" s="156">
        <f>+D2238+O2238</f>
        <v>335.1230056313247</v>
      </c>
      <c r="J2273" s="147">
        <f>+D2272</f>
        <v>335.31556528215583</v>
      </c>
      <c r="K2273" s="147">
        <f>+I2273-J2273</f>
        <v>-0.19255965083112869</v>
      </c>
      <c r="L2273" s="142">
        <f>(-2*POWER(2*9.81*G2273*ABS(K2273)/F2273,0.5))*(LOG10(($D$2/(3.7*G2273))+((2.51*$D$3*POWER(F2273,0.5))/(G2273*POWER(2*9.81*G2273*ABS(K2273),0.5)))))</f>
        <v>0.27253236371623391</v>
      </c>
      <c r="M2273" s="146">
        <f>+IF(K2273&lt;0,-H2273*L2273,H2273*L2273)</f>
        <v>-2.5899616569420554E-3</v>
      </c>
      <c r="N2273" s="142">
        <f>+M2273/K2273</f>
        <v>1.3450178403228435E-2</v>
      </c>
      <c r="O2273" s="148"/>
    </row>
    <row r="2274" spans="2:15" x14ac:dyDescent="0.25">
      <c r="B2274" s="141"/>
      <c r="C2274" s="142"/>
      <c r="D2274" s="143"/>
      <c r="E2274" s="144" t="s">
        <v>112</v>
      </c>
      <c r="F2274" s="143">
        <v>401.36</v>
      </c>
      <c r="G2274" s="155">
        <f>110/1000</f>
        <v>0.11</v>
      </c>
      <c r="H2274" s="146">
        <f>+PI()*G2274^2/4</f>
        <v>9.5033177771091243E-3</v>
      </c>
      <c r="I2274" s="156">
        <f>+D2246+O2246</f>
        <v>335.27605582704746</v>
      </c>
      <c r="J2274" s="147">
        <f>+D2272</f>
        <v>335.31556528215583</v>
      </c>
      <c r="K2274" s="147">
        <f>+I2274-J2274</f>
        <v>-3.9509455108373004E-2</v>
      </c>
      <c r="L2274" s="142">
        <f>(-2*POWER(2*9.81*G2274*ABS(K2274)/F2274,0.5))*(LOG10(($D$2/(3.7*G2274))+((2.51*$D$3*POWER(F2274,0.5))/(G2274*POWER(2*9.81*G2274*ABS(K2274),0.5)))))</f>
        <v>8.1624361377090476E-2</v>
      </c>
      <c r="M2274" s="146">
        <f>+IF(K2274&lt;0,-H2274*L2274,H2274*L2274)</f>
        <v>-7.7570224452008329E-4</v>
      </c>
      <c r="N2274" s="142">
        <f>+M2274/K2274</f>
        <v>1.9633331879479486E-2</v>
      </c>
      <c r="O2274" s="148"/>
    </row>
    <row r="2275" spans="2:15" ht="15.75" x14ac:dyDescent="0.3">
      <c r="B2275" s="141"/>
      <c r="C2275" s="142"/>
      <c r="D2275" s="143"/>
      <c r="E2275" s="144"/>
      <c r="F2275" s="143"/>
      <c r="G2275" s="155"/>
      <c r="H2275" s="146"/>
      <c r="I2275" s="156"/>
      <c r="J2275" s="147"/>
      <c r="K2275" s="147"/>
      <c r="L2275" s="149" t="s">
        <v>166</v>
      </c>
      <c r="M2275" s="150">
        <f>+SUM(M2272:M2274)-C2272</f>
        <v>-2.5788352893778982E-5</v>
      </c>
      <c r="N2275" s="151">
        <f>+SUM(N2272:N2274)</f>
        <v>3.9165327915533482E-2</v>
      </c>
      <c r="O2275" s="153"/>
    </row>
    <row r="2276" spans="2:15" x14ac:dyDescent="0.25">
      <c r="B2276" s="141"/>
      <c r="C2276" s="142"/>
      <c r="D2276" s="143"/>
      <c r="E2276" s="144"/>
      <c r="F2276" s="142"/>
      <c r="G2276" s="142"/>
      <c r="H2276" s="146"/>
      <c r="I2276" s="152"/>
      <c r="J2276" s="143"/>
      <c r="K2276" s="142"/>
      <c r="L2276" s="142"/>
      <c r="M2276" s="142"/>
      <c r="N2276" s="142"/>
      <c r="O2276" s="153"/>
    </row>
    <row r="2277" spans="2:15" x14ac:dyDescent="0.25">
      <c r="B2277" s="154" t="s">
        <v>141</v>
      </c>
      <c r="C2277" s="179">
        <f>1.9/1000</f>
        <v>1.9E-3</v>
      </c>
      <c r="D2277" s="147">
        <f>+D2238+O2238</f>
        <v>335.1230056313247</v>
      </c>
      <c r="E2277" s="144" t="s">
        <v>139</v>
      </c>
      <c r="F2277" s="147">
        <v>237.3</v>
      </c>
      <c r="G2277" s="155">
        <f>110/1000</f>
        <v>0.11</v>
      </c>
      <c r="H2277" s="146">
        <f>+PI()*G2277^2/4</f>
        <v>9.5033177771091243E-3</v>
      </c>
      <c r="I2277" s="156">
        <f>+D2272+O2272</f>
        <v>335.31424838508048</v>
      </c>
      <c r="J2277" s="147">
        <f>+D2277</f>
        <v>335.1230056313247</v>
      </c>
      <c r="K2277" s="147">
        <f>+I2277-J2277</f>
        <v>0.19124275375577326</v>
      </c>
      <c r="L2277" s="142">
        <f>(-2*POWER(2*9.81*G2277*ABS(K2277)/F2277,0.5))*(LOG10(($D$2/(3.7*G2277))+((2.51*$D$3*POWER(F2277,0.5))/(G2277*POWER(2*9.81*G2277*ABS(K2277),0.5)))))</f>
        <v>0.27147538454598596</v>
      </c>
      <c r="M2277" s="146">
        <f>+IF(K2277&lt;0,-H2277*L2277,H2277*L2277)</f>
        <v>2.5799168480034038E-3</v>
      </c>
      <c r="N2277" s="142">
        <f>+M2277/K2277</f>
        <v>1.3490272427775689E-2</v>
      </c>
      <c r="O2277" s="148">
        <f>2*M2279/N2279</f>
        <v>-1.3331133723727291E-3</v>
      </c>
    </row>
    <row r="2278" spans="2:15" x14ac:dyDescent="0.25">
      <c r="B2278" s="141"/>
      <c r="C2278" s="142"/>
      <c r="D2278" s="143"/>
      <c r="E2278" s="144" t="s">
        <v>117</v>
      </c>
      <c r="F2278" s="143">
        <v>401.35</v>
      </c>
      <c r="G2278" s="143">
        <f>75/1000</f>
        <v>7.4999999999999997E-2</v>
      </c>
      <c r="H2278" s="146">
        <f>+PI()*G2278^2/4</f>
        <v>4.4178646691106467E-3</v>
      </c>
      <c r="I2278" s="156">
        <f>+D2242+O2242</f>
        <v>334.92454187170847</v>
      </c>
      <c r="J2278" s="147">
        <f>+D2277</f>
        <v>335.1230056313247</v>
      </c>
      <c r="K2278" s="147">
        <f>+I2278-J2278</f>
        <v>-0.19846375961623153</v>
      </c>
      <c r="L2278" s="142">
        <f>(-2*POWER(2*9.81*G2278*ABS(K2278)/F2278,0.5))*(LOG10(($D$2/(3.7*G2278))+((2.51*$D$3*POWER(F2278,0.5))/(G2278*POWER(2*9.81*G2278*ABS(K2278),0.5)))))</f>
        <v>0.15646256386663776</v>
      </c>
      <c r="M2278" s="146">
        <f>+IF(K2278&lt;0,-H2278*L2278,H2278*L2278)</f>
        <v>-6.9123043294488712E-4</v>
      </c>
      <c r="N2278" s="142">
        <f>+M2278/K2278</f>
        <v>3.4829050617680339E-3</v>
      </c>
      <c r="O2278" s="148"/>
    </row>
    <row r="2279" spans="2:15" ht="15.75" x14ac:dyDescent="0.3">
      <c r="B2279" s="141"/>
      <c r="C2279" s="142"/>
      <c r="D2279" s="143"/>
      <c r="E2279" s="144"/>
      <c r="F2279" s="142"/>
      <c r="G2279" s="142"/>
      <c r="H2279" s="146"/>
      <c r="I2279" s="152"/>
      <c r="J2279" s="143"/>
      <c r="K2279" s="142"/>
      <c r="L2279" s="149" t="s">
        <v>166</v>
      </c>
      <c r="M2279" s="150">
        <f>+SUM(M2277:M2278)-C2277</f>
        <v>-1.1313584941483263E-5</v>
      </c>
      <c r="N2279" s="151">
        <f>+SUM(N2277:N2278)</f>
        <v>1.6973177489543724E-2</v>
      </c>
      <c r="O2279" s="153"/>
    </row>
    <row r="2280" spans="2:15" ht="15.75" x14ac:dyDescent="0.3">
      <c r="B2280" s="141"/>
      <c r="C2280" s="142"/>
      <c r="D2280" s="143"/>
      <c r="E2280" s="144"/>
      <c r="F2280" s="142"/>
      <c r="G2280" s="142"/>
      <c r="H2280" s="146"/>
      <c r="I2280" s="152"/>
      <c r="J2280" s="143"/>
      <c r="K2280" s="142"/>
      <c r="L2280" s="149"/>
      <c r="M2280" s="150"/>
      <c r="N2280" s="151"/>
      <c r="O2280" s="153"/>
    </row>
    <row r="2281" spans="2:15" x14ac:dyDescent="0.25">
      <c r="B2281" s="154" t="s">
        <v>145</v>
      </c>
      <c r="C2281" s="143">
        <f>1.95/1000</f>
        <v>1.9499999999999999E-3</v>
      </c>
      <c r="D2281" s="147">
        <f>+D2242+O2242</f>
        <v>334.92454187170847</v>
      </c>
      <c r="E2281" s="144" t="s">
        <v>117</v>
      </c>
      <c r="F2281" s="143">
        <v>401.35</v>
      </c>
      <c r="G2281" s="143">
        <f>75/1000</f>
        <v>7.4999999999999997E-2</v>
      </c>
      <c r="H2281" s="146">
        <f>+PI()*G2281^2/4</f>
        <v>4.4178646691106467E-3</v>
      </c>
      <c r="I2281" s="147">
        <f>+D2277+O2277</f>
        <v>335.12167251795233</v>
      </c>
      <c r="J2281" s="147">
        <f>+D2281</f>
        <v>334.92454187170847</v>
      </c>
      <c r="K2281" s="147">
        <f>+I2281-J2281</f>
        <v>0.19713064624386334</v>
      </c>
      <c r="L2281" s="262">
        <f>(-2*POWER(2*9.81*G2281*ABS(K2281)/F2281,0.5))*(LOG10(($D$2/(3.7*G2281))+((2.51*$D$3*POWER(F2281,0.5))/(G2281*POWER(2*9.81*G2281*ABS(K2281),0.5)))))</f>
        <v>0.15585783199750125</v>
      </c>
      <c r="M2281" s="146">
        <f>+IF(K2281&lt;0,-H2281*L2281,H2281*L2281)</f>
        <v>6.8855880938594361E-4</v>
      </c>
      <c r="N2281" s="142">
        <f>+M2281/K2281</f>
        <v>3.4929059611266727E-3</v>
      </c>
      <c r="O2281" s="148">
        <f>2*M2283/N2283</f>
        <v>-1.3402079091365806E-3</v>
      </c>
    </row>
    <row r="2282" spans="2:15" x14ac:dyDescent="0.25">
      <c r="B2282" s="141"/>
      <c r="C2282" s="142"/>
      <c r="D2282" s="143"/>
      <c r="E2282" s="144" t="s">
        <v>167</v>
      </c>
      <c r="F2282" s="143">
        <v>249.85</v>
      </c>
      <c r="G2282" s="143">
        <f>75/1000</f>
        <v>7.4999999999999997E-2</v>
      </c>
      <c r="H2282" s="146">
        <f>+PI()*G2282^2/4</f>
        <v>4.4178646691106467E-3</v>
      </c>
      <c r="I2282" s="147">
        <f>+D2246+O2246</f>
        <v>335.27605582704746</v>
      </c>
      <c r="J2282" s="147">
        <f>+D2281</f>
        <v>334.92454187170847</v>
      </c>
      <c r="K2282" s="147">
        <f>+I2282-J2282</f>
        <v>0.35151395533898722</v>
      </c>
      <c r="L2282" s="142">
        <f>(-2*POWER(2*9.81*G2282*ABS(K2282)/F2282,0.5))*(LOG10(($D$2/(3.7*G2282))+((2.51*$D$3*POWER(F2282,0.5))/(G2282*POWER(2*9.81*G2282*ABS(K2282),0.5)))))</f>
        <v>0.28445979494804319</v>
      </c>
      <c r="M2282" s="146">
        <f>+IF(K2282&lt;0,-H2282*L2282,H2282*L2282)</f>
        <v>1.2567048778834192E-3</v>
      </c>
      <c r="N2282" s="142">
        <f>+M2282/K2282</f>
        <v>3.5751208701557775E-3</v>
      </c>
      <c r="O2282" s="148"/>
    </row>
    <row r="2283" spans="2:15" ht="15.75" x14ac:dyDescent="0.3">
      <c r="B2283" s="141"/>
      <c r="C2283" s="142"/>
      <c r="D2283" s="152"/>
      <c r="E2283" s="144"/>
      <c r="F2283" s="142"/>
      <c r="G2283" s="142"/>
      <c r="H2283" s="146"/>
      <c r="I2283" s="152"/>
      <c r="J2283" s="143"/>
      <c r="K2283" s="142"/>
      <c r="L2283" s="149" t="s">
        <v>166</v>
      </c>
      <c r="M2283" s="150">
        <f>+SUM(M2281:M2282)-C2281</f>
        <v>-4.7363127306371527E-6</v>
      </c>
      <c r="N2283" s="151">
        <f>+SUM(N2281:N2282)</f>
        <v>7.0680268312824507E-3</v>
      </c>
      <c r="O2283" s="153"/>
    </row>
    <row r="2284" spans="2:15" x14ac:dyDescent="0.25">
      <c r="B2284" s="141"/>
      <c r="C2284" s="142"/>
      <c r="D2284" s="152"/>
      <c r="E2284" s="144"/>
      <c r="F2284" s="142"/>
      <c r="G2284" s="142"/>
      <c r="H2284" s="146"/>
      <c r="I2284" s="152"/>
      <c r="J2284" s="143"/>
      <c r="K2284" s="142"/>
      <c r="L2284" s="142"/>
      <c r="M2284" s="142"/>
      <c r="N2284" s="142"/>
      <c r="O2284" s="153"/>
    </row>
    <row r="2285" spans="2:15" x14ac:dyDescent="0.25">
      <c r="B2285" s="154" t="s">
        <v>146</v>
      </c>
      <c r="C2285" s="143">
        <f>4.52/1000</f>
        <v>4.5199999999999997E-3</v>
      </c>
      <c r="D2285" s="156">
        <f>+D2246+O2246</f>
        <v>335.27605582704746</v>
      </c>
      <c r="E2285" s="144" t="s">
        <v>112</v>
      </c>
      <c r="F2285" s="143">
        <v>401.36</v>
      </c>
      <c r="G2285" s="145">
        <f>110/1000</f>
        <v>0.11</v>
      </c>
      <c r="H2285" s="146">
        <f>+PI()*G2285^2/4</f>
        <v>9.5033177771091243E-3</v>
      </c>
      <c r="I2285" s="156">
        <f>+D2272+O2272</f>
        <v>335.31424838508048</v>
      </c>
      <c r="J2285" s="147">
        <f>+D2285</f>
        <v>335.27605582704746</v>
      </c>
      <c r="K2285" s="147">
        <f>+I2285-J2285</f>
        <v>3.8192558033017576E-2</v>
      </c>
      <c r="L2285" s="142">
        <f>(-2*POWER(2*9.81*G2285*ABS(K2285)/F2285,0.5))*(LOG10(($D$2/(3.7*G2285))+((2.51*$D$3*POWER(F2285,0.5))/(G2285*POWER(2*9.81*G2285*ABS(K2285),0.5)))))</f>
        <v>8.0042020084233084E-2</v>
      </c>
      <c r="M2285" s="146">
        <f>+IF(K2285&lt;0,-H2285*L2285,H2285*L2285)</f>
        <v>7.6066475238221781E-4</v>
      </c>
      <c r="N2285" s="142">
        <f>+M2285/K2285</f>
        <v>1.9916569917223688E-2</v>
      </c>
      <c r="O2285" s="148">
        <f>2*M2289/N2289</f>
        <v>-1.2603671608447473E-3</v>
      </c>
    </row>
    <row r="2286" spans="2:15" x14ac:dyDescent="0.25">
      <c r="B2286" s="141"/>
      <c r="C2286" s="142"/>
      <c r="D2286" s="152"/>
      <c r="E2286" s="144" t="s">
        <v>167</v>
      </c>
      <c r="F2286" s="143">
        <v>249.85</v>
      </c>
      <c r="G2286" s="145">
        <f>75/1000</f>
        <v>7.4999999999999997E-2</v>
      </c>
      <c r="H2286" s="146">
        <f>+PI()*G2286^2/4</f>
        <v>4.4178646691106467E-3</v>
      </c>
      <c r="I2286" s="156">
        <f>+D2281+O2281</f>
        <v>334.92320166379932</v>
      </c>
      <c r="J2286" s="147">
        <f>+D2285</f>
        <v>335.27605582704746</v>
      </c>
      <c r="K2286" s="147">
        <f>+I2286-J2286</f>
        <v>-0.35285416324813923</v>
      </c>
      <c r="L2286" s="142">
        <f>(-2*POWER(2*9.81*G2286*ABS(K2286)/F2286,0.5))*(LOG10(($D$2/(3.7*G2286))+((2.51*$D$3*POWER(F2286,0.5))/(G2286*POWER(2*9.81*G2286*ABS(K2286),0.5)))))</f>
        <v>0.28507635041508578</v>
      </c>
      <c r="M2286" s="146">
        <f>+IF(K2286&lt;0,-H2286*L2286,H2286*L2286)</f>
        <v>-1.2594287364978136E-3</v>
      </c>
      <c r="N2286" s="142">
        <f>+M2286/K2286</f>
        <v>3.5692613767239014E-3</v>
      </c>
      <c r="O2286" s="148"/>
    </row>
    <row r="2287" spans="2:15" x14ac:dyDescent="0.25">
      <c r="B2287" s="141"/>
      <c r="C2287" s="142"/>
      <c r="D2287" s="152"/>
      <c r="E2287" s="144" t="s">
        <v>140</v>
      </c>
      <c r="F2287" s="143">
        <v>298.01</v>
      </c>
      <c r="G2287" s="145">
        <f>63/1000</f>
        <v>6.3E-2</v>
      </c>
      <c r="H2287" s="146">
        <f>+PI()*G2287^2/4</f>
        <v>3.1172453105244723E-3</v>
      </c>
      <c r="I2287" s="156">
        <f>+D2252+O2252</f>
        <v>335.23730572305743</v>
      </c>
      <c r="J2287" s="147">
        <f>+D2285</f>
        <v>335.27605582704746</v>
      </c>
      <c r="K2287" s="147">
        <f>+I2287-J2287</f>
        <v>-3.8750103990025764E-2</v>
      </c>
      <c r="L2287" s="142">
        <f>(-2*POWER(2*9.81*G2287*ABS(K2287)/F2287,0.5))*(LOG10(($D$2/(3.7*G2287))+((2.51*$D$3*POWER(F2287,0.5))/(G2287*POWER(2*9.81*G2287*ABS(K2287),0.5)))))</f>
        <v>6.3325327453578342E-2</v>
      </c>
      <c r="M2287" s="146">
        <f>+IF(K2287&lt;0,-H2287*L2287,H2287*L2287)</f>
        <v>-1.974005800420937E-4</v>
      </c>
      <c r="N2287" s="142">
        <f>+M2287/K2287</f>
        <v>5.0941948463649129E-3</v>
      </c>
      <c r="O2287" s="148"/>
    </row>
    <row r="2288" spans="2:15" x14ac:dyDescent="0.25">
      <c r="B2288" s="141"/>
      <c r="C2288" s="142"/>
      <c r="D2288" s="142"/>
      <c r="E2288" s="144" t="s">
        <v>168</v>
      </c>
      <c r="F2288" s="143">
        <v>184.94</v>
      </c>
      <c r="G2288" s="145">
        <f>110/1000</f>
        <v>0.11</v>
      </c>
      <c r="H2288" s="146">
        <f>+PI()*G2288^2/4</f>
        <v>9.5033177771091243E-3</v>
      </c>
      <c r="I2288" s="156">
        <f>+D2260+O2260</f>
        <v>335.79159309922977</v>
      </c>
      <c r="J2288" s="147">
        <f>+D2285</f>
        <v>335.27605582704746</v>
      </c>
      <c r="K2288" s="147">
        <f>+I2288-J2288</f>
        <v>0.51553727218231415</v>
      </c>
      <c r="L2288" s="142">
        <f>(-2*POWER(2*9.81*G2288*ABS(K2288)/F2288,0.5))*(LOG10(($D$2/(3.7*G2288))+((2.51*$D$3*POWER(F2288,0.5))/(G2288*POWER(2*9.81*G2288*ABS(K2288),0.5)))))</f>
        <v>0.54631526059239566</v>
      </c>
      <c r="M2288" s="146">
        <f>+IF(K2288&lt;0,-H2288*L2288,H2288*L2288)</f>
        <v>5.1918075278937171E-3</v>
      </c>
      <c r="N2288" s="142">
        <f>+M2288/K2288</f>
        <v>1.0070673466374884E-2</v>
      </c>
      <c r="O2288" s="148"/>
    </row>
    <row r="2289" spans="2:15" ht="15.75" x14ac:dyDescent="0.3">
      <c r="B2289" s="141"/>
      <c r="C2289" s="142"/>
      <c r="D2289" s="142"/>
      <c r="E2289" s="142"/>
      <c r="F2289" s="142"/>
      <c r="G2289" s="142"/>
      <c r="H2289" s="146"/>
      <c r="I2289" s="152"/>
      <c r="J2289" s="143"/>
      <c r="K2289" s="142"/>
      <c r="L2289" s="149" t="s">
        <v>166</v>
      </c>
      <c r="M2289" s="150">
        <f>+SUM(M2285:M2288)-C2285</f>
        <v>-2.4357036263971885E-5</v>
      </c>
      <c r="N2289" s="151">
        <f>+SUM(N2285:N2288)</f>
        <v>3.8650699606687385E-2</v>
      </c>
      <c r="O2289" s="153"/>
    </row>
    <row r="2290" spans="2:15" x14ac:dyDescent="0.25">
      <c r="B2290" s="141"/>
      <c r="C2290" s="142"/>
      <c r="D2290" s="142"/>
      <c r="E2290" s="142"/>
      <c r="F2290" s="142"/>
      <c r="G2290" s="142"/>
      <c r="H2290" s="146"/>
      <c r="I2290" s="142"/>
      <c r="J2290" s="143"/>
      <c r="K2290" s="142"/>
      <c r="L2290" s="142"/>
      <c r="M2290" s="142"/>
      <c r="N2290" s="142"/>
      <c r="O2290" s="153"/>
    </row>
    <row r="2291" spans="2:15" x14ac:dyDescent="0.25">
      <c r="B2291" s="154" t="s">
        <v>147</v>
      </c>
      <c r="C2291" s="142">
        <f>0.79/1000</f>
        <v>7.9000000000000001E-4</v>
      </c>
      <c r="D2291" s="147">
        <f>+D2252+O2252</f>
        <v>335.23730572305743</v>
      </c>
      <c r="E2291" s="144" t="s">
        <v>140</v>
      </c>
      <c r="F2291" s="143">
        <v>298.01</v>
      </c>
      <c r="G2291" s="143">
        <f>63/1000</f>
        <v>6.3E-2</v>
      </c>
      <c r="H2291" s="146">
        <f>+PI()*G2291^2/4</f>
        <v>3.1172453105244723E-3</v>
      </c>
      <c r="I2291" s="147">
        <f>+D2285+O2285</f>
        <v>335.2747954598866</v>
      </c>
      <c r="J2291" s="147">
        <f>+D2291</f>
        <v>335.23730572305743</v>
      </c>
      <c r="K2291" s="147">
        <f>+I2291-J2291</f>
        <v>3.7489736829172671E-2</v>
      </c>
      <c r="L2291" s="142">
        <f>(-2*POWER(2*9.81*G2291*ABS(K2291)/F2291,0.5))*(LOG10(($D$2/(3.7*G2291))+((2.51*$D$3*POWER(F2291,0.5))/(G2291*POWER(2*9.81*G2291*ABS(K2291),0.5)))))</f>
        <v>6.2108256457726031E-2</v>
      </c>
      <c r="M2291" s="146">
        <f>+IF(K2291&lt;0,-H2291*L2291,H2291*L2291)</f>
        <v>1.9360667118769774E-4</v>
      </c>
      <c r="N2291" s="142">
        <f>+M2291/K2291</f>
        <v>5.1642579426442528E-3</v>
      </c>
      <c r="O2291" s="148">
        <f>2*M2293/N2293</f>
        <v>-1.2723751968049645E-3</v>
      </c>
    </row>
    <row r="2292" spans="2:15" x14ac:dyDescent="0.25">
      <c r="B2292" s="141"/>
      <c r="C2292" s="142"/>
      <c r="D2292" s="142"/>
      <c r="E2292" s="144" t="s">
        <v>169</v>
      </c>
      <c r="F2292" s="143">
        <v>119.71</v>
      </c>
      <c r="G2292" s="143">
        <f>63/1000</f>
        <v>6.3E-2</v>
      </c>
      <c r="H2292" s="146">
        <f>+PI()*G2292^2/4</f>
        <v>3.1172453105244723E-3</v>
      </c>
      <c r="I2292" s="147">
        <f>+D2256+O2256</f>
        <v>335.33985634525635</v>
      </c>
      <c r="J2292" s="147">
        <f>+D2291</f>
        <v>335.23730572305743</v>
      </c>
      <c r="K2292" s="147">
        <f>+I2292-J2292</f>
        <v>0.10255062219891897</v>
      </c>
      <c r="L2292" s="142">
        <f>(-2*POWER(2*9.81*G2292*ABS(K2292)/F2292,0.5))*(LOG10(($D$2/(3.7*G2292))+((2.51*$D$3*POWER(F2292,0.5))/(G2292*POWER(2*9.81*G2292*ABS(K2292),0.5)))))</f>
        <v>0.18909360281302681</v>
      </c>
      <c r="M2292" s="146">
        <f>+IF(K2292&lt;0,-H2292*L2292,H2292*L2292)</f>
        <v>5.8945114661908499E-4</v>
      </c>
      <c r="N2292" s="142">
        <f>+M2292/K2292</f>
        <v>5.7479041470437676E-3</v>
      </c>
      <c r="O2292" s="148"/>
    </row>
    <row r="2293" spans="2:15" ht="15.75" x14ac:dyDescent="0.3">
      <c r="B2293" s="141"/>
      <c r="C2293" s="142"/>
      <c r="D2293" s="142"/>
      <c r="E2293" s="142"/>
      <c r="F2293" s="142"/>
      <c r="G2293" s="142"/>
      <c r="H2293" s="146"/>
      <c r="I2293" s="142"/>
      <c r="J2293" s="142"/>
      <c r="K2293" s="142"/>
      <c r="L2293" s="149" t="s">
        <v>166</v>
      </c>
      <c r="M2293" s="150">
        <f>+SUM(M2291:M2292)-C2291</f>
        <v>-6.9421821932172346E-6</v>
      </c>
      <c r="N2293" s="151">
        <f>+SUM(N2291:N2292)</f>
        <v>1.091216208968802E-2</v>
      </c>
      <c r="O2293" s="153"/>
    </row>
    <row r="2294" spans="2:15" x14ac:dyDescent="0.25">
      <c r="B2294" s="141"/>
      <c r="C2294" s="142"/>
      <c r="D2294" s="142"/>
      <c r="E2294" s="142"/>
      <c r="F2294" s="142"/>
      <c r="G2294" s="142"/>
      <c r="H2294" s="146"/>
      <c r="I2294" s="142"/>
      <c r="J2294" s="142"/>
      <c r="K2294" s="142"/>
      <c r="L2294" s="142"/>
      <c r="M2294" s="142"/>
      <c r="N2294" s="142"/>
      <c r="O2294" s="153"/>
    </row>
    <row r="2295" spans="2:15" x14ac:dyDescent="0.25">
      <c r="B2295" s="154" t="s">
        <v>148</v>
      </c>
      <c r="C2295" s="142">
        <f>0.76/1000</f>
        <v>7.6000000000000004E-4</v>
      </c>
      <c r="D2295" s="147">
        <f>+D2256+O2256</f>
        <v>335.33985634525635</v>
      </c>
      <c r="E2295" s="144" t="s">
        <v>169</v>
      </c>
      <c r="F2295" s="143">
        <v>119.71</v>
      </c>
      <c r="G2295" s="143">
        <f>63/1000</f>
        <v>6.3E-2</v>
      </c>
      <c r="H2295" s="146">
        <f>+PI()*G2295^2/4</f>
        <v>3.1172453105244723E-3</v>
      </c>
      <c r="I2295" s="147">
        <f>+D2291+O2291</f>
        <v>335.23603334786065</v>
      </c>
      <c r="J2295" s="261">
        <f>+D2295</f>
        <v>335.33985634525635</v>
      </c>
      <c r="K2295" s="147">
        <f>+I2295-J2295</f>
        <v>-0.10382299739569589</v>
      </c>
      <c r="L2295" s="142">
        <f>(-2*POWER(2*9.81*G2295*ABS(K2295)/F2295,0.5))*(LOG10(($D$2/(3.7*G2295))+((2.51*$D$3*POWER(F2295,0.5))/(G2295*POWER(2*9.81*G2295*ABS(K2295),0.5)))))</f>
        <v>0.19043748601139956</v>
      </c>
      <c r="M2295" s="146">
        <f>+IF(K2295&lt;0,-H2295*L2295,H2295*L2295)</f>
        <v>-5.9364036021710505E-4</v>
      </c>
      <c r="N2295" s="142">
        <f>+M2295/K2295</f>
        <v>5.7178118057465673E-3</v>
      </c>
      <c r="O2295" s="148">
        <f>2*M2297/N2297</f>
        <v>-1.2010461651845853E-3</v>
      </c>
    </row>
    <row r="2296" spans="2:15" x14ac:dyDescent="0.25">
      <c r="B2296" s="141"/>
      <c r="C2296" s="142"/>
      <c r="D2296" s="142"/>
      <c r="E2296" s="144" t="s">
        <v>122</v>
      </c>
      <c r="F2296" s="143">
        <v>283.68</v>
      </c>
      <c r="G2296" s="143">
        <f>75/1000</f>
        <v>7.4999999999999997E-2</v>
      </c>
      <c r="H2296" s="146">
        <f>+PI()*G2296^2/4</f>
        <v>4.4178646691106467E-3</v>
      </c>
      <c r="I2296" s="147">
        <f>+D2260+O2260</f>
        <v>335.79159309922977</v>
      </c>
      <c r="J2296" s="261">
        <f>+D2295</f>
        <v>335.33985634525635</v>
      </c>
      <c r="K2296" s="147">
        <f>+I2296-J2296</f>
        <v>0.45173675397342095</v>
      </c>
      <c r="L2296" s="262">
        <f>(-2*POWER(2*9.81*G2296*ABS(K2296)/F2296,0.5))*(LOG10(($D$2/(3.7*G2296))+((2.51*$D$3*POWER(F2296,0.5))/(G2296*POWER(2*9.81*G2296*ABS(K2296),0.5)))))</f>
        <v>0.30521852716392139</v>
      </c>
      <c r="M2296" s="146">
        <f>+IF(K2296&lt;0,-H2296*L2296,H2296*L2296)</f>
        <v>1.3484141475154764E-3</v>
      </c>
      <c r="N2296" s="142">
        <f>+M2296/K2296</f>
        <v>2.9849555867548774E-3</v>
      </c>
      <c r="O2296" s="148"/>
    </row>
    <row r="2297" spans="2:15" ht="15.75" x14ac:dyDescent="0.3">
      <c r="B2297" s="141"/>
      <c r="C2297" s="142"/>
      <c r="D2297" s="142"/>
      <c r="E2297" s="142"/>
      <c r="F2297" s="142"/>
      <c r="G2297" s="142"/>
      <c r="H2297" s="142"/>
      <c r="I2297" s="142"/>
      <c r="J2297" s="142"/>
      <c r="K2297" s="142"/>
      <c r="L2297" s="149" t="s">
        <v>166</v>
      </c>
      <c r="M2297" s="150">
        <f>+SUM(M2295:M2296)-C2295</f>
        <v>-5.2262127016286563E-6</v>
      </c>
      <c r="N2297" s="151">
        <f>+SUM(N2295:N2296)</f>
        <v>8.7027673925014447E-3</v>
      </c>
      <c r="O2297" s="153"/>
    </row>
    <row r="2298" spans="2:15" x14ac:dyDescent="0.25">
      <c r="B2298" s="154"/>
      <c r="C2298" s="142"/>
      <c r="D2298" s="142"/>
      <c r="E2298" s="142"/>
      <c r="F2298" s="142"/>
      <c r="G2298" s="142"/>
      <c r="H2298" s="142"/>
      <c r="I2298" s="142"/>
      <c r="J2298" s="142"/>
      <c r="K2298" s="142"/>
      <c r="L2298" s="142"/>
      <c r="M2298" s="142"/>
      <c r="N2298" s="142"/>
      <c r="O2298" s="153"/>
    </row>
    <row r="2299" spans="2:15" x14ac:dyDescent="0.25">
      <c r="B2299" s="154" t="s">
        <v>142</v>
      </c>
      <c r="C2299" s="142">
        <f>3.71/1000</f>
        <v>3.7099999999999998E-3</v>
      </c>
      <c r="D2299" s="147">
        <f>+D2260+O2260</f>
        <v>335.79159309922977</v>
      </c>
      <c r="E2299" s="144" t="s">
        <v>168</v>
      </c>
      <c r="F2299" s="143">
        <v>184.94</v>
      </c>
      <c r="G2299" s="145">
        <f>110/1000</f>
        <v>0.11</v>
      </c>
      <c r="H2299" s="146">
        <f>+PI()*G2299^2/4</f>
        <v>9.5033177771091243E-3</v>
      </c>
      <c r="I2299" s="147">
        <f>+D2285+O2285</f>
        <v>335.2747954598866</v>
      </c>
      <c r="J2299" s="261">
        <f>+D2299</f>
        <v>335.79159309922977</v>
      </c>
      <c r="K2299" s="147">
        <f>+I2299-J2299</f>
        <v>-0.51679763934316725</v>
      </c>
      <c r="L2299" s="262">
        <f>(-2*POWER(2*9.81*G2299*ABS(K2299)/F2299,0.5))*(LOG10(($D$2/(3.7*G2299))+((2.51*$D$3*POWER(F2299,0.5))/(G2299*POWER(2*9.81*G2299*ABS(K2299),0.5)))))</f>
        <v>0.54706400281453038</v>
      </c>
      <c r="M2299" s="146">
        <f>+IF(K2299&lt;0,-H2299*L2299,H2299*L2299)</f>
        <v>-5.1989230631638026E-3</v>
      </c>
      <c r="N2299" s="142">
        <f>+M2299/K2299</f>
        <v>1.0059881600410292E-2</v>
      </c>
      <c r="O2299" s="148">
        <f>2*M2302/N2302</f>
        <v>-1.0104308801680202E-3</v>
      </c>
    </row>
    <row r="2300" spans="2:15" x14ac:dyDescent="0.25">
      <c r="B2300" s="141"/>
      <c r="C2300" s="142"/>
      <c r="D2300" s="142"/>
      <c r="E2300" s="144" t="s">
        <v>171</v>
      </c>
      <c r="F2300" s="143">
        <v>283.68</v>
      </c>
      <c r="G2300" s="143">
        <f>75/1000</f>
        <v>7.4999999999999997E-2</v>
      </c>
      <c r="H2300" s="146">
        <f>+PI()*G2300^2/4</f>
        <v>4.4178646691106467E-3</v>
      </c>
      <c r="I2300" s="147">
        <f>+D2295+O2295</f>
        <v>335.33865529909116</v>
      </c>
      <c r="J2300" s="261">
        <f>+D2299</f>
        <v>335.79159309922977</v>
      </c>
      <c r="K2300" s="147">
        <f>+I2300-J2300</f>
        <v>-0.45293780013861351</v>
      </c>
      <c r="L2300" s="262">
        <f>(-2*POWER(2*9.81*G2300*ABS(K2300)/F2300,0.5))*(LOG10(($D$2/(3.7*G2300))+((2.51*$D$3*POWER(F2300,0.5))/(G2300*POWER(2*9.81*G2300*ABS(K2300),0.5)))))</f>
        <v>0.30567946927548634</v>
      </c>
      <c r="M2300" s="146">
        <f>+IF(K2300&lt;0,-H2300*L2300,H2300*L2300)</f>
        <v>-1.3504505273846646E-3</v>
      </c>
      <c r="N2300" s="142">
        <f>+M2300/K2300</f>
        <v>2.9815363764547436E-3</v>
      </c>
      <c r="O2300" s="148"/>
    </row>
    <row r="2301" spans="2:15" x14ac:dyDescent="0.25">
      <c r="B2301" s="141"/>
      <c r="C2301" s="142"/>
      <c r="D2301" s="142"/>
      <c r="E2301" s="144" t="s">
        <v>170</v>
      </c>
      <c r="F2301" s="143">
        <v>372.26</v>
      </c>
      <c r="G2301" s="145">
        <f>110/1000</f>
        <v>0.11</v>
      </c>
      <c r="H2301" s="146">
        <f>+PI()*G2301^2/4</f>
        <v>9.5033177771091243E-3</v>
      </c>
      <c r="I2301" s="147">
        <v>339.3</v>
      </c>
      <c r="J2301" s="261">
        <f>+D2299</f>
        <v>335.79159309922977</v>
      </c>
      <c r="K2301" s="147">
        <f>+I2301-J2301</f>
        <v>3.5084069007702396</v>
      </c>
      <c r="L2301" s="262">
        <f>(-2*POWER(2*9.81*G2301*ABS(K2301)/F2301,0.5))*(LOG10(($D$2/(3.7*G2301))+((2.51*$D$3*POWER(F2301,0.5))/(G2301*POWER(2*9.81*G2301*ABS(K2301),0.5)))))</f>
        <v>1.078708394547264</v>
      </c>
      <c r="M2301" s="146">
        <f>+IF(K2301&lt;0,-H2301*L2301,H2301*L2301)</f>
        <v>1.0251308662217858E-2</v>
      </c>
      <c r="N2301" s="142">
        <f>+M2301/K2301</f>
        <v>2.921926946377649E-3</v>
      </c>
      <c r="O2301" s="148"/>
    </row>
    <row r="2302" spans="2:15" ht="16.5" thickBot="1" x14ac:dyDescent="0.35">
      <c r="B2302" s="299"/>
      <c r="C2302" s="300"/>
      <c r="D2302" s="300"/>
      <c r="E2302" s="300"/>
      <c r="F2302" s="300"/>
      <c r="G2302" s="300"/>
      <c r="H2302" s="300"/>
      <c r="I2302" s="300"/>
      <c r="J2302" s="300"/>
      <c r="K2302" s="300"/>
      <c r="L2302" s="301" t="s">
        <v>166</v>
      </c>
      <c r="M2302" s="302">
        <f>+SUM(M2299:M2301)-C2299</f>
        <v>-8.0649283306089004E-6</v>
      </c>
      <c r="N2302" s="303">
        <f>+SUM(N2299:N2301)</f>
        <v>1.5963344923242685E-2</v>
      </c>
      <c r="O2302" s="304"/>
    </row>
    <row r="2304" spans="2:15" ht="15.75" thickBot="1" x14ac:dyDescent="0.3"/>
    <row r="2305" spans="2:15" ht="15.75" thickBot="1" x14ac:dyDescent="0.3">
      <c r="B2305" s="131">
        <f>+B2266+1</f>
        <v>60</v>
      </c>
      <c r="D2305" s="297"/>
    </row>
    <row r="2306" spans="2:15" ht="32.25" thickBot="1" x14ac:dyDescent="0.3">
      <c r="B2306" s="125" t="s">
        <v>151</v>
      </c>
      <c r="C2306" s="298" t="s">
        <v>161</v>
      </c>
      <c r="D2306" s="298" t="s">
        <v>153</v>
      </c>
      <c r="E2306" s="125" t="s">
        <v>152</v>
      </c>
      <c r="F2306" s="125" t="s">
        <v>78</v>
      </c>
      <c r="G2306" s="125" t="s">
        <v>115</v>
      </c>
      <c r="H2306" s="125" t="s">
        <v>154</v>
      </c>
      <c r="I2306" s="125" t="s">
        <v>155</v>
      </c>
      <c r="J2306" s="125" t="s">
        <v>156</v>
      </c>
      <c r="K2306" s="125" t="s">
        <v>157</v>
      </c>
      <c r="L2306" s="125" t="s">
        <v>82</v>
      </c>
      <c r="M2306" s="125" t="s">
        <v>164</v>
      </c>
      <c r="N2306" s="125" t="s">
        <v>158</v>
      </c>
      <c r="O2306" s="129" t="s">
        <v>165</v>
      </c>
    </row>
    <row r="2307" spans="2:15" x14ac:dyDescent="0.25">
      <c r="B2307" s="132" t="s">
        <v>127</v>
      </c>
      <c r="C2307" s="133">
        <f>2.97/1000</f>
        <v>2.97E-3</v>
      </c>
      <c r="D2307" s="134">
        <f>+D2268+O2268</f>
        <v>336.4780262396186</v>
      </c>
      <c r="E2307" s="135" t="s">
        <v>110</v>
      </c>
      <c r="F2307" s="136">
        <v>310.83</v>
      </c>
      <c r="G2307" s="137">
        <f>110/1000</f>
        <v>0.11</v>
      </c>
      <c r="H2307" s="138">
        <f>+PI()*G2307^2/4</f>
        <v>9.5033177771091243E-3</v>
      </c>
      <c r="I2307" s="134">
        <v>339.3</v>
      </c>
      <c r="J2307" s="134">
        <f>+D2307</f>
        <v>336.4780262396186</v>
      </c>
      <c r="K2307" s="134">
        <f>+I2307-J2307</f>
        <v>2.821973760381411</v>
      </c>
      <c r="L2307" s="133">
        <f>(-2*POWER(2*9.81*G2307*ABS(K2307)/F2307,0.5))*(LOG10(($D$2/(3.7*G2307))+((2.51*$D$3*POWER(F2307,0.5))/(G2307*POWER(2*9.81*G2307*ABS(K2307),0.5)))))</f>
        <v>1.0565129089134928</v>
      </c>
      <c r="M2307" s="139">
        <f>+IF(K2307&lt;0,-H2307*L2307,H2307*L2307)</f>
        <v>1.0040377909022869E-2</v>
      </c>
      <c r="N2307" s="133">
        <f>+M2307/K2307</f>
        <v>3.5579274513402406E-3</v>
      </c>
      <c r="O2307" s="140">
        <f>2*M2309/N2309</f>
        <v>-8.2418268528316725E-4</v>
      </c>
    </row>
    <row r="2308" spans="2:15" x14ac:dyDescent="0.25">
      <c r="B2308" s="141"/>
      <c r="C2308" s="142"/>
      <c r="D2308" s="143"/>
      <c r="E2308" s="144" t="s">
        <v>138</v>
      </c>
      <c r="F2308" s="143">
        <v>240.22</v>
      </c>
      <c r="G2308" s="145">
        <f>110/1000</f>
        <v>0.11</v>
      </c>
      <c r="H2308" s="146">
        <f>+PI()*G2308^2/4</f>
        <v>9.5033177771091243E-3</v>
      </c>
      <c r="I2308" s="147">
        <f>+D2272+O2272</f>
        <v>335.31424838508048</v>
      </c>
      <c r="J2308" s="147">
        <f>+D2307</f>
        <v>336.4780262396186</v>
      </c>
      <c r="K2308" s="147">
        <f>+I2308-J2308</f>
        <v>-1.1637778545381252</v>
      </c>
      <c r="L2308" s="142">
        <f>(-2*POWER(2*9.81*G2308*ABS(K2308)/F2308,0.5))*(LOG10(($D$2/(3.7*G2308))+((2.51*$D$3*POWER(F2308,0.5))/(G2308*POWER(2*9.81*G2308*ABS(K2308),0.5)))))</f>
        <v>0.74440835069428135</v>
      </c>
      <c r="M2308" s="146">
        <f>+IF(K2308&lt;0,-H2308*L2308,H2308*L2308)</f>
        <v>-7.0743491125814474E-3</v>
      </c>
      <c r="N2308" s="142">
        <f>+M2308/K2308</f>
        <v>6.0787796270526922E-3</v>
      </c>
      <c r="O2308" s="148"/>
    </row>
    <row r="2309" spans="2:15" ht="15.75" x14ac:dyDescent="0.3">
      <c r="B2309" s="141"/>
      <c r="C2309" s="142"/>
      <c r="D2309" s="143"/>
      <c r="E2309" s="144"/>
      <c r="F2309" s="143"/>
      <c r="G2309" s="145"/>
      <c r="H2309" s="146"/>
      <c r="I2309" s="147"/>
      <c r="J2309" s="147"/>
      <c r="K2309" s="147"/>
      <c r="L2309" s="149" t="s">
        <v>166</v>
      </c>
      <c r="M2309" s="150">
        <f>+SUM(M2307:M2308)-C2307</f>
        <v>-3.9712035585785961E-6</v>
      </c>
      <c r="N2309" s="151">
        <f>+SUM(N2307:N2308)</f>
        <v>9.6367070783929323E-3</v>
      </c>
      <c r="O2309" s="148"/>
    </row>
    <row r="2310" spans="2:15" x14ac:dyDescent="0.25">
      <c r="B2310" s="141"/>
      <c r="C2310" s="142"/>
      <c r="D2310" s="143"/>
      <c r="E2310" s="144"/>
      <c r="F2310" s="142"/>
      <c r="G2310" s="142"/>
      <c r="H2310" s="146"/>
      <c r="I2310" s="152"/>
      <c r="J2310" s="142"/>
      <c r="K2310" s="142"/>
      <c r="L2310" s="142"/>
      <c r="M2310" s="142"/>
      <c r="N2310" s="142"/>
      <c r="O2310" s="153"/>
    </row>
    <row r="2311" spans="2:15" x14ac:dyDescent="0.25">
      <c r="B2311" s="154" t="s">
        <v>128</v>
      </c>
      <c r="C2311" s="142">
        <f>3.73/1000</f>
        <v>3.7299999999999998E-3</v>
      </c>
      <c r="D2311" s="147">
        <f>+D2272+O2272</f>
        <v>335.31424838508048</v>
      </c>
      <c r="E2311" s="144" t="s">
        <v>138</v>
      </c>
      <c r="F2311" s="143">
        <v>240.22</v>
      </c>
      <c r="G2311" s="155">
        <f>110/1000</f>
        <v>0.11</v>
      </c>
      <c r="H2311" s="146">
        <f>+PI()*G2311^2/4</f>
        <v>9.5033177771091243E-3</v>
      </c>
      <c r="I2311" s="156">
        <f>+D2307+O2307</f>
        <v>336.47720205693332</v>
      </c>
      <c r="J2311" s="147">
        <f>+D2311</f>
        <v>335.31424838508048</v>
      </c>
      <c r="K2311" s="147">
        <f>+I2311-J2311</f>
        <v>1.162953671852847</v>
      </c>
      <c r="L2311" s="142">
        <f>(-2*POWER(2*9.81*G2311*ABS(K2311)/F2311,0.5))*(LOG10(($D$2/(3.7*G2311))+((2.51*$D$3*POWER(F2311,0.5))/(G2311*POWER(2*9.81*G2311*ABS(K2311),0.5)))))</f>
        <v>0.74411376692551967</v>
      </c>
      <c r="M2311" s="146">
        <f>+IF(K2311&lt;0,-H2311*L2311,H2311*L2311)</f>
        <v>7.0715495894149265E-3</v>
      </c>
      <c r="N2311" s="142">
        <f>+M2311/K2311</f>
        <v>6.0806803921504074E-3</v>
      </c>
      <c r="O2311" s="148">
        <f>2*M2314/N2314</f>
        <v>-1.2046691175098326E-3</v>
      </c>
    </row>
    <row r="2312" spans="2:15" x14ac:dyDescent="0.25">
      <c r="B2312" s="141"/>
      <c r="C2312" s="142"/>
      <c r="D2312" s="143"/>
      <c r="E2312" s="144" t="s">
        <v>139</v>
      </c>
      <c r="F2312" s="147">
        <v>237.3</v>
      </c>
      <c r="G2312" s="155">
        <f>110/1000</f>
        <v>0.11</v>
      </c>
      <c r="H2312" s="146">
        <f>+PI()*G2312^2/4</f>
        <v>9.5033177771091243E-3</v>
      </c>
      <c r="I2312" s="156">
        <f>+D2277+O2277</f>
        <v>335.12167251795233</v>
      </c>
      <c r="J2312" s="147">
        <f>+D2311</f>
        <v>335.31424838508048</v>
      </c>
      <c r="K2312" s="147">
        <f>+I2312-J2312</f>
        <v>-0.19257586712814145</v>
      </c>
      <c r="L2312" s="142">
        <f>(-2*POWER(2*9.81*G2312*ABS(K2312)/F2312,0.5))*(LOG10(($D$2/(3.7*G2312))+((2.51*$D$3*POWER(F2312,0.5))/(G2312*POWER(2*9.81*G2312*ABS(K2312),0.5)))))</f>
        <v>0.27254535943533492</v>
      </c>
      <c r="M2312" s="146">
        <f>+IF(K2312&lt;0,-H2312*L2312,H2312*L2312)</f>
        <v>-2.5900851593904143E-3</v>
      </c>
      <c r="N2312" s="142">
        <f>+M2312/K2312</f>
        <v>1.3449687118204441E-2</v>
      </c>
      <c r="O2312" s="148"/>
    </row>
    <row r="2313" spans="2:15" x14ac:dyDescent="0.25">
      <c r="B2313" s="141"/>
      <c r="C2313" s="142"/>
      <c r="D2313" s="143"/>
      <c r="E2313" s="144" t="s">
        <v>112</v>
      </c>
      <c r="F2313" s="143">
        <v>401.36</v>
      </c>
      <c r="G2313" s="155">
        <f>110/1000</f>
        <v>0.11</v>
      </c>
      <c r="H2313" s="146">
        <f>+PI()*G2313^2/4</f>
        <v>9.5033177771091243E-3</v>
      </c>
      <c r="I2313" s="156">
        <f>+D2285+O2285</f>
        <v>335.2747954598866</v>
      </c>
      <c r="J2313" s="147">
        <f>+D2311</f>
        <v>335.31424838508048</v>
      </c>
      <c r="K2313" s="147">
        <f>+I2313-J2313</f>
        <v>-3.9452925193870669E-2</v>
      </c>
      <c r="L2313" s="142">
        <f>(-2*POWER(2*9.81*G2313*ABS(K2313)/F2313,0.5))*(LOG10(($D$2/(3.7*G2313))+((2.51*$D$3*POWER(F2313,0.5))/(G2313*POWER(2*9.81*G2313*ABS(K2313),0.5)))))</f>
        <v>8.1556910546323511E-2</v>
      </c>
      <c r="M2313" s="146">
        <f>+IF(K2313&lt;0,-H2313*L2313,H2313*L2313)</f>
        <v>-7.7506123784097485E-4</v>
      </c>
      <c r="N2313" s="142">
        <f>+M2313/K2313</f>
        <v>1.9645216014588112E-2</v>
      </c>
      <c r="O2313" s="148"/>
    </row>
    <row r="2314" spans="2:15" ht="15.75" x14ac:dyDescent="0.3">
      <c r="B2314" s="141"/>
      <c r="C2314" s="142"/>
      <c r="D2314" s="143"/>
      <c r="E2314" s="144"/>
      <c r="F2314" s="143"/>
      <c r="G2314" s="155"/>
      <c r="H2314" s="146"/>
      <c r="I2314" s="156"/>
      <c r="J2314" s="147"/>
      <c r="K2314" s="147"/>
      <c r="L2314" s="149" t="s">
        <v>166</v>
      </c>
      <c r="M2314" s="150">
        <f>+SUM(M2311:M2313)-C2311</f>
        <v>-2.3596807816462888E-5</v>
      </c>
      <c r="N2314" s="151">
        <f>+SUM(N2311:N2313)</f>
        <v>3.9175583524942964E-2</v>
      </c>
      <c r="O2314" s="153"/>
    </row>
    <row r="2315" spans="2:15" x14ac:dyDescent="0.25">
      <c r="B2315" s="141"/>
      <c r="C2315" s="142"/>
      <c r="D2315" s="143"/>
      <c r="E2315" s="144"/>
      <c r="F2315" s="142"/>
      <c r="G2315" s="142"/>
      <c r="H2315" s="146"/>
      <c r="I2315" s="152"/>
      <c r="J2315" s="143"/>
      <c r="K2315" s="142"/>
      <c r="L2315" s="142"/>
      <c r="M2315" s="142"/>
      <c r="N2315" s="142"/>
      <c r="O2315" s="153"/>
    </row>
    <row r="2316" spans="2:15" x14ac:dyDescent="0.25">
      <c r="B2316" s="154" t="s">
        <v>141</v>
      </c>
      <c r="C2316" s="179">
        <f>1.9/1000</f>
        <v>1.9E-3</v>
      </c>
      <c r="D2316" s="147">
        <f>+D2277+O2277</f>
        <v>335.12167251795233</v>
      </c>
      <c r="E2316" s="144" t="s">
        <v>139</v>
      </c>
      <c r="F2316" s="147">
        <v>237.3</v>
      </c>
      <c r="G2316" s="155">
        <f>110/1000</f>
        <v>0.11</v>
      </c>
      <c r="H2316" s="146">
        <f>+PI()*G2316^2/4</f>
        <v>9.5033177771091243E-3</v>
      </c>
      <c r="I2316" s="156">
        <f>+D2311+O2311</f>
        <v>335.31304371596298</v>
      </c>
      <c r="J2316" s="147">
        <f>+D2316</f>
        <v>335.12167251795233</v>
      </c>
      <c r="K2316" s="147">
        <f>+I2316-J2316</f>
        <v>0.19137119801064273</v>
      </c>
      <c r="L2316" s="142">
        <f>(-2*POWER(2*9.81*G2316*ABS(K2316)/F2316,0.5))*(LOG10(($D$2/(3.7*G2316))+((2.51*$D$3*POWER(F2316,0.5))/(G2316*POWER(2*9.81*G2316*ABS(K2316),0.5)))))</f>
        <v>0.2715786188186165</v>
      </c>
      <c r="M2316" s="146">
        <f>+IF(K2316&lt;0,-H2316*L2316,H2316*L2316)</f>
        <v>2.580897916101701E-3</v>
      </c>
      <c r="N2316" s="142">
        <f>+M2316/K2316</f>
        <v>1.3486344564547113E-2</v>
      </c>
      <c r="O2316" s="148">
        <f>2*M2318/N2318</f>
        <v>-1.2194700678632064E-3</v>
      </c>
    </row>
    <row r="2317" spans="2:15" x14ac:dyDescent="0.25">
      <c r="B2317" s="141"/>
      <c r="C2317" s="142"/>
      <c r="D2317" s="143"/>
      <c r="E2317" s="144" t="s">
        <v>117</v>
      </c>
      <c r="F2317" s="143">
        <v>401.35</v>
      </c>
      <c r="G2317" s="143">
        <f>75/1000</f>
        <v>7.4999999999999997E-2</v>
      </c>
      <c r="H2317" s="146">
        <f>+PI()*G2317^2/4</f>
        <v>4.4178646691106467E-3</v>
      </c>
      <c r="I2317" s="156">
        <f>+D2281+O2281</f>
        <v>334.92320166379932</v>
      </c>
      <c r="J2317" s="147">
        <f>+D2316</f>
        <v>335.12167251795233</v>
      </c>
      <c r="K2317" s="147">
        <f>+I2317-J2317</f>
        <v>-0.19847085415301535</v>
      </c>
      <c r="L2317" s="142">
        <f>(-2*POWER(2*9.81*G2317*ABS(K2317)/F2317,0.5))*(LOG10(($D$2/(3.7*G2317))+((2.51*$D$3*POWER(F2317,0.5))/(G2317*POWER(2*9.81*G2317*ABS(K2317),0.5)))))</f>
        <v>0.15646577737762224</v>
      </c>
      <c r="M2317" s="146">
        <f>+IF(K2317&lt;0,-H2317*L2317,H2317*L2317)</f>
        <v>-6.9124462980152922E-4</v>
      </c>
      <c r="N2317" s="142">
        <f>+M2317/K2317</f>
        <v>3.4828520930765953E-3</v>
      </c>
      <c r="O2317" s="148"/>
    </row>
    <row r="2318" spans="2:15" ht="15.75" x14ac:dyDescent="0.3">
      <c r="B2318" s="141"/>
      <c r="C2318" s="142"/>
      <c r="D2318" s="143"/>
      <c r="E2318" s="144"/>
      <c r="F2318" s="142"/>
      <c r="G2318" s="142"/>
      <c r="H2318" s="146"/>
      <c r="I2318" s="152"/>
      <c r="J2318" s="143"/>
      <c r="K2318" s="142"/>
      <c r="L2318" s="149" t="s">
        <v>166</v>
      </c>
      <c r="M2318" s="150">
        <f>+SUM(M2316:M2317)-C2316</f>
        <v>-1.0346713699828239E-5</v>
      </c>
      <c r="N2318" s="151">
        <f>+SUM(N2316:N2317)</f>
        <v>1.6969196657623708E-2</v>
      </c>
      <c r="O2318" s="153"/>
    </row>
    <row r="2319" spans="2:15" ht="15.75" x14ac:dyDescent="0.3">
      <c r="B2319" s="141"/>
      <c r="C2319" s="142"/>
      <c r="D2319" s="143"/>
      <c r="E2319" s="144"/>
      <c r="F2319" s="142"/>
      <c r="G2319" s="142"/>
      <c r="H2319" s="146"/>
      <c r="I2319" s="152"/>
      <c r="J2319" s="143"/>
      <c r="K2319" s="142"/>
      <c r="L2319" s="149"/>
      <c r="M2319" s="150"/>
      <c r="N2319" s="151"/>
      <c r="O2319" s="153"/>
    </row>
    <row r="2320" spans="2:15" x14ac:dyDescent="0.25">
      <c r="B2320" s="154" t="s">
        <v>145</v>
      </c>
      <c r="C2320" s="143">
        <f>1.95/1000</f>
        <v>1.9499999999999999E-3</v>
      </c>
      <c r="D2320" s="147">
        <f>+D2281+O2281</f>
        <v>334.92320166379932</v>
      </c>
      <c r="E2320" s="144" t="s">
        <v>117</v>
      </c>
      <c r="F2320" s="143">
        <v>401.35</v>
      </c>
      <c r="G2320" s="143">
        <f>75/1000</f>
        <v>7.4999999999999997E-2</v>
      </c>
      <c r="H2320" s="146">
        <f>+PI()*G2320^2/4</f>
        <v>4.4178646691106467E-3</v>
      </c>
      <c r="I2320" s="147">
        <f>+D2316+O2316</f>
        <v>335.1204530478845</v>
      </c>
      <c r="J2320" s="147">
        <f>+D2320</f>
        <v>334.92320166379932</v>
      </c>
      <c r="K2320" s="147">
        <f>+I2320-J2320</f>
        <v>0.19725138408517751</v>
      </c>
      <c r="L2320" s="262">
        <f>(-2*POWER(2*9.81*G2320*ABS(K2320)/F2320,0.5))*(LOG10(($D$2/(3.7*G2320))+((2.51*$D$3*POWER(F2320,0.5))/(G2320*POWER(2*9.81*G2320*ABS(K2320),0.5)))))</f>
        <v>0.15591267472447728</v>
      </c>
      <c r="M2320" s="146">
        <f>+IF(K2320&lt;0,-H2320*L2320,H2320*L2320)</f>
        <v>6.8880109713180873E-4</v>
      </c>
      <c r="N2320" s="142">
        <f>+M2320/K2320</f>
        <v>3.4919962682460528E-3</v>
      </c>
      <c r="O2320" s="148">
        <f>2*M2322/N2322</f>
        <v>-1.2259149137496491E-3</v>
      </c>
    </row>
    <row r="2321" spans="2:15" x14ac:dyDescent="0.25">
      <c r="B2321" s="141"/>
      <c r="C2321" s="142"/>
      <c r="D2321" s="143"/>
      <c r="E2321" s="144" t="s">
        <v>167</v>
      </c>
      <c r="F2321" s="143">
        <v>249.85</v>
      </c>
      <c r="G2321" s="143">
        <f>75/1000</f>
        <v>7.4999999999999997E-2</v>
      </c>
      <c r="H2321" s="146">
        <f>+PI()*G2321^2/4</f>
        <v>4.4178646691106467E-3</v>
      </c>
      <c r="I2321" s="147">
        <f>+D2285+O2285</f>
        <v>335.2747954598866</v>
      </c>
      <c r="J2321" s="147">
        <f>+D2320</f>
        <v>334.92320166379932</v>
      </c>
      <c r="K2321" s="147">
        <f>+I2321-J2321</f>
        <v>0.35159379608728614</v>
      </c>
      <c r="L2321" s="142">
        <f>(-2*POWER(2*9.81*G2321*ABS(K2321)/F2321,0.5))*(LOG10(($D$2/(3.7*G2321))+((2.51*$D$3*POWER(F2321,0.5))/(G2321*POWER(2*9.81*G2321*ABS(K2321),0.5)))))</f>
        <v>0.28449655418753267</v>
      </c>
      <c r="M2321" s="146">
        <f>+IF(K2321&lt;0,-H2321*L2321,H2321*L2321)</f>
        <v>1.2568672752288233E-3</v>
      </c>
      <c r="N2321" s="142">
        <f>+M2321/K2321</f>
        <v>3.5747709123877583E-3</v>
      </c>
      <c r="O2321" s="148"/>
    </row>
    <row r="2322" spans="2:15" ht="15.75" x14ac:dyDescent="0.3">
      <c r="B2322" s="141"/>
      <c r="C2322" s="142"/>
      <c r="D2322" s="152"/>
      <c r="E2322" s="144"/>
      <c r="F2322" s="142"/>
      <c r="G2322" s="142"/>
      <c r="H2322" s="146"/>
      <c r="I2322" s="152"/>
      <c r="J2322" s="143"/>
      <c r="K2322" s="142"/>
      <c r="L2322" s="149" t="s">
        <v>166</v>
      </c>
      <c r="M2322" s="150">
        <f>+SUM(M2320:M2321)-C2320</f>
        <v>-4.3316276393677751E-6</v>
      </c>
      <c r="N2322" s="151">
        <f>+SUM(N2320:N2321)</f>
        <v>7.0667671806338116E-3</v>
      </c>
      <c r="O2322" s="153"/>
    </row>
    <row r="2323" spans="2:15" x14ac:dyDescent="0.25">
      <c r="B2323" s="141"/>
      <c r="C2323" s="142"/>
      <c r="D2323" s="152"/>
      <c r="E2323" s="144"/>
      <c r="F2323" s="142"/>
      <c r="G2323" s="142"/>
      <c r="H2323" s="146"/>
      <c r="I2323" s="152"/>
      <c r="J2323" s="143"/>
      <c r="K2323" s="142"/>
      <c r="L2323" s="142"/>
      <c r="M2323" s="142"/>
      <c r="N2323" s="142"/>
      <c r="O2323" s="153"/>
    </row>
    <row r="2324" spans="2:15" x14ac:dyDescent="0.25">
      <c r="B2324" s="154" t="s">
        <v>146</v>
      </c>
      <c r="C2324" s="143">
        <f>4.52/1000</f>
        <v>4.5199999999999997E-3</v>
      </c>
      <c r="D2324" s="156">
        <f>+D2285+O2285</f>
        <v>335.2747954598866</v>
      </c>
      <c r="E2324" s="144" t="s">
        <v>112</v>
      </c>
      <c r="F2324" s="143">
        <v>401.36</v>
      </c>
      <c r="G2324" s="145">
        <f>110/1000</f>
        <v>0.11</v>
      </c>
      <c r="H2324" s="146">
        <f>+PI()*G2324^2/4</f>
        <v>9.5033177771091243E-3</v>
      </c>
      <c r="I2324" s="156">
        <f>+D2311+O2311</f>
        <v>335.31304371596298</v>
      </c>
      <c r="J2324" s="147">
        <f>+D2324</f>
        <v>335.2747954598866</v>
      </c>
      <c r="K2324" s="147">
        <f>+I2324-J2324</f>
        <v>3.8248256076371945E-2</v>
      </c>
      <c r="L2324" s="142">
        <f>(-2*POWER(2*9.81*G2324*ABS(K2324)/F2324,0.5))*(LOG10(($D$2/(3.7*G2324))+((2.51*$D$3*POWER(F2324,0.5))/(G2324*POWER(2*9.81*G2324*ABS(K2324),0.5)))))</f>
        <v>8.0109419023217318E-2</v>
      </c>
      <c r="M2324" s="146">
        <f>+IF(K2324&lt;0,-H2324*L2324,H2324*L2324)</f>
        <v>7.6130526591722497E-4</v>
      </c>
      <c r="N2324" s="142">
        <f>+M2324/K2324</f>
        <v>1.9904313137757021E-2</v>
      </c>
      <c r="O2324" s="148">
        <f>2*M2328/N2328</f>
        <v>-1.1528578471816013E-3</v>
      </c>
    </row>
    <row r="2325" spans="2:15" x14ac:dyDescent="0.25">
      <c r="B2325" s="141"/>
      <c r="C2325" s="142"/>
      <c r="D2325" s="152"/>
      <c r="E2325" s="144" t="s">
        <v>167</v>
      </c>
      <c r="F2325" s="143">
        <v>249.85</v>
      </c>
      <c r="G2325" s="145">
        <f>75/1000</f>
        <v>7.4999999999999997E-2</v>
      </c>
      <c r="H2325" s="146">
        <f>+PI()*G2325^2/4</f>
        <v>4.4178646691106467E-3</v>
      </c>
      <c r="I2325" s="156">
        <f>+D2320+O2320</f>
        <v>334.92197574888559</v>
      </c>
      <c r="J2325" s="147">
        <f>+D2324</f>
        <v>335.2747954598866</v>
      </c>
      <c r="K2325" s="147">
        <f>+I2325-J2325</f>
        <v>-0.35281971100101828</v>
      </c>
      <c r="L2325" s="142">
        <f>(-2*POWER(2*9.81*G2325*ABS(K2325)/F2325,0.5))*(LOG10(($D$2/(3.7*G2325))+((2.51*$D$3*POWER(F2325,0.5))/(G2325*POWER(2*9.81*G2325*ABS(K2325),0.5)))))</f>
        <v>0.28506051375564406</v>
      </c>
      <c r="M2325" s="146">
        <f>+IF(K2325&lt;0,-H2325*L2325,H2325*L2325)</f>
        <v>-1.2593587722795894E-3</v>
      </c>
      <c r="N2325" s="142">
        <f>+M2325/K2325</f>
        <v>3.5694116088541175E-3</v>
      </c>
      <c r="O2325" s="148"/>
    </row>
    <row r="2326" spans="2:15" x14ac:dyDescent="0.25">
      <c r="B2326" s="141"/>
      <c r="C2326" s="142"/>
      <c r="D2326" s="152"/>
      <c r="E2326" s="144" t="s">
        <v>140</v>
      </c>
      <c r="F2326" s="143">
        <v>298.01</v>
      </c>
      <c r="G2326" s="145">
        <f>63/1000</f>
        <v>6.3E-2</v>
      </c>
      <c r="H2326" s="146">
        <f>+PI()*G2326^2/4</f>
        <v>3.1172453105244723E-3</v>
      </c>
      <c r="I2326" s="156">
        <f>+D2291+O2291</f>
        <v>335.23603334786065</v>
      </c>
      <c r="J2326" s="147">
        <f>+D2324</f>
        <v>335.2747954598866</v>
      </c>
      <c r="K2326" s="147">
        <f>+I2326-J2326</f>
        <v>-3.8762112025949591E-2</v>
      </c>
      <c r="L2326" s="142">
        <f>(-2*POWER(2*9.81*G2326*ABS(K2326)/F2326,0.5))*(LOG10(($D$2/(3.7*G2326))+((2.51*$D$3*POWER(F2326,0.5))/(G2326*POWER(2*9.81*G2326*ABS(K2326),0.5)))))</f>
        <v>6.3336841170550148E-2</v>
      </c>
      <c r="M2326" s="146">
        <f>+IF(K2326&lt;0,-H2326*L2326,H2326*L2326)</f>
        <v>-1.9743647112233079E-4</v>
      </c>
      <c r="N2326" s="142">
        <f>+M2326/K2326</f>
        <v>5.0935426581027229E-3</v>
      </c>
      <c r="O2326" s="148"/>
    </row>
    <row r="2327" spans="2:15" x14ac:dyDescent="0.25">
      <c r="B2327" s="141"/>
      <c r="C2327" s="142"/>
      <c r="D2327" s="142"/>
      <c r="E2327" s="144" t="s">
        <v>168</v>
      </c>
      <c r="F2327" s="143">
        <v>184.94</v>
      </c>
      <c r="G2327" s="145">
        <f>110/1000</f>
        <v>0.11</v>
      </c>
      <c r="H2327" s="146">
        <f>+PI()*G2327^2/4</f>
        <v>9.5033177771091243E-3</v>
      </c>
      <c r="I2327" s="156">
        <f>+D2299+O2299</f>
        <v>335.7905826683496</v>
      </c>
      <c r="J2327" s="147">
        <f>+D2324</f>
        <v>335.2747954598866</v>
      </c>
      <c r="K2327" s="147">
        <f>+I2327-J2327</f>
        <v>0.51578720846299575</v>
      </c>
      <c r="L2327" s="142">
        <f>(-2*POWER(2*9.81*G2327*ABS(K2327)/F2327,0.5))*(LOG10(($D$2/(3.7*G2327))+((2.51*$D$3*POWER(F2327,0.5))/(G2327*POWER(2*9.81*G2327*ABS(K2327),0.5)))))</f>
        <v>0.54646380432058572</v>
      </c>
      <c r="M2327" s="146">
        <f>+IF(K2327&lt;0,-H2327*L2327,H2327*L2327)</f>
        <v>5.1932191861465042E-3</v>
      </c>
      <c r="N2327" s="142">
        <f>+M2327/K2327</f>
        <v>1.0068530395745715E-2</v>
      </c>
      <c r="O2327" s="148"/>
    </row>
    <row r="2328" spans="2:15" ht="15.75" x14ac:dyDescent="0.3">
      <c r="B2328" s="141"/>
      <c r="C2328" s="142"/>
      <c r="D2328" s="142"/>
      <c r="E2328" s="142"/>
      <c r="F2328" s="142"/>
      <c r="G2328" s="142"/>
      <c r="H2328" s="146"/>
      <c r="I2328" s="152"/>
      <c r="J2328" s="143"/>
      <c r="K2328" s="142"/>
      <c r="L2328" s="149" t="s">
        <v>166</v>
      </c>
      <c r="M2328" s="150">
        <f>+SUM(M2324:M2327)-C2324</f>
        <v>-2.2270791338190737E-5</v>
      </c>
      <c r="N2328" s="151">
        <f>+SUM(N2324:N2327)</f>
        <v>3.8635797800459573E-2</v>
      </c>
      <c r="O2328" s="153"/>
    </row>
    <row r="2329" spans="2:15" x14ac:dyDescent="0.25">
      <c r="B2329" s="141"/>
      <c r="C2329" s="142"/>
      <c r="D2329" s="142"/>
      <c r="E2329" s="142"/>
      <c r="F2329" s="142"/>
      <c r="G2329" s="142"/>
      <c r="H2329" s="146"/>
      <c r="I2329" s="142"/>
      <c r="J2329" s="143"/>
      <c r="K2329" s="142"/>
      <c r="L2329" s="142"/>
      <c r="M2329" s="142"/>
      <c r="N2329" s="142"/>
      <c r="O2329" s="153"/>
    </row>
    <row r="2330" spans="2:15" x14ac:dyDescent="0.25">
      <c r="B2330" s="154" t="s">
        <v>147</v>
      </c>
      <c r="C2330" s="142">
        <f>0.79/1000</f>
        <v>7.9000000000000001E-4</v>
      </c>
      <c r="D2330" s="147">
        <f>+D2291+O2291</f>
        <v>335.23603334786065</v>
      </c>
      <c r="E2330" s="144" t="s">
        <v>140</v>
      </c>
      <c r="F2330" s="143">
        <v>298.01</v>
      </c>
      <c r="G2330" s="143">
        <f>63/1000</f>
        <v>6.3E-2</v>
      </c>
      <c r="H2330" s="146">
        <f>+PI()*G2330^2/4</f>
        <v>3.1172453105244723E-3</v>
      </c>
      <c r="I2330" s="147">
        <f>+D2324+O2324</f>
        <v>335.27364260203944</v>
      </c>
      <c r="J2330" s="147">
        <f>+D2330</f>
        <v>335.23603334786065</v>
      </c>
      <c r="K2330" s="147">
        <f>+I2330-J2330</f>
        <v>3.7609254178789797E-2</v>
      </c>
      <c r="L2330" s="142">
        <f>(-2*POWER(2*9.81*G2330*ABS(K2330)/F2330,0.5))*(LOG10(($D$2/(3.7*G2330))+((2.51*$D$3*POWER(F2330,0.5))/(G2330*POWER(2*9.81*G2330*ABS(K2330),0.5)))))</f>
        <v>6.2224408777289152E-2</v>
      </c>
      <c r="M2330" s="146">
        <f>+IF(K2330&lt;0,-H2330*L2330,H2330*L2330)</f>
        <v>1.9396874646116242E-4</v>
      </c>
      <c r="N2330" s="142">
        <f>+M2330/K2330</f>
        <v>5.1574738903105788E-3</v>
      </c>
      <c r="O2330" s="148">
        <f>2*M2332/N2332</f>
        <v>-1.1637658776467634E-3</v>
      </c>
    </row>
    <row r="2331" spans="2:15" x14ac:dyDescent="0.25">
      <c r="B2331" s="141"/>
      <c r="C2331" s="142"/>
      <c r="D2331" s="142"/>
      <c r="E2331" s="144" t="s">
        <v>169</v>
      </c>
      <c r="F2331" s="143">
        <v>119.71</v>
      </c>
      <c r="G2331" s="143">
        <f>63/1000</f>
        <v>6.3E-2</v>
      </c>
      <c r="H2331" s="146">
        <f>+PI()*G2331^2/4</f>
        <v>3.1172453105244723E-3</v>
      </c>
      <c r="I2331" s="147">
        <f>+D2295+O2295</f>
        <v>335.33865529909116</v>
      </c>
      <c r="J2331" s="147">
        <f>+D2330</f>
        <v>335.23603334786065</v>
      </c>
      <c r="K2331" s="147">
        <f>+I2331-J2331</f>
        <v>0.10262195123050333</v>
      </c>
      <c r="L2331" s="142">
        <f>(-2*POWER(2*9.81*G2331*ABS(K2331)/F2331,0.5))*(LOG10(($D$2/(3.7*G2331))+((2.51*$D$3*POWER(F2331,0.5))/(G2331*POWER(2*9.81*G2331*ABS(K2331),0.5)))))</f>
        <v>0.18916913206947622</v>
      </c>
      <c r="M2331" s="146">
        <f>+IF(K2331&lt;0,-H2331*L2331,H2331*L2331)</f>
        <v>5.8968658983955932E-4</v>
      </c>
      <c r="N2331" s="142">
        <f>+M2331/K2331</f>
        <v>5.7462032515347558E-3</v>
      </c>
      <c r="O2331" s="148"/>
    </row>
    <row r="2332" spans="2:15" ht="15.75" x14ac:dyDescent="0.3">
      <c r="B2332" s="141"/>
      <c r="C2332" s="142"/>
      <c r="D2332" s="142"/>
      <c r="E2332" s="142"/>
      <c r="F2332" s="142"/>
      <c r="G2332" s="142"/>
      <c r="H2332" s="146"/>
      <c r="I2332" s="142"/>
      <c r="J2332" s="142"/>
      <c r="K2332" s="142"/>
      <c r="L2332" s="149" t="s">
        <v>166</v>
      </c>
      <c r="M2332" s="150">
        <f>+SUM(M2330:M2331)-C2330</f>
        <v>-6.3446636992782945E-6</v>
      </c>
      <c r="N2332" s="151">
        <f>+SUM(N2330:N2331)</f>
        <v>1.0903677141845335E-2</v>
      </c>
      <c r="O2332" s="153"/>
    </row>
    <row r="2333" spans="2:15" x14ac:dyDescent="0.25">
      <c r="B2333" s="141"/>
      <c r="C2333" s="142"/>
      <c r="D2333" s="142"/>
      <c r="E2333" s="142"/>
      <c r="F2333" s="142"/>
      <c r="G2333" s="142"/>
      <c r="H2333" s="146"/>
      <c r="I2333" s="142"/>
      <c r="J2333" s="142"/>
      <c r="K2333" s="142"/>
      <c r="L2333" s="142"/>
      <c r="M2333" s="142"/>
      <c r="N2333" s="142"/>
      <c r="O2333" s="153"/>
    </row>
    <row r="2334" spans="2:15" x14ac:dyDescent="0.25">
      <c r="B2334" s="154" t="s">
        <v>148</v>
      </c>
      <c r="C2334" s="142">
        <f>0.76/1000</f>
        <v>7.6000000000000004E-4</v>
      </c>
      <c r="D2334" s="147">
        <f>+D2295+O2295</f>
        <v>335.33865529909116</v>
      </c>
      <c r="E2334" s="144" t="s">
        <v>169</v>
      </c>
      <c r="F2334" s="143">
        <v>119.71</v>
      </c>
      <c r="G2334" s="143">
        <f>63/1000</f>
        <v>6.3E-2</v>
      </c>
      <c r="H2334" s="146">
        <f>+PI()*G2334^2/4</f>
        <v>3.1172453105244723E-3</v>
      </c>
      <c r="I2334" s="147">
        <f>+D2330+O2330</f>
        <v>335.23486958198299</v>
      </c>
      <c r="J2334" s="261">
        <f>+D2334</f>
        <v>335.33865529909116</v>
      </c>
      <c r="K2334" s="147">
        <f>+I2334-J2334</f>
        <v>-0.10378571710816686</v>
      </c>
      <c r="L2334" s="142">
        <f>(-2*POWER(2*9.81*G2334*ABS(K2334)/F2334,0.5))*(LOG10(($D$2/(3.7*G2334))+((2.51*$D$3*POWER(F2334,0.5))/(G2334*POWER(2*9.81*G2334*ABS(K2334),0.5)))))</f>
        <v>0.19039821293430589</v>
      </c>
      <c r="M2334" s="146">
        <f>+IF(K2334&lt;0,-H2334*L2334,H2334*L2334)</f>
        <v>-5.9351793640170499E-4</v>
      </c>
      <c r="N2334" s="142">
        <f>+M2334/K2334</f>
        <v>5.7186860864788611E-3</v>
      </c>
      <c r="O2334" s="148">
        <f>2*M2336/N2336</f>
        <v>-1.0985606733072142E-3</v>
      </c>
    </row>
    <row r="2335" spans="2:15" x14ac:dyDescent="0.25">
      <c r="B2335" s="141"/>
      <c r="C2335" s="142"/>
      <c r="D2335" s="142"/>
      <c r="E2335" s="144" t="s">
        <v>122</v>
      </c>
      <c r="F2335" s="143">
        <v>283.68</v>
      </c>
      <c r="G2335" s="143">
        <f>75/1000</f>
        <v>7.4999999999999997E-2</v>
      </c>
      <c r="H2335" s="146">
        <f>+PI()*G2335^2/4</f>
        <v>4.4178646691106467E-3</v>
      </c>
      <c r="I2335" s="147">
        <f>+D2299+O2299</f>
        <v>335.7905826683496</v>
      </c>
      <c r="J2335" s="261">
        <f>+D2334</f>
        <v>335.33865529909116</v>
      </c>
      <c r="K2335" s="147">
        <f>+I2335-J2335</f>
        <v>0.45192736925844201</v>
      </c>
      <c r="L2335" s="262">
        <f>(-2*POWER(2*9.81*G2335*ABS(K2335)/F2335,0.5))*(LOG10(($D$2/(3.7*G2335))+((2.51*$D$3*POWER(F2335,0.5))/(G2335*POWER(2*9.81*G2335*ABS(K2335),0.5)))))</f>
        <v>0.30529171822452622</v>
      </c>
      <c r="M2335" s="146">
        <f>+IF(K2335&lt;0,-H2335*L2335,H2335*L2335)</f>
        <v>1.3487374957162172E-3</v>
      </c>
      <c r="N2335" s="142">
        <f>+M2335/K2335</f>
        <v>2.9844120703053055E-3</v>
      </c>
      <c r="O2335" s="148"/>
    </row>
    <row r="2336" spans="2:15" ht="15.75" x14ac:dyDescent="0.3">
      <c r="B2336" s="141"/>
      <c r="C2336" s="142"/>
      <c r="D2336" s="142"/>
      <c r="E2336" s="142"/>
      <c r="F2336" s="142"/>
      <c r="G2336" s="142"/>
      <c r="H2336" s="142"/>
      <c r="I2336" s="142"/>
      <c r="J2336" s="142"/>
      <c r="K2336" s="142"/>
      <c r="L2336" s="149" t="s">
        <v>166</v>
      </c>
      <c r="M2336" s="150">
        <f>+SUM(M2334:M2335)-C2334</f>
        <v>-4.7804406854877945E-6</v>
      </c>
      <c r="N2336" s="151">
        <f>+SUM(N2334:N2335)</f>
        <v>8.7030981567841666E-3</v>
      </c>
      <c r="O2336" s="153"/>
    </row>
    <row r="2337" spans="2:15" x14ac:dyDescent="0.25">
      <c r="B2337" s="154"/>
      <c r="C2337" s="142"/>
      <c r="D2337" s="142"/>
      <c r="E2337" s="142"/>
      <c r="F2337" s="142"/>
      <c r="G2337" s="142"/>
      <c r="H2337" s="142"/>
      <c r="I2337" s="142"/>
      <c r="J2337" s="142"/>
      <c r="K2337" s="142"/>
      <c r="L2337" s="142"/>
      <c r="M2337" s="142"/>
      <c r="N2337" s="142"/>
      <c r="O2337" s="153"/>
    </row>
    <row r="2338" spans="2:15" x14ac:dyDescent="0.25">
      <c r="B2338" s="154" t="s">
        <v>142</v>
      </c>
      <c r="C2338" s="142">
        <f>3.71/1000</f>
        <v>3.7099999999999998E-3</v>
      </c>
      <c r="D2338" s="147">
        <f>+D2299+O2299</f>
        <v>335.7905826683496</v>
      </c>
      <c r="E2338" s="144" t="s">
        <v>168</v>
      </c>
      <c r="F2338" s="143">
        <v>184.94</v>
      </c>
      <c r="G2338" s="145">
        <f>110/1000</f>
        <v>0.11</v>
      </c>
      <c r="H2338" s="146">
        <f>+PI()*G2338^2/4</f>
        <v>9.5033177771091243E-3</v>
      </c>
      <c r="I2338" s="147">
        <f>+D2324+O2324</f>
        <v>335.27364260203944</v>
      </c>
      <c r="J2338" s="261">
        <f>+D2338</f>
        <v>335.7905826683496</v>
      </c>
      <c r="K2338" s="147">
        <f>+I2338-J2338</f>
        <v>-0.51694006631015554</v>
      </c>
      <c r="L2338" s="262">
        <f>(-2*POWER(2*9.81*G2338*ABS(K2338)/F2338,0.5))*(LOG10(($D$2/(3.7*G2338))+((2.51*$D$3*POWER(F2338,0.5))/(G2338*POWER(2*9.81*G2338*ABS(K2338),0.5)))))</f>
        <v>0.54714856265456369</v>
      </c>
      <c r="M2338" s="146">
        <f>+IF(K2338&lt;0,-H2338*L2338,H2338*L2338)</f>
        <v>-5.1997266621948207E-3</v>
      </c>
      <c r="N2338" s="142">
        <f>+M2338/K2338</f>
        <v>1.005866443920613E-2</v>
      </c>
      <c r="O2338" s="148">
        <f>2*M2341/N2341</f>
        <v>-9.2422584722664331E-4</v>
      </c>
    </row>
    <row r="2339" spans="2:15" x14ac:dyDescent="0.25">
      <c r="B2339" s="141"/>
      <c r="C2339" s="142"/>
      <c r="D2339" s="142"/>
      <c r="E2339" s="144" t="s">
        <v>171</v>
      </c>
      <c r="F2339" s="143">
        <v>283.68</v>
      </c>
      <c r="G2339" s="143">
        <f>75/1000</f>
        <v>7.4999999999999997E-2</v>
      </c>
      <c r="H2339" s="146">
        <f>+PI()*G2339^2/4</f>
        <v>4.4178646691106467E-3</v>
      </c>
      <c r="I2339" s="147">
        <f>+D2334+O2334</f>
        <v>335.33755673841785</v>
      </c>
      <c r="J2339" s="261">
        <f>+D2338</f>
        <v>335.7905826683496</v>
      </c>
      <c r="K2339" s="147">
        <f>+I2339-J2339</f>
        <v>-0.45302592993175494</v>
      </c>
      <c r="L2339" s="262">
        <f>(-2*POWER(2*9.81*G2339*ABS(K2339)/F2339,0.5))*(LOG10(($D$2/(3.7*G2339))+((2.51*$D$3*POWER(F2339,0.5))/(G2339*POWER(2*9.81*G2339*ABS(K2339),0.5)))))</f>
        <v>0.30571327085806788</v>
      </c>
      <c r="M2339" s="146">
        <f>+IF(K2339&lt;0,-H2339*L2339,H2339*L2339)</f>
        <v>-1.3505998582021117E-3</v>
      </c>
      <c r="N2339" s="142">
        <f>+M2339/K2339</f>
        <v>2.9812859904190686E-3</v>
      </c>
      <c r="O2339" s="148"/>
    </row>
    <row r="2340" spans="2:15" x14ac:dyDescent="0.25">
      <c r="B2340" s="141"/>
      <c r="C2340" s="142"/>
      <c r="D2340" s="142"/>
      <c r="E2340" s="144" t="s">
        <v>170</v>
      </c>
      <c r="F2340" s="143">
        <v>372.26</v>
      </c>
      <c r="G2340" s="145">
        <f>110/1000</f>
        <v>0.11</v>
      </c>
      <c r="H2340" s="146">
        <f>+PI()*G2340^2/4</f>
        <v>9.5033177771091243E-3</v>
      </c>
      <c r="I2340" s="147">
        <v>339.3</v>
      </c>
      <c r="J2340" s="261">
        <f>+D2338</f>
        <v>335.7905826683496</v>
      </c>
      <c r="K2340" s="147">
        <f>+I2340-J2340</f>
        <v>3.5094173316504111</v>
      </c>
      <c r="L2340" s="262">
        <f>(-2*POWER(2*9.81*G2340*ABS(K2340)/F2340,0.5))*(LOG10(($D$2/(3.7*G2340))+((2.51*$D$3*POWER(F2340,0.5))/(G2340*POWER(2*9.81*G2340*ABS(K2340),0.5)))))</f>
        <v>1.0788811595720096</v>
      </c>
      <c r="M2340" s="146">
        <f>+IF(K2340&lt;0,-H2340*L2340,H2340*L2340)</f>
        <v>1.0252950503148785E-2</v>
      </c>
      <c r="N2340" s="142">
        <f>+M2340/K2340</f>
        <v>2.9215535042471054E-3</v>
      </c>
      <c r="O2340" s="148"/>
    </row>
    <row r="2341" spans="2:15" ht="16.5" thickBot="1" x14ac:dyDescent="0.35">
      <c r="B2341" s="299"/>
      <c r="C2341" s="300"/>
      <c r="D2341" s="300"/>
      <c r="E2341" s="300"/>
      <c r="F2341" s="300"/>
      <c r="G2341" s="300"/>
      <c r="H2341" s="300"/>
      <c r="I2341" s="300"/>
      <c r="J2341" s="300"/>
      <c r="K2341" s="300"/>
      <c r="L2341" s="301" t="s">
        <v>166</v>
      </c>
      <c r="M2341" s="302">
        <f>+SUM(M2338:M2340)-C2338</f>
        <v>-7.3760172481472652E-6</v>
      </c>
      <c r="N2341" s="303">
        <f>+SUM(N2338:N2340)</f>
        <v>1.5961503933872304E-2</v>
      </c>
      <c r="O2341" s="304"/>
    </row>
    <row r="2343" spans="2:15" ht="15.75" thickBot="1" x14ac:dyDescent="0.3"/>
    <row r="2344" spans="2:15" ht="15.75" thickBot="1" x14ac:dyDescent="0.3">
      <c r="B2344" s="131">
        <f>+B2305+1</f>
        <v>61</v>
      </c>
      <c r="D2344" s="297"/>
    </row>
    <row r="2345" spans="2:15" ht="32.25" thickBot="1" x14ac:dyDescent="0.3">
      <c r="B2345" s="125" t="s">
        <v>151</v>
      </c>
      <c r="C2345" s="298" t="s">
        <v>161</v>
      </c>
      <c r="D2345" s="298" t="s">
        <v>153</v>
      </c>
      <c r="E2345" s="125" t="s">
        <v>152</v>
      </c>
      <c r="F2345" s="125" t="s">
        <v>78</v>
      </c>
      <c r="G2345" s="125" t="s">
        <v>115</v>
      </c>
      <c r="H2345" s="125" t="s">
        <v>154</v>
      </c>
      <c r="I2345" s="125" t="s">
        <v>155</v>
      </c>
      <c r="J2345" s="125" t="s">
        <v>156</v>
      </c>
      <c r="K2345" s="125" t="s">
        <v>157</v>
      </c>
      <c r="L2345" s="125" t="s">
        <v>82</v>
      </c>
      <c r="M2345" s="125" t="s">
        <v>164</v>
      </c>
      <c r="N2345" s="125" t="s">
        <v>158</v>
      </c>
      <c r="O2345" s="129" t="s">
        <v>165</v>
      </c>
    </row>
    <row r="2346" spans="2:15" x14ac:dyDescent="0.25">
      <c r="B2346" s="132" t="s">
        <v>127</v>
      </c>
      <c r="C2346" s="133">
        <f>2.97/1000</f>
        <v>2.97E-3</v>
      </c>
      <c r="D2346" s="134">
        <f>+D2307+O2307</f>
        <v>336.47720205693332</v>
      </c>
      <c r="E2346" s="135" t="s">
        <v>110</v>
      </c>
      <c r="F2346" s="136">
        <v>310.83</v>
      </c>
      <c r="G2346" s="137">
        <f>110/1000</f>
        <v>0.11</v>
      </c>
      <c r="H2346" s="138">
        <f>+PI()*G2346^2/4</f>
        <v>9.5033177771091243E-3</v>
      </c>
      <c r="I2346" s="134">
        <v>339.3</v>
      </c>
      <c r="J2346" s="134">
        <f>+D2346</f>
        <v>336.47720205693332</v>
      </c>
      <c r="K2346" s="134">
        <f>+I2346-J2346</f>
        <v>2.8227979430666892</v>
      </c>
      <c r="L2346" s="133">
        <f>(-2*POWER(2*9.81*G2346*ABS(K2346)/F2346,0.5))*(LOG10(($D$2/(3.7*G2346))+((2.51*$D$3*POWER(F2346,0.5))/(G2346*POWER(2*9.81*G2346*ABS(K2346),0.5)))))</f>
        <v>1.0566845457049598</v>
      </c>
      <c r="M2346" s="139">
        <f>+IF(K2346&lt;0,-H2346*L2346,H2346*L2346)</f>
        <v>1.0042009027994424E-2</v>
      </c>
      <c r="N2346" s="133">
        <f>+M2346/K2346</f>
        <v>3.5574664678566328E-3</v>
      </c>
      <c r="O2346" s="140">
        <f>2*M2348/N2348</f>
        <v>-7.5392918498767706E-4</v>
      </c>
    </row>
    <row r="2347" spans="2:15" x14ac:dyDescent="0.25">
      <c r="B2347" s="141"/>
      <c r="C2347" s="142"/>
      <c r="D2347" s="143"/>
      <c r="E2347" s="144" t="s">
        <v>138</v>
      </c>
      <c r="F2347" s="143">
        <v>240.22</v>
      </c>
      <c r="G2347" s="145">
        <f>110/1000</f>
        <v>0.11</v>
      </c>
      <c r="H2347" s="146">
        <f>+PI()*G2347^2/4</f>
        <v>9.5033177771091243E-3</v>
      </c>
      <c r="I2347" s="147">
        <f>+D2311+O2311</f>
        <v>335.31304371596298</v>
      </c>
      <c r="J2347" s="147">
        <f>+D2346</f>
        <v>336.47720205693332</v>
      </c>
      <c r="K2347" s="147">
        <f>+I2347-J2347</f>
        <v>-1.1641583409703458</v>
      </c>
      <c r="L2347" s="142">
        <f>(-2*POWER(2*9.81*G2347*ABS(K2347)/F2347,0.5))*(LOG10(($D$2/(3.7*G2347))+((2.51*$D$3*POWER(F2347,0.5))/(G2347*POWER(2*9.81*G2347*ABS(K2347),0.5)))))</f>
        <v>0.74454431462673665</v>
      </c>
      <c r="M2347" s="146">
        <f>+IF(K2347&lt;0,-H2347*L2347,H2347*L2347)</f>
        <v>-7.0756412210377954E-3</v>
      </c>
      <c r="N2347" s="142">
        <f>+M2347/K2347</f>
        <v>6.0779027835166548E-3</v>
      </c>
      <c r="O2347" s="148"/>
    </row>
    <row r="2348" spans="2:15" ht="15.75" x14ac:dyDescent="0.3">
      <c r="B2348" s="141"/>
      <c r="C2348" s="142"/>
      <c r="D2348" s="143"/>
      <c r="E2348" s="144"/>
      <c r="F2348" s="143"/>
      <c r="G2348" s="145"/>
      <c r="H2348" s="146"/>
      <c r="I2348" s="147"/>
      <c r="J2348" s="147"/>
      <c r="K2348" s="147"/>
      <c r="L2348" s="149" t="s">
        <v>166</v>
      </c>
      <c r="M2348" s="150">
        <f>+SUM(M2346:M2347)-C2346</f>
        <v>-3.6321930433715933E-6</v>
      </c>
      <c r="N2348" s="151">
        <f>+SUM(N2346:N2347)</f>
        <v>9.635369251373288E-3</v>
      </c>
      <c r="O2348" s="148"/>
    </row>
    <row r="2349" spans="2:15" x14ac:dyDescent="0.25">
      <c r="B2349" s="141"/>
      <c r="C2349" s="142"/>
      <c r="D2349" s="143"/>
      <c r="E2349" s="144"/>
      <c r="F2349" s="142"/>
      <c r="G2349" s="142"/>
      <c r="H2349" s="146"/>
      <c r="I2349" s="152"/>
      <c r="J2349" s="142"/>
      <c r="K2349" s="142"/>
      <c r="L2349" s="142"/>
      <c r="M2349" s="142"/>
      <c r="N2349" s="142"/>
      <c r="O2349" s="153"/>
    </row>
    <row r="2350" spans="2:15" x14ac:dyDescent="0.25">
      <c r="B2350" s="154" t="s">
        <v>128</v>
      </c>
      <c r="C2350" s="142">
        <f>3.73/1000</f>
        <v>3.7299999999999998E-3</v>
      </c>
      <c r="D2350" s="147">
        <f>+D2311+O2311</f>
        <v>335.31304371596298</v>
      </c>
      <c r="E2350" s="144" t="s">
        <v>138</v>
      </c>
      <c r="F2350" s="143">
        <v>240.22</v>
      </c>
      <c r="G2350" s="155">
        <f>110/1000</f>
        <v>0.11</v>
      </c>
      <c r="H2350" s="146">
        <f>+PI()*G2350^2/4</f>
        <v>9.5033177771091243E-3</v>
      </c>
      <c r="I2350" s="156">
        <f>+D2346+O2346</f>
        <v>336.47644812774831</v>
      </c>
      <c r="J2350" s="147">
        <f>+D2350</f>
        <v>335.31304371596298</v>
      </c>
      <c r="K2350" s="147">
        <f>+I2350-J2350</f>
        <v>1.1634044117853364</v>
      </c>
      <c r="L2350" s="142">
        <f>(-2*POWER(2*9.81*G2350*ABS(K2350)/F2350,0.5))*(LOG10(($D$2/(3.7*G2350))+((2.51*$D$3*POWER(F2350,0.5))/(G2350*POWER(2*9.81*G2350*ABS(K2350),0.5)))))</f>
        <v>0.74427488438708922</v>
      </c>
      <c r="M2350" s="146">
        <f>+IF(K2350&lt;0,-H2350*L2350,H2350*L2350)</f>
        <v>7.0730807398516633E-3</v>
      </c>
      <c r="N2350" s="142">
        <f>+M2350/K2350</f>
        <v>6.0796406375986317E-3</v>
      </c>
      <c r="O2350" s="148">
        <f>2*M2353/N2353</f>
        <v>-1.1019788976474906E-3</v>
      </c>
    </row>
    <row r="2351" spans="2:15" x14ac:dyDescent="0.25">
      <c r="B2351" s="141"/>
      <c r="C2351" s="142"/>
      <c r="D2351" s="143"/>
      <c r="E2351" s="144" t="s">
        <v>139</v>
      </c>
      <c r="F2351" s="147">
        <v>237.3</v>
      </c>
      <c r="G2351" s="155">
        <f>110/1000</f>
        <v>0.11</v>
      </c>
      <c r="H2351" s="146">
        <f>+PI()*G2351^2/4</f>
        <v>9.5033177771091243E-3</v>
      </c>
      <c r="I2351" s="156">
        <f>+D2316+O2316</f>
        <v>335.1204530478845</v>
      </c>
      <c r="J2351" s="147">
        <f>+D2350</f>
        <v>335.31304371596298</v>
      </c>
      <c r="K2351" s="147">
        <f>+I2351-J2351</f>
        <v>-0.19259066807848058</v>
      </c>
      <c r="L2351" s="142">
        <f>(-2*POWER(2*9.81*G2351*ABS(K2351)/F2351,0.5))*(LOG10(($D$2/(3.7*G2351))+((2.51*$D$3*POWER(F2351,0.5))/(G2351*POWER(2*9.81*G2351*ABS(K2351),0.5)))))</f>
        <v>0.27255722047536651</v>
      </c>
      <c r="M2351" s="146">
        <f>+IF(K2351&lt;0,-H2351*L2351,H2351*L2351)</f>
        <v>-2.5901978786230014E-3</v>
      </c>
      <c r="N2351" s="142">
        <f>+M2351/K2351</f>
        <v>1.3449238763570296E-2</v>
      </c>
      <c r="O2351" s="148"/>
    </row>
    <row r="2352" spans="2:15" x14ac:dyDescent="0.25">
      <c r="B2352" s="141"/>
      <c r="C2352" s="142"/>
      <c r="D2352" s="143"/>
      <c r="E2352" s="144" t="s">
        <v>112</v>
      </c>
      <c r="F2352" s="143">
        <v>401.36</v>
      </c>
      <c r="G2352" s="155">
        <f>110/1000</f>
        <v>0.11</v>
      </c>
      <c r="H2352" s="146">
        <f>+PI()*G2352^2/4</f>
        <v>9.5033177771091243E-3</v>
      </c>
      <c r="I2352" s="156">
        <f>+D2324+O2324</f>
        <v>335.27364260203944</v>
      </c>
      <c r="J2352" s="147">
        <f>+D2350</f>
        <v>335.31304371596298</v>
      </c>
      <c r="K2352" s="147">
        <f>+I2352-J2352</f>
        <v>-3.9401113923531739E-2</v>
      </c>
      <c r="L2352" s="142">
        <f>(-2*POWER(2*9.81*G2352*ABS(K2352)/F2352,0.5))*(LOG10(($D$2/(3.7*G2352))+((2.51*$D$3*POWER(F2352,0.5))/(G2352*POWER(2*9.81*G2352*ABS(K2352),0.5)))))</f>
        <v>8.1495053170627746E-2</v>
      </c>
      <c r="M2352" s="146">
        <f>+IF(K2352&lt;0,-H2352*L2352,H2352*L2352)</f>
        <v>-7.7447338754287997E-4</v>
      </c>
      <c r="N2352" s="142">
        <f>+M2352/K2352</f>
        <v>1.9656129241572968E-2</v>
      </c>
      <c r="O2352" s="148"/>
    </row>
    <row r="2353" spans="2:15" ht="15.75" x14ac:dyDescent="0.3">
      <c r="B2353" s="141"/>
      <c r="C2353" s="142"/>
      <c r="D2353" s="143"/>
      <c r="E2353" s="144"/>
      <c r="F2353" s="143"/>
      <c r="G2353" s="155"/>
      <c r="H2353" s="146"/>
      <c r="I2353" s="156"/>
      <c r="J2353" s="147"/>
      <c r="K2353" s="147"/>
      <c r="L2353" s="149" t="s">
        <v>166</v>
      </c>
      <c r="M2353" s="150">
        <f>+SUM(M2350:M2352)-C2350</f>
        <v>-2.1590526314218053E-5</v>
      </c>
      <c r="N2353" s="151">
        <f>+SUM(N2350:N2352)</f>
        <v>3.9185008642741895E-2</v>
      </c>
      <c r="O2353" s="153"/>
    </row>
    <row r="2354" spans="2:15" x14ac:dyDescent="0.25">
      <c r="B2354" s="141"/>
      <c r="C2354" s="142"/>
      <c r="D2354" s="143"/>
      <c r="E2354" s="144"/>
      <c r="F2354" s="142"/>
      <c r="G2354" s="142"/>
      <c r="H2354" s="146"/>
      <c r="I2354" s="152"/>
      <c r="J2354" s="143"/>
      <c r="K2354" s="142"/>
      <c r="L2354" s="142"/>
      <c r="M2354" s="142"/>
      <c r="N2354" s="142"/>
      <c r="O2354" s="153"/>
    </row>
    <row r="2355" spans="2:15" x14ac:dyDescent="0.25">
      <c r="B2355" s="154" t="s">
        <v>141</v>
      </c>
      <c r="C2355" s="179">
        <f>1.9/1000</f>
        <v>1.9E-3</v>
      </c>
      <c r="D2355" s="147">
        <f>+D2316+O2316</f>
        <v>335.1204530478845</v>
      </c>
      <c r="E2355" s="144" t="s">
        <v>139</v>
      </c>
      <c r="F2355" s="147">
        <v>237.3</v>
      </c>
      <c r="G2355" s="155">
        <f>110/1000</f>
        <v>0.11</v>
      </c>
      <c r="H2355" s="146">
        <f>+PI()*G2355^2/4</f>
        <v>9.5033177771091243E-3</v>
      </c>
      <c r="I2355" s="156">
        <f>+D2350+O2350</f>
        <v>335.31194173706535</v>
      </c>
      <c r="J2355" s="147">
        <f>+D2355</f>
        <v>335.1204530478845</v>
      </c>
      <c r="K2355" s="147">
        <f>+I2355-J2355</f>
        <v>0.19148868918085782</v>
      </c>
      <c r="L2355" s="142">
        <f>(-2*POWER(2*9.81*G2355*ABS(K2355)/F2355,0.5))*(LOG10(($D$2/(3.7*G2355))+((2.51*$D$3*POWER(F2355,0.5))/(G2355*POWER(2*9.81*G2355*ABS(K2355),0.5)))))</f>
        <v>0.2716730229795199</v>
      </c>
      <c r="M2355" s="146">
        <f>+IF(K2355&lt;0,-H2355*L2355,H2355*L2355)</f>
        <v>2.581795068842247E-3</v>
      </c>
      <c r="N2355" s="142">
        <f>+M2355/K2355</f>
        <v>1.3482754933915628E-2</v>
      </c>
      <c r="O2355" s="148">
        <f>2*M2357/N2357</f>
        <v>-1.1154902210232765E-3</v>
      </c>
    </row>
    <row r="2356" spans="2:15" x14ac:dyDescent="0.25">
      <c r="B2356" s="141"/>
      <c r="C2356" s="142"/>
      <c r="D2356" s="143"/>
      <c r="E2356" s="144" t="s">
        <v>117</v>
      </c>
      <c r="F2356" s="143">
        <v>401.35</v>
      </c>
      <c r="G2356" s="143">
        <f>75/1000</f>
        <v>7.4999999999999997E-2</v>
      </c>
      <c r="H2356" s="146">
        <f>+PI()*G2356^2/4</f>
        <v>4.4178646691106467E-3</v>
      </c>
      <c r="I2356" s="156">
        <f>+D2320+O2320</f>
        <v>334.92197574888559</v>
      </c>
      <c r="J2356" s="147">
        <f>+D2355</f>
        <v>335.1204530478845</v>
      </c>
      <c r="K2356" s="147">
        <f>+I2356-J2356</f>
        <v>-0.19847729899890965</v>
      </c>
      <c r="L2356" s="142">
        <f>(-2*POWER(2*9.81*G2356*ABS(K2356)/F2356,0.5))*(LOG10(($D$2/(3.7*G2356))+((2.51*$D$3*POWER(F2356,0.5))/(G2356*POWER(2*9.81*G2356*ABS(K2356),0.5)))))</f>
        <v>0.1564686965640513</v>
      </c>
      <c r="M2356" s="146">
        <f>+IF(K2356&lt;0,-H2356*L2356,H2356*L2356)</f>
        <v>-6.9125752637211671E-4</v>
      </c>
      <c r="N2356" s="142">
        <f>+M2356/K2356</f>
        <v>3.4828039773753378E-3</v>
      </c>
      <c r="O2356" s="148"/>
    </row>
    <row r="2357" spans="2:15" ht="15.75" x14ac:dyDescent="0.3">
      <c r="B2357" s="141"/>
      <c r="C2357" s="142"/>
      <c r="D2357" s="143"/>
      <c r="E2357" s="144"/>
      <c r="F2357" s="142"/>
      <c r="G2357" s="142"/>
      <c r="H2357" s="146"/>
      <c r="I2357" s="152"/>
      <c r="J2357" s="143"/>
      <c r="K2357" s="142"/>
      <c r="L2357" s="149" t="s">
        <v>166</v>
      </c>
      <c r="M2357" s="150">
        <f>+SUM(M2355:M2356)-C2355</f>
        <v>-9.4624575298696886E-6</v>
      </c>
      <c r="N2357" s="151">
        <f>+SUM(N2355:N2356)</f>
        <v>1.6965558911290965E-2</v>
      </c>
      <c r="O2357" s="153"/>
    </row>
    <row r="2358" spans="2:15" ht="15.75" x14ac:dyDescent="0.3">
      <c r="B2358" s="141"/>
      <c r="C2358" s="142"/>
      <c r="D2358" s="143"/>
      <c r="E2358" s="144"/>
      <c r="F2358" s="142"/>
      <c r="G2358" s="142"/>
      <c r="H2358" s="146"/>
      <c r="I2358" s="152"/>
      <c r="J2358" s="143"/>
      <c r="K2358" s="142"/>
      <c r="L2358" s="149"/>
      <c r="M2358" s="150"/>
      <c r="N2358" s="151"/>
      <c r="O2358" s="153"/>
    </row>
    <row r="2359" spans="2:15" x14ac:dyDescent="0.25">
      <c r="B2359" s="154" t="s">
        <v>145</v>
      </c>
      <c r="C2359" s="143">
        <f>1.95/1000</f>
        <v>1.9499999999999999E-3</v>
      </c>
      <c r="D2359" s="147">
        <f>+D2320+O2320</f>
        <v>334.92197574888559</v>
      </c>
      <c r="E2359" s="144" t="s">
        <v>117</v>
      </c>
      <c r="F2359" s="143">
        <v>401.35</v>
      </c>
      <c r="G2359" s="143">
        <f>75/1000</f>
        <v>7.4999999999999997E-2</v>
      </c>
      <c r="H2359" s="146">
        <f>+PI()*G2359^2/4</f>
        <v>4.4178646691106467E-3</v>
      </c>
      <c r="I2359" s="147">
        <f>+D2355+O2355</f>
        <v>335.11933755766347</v>
      </c>
      <c r="J2359" s="147">
        <f>+D2359</f>
        <v>334.92197574888559</v>
      </c>
      <c r="K2359" s="147">
        <f>+I2359-J2359</f>
        <v>0.19736180877788456</v>
      </c>
      <c r="L2359" s="262">
        <f>(-2*POWER(2*9.81*G2359*ABS(K2359)/F2359,0.5))*(LOG10(($D$2/(3.7*G2359))+((2.51*$D$3*POWER(F2359,0.5))/(G2359*POWER(2*9.81*G2359*ABS(K2359),0.5)))))</f>
        <v>0.15596282011740481</v>
      </c>
      <c r="M2359" s="146">
        <f>+IF(K2359&lt;0,-H2359*L2359,H2359*L2359)</f>
        <v>6.8902263269154192E-4</v>
      </c>
      <c r="N2359" s="142">
        <f>+M2359/K2359</f>
        <v>3.4911649673163643E-3</v>
      </c>
      <c r="O2359" s="148">
        <f>2*M2361/N2361</f>
        <v>-1.1213480037237211E-3</v>
      </c>
    </row>
    <row r="2360" spans="2:15" x14ac:dyDescent="0.25">
      <c r="B2360" s="141"/>
      <c r="C2360" s="142"/>
      <c r="D2360" s="143"/>
      <c r="E2360" s="144" t="s">
        <v>167</v>
      </c>
      <c r="F2360" s="143">
        <v>249.85</v>
      </c>
      <c r="G2360" s="143">
        <f>75/1000</f>
        <v>7.4999999999999997E-2</v>
      </c>
      <c r="H2360" s="146">
        <f>+PI()*G2360^2/4</f>
        <v>4.4178646691106467E-3</v>
      </c>
      <c r="I2360" s="147">
        <f>+D2324+O2324</f>
        <v>335.27364260203944</v>
      </c>
      <c r="J2360" s="147">
        <f>+D2359</f>
        <v>334.92197574888559</v>
      </c>
      <c r="K2360" s="147">
        <f>+I2360-J2360</f>
        <v>0.35166685315385848</v>
      </c>
      <c r="L2360" s="142">
        <f>(-2*POWER(2*9.81*G2360*ABS(K2360)/F2360,0.5))*(LOG10(($D$2/(3.7*G2360))+((2.51*$D$3*POWER(F2360,0.5))/(G2360*POWER(2*9.81*G2360*ABS(K2360),0.5)))))</f>
        <v>0.28453018695580568</v>
      </c>
      <c r="M2360" s="146">
        <f>+IF(K2360&lt;0,-H2360*L2360,H2360*L2360)</f>
        <v>1.2570158602475008E-3</v>
      </c>
      <c r="N2360" s="142">
        <f>+M2360/K2360</f>
        <v>3.5744507876536808E-3</v>
      </c>
      <c r="O2360" s="148"/>
    </row>
    <row r="2361" spans="2:15" ht="15.75" x14ac:dyDescent="0.3">
      <c r="B2361" s="141"/>
      <c r="C2361" s="142"/>
      <c r="D2361" s="152"/>
      <c r="E2361" s="144"/>
      <c r="F2361" s="142"/>
      <c r="G2361" s="142"/>
      <c r="H2361" s="146"/>
      <c r="I2361" s="152"/>
      <c r="J2361" s="143"/>
      <c r="K2361" s="142"/>
      <c r="L2361" s="149" t="s">
        <v>166</v>
      </c>
      <c r="M2361" s="150">
        <f>+SUM(M2359:M2360)-C2359</f>
        <v>-3.9615070609572665E-6</v>
      </c>
      <c r="N2361" s="151">
        <f>+SUM(N2359:N2360)</f>
        <v>7.0656157549700456E-3</v>
      </c>
      <c r="O2361" s="153"/>
    </row>
    <row r="2362" spans="2:15" x14ac:dyDescent="0.25">
      <c r="B2362" s="141"/>
      <c r="C2362" s="142"/>
      <c r="D2362" s="152"/>
      <c r="E2362" s="144"/>
      <c r="F2362" s="142"/>
      <c r="G2362" s="142"/>
      <c r="H2362" s="146"/>
      <c r="I2362" s="152"/>
      <c r="J2362" s="143"/>
      <c r="K2362" s="142"/>
      <c r="L2362" s="142"/>
      <c r="M2362" s="142"/>
      <c r="N2362" s="142"/>
      <c r="O2362" s="153"/>
    </row>
    <row r="2363" spans="2:15" x14ac:dyDescent="0.25">
      <c r="B2363" s="154" t="s">
        <v>146</v>
      </c>
      <c r="C2363" s="143">
        <f>4.52/1000</f>
        <v>4.5199999999999997E-3</v>
      </c>
      <c r="D2363" s="156">
        <f>+D2324+O2324</f>
        <v>335.27364260203944</v>
      </c>
      <c r="E2363" s="144" t="s">
        <v>112</v>
      </c>
      <c r="F2363" s="143">
        <v>401.36</v>
      </c>
      <c r="G2363" s="145">
        <f>110/1000</f>
        <v>0.11</v>
      </c>
      <c r="H2363" s="146">
        <f>+PI()*G2363^2/4</f>
        <v>9.5033177771091243E-3</v>
      </c>
      <c r="I2363" s="156">
        <f>+D2350+O2350</f>
        <v>335.31194173706535</v>
      </c>
      <c r="J2363" s="147">
        <f>+D2363</f>
        <v>335.27364260203944</v>
      </c>
      <c r="K2363" s="147">
        <f>+I2363-J2363</f>
        <v>3.8299135025908981E-2</v>
      </c>
      <c r="L2363" s="142">
        <f>(-2*POWER(2*9.81*G2363*ABS(K2363)/F2363,0.5))*(LOG10(($D$2/(3.7*G2363))+((2.51*$D$3*POWER(F2363,0.5))/(G2363*POWER(2*9.81*G2363*ABS(K2363),0.5)))))</f>
        <v>8.0170949353741042E-2</v>
      </c>
      <c r="M2363" s="146">
        <f>+IF(K2363&lt;0,-H2363*L2363,H2363*L2363)</f>
        <v>7.6189000820112249E-4</v>
      </c>
      <c r="N2363" s="142">
        <f>+M2363/K2363</f>
        <v>1.98931387793931E-2</v>
      </c>
      <c r="O2363" s="148">
        <f>2*M2367/N2367</f>
        <v>-1.0545017569097718E-3</v>
      </c>
    </row>
    <row r="2364" spans="2:15" x14ac:dyDescent="0.25">
      <c r="B2364" s="141"/>
      <c r="C2364" s="142"/>
      <c r="D2364" s="152"/>
      <c r="E2364" s="144" t="s">
        <v>167</v>
      </c>
      <c r="F2364" s="143">
        <v>249.85</v>
      </c>
      <c r="G2364" s="145">
        <f>75/1000</f>
        <v>7.4999999999999997E-2</v>
      </c>
      <c r="H2364" s="146">
        <f>+PI()*G2364^2/4</f>
        <v>4.4178646691106467E-3</v>
      </c>
      <c r="I2364" s="156">
        <f>+D2359+O2359</f>
        <v>334.92085440088186</v>
      </c>
      <c r="J2364" s="147">
        <f>+D2363</f>
        <v>335.27364260203944</v>
      </c>
      <c r="K2364" s="147">
        <f>+I2364-J2364</f>
        <v>-0.35278820115757981</v>
      </c>
      <c r="L2364" s="142">
        <f>(-2*POWER(2*9.81*G2364*ABS(K2364)/F2364,0.5))*(LOG10(($D$2/(3.7*G2364))+((2.51*$D$3*POWER(F2364,0.5))/(G2364*POWER(2*9.81*G2364*ABS(K2364),0.5)))))</f>
        <v>0.28504602903493326</v>
      </c>
      <c r="M2364" s="146">
        <f>+IF(K2364&lt;0,-H2364*L2364,H2364*L2364)</f>
        <v>-1.2592947807437192E-3</v>
      </c>
      <c r="N2364" s="142">
        <f>+M2364/K2364</f>
        <v>3.5695490286003937E-3</v>
      </c>
      <c r="O2364" s="148"/>
    </row>
    <row r="2365" spans="2:15" x14ac:dyDescent="0.25">
      <c r="B2365" s="141"/>
      <c r="C2365" s="142"/>
      <c r="D2365" s="152"/>
      <c r="E2365" s="144" t="s">
        <v>140</v>
      </c>
      <c r="F2365" s="143">
        <v>298.01</v>
      </c>
      <c r="G2365" s="145">
        <f>63/1000</f>
        <v>6.3E-2</v>
      </c>
      <c r="H2365" s="146">
        <f>+PI()*G2365^2/4</f>
        <v>3.1172453105244723E-3</v>
      </c>
      <c r="I2365" s="156">
        <f>+D2330+O2330</f>
        <v>335.23486958198299</v>
      </c>
      <c r="J2365" s="147">
        <f>+D2363</f>
        <v>335.27364260203944</v>
      </c>
      <c r="K2365" s="147">
        <f>+I2365-J2365</f>
        <v>-3.8773020056453333E-2</v>
      </c>
      <c r="L2365" s="142">
        <f>(-2*POWER(2*9.81*G2365*ABS(K2365)/F2365,0.5))*(LOG10(($D$2/(3.7*G2365))+((2.51*$D$3*POWER(F2365,0.5))/(G2365*POWER(2*9.81*G2365*ABS(K2365),0.5)))))</f>
        <v>6.3347298846933436E-2</v>
      </c>
      <c r="M2365" s="146">
        <f>+IF(K2365&lt;0,-H2365*L2365,H2365*L2365)</f>
        <v>-1.9746907026499557E-4</v>
      </c>
      <c r="N2365" s="142">
        <f>+M2365/K2365</f>
        <v>5.0929504582692174E-3</v>
      </c>
      <c r="O2365" s="148"/>
    </row>
    <row r="2366" spans="2:15" x14ac:dyDescent="0.25">
      <c r="B2366" s="141"/>
      <c r="C2366" s="142"/>
      <c r="D2366" s="142"/>
      <c r="E2366" s="144" t="s">
        <v>168</v>
      </c>
      <c r="F2366" s="143">
        <v>184.94</v>
      </c>
      <c r="G2366" s="145">
        <f>110/1000</f>
        <v>0.11</v>
      </c>
      <c r="H2366" s="146">
        <f>+PI()*G2366^2/4</f>
        <v>9.5033177771091243E-3</v>
      </c>
      <c r="I2366" s="156">
        <f>+D2338+O2338</f>
        <v>335.7896584425024</v>
      </c>
      <c r="J2366" s="147">
        <f>+D2363</f>
        <v>335.27364260203944</v>
      </c>
      <c r="K2366" s="147">
        <f>+I2366-J2366</f>
        <v>0.51601584046295557</v>
      </c>
      <c r="L2366" s="142">
        <f>(-2*POWER(2*9.81*G2366*ABS(K2366)/F2366,0.5))*(LOG10(($D$2/(3.7*G2366))+((2.51*$D$3*POWER(F2366,0.5))/(G2366*POWER(2*9.81*G2366*ABS(K2366),0.5)))))</f>
        <v>0.54659965821611711</v>
      </c>
      <c r="M2366" s="146">
        <f>+IF(K2366&lt;0,-H2366*L2366,H2366*L2366)</f>
        <v>5.1945102488869972E-3</v>
      </c>
      <c r="N2366" s="142">
        <f>+M2366/K2366</f>
        <v>1.0066571297940431E-2</v>
      </c>
      <c r="O2366" s="148"/>
    </row>
    <row r="2367" spans="2:15" ht="15.75" x14ac:dyDescent="0.3">
      <c r="B2367" s="141"/>
      <c r="C2367" s="142"/>
      <c r="D2367" s="142"/>
      <c r="E2367" s="142"/>
      <c r="F2367" s="142"/>
      <c r="G2367" s="142"/>
      <c r="H2367" s="146"/>
      <c r="I2367" s="152"/>
      <c r="J2367" s="143"/>
      <c r="K2367" s="142"/>
      <c r="L2367" s="149" t="s">
        <v>166</v>
      </c>
      <c r="M2367" s="150">
        <f>+SUM(M2363:M2366)-C2363</f>
        <v>-2.0363593920594801E-5</v>
      </c>
      <c r="N2367" s="151">
        <f>+SUM(N2363:N2366)</f>
        <v>3.862220956420314E-2</v>
      </c>
      <c r="O2367" s="153"/>
    </row>
    <row r="2368" spans="2:15" x14ac:dyDescent="0.25">
      <c r="B2368" s="141"/>
      <c r="C2368" s="142"/>
      <c r="D2368" s="142"/>
      <c r="E2368" s="142"/>
      <c r="F2368" s="142"/>
      <c r="G2368" s="142"/>
      <c r="H2368" s="146"/>
      <c r="I2368" s="142"/>
      <c r="J2368" s="143"/>
      <c r="K2368" s="142"/>
      <c r="L2368" s="142"/>
      <c r="M2368" s="142"/>
      <c r="N2368" s="142"/>
      <c r="O2368" s="153"/>
    </row>
    <row r="2369" spans="2:15" x14ac:dyDescent="0.25">
      <c r="B2369" s="154" t="s">
        <v>147</v>
      </c>
      <c r="C2369" s="142">
        <f>0.79/1000</f>
        <v>7.9000000000000001E-4</v>
      </c>
      <c r="D2369" s="147">
        <f>+D2330+O2330</f>
        <v>335.23486958198299</v>
      </c>
      <c r="E2369" s="144" t="s">
        <v>140</v>
      </c>
      <c r="F2369" s="143">
        <v>298.01</v>
      </c>
      <c r="G2369" s="143">
        <f>63/1000</f>
        <v>6.3E-2</v>
      </c>
      <c r="H2369" s="146">
        <f>+PI()*G2369^2/4</f>
        <v>3.1172453105244723E-3</v>
      </c>
      <c r="I2369" s="147">
        <f>+D2363+O2363</f>
        <v>335.27258810028252</v>
      </c>
      <c r="J2369" s="147">
        <f>+D2369</f>
        <v>335.23486958198299</v>
      </c>
      <c r="K2369" s="147">
        <f>+I2369-J2369</f>
        <v>3.7718518299527659E-2</v>
      </c>
      <c r="L2369" s="142">
        <f>(-2*POWER(2*9.81*G2369*ABS(K2369)/F2369,0.5))*(LOG10(($D$2/(3.7*G2369))+((2.51*$D$3*POWER(F2369,0.5))/(G2369*POWER(2*9.81*G2369*ABS(K2369),0.5)))))</f>
        <v>6.2330459022488266E-2</v>
      </c>
      <c r="M2369" s="146">
        <f>+IF(K2369&lt;0,-H2369*L2369,H2369*L2369)</f>
        <v>1.9429933109068933E-4</v>
      </c>
      <c r="N2369" s="142">
        <f>+M2369/K2369</f>
        <v>5.1512980851403829E-3</v>
      </c>
      <c r="O2369" s="148">
        <f>2*M2371/N2371</f>
        <v>-1.0644162047554783E-3</v>
      </c>
    </row>
    <row r="2370" spans="2:15" x14ac:dyDescent="0.25">
      <c r="B2370" s="141"/>
      <c r="C2370" s="142"/>
      <c r="D2370" s="142"/>
      <c r="E2370" s="144" t="s">
        <v>169</v>
      </c>
      <c r="F2370" s="143">
        <v>119.71</v>
      </c>
      <c r="G2370" s="143">
        <f>63/1000</f>
        <v>6.3E-2</v>
      </c>
      <c r="H2370" s="146">
        <f>+PI()*G2370^2/4</f>
        <v>3.1172453105244723E-3</v>
      </c>
      <c r="I2370" s="147">
        <f>+D2334+O2334</f>
        <v>335.33755673841785</v>
      </c>
      <c r="J2370" s="147">
        <f>+D2369</f>
        <v>335.23486958198299</v>
      </c>
      <c r="K2370" s="147">
        <f>+I2370-J2370</f>
        <v>0.10268715643485393</v>
      </c>
      <c r="L2370" s="142">
        <f>(-2*POWER(2*9.81*G2370*ABS(K2370)/F2370,0.5))*(LOG10(($D$2/(3.7*G2370))+((2.51*$D$3*POWER(F2370,0.5))/(G2370*POWER(2*9.81*G2370*ABS(K2370),0.5)))))</f>
        <v>0.18923815689031367</v>
      </c>
      <c r="M2370" s="146">
        <f>+IF(K2370&lt;0,-H2370*L2370,H2370*L2370)</f>
        <v>5.8990175713862468E-4</v>
      </c>
      <c r="N2370" s="142">
        <f>+M2370/K2370</f>
        <v>5.7446498434579408E-3</v>
      </c>
      <c r="O2370" s="148"/>
    </row>
    <row r="2371" spans="2:15" ht="15.75" x14ac:dyDescent="0.3">
      <c r="B2371" s="141"/>
      <c r="C2371" s="142"/>
      <c r="D2371" s="142"/>
      <c r="E2371" s="142"/>
      <c r="F2371" s="142"/>
      <c r="G2371" s="142"/>
      <c r="H2371" s="146"/>
      <c r="I2371" s="142"/>
      <c r="J2371" s="142"/>
      <c r="K2371" s="142"/>
      <c r="L2371" s="149" t="s">
        <v>166</v>
      </c>
      <c r="M2371" s="150">
        <f>+SUM(M2369:M2370)-C2369</f>
        <v>-5.7989117706859711E-6</v>
      </c>
      <c r="N2371" s="151">
        <f>+SUM(N2369:N2370)</f>
        <v>1.0895947928598323E-2</v>
      </c>
      <c r="O2371" s="153"/>
    </row>
    <row r="2372" spans="2:15" x14ac:dyDescent="0.25">
      <c r="B2372" s="141"/>
      <c r="C2372" s="142"/>
      <c r="D2372" s="142"/>
      <c r="E2372" s="142"/>
      <c r="F2372" s="142"/>
      <c r="G2372" s="142"/>
      <c r="H2372" s="146"/>
      <c r="I2372" s="142"/>
      <c r="J2372" s="142"/>
      <c r="K2372" s="142"/>
      <c r="L2372" s="142"/>
      <c r="M2372" s="142"/>
      <c r="N2372" s="142"/>
      <c r="O2372" s="153"/>
    </row>
    <row r="2373" spans="2:15" x14ac:dyDescent="0.25">
      <c r="B2373" s="154" t="s">
        <v>148</v>
      </c>
      <c r="C2373" s="142">
        <f>0.76/1000</f>
        <v>7.6000000000000004E-4</v>
      </c>
      <c r="D2373" s="147">
        <f>+D2334+O2334</f>
        <v>335.33755673841785</v>
      </c>
      <c r="E2373" s="144" t="s">
        <v>169</v>
      </c>
      <c r="F2373" s="143">
        <v>119.71</v>
      </c>
      <c r="G2373" s="143">
        <f>63/1000</f>
        <v>6.3E-2</v>
      </c>
      <c r="H2373" s="146">
        <f>+PI()*G2373^2/4</f>
        <v>3.1172453105244723E-3</v>
      </c>
      <c r="I2373" s="147">
        <f>+D2369+O2369</f>
        <v>335.23380516577822</v>
      </c>
      <c r="J2373" s="261">
        <f>+D2373</f>
        <v>335.33755673841785</v>
      </c>
      <c r="K2373" s="147">
        <f>+I2373-J2373</f>
        <v>-0.10375157263962365</v>
      </c>
      <c r="L2373" s="142">
        <f>(-2*POWER(2*9.81*G2373*ABS(K2373)/F2373,0.5))*(LOG10(($D$2/(3.7*G2373))+((2.51*$D$3*POWER(F2373,0.5))/(G2373*POWER(2*9.81*G2373*ABS(K2373),0.5)))))</f>
        <v>0.19036223790645096</v>
      </c>
      <c r="M2373" s="146">
        <f>+IF(K2373&lt;0,-H2373*L2373,H2373*L2373)</f>
        <v>-5.9340579341482817E-4</v>
      </c>
      <c r="N2373" s="142">
        <f>+M2373/K2373</f>
        <v>5.7194872166034163E-3</v>
      </c>
      <c r="O2373" s="148">
        <f>2*M2375/N2375</f>
        <v>-1.0048068596062612E-3</v>
      </c>
    </row>
    <row r="2374" spans="2:15" x14ac:dyDescent="0.25">
      <c r="B2374" s="141"/>
      <c r="C2374" s="142"/>
      <c r="D2374" s="142"/>
      <c r="E2374" s="144" t="s">
        <v>122</v>
      </c>
      <c r="F2374" s="143">
        <v>283.68</v>
      </c>
      <c r="G2374" s="143">
        <f>75/1000</f>
        <v>7.4999999999999997E-2</v>
      </c>
      <c r="H2374" s="146">
        <f>+PI()*G2374^2/4</f>
        <v>4.4178646691106467E-3</v>
      </c>
      <c r="I2374" s="147">
        <f>+D2338+O2338</f>
        <v>335.7896584425024</v>
      </c>
      <c r="J2374" s="261">
        <f>+D2373</f>
        <v>335.33755673841785</v>
      </c>
      <c r="K2374" s="147">
        <f>+I2374-J2374</f>
        <v>0.45210170408455497</v>
      </c>
      <c r="L2374" s="262">
        <f>(-2*POWER(2*9.81*G2374*ABS(K2374)/F2374,0.5))*(LOG10(($D$2/(3.7*G2374))+((2.51*$D$3*POWER(F2374,0.5))/(G2374*POWER(2*9.81*G2374*ABS(K2374),0.5)))))</f>
        <v>0.30535864613320035</v>
      </c>
      <c r="M2374" s="146">
        <f>+IF(K2374&lt;0,-H2374*L2374,H2374*L2374)</f>
        <v>1.3490331741593262E-3</v>
      </c>
      <c r="N2374" s="142">
        <f>+M2374/K2374</f>
        <v>2.9839152605959239E-3</v>
      </c>
      <c r="O2374" s="148"/>
    </row>
    <row r="2375" spans="2:15" ht="15.75" x14ac:dyDescent="0.3">
      <c r="B2375" s="141"/>
      <c r="C2375" s="142"/>
      <c r="D2375" s="142"/>
      <c r="E2375" s="142"/>
      <c r="F2375" s="142"/>
      <c r="G2375" s="142"/>
      <c r="H2375" s="142"/>
      <c r="I2375" s="142"/>
      <c r="J2375" s="142"/>
      <c r="K2375" s="142"/>
      <c r="L2375" s="149" t="s">
        <v>166</v>
      </c>
      <c r="M2375" s="150">
        <f>+SUM(M2373:M2374)-C2373</f>
        <v>-4.3726192555020114E-6</v>
      </c>
      <c r="N2375" s="151">
        <f>+SUM(N2373:N2374)</f>
        <v>8.7034024771993398E-3</v>
      </c>
      <c r="O2375" s="153"/>
    </row>
    <row r="2376" spans="2:15" x14ac:dyDescent="0.25">
      <c r="B2376" s="154"/>
      <c r="C2376" s="142"/>
      <c r="D2376" s="142"/>
      <c r="E2376" s="142"/>
      <c r="F2376" s="142"/>
      <c r="G2376" s="142"/>
      <c r="H2376" s="142"/>
      <c r="I2376" s="142"/>
      <c r="J2376" s="142"/>
      <c r="K2376" s="142"/>
      <c r="L2376" s="142"/>
      <c r="M2376" s="142"/>
      <c r="N2376" s="142"/>
      <c r="O2376" s="153"/>
    </row>
    <row r="2377" spans="2:15" x14ac:dyDescent="0.25">
      <c r="B2377" s="154" t="s">
        <v>142</v>
      </c>
      <c r="C2377" s="142">
        <f>3.71/1000</f>
        <v>3.7099999999999998E-3</v>
      </c>
      <c r="D2377" s="147">
        <f>+D2338+O2338</f>
        <v>335.7896584425024</v>
      </c>
      <c r="E2377" s="144" t="s">
        <v>168</v>
      </c>
      <c r="F2377" s="143">
        <v>184.94</v>
      </c>
      <c r="G2377" s="145">
        <f>110/1000</f>
        <v>0.11</v>
      </c>
      <c r="H2377" s="146">
        <f>+PI()*G2377^2/4</f>
        <v>9.5033177771091243E-3</v>
      </c>
      <c r="I2377" s="147">
        <f>+D2363+O2363</f>
        <v>335.27258810028252</v>
      </c>
      <c r="J2377" s="261">
        <f>+D2377</f>
        <v>335.7896584425024</v>
      </c>
      <c r="K2377" s="147">
        <f>+I2377-J2377</f>
        <v>-0.51707034221988124</v>
      </c>
      <c r="L2377" s="262">
        <f>(-2*POWER(2*9.81*G2377*ABS(K2377)/F2377,0.5))*(LOG10(($D$2/(3.7*G2377))+((2.51*$D$3*POWER(F2377,0.5))/(G2377*POWER(2*9.81*G2377*ABS(K2377),0.5)))))</f>
        <v>0.54722589922457299</v>
      </c>
      <c r="M2377" s="146">
        <f>+IF(K2377&lt;0,-H2377*L2377,H2377*L2377)</f>
        <v>-5.2004616161954106E-3</v>
      </c>
      <c r="N2377" s="142">
        <f>+M2377/K2377</f>
        <v>1.0057551539059155E-2</v>
      </c>
      <c r="O2377" s="148">
        <f>2*M2380/N2380</f>
        <v>-8.4536280031639519E-4</v>
      </c>
    </row>
    <row r="2378" spans="2:15" x14ac:dyDescent="0.25">
      <c r="B2378" s="141"/>
      <c r="C2378" s="142"/>
      <c r="D2378" s="142"/>
      <c r="E2378" s="144" t="s">
        <v>171</v>
      </c>
      <c r="F2378" s="143">
        <v>283.68</v>
      </c>
      <c r="G2378" s="143">
        <f>75/1000</f>
        <v>7.4999999999999997E-2</v>
      </c>
      <c r="H2378" s="146">
        <f>+PI()*G2378^2/4</f>
        <v>4.4178646691106467E-3</v>
      </c>
      <c r="I2378" s="147">
        <f>+D2373+O2373</f>
        <v>335.33655193155823</v>
      </c>
      <c r="J2378" s="261">
        <f>+D2377</f>
        <v>335.7896584425024</v>
      </c>
      <c r="K2378" s="147">
        <f>+I2378-J2378</f>
        <v>-0.45310651094416698</v>
      </c>
      <c r="L2378" s="262">
        <f>(-2*POWER(2*9.81*G2378*ABS(K2378)/F2378,0.5))*(LOG10(($D$2/(3.7*G2378))+((2.51*$D$3*POWER(F2378,0.5))/(G2378*POWER(2*9.81*G2378*ABS(K2378),0.5)))))</f>
        <v>0.30574417462311687</v>
      </c>
      <c r="M2378" s="146">
        <f>+IF(K2378&lt;0,-H2378*L2378,H2378*L2378)</f>
        <v>-1.350736386853864E-3</v>
      </c>
      <c r="N2378" s="142">
        <f>+M2378/K2378</f>
        <v>2.9810571118019211E-3</v>
      </c>
      <c r="O2378" s="148"/>
    </row>
    <row r="2379" spans="2:15" x14ac:dyDescent="0.25">
      <c r="B2379" s="141"/>
      <c r="C2379" s="142"/>
      <c r="D2379" s="142"/>
      <c r="E2379" s="144" t="s">
        <v>170</v>
      </c>
      <c r="F2379" s="143">
        <v>372.26</v>
      </c>
      <c r="G2379" s="145">
        <f>110/1000</f>
        <v>0.11</v>
      </c>
      <c r="H2379" s="146">
        <f>+PI()*G2379^2/4</f>
        <v>9.5033177771091243E-3</v>
      </c>
      <c r="I2379" s="147">
        <v>339.3</v>
      </c>
      <c r="J2379" s="261">
        <f>+D2377</f>
        <v>335.7896584425024</v>
      </c>
      <c r="K2379" s="147">
        <f>+I2379-J2379</f>
        <v>3.5103415574976111</v>
      </c>
      <c r="L2379" s="262">
        <f>(-2*POWER(2*9.81*G2379*ABS(K2379)/F2379,0.5))*(LOG10(($D$2/(3.7*G2379))+((2.51*$D$3*POWER(F2379,0.5))/(G2379*POWER(2*9.81*G2379*ABS(K2379),0.5)))))</f>
        <v>1.0790391654992475</v>
      </c>
      <c r="M2379" s="146">
        <f>+IF(K2379&lt;0,-H2379*L2379,H2379*L2379)</f>
        <v>1.0254452083685993E-2</v>
      </c>
      <c r="N2379" s="142">
        <f>+M2379/K2379</f>
        <v>2.9212120574944852E-3</v>
      </c>
      <c r="O2379" s="148"/>
    </row>
    <row r="2380" spans="2:15" ht="16.5" thickBot="1" x14ac:dyDescent="0.35">
      <c r="B2380" s="299"/>
      <c r="C2380" s="300"/>
      <c r="D2380" s="300"/>
      <c r="E2380" s="300"/>
      <c r="F2380" s="300"/>
      <c r="G2380" s="300"/>
      <c r="H2380" s="300"/>
      <c r="I2380" s="300"/>
      <c r="J2380" s="300"/>
      <c r="K2380" s="300"/>
      <c r="L2380" s="301" t="s">
        <v>166</v>
      </c>
      <c r="M2380" s="302">
        <f>+SUM(M2377:M2379)-C2377</f>
        <v>-6.7459193632815259E-6</v>
      </c>
      <c r="N2380" s="303">
        <f>+SUM(N2377:N2379)</f>
        <v>1.5959820708355561E-2</v>
      </c>
      <c r="O2380" s="304"/>
    </row>
    <row r="2382" spans="2:15" ht="15.75" thickBot="1" x14ac:dyDescent="0.3"/>
    <row r="2383" spans="2:15" ht="15.75" thickBot="1" x14ac:dyDescent="0.3">
      <c r="B2383" s="131">
        <f>+B2344+1</f>
        <v>62</v>
      </c>
      <c r="D2383" s="297"/>
    </row>
    <row r="2384" spans="2:15" ht="32.25" thickBot="1" x14ac:dyDescent="0.3">
      <c r="B2384" s="125" t="s">
        <v>151</v>
      </c>
      <c r="C2384" s="298" t="s">
        <v>161</v>
      </c>
      <c r="D2384" s="298" t="s">
        <v>153</v>
      </c>
      <c r="E2384" s="125" t="s">
        <v>152</v>
      </c>
      <c r="F2384" s="125" t="s">
        <v>78</v>
      </c>
      <c r="G2384" s="125" t="s">
        <v>115</v>
      </c>
      <c r="H2384" s="125" t="s">
        <v>154</v>
      </c>
      <c r="I2384" s="125" t="s">
        <v>155</v>
      </c>
      <c r="J2384" s="125" t="s">
        <v>156</v>
      </c>
      <c r="K2384" s="125" t="s">
        <v>157</v>
      </c>
      <c r="L2384" s="125" t="s">
        <v>82</v>
      </c>
      <c r="M2384" s="125" t="s">
        <v>164</v>
      </c>
      <c r="N2384" s="125" t="s">
        <v>158</v>
      </c>
      <c r="O2384" s="129" t="s">
        <v>165</v>
      </c>
    </row>
    <row r="2385" spans="2:15" x14ac:dyDescent="0.25">
      <c r="B2385" s="132" t="s">
        <v>127</v>
      </c>
      <c r="C2385" s="133">
        <f>2.97/1000</f>
        <v>2.97E-3</v>
      </c>
      <c r="D2385" s="134">
        <f>+D2346+O2346</f>
        <v>336.47644812774831</v>
      </c>
      <c r="E2385" s="135" t="s">
        <v>110</v>
      </c>
      <c r="F2385" s="136">
        <v>310.83</v>
      </c>
      <c r="G2385" s="137">
        <f>110/1000</f>
        <v>0.11</v>
      </c>
      <c r="H2385" s="138">
        <f>+PI()*G2385^2/4</f>
        <v>9.5033177771091243E-3</v>
      </c>
      <c r="I2385" s="134">
        <v>339.3</v>
      </c>
      <c r="J2385" s="134">
        <f>+D2385</f>
        <v>336.47644812774831</v>
      </c>
      <c r="K2385" s="134">
        <f>+I2385-J2385</f>
        <v>2.8235518722516986</v>
      </c>
      <c r="L2385" s="133">
        <f>(-2*POWER(2*9.81*G2385*ABS(K2385)/F2385,0.5))*(LOG10(($D$2/(3.7*G2385))+((2.51*$D$3*POWER(F2385,0.5))/(G2385*POWER(2*9.81*G2385*ABS(K2385),0.5)))))</f>
        <v>1.0568415323698519</v>
      </c>
      <c r="M2385" s="139">
        <f>+IF(K2385&lt;0,-H2385*L2385,H2385*L2385)</f>
        <v>1.0043500922157661E-2</v>
      </c>
      <c r="N2385" s="133">
        <f>+M2385/K2385</f>
        <v>3.5570449478402066E-3</v>
      </c>
      <c r="O2385" s="140">
        <f>2*M2387/N2387</f>
        <v>-6.8964876460976608E-4</v>
      </c>
    </row>
    <row r="2386" spans="2:15" x14ac:dyDescent="0.25">
      <c r="B2386" s="141"/>
      <c r="C2386" s="142"/>
      <c r="D2386" s="143"/>
      <c r="E2386" s="144" t="s">
        <v>138</v>
      </c>
      <c r="F2386" s="143">
        <v>240.22</v>
      </c>
      <c r="G2386" s="145">
        <f>110/1000</f>
        <v>0.11</v>
      </c>
      <c r="H2386" s="146">
        <f>+PI()*G2386^2/4</f>
        <v>9.5033177771091243E-3</v>
      </c>
      <c r="I2386" s="147">
        <f>+D2350+O2350</f>
        <v>335.31194173706535</v>
      </c>
      <c r="J2386" s="147">
        <f>+D2385</f>
        <v>336.47644812774831</v>
      </c>
      <c r="K2386" s="147">
        <f>+I2386-J2386</f>
        <v>-1.1645063906829591</v>
      </c>
      <c r="L2386" s="142">
        <f>(-2*POWER(2*9.81*G2386*ABS(K2386)/F2386,0.5))*(LOG10(($D$2/(3.7*G2386))+((2.51*$D$3*POWER(F2386,0.5))/(G2386*POWER(2*9.81*G2386*ABS(K2386),0.5)))))</f>
        <v>0.74466867009822935</v>
      </c>
      <c r="M2386" s="146">
        <f>+IF(K2386&lt;0,-H2386*L2386,H2386*L2386)</f>
        <v>-7.0768230106007125E-3</v>
      </c>
      <c r="N2386" s="142">
        <f>+M2386/K2386</f>
        <v>6.0771010509013184E-3</v>
      </c>
      <c r="O2386" s="148"/>
    </row>
    <row r="2387" spans="2:15" ht="15.75" x14ac:dyDescent="0.3">
      <c r="B2387" s="141"/>
      <c r="C2387" s="142"/>
      <c r="D2387" s="143"/>
      <c r="E2387" s="144"/>
      <c r="F2387" s="143"/>
      <c r="G2387" s="145"/>
      <c r="H2387" s="146"/>
      <c r="I2387" s="147"/>
      <c r="J2387" s="147"/>
      <c r="K2387" s="147"/>
      <c r="L2387" s="149" t="s">
        <v>166</v>
      </c>
      <c r="M2387" s="150">
        <f>+SUM(M2385:M2386)-C2385</f>
        <v>-3.322088443051107E-6</v>
      </c>
      <c r="N2387" s="151">
        <f>+SUM(N2385:N2386)</f>
        <v>9.6341459987415255E-3</v>
      </c>
      <c r="O2387" s="148"/>
    </row>
    <row r="2388" spans="2:15" x14ac:dyDescent="0.25">
      <c r="B2388" s="141"/>
      <c r="C2388" s="142"/>
      <c r="D2388" s="143"/>
      <c r="E2388" s="144"/>
      <c r="F2388" s="142"/>
      <c r="G2388" s="142"/>
      <c r="H2388" s="146"/>
      <c r="I2388" s="152"/>
      <c r="J2388" s="142"/>
      <c r="K2388" s="142"/>
      <c r="L2388" s="142"/>
      <c r="M2388" s="142"/>
      <c r="N2388" s="142"/>
      <c r="O2388" s="153"/>
    </row>
    <row r="2389" spans="2:15" x14ac:dyDescent="0.25">
      <c r="B2389" s="154" t="s">
        <v>128</v>
      </c>
      <c r="C2389" s="142">
        <f>3.73/1000</f>
        <v>3.7299999999999998E-3</v>
      </c>
      <c r="D2389" s="147">
        <f>+D2350+O2350</f>
        <v>335.31194173706535</v>
      </c>
      <c r="E2389" s="144" t="s">
        <v>138</v>
      </c>
      <c r="F2389" s="143">
        <v>240.22</v>
      </c>
      <c r="G2389" s="155">
        <f>110/1000</f>
        <v>0.11</v>
      </c>
      <c r="H2389" s="146">
        <f>+PI()*G2389^2/4</f>
        <v>9.5033177771091243E-3</v>
      </c>
      <c r="I2389" s="156">
        <f>+D2385+O2385</f>
        <v>336.47575847898372</v>
      </c>
      <c r="J2389" s="147">
        <f>+D2389</f>
        <v>335.31194173706535</v>
      </c>
      <c r="K2389" s="147">
        <f>+I2389-J2389</f>
        <v>1.1638167419183674</v>
      </c>
      <c r="L2389" s="142">
        <f>(-2*POWER(2*9.81*G2389*ABS(K2389)/F2389,0.5))*(LOG10(($D$2/(3.7*G2389))+((2.51*$D$3*POWER(F2389,0.5))/(G2389*POWER(2*9.81*G2389*ABS(K2389),0.5)))))</f>
        <v>0.74442224771804144</v>
      </c>
      <c r="M2389" s="146">
        <f>+IF(K2389&lt;0,-H2389*L2389,H2389*L2389)</f>
        <v>7.0744811804143957E-3</v>
      </c>
      <c r="N2389" s="142">
        <f>+M2389/K2389</f>
        <v>6.0786899909630408E-3</v>
      </c>
      <c r="O2389" s="148">
        <f>2*M2392/N2392</f>
        <v>-1.0080205565617647E-3</v>
      </c>
    </row>
    <row r="2390" spans="2:15" x14ac:dyDescent="0.25">
      <c r="B2390" s="141"/>
      <c r="C2390" s="142"/>
      <c r="D2390" s="143"/>
      <c r="E2390" s="144" t="s">
        <v>139</v>
      </c>
      <c r="F2390" s="147">
        <v>237.3</v>
      </c>
      <c r="G2390" s="155">
        <f>110/1000</f>
        <v>0.11</v>
      </c>
      <c r="H2390" s="146">
        <f>+PI()*G2390^2/4</f>
        <v>9.5033177771091243E-3</v>
      </c>
      <c r="I2390" s="156">
        <f>+D2355+O2355</f>
        <v>335.11933755766347</v>
      </c>
      <c r="J2390" s="147">
        <f>+D2389</f>
        <v>335.31194173706535</v>
      </c>
      <c r="K2390" s="147">
        <f>+I2390-J2390</f>
        <v>-0.1926041794018829</v>
      </c>
      <c r="L2390" s="142">
        <f>(-2*POWER(2*9.81*G2390*ABS(K2390)/F2390,0.5))*(LOG10(($D$2/(3.7*G2390))+((2.51*$D$3*POWER(F2390,0.5))/(G2390*POWER(2*9.81*G2390*ABS(K2390),0.5)))))</f>
        <v>0.27256804769516074</v>
      </c>
      <c r="M2390" s="146">
        <f>+IF(K2390&lt;0,-H2390*L2390,H2390*L2390)</f>
        <v>-2.5903007731333488E-3</v>
      </c>
      <c r="N2390" s="142">
        <f>+M2390/K2390</f>
        <v>1.3448829517497094E-2</v>
      </c>
      <c r="O2390" s="148"/>
    </row>
    <row r="2391" spans="2:15" x14ac:dyDescent="0.25">
      <c r="B2391" s="141"/>
      <c r="C2391" s="142"/>
      <c r="D2391" s="143"/>
      <c r="E2391" s="144" t="s">
        <v>112</v>
      </c>
      <c r="F2391" s="143">
        <v>401.36</v>
      </c>
      <c r="G2391" s="155">
        <f>110/1000</f>
        <v>0.11</v>
      </c>
      <c r="H2391" s="146">
        <f>+PI()*G2391^2/4</f>
        <v>9.5033177771091243E-3</v>
      </c>
      <c r="I2391" s="156">
        <f>+D2363+O2363</f>
        <v>335.27258810028252</v>
      </c>
      <c r="J2391" s="147">
        <f>+D2389</f>
        <v>335.31194173706535</v>
      </c>
      <c r="K2391" s="147">
        <f>+I2391-J2391</f>
        <v>-3.9353636782834656E-2</v>
      </c>
      <c r="L2391" s="142">
        <f>(-2*POWER(2*9.81*G2391*ABS(K2391)/F2391,0.5))*(LOG10(($D$2/(3.7*G2391))+((2.51*$D$3*POWER(F2391,0.5))/(G2391*POWER(2*9.81*G2391*ABS(K2391),0.5)))))</f>
        <v>8.1438339362475437E-2</v>
      </c>
      <c r="M2391" s="146">
        <f>+IF(K2391&lt;0,-H2391*L2391,H2391*L2391)</f>
        <v>-7.7393441820165852E-4</v>
      </c>
      <c r="N2391" s="142">
        <f>+M2391/K2391</f>
        <v>1.9666147311173911E-2</v>
      </c>
      <c r="O2391" s="148"/>
    </row>
    <row r="2392" spans="2:15" ht="15.75" x14ac:dyDescent="0.3">
      <c r="B2392" s="141"/>
      <c r="C2392" s="142"/>
      <c r="D2392" s="143"/>
      <c r="E2392" s="144"/>
      <c r="F2392" s="143"/>
      <c r="G2392" s="155"/>
      <c r="H2392" s="146"/>
      <c r="I2392" s="156"/>
      <c r="J2392" s="147"/>
      <c r="K2392" s="147"/>
      <c r="L2392" s="149" t="s">
        <v>166</v>
      </c>
      <c r="M2392" s="150">
        <f>+SUM(M2389:M2391)-C2389</f>
        <v>-1.9754010920611936E-5</v>
      </c>
      <c r="N2392" s="151">
        <f>+SUM(N2389:N2391)</f>
        <v>3.9193666819634043E-2</v>
      </c>
      <c r="O2392" s="153"/>
    </row>
    <row r="2393" spans="2:15" x14ac:dyDescent="0.25">
      <c r="B2393" s="141"/>
      <c r="C2393" s="142"/>
      <c r="D2393" s="143"/>
      <c r="E2393" s="144"/>
      <c r="F2393" s="142"/>
      <c r="G2393" s="142"/>
      <c r="H2393" s="146"/>
      <c r="I2393" s="152"/>
      <c r="J2393" s="143"/>
      <c r="K2393" s="142"/>
      <c r="L2393" s="142"/>
      <c r="M2393" s="142"/>
      <c r="N2393" s="142"/>
      <c r="O2393" s="153"/>
    </row>
    <row r="2394" spans="2:15" x14ac:dyDescent="0.25">
      <c r="B2394" s="154" t="s">
        <v>141</v>
      </c>
      <c r="C2394" s="179">
        <f>1.9/1000</f>
        <v>1.9E-3</v>
      </c>
      <c r="D2394" s="147">
        <f>+D2355+O2355</f>
        <v>335.11933755766347</v>
      </c>
      <c r="E2394" s="144" t="s">
        <v>139</v>
      </c>
      <c r="F2394" s="147">
        <v>237.3</v>
      </c>
      <c r="G2394" s="155">
        <f>110/1000</f>
        <v>0.11</v>
      </c>
      <c r="H2394" s="146">
        <f>+PI()*G2394^2/4</f>
        <v>9.5033177771091243E-3</v>
      </c>
      <c r="I2394" s="156">
        <f>+D2389+O2389</f>
        <v>335.31093371650877</v>
      </c>
      <c r="J2394" s="147">
        <f>+D2394</f>
        <v>335.11933755766347</v>
      </c>
      <c r="K2394" s="147">
        <f>+I2394-J2394</f>
        <v>0.19159615884530012</v>
      </c>
      <c r="L2394" s="142">
        <f>(-2*POWER(2*9.81*G2394*ABS(K2394)/F2394,0.5))*(LOG10(($D$2/(3.7*G2394))+((2.51*$D$3*POWER(F2394,0.5))/(G2394*POWER(2*9.81*G2394*ABS(K2394),0.5)))))</f>
        <v>0.27175935244935445</v>
      </c>
      <c r="M2394" s="146">
        <f>+IF(K2394&lt;0,-H2394*L2394,H2394*L2394)</f>
        <v>2.5826154852276141E-3</v>
      </c>
      <c r="N2394" s="142">
        <f>+M2394/K2394</f>
        <v>1.3479474227418553E-2</v>
      </c>
      <c r="O2394" s="148">
        <f>2*M2396/N2396</f>
        <v>-1.0203564650933018E-3</v>
      </c>
    </row>
    <row r="2395" spans="2:15" x14ac:dyDescent="0.25">
      <c r="B2395" s="141"/>
      <c r="C2395" s="142"/>
      <c r="D2395" s="143"/>
      <c r="E2395" s="144" t="s">
        <v>117</v>
      </c>
      <c r="F2395" s="143">
        <v>401.35</v>
      </c>
      <c r="G2395" s="143">
        <f>75/1000</f>
        <v>7.4999999999999997E-2</v>
      </c>
      <c r="H2395" s="146">
        <f>+PI()*G2395^2/4</f>
        <v>4.4178646691106467E-3</v>
      </c>
      <c r="I2395" s="156">
        <f>+D2359+O2359</f>
        <v>334.92085440088186</v>
      </c>
      <c r="J2395" s="147">
        <f>+D2394</f>
        <v>335.11933755766347</v>
      </c>
      <c r="K2395" s="147">
        <f>+I2395-J2395</f>
        <v>-0.19848315678160589</v>
      </c>
      <c r="L2395" s="142">
        <f>(-2*POWER(2*9.81*G2395*ABS(K2395)/F2395,0.5))*(LOG10(($D$2/(3.7*G2395))+((2.51*$D$3*POWER(F2395,0.5))/(G2395*POWER(2*9.81*G2395*ABS(K2395),0.5)))))</f>
        <v>0.15647134980499514</v>
      </c>
      <c r="M2395" s="146">
        <f>+IF(K2395&lt;0,-H2395*L2395,H2395*L2395)</f>
        <v>-6.9126924803154105E-4</v>
      </c>
      <c r="N2395" s="142">
        <f>+M2395/K2395</f>
        <v>3.4827602464634084E-3</v>
      </c>
      <c r="O2395" s="148"/>
    </row>
    <row r="2396" spans="2:15" ht="15.75" x14ac:dyDescent="0.3">
      <c r="B2396" s="141"/>
      <c r="C2396" s="142"/>
      <c r="D2396" s="143"/>
      <c r="E2396" s="144"/>
      <c r="F2396" s="142"/>
      <c r="G2396" s="142"/>
      <c r="H2396" s="146"/>
      <c r="I2396" s="152"/>
      <c r="J2396" s="143"/>
      <c r="K2396" s="142"/>
      <c r="L2396" s="149" t="s">
        <v>166</v>
      </c>
      <c r="M2396" s="150">
        <f>+SUM(M2394:M2395)-C2394</f>
        <v>-8.6537628039269707E-6</v>
      </c>
      <c r="N2396" s="151">
        <f>+SUM(N2394:N2395)</f>
        <v>1.6962234473881961E-2</v>
      </c>
      <c r="O2396" s="153"/>
    </row>
    <row r="2397" spans="2:15" ht="15.75" x14ac:dyDescent="0.3">
      <c r="B2397" s="141"/>
      <c r="C2397" s="142"/>
      <c r="D2397" s="143"/>
      <c r="E2397" s="144"/>
      <c r="F2397" s="142"/>
      <c r="G2397" s="142"/>
      <c r="H2397" s="146"/>
      <c r="I2397" s="152"/>
      <c r="J2397" s="143"/>
      <c r="K2397" s="142"/>
      <c r="L2397" s="149"/>
      <c r="M2397" s="150"/>
      <c r="N2397" s="151"/>
      <c r="O2397" s="153"/>
    </row>
    <row r="2398" spans="2:15" x14ac:dyDescent="0.25">
      <c r="B2398" s="154" t="s">
        <v>145</v>
      </c>
      <c r="C2398" s="143">
        <f>1.95/1000</f>
        <v>1.9499999999999999E-3</v>
      </c>
      <c r="D2398" s="147">
        <f>+D2359+O2359</f>
        <v>334.92085440088186</v>
      </c>
      <c r="E2398" s="144" t="s">
        <v>117</v>
      </c>
      <c r="F2398" s="143">
        <v>401.35</v>
      </c>
      <c r="G2398" s="143">
        <f>75/1000</f>
        <v>7.4999999999999997E-2</v>
      </c>
      <c r="H2398" s="146">
        <f>+PI()*G2398^2/4</f>
        <v>4.4178646691106467E-3</v>
      </c>
      <c r="I2398" s="147">
        <f>+D2394+O2394</f>
        <v>335.11831720119835</v>
      </c>
      <c r="J2398" s="147">
        <f>+D2398</f>
        <v>334.92085440088186</v>
      </c>
      <c r="K2398" s="147">
        <f>+I2398-J2398</f>
        <v>0.19746280031648666</v>
      </c>
      <c r="L2398" s="262">
        <f>(-2*POWER(2*9.81*G2398*ABS(K2398)/F2398,0.5))*(LOG10(($D$2/(3.7*G2398))+((2.51*$D$3*POWER(F2398,0.5))/(G2398*POWER(2*9.81*G2398*ABS(K2398),0.5)))))</f>
        <v>0.15600867109010808</v>
      </c>
      <c r="M2398" s="146">
        <f>+IF(K2398&lt;0,-H2398*L2398,H2398*L2398)</f>
        <v>6.8922519608389209E-4</v>
      </c>
      <c r="N2398" s="142">
        <f>+M2398/K2398</f>
        <v>3.4904052559734055E-3</v>
      </c>
      <c r="O2398" s="148">
        <f>2*M2400/N2400</f>
        <v>-1.0256832957872338E-3</v>
      </c>
    </row>
    <row r="2399" spans="2:15" x14ac:dyDescent="0.25">
      <c r="B2399" s="141"/>
      <c r="C2399" s="142"/>
      <c r="D2399" s="143"/>
      <c r="E2399" s="144" t="s">
        <v>167</v>
      </c>
      <c r="F2399" s="143">
        <v>249.85</v>
      </c>
      <c r="G2399" s="143">
        <f>75/1000</f>
        <v>7.4999999999999997E-2</v>
      </c>
      <c r="H2399" s="146">
        <f>+PI()*G2399^2/4</f>
        <v>4.4178646691106467E-3</v>
      </c>
      <c r="I2399" s="147">
        <f>+D2363+O2363</f>
        <v>335.27258810028252</v>
      </c>
      <c r="J2399" s="147">
        <f>+D2398</f>
        <v>334.92085440088186</v>
      </c>
      <c r="K2399" s="147">
        <f>+I2399-J2399</f>
        <v>0.35173369940065413</v>
      </c>
      <c r="L2399" s="142">
        <f>(-2*POWER(2*9.81*G2399*ABS(K2399)/F2399,0.5))*(LOG10(($D$2/(3.7*G2399))+((2.51*$D$3*POWER(F2399,0.5))/(G2399*POWER(2*9.81*G2399*ABS(K2399),0.5)))))</f>
        <v>0.28456095780037083</v>
      </c>
      <c r="M2399" s="146">
        <f>+IF(K2399&lt;0,-H2399*L2399,H2399*L2399)</f>
        <v>1.257151801674544E-3</v>
      </c>
      <c r="N2399" s="142">
        <f>+M2399/K2399</f>
        <v>3.5741579604590084E-3</v>
      </c>
      <c r="O2399" s="148"/>
    </row>
    <row r="2400" spans="2:15" ht="15.75" x14ac:dyDescent="0.3">
      <c r="B2400" s="141"/>
      <c r="C2400" s="142"/>
      <c r="D2400" s="152"/>
      <c r="E2400" s="144"/>
      <c r="F2400" s="142"/>
      <c r="G2400" s="142"/>
      <c r="H2400" s="146"/>
      <c r="I2400" s="152"/>
      <c r="J2400" s="143"/>
      <c r="K2400" s="142"/>
      <c r="L2400" s="149" t="s">
        <v>166</v>
      </c>
      <c r="M2400" s="150">
        <f>+SUM(M2398:M2399)-C2398</f>
        <v>-3.6230022415638299E-6</v>
      </c>
      <c r="N2400" s="151">
        <f>+SUM(N2398:N2399)</f>
        <v>7.0645632164324139E-3</v>
      </c>
      <c r="O2400" s="153"/>
    </row>
    <row r="2401" spans="2:15" x14ac:dyDescent="0.25">
      <c r="B2401" s="141"/>
      <c r="C2401" s="142"/>
      <c r="D2401" s="152"/>
      <c r="E2401" s="144"/>
      <c r="F2401" s="142"/>
      <c r="G2401" s="142"/>
      <c r="H2401" s="146"/>
      <c r="I2401" s="152"/>
      <c r="J2401" s="143"/>
      <c r="K2401" s="142"/>
      <c r="L2401" s="142"/>
      <c r="M2401" s="142"/>
      <c r="N2401" s="142"/>
      <c r="O2401" s="153"/>
    </row>
    <row r="2402" spans="2:15" x14ac:dyDescent="0.25">
      <c r="B2402" s="154" t="s">
        <v>146</v>
      </c>
      <c r="C2402" s="143">
        <f>4.52/1000</f>
        <v>4.5199999999999997E-3</v>
      </c>
      <c r="D2402" s="156">
        <f>+D2363+O2363</f>
        <v>335.27258810028252</v>
      </c>
      <c r="E2402" s="144" t="s">
        <v>112</v>
      </c>
      <c r="F2402" s="143">
        <v>401.36</v>
      </c>
      <c r="G2402" s="145">
        <f>110/1000</f>
        <v>0.11</v>
      </c>
      <c r="H2402" s="146">
        <f>+PI()*G2402^2/4</f>
        <v>9.5033177771091243E-3</v>
      </c>
      <c r="I2402" s="156">
        <f>+D2389+O2389</f>
        <v>335.31093371650877</v>
      </c>
      <c r="J2402" s="147">
        <f>+D2402</f>
        <v>335.27258810028252</v>
      </c>
      <c r="K2402" s="147">
        <f>+I2402-J2402</f>
        <v>3.8345616226251877E-2</v>
      </c>
      <c r="L2402" s="142">
        <f>(-2*POWER(2*9.81*G2402*ABS(K2402)/F2402,0.5))*(LOG10(($D$2/(3.7*G2402))+((2.51*$D$3*POWER(F2402,0.5))/(G2402*POWER(2*9.81*G2402*ABS(K2402),0.5)))))</f>
        <v>8.0227130346847794E-2</v>
      </c>
      <c r="M2402" s="146">
        <f>+IF(K2402&lt;0,-H2402*L2402,H2402*L2402)</f>
        <v>7.6242391403164955E-4</v>
      </c>
      <c r="N2402" s="142">
        <f>+M2402/K2402</f>
        <v>1.9882948536622678E-2</v>
      </c>
      <c r="O2402" s="148">
        <f>2*M2406/N2406</f>
        <v>-9.6452273708540215E-4</v>
      </c>
    </row>
    <row r="2403" spans="2:15" x14ac:dyDescent="0.25">
      <c r="B2403" s="141"/>
      <c r="C2403" s="142"/>
      <c r="D2403" s="152"/>
      <c r="E2403" s="144" t="s">
        <v>167</v>
      </c>
      <c r="F2403" s="143">
        <v>249.85</v>
      </c>
      <c r="G2403" s="145">
        <f>75/1000</f>
        <v>7.4999999999999997E-2</v>
      </c>
      <c r="H2403" s="146">
        <f>+PI()*G2403^2/4</f>
        <v>4.4178646691106467E-3</v>
      </c>
      <c r="I2403" s="156">
        <f>+D2398+O2398</f>
        <v>334.91982871758609</v>
      </c>
      <c r="J2403" s="147">
        <f>+D2402</f>
        <v>335.27258810028252</v>
      </c>
      <c r="K2403" s="147">
        <f>+I2403-J2403</f>
        <v>-0.35275938269643348</v>
      </c>
      <c r="L2403" s="142">
        <f>(-2*POWER(2*9.81*G2403*ABS(K2403)/F2403,0.5))*(LOG10(($D$2/(3.7*G2403))+((2.51*$D$3*POWER(F2403,0.5))/(G2403*POWER(2*9.81*G2403*ABS(K2403),0.5)))))</f>
        <v>0.28503278101417934</v>
      </c>
      <c r="M2403" s="146">
        <f>+IF(K2403&lt;0,-H2403*L2403,H2403*L2403)</f>
        <v>-1.2592362527808949E-3</v>
      </c>
      <c r="N2403" s="142">
        <f>+M2403/K2403</f>
        <v>3.5696747260285594E-3</v>
      </c>
      <c r="O2403" s="148"/>
    </row>
    <row r="2404" spans="2:15" x14ac:dyDescent="0.25">
      <c r="B2404" s="141"/>
      <c r="C2404" s="142"/>
      <c r="D2404" s="152"/>
      <c r="E2404" s="144" t="s">
        <v>140</v>
      </c>
      <c r="F2404" s="143">
        <v>298.01</v>
      </c>
      <c r="G2404" s="145">
        <f>63/1000</f>
        <v>6.3E-2</v>
      </c>
      <c r="H2404" s="146">
        <f>+PI()*G2404^2/4</f>
        <v>3.1172453105244723E-3</v>
      </c>
      <c r="I2404" s="156">
        <f>+D2369+O2369</f>
        <v>335.23380516577822</v>
      </c>
      <c r="J2404" s="147">
        <f>+D2402</f>
        <v>335.27258810028252</v>
      </c>
      <c r="K2404" s="147">
        <f>+I2404-J2404</f>
        <v>-3.8782934504297373E-2</v>
      </c>
      <c r="L2404" s="142">
        <f>(-2*POWER(2*9.81*G2404*ABS(K2404)/F2404,0.5))*(LOG10(($D$2/(3.7*G2404))+((2.51*$D$3*POWER(F2404,0.5))/(G2404*POWER(2*9.81*G2404*ABS(K2404),0.5)))))</f>
        <v>6.3356802874410686E-2</v>
      </c>
      <c r="M2404" s="146">
        <f>+IF(K2404&lt;0,-H2404*L2404,H2404*L2404)</f>
        <v>-1.9749869665008012E-4</v>
      </c>
      <c r="N2404" s="142">
        <f>+M2404/K2404</f>
        <v>5.0924124018567017E-3</v>
      </c>
      <c r="O2404" s="148"/>
    </row>
    <row r="2405" spans="2:15" x14ac:dyDescent="0.25">
      <c r="B2405" s="141"/>
      <c r="C2405" s="142"/>
      <c r="D2405" s="142"/>
      <c r="E2405" s="144" t="s">
        <v>168</v>
      </c>
      <c r="F2405" s="143">
        <v>184.94</v>
      </c>
      <c r="G2405" s="145">
        <f>110/1000</f>
        <v>0.11</v>
      </c>
      <c r="H2405" s="146">
        <f>+PI()*G2405^2/4</f>
        <v>9.5033177771091243E-3</v>
      </c>
      <c r="I2405" s="156">
        <f>+D2377+O2377</f>
        <v>335.78881307970209</v>
      </c>
      <c r="J2405" s="147">
        <f>+D2402</f>
        <v>335.27258810028252</v>
      </c>
      <c r="K2405" s="147">
        <f>+I2405-J2405</f>
        <v>0.5162249794195759</v>
      </c>
      <c r="L2405" s="142">
        <f>(-2*POWER(2*9.81*G2405*ABS(K2405)/F2405,0.5))*(LOG10(($D$2/(3.7*G2405))+((2.51*$D$3*POWER(F2405,0.5))/(G2405*POWER(2*9.81*G2405*ABS(K2405),0.5)))))</f>
        <v>0.54672390575207719</v>
      </c>
      <c r="M2405" s="146">
        <f>+IF(K2405&lt;0,-H2405*L2405,H2405*L2405)</f>
        <v>5.1956910127042488E-3</v>
      </c>
      <c r="N2405" s="142">
        <f>+M2405/K2405</f>
        <v>1.0064780318352843E-2</v>
      </c>
      <c r="O2405" s="148"/>
    </row>
    <row r="2406" spans="2:15" ht="15.75" x14ac:dyDescent="0.3">
      <c r="B2406" s="141"/>
      <c r="C2406" s="142"/>
      <c r="D2406" s="142"/>
      <c r="E2406" s="142"/>
      <c r="F2406" s="142"/>
      <c r="G2406" s="142"/>
      <c r="H2406" s="146"/>
      <c r="I2406" s="152"/>
      <c r="J2406" s="143"/>
      <c r="K2406" s="142"/>
      <c r="L2406" s="149" t="s">
        <v>166</v>
      </c>
      <c r="M2406" s="150">
        <f>+SUM(M2402:M2405)-C2402</f>
        <v>-1.8620022695076295E-5</v>
      </c>
      <c r="N2406" s="151">
        <f>+SUM(N2402:N2405)</f>
        <v>3.8609815982860785E-2</v>
      </c>
      <c r="O2406" s="153"/>
    </row>
    <row r="2407" spans="2:15" x14ac:dyDescent="0.25">
      <c r="B2407" s="141"/>
      <c r="C2407" s="142"/>
      <c r="D2407" s="142"/>
      <c r="E2407" s="142"/>
      <c r="F2407" s="142"/>
      <c r="G2407" s="142"/>
      <c r="H2407" s="146"/>
      <c r="I2407" s="142"/>
      <c r="J2407" s="143"/>
      <c r="K2407" s="142"/>
      <c r="L2407" s="142"/>
      <c r="M2407" s="142"/>
      <c r="N2407" s="142"/>
      <c r="O2407" s="153"/>
    </row>
    <row r="2408" spans="2:15" x14ac:dyDescent="0.25">
      <c r="B2408" s="154" t="s">
        <v>147</v>
      </c>
      <c r="C2408" s="142">
        <f>0.79/1000</f>
        <v>7.9000000000000001E-4</v>
      </c>
      <c r="D2408" s="147">
        <f>+D2369+O2369</f>
        <v>335.23380516577822</v>
      </c>
      <c r="E2408" s="144" t="s">
        <v>140</v>
      </c>
      <c r="F2408" s="143">
        <v>298.01</v>
      </c>
      <c r="G2408" s="143">
        <f>63/1000</f>
        <v>6.3E-2</v>
      </c>
      <c r="H2408" s="146">
        <f>+PI()*G2408^2/4</f>
        <v>3.1172453105244723E-3</v>
      </c>
      <c r="I2408" s="147">
        <f>+D2402+O2402</f>
        <v>335.27162357754543</v>
      </c>
      <c r="J2408" s="147">
        <f>+D2408</f>
        <v>335.23380516577822</v>
      </c>
      <c r="K2408" s="147">
        <f>+I2408-J2408</f>
        <v>3.7818411767204907E-2</v>
      </c>
      <c r="L2408" s="142">
        <f>(-2*POWER(2*9.81*G2408*ABS(K2408)/F2408,0.5))*(LOG10(($D$2/(3.7*G2408))+((2.51*$D$3*POWER(F2408,0.5))/(G2408*POWER(2*9.81*G2408*ABS(K2408),0.5)))))</f>
        <v>6.2427299765385448E-2</v>
      </c>
      <c r="M2408" s="146">
        <f>+IF(K2408&lt;0,-H2408*L2408,H2408*L2408)</f>
        <v>1.9460120744235328E-4</v>
      </c>
      <c r="N2408" s="142">
        <f>+M2408/K2408</f>
        <v>5.1456737168192272E-3</v>
      </c>
      <c r="O2408" s="148">
        <f>2*M2410/N2410</f>
        <v>-9.735388143485797E-4</v>
      </c>
    </row>
    <row r="2409" spans="2:15" x14ac:dyDescent="0.25">
      <c r="B2409" s="141"/>
      <c r="C2409" s="142"/>
      <c r="D2409" s="142"/>
      <c r="E2409" s="144" t="s">
        <v>169</v>
      </c>
      <c r="F2409" s="143">
        <v>119.71</v>
      </c>
      <c r="G2409" s="143">
        <f>63/1000</f>
        <v>6.3E-2</v>
      </c>
      <c r="H2409" s="146">
        <f>+PI()*G2409^2/4</f>
        <v>3.1172453105244723E-3</v>
      </c>
      <c r="I2409" s="147">
        <f>+D2373+O2373</f>
        <v>335.33655193155823</v>
      </c>
      <c r="J2409" s="147">
        <f>+D2408</f>
        <v>335.23380516577822</v>
      </c>
      <c r="K2409" s="147">
        <f>+I2409-J2409</f>
        <v>0.10274676578001163</v>
      </c>
      <c r="L2409" s="142">
        <f>(-2*POWER(2*9.81*G2409*ABS(K2409)/F2409,0.5))*(LOG10(($D$2/(3.7*G2409))+((2.51*$D$3*POWER(F2409,0.5))/(G2409*POWER(2*9.81*G2409*ABS(K2409),0.5)))))</f>
        <v>0.18930124135182277</v>
      </c>
      <c r="M2409" s="146">
        <f>+IF(K2409&lt;0,-H2409*L2409,H2409*L2409)</f>
        <v>5.9009840688043088E-4</v>
      </c>
      <c r="N2409" s="142">
        <f>+M2409/K2409</f>
        <v>5.7432309659641734E-3</v>
      </c>
      <c r="O2409" s="148"/>
    </row>
    <row r="2410" spans="2:15" ht="15.75" x14ac:dyDescent="0.3">
      <c r="B2410" s="141"/>
      <c r="C2410" s="142"/>
      <c r="D2410" s="142"/>
      <c r="E2410" s="142"/>
      <c r="F2410" s="142"/>
      <c r="G2410" s="142"/>
      <c r="H2410" s="146"/>
      <c r="I2410" s="142"/>
      <c r="J2410" s="142"/>
      <c r="K2410" s="142"/>
      <c r="L2410" s="149" t="s">
        <v>166</v>
      </c>
      <c r="M2410" s="150">
        <f>+SUM(M2408:M2409)-C2408</f>
        <v>-5.3003856772158246E-6</v>
      </c>
      <c r="N2410" s="151">
        <f>+SUM(N2408:N2409)</f>
        <v>1.0888904682783401E-2</v>
      </c>
      <c r="O2410" s="153"/>
    </row>
    <row r="2411" spans="2:15" x14ac:dyDescent="0.25">
      <c r="B2411" s="141"/>
      <c r="C2411" s="142"/>
      <c r="D2411" s="142"/>
      <c r="E2411" s="142"/>
      <c r="F2411" s="142"/>
      <c r="G2411" s="142"/>
      <c r="H2411" s="146"/>
      <c r="I2411" s="142"/>
      <c r="J2411" s="142"/>
      <c r="K2411" s="142"/>
      <c r="L2411" s="142"/>
      <c r="M2411" s="142"/>
      <c r="N2411" s="142"/>
      <c r="O2411" s="153"/>
    </row>
    <row r="2412" spans="2:15" x14ac:dyDescent="0.25">
      <c r="B2412" s="154" t="s">
        <v>148</v>
      </c>
      <c r="C2412" s="142">
        <f>0.76/1000</f>
        <v>7.6000000000000004E-4</v>
      </c>
      <c r="D2412" s="147">
        <f>+D2373+O2373</f>
        <v>335.33655193155823</v>
      </c>
      <c r="E2412" s="144" t="s">
        <v>169</v>
      </c>
      <c r="F2412" s="143">
        <v>119.71</v>
      </c>
      <c r="G2412" s="143">
        <f>63/1000</f>
        <v>6.3E-2</v>
      </c>
      <c r="H2412" s="146">
        <f>+PI()*G2412^2/4</f>
        <v>3.1172453105244723E-3</v>
      </c>
      <c r="I2412" s="147">
        <f>+D2408+O2408</f>
        <v>335.2328316269639</v>
      </c>
      <c r="J2412" s="261">
        <f>+D2412</f>
        <v>335.33655193155823</v>
      </c>
      <c r="K2412" s="147">
        <f>+I2412-J2412</f>
        <v>-0.1037203045943329</v>
      </c>
      <c r="L2412" s="142">
        <f>(-2*POWER(2*9.81*G2412*ABS(K2412)/F2412,0.5))*(LOG10(($D$2/(3.7*G2412))+((2.51*$D$3*POWER(F2412,0.5))/(G2412*POWER(2*9.81*G2412*ABS(K2412),0.5)))))</f>
        <v>0.19032928898842802</v>
      </c>
      <c r="M2412" s="146">
        <f>+IF(K2412&lt;0,-H2412*L2412,H2412*L2412)</f>
        <v>-5.9330308355463434E-4</v>
      </c>
      <c r="N2412" s="142">
        <f>+M2412/K2412</f>
        <v>5.7202211840308402E-3</v>
      </c>
      <c r="O2412" s="148">
        <f>2*M2414/N2414</f>
        <v>-9.1904324313266236E-4</v>
      </c>
    </row>
    <row r="2413" spans="2:15" x14ac:dyDescent="0.25">
      <c r="B2413" s="141"/>
      <c r="C2413" s="142"/>
      <c r="D2413" s="142"/>
      <c r="E2413" s="144" t="s">
        <v>122</v>
      </c>
      <c r="F2413" s="143">
        <v>283.68</v>
      </c>
      <c r="G2413" s="143">
        <f>75/1000</f>
        <v>7.4999999999999997E-2</v>
      </c>
      <c r="H2413" s="146">
        <f>+PI()*G2413^2/4</f>
        <v>4.4178646691106467E-3</v>
      </c>
      <c r="I2413" s="147">
        <f>+D2377+O2377</f>
        <v>335.78881307970209</v>
      </c>
      <c r="J2413" s="261">
        <f>+D2412</f>
        <v>335.33655193155823</v>
      </c>
      <c r="K2413" s="147">
        <f>+I2413-J2413</f>
        <v>0.45226114814386165</v>
      </c>
      <c r="L2413" s="262">
        <f>(-2*POWER(2*9.81*G2413*ABS(K2413)/F2413,0.5))*(LOG10(($D$2/(3.7*G2413))+((2.51*$D$3*POWER(F2413,0.5))/(G2413*POWER(2*9.81*G2413*ABS(K2413),0.5)))))</f>
        <v>0.30541984746185369</v>
      </c>
      <c r="M2413" s="146">
        <f>+IF(K2413&lt;0,-H2413*L2413,H2413*L2413)</f>
        <v>1.3493035533468864E-3</v>
      </c>
      <c r="N2413" s="142">
        <f>+M2413/K2413</f>
        <v>2.9834611239205554E-3</v>
      </c>
      <c r="O2413" s="148"/>
    </row>
    <row r="2414" spans="2:15" ht="15.75" x14ac:dyDescent="0.3">
      <c r="B2414" s="141"/>
      <c r="C2414" s="142"/>
      <c r="D2414" s="142"/>
      <c r="E2414" s="142"/>
      <c r="F2414" s="142"/>
      <c r="G2414" s="142"/>
      <c r="H2414" s="142"/>
      <c r="I2414" s="142"/>
      <c r="J2414" s="142"/>
      <c r="K2414" s="142"/>
      <c r="L2414" s="149" t="s">
        <v>166</v>
      </c>
      <c r="M2414" s="150">
        <f>+SUM(M2412:M2413)-C2412</f>
        <v>-3.9995302077480135E-6</v>
      </c>
      <c r="N2414" s="151">
        <f>+SUM(N2412:N2413)</f>
        <v>8.7036823079513961E-3</v>
      </c>
      <c r="O2414" s="153"/>
    </row>
    <row r="2415" spans="2:15" x14ac:dyDescent="0.25">
      <c r="B2415" s="154"/>
      <c r="C2415" s="142"/>
      <c r="D2415" s="142"/>
      <c r="E2415" s="142"/>
      <c r="F2415" s="142"/>
      <c r="G2415" s="142"/>
      <c r="H2415" s="142"/>
      <c r="I2415" s="142"/>
      <c r="J2415" s="142"/>
      <c r="K2415" s="142"/>
      <c r="L2415" s="142"/>
      <c r="M2415" s="142"/>
      <c r="N2415" s="142"/>
      <c r="O2415" s="153"/>
    </row>
    <row r="2416" spans="2:15" x14ac:dyDescent="0.25">
      <c r="B2416" s="154" t="s">
        <v>142</v>
      </c>
      <c r="C2416" s="142">
        <f>3.71/1000</f>
        <v>3.7099999999999998E-3</v>
      </c>
      <c r="D2416" s="147">
        <f>+D2377+O2377</f>
        <v>335.78881307970209</v>
      </c>
      <c r="E2416" s="144" t="s">
        <v>168</v>
      </c>
      <c r="F2416" s="143">
        <v>184.94</v>
      </c>
      <c r="G2416" s="145">
        <f>110/1000</f>
        <v>0.11</v>
      </c>
      <c r="H2416" s="146">
        <f>+PI()*G2416^2/4</f>
        <v>9.5033177771091243E-3</v>
      </c>
      <c r="I2416" s="147">
        <f>+D2402+O2402</f>
        <v>335.27162357754543</v>
      </c>
      <c r="J2416" s="261">
        <f>+D2416</f>
        <v>335.78881307970209</v>
      </c>
      <c r="K2416" s="147">
        <f>+I2416-J2416</f>
        <v>-0.51718950215666837</v>
      </c>
      <c r="L2416" s="262">
        <f>(-2*POWER(2*9.81*G2416*ABS(K2416)/F2416,0.5))*(LOG10(($D$2/(3.7*G2416))+((2.51*$D$3*POWER(F2416,0.5))/(G2416*POWER(2*9.81*G2416*ABS(K2416),0.5)))))</f>
        <v>0.54729662932846357</v>
      </c>
      <c r="M2416" s="146">
        <f>+IF(K2416&lt;0,-H2416*L2416,H2416*L2416)</f>
        <v>-5.2011337868490904E-3</v>
      </c>
      <c r="N2416" s="142">
        <f>+M2416/K2416</f>
        <v>1.0056533949665417E-2</v>
      </c>
      <c r="O2416" s="148">
        <f>2*M2419/N2419</f>
        <v>-7.7321872703332785E-4</v>
      </c>
    </row>
    <row r="2417" spans="2:15" x14ac:dyDescent="0.25">
      <c r="B2417" s="141"/>
      <c r="C2417" s="142"/>
      <c r="D2417" s="142"/>
      <c r="E2417" s="144" t="s">
        <v>171</v>
      </c>
      <c r="F2417" s="143">
        <v>283.68</v>
      </c>
      <c r="G2417" s="143">
        <f>75/1000</f>
        <v>7.4999999999999997E-2</v>
      </c>
      <c r="H2417" s="146">
        <f>+PI()*G2417^2/4</f>
        <v>4.4178646691106467E-3</v>
      </c>
      <c r="I2417" s="147">
        <f>+D2412+O2412</f>
        <v>335.3356328883151</v>
      </c>
      <c r="J2417" s="261">
        <f>+D2416</f>
        <v>335.78881307970209</v>
      </c>
      <c r="K2417" s="147">
        <f>+I2417-J2417</f>
        <v>-0.45318019138699128</v>
      </c>
      <c r="L2417" s="262">
        <f>(-2*POWER(2*9.81*G2417*ABS(K2417)/F2417,0.5))*(LOG10(($D$2/(3.7*G2417))+((2.51*$D$3*POWER(F2417,0.5))/(G2417*POWER(2*9.81*G2417*ABS(K2417),0.5)))))</f>
        <v>0.30577242982059771</v>
      </c>
      <c r="M2417" s="146">
        <f>+IF(K2417&lt;0,-H2417*L2417,H2417*L2417)</f>
        <v>-1.3508612144925334E-3</v>
      </c>
      <c r="N2417" s="142">
        <f>+M2417/K2417</f>
        <v>2.980847883836501E-3</v>
      </c>
      <c r="O2417" s="148"/>
    </row>
    <row r="2418" spans="2:15" x14ac:dyDescent="0.25">
      <c r="B2418" s="141"/>
      <c r="C2418" s="142"/>
      <c r="D2418" s="142"/>
      <c r="E2418" s="144" t="s">
        <v>170</v>
      </c>
      <c r="F2418" s="143">
        <v>372.26</v>
      </c>
      <c r="G2418" s="145">
        <f>110/1000</f>
        <v>0.11</v>
      </c>
      <c r="H2418" s="146">
        <f>+PI()*G2418^2/4</f>
        <v>9.5033177771091243E-3</v>
      </c>
      <c r="I2418" s="147">
        <v>339.3</v>
      </c>
      <c r="J2418" s="261">
        <f>+D2416</f>
        <v>335.78881307970209</v>
      </c>
      <c r="K2418" s="147">
        <f>+I2418-J2418</f>
        <v>3.5111869202979165</v>
      </c>
      <c r="L2418" s="262">
        <f>(-2*POWER(2*9.81*G2418*ABS(K2418)/F2418,0.5))*(LOG10(($D$2/(3.7*G2418))+((2.51*$D$3*POWER(F2418,0.5))/(G2418*POWER(2*9.81*G2418*ABS(K2418),0.5)))))</f>
        <v>1.0791836725608763</v>
      </c>
      <c r="M2418" s="146">
        <f>+IF(K2418&lt;0,-H2418*L2418,H2418*L2418)</f>
        <v>1.0255825380213688E-2</v>
      </c>
      <c r="N2418" s="142">
        <f>+M2418/K2418</f>
        <v>2.9208998589410058E-3</v>
      </c>
      <c r="O2418" s="148"/>
    </row>
    <row r="2419" spans="2:15" ht="16.5" thickBot="1" x14ac:dyDescent="0.35">
      <c r="B2419" s="299"/>
      <c r="C2419" s="300"/>
      <c r="D2419" s="300"/>
      <c r="E2419" s="300"/>
      <c r="F2419" s="300"/>
      <c r="G2419" s="300"/>
      <c r="H2419" s="300"/>
      <c r="I2419" s="300"/>
      <c r="J2419" s="300"/>
      <c r="K2419" s="300"/>
      <c r="L2419" s="301" t="s">
        <v>166</v>
      </c>
      <c r="M2419" s="302">
        <f>+SUM(M2416:M2418)-C2416</f>
        <v>-6.1696211279349891E-6</v>
      </c>
      <c r="N2419" s="303">
        <f>+SUM(N2416:N2418)</f>
        <v>1.5958281692442924E-2</v>
      </c>
      <c r="O2419" s="304"/>
    </row>
    <row r="2421" spans="2:15" ht="15.75" thickBot="1" x14ac:dyDescent="0.3"/>
    <row r="2422" spans="2:15" ht="15.75" thickBot="1" x14ac:dyDescent="0.3">
      <c r="B2422" s="131">
        <f>+B2383+1</f>
        <v>63</v>
      </c>
      <c r="D2422" s="297"/>
    </row>
    <row r="2423" spans="2:15" ht="32.25" thickBot="1" x14ac:dyDescent="0.3">
      <c r="B2423" s="125" t="s">
        <v>151</v>
      </c>
      <c r="C2423" s="298" t="s">
        <v>161</v>
      </c>
      <c r="D2423" s="298" t="s">
        <v>153</v>
      </c>
      <c r="E2423" s="125" t="s">
        <v>152</v>
      </c>
      <c r="F2423" s="125" t="s">
        <v>78</v>
      </c>
      <c r="G2423" s="125" t="s">
        <v>115</v>
      </c>
      <c r="H2423" s="125" t="s">
        <v>154</v>
      </c>
      <c r="I2423" s="125" t="s">
        <v>155</v>
      </c>
      <c r="J2423" s="125" t="s">
        <v>156</v>
      </c>
      <c r="K2423" s="125" t="s">
        <v>157</v>
      </c>
      <c r="L2423" s="125" t="s">
        <v>82</v>
      </c>
      <c r="M2423" s="125" t="s">
        <v>164</v>
      </c>
      <c r="N2423" s="125" t="s">
        <v>158</v>
      </c>
      <c r="O2423" s="129" t="s">
        <v>165</v>
      </c>
    </row>
    <row r="2424" spans="2:15" x14ac:dyDescent="0.25">
      <c r="B2424" s="132" t="s">
        <v>127</v>
      </c>
      <c r="C2424" s="133">
        <f>2.97/1000</f>
        <v>2.97E-3</v>
      </c>
      <c r="D2424" s="134">
        <f>+D2385+O2385</f>
        <v>336.47575847898372</v>
      </c>
      <c r="E2424" s="135" t="s">
        <v>110</v>
      </c>
      <c r="F2424" s="136">
        <v>310.83</v>
      </c>
      <c r="G2424" s="137">
        <f>110/1000</f>
        <v>0.11</v>
      </c>
      <c r="H2424" s="138">
        <f>+PI()*G2424^2/4</f>
        <v>9.5033177771091243E-3</v>
      </c>
      <c r="I2424" s="134">
        <v>339.3</v>
      </c>
      <c r="J2424" s="134">
        <f>+D2424</f>
        <v>336.47575847898372</v>
      </c>
      <c r="K2424" s="134">
        <f>+I2424-J2424</f>
        <v>2.8242415210162903</v>
      </c>
      <c r="L2424" s="133">
        <f>(-2*POWER(2*9.81*G2424*ABS(K2424)/F2424,0.5))*(LOG10(($D$2/(3.7*G2424))+((2.51*$D$3*POWER(F2424,0.5))/(G2424*POWER(2*9.81*G2424*ABS(K2424),0.5)))))</f>
        <v>1.0569851177271092</v>
      </c>
      <c r="M2424" s="139">
        <f>+IF(K2424&lt;0,-H2424*L2424,H2424*L2424)</f>
        <v>1.0044865459435818E-2</v>
      </c>
      <c r="N2424" s="133">
        <f>+M2424/K2424</f>
        <v>3.5566595082920597E-3</v>
      </c>
      <c r="O2424" s="140">
        <f>2*M2426/N2426</f>
        <v>-6.3083632078184387E-4</v>
      </c>
    </row>
    <row r="2425" spans="2:15" x14ac:dyDescent="0.25">
      <c r="B2425" s="141"/>
      <c r="C2425" s="142"/>
      <c r="D2425" s="143"/>
      <c r="E2425" s="144" t="s">
        <v>138</v>
      </c>
      <c r="F2425" s="143">
        <v>240.22</v>
      </c>
      <c r="G2425" s="145">
        <f>110/1000</f>
        <v>0.11</v>
      </c>
      <c r="H2425" s="146">
        <f>+PI()*G2425^2/4</f>
        <v>9.5033177771091243E-3</v>
      </c>
      <c r="I2425" s="147">
        <f>+D2389+O2389</f>
        <v>335.31093371650877</v>
      </c>
      <c r="J2425" s="147">
        <f>+D2424</f>
        <v>336.47575847898372</v>
      </c>
      <c r="K2425" s="147">
        <f>+I2425-J2425</f>
        <v>-1.1648247624749501</v>
      </c>
      <c r="L2425" s="142">
        <f>(-2*POWER(2*9.81*G2425*ABS(K2425)/F2425,0.5))*(LOG10(($D$2/(3.7*G2425))+((2.51*$D$3*POWER(F2425,0.5))/(G2425*POWER(2*9.81*G2425*ABS(K2425),0.5)))))</f>
        <v>0.74478240728669476</v>
      </c>
      <c r="M2425" s="146">
        <f>+IF(K2425&lt;0,-H2425*L2425,H2425*L2425)</f>
        <v>-7.0779038912457742E-3</v>
      </c>
      <c r="N2425" s="142">
        <f>+M2425/K2425</f>
        <v>6.0763679819160667E-3</v>
      </c>
      <c r="O2425" s="148"/>
    </row>
    <row r="2426" spans="2:15" ht="15.75" x14ac:dyDescent="0.3">
      <c r="B2426" s="141"/>
      <c r="C2426" s="142"/>
      <c r="D2426" s="143"/>
      <c r="E2426" s="144"/>
      <c r="F2426" s="143"/>
      <c r="G2426" s="145"/>
      <c r="H2426" s="146"/>
      <c r="I2426" s="147"/>
      <c r="J2426" s="147"/>
      <c r="K2426" s="147"/>
      <c r="L2426" s="149" t="s">
        <v>166</v>
      </c>
      <c r="M2426" s="150">
        <f>+SUM(M2424:M2425)-C2424</f>
        <v>-3.0384318099566272E-6</v>
      </c>
      <c r="N2426" s="151">
        <f>+SUM(N2424:N2425)</f>
        <v>9.6330274902081264E-3</v>
      </c>
      <c r="O2426" s="148"/>
    </row>
    <row r="2427" spans="2:15" x14ac:dyDescent="0.25">
      <c r="B2427" s="141"/>
      <c r="C2427" s="142"/>
      <c r="D2427" s="143"/>
      <c r="E2427" s="144"/>
      <c r="F2427" s="142"/>
      <c r="G2427" s="142"/>
      <c r="H2427" s="146"/>
      <c r="I2427" s="152"/>
      <c r="J2427" s="142"/>
      <c r="K2427" s="142"/>
      <c r="L2427" s="142"/>
      <c r="M2427" s="142"/>
      <c r="N2427" s="142"/>
      <c r="O2427" s="153"/>
    </row>
    <row r="2428" spans="2:15" x14ac:dyDescent="0.25">
      <c r="B2428" s="154" t="s">
        <v>128</v>
      </c>
      <c r="C2428" s="142">
        <f>3.73/1000</f>
        <v>3.7299999999999998E-3</v>
      </c>
      <c r="D2428" s="147">
        <f>+D2389+O2389</f>
        <v>335.31093371650877</v>
      </c>
      <c r="E2428" s="144" t="s">
        <v>138</v>
      </c>
      <c r="F2428" s="143">
        <v>240.22</v>
      </c>
      <c r="G2428" s="155">
        <f>110/1000</f>
        <v>0.11</v>
      </c>
      <c r="H2428" s="146">
        <f>+PI()*G2428^2/4</f>
        <v>9.5033177771091243E-3</v>
      </c>
      <c r="I2428" s="156">
        <f>+D2424+O2424</f>
        <v>336.47512764266293</v>
      </c>
      <c r="J2428" s="147">
        <f>+D2428</f>
        <v>335.31093371650877</v>
      </c>
      <c r="K2428" s="147">
        <f>+I2428-J2428</f>
        <v>1.1641939261541552</v>
      </c>
      <c r="L2428" s="142">
        <f>(-2*POWER(2*9.81*G2428*ABS(K2428)/F2428,0.5))*(LOG10(($D$2/(3.7*G2428))+((2.51*$D$3*POWER(F2428,0.5))/(G2428*POWER(2*9.81*G2428*ABS(K2428),0.5)))))</f>
        <v>0.74455702970268456</v>
      </c>
      <c r="M2428" s="146">
        <f>+IF(K2428&lt;0,-H2428*L2428,H2428*L2428)</f>
        <v>7.0757620564450884E-3</v>
      </c>
      <c r="N2428" s="142">
        <f>+M2428/K2428</f>
        <v>6.0778207972785464E-3</v>
      </c>
      <c r="O2428" s="148">
        <f>2*M2431/N2431</f>
        <v>-9.2205546229322374E-4</v>
      </c>
    </row>
    <row r="2429" spans="2:15" x14ac:dyDescent="0.25">
      <c r="B2429" s="141"/>
      <c r="C2429" s="142"/>
      <c r="D2429" s="143"/>
      <c r="E2429" s="144" t="s">
        <v>139</v>
      </c>
      <c r="F2429" s="147">
        <v>237.3</v>
      </c>
      <c r="G2429" s="155">
        <f>110/1000</f>
        <v>0.11</v>
      </c>
      <c r="H2429" s="146">
        <f>+PI()*G2429^2/4</f>
        <v>9.5033177771091243E-3</v>
      </c>
      <c r="I2429" s="156">
        <f>+D2394+O2394</f>
        <v>335.11831720119835</v>
      </c>
      <c r="J2429" s="147">
        <f>+D2428</f>
        <v>335.31093371650877</v>
      </c>
      <c r="K2429" s="147">
        <f>+I2429-J2429</f>
        <v>-0.19261651531041935</v>
      </c>
      <c r="L2429" s="142">
        <f>(-2*POWER(2*9.81*G2429*ABS(K2429)/F2429,0.5))*(LOG10(($D$2/(3.7*G2429))+((2.51*$D$3*POWER(F2429,0.5))/(G2429*POWER(2*9.81*G2429*ABS(K2429),0.5)))))</f>
        <v>0.27257793271003911</v>
      </c>
      <c r="M2429" s="146">
        <f>+IF(K2429&lt;0,-H2429*L2429,H2429*L2429)</f>
        <v>-2.5903947135709694E-3</v>
      </c>
      <c r="N2429" s="142">
        <f>+M2429/K2429</f>
        <v>1.3448455909381958E-2</v>
      </c>
      <c r="O2429" s="148"/>
    </row>
    <row r="2430" spans="2:15" x14ac:dyDescent="0.25">
      <c r="B2430" s="141"/>
      <c r="C2430" s="142"/>
      <c r="D2430" s="143"/>
      <c r="E2430" s="144" t="s">
        <v>112</v>
      </c>
      <c r="F2430" s="143">
        <v>401.36</v>
      </c>
      <c r="G2430" s="155">
        <f>110/1000</f>
        <v>0.11</v>
      </c>
      <c r="H2430" s="146">
        <f>+PI()*G2430^2/4</f>
        <v>9.5033177771091243E-3</v>
      </c>
      <c r="I2430" s="156">
        <f>+D2402+O2402</f>
        <v>335.27162357754543</v>
      </c>
      <c r="J2430" s="147">
        <f>+D2428</f>
        <v>335.31093371650877</v>
      </c>
      <c r="K2430" s="147">
        <f>+I2430-J2430</f>
        <v>-3.9310138963344343E-2</v>
      </c>
      <c r="L2430" s="142">
        <f>(-2*POWER(2*9.81*G2430*ABS(K2430)/F2430,0.5))*(LOG10(($D$2/(3.7*G2430))+((2.51*$D$3*POWER(F2430,0.5))/(G2430*POWER(2*9.81*G2430*ABS(K2430),0.5)))))</f>
        <v>8.13863530324139E-2</v>
      </c>
      <c r="M2430" s="146">
        <f>+IF(K2430&lt;0,-H2430*L2430,H2430*L2430)</f>
        <v>-7.7344037558701811E-4</v>
      </c>
      <c r="N2430" s="142">
        <f>+M2430/K2430</f>
        <v>1.967534066232202E-2</v>
      </c>
      <c r="O2430" s="148"/>
    </row>
    <row r="2431" spans="2:15" ht="15.75" x14ac:dyDescent="0.3">
      <c r="B2431" s="141"/>
      <c r="C2431" s="142"/>
      <c r="D2431" s="143"/>
      <c r="E2431" s="144"/>
      <c r="F2431" s="143"/>
      <c r="G2431" s="155"/>
      <c r="H2431" s="146"/>
      <c r="I2431" s="156"/>
      <c r="J2431" s="147"/>
      <c r="K2431" s="147"/>
      <c r="L2431" s="149" t="s">
        <v>166</v>
      </c>
      <c r="M2431" s="150">
        <f>+SUM(M2428:M2430)-C2428</f>
        <v>-1.8073032712899624E-5</v>
      </c>
      <c r="N2431" s="151">
        <f>+SUM(N2428:N2430)</f>
        <v>3.9201617368982519E-2</v>
      </c>
      <c r="O2431" s="153"/>
    </row>
    <row r="2432" spans="2:15" x14ac:dyDescent="0.25">
      <c r="B2432" s="141"/>
      <c r="C2432" s="142"/>
      <c r="D2432" s="143"/>
      <c r="E2432" s="144"/>
      <c r="F2432" s="142"/>
      <c r="G2432" s="142"/>
      <c r="H2432" s="146"/>
      <c r="I2432" s="152"/>
      <c r="J2432" s="143"/>
      <c r="K2432" s="142"/>
      <c r="L2432" s="142"/>
      <c r="M2432" s="142"/>
      <c r="N2432" s="142"/>
      <c r="O2432" s="153"/>
    </row>
    <row r="2433" spans="2:15" x14ac:dyDescent="0.25">
      <c r="B2433" s="154" t="s">
        <v>141</v>
      </c>
      <c r="C2433" s="179">
        <f>1.9/1000</f>
        <v>1.9E-3</v>
      </c>
      <c r="D2433" s="147">
        <f>+D2394+O2394</f>
        <v>335.11831720119835</v>
      </c>
      <c r="E2433" s="144" t="s">
        <v>139</v>
      </c>
      <c r="F2433" s="147">
        <v>237.3</v>
      </c>
      <c r="G2433" s="155">
        <f>110/1000</f>
        <v>0.11</v>
      </c>
      <c r="H2433" s="146">
        <f>+PI()*G2433^2/4</f>
        <v>9.5033177771091243E-3</v>
      </c>
      <c r="I2433" s="156">
        <f>+D2428+O2428</f>
        <v>335.31001166104647</v>
      </c>
      <c r="J2433" s="147">
        <f>+D2433</f>
        <v>335.11831720119835</v>
      </c>
      <c r="K2433" s="147">
        <f>+I2433-J2433</f>
        <v>0.19169445984812228</v>
      </c>
      <c r="L2433" s="142">
        <f>(-2*POWER(2*9.81*G2433*ABS(K2433)/F2433,0.5))*(LOG10(($D$2/(3.7*G2433))+((2.51*$D$3*POWER(F2433,0.5))/(G2433*POWER(2*9.81*G2433*ABS(K2433),0.5)))))</f>
        <v>0.27183829807607751</v>
      </c>
      <c r="M2433" s="146">
        <f>+IF(K2433&lt;0,-H2433*L2433,H2433*L2433)</f>
        <v>2.5833657306054765E-3</v>
      </c>
      <c r="N2433" s="142">
        <f>+M2433/K2433</f>
        <v>1.3476475703326288E-2</v>
      </c>
      <c r="O2433" s="148">
        <f>2*M2435/N2435</f>
        <v>-9.3331976495913483E-4</v>
      </c>
    </row>
    <row r="2434" spans="2:15" x14ac:dyDescent="0.25">
      <c r="B2434" s="141"/>
      <c r="C2434" s="142"/>
      <c r="D2434" s="143"/>
      <c r="E2434" s="144" t="s">
        <v>117</v>
      </c>
      <c r="F2434" s="143">
        <v>401.35</v>
      </c>
      <c r="G2434" s="143">
        <f>75/1000</f>
        <v>7.4999999999999997E-2</v>
      </c>
      <c r="H2434" s="146">
        <f>+PI()*G2434^2/4</f>
        <v>4.4178646691106467E-3</v>
      </c>
      <c r="I2434" s="156">
        <f>+D2398+O2398</f>
        <v>334.91982871758609</v>
      </c>
      <c r="J2434" s="147">
        <f>+D2433</f>
        <v>335.11831720119835</v>
      </c>
      <c r="K2434" s="147">
        <f>+I2434-J2434</f>
        <v>-0.19848848361226601</v>
      </c>
      <c r="L2434" s="142">
        <f>(-2*POWER(2*9.81*G2434*ABS(K2434)/F2434,0.5))*(LOG10(($D$2/(3.7*G2434))+((2.51*$D$3*POWER(F2434,0.5))/(G2434*POWER(2*9.81*G2434*ABS(K2434),0.5)))))</f>
        <v>0.15647376252539821</v>
      </c>
      <c r="M2434" s="146">
        <f>+IF(K2434&lt;0,-H2434*L2434,H2434*L2434)</f>
        <v>-6.9127990710376628E-4</v>
      </c>
      <c r="N2434" s="142">
        <f>+M2434/K2434</f>
        <v>3.48272048092289E-3</v>
      </c>
      <c r="O2434" s="148"/>
    </row>
    <row r="2435" spans="2:15" ht="15.75" x14ac:dyDescent="0.3">
      <c r="B2435" s="141"/>
      <c r="C2435" s="142"/>
      <c r="D2435" s="143"/>
      <c r="E2435" s="144"/>
      <c r="F2435" s="142"/>
      <c r="G2435" s="142"/>
      <c r="H2435" s="146"/>
      <c r="I2435" s="152"/>
      <c r="J2435" s="143"/>
      <c r="K2435" s="142"/>
      <c r="L2435" s="149" t="s">
        <v>166</v>
      </c>
      <c r="M2435" s="150">
        <f>+SUM(M2433:M2434)-C2433</f>
        <v>-7.9141764982896493E-6</v>
      </c>
      <c r="N2435" s="151">
        <f>+SUM(N2433:N2434)</f>
        <v>1.6959196184249178E-2</v>
      </c>
      <c r="O2435" s="153"/>
    </row>
    <row r="2436" spans="2:15" ht="15.75" x14ac:dyDescent="0.3">
      <c r="B2436" s="141"/>
      <c r="C2436" s="142"/>
      <c r="D2436" s="143"/>
      <c r="E2436" s="144"/>
      <c r="F2436" s="142"/>
      <c r="G2436" s="142"/>
      <c r="H2436" s="146"/>
      <c r="I2436" s="152"/>
      <c r="J2436" s="143"/>
      <c r="K2436" s="142"/>
      <c r="L2436" s="149"/>
      <c r="M2436" s="150"/>
      <c r="N2436" s="151"/>
      <c r="O2436" s="153"/>
    </row>
    <row r="2437" spans="2:15" x14ac:dyDescent="0.25">
      <c r="B2437" s="154" t="s">
        <v>145</v>
      </c>
      <c r="C2437" s="143">
        <f>1.95/1000</f>
        <v>1.9499999999999999E-3</v>
      </c>
      <c r="D2437" s="147">
        <f>+D2398+O2398</f>
        <v>334.91982871758609</v>
      </c>
      <c r="E2437" s="144" t="s">
        <v>117</v>
      </c>
      <c r="F2437" s="143">
        <v>401.35</v>
      </c>
      <c r="G2437" s="143">
        <f>75/1000</f>
        <v>7.4999999999999997E-2</v>
      </c>
      <c r="H2437" s="146">
        <f>+PI()*G2437^2/4</f>
        <v>4.4178646691106467E-3</v>
      </c>
      <c r="I2437" s="147">
        <f>+D2433+O2433</f>
        <v>335.1173838814334</v>
      </c>
      <c r="J2437" s="147">
        <f>+D2437</f>
        <v>334.91982871758609</v>
      </c>
      <c r="K2437" s="147">
        <f>+I2437-J2437</f>
        <v>0.19755516384731209</v>
      </c>
      <c r="L2437" s="262">
        <f>(-2*POWER(2*9.81*G2437*ABS(K2437)/F2437,0.5))*(LOG10(($D$2/(3.7*G2437))+((2.51*$D$3*POWER(F2437,0.5))/(G2437*POWER(2*9.81*G2437*ABS(K2437),0.5)))))</f>
        <v>0.15605059593992049</v>
      </c>
      <c r="M2437" s="146">
        <f>+IF(K2437&lt;0,-H2437*L2437,H2437*L2437)</f>
        <v>6.8941041439663604E-4</v>
      </c>
      <c r="N2437" s="142">
        <f>+M2437/K2437</f>
        <v>3.4897109291937957E-3</v>
      </c>
      <c r="O2437" s="148">
        <f>2*M2439/N2439</f>
        <v>-9.3816598644429411E-4</v>
      </c>
    </row>
    <row r="2438" spans="2:15" x14ac:dyDescent="0.25">
      <c r="B2438" s="141"/>
      <c r="C2438" s="142"/>
      <c r="D2438" s="143"/>
      <c r="E2438" s="144" t="s">
        <v>167</v>
      </c>
      <c r="F2438" s="143">
        <v>249.85</v>
      </c>
      <c r="G2438" s="143">
        <f>75/1000</f>
        <v>7.4999999999999997E-2</v>
      </c>
      <c r="H2438" s="146">
        <f>+PI()*G2438^2/4</f>
        <v>4.4178646691106467E-3</v>
      </c>
      <c r="I2438" s="147">
        <f>+D2402+O2402</f>
        <v>335.27162357754543</v>
      </c>
      <c r="J2438" s="147">
        <f>+D2437</f>
        <v>334.91982871758609</v>
      </c>
      <c r="K2438" s="147">
        <f>+I2438-J2438</f>
        <v>0.35179485995934101</v>
      </c>
      <c r="L2438" s="142">
        <f>(-2*POWER(2*9.81*G2438*ABS(K2438)/F2438,0.5))*(LOG10(($D$2/(3.7*G2438))+((2.51*$D$3*POWER(F2438,0.5))/(G2438*POWER(2*9.81*G2438*ABS(K2438),0.5)))))</f>
        <v>0.28458910914046515</v>
      </c>
      <c r="M2438" s="146">
        <f>+IF(K2438&lt;0,-H2438*L2438,H2438*L2438)</f>
        <v>1.2572761704853347E-3</v>
      </c>
      <c r="N2438" s="142">
        <f>+M2438/K2438</f>
        <v>3.5738901092262844E-3</v>
      </c>
      <c r="O2438" s="148"/>
    </row>
    <row r="2439" spans="2:15" ht="15.75" x14ac:dyDescent="0.3">
      <c r="B2439" s="141"/>
      <c r="C2439" s="142"/>
      <c r="D2439" s="152"/>
      <c r="E2439" s="144"/>
      <c r="F2439" s="142"/>
      <c r="G2439" s="142"/>
      <c r="H2439" s="146"/>
      <c r="I2439" s="152"/>
      <c r="J2439" s="143"/>
      <c r="K2439" s="142"/>
      <c r="L2439" s="149" t="s">
        <v>166</v>
      </c>
      <c r="M2439" s="150">
        <f>+SUM(M2437:M2438)-C2437</f>
        <v>-3.3134151180291577E-6</v>
      </c>
      <c r="N2439" s="151">
        <f>+SUM(N2437:N2438)</f>
        <v>7.0636010384200806E-3</v>
      </c>
      <c r="O2439" s="153"/>
    </row>
    <row r="2440" spans="2:15" x14ac:dyDescent="0.25">
      <c r="B2440" s="141"/>
      <c r="C2440" s="142"/>
      <c r="D2440" s="152"/>
      <c r="E2440" s="144"/>
      <c r="F2440" s="142"/>
      <c r="G2440" s="142"/>
      <c r="H2440" s="146"/>
      <c r="I2440" s="152"/>
      <c r="J2440" s="143"/>
      <c r="K2440" s="142"/>
      <c r="L2440" s="142"/>
      <c r="M2440" s="142"/>
      <c r="N2440" s="142"/>
      <c r="O2440" s="153"/>
    </row>
    <row r="2441" spans="2:15" x14ac:dyDescent="0.25">
      <c r="B2441" s="154" t="s">
        <v>146</v>
      </c>
      <c r="C2441" s="143">
        <f>4.52/1000</f>
        <v>4.5199999999999997E-3</v>
      </c>
      <c r="D2441" s="156">
        <f>+D2402+O2402</f>
        <v>335.27162357754543</v>
      </c>
      <c r="E2441" s="144" t="s">
        <v>112</v>
      </c>
      <c r="F2441" s="143">
        <v>401.36</v>
      </c>
      <c r="G2441" s="145">
        <f>110/1000</f>
        <v>0.11</v>
      </c>
      <c r="H2441" s="146">
        <f>+PI()*G2441^2/4</f>
        <v>9.5033177771091243E-3</v>
      </c>
      <c r="I2441" s="156">
        <f>+D2428+O2428</f>
        <v>335.31001166104647</v>
      </c>
      <c r="J2441" s="147">
        <f>+D2441</f>
        <v>335.27162357754543</v>
      </c>
      <c r="K2441" s="147">
        <f>+I2441-J2441</f>
        <v>3.8388083501047277E-2</v>
      </c>
      <c r="L2441" s="142">
        <f>(-2*POWER(2*9.81*G2441*ABS(K2441)/F2441,0.5))*(LOG10(($D$2/(3.7*G2441))+((2.51*$D$3*POWER(F2441,0.5))/(G2441*POWER(2*9.81*G2441*ABS(K2441),0.5)))))</f>
        <v>8.0278434006920057E-2</v>
      </c>
      <c r="M2441" s="146">
        <f>+IF(K2441&lt;0,-H2441*L2441,H2441*L2441)</f>
        <v>7.6291146901644505E-4</v>
      </c>
      <c r="N2441" s="142">
        <f>+M2441/K2441</f>
        <v>1.987365347362631E-2</v>
      </c>
      <c r="O2441" s="148">
        <f>2*M2445/N2445</f>
        <v>-8.8220986125944008E-4</v>
      </c>
    </row>
    <row r="2442" spans="2:15" x14ac:dyDescent="0.25">
      <c r="B2442" s="141"/>
      <c r="C2442" s="142"/>
      <c r="D2442" s="152"/>
      <c r="E2442" s="144" t="s">
        <v>167</v>
      </c>
      <c r="F2442" s="143">
        <v>249.85</v>
      </c>
      <c r="G2442" s="145">
        <f>75/1000</f>
        <v>7.4999999999999997E-2</v>
      </c>
      <c r="H2442" s="146">
        <f>+PI()*G2442^2/4</f>
        <v>4.4178646691106467E-3</v>
      </c>
      <c r="I2442" s="156">
        <f>+D2437+O2437</f>
        <v>334.91889055159965</v>
      </c>
      <c r="J2442" s="147">
        <f>+D2441</f>
        <v>335.27162357754543</v>
      </c>
      <c r="K2442" s="147">
        <f>+I2442-J2442</f>
        <v>-0.35273302594578126</v>
      </c>
      <c r="L2442" s="142">
        <f>(-2*POWER(2*9.81*G2442*ABS(K2442)/F2442,0.5))*(LOG10(($D$2/(3.7*G2442))+((2.51*$D$3*POWER(F2442,0.5))/(G2442*POWER(2*9.81*G2442*ABS(K2442),0.5)))))</f>
        <v>0.28502066423982891</v>
      </c>
      <c r="M2442" s="146">
        <f>+IF(K2442&lt;0,-H2442*L2442,H2442*L2442)</f>
        <v>-1.2591827225115885E-3</v>
      </c>
      <c r="N2442" s="142">
        <f>+M2442/K2442</f>
        <v>3.5697896989808318E-3</v>
      </c>
      <c r="O2442" s="148"/>
    </row>
    <row r="2443" spans="2:15" x14ac:dyDescent="0.25">
      <c r="B2443" s="141"/>
      <c r="C2443" s="142"/>
      <c r="D2443" s="152"/>
      <c r="E2443" s="144" t="s">
        <v>140</v>
      </c>
      <c r="F2443" s="143">
        <v>298.01</v>
      </c>
      <c r="G2443" s="145">
        <f>63/1000</f>
        <v>6.3E-2</v>
      </c>
      <c r="H2443" s="146">
        <f>+PI()*G2443^2/4</f>
        <v>3.1172453105244723E-3</v>
      </c>
      <c r="I2443" s="156">
        <f>+D2408+O2408</f>
        <v>335.2328316269639</v>
      </c>
      <c r="J2443" s="147">
        <f>+D2441</f>
        <v>335.27162357754543</v>
      </c>
      <c r="K2443" s="147">
        <f>+I2443-J2443</f>
        <v>-3.879195058152618E-2</v>
      </c>
      <c r="L2443" s="142">
        <f>(-2*POWER(2*9.81*G2443*ABS(K2443)/F2443,0.5))*(LOG10(($D$2/(3.7*G2443))+((2.51*$D$3*POWER(F2443,0.5))/(G2443*POWER(2*9.81*G2443*ABS(K2443),0.5)))))</f>
        <v>6.3365444821393863E-2</v>
      </c>
      <c r="M2443" s="146">
        <f>+IF(K2443&lt;0,-H2443*L2443,H2443*L2443)</f>
        <v>-1.9752563571878723E-4</v>
      </c>
      <c r="N2443" s="142">
        <f>+M2443/K2443</f>
        <v>5.0919232664947377E-3</v>
      </c>
      <c r="O2443" s="148"/>
    </row>
    <row r="2444" spans="2:15" x14ac:dyDescent="0.25">
      <c r="B2444" s="141"/>
      <c r="C2444" s="142"/>
      <c r="D2444" s="142"/>
      <c r="E2444" s="144" t="s">
        <v>168</v>
      </c>
      <c r="F2444" s="143">
        <v>184.94</v>
      </c>
      <c r="G2444" s="145">
        <f>110/1000</f>
        <v>0.11</v>
      </c>
      <c r="H2444" s="146">
        <f>+PI()*G2444^2/4</f>
        <v>9.5033177771091243E-3</v>
      </c>
      <c r="I2444" s="156">
        <f>+D2416+O2416</f>
        <v>335.78803986097506</v>
      </c>
      <c r="J2444" s="147">
        <f>+D2441</f>
        <v>335.27162357754543</v>
      </c>
      <c r="K2444" s="147">
        <f>+I2444-J2444</f>
        <v>0.51641628342963486</v>
      </c>
      <c r="L2444" s="142">
        <f>(-2*POWER(2*9.81*G2444*ABS(K2444)/F2444,0.5))*(LOG10(($D$2/(3.7*G2444))+((2.51*$D$3*POWER(F2444,0.5))/(G2444*POWER(2*9.81*G2444*ABS(K2444),0.5)))))</f>
        <v>0.54683753803462354</v>
      </c>
      <c r="M2444" s="146">
        <f>+IF(K2444&lt;0,-H2444*L2444,H2444*L2444)</f>
        <v>5.1967708963950249E-3</v>
      </c>
      <c r="N2444" s="142">
        <f>+M2444/K2444</f>
        <v>1.006314297814569E-2</v>
      </c>
      <c r="O2444" s="148"/>
    </row>
    <row r="2445" spans="2:15" ht="15.75" x14ac:dyDescent="0.3">
      <c r="B2445" s="141"/>
      <c r="C2445" s="142"/>
      <c r="D2445" s="142"/>
      <c r="E2445" s="142"/>
      <c r="F2445" s="142"/>
      <c r="G2445" s="142"/>
      <c r="H2445" s="146"/>
      <c r="I2445" s="152"/>
      <c r="J2445" s="143"/>
      <c r="K2445" s="142"/>
      <c r="L2445" s="149" t="s">
        <v>166</v>
      </c>
      <c r="M2445" s="150">
        <f>+SUM(M2441:M2444)-C2441</f>
        <v>-1.7025992818905586E-5</v>
      </c>
      <c r="N2445" s="151">
        <f>+SUM(N2441:N2444)</f>
        <v>3.8598509417247573E-2</v>
      </c>
      <c r="O2445" s="153"/>
    </row>
    <row r="2446" spans="2:15" x14ac:dyDescent="0.25">
      <c r="B2446" s="141"/>
      <c r="C2446" s="142"/>
      <c r="D2446" s="142"/>
      <c r="E2446" s="142"/>
      <c r="F2446" s="142"/>
      <c r="G2446" s="142"/>
      <c r="H2446" s="146"/>
      <c r="I2446" s="142"/>
      <c r="J2446" s="143"/>
      <c r="K2446" s="142"/>
      <c r="L2446" s="142"/>
      <c r="M2446" s="142"/>
      <c r="N2446" s="142"/>
      <c r="O2446" s="153"/>
    </row>
    <row r="2447" spans="2:15" x14ac:dyDescent="0.25">
      <c r="B2447" s="154" t="s">
        <v>147</v>
      </c>
      <c r="C2447" s="142">
        <f>0.79/1000</f>
        <v>7.9000000000000001E-4</v>
      </c>
      <c r="D2447" s="147">
        <f>+D2408+O2408</f>
        <v>335.2328316269639</v>
      </c>
      <c r="E2447" s="144" t="s">
        <v>140</v>
      </c>
      <c r="F2447" s="143">
        <v>298.01</v>
      </c>
      <c r="G2447" s="143">
        <f>63/1000</f>
        <v>6.3E-2</v>
      </c>
      <c r="H2447" s="146">
        <f>+PI()*G2447^2/4</f>
        <v>3.1172453105244723E-3</v>
      </c>
      <c r="I2447" s="147">
        <f>+D2441+O2441</f>
        <v>335.2707413676842</v>
      </c>
      <c r="J2447" s="147">
        <f>+D2447</f>
        <v>335.2328316269639</v>
      </c>
      <c r="K2447" s="147">
        <f>+I2447-J2447</f>
        <v>3.7909740720294849E-2</v>
      </c>
      <c r="L2447" s="142">
        <f>(-2*POWER(2*9.81*G2447*ABS(K2447)/F2447,0.5))*(LOG10(($D$2/(3.7*G2447))+((2.51*$D$3*POWER(F2447,0.5))/(G2447*POWER(2*9.81*G2447*ABS(K2447),0.5)))))</f>
        <v>6.2515742394954651E-2</v>
      </c>
      <c r="M2447" s="146">
        <f>+IF(K2447&lt;0,-H2447*L2447,H2447*L2447)</f>
        <v>1.9487690481462833E-4</v>
      </c>
      <c r="N2447" s="142">
        <f>+M2447/K2447</f>
        <v>5.140549661166679E-3</v>
      </c>
      <c r="O2447" s="148">
        <f>2*M2449/N2449</f>
        <v>-8.9041289467851968E-4</v>
      </c>
    </row>
    <row r="2448" spans="2:15" x14ac:dyDescent="0.25">
      <c r="B2448" s="141"/>
      <c r="C2448" s="142"/>
      <c r="D2448" s="142"/>
      <c r="E2448" s="144" t="s">
        <v>169</v>
      </c>
      <c r="F2448" s="143">
        <v>119.71</v>
      </c>
      <c r="G2448" s="143">
        <f>63/1000</f>
        <v>6.3E-2</v>
      </c>
      <c r="H2448" s="146">
        <f>+PI()*G2448^2/4</f>
        <v>3.1172453105244723E-3</v>
      </c>
      <c r="I2448" s="147">
        <f>+D2412+O2412</f>
        <v>335.3356328883151</v>
      </c>
      <c r="J2448" s="147">
        <f>+D2447</f>
        <v>335.2328316269639</v>
      </c>
      <c r="K2448" s="147">
        <f>+I2448-J2448</f>
        <v>0.10280126135120327</v>
      </c>
      <c r="L2448" s="142">
        <f>(-2*POWER(2*9.81*G2448*ABS(K2448)/F2448,0.5))*(LOG10(($D$2/(3.7*G2448))+((2.51*$D$3*POWER(F2448,0.5))/(G2448*POWER(2*9.81*G2448*ABS(K2448),0.5)))))</f>
        <v>0.18935889996682873</v>
      </c>
      <c r="M2448" s="146">
        <f>+IF(K2448&lt;0,-H2448*L2448,H2448*L2448)</f>
        <v>5.9027814292766944E-4</v>
      </c>
      <c r="N2448" s="142">
        <f>+M2448/K2448</f>
        <v>5.7419348281251455E-3</v>
      </c>
      <c r="O2448" s="148"/>
    </row>
    <row r="2449" spans="2:15" ht="15.75" x14ac:dyDescent="0.3">
      <c r="B2449" s="141"/>
      <c r="C2449" s="142"/>
      <c r="D2449" s="142"/>
      <c r="E2449" s="142"/>
      <c r="F2449" s="142"/>
      <c r="G2449" s="142"/>
      <c r="H2449" s="146"/>
      <c r="I2449" s="142"/>
      <c r="J2449" s="142"/>
      <c r="K2449" s="142"/>
      <c r="L2449" s="149" t="s">
        <v>166</v>
      </c>
      <c r="M2449" s="150">
        <f>+SUM(M2447:M2448)-C2447</f>
        <v>-4.8449522577022125E-6</v>
      </c>
      <c r="N2449" s="151">
        <f>+SUM(N2447:N2448)</f>
        <v>1.0882484489291824E-2</v>
      </c>
      <c r="O2449" s="153"/>
    </row>
    <row r="2450" spans="2:15" x14ac:dyDescent="0.25">
      <c r="B2450" s="141"/>
      <c r="C2450" s="142"/>
      <c r="D2450" s="142"/>
      <c r="E2450" s="142"/>
      <c r="F2450" s="142"/>
      <c r="G2450" s="142"/>
      <c r="H2450" s="146"/>
      <c r="I2450" s="142"/>
      <c r="J2450" s="142"/>
      <c r="K2450" s="142"/>
      <c r="L2450" s="142"/>
      <c r="M2450" s="142"/>
      <c r="N2450" s="142"/>
      <c r="O2450" s="153"/>
    </row>
    <row r="2451" spans="2:15" x14ac:dyDescent="0.25">
      <c r="B2451" s="154" t="s">
        <v>148</v>
      </c>
      <c r="C2451" s="142">
        <f>0.76/1000</f>
        <v>7.6000000000000004E-4</v>
      </c>
      <c r="D2451" s="147">
        <f>+D2412+O2412</f>
        <v>335.3356328883151</v>
      </c>
      <c r="E2451" s="144" t="s">
        <v>169</v>
      </c>
      <c r="F2451" s="143">
        <v>119.71</v>
      </c>
      <c r="G2451" s="143">
        <f>63/1000</f>
        <v>6.3E-2</v>
      </c>
      <c r="H2451" s="146">
        <f>+PI()*G2451^2/4</f>
        <v>3.1172453105244723E-3</v>
      </c>
      <c r="I2451" s="147">
        <f>+D2447+O2447</f>
        <v>335.2319412140692</v>
      </c>
      <c r="J2451" s="261">
        <f>+D2451</f>
        <v>335.3356328883151</v>
      </c>
      <c r="K2451" s="147">
        <f>+I2451-J2451</f>
        <v>-0.10369167424590842</v>
      </c>
      <c r="L2451" s="142">
        <f>(-2*POWER(2*9.81*G2451*ABS(K2451)/F2451,0.5))*(LOG10(($D$2/(3.7*G2451))+((2.51*$D$3*POWER(F2451,0.5))/(G2451*POWER(2*9.81*G2451*ABS(K2451),0.5)))))</f>
        <v>0.19029911576621478</v>
      </c>
      <c r="M2451" s="146">
        <f>+IF(K2451&lt;0,-H2451*L2451,H2451*L2451)</f>
        <v>-5.9320902621918668E-4</v>
      </c>
      <c r="N2451" s="142">
        <f>+M2451/K2451</f>
        <v>5.7208935098527853E-3</v>
      </c>
      <c r="O2451" s="148">
        <f>2*M2453/N2453</f>
        <v>-8.4059084763384582E-4</v>
      </c>
    </row>
    <row r="2452" spans="2:15" x14ac:dyDescent="0.25">
      <c r="B2452" s="141"/>
      <c r="C2452" s="142"/>
      <c r="D2452" s="142"/>
      <c r="E2452" s="144" t="s">
        <v>122</v>
      </c>
      <c r="F2452" s="143">
        <v>283.68</v>
      </c>
      <c r="G2452" s="143">
        <f>75/1000</f>
        <v>7.4999999999999997E-2</v>
      </c>
      <c r="H2452" s="146">
        <f>+PI()*G2452^2/4</f>
        <v>4.4178646691106467E-3</v>
      </c>
      <c r="I2452" s="147">
        <f>+D2416+O2416</f>
        <v>335.78803986097506</v>
      </c>
      <c r="J2452" s="261">
        <f>+D2451</f>
        <v>335.3356328883151</v>
      </c>
      <c r="K2452" s="147">
        <f>+I2452-J2452</f>
        <v>0.45240697265995777</v>
      </c>
      <c r="L2452" s="262">
        <f>(-2*POWER(2*9.81*G2452*ABS(K2452)/F2452,0.5))*(LOG10(($D$2/(3.7*G2452))+((2.51*$D$3*POWER(F2452,0.5))/(G2452*POWER(2*9.81*G2452*ABS(K2452),0.5)))))</f>
        <v>0.30547581271992041</v>
      </c>
      <c r="M2452" s="146">
        <f>+IF(K2452&lt;0,-H2452*L2452,H2452*L2452)</f>
        <v>1.3495508002831971E-3</v>
      </c>
      <c r="N2452" s="142">
        <f>+M2452/K2452</f>
        <v>2.9830459781563946E-3</v>
      </c>
      <c r="O2452" s="148"/>
    </row>
    <row r="2453" spans="2:15" ht="15.75" x14ac:dyDescent="0.3">
      <c r="B2453" s="141"/>
      <c r="C2453" s="142"/>
      <c r="D2453" s="142"/>
      <c r="E2453" s="142"/>
      <c r="F2453" s="142"/>
      <c r="G2453" s="142"/>
      <c r="H2453" s="142"/>
      <c r="I2453" s="142"/>
      <c r="J2453" s="142"/>
      <c r="K2453" s="142"/>
      <c r="L2453" s="149" t="s">
        <v>166</v>
      </c>
      <c r="M2453" s="150">
        <f>+SUM(M2451:M2452)-C2451</f>
        <v>-3.6582259359896688E-6</v>
      </c>
      <c r="N2453" s="151">
        <f>+SUM(N2451:N2452)</f>
        <v>8.703939488009179E-3</v>
      </c>
      <c r="O2453" s="153"/>
    </row>
    <row r="2454" spans="2:15" x14ac:dyDescent="0.25">
      <c r="B2454" s="154"/>
      <c r="C2454" s="142"/>
      <c r="D2454" s="142"/>
      <c r="E2454" s="142"/>
      <c r="F2454" s="142"/>
      <c r="G2454" s="142"/>
      <c r="H2454" s="142"/>
      <c r="I2454" s="142"/>
      <c r="J2454" s="142"/>
      <c r="K2454" s="142"/>
      <c r="L2454" s="142"/>
      <c r="M2454" s="142"/>
      <c r="N2454" s="142"/>
      <c r="O2454" s="153"/>
    </row>
    <row r="2455" spans="2:15" x14ac:dyDescent="0.25">
      <c r="B2455" s="154" t="s">
        <v>142</v>
      </c>
      <c r="C2455" s="142">
        <f>3.71/1000</f>
        <v>3.7099999999999998E-3</v>
      </c>
      <c r="D2455" s="147">
        <f>+D2416+O2416</f>
        <v>335.78803986097506</v>
      </c>
      <c r="E2455" s="144" t="s">
        <v>168</v>
      </c>
      <c r="F2455" s="143">
        <v>184.94</v>
      </c>
      <c r="G2455" s="145">
        <f>110/1000</f>
        <v>0.11</v>
      </c>
      <c r="H2455" s="146">
        <f>+PI()*G2455^2/4</f>
        <v>9.5033177771091243E-3</v>
      </c>
      <c r="I2455" s="147">
        <f>+D2441+O2441</f>
        <v>335.2707413676842</v>
      </c>
      <c r="J2455" s="261">
        <f>+D2455</f>
        <v>335.78803986097506</v>
      </c>
      <c r="K2455" s="147">
        <f>+I2455-J2455</f>
        <v>-0.51729849329086619</v>
      </c>
      <c r="L2455" s="262">
        <f>(-2*POWER(2*9.81*G2455*ABS(K2455)/F2455,0.5))*(LOG10(($D$2/(3.7*G2455))+((2.51*$D$3*POWER(F2455,0.5))/(G2455*POWER(2*9.81*G2455*ABS(K2455),0.5)))))</f>
        <v>0.54736131713775105</v>
      </c>
      <c r="M2455" s="146">
        <f>+IF(K2455&lt;0,-H2455*L2455,H2455*L2455)</f>
        <v>-5.2017485356570543E-3</v>
      </c>
      <c r="N2455" s="142">
        <f>+M2455/K2455</f>
        <v>1.0055603492222467E-2</v>
      </c>
      <c r="O2455" s="148">
        <f>2*M2458/N2458</f>
        <v>-7.0722305020257234E-4</v>
      </c>
    </row>
    <row r="2456" spans="2:15" x14ac:dyDescent="0.25">
      <c r="B2456" s="141"/>
      <c r="C2456" s="142"/>
      <c r="D2456" s="142"/>
      <c r="E2456" s="144" t="s">
        <v>171</v>
      </c>
      <c r="F2456" s="143">
        <v>283.68</v>
      </c>
      <c r="G2456" s="143">
        <f>75/1000</f>
        <v>7.4999999999999997E-2</v>
      </c>
      <c r="H2456" s="146">
        <f>+PI()*G2456^2/4</f>
        <v>4.4178646691106467E-3</v>
      </c>
      <c r="I2456" s="147">
        <f>+D2451+O2451</f>
        <v>335.33479229746746</v>
      </c>
      <c r="J2456" s="261">
        <f>+D2455</f>
        <v>335.78803986097506</v>
      </c>
      <c r="K2456" s="147">
        <f>+I2456-J2456</f>
        <v>-0.45324756350760254</v>
      </c>
      <c r="L2456" s="262">
        <f>(-2*POWER(2*9.81*G2456*ABS(K2456)/F2456,0.5))*(LOG10(($D$2/(3.7*G2456))+((2.51*$D$3*POWER(F2456,0.5))/(G2456*POWER(2*9.81*G2456*ABS(K2456),0.5)))))</f>
        <v>0.30579826411326833</v>
      </c>
      <c r="M2456" s="146">
        <f>+IF(K2456&lt;0,-H2456*L2456,H2456*L2456)</f>
        <v>-1.3509753469013743E-3</v>
      </c>
      <c r="N2456" s="142">
        <f>+M2456/K2456</f>
        <v>2.9806566116901225E-3</v>
      </c>
      <c r="O2456" s="148"/>
    </row>
    <row r="2457" spans="2:15" x14ac:dyDescent="0.25">
      <c r="B2457" s="141"/>
      <c r="C2457" s="142"/>
      <c r="D2457" s="142"/>
      <c r="E2457" s="144" t="s">
        <v>170</v>
      </c>
      <c r="F2457" s="143">
        <v>372.26</v>
      </c>
      <c r="G2457" s="145">
        <f>110/1000</f>
        <v>0.11</v>
      </c>
      <c r="H2457" s="146">
        <f>+PI()*G2457^2/4</f>
        <v>9.5033177771091243E-3</v>
      </c>
      <c r="I2457" s="147">
        <v>339.3</v>
      </c>
      <c r="J2457" s="261">
        <f>+D2455</f>
        <v>335.78803986097506</v>
      </c>
      <c r="K2457" s="147">
        <f>+I2457-J2457</f>
        <v>3.51196013902495</v>
      </c>
      <c r="L2457" s="262">
        <f>(-2*POWER(2*9.81*G2457*ABS(K2457)/F2457,0.5))*(LOG10(($D$2/(3.7*G2457))+((2.51*$D$3*POWER(F2457,0.5))/(G2457*POWER(2*9.81*G2457*ABS(K2457),0.5)))))</f>
        <v>1.0793158335225181</v>
      </c>
      <c r="M2457" s="146">
        <f>+IF(K2457&lt;0,-H2457*L2457,H2457*L2457)</f>
        <v>1.0257081347829898E-2</v>
      </c>
      <c r="N2457" s="142">
        <f>+M2457/K2457</f>
        <v>2.9206143981684381E-3</v>
      </c>
      <c r="O2457" s="148"/>
    </row>
    <row r="2458" spans="2:15" ht="16.5" thickBot="1" x14ac:dyDescent="0.35">
      <c r="B2458" s="299"/>
      <c r="C2458" s="300"/>
      <c r="D2458" s="300"/>
      <c r="E2458" s="300"/>
      <c r="F2458" s="300"/>
      <c r="G2458" s="300"/>
      <c r="H2458" s="300"/>
      <c r="I2458" s="300"/>
      <c r="J2458" s="300"/>
      <c r="K2458" s="300"/>
      <c r="L2458" s="301" t="s">
        <v>166</v>
      </c>
      <c r="M2458" s="302">
        <f>+SUM(M2455:M2457)-C2455</f>
        <v>-5.6425347285306987E-6</v>
      </c>
      <c r="N2458" s="303">
        <f>+SUM(N2455:N2457)</f>
        <v>1.5956874502081029E-2</v>
      </c>
      <c r="O2458" s="304"/>
    </row>
    <row r="2460" spans="2:15" ht="15.75" thickBot="1" x14ac:dyDescent="0.3"/>
    <row r="2461" spans="2:15" ht="15.75" thickBot="1" x14ac:dyDescent="0.3">
      <c r="B2461" s="131">
        <f>+B2422+1</f>
        <v>64</v>
      </c>
      <c r="D2461" s="297"/>
    </row>
    <row r="2462" spans="2:15" ht="32.25" thickBot="1" x14ac:dyDescent="0.3">
      <c r="B2462" s="125" t="s">
        <v>151</v>
      </c>
      <c r="C2462" s="298" t="s">
        <v>161</v>
      </c>
      <c r="D2462" s="298" t="s">
        <v>153</v>
      </c>
      <c r="E2462" s="125" t="s">
        <v>152</v>
      </c>
      <c r="F2462" s="125" t="s">
        <v>78</v>
      </c>
      <c r="G2462" s="125" t="s">
        <v>115</v>
      </c>
      <c r="H2462" s="125" t="s">
        <v>154</v>
      </c>
      <c r="I2462" s="125" t="s">
        <v>155</v>
      </c>
      <c r="J2462" s="125" t="s">
        <v>156</v>
      </c>
      <c r="K2462" s="125" t="s">
        <v>157</v>
      </c>
      <c r="L2462" s="125" t="s">
        <v>82</v>
      </c>
      <c r="M2462" s="125" t="s">
        <v>164</v>
      </c>
      <c r="N2462" s="125" t="s">
        <v>158</v>
      </c>
      <c r="O2462" s="129" t="s">
        <v>165</v>
      </c>
    </row>
    <row r="2463" spans="2:15" x14ac:dyDescent="0.25">
      <c r="B2463" s="132" t="s">
        <v>127</v>
      </c>
      <c r="C2463" s="133">
        <f>2.97/1000</f>
        <v>2.97E-3</v>
      </c>
      <c r="D2463" s="134">
        <f>+D2424+O2424</f>
        <v>336.47512764266293</v>
      </c>
      <c r="E2463" s="135" t="s">
        <v>110</v>
      </c>
      <c r="F2463" s="136">
        <v>310.83</v>
      </c>
      <c r="G2463" s="137">
        <f>110/1000</f>
        <v>0.11</v>
      </c>
      <c r="H2463" s="138">
        <f>+PI()*G2463^2/4</f>
        <v>9.5033177771091243E-3</v>
      </c>
      <c r="I2463" s="134">
        <v>339.3</v>
      </c>
      <c r="J2463" s="134">
        <f>+D2463</f>
        <v>336.47512764266293</v>
      </c>
      <c r="K2463" s="134">
        <f>+I2463-J2463</f>
        <v>2.8248723573370853</v>
      </c>
      <c r="L2463" s="133">
        <f>(-2*POWER(2*9.81*G2463*ABS(K2463)/F2463,0.5))*(LOG10(($D$2/(3.7*G2463))+((2.51*$D$3*POWER(F2463,0.5))/(G2463*POWER(2*9.81*G2463*ABS(K2463),0.5)))))</f>
        <v>1.0571164444598027</v>
      </c>
      <c r="M2463" s="139">
        <f>+IF(K2463&lt;0,-H2463*L2463,H2463*L2463)</f>
        <v>1.0046113499109234E-2</v>
      </c>
      <c r="N2463" s="133">
        <f>+M2463/K2463</f>
        <v>3.5563070568538453E-3</v>
      </c>
      <c r="O2463" s="140">
        <f>2*M2465/N2465</f>
        <v>-5.7702895962749004E-4</v>
      </c>
    </row>
    <row r="2464" spans="2:15" x14ac:dyDescent="0.25">
      <c r="B2464" s="141"/>
      <c r="C2464" s="142"/>
      <c r="D2464" s="143"/>
      <c r="E2464" s="144" t="s">
        <v>138</v>
      </c>
      <c r="F2464" s="143">
        <v>240.22</v>
      </c>
      <c r="G2464" s="145">
        <f>110/1000</f>
        <v>0.11</v>
      </c>
      <c r="H2464" s="146">
        <f>+PI()*G2464^2/4</f>
        <v>9.5033177771091243E-3</v>
      </c>
      <c r="I2464" s="147">
        <f>+D2428+O2428</f>
        <v>335.31001166104647</v>
      </c>
      <c r="J2464" s="147">
        <f>+D2463</f>
        <v>336.47512764266293</v>
      </c>
      <c r="K2464" s="147">
        <f>+I2464-J2464</f>
        <v>-1.1651159816164522</v>
      </c>
      <c r="L2464" s="142">
        <f>(-2*POWER(2*9.81*G2464*ABS(K2464)/F2464,0.5))*(LOG10(($D$2/(3.7*G2464))+((2.51*$D$3*POWER(F2464,0.5))/(G2464*POWER(2*9.81*G2464*ABS(K2464),0.5)))))</f>
        <v>0.74488643208353167</v>
      </c>
      <c r="M2464" s="146">
        <f>+IF(K2464&lt;0,-H2464*L2464,H2464*L2464)</f>
        <v>-7.0788924719468148E-3</v>
      </c>
      <c r="N2464" s="142">
        <f>+M2464/K2464</f>
        <v>6.0756976847281246E-3</v>
      </c>
      <c r="O2464" s="148"/>
    </row>
    <row r="2465" spans="2:15" ht="15.75" x14ac:dyDescent="0.3">
      <c r="B2465" s="141"/>
      <c r="C2465" s="142"/>
      <c r="D2465" s="143"/>
      <c r="E2465" s="144"/>
      <c r="F2465" s="143"/>
      <c r="G2465" s="145"/>
      <c r="H2465" s="146"/>
      <c r="I2465" s="147"/>
      <c r="J2465" s="147"/>
      <c r="K2465" s="147"/>
      <c r="L2465" s="149" t="s">
        <v>166</v>
      </c>
      <c r="M2465" s="150">
        <f>+SUM(M2463:M2464)-C2463</f>
        <v>-2.7789728375810473E-6</v>
      </c>
      <c r="N2465" s="151">
        <f>+SUM(N2463:N2464)</f>
        <v>9.632004741581969E-3</v>
      </c>
      <c r="O2465" s="148"/>
    </row>
    <row r="2466" spans="2:15" x14ac:dyDescent="0.25">
      <c r="B2466" s="141"/>
      <c r="C2466" s="142"/>
      <c r="D2466" s="143"/>
      <c r="E2466" s="144"/>
      <c r="F2466" s="142"/>
      <c r="G2466" s="142"/>
      <c r="H2466" s="146"/>
      <c r="I2466" s="152"/>
      <c r="J2466" s="142"/>
      <c r="K2466" s="142"/>
      <c r="L2466" s="142"/>
      <c r="M2466" s="142"/>
      <c r="N2466" s="142"/>
      <c r="O2466" s="153"/>
    </row>
    <row r="2467" spans="2:15" x14ac:dyDescent="0.25">
      <c r="B2467" s="154" t="s">
        <v>128</v>
      </c>
      <c r="C2467" s="142">
        <f>3.73/1000</f>
        <v>3.7299999999999998E-3</v>
      </c>
      <c r="D2467" s="147">
        <f>+D2428+O2428</f>
        <v>335.31001166104647</v>
      </c>
      <c r="E2467" s="144" t="s">
        <v>138</v>
      </c>
      <c r="F2467" s="143">
        <v>240.22</v>
      </c>
      <c r="G2467" s="155">
        <f>110/1000</f>
        <v>0.11</v>
      </c>
      <c r="H2467" s="146">
        <f>+PI()*G2467^2/4</f>
        <v>9.5033177771091243E-3</v>
      </c>
      <c r="I2467" s="156">
        <f>+D2463+O2463</f>
        <v>336.47455061370329</v>
      </c>
      <c r="J2467" s="147">
        <f>+D2467</f>
        <v>335.31001166104647</v>
      </c>
      <c r="K2467" s="147">
        <f>+I2467-J2467</f>
        <v>1.1645389526568124</v>
      </c>
      <c r="L2467" s="142">
        <f>(-2*POWER(2*9.81*G2467*ABS(K2467)/F2467,0.5))*(LOG10(($D$2/(3.7*G2467))+((2.51*$D$3*POWER(F2467,0.5))/(G2467*POWER(2*9.81*G2467*ABS(K2467),0.5)))))</f>
        <v>0.74468030338731617</v>
      </c>
      <c r="M2467" s="146">
        <f>+IF(K2467&lt;0,-H2467*L2467,H2467*L2467)</f>
        <v>7.0769335654436976E-3</v>
      </c>
      <c r="N2467" s="142">
        <f>+M2467/K2467</f>
        <v>6.0770260619433802E-3</v>
      </c>
      <c r="O2467" s="148">
        <f>2*M2470/N2470</f>
        <v>-8.4340676521864669E-4</v>
      </c>
    </row>
    <row r="2468" spans="2:15" x14ac:dyDescent="0.25">
      <c r="B2468" s="141"/>
      <c r="C2468" s="142"/>
      <c r="D2468" s="143"/>
      <c r="E2468" s="144" t="s">
        <v>139</v>
      </c>
      <c r="F2468" s="147">
        <v>237.3</v>
      </c>
      <c r="G2468" s="155">
        <f>110/1000</f>
        <v>0.11</v>
      </c>
      <c r="H2468" s="146">
        <f>+PI()*G2468^2/4</f>
        <v>9.5033177771091243E-3</v>
      </c>
      <c r="I2468" s="156">
        <f>+D2433+O2433</f>
        <v>335.1173838814334</v>
      </c>
      <c r="J2468" s="147">
        <f>+D2467</f>
        <v>335.31001166104647</v>
      </c>
      <c r="K2468" s="147">
        <f>+I2468-J2468</f>
        <v>-0.1926277796130762</v>
      </c>
      <c r="L2468" s="142">
        <f>(-2*POWER(2*9.81*G2468*ABS(K2468)/F2468,0.5))*(LOG10(($D$2/(3.7*G2468))+((2.51*$D$3*POWER(F2468,0.5))/(G2468*POWER(2*9.81*G2468*ABS(K2468),0.5)))))</f>
        <v>0.27258695878093714</v>
      </c>
      <c r="M2468" s="146">
        <f>+IF(K2468&lt;0,-H2468*L2468,H2468*L2468)</f>
        <v>-2.590480491190992E-3</v>
      </c>
      <c r="N2468" s="142">
        <f>+M2468/K2468</f>
        <v>1.3448114785906724E-2</v>
      </c>
      <c r="O2468" s="148"/>
    </row>
    <row r="2469" spans="2:15" x14ac:dyDescent="0.25">
      <c r="B2469" s="141"/>
      <c r="C2469" s="142"/>
      <c r="D2469" s="143"/>
      <c r="E2469" s="144" t="s">
        <v>112</v>
      </c>
      <c r="F2469" s="143">
        <v>401.36</v>
      </c>
      <c r="G2469" s="155">
        <f>110/1000</f>
        <v>0.11</v>
      </c>
      <c r="H2469" s="146">
        <f>+PI()*G2469^2/4</f>
        <v>9.5033177771091243E-3</v>
      </c>
      <c r="I2469" s="156">
        <f>+D2441+O2441</f>
        <v>335.2707413676842</v>
      </c>
      <c r="J2469" s="147">
        <f>+D2467</f>
        <v>335.31001166104647</v>
      </c>
      <c r="K2469" s="147">
        <f>+I2469-J2469</f>
        <v>-3.9270293362278608E-2</v>
      </c>
      <c r="L2469" s="142">
        <f>(-2*POWER(2*9.81*G2469*ABS(K2469)/F2469,0.5))*(LOG10(($D$2/(3.7*G2469))+((2.51*$D$3*POWER(F2469,0.5))/(G2469*POWER(2*9.81*G2469*ABS(K2469),0.5)))))</f>
        <v>8.1338709774125981E-2</v>
      </c>
      <c r="M2469" s="146">
        <f>+IF(K2469&lt;0,-H2469*L2469,H2469*L2469)</f>
        <v>-7.7298760656357112E-4</v>
      </c>
      <c r="N2469" s="142">
        <f>+M2469/K2469</f>
        <v>1.9683774690261686E-2</v>
      </c>
      <c r="O2469" s="148"/>
    </row>
    <row r="2470" spans="2:15" ht="15.75" x14ac:dyDescent="0.3">
      <c r="B2470" s="141"/>
      <c r="C2470" s="142"/>
      <c r="D2470" s="143"/>
      <c r="E2470" s="144"/>
      <c r="F2470" s="143"/>
      <c r="G2470" s="155"/>
      <c r="H2470" s="146"/>
      <c r="I2470" s="156"/>
      <c r="J2470" s="147"/>
      <c r="K2470" s="147"/>
      <c r="L2470" s="149" t="s">
        <v>166</v>
      </c>
      <c r="M2470" s="150">
        <f>+SUM(M2467:M2469)-C2467</f>
        <v>-1.6534532310864998E-5</v>
      </c>
      <c r="N2470" s="151">
        <f>+SUM(N2467:N2469)</f>
        <v>3.9208915538111788E-2</v>
      </c>
      <c r="O2470" s="153"/>
    </row>
    <row r="2471" spans="2:15" x14ac:dyDescent="0.25">
      <c r="B2471" s="141"/>
      <c r="C2471" s="142"/>
      <c r="D2471" s="143"/>
      <c r="E2471" s="144"/>
      <c r="F2471" s="142"/>
      <c r="G2471" s="142"/>
      <c r="H2471" s="146"/>
      <c r="I2471" s="152"/>
      <c r="J2471" s="143"/>
      <c r="K2471" s="142"/>
      <c r="L2471" s="142"/>
      <c r="M2471" s="142"/>
      <c r="N2471" s="142"/>
      <c r="O2471" s="153"/>
    </row>
    <row r="2472" spans="2:15" x14ac:dyDescent="0.25">
      <c r="B2472" s="154" t="s">
        <v>141</v>
      </c>
      <c r="C2472" s="179">
        <f>1.9/1000</f>
        <v>1.9E-3</v>
      </c>
      <c r="D2472" s="147">
        <f>+D2433+O2433</f>
        <v>335.1173838814334</v>
      </c>
      <c r="E2472" s="144" t="s">
        <v>139</v>
      </c>
      <c r="F2472" s="147">
        <v>237.3</v>
      </c>
      <c r="G2472" s="155">
        <f>110/1000</f>
        <v>0.11</v>
      </c>
      <c r="H2472" s="146">
        <f>+PI()*G2472^2/4</f>
        <v>9.5033177771091243E-3</v>
      </c>
      <c r="I2472" s="156">
        <f>+D2467+O2467</f>
        <v>335.30916825428125</v>
      </c>
      <c r="J2472" s="147">
        <f>+D2472</f>
        <v>335.1173838814334</v>
      </c>
      <c r="K2472" s="147">
        <f>+I2472-J2472</f>
        <v>0.19178437284784877</v>
      </c>
      <c r="L2472" s="142">
        <f>(-2*POWER(2*9.81*G2472*ABS(K2472)/F2472,0.5))*(LOG10(($D$2/(3.7*G2472))+((2.51*$D$3*POWER(F2472,0.5))/(G2472*POWER(2*9.81*G2472*ABS(K2472),0.5)))))</f>
        <v>0.27191049162701775</v>
      </c>
      <c r="M2472" s="146">
        <f>+IF(K2472&lt;0,-H2472*L2472,H2472*L2472)</f>
        <v>2.5840518088615194E-3</v>
      </c>
      <c r="N2472" s="142">
        <f>+M2472/K2472</f>
        <v>1.3473734958121769E-2</v>
      </c>
      <c r="O2472" s="148">
        <f>2*M2474/N2474</f>
        <v>-8.5369385925504677E-4</v>
      </c>
    </row>
    <row r="2473" spans="2:15" x14ac:dyDescent="0.25">
      <c r="B2473" s="141"/>
      <c r="C2473" s="142"/>
      <c r="D2473" s="143"/>
      <c r="E2473" s="144" t="s">
        <v>117</v>
      </c>
      <c r="F2473" s="143">
        <v>401.35</v>
      </c>
      <c r="G2473" s="143">
        <f>75/1000</f>
        <v>7.4999999999999997E-2</v>
      </c>
      <c r="H2473" s="146">
        <f>+PI()*G2473^2/4</f>
        <v>4.4178646691106467E-3</v>
      </c>
      <c r="I2473" s="156">
        <f>+D2437+O2437</f>
        <v>334.91889055159965</v>
      </c>
      <c r="J2473" s="147">
        <f>+D2472</f>
        <v>335.1173838814334</v>
      </c>
      <c r="K2473" s="147">
        <f>+I2473-J2473</f>
        <v>-0.19849332983375234</v>
      </c>
      <c r="L2473" s="142">
        <f>(-2*POWER(2*9.81*G2473*ABS(K2473)/F2473,0.5))*(LOG10(($D$2/(3.7*G2473))+((2.51*$D$3*POWER(F2473,0.5))/(G2473*POWER(2*9.81*G2473*ABS(K2473),0.5)))))</f>
        <v>0.15647595753547874</v>
      </c>
      <c r="M2473" s="146">
        <f>+IF(K2473&lt;0,-H2473*L2473,H2473*L2473)</f>
        <v>-6.912896043612494E-4</v>
      </c>
      <c r="N2473" s="142">
        <f>+M2473/K2473</f>
        <v>3.4826843045065417E-3</v>
      </c>
      <c r="O2473" s="148"/>
    </row>
    <row r="2474" spans="2:15" ht="15.75" x14ac:dyDescent="0.3">
      <c r="B2474" s="141"/>
      <c r="C2474" s="142"/>
      <c r="D2474" s="143"/>
      <c r="E2474" s="144"/>
      <c r="F2474" s="142"/>
      <c r="G2474" s="142"/>
      <c r="H2474" s="146"/>
      <c r="I2474" s="152"/>
      <c r="J2474" s="143"/>
      <c r="K2474" s="142"/>
      <c r="L2474" s="149" t="s">
        <v>166</v>
      </c>
      <c r="M2474" s="150">
        <f>+SUM(M2472:M2473)-C2472</f>
        <v>-7.2377954997298894E-6</v>
      </c>
      <c r="N2474" s="151">
        <f>+SUM(N2472:N2473)</f>
        <v>1.6956419262628312E-2</v>
      </c>
      <c r="O2474" s="153"/>
    </row>
    <row r="2475" spans="2:15" ht="15.75" x14ac:dyDescent="0.3">
      <c r="B2475" s="141"/>
      <c r="C2475" s="142"/>
      <c r="D2475" s="143"/>
      <c r="E2475" s="144"/>
      <c r="F2475" s="142"/>
      <c r="G2475" s="142"/>
      <c r="H2475" s="146"/>
      <c r="I2475" s="152"/>
      <c r="J2475" s="143"/>
      <c r="K2475" s="142"/>
      <c r="L2475" s="149"/>
      <c r="M2475" s="150"/>
      <c r="N2475" s="151"/>
      <c r="O2475" s="153"/>
    </row>
    <row r="2476" spans="2:15" x14ac:dyDescent="0.25">
      <c r="B2476" s="154" t="s">
        <v>145</v>
      </c>
      <c r="C2476" s="143">
        <f>1.95/1000</f>
        <v>1.9499999999999999E-3</v>
      </c>
      <c r="D2476" s="147">
        <f>+D2437+O2437</f>
        <v>334.91889055159965</v>
      </c>
      <c r="E2476" s="144" t="s">
        <v>117</v>
      </c>
      <c r="F2476" s="143">
        <v>401.35</v>
      </c>
      <c r="G2476" s="143">
        <f>75/1000</f>
        <v>7.4999999999999997E-2</v>
      </c>
      <c r="H2476" s="146">
        <f>+PI()*G2476^2/4</f>
        <v>4.4178646691106467E-3</v>
      </c>
      <c r="I2476" s="147">
        <f>+D2472+O2472</f>
        <v>335.11653018757414</v>
      </c>
      <c r="J2476" s="147">
        <f>+D2476</f>
        <v>334.91889055159965</v>
      </c>
      <c r="K2476" s="147">
        <f>+I2476-J2476</f>
        <v>0.19763963597449674</v>
      </c>
      <c r="L2476" s="262">
        <f>(-2*POWER(2*9.81*G2476*ABS(K2476)/F2476,0.5))*(LOG10(($D$2/(3.7*G2476))+((2.51*$D$3*POWER(F2476,0.5))/(G2476*POWER(2*9.81*G2476*ABS(K2476),0.5)))))</f>
        <v>0.15608893132168275</v>
      </c>
      <c r="M2476" s="146">
        <f>+IF(K2476&lt;0,-H2476*L2476,H2476*L2476)</f>
        <v>6.8957977492530042E-4</v>
      </c>
      <c r="N2476" s="142">
        <f>+M2476/K2476</f>
        <v>3.4890763258351846E-3</v>
      </c>
      <c r="O2476" s="148">
        <f>2*M2478/N2478</f>
        <v>-8.5810469850420613E-4</v>
      </c>
    </row>
    <row r="2477" spans="2:15" x14ac:dyDescent="0.25">
      <c r="B2477" s="141"/>
      <c r="C2477" s="142"/>
      <c r="D2477" s="143"/>
      <c r="E2477" s="144" t="s">
        <v>167</v>
      </c>
      <c r="F2477" s="143">
        <v>249.85</v>
      </c>
      <c r="G2477" s="143">
        <f>75/1000</f>
        <v>7.4999999999999997E-2</v>
      </c>
      <c r="H2477" s="146">
        <f>+PI()*G2477^2/4</f>
        <v>4.4178646691106467E-3</v>
      </c>
      <c r="I2477" s="147">
        <f>+D2441+O2441</f>
        <v>335.2707413676842</v>
      </c>
      <c r="J2477" s="147">
        <f>+D2476</f>
        <v>334.91889055159965</v>
      </c>
      <c r="K2477" s="147">
        <f>+I2477-J2477</f>
        <v>0.35185081608454993</v>
      </c>
      <c r="L2477" s="142">
        <f>(-2*POWER(2*9.81*G2477*ABS(K2477)/F2477,0.5))*(LOG10(($D$2/(3.7*G2477))+((2.51*$D$3*POWER(F2477,0.5))/(G2477*POWER(2*9.81*G2477*ABS(K2477),0.5)))))</f>
        <v>0.28461486306783423</v>
      </c>
      <c r="M2477" s="146">
        <f>+IF(K2477&lt;0,-H2477*L2477,H2477*L2477)</f>
        <v>1.2573899478511496E-3</v>
      </c>
      <c r="N2477" s="142">
        <f>+M2477/K2477</f>
        <v>3.5736451085820365E-3</v>
      </c>
      <c r="O2477" s="148"/>
    </row>
    <row r="2478" spans="2:15" ht="15.75" x14ac:dyDescent="0.3">
      <c r="B2478" s="141"/>
      <c r="C2478" s="142"/>
      <c r="D2478" s="152"/>
      <c r="E2478" s="144"/>
      <c r="F2478" s="142"/>
      <c r="G2478" s="142"/>
      <c r="H2478" s="146"/>
      <c r="I2478" s="152"/>
      <c r="J2478" s="143"/>
      <c r="K2478" s="142"/>
      <c r="L2478" s="149" t="s">
        <v>166</v>
      </c>
      <c r="M2478" s="150">
        <f>+SUM(M2476:M2477)-C2476</f>
        <v>-3.0302772235498918E-6</v>
      </c>
      <c r="N2478" s="151">
        <f>+SUM(N2476:N2477)</f>
        <v>7.062721434417221E-3</v>
      </c>
      <c r="O2478" s="153"/>
    </row>
    <row r="2479" spans="2:15" x14ac:dyDescent="0.25">
      <c r="B2479" s="141"/>
      <c r="C2479" s="142"/>
      <c r="D2479" s="152"/>
      <c r="E2479" s="144"/>
      <c r="F2479" s="142"/>
      <c r="G2479" s="142"/>
      <c r="H2479" s="146"/>
      <c r="I2479" s="152"/>
      <c r="J2479" s="143"/>
      <c r="K2479" s="142"/>
      <c r="L2479" s="142"/>
      <c r="M2479" s="142"/>
      <c r="N2479" s="142"/>
      <c r="O2479" s="153"/>
    </row>
    <row r="2480" spans="2:15" x14ac:dyDescent="0.25">
      <c r="B2480" s="154" t="s">
        <v>146</v>
      </c>
      <c r="C2480" s="143">
        <f>4.52/1000</f>
        <v>4.5199999999999997E-3</v>
      </c>
      <c r="D2480" s="156">
        <f>+D2441+O2441</f>
        <v>335.2707413676842</v>
      </c>
      <c r="E2480" s="144" t="s">
        <v>112</v>
      </c>
      <c r="F2480" s="143">
        <v>401.36</v>
      </c>
      <c r="G2480" s="145">
        <f>110/1000</f>
        <v>0.11</v>
      </c>
      <c r="H2480" s="146">
        <f>+PI()*G2480^2/4</f>
        <v>9.5033177771091243E-3</v>
      </c>
      <c r="I2480" s="156">
        <f>+D2467+O2467</f>
        <v>335.30916825428125</v>
      </c>
      <c r="J2480" s="147">
        <f>+D2480</f>
        <v>335.2707413676842</v>
      </c>
      <c r="K2480" s="147">
        <f>+I2480-J2480</f>
        <v>3.842688659705118E-2</v>
      </c>
      <c r="L2480" s="142">
        <f>(-2*POWER(2*9.81*G2480*ABS(K2480)/F2480,0.5))*(LOG10(($D$2/(3.7*G2480))+((2.51*$D$3*POWER(F2480,0.5))/(G2480*POWER(2*9.81*G2480*ABS(K2480),0.5)))))</f>
        <v>8.0325289580890052E-2</v>
      </c>
      <c r="M2480" s="146">
        <f>+IF(K2480&lt;0,-H2480*L2480,H2480*L2480)</f>
        <v>7.6335675242551076E-4</v>
      </c>
      <c r="N2480" s="142">
        <f>+M2480/K2480</f>
        <v>1.9865173060470885E-2</v>
      </c>
      <c r="O2480" s="148">
        <f>2*M2484/N2484</f>
        <v>-8.0691206208898078E-4</v>
      </c>
    </row>
    <row r="2481" spans="2:15" x14ac:dyDescent="0.25">
      <c r="B2481" s="141"/>
      <c r="C2481" s="142"/>
      <c r="D2481" s="152"/>
      <c r="E2481" s="144" t="s">
        <v>167</v>
      </c>
      <c r="F2481" s="143">
        <v>249.85</v>
      </c>
      <c r="G2481" s="145">
        <f>75/1000</f>
        <v>7.4999999999999997E-2</v>
      </c>
      <c r="H2481" s="146">
        <f>+PI()*G2481^2/4</f>
        <v>4.4178646691106467E-3</v>
      </c>
      <c r="I2481" s="156">
        <f>+D2476+O2476</f>
        <v>334.91803244690112</v>
      </c>
      <c r="J2481" s="147">
        <f>+D2480</f>
        <v>335.2707413676842</v>
      </c>
      <c r="K2481" s="147">
        <f>+I2481-J2481</f>
        <v>-0.3527089207830727</v>
      </c>
      <c r="L2481" s="142">
        <f>(-2*POWER(2*9.81*G2481*ABS(K2481)/F2481,0.5))*(LOG10(($D$2/(3.7*G2481))+((2.51*$D$3*POWER(F2481,0.5))/(G2481*POWER(2*9.81*G2481*ABS(K2481),0.5)))))</f>
        <v>0.28500958222101075</v>
      </c>
      <c r="M2481" s="146">
        <f>+IF(K2481&lt;0,-H2481*L2481,H2481*L2481)</f>
        <v>-1.2591337636521894E-3</v>
      </c>
      <c r="N2481" s="142">
        <f>+M2481/K2481</f>
        <v>3.5698948607727362E-3</v>
      </c>
      <c r="O2481" s="148"/>
    </row>
    <row r="2482" spans="2:15" x14ac:dyDescent="0.25">
      <c r="B2482" s="141"/>
      <c r="C2482" s="142"/>
      <c r="D2482" s="152"/>
      <c r="E2482" s="144" t="s">
        <v>140</v>
      </c>
      <c r="F2482" s="143">
        <v>298.01</v>
      </c>
      <c r="G2482" s="145">
        <f>63/1000</f>
        <v>6.3E-2</v>
      </c>
      <c r="H2482" s="146">
        <f>+PI()*G2482^2/4</f>
        <v>3.1172453105244723E-3</v>
      </c>
      <c r="I2482" s="156">
        <f>+D2447+O2447</f>
        <v>335.2319412140692</v>
      </c>
      <c r="J2482" s="147">
        <f>+D2480</f>
        <v>335.2707413676842</v>
      </c>
      <c r="K2482" s="147">
        <f>+I2482-J2482</f>
        <v>-3.8800153614999999E-2</v>
      </c>
      <c r="L2482" s="142">
        <f>(-2*POWER(2*9.81*G2482*ABS(K2482)/F2482,0.5))*(LOG10(($D$2/(3.7*G2482))+((2.51*$D$3*POWER(F2482,0.5))/(G2482*POWER(2*9.81*G2482*ABS(K2482),0.5)))))</f>
        <v>6.3373306718864722E-2</v>
      </c>
      <c r="M2482" s="146">
        <f>+IF(K2482&lt;0,-H2482*L2482,H2482*L2482)</f>
        <v>-1.9755014318181008E-4</v>
      </c>
      <c r="N2482" s="142">
        <f>+M2482/K2482</f>
        <v>5.0914783776896677E-3</v>
      </c>
      <c r="O2482" s="148"/>
    </row>
    <row r="2483" spans="2:15" x14ac:dyDescent="0.25">
      <c r="B2483" s="141"/>
      <c r="C2483" s="142"/>
      <c r="D2483" s="142"/>
      <c r="E2483" s="144" t="s">
        <v>168</v>
      </c>
      <c r="F2483" s="143">
        <v>184.94</v>
      </c>
      <c r="G2483" s="145">
        <f>110/1000</f>
        <v>0.11</v>
      </c>
      <c r="H2483" s="146">
        <f>+PI()*G2483^2/4</f>
        <v>9.5033177771091243E-3</v>
      </c>
      <c r="I2483" s="156">
        <f>+D2455+O2455</f>
        <v>335.78733263792486</v>
      </c>
      <c r="J2483" s="147">
        <f>+D2480</f>
        <v>335.2707413676842</v>
      </c>
      <c r="K2483" s="147">
        <f>+I2483-J2483</f>
        <v>0.5165912702406672</v>
      </c>
      <c r="L2483" s="142">
        <f>(-2*POWER(2*9.81*G2483*ABS(K2483)/F2483,0.5))*(LOG10(($D$2/(3.7*G2483))+((2.51*$D$3*POWER(F2483,0.5))/(G2483*POWER(2*9.81*G2483*ABS(K2483),0.5)))))</f>
        <v>0.54694146164371915</v>
      </c>
      <c r="M2483" s="146">
        <f>+IF(K2483&lt;0,-H2483*L2483,H2483*L2483)</f>
        <v>5.1977585154768047E-3</v>
      </c>
      <c r="N2483" s="142">
        <f>+M2483/K2483</f>
        <v>1.0061646053475306E-2</v>
      </c>
      <c r="O2483" s="148"/>
    </row>
    <row r="2484" spans="2:15" ht="15.75" x14ac:dyDescent="0.3">
      <c r="B2484" s="141"/>
      <c r="C2484" s="142"/>
      <c r="D2484" s="142"/>
      <c r="E2484" s="142"/>
      <c r="F2484" s="142"/>
      <c r="G2484" s="142"/>
      <c r="H2484" s="146"/>
      <c r="I2484" s="152"/>
      <c r="J2484" s="143"/>
      <c r="K2484" s="142"/>
      <c r="L2484" s="149" t="s">
        <v>166</v>
      </c>
      <c r="M2484" s="150">
        <f>+SUM(M2480:M2483)-C2480</f>
        <v>-1.5568638931684128E-5</v>
      </c>
      <c r="N2484" s="151">
        <f>+SUM(N2480:N2483)</f>
        <v>3.8588192352408596E-2</v>
      </c>
      <c r="O2484" s="153"/>
    </row>
    <row r="2485" spans="2:15" x14ac:dyDescent="0.25">
      <c r="B2485" s="141"/>
      <c r="C2485" s="142"/>
      <c r="D2485" s="142"/>
      <c r="E2485" s="142"/>
      <c r="F2485" s="142"/>
      <c r="G2485" s="142"/>
      <c r="H2485" s="146"/>
      <c r="I2485" s="142"/>
      <c r="J2485" s="143"/>
      <c r="K2485" s="142"/>
      <c r="L2485" s="142"/>
      <c r="M2485" s="142"/>
      <c r="N2485" s="142"/>
      <c r="O2485" s="153"/>
    </row>
    <row r="2486" spans="2:15" x14ac:dyDescent="0.25">
      <c r="B2486" s="154" t="s">
        <v>147</v>
      </c>
      <c r="C2486" s="142">
        <f>0.79/1000</f>
        <v>7.9000000000000001E-4</v>
      </c>
      <c r="D2486" s="147">
        <f>+D2447+O2447</f>
        <v>335.2319412140692</v>
      </c>
      <c r="E2486" s="144" t="s">
        <v>140</v>
      </c>
      <c r="F2486" s="143">
        <v>298.01</v>
      </c>
      <c r="G2486" s="143">
        <f>63/1000</f>
        <v>6.3E-2</v>
      </c>
      <c r="H2486" s="146">
        <f>+PI()*G2486^2/4</f>
        <v>3.1172453105244723E-3</v>
      </c>
      <c r="I2486" s="147">
        <f>+D2480+O2480</f>
        <v>335.26993445562209</v>
      </c>
      <c r="J2486" s="147">
        <f>+D2486</f>
        <v>335.2319412140692</v>
      </c>
      <c r="K2486" s="147">
        <f>+I2486-J2486</f>
        <v>3.7993241552896961E-2</v>
      </c>
      <c r="L2486" s="142">
        <f>(-2*POWER(2*9.81*G2486*ABS(K2486)/F2486,0.5))*(LOG10(($D$2/(3.7*G2486))+((2.51*$D$3*POWER(F2486,0.5))/(G2486*POWER(2*9.81*G2486*ABS(K2486),0.5)))))</f>
        <v>6.2596524886640123E-2</v>
      </c>
      <c r="M2486" s="146">
        <f>+IF(K2486&lt;0,-H2486*L2486,H2486*L2486)</f>
        <v>1.9512872365800736E-4</v>
      </c>
      <c r="N2486" s="142">
        <f>+M2486/K2486</f>
        <v>5.135879848165493E-3</v>
      </c>
      <c r="O2486" s="148">
        <f>2*M2488/N2488</f>
        <v>-8.1437863966380797E-4</v>
      </c>
    </row>
    <row r="2487" spans="2:15" x14ac:dyDescent="0.25">
      <c r="B2487" s="141"/>
      <c r="C2487" s="142"/>
      <c r="D2487" s="142"/>
      <c r="E2487" s="144" t="s">
        <v>169</v>
      </c>
      <c r="F2487" s="143">
        <v>119.71</v>
      </c>
      <c r="G2487" s="143">
        <f>63/1000</f>
        <v>6.3E-2</v>
      </c>
      <c r="H2487" s="146">
        <f>+PI()*G2487^2/4</f>
        <v>3.1172453105244723E-3</v>
      </c>
      <c r="I2487" s="147">
        <f>+D2451+O2451</f>
        <v>335.33479229746746</v>
      </c>
      <c r="J2487" s="147">
        <f>+D2486</f>
        <v>335.2319412140692</v>
      </c>
      <c r="K2487" s="147">
        <f>+I2487-J2487</f>
        <v>0.10285108339826365</v>
      </c>
      <c r="L2487" s="142">
        <f>(-2*POWER(2*9.81*G2487*ABS(K2487)/F2487,0.5))*(LOG10(($D$2/(3.7*G2487))+((2.51*$D$3*POWER(F2487,0.5))/(G2487*POWER(2*9.81*G2487*ABS(K2487),0.5)))))</f>
        <v>0.18941160214610248</v>
      </c>
      <c r="M2487" s="146">
        <f>+IF(K2487&lt;0,-H2487*L2487,H2487*L2487)</f>
        <v>5.9044242854886506E-4</v>
      </c>
      <c r="N2487" s="142">
        <f>+M2487/K2487</f>
        <v>5.7407506954742782E-3</v>
      </c>
      <c r="O2487" s="148"/>
    </row>
    <row r="2488" spans="2:15" ht="15.75" x14ac:dyDescent="0.3">
      <c r="B2488" s="141"/>
      <c r="C2488" s="142"/>
      <c r="D2488" s="142"/>
      <c r="E2488" s="142"/>
      <c r="F2488" s="142"/>
      <c r="G2488" s="142"/>
      <c r="H2488" s="146"/>
      <c r="I2488" s="142"/>
      <c r="J2488" s="142"/>
      <c r="K2488" s="142"/>
      <c r="L2488" s="149" t="s">
        <v>166</v>
      </c>
      <c r="M2488" s="150">
        <f>+SUM(M2486:M2487)-C2486</f>
        <v>-4.4288477931275902E-6</v>
      </c>
      <c r="N2488" s="151">
        <f>+SUM(N2486:N2487)</f>
        <v>1.087663054363977E-2</v>
      </c>
      <c r="O2488" s="153"/>
    </row>
    <row r="2489" spans="2:15" x14ac:dyDescent="0.25">
      <c r="B2489" s="141"/>
      <c r="C2489" s="142"/>
      <c r="D2489" s="142"/>
      <c r="E2489" s="142"/>
      <c r="F2489" s="142"/>
      <c r="G2489" s="142"/>
      <c r="H2489" s="146"/>
      <c r="I2489" s="142"/>
      <c r="J2489" s="142"/>
      <c r="K2489" s="142"/>
      <c r="L2489" s="142"/>
      <c r="M2489" s="142"/>
      <c r="N2489" s="142"/>
      <c r="O2489" s="153"/>
    </row>
    <row r="2490" spans="2:15" x14ac:dyDescent="0.25">
      <c r="B2490" s="154" t="s">
        <v>148</v>
      </c>
      <c r="C2490" s="142">
        <f>0.76/1000</f>
        <v>7.6000000000000004E-4</v>
      </c>
      <c r="D2490" s="147">
        <f>+D2451+O2451</f>
        <v>335.33479229746746</v>
      </c>
      <c r="E2490" s="144" t="s">
        <v>169</v>
      </c>
      <c r="F2490" s="143">
        <v>119.71</v>
      </c>
      <c r="G2490" s="143">
        <f>63/1000</f>
        <v>6.3E-2</v>
      </c>
      <c r="H2490" s="146">
        <f>+PI()*G2490^2/4</f>
        <v>3.1172453105244723E-3</v>
      </c>
      <c r="I2490" s="147">
        <f>+D2486+O2486</f>
        <v>335.23112683542951</v>
      </c>
      <c r="J2490" s="261">
        <f>+D2490</f>
        <v>335.33479229746746</v>
      </c>
      <c r="K2490" s="147">
        <f>+I2490-J2490</f>
        <v>-0.10366546203795224</v>
      </c>
      <c r="L2490" s="142">
        <f>(-2*POWER(2*9.81*G2490*ABS(K2490)/F2490,0.5))*(LOG10(($D$2/(3.7*G2490))+((2.51*$D$3*POWER(F2490,0.5))/(G2490*POWER(2*9.81*G2490*ABS(K2490),0.5)))))</f>
        <v>0.19027148781392078</v>
      </c>
      <c r="M2490" s="146">
        <f>+IF(K2490&lt;0,-H2490*L2490,H2490*L2490)</f>
        <v>-5.9312290311445883E-4</v>
      </c>
      <c r="N2490" s="142">
        <f>+M2490/K2490</f>
        <v>5.7215092804710089E-3</v>
      </c>
      <c r="O2490" s="148">
        <f>2*M2492/N2492</f>
        <v>-7.6882802199927647E-4</v>
      </c>
    </row>
    <row r="2491" spans="2:15" x14ac:dyDescent="0.25">
      <c r="B2491" s="141"/>
      <c r="C2491" s="142"/>
      <c r="D2491" s="142"/>
      <c r="E2491" s="144" t="s">
        <v>122</v>
      </c>
      <c r="F2491" s="143">
        <v>283.68</v>
      </c>
      <c r="G2491" s="143">
        <f>75/1000</f>
        <v>7.4999999999999997E-2</v>
      </c>
      <c r="H2491" s="146">
        <f>+PI()*G2491^2/4</f>
        <v>4.4178646691106467E-3</v>
      </c>
      <c r="I2491" s="147">
        <f>+D2455+O2455</f>
        <v>335.78733263792486</v>
      </c>
      <c r="J2491" s="261">
        <f>+D2490</f>
        <v>335.33479229746746</v>
      </c>
      <c r="K2491" s="147">
        <f>+I2491-J2491</f>
        <v>0.45254034045740354</v>
      </c>
      <c r="L2491" s="262">
        <f>(-2*POWER(2*9.81*G2491*ABS(K2491)/F2491,0.5))*(LOG10(($D$2/(3.7*G2491))+((2.51*$D$3*POWER(F2491,0.5))/(G2491*POWER(2*9.81*G2491*ABS(K2491),0.5)))))</f>
        <v>0.30552699032239111</v>
      </c>
      <c r="M2491" s="146">
        <f>+IF(K2491&lt;0,-H2491*L2491,H2491*L2491)</f>
        <v>1.3497768960050022E-3</v>
      </c>
      <c r="N2491" s="142">
        <f>+M2491/K2491</f>
        <v>2.982666461603666E-3</v>
      </c>
      <c r="O2491" s="148"/>
    </row>
    <row r="2492" spans="2:15" ht="15.75" x14ac:dyDescent="0.3">
      <c r="B2492" s="141"/>
      <c r="C2492" s="142"/>
      <c r="D2492" s="142"/>
      <c r="E2492" s="142"/>
      <c r="F2492" s="142"/>
      <c r="G2492" s="142"/>
      <c r="H2492" s="142"/>
      <c r="I2492" s="142"/>
      <c r="J2492" s="142"/>
      <c r="K2492" s="142"/>
      <c r="L2492" s="149" t="s">
        <v>166</v>
      </c>
      <c r="M2492" s="150">
        <f>+SUM(M2490:M2491)-C2490</f>
        <v>-3.3460071094566779E-6</v>
      </c>
      <c r="N2492" s="151">
        <f>+SUM(N2490:N2491)</f>
        <v>8.704175742074674E-3</v>
      </c>
      <c r="O2492" s="153"/>
    </row>
    <row r="2493" spans="2:15" x14ac:dyDescent="0.25">
      <c r="B2493" s="154"/>
      <c r="C2493" s="142"/>
      <c r="D2493" s="142"/>
      <c r="E2493" s="142"/>
      <c r="F2493" s="142"/>
      <c r="G2493" s="142"/>
      <c r="H2493" s="142"/>
      <c r="I2493" s="142"/>
      <c r="J2493" s="142"/>
      <c r="K2493" s="142"/>
      <c r="L2493" s="142"/>
      <c r="M2493" s="142"/>
      <c r="N2493" s="142"/>
      <c r="O2493" s="153"/>
    </row>
    <row r="2494" spans="2:15" x14ac:dyDescent="0.25">
      <c r="B2494" s="154" t="s">
        <v>142</v>
      </c>
      <c r="C2494" s="142">
        <f>3.71/1000</f>
        <v>3.7099999999999998E-3</v>
      </c>
      <c r="D2494" s="147">
        <f>+D2455+O2455</f>
        <v>335.78733263792486</v>
      </c>
      <c r="E2494" s="144" t="s">
        <v>168</v>
      </c>
      <c r="F2494" s="143">
        <v>184.94</v>
      </c>
      <c r="G2494" s="145">
        <f>110/1000</f>
        <v>0.11</v>
      </c>
      <c r="H2494" s="146">
        <f>+PI()*G2494^2/4</f>
        <v>9.5033177771091243E-3</v>
      </c>
      <c r="I2494" s="147">
        <f>+D2480+O2480</f>
        <v>335.26993445562209</v>
      </c>
      <c r="J2494" s="261">
        <f>+D2494</f>
        <v>335.78733263792486</v>
      </c>
      <c r="K2494" s="147">
        <f>+I2494-J2494</f>
        <v>-0.51739818230277024</v>
      </c>
      <c r="L2494" s="262">
        <f>(-2*POWER(2*9.81*G2494*ABS(K2494)/F2494,0.5))*(LOG10(($D$2/(3.7*G2494))+((2.51*$D$3*POWER(F2494,0.5))/(G2494*POWER(2*9.81*G2494*ABS(K2494),0.5)))))</f>
        <v>0.54742047867636734</v>
      </c>
      <c r="M2494" s="146">
        <f>+IF(K2494&lt;0,-H2494*L2494,H2494*L2494)</f>
        <v>-5.2023107665587079E-3</v>
      </c>
      <c r="N2494" s="142">
        <f>+M2494/K2494</f>
        <v>1.0054752692413651E-2</v>
      </c>
      <c r="O2494" s="148">
        <f>2*M2497/N2497</f>
        <v>-6.4685329850057904E-4</v>
      </c>
    </row>
    <row r="2495" spans="2:15" x14ac:dyDescent="0.25">
      <c r="B2495" s="141"/>
      <c r="C2495" s="142"/>
      <c r="D2495" s="142"/>
      <c r="E2495" s="144" t="s">
        <v>171</v>
      </c>
      <c r="F2495" s="143">
        <v>283.68</v>
      </c>
      <c r="G2495" s="143">
        <f>75/1000</f>
        <v>7.4999999999999997E-2</v>
      </c>
      <c r="H2495" s="146">
        <f>+PI()*G2495^2/4</f>
        <v>4.4178646691106467E-3</v>
      </c>
      <c r="I2495" s="147">
        <f>+D2490+O2490</f>
        <v>335.33402346944547</v>
      </c>
      <c r="J2495" s="261">
        <f>+D2494</f>
        <v>335.78733263792486</v>
      </c>
      <c r="K2495" s="147">
        <f>+I2495-J2495</f>
        <v>-0.45330916847939307</v>
      </c>
      <c r="L2495" s="262">
        <f>(-2*POWER(2*9.81*G2495*ABS(K2495)/F2495,0.5))*(LOG10(($D$2/(3.7*G2495))+((2.51*$D$3*POWER(F2495,0.5))/(G2495*POWER(2*9.81*G2495*ABS(K2495),0.5)))))</f>
        <v>0.30582188547394518</v>
      </c>
      <c r="M2495" s="146">
        <f>+IF(K2495&lt;0,-H2495*L2495,H2495*L2495)</f>
        <v>-1.3510797028761449E-3</v>
      </c>
      <c r="N2495" s="142">
        <f>+M2495/K2495</f>
        <v>2.9804817480490989E-3</v>
      </c>
      <c r="O2495" s="148"/>
    </row>
    <row r="2496" spans="2:15" x14ac:dyDescent="0.25">
      <c r="B2496" s="141"/>
      <c r="C2496" s="142"/>
      <c r="D2496" s="142"/>
      <c r="E2496" s="144" t="s">
        <v>170</v>
      </c>
      <c r="F2496" s="143">
        <v>372.26</v>
      </c>
      <c r="G2496" s="145">
        <f>110/1000</f>
        <v>0.11</v>
      </c>
      <c r="H2496" s="146">
        <f>+PI()*G2496^2/4</f>
        <v>9.5033177771091243E-3</v>
      </c>
      <c r="I2496" s="147">
        <v>339.3</v>
      </c>
      <c r="J2496" s="261">
        <f>+D2494</f>
        <v>335.78733263792486</v>
      </c>
      <c r="K2496" s="147">
        <f>+I2496-J2496</f>
        <v>3.512667362075149</v>
      </c>
      <c r="L2496" s="262">
        <f>(-2*POWER(2*9.81*G2496*ABS(K2496)/F2496,0.5))*(LOG10(($D$2/(3.7*G2496))+((2.51*$D$3*POWER(F2496,0.5))/(G2496*POWER(2*9.81*G2496*ABS(K2496),0.5)))))</f>
        <v>1.0794367028153256</v>
      </c>
      <c r="M2496" s="146">
        <f>+IF(K2496&lt;0,-H2496*L2496,H2496*L2496)</f>
        <v>1.0258230007128942E-2</v>
      </c>
      <c r="N2496" s="142">
        <f>+M2496/K2496</f>
        <v>2.9203533809898734E-3</v>
      </c>
      <c r="O2496" s="148"/>
    </row>
    <row r="2497" spans="2:15" ht="16.5" thickBot="1" x14ac:dyDescent="0.35">
      <c r="B2497" s="299"/>
      <c r="C2497" s="300"/>
      <c r="D2497" s="300"/>
      <c r="E2497" s="300"/>
      <c r="F2497" s="300"/>
      <c r="G2497" s="300"/>
      <c r="H2497" s="300"/>
      <c r="I2497" s="300"/>
      <c r="J2497" s="300"/>
      <c r="K2497" s="300"/>
      <c r="L2497" s="301" t="s">
        <v>166</v>
      </c>
      <c r="M2497" s="302">
        <f>+SUM(M2494:M2496)-C2494</f>
        <v>-5.1604623059111482E-6</v>
      </c>
      <c r="N2497" s="303">
        <f>+SUM(N2494:N2496)</f>
        <v>1.5955587821452621E-2</v>
      </c>
      <c r="O2497" s="304"/>
    </row>
    <row r="2499" spans="2:15" ht="15.75" thickBot="1" x14ac:dyDescent="0.3"/>
    <row r="2500" spans="2:15" ht="15.75" thickBot="1" x14ac:dyDescent="0.3">
      <c r="B2500" s="131">
        <f>+B2461+1</f>
        <v>65</v>
      </c>
      <c r="D2500" s="297"/>
    </row>
    <row r="2501" spans="2:15" ht="32.25" thickBot="1" x14ac:dyDescent="0.3">
      <c r="B2501" s="125" t="s">
        <v>151</v>
      </c>
      <c r="C2501" s="298" t="s">
        <v>161</v>
      </c>
      <c r="D2501" s="298" t="s">
        <v>153</v>
      </c>
      <c r="E2501" s="125" t="s">
        <v>152</v>
      </c>
      <c r="F2501" s="125" t="s">
        <v>78</v>
      </c>
      <c r="G2501" s="125" t="s">
        <v>115</v>
      </c>
      <c r="H2501" s="125" t="s">
        <v>154</v>
      </c>
      <c r="I2501" s="125" t="s">
        <v>155</v>
      </c>
      <c r="J2501" s="125" t="s">
        <v>156</v>
      </c>
      <c r="K2501" s="125" t="s">
        <v>157</v>
      </c>
      <c r="L2501" s="125" t="s">
        <v>82</v>
      </c>
      <c r="M2501" s="125" t="s">
        <v>164</v>
      </c>
      <c r="N2501" s="125" t="s">
        <v>158</v>
      </c>
      <c r="O2501" s="129" t="s">
        <v>165</v>
      </c>
    </row>
    <row r="2502" spans="2:15" x14ac:dyDescent="0.25">
      <c r="B2502" s="132" t="s">
        <v>127</v>
      </c>
      <c r="C2502" s="133">
        <f>2.97/1000</f>
        <v>2.97E-3</v>
      </c>
      <c r="D2502" s="134">
        <f>+D2463+O2463</f>
        <v>336.47455061370329</v>
      </c>
      <c r="E2502" s="135" t="s">
        <v>110</v>
      </c>
      <c r="F2502" s="136">
        <v>310.83</v>
      </c>
      <c r="G2502" s="137">
        <f>110/1000</f>
        <v>0.11</v>
      </c>
      <c r="H2502" s="138">
        <f>+PI()*G2502^2/4</f>
        <v>9.5033177771091243E-3</v>
      </c>
      <c r="I2502" s="134">
        <v>339.3</v>
      </c>
      <c r="J2502" s="134">
        <f>+D2502</f>
        <v>336.47455061370329</v>
      </c>
      <c r="K2502" s="134">
        <f>+I2502-J2502</f>
        <v>2.8254493862967252</v>
      </c>
      <c r="L2502" s="133">
        <f>(-2*POWER(2*9.81*G2502*ABS(K2502)/F2502,0.5))*(LOG10(($D$2/(3.7*G2502))+((2.51*$D$3*POWER(F2502,0.5))/(G2502*POWER(2*9.81*G2502*ABS(K2502),0.5)))))</f>
        <v>1.057236558072177</v>
      </c>
      <c r="M2502" s="139">
        <f>+IF(K2502&lt;0,-H2502*L2502,H2502*L2502)</f>
        <v>1.0047254976936983E-2</v>
      </c>
      <c r="N2502" s="133">
        <f>+M2502/K2502</f>
        <v>3.5559847667651101E-3</v>
      </c>
      <c r="O2502" s="140">
        <f>2*M2504/N2504</f>
        <v>-5.2780256636307218E-4</v>
      </c>
    </row>
    <row r="2503" spans="2:15" x14ac:dyDescent="0.25">
      <c r="B2503" s="141"/>
      <c r="C2503" s="142"/>
      <c r="D2503" s="143"/>
      <c r="E2503" s="144" t="s">
        <v>138</v>
      </c>
      <c r="F2503" s="143">
        <v>240.22</v>
      </c>
      <c r="G2503" s="145">
        <f>110/1000</f>
        <v>0.11</v>
      </c>
      <c r="H2503" s="146">
        <f>+PI()*G2503^2/4</f>
        <v>9.5033177771091243E-3</v>
      </c>
      <c r="I2503" s="147">
        <f>+D2467+O2467</f>
        <v>335.30916825428125</v>
      </c>
      <c r="J2503" s="147">
        <f>+D2502</f>
        <v>336.47455061370329</v>
      </c>
      <c r="K2503" s="147">
        <f>+I2503-J2503</f>
        <v>-1.1653823594220398</v>
      </c>
      <c r="L2503" s="142">
        <f>(-2*POWER(2*9.81*G2503*ABS(K2503)/F2503,0.5))*(LOG10(($D$2/(3.7*G2503))+((2.51*$D$3*POWER(F2503,0.5))/(G2503*POWER(2*9.81*G2503*ABS(K2503),0.5)))))</f>
        <v>0.74498157323547509</v>
      </c>
      <c r="M2503" s="146">
        <f>+IF(K2503&lt;0,-H2503*L2503,H2503*L2503)</f>
        <v>-7.0797966285474131E-3</v>
      </c>
      <c r="N2503" s="142">
        <f>+M2503/K2503</f>
        <v>6.0750847748017832E-3</v>
      </c>
      <c r="O2503" s="148"/>
    </row>
    <row r="2504" spans="2:15" ht="15.75" x14ac:dyDescent="0.3">
      <c r="B2504" s="141"/>
      <c r="C2504" s="142"/>
      <c r="D2504" s="143"/>
      <c r="E2504" s="144"/>
      <c r="F2504" s="143"/>
      <c r="G2504" s="145"/>
      <c r="H2504" s="146"/>
      <c r="I2504" s="147"/>
      <c r="J2504" s="147"/>
      <c r="K2504" s="147"/>
      <c r="L2504" s="149" t="s">
        <v>166</v>
      </c>
      <c r="M2504" s="150">
        <f>+SUM(M2502:M2503)-C2502</f>
        <v>-2.5416516104301116E-6</v>
      </c>
      <c r="N2504" s="151">
        <f>+SUM(N2502:N2503)</f>
        <v>9.6310695415668928E-3</v>
      </c>
      <c r="O2504" s="148"/>
    </row>
    <row r="2505" spans="2:15" x14ac:dyDescent="0.25">
      <c r="B2505" s="141"/>
      <c r="C2505" s="142"/>
      <c r="D2505" s="143"/>
      <c r="E2505" s="144"/>
      <c r="F2505" s="142"/>
      <c r="G2505" s="142"/>
      <c r="H2505" s="146"/>
      <c r="I2505" s="152"/>
      <c r="J2505" s="142"/>
      <c r="K2505" s="142"/>
      <c r="L2505" s="142"/>
      <c r="M2505" s="142"/>
      <c r="N2505" s="142"/>
      <c r="O2505" s="153"/>
    </row>
    <row r="2506" spans="2:15" x14ac:dyDescent="0.25">
      <c r="B2506" s="154" t="s">
        <v>128</v>
      </c>
      <c r="C2506" s="142">
        <f>3.73/1000</f>
        <v>3.7299999999999998E-3</v>
      </c>
      <c r="D2506" s="147">
        <f>+D2467+O2467</f>
        <v>335.30916825428125</v>
      </c>
      <c r="E2506" s="144" t="s">
        <v>138</v>
      </c>
      <c r="F2506" s="143">
        <v>240.22</v>
      </c>
      <c r="G2506" s="155">
        <f>110/1000</f>
        <v>0.11</v>
      </c>
      <c r="H2506" s="146">
        <f>+PI()*G2506^2/4</f>
        <v>9.5033177771091243E-3</v>
      </c>
      <c r="I2506" s="156">
        <f>+D2502+O2502</f>
        <v>336.47402281113693</v>
      </c>
      <c r="J2506" s="147">
        <f>+D2506</f>
        <v>335.30916825428125</v>
      </c>
      <c r="K2506" s="147">
        <f>+I2506-J2506</f>
        <v>1.164854556855687</v>
      </c>
      <c r="L2506" s="142">
        <f>(-2*POWER(2*9.81*G2506*ABS(K2506)/F2506,0.5))*(LOG10(($D$2/(3.7*G2506))+((2.51*$D$3*POWER(F2506,0.5))/(G2506*POWER(2*9.81*G2506*ABS(K2506),0.5)))))</f>
        <v>0.74479305050986955</v>
      </c>
      <c r="M2506" s="146">
        <f>+IF(K2506&lt;0,-H2506*L2506,H2506*L2506)</f>
        <v>7.0780050371777774E-3</v>
      </c>
      <c r="N2506" s="142">
        <f>+M2506/K2506</f>
        <v>6.0762993933625199E-3</v>
      </c>
      <c r="O2506" s="148">
        <f>2*M2509/N2509</f>
        <v>-7.7145436160152463E-4</v>
      </c>
    </row>
    <row r="2507" spans="2:15" x14ac:dyDescent="0.25">
      <c r="B2507" s="141"/>
      <c r="C2507" s="142"/>
      <c r="D2507" s="143"/>
      <c r="E2507" s="144" t="s">
        <v>139</v>
      </c>
      <c r="F2507" s="147">
        <v>237.3</v>
      </c>
      <c r="G2507" s="155">
        <f>110/1000</f>
        <v>0.11</v>
      </c>
      <c r="H2507" s="146">
        <f>+PI()*G2507^2/4</f>
        <v>9.5033177771091243E-3</v>
      </c>
      <c r="I2507" s="156">
        <f>+D2472+O2472</f>
        <v>335.11653018757414</v>
      </c>
      <c r="J2507" s="147">
        <f>+D2506</f>
        <v>335.30916825428125</v>
      </c>
      <c r="K2507" s="147">
        <f>+I2507-J2507</f>
        <v>-0.19263806670710437</v>
      </c>
      <c r="L2507" s="142">
        <f>(-2*POWER(2*9.81*G2507*ABS(K2507)/F2507,0.5))*(LOG10(($D$2/(3.7*G2507))+((2.51*$D$3*POWER(F2507,0.5))/(G2507*POWER(2*9.81*G2507*ABS(K2507),0.5)))))</f>
        <v>0.27259520161208217</v>
      </c>
      <c r="M2507" s="146">
        <f>+IF(K2507&lt;0,-H2507*L2507,H2507*L2507)</f>
        <v>-2.5905588254347463E-3</v>
      </c>
      <c r="N2507" s="142">
        <f>+M2507/K2507</f>
        <v>1.3447803280613011E-2</v>
      </c>
      <c r="O2507" s="148"/>
    </row>
    <row r="2508" spans="2:15" x14ac:dyDescent="0.25">
      <c r="B2508" s="141"/>
      <c r="C2508" s="142"/>
      <c r="D2508" s="143"/>
      <c r="E2508" s="144" t="s">
        <v>112</v>
      </c>
      <c r="F2508" s="143">
        <v>401.36</v>
      </c>
      <c r="G2508" s="155">
        <f>110/1000</f>
        <v>0.11</v>
      </c>
      <c r="H2508" s="146">
        <f>+PI()*G2508^2/4</f>
        <v>9.5033177771091243E-3</v>
      </c>
      <c r="I2508" s="156">
        <f>+D2480+O2480</f>
        <v>335.26993445562209</v>
      </c>
      <c r="J2508" s="147">
        <f>+D2506</f>
        <v>335.30916825428125</v>
      </c>
      <c r="K2508" s="147">
        <f>+I2508-J2508</f>
        <v>-3.9233798659154218E-2</v>
      </c>
      <c r="L2508" s="142">
        <f>(-2*POWER(2*9.81*G2508*ABS(K2508)/F2508,0.5))*(LOG10(($D$2/(3.7*G2508))+((2.51*$D$3*POWER(F2508,0.5))/(G2508*POWER(2*9.81*G2508*ABS(K2508),0.5)))))</f>
        <v>8.1295054799943561E-2</v>
      </c>
      <c r="M2508" s="146">
        <f>+IF(K2508&lt;0,-H2508*L2508,H2508*L2508)</f>
        <v>-7.7257273947136404E-4</v>
      </c>
      <c r="N2508" s="142">
        <f>+M2508/K2508</f>
        <v>1.9691510021324528E-2</v>
      </c>
      <c r="O2508" s="148"/>
    </row>
    <row r="2509" spans="2:15" ht="15.75" x14ac:dyDescent="0.3">
      <c r="B2509" s="141"/>
      <c r="C2509" s="142"/>
      <c r="D2509" s="143"/>
      <c r="E2509" s="144"/>
      <c r="F2509" s="143"/>
      <c r="G2509" s="155"/>
      <c r="H2509" s="146"/>
      <c r="I2509" s="156"/>
      <c r="J2509" s="147"/>
      <c r="K2509" s="147"/>
      <c r="L2509" s="149" t="s">
        <v>166</v>
      </c>
      <c r="M2509" s="150">
        <f>+SUM(M2506:M2508)-C2506</f>
        <v>-1.5126527728332676E-5</v>
      </c>
      <c r="N2509" s="151">
        <f>+SUM(N2506:N2508)</f>
        <v>3.9215612695300057E-2</v>
      </c>
      <c r="O2509" s="153"/>
    </row>
    <row r="2510" spans="2:15" x14ac:dyDescent="0.25">
      <c r="B2510" s="141"/>
      <c r="C2510" s="142"/>
      <c r="D2510" s="143"/>
      <c r="E2510" s="144"/>
      <c r="F2510" s="142"/>
      <c r="G2510" s="142"/>
      <c r="H2510" s="146"/>
      <c r="I2510" s="152"/>
      <c r="J2510" s="143"/>
      <c r="K2510" s="142"/>
      <c r="L2510" s="142"/>
      <c r="M2510" s="142"/>
      <c r="N2510" s="142"/>
      <c r="O2510" s="153"/>
    </row>
    <row r="2511" spans="2:15" x14ac:dyDescent="0.25">
      <c r="B2511" s="154" t="s">
        <v>141</v>
      </c>
      <c r="C2511" s="179">
        <f>1.9/1000</f>
        <v>1.9E-3</v>
      </c>
      <c r="D2511" s="147">
        <f>+D2472+O2472</f>
        <v>335.11653018757414</v>
      </c>
      <c r="E2511" s="144" t="s">
        <v>139</v>
      </c>
      <c r="F2511" s="147">
        <v>237.3</v>
      </c>
      <c r="G2511" s="155">
        <f>110/1000</f>
        <v>0.11</v>
      </c>
      <c r="H2511" s="146">
        <f>+PI()*G2511^2/4</f>
        <v>9.5033177771091243E-3</v>
      </c>
      <c r="I2511" s="156">
        <f>+D2506+O2506</f>
        <v>335.30839679991965</v>
      </c>
      <c r="J2511" s="147">
        <f>+D2511</f>
        <v>335.11653018757414</v>
      </c>
      <c r="K2511" s="147">
        <f>+I2511-J2511</f>
        <v>0.19186661234550684</v>
      </c>
      <c r="L2511" s="142">
        <f>(-2*POWER(2*9.81*G2511*ABS(K2511)/F2511,0.5))*(LOG10(($D$2/(3.7*G2511))+((2.51*$D$3*POWER(F2511,0.5))/(G2511*POWER(2*9.81*G2511*ABS(K2511),0.5)))))</f>
        <v>0.27197651082339425</v>
      </c>
      <c r="M2511" s="146">
        <f>+IF(K2511&lt;0,-H2511*L2511,H2511*L2511)</f>
        <v>2.5846792102640747E-3</v>
      </c>
      <c r="N2511" s="142">
        <f>+M2511/K2511</f>
        <v>1.3471229718746858E-2</v>
      </c>
      <c r="O2511" s="148">
        <f>2*M2513/N2513</f>
        <v>-7.8085012273219846E-4</v>
      </c>
    </row>
    <row r="2512" spans="2:15" x14ac:dyDescent="0.25">
      <c r="B2512" s="141"/>
      <c r="C2512" s="142"/>
      <c r="D2512" s="143"/>
      <c r="E2512" s="144" t="s">
        <v>117</v>
      </c>
      <c r="F2512" s="143">
        <v>401.35</v>
      </c>
      <c r="G2512" s="143">
        <f>75/1000</f>
        <v>7.4999999999999997E-2</v>
      </c>
      <c r="H2512" s="146">
        <f>+PI()*G2512^2/4</f>
        <v>4.4178646691106467E-3</v>
      </c>
      <c r="I2512" s="156">
        <f>+D2476+O2476</f>
        <v>334.91803244690112</v>
      </c>
      <c r="J2512" s="147">
        <f>+D2511</f>
        <v>335.11653018757414</v>
      </c>
      <c r="K2512" s="147">
        <f>+I2512-J2512</f>
        <v>-0.19849774067301951</v>
      </c>
      <c r="L2512" s="142">
        <f>(-2*POWER(2*9.81*G2512*ABS(K2512)/F2512,0.5))*(LOG10(($D$2/(3.7*G2512))+((2.51*$D$3*POWER(F2512,0.5))/(G2512*POWER(2*9.81*G2512*ABS(K2512),0.5)))))</f>
        <v>0.15647795532662079</v>
      </c>
      <c r="M2512" s="146">
        <f>+IF(K2512&lt;0,-H2512*L2512,H2512*L2512)</f>
        <v>-6.912984303321521E-4</v>
      </c>
      <c r="N2512" s="142">
        <f>+M2512/K2512</f>
        <v>3.482651379246231E-3</v>
      </c>
      <c r="O2512" s="148"/>
    </row>
    <row r="2513" spans="2:15" ht="15.75" x14ac:dyDescent="0.3">
      <c r="B2513" s="141"/>
      <c r="C2513" s="142"/>
      <c r="D2513" s="143"/>
      <c r="E2513" s="144"/>
      <c r="F2513" s="142"/>
      <c r="G2513" s="142"/>
      <c r="H2513" s="146"/>
      <c r="I2513" s="152"/>
      <c r="J2513" s="143"/>
      <c r="K2513" s="142"/>
      <c r="L2513" s="149" t="s">
        <v>166</v>
      </c>
      <c r="M2513" s="150">
        <f>+SUM(M2511:M2512)-C2511</f>
        <v>-6.6192200680775023E-6</v>
      </c>
      <c r="N2513" s="151">
        <f>+SUM(N2511:N2512)</f>
        <v>1.695388109799309E-2</v>
      </c>
      <c r="O2513" s="153"/>
    </row>
    <row r="2514" spans="2:15" ht="15.75" x14ac:dyDescent="0.3">
      <c r="B2514" s="141"/>
      <c r="C2514" s="142"/>
      <c r="D2514" s="143"/>
      <c r="E2514" s="144"/>
      <c r="F2514" s="142"/>
      <c r="G2514" s="142"/>
      <c r="H2514" s="146"/>
      <c r="I2514" s="152"/>
      <c r="J2514" s="143"/>
      <c r="K2514" s="142"/>
      <c r="L2514" s="149"/>
      <c r="M2514" s="150"/>
      <c r="N2514" s="151"/>
      <c r="O2514" s="153"/>
    </row>
    <row r="2515" spans="2:15" x14ac:dyDescent="0.25">
      <c r="B2515" s="154" t="s">
        <v>145</v>
      </c>
      <c r="C2515" s="143">
        <f>1.95/1000</f>
        <v>1.9499999999999999E-3</v>
      </c>
      <c r="D2515" s="147">
        <f>+D2476+O2476</f>
        <v>334.91803244690112</v>
      </c>
      <c r="E2515" s="144" t="s">
        <v>117</v>
      </c>
      <c r="F2515" s="143">
        <v>401.35</v>
      </c>
      <c r="G2515" s="143">
        <f>75/1000</f>
        <v>7.4999999999999997E-2</v>
      </c>
      <c r="H2515" s="146">
        <f>+PI()*G2515^2/4</f>
        <v>4.4178646691106467E-3</v>
      </c>
      <c r="I2515" s="147">
        <f>+D2511+O2511</f>
        <v>335.1157493374514</v>
      </c>
      <c r="J2515" s="147">
        <f>+D2515</f>
        <v>334.91803244690112</v>
      </c>
      <c r="K2515" s="147">
        <f>+I2515-J2515</f>
        <v>0.19771689055028219</v>
      </c>
      <c r="L2515" s="262">
        <f>(-2*POWER(2*9.81*G2515*ABS(K2515)/F2515,0.5))*(LOG10(($D$2/(3.7*G2515))+((2.51*$D$3*POWER(F2515,0.5))/(G2515*POWER(2*9.81*G2515*ABS(K2515),0.5)))))</f>
        <v>0.15612398496878269</v>
      </c>
      <c r="M2515" s="146">
        <f>+IF(K2515&lt;0,-H2515*L2515,H2515*L2515)</f>
        <v>6.8973463719434666E-4</v>
      </c>
      <c r="N2515" s="142">
        <f>+M2515/K2515</f>
        <v>3.4884962800835542E-3</v>
      </c>
      <c r="O2515" s="148">
        <f>2*M2517/N2517</f>
        <v>-7.8486626155656553E-4</v>
      </c>
    </row>
    <row r="2516" spans="2:15" x14ac:dyDescent="0.25">
      <c r="B2516" s="141"/>
      <c r="C2516" s="142"/>
      <c r="D2516" s="143"/>
      <c r="E2516" s="144" t="s">
        <v>167</v>
      </c>
      <c r="F2516" s="143">
        <v>249.85</v>
      </c>
      <c r="G2516" s="143">
        <f>75/1000</f>
        <v>7.4999999999999997E-2</v>
      </c>
      <c r="H2516" s="146">
        <f>+PI()*G2516^2/4</f>
        <v>4.4178646691106467E-3</v>
      </c>
      <c r="I2516" s="147">
        <f>+D2480+O2480</f>
        <v>335.26993445562209</v>
      </c>
      <c r="J2516" s="147">
        <f>+D2515</f>
        <v>334.91803244690112</v>
      </c>
      <c r="K2516" s="147">
        <f>+I2516-J2516</f>
        <v>0.35190200872096966</v>
      </c>
      <c r="L2516" s="142">
        <f>(-2*POWER(2*9.81*G2516*ABS(K2516)/F2516,0.5))*(LOG10(($D$2/(3.7*G2516))+((2.51*$D$3*POWER(F2516,0.5))/(G2516*POWER(2*9.81*G2516*ABS(K2516),0.5)))))</f>
        <v>0.28463842301130543</v>
      </c>
      <c r="M2516" s="146">
        <f>+IF(K2516&lt;0,-H2516*L2516,H2516*L2516)</f>
        <v>1.2574940324930172E-3</v>
      </c>
      <c r="N2516" s="142">
        <f>+M2516/K2516</f>
        <v>3.573421013035791E-3</v>
      </c>
      <c r="O2516" s="148"/>
    </row>
    <row r="2517" spans="2:15" ht="15.75" x14ac:dyDescent="0.3">
      <c r="B2517" s="141"/>
      <c r="C2517" s="142"/>
      <c r="D2517" s="152"/>
      <c r="E2517" s="144"/>
      <c r="F2517" s="142"/>
      <c r="G2517" s="142"/>
      <c r="H2517" s="146"/>
      <c r="I2517" s="152"/>
      <c r="J2517" s="143"/>
      <c r="K2517" s="142"/>
      <c r="L2517" s="149" t="s">
        <v>166</v>
      </c>
      <c r="M2517" s="150">
        <f>+SUM(M2515:M2516)-C2515</f>
        <v>-2.7713303126361208E-6</v>
      </c>
      <c r="N2517" s="151">
        <f>+SUM(N2515:N2516)</f>
        <v>7.0619172931193457E-3</v>
      </c>
      <c r="O2517" s="153"/>
    </row>
    <row r="2518" spans="2:15" x14ac:dyDescent="0.25">
      <c r="B2518" s="141"/>
      <c r="C2518" s="142"/>
      <c r="D2518" s="152"/>
      <c r="E2518" s="144"/>
      <c r="F2518" s="142"/>
      <c r="G2518" s="142"/>
      <c r="H2518" s="146"/>
      <c r="I2518" s="152"/>
      <c r="J2518" s="143"/>
      <c r="K2518" s="142"/>
      <c r="L2518" s="142"/>
      <c r="M2518" s="142"/>
      <c r="N2518" s="142"/>
      <c r="O2518" s="153"/>
    </row>
    <row r="2519" spans="2:15" x14ac:dyDescent="0.25">
      <c r="B2519" s="154" t="s">
        <v>146</v>
      </c>
      <c r="C2519" s="143">
        <f>4.52/1000</f>
        <v>4.5199999999999997E-3</v>
      </c>
      <c r="D2519" s="156">
        <f>+D2480+O2480</f>
        <v>335.26993445562209</v>
      </c>
      <c r="E2519" s="144" t="s">
        <v>112</v>
      </c>
      <c r="F2519" s="143">
        <v>401.36</v>
      </c>
      <c r="G2519" s="145">
        <f>110/1000</f>
        <v>0.11</v>
      </c>
      <c r="H2519" s="146">
        <f>+PI()*G2519^2/4</f>
        <v>9.5033177771091243E-3</v>
      </c>
      <c r="I2519" s="156">
        <f>+D2506+O2506</f>
        <v>335.30839679991965</v>
      </c>
      <c r="J2519" s="147">
        <f>+D2519</f>
        <v>335.26993445562209</v>
      </c>
      <c r="K2519" s="147">
        <f>+I2519-J2519</f>
        <v>3.8462344297556683E-2</v>
      </c>
      <c r="L2519" s="142">
        <f>(-2*POWER(2*9.81*G2519*ABS(K2519)/F2519,0.5))*(LOG10(($D$2/(3.7*G2519))+((2.51*$D$3*POWER(F2519,0.5))/(G2519*POWER(2*9.81*G2519*ABS(K2519),0.5)))))</f>
        <v>8.0368087606151772E-2</v>
      </c>
      <c r="M2519" s="146">
        <f>+IF(K2519&lt;0,-H2519*L2519,H2519*L2519)</f>
        <v>7.6376347565980558E-4</v>
      </c>
      <c r="N2519" s="142">
        <f>+M2519/K2519</f>
        <v>1.9857434319424039E-2</v>
      </c>
      <c r="O2519" s="148">
        <f>2*M2523/N2523</f>
        <v>-7.380331821785043E-4</v>
      </c>
    </row>
    <row r="2520" spans="2:15" x14ac:dyDescent="0.25">
      <c r="B2520" s="141"/>
      <c r="C2520" s="142"/>
      <c r="D2520" s="152"/>
      <c r="E2520" s="144" t="s">
        <v>167</v>
      </c>
      <c r="F2520" s="143">
        <v>249.85</v>
      </c>
      <c r="G2520" s="145">
        <f>75/1000</f>
        <v>7.4999999999999997E-2</v>
      </c>
      <c r="H2520" s="146">
        <f>+PI()*G2520^2/4</f>
        <v>4.4178646691106467E-3</v>
      </c>
      <c r="I2520" s="156">
        <f>+D2515+O2515</f>
        <v>334.91724758063958</v>
      </c>
      <c r="J2520" s="147">
        <f>+D2519</f>
        <v>335.26993445562209</v>
      </c>
      <c r="K2520" s="147">
        <f>+I2520-J2520</f>
        <v>-0.35268687498250983</v>
      </c>
      <c r="L2520" s="142">
        <f>(-2*POWER(2*9.81*G2520*ABS(K2520)/F2520,0.5))*(LOG10(($D$2/(3.7*G2520))+((2.51*$D$3*POWER(F2520,0.5))/(G2520*POWER(2*9.81*G2520*ABS(K2520),0.5)))))</f>
        <v>0.28499944667410992</v>
      </c>
      <c r="M2520" s="146">
        <f>+IF(K2520&lt;0,-H2520*L2520,H2520*L2520)</f>
        <v>-1.2590889861776341E-3</v>
      </c>
      <c r="N2520" s="142">
        <f>+M2520/K2520</f>
        <v>3.5699910472712483E-3</v>
      </c>
      <c r="O2520" s="148"/>
    </row>
    <row r="2521" spans="2:15" x14ac:dyDescent="0.25">
      <c r="B2521" s="141"/>
      <c r="C2521" s="142"/>
      <c r="D2521" s="152"/>
      <c r="E2521" s="144" t="s">
        <v>140</v>
      </c>
      <c r="F2521" s="143">
        <v>298.01</v>
      </c>
      <c r="G2521" s="145">
        <f>63/1000</f>
        <v>6.3E-2</v>
      </c>
      <c r="H2521" s="146">
        <f>+PI()*G2521^2/4</f>
        <v>3.1172453105244723E-3</v>
      </c>
      <c r="I2521" s="156">
        <f>+D2486+O2486</f>
        <v>335.23112683542951</v>
      </c>
      <c r="J2521" s="147">
        <f>+D2519</f>
        <v>335.26993445562209</v>
      </c>
      <c r="K2521" s="147">
        <f>+I2521-J2521</f>
        <v>-3.8807620192585546E-2</v>
      </c>
      <c r="L2521" s="142">
        <f>(-2*POWER(2*9.81*G2521*ABS(K2521)/F2521,0.5))*(LOG10(($D$2/(3.7*G2521))+((2.51*$D$3*POWER(F2521,0.5))/(G2521*POWER(2*9.81*G2521*ABS(K2521),0.5)))))</f>
        <v>6.3380462171254343E-2</v>
      </c>
      <c r="M2521" s="146">
        <f>+IF(K2521&lt;0,-H2521*L2521,H2521*L2521)</f>
        <v>-1.9757244848221631E-4</v>
      </c>
      <c r="N2521" s="142">
        <f>+M2521/K2521</f>
        <v>5.0910735443644613E-3</v>
      </c>
      <c r="O2521" s="148"/>
    </row>
    <row r="2522" spans="2:15" x14ac:dyDescent="0.25">
      <c r="B2522" s="141"/>
      <c r="C2522" s="142"/>
      <c r="D2522" s="142"/>
      <c r="E2522" s="144" t="s">
        <v>168</v>
      </c>
      <c r="F2522" s="143">
        <v>184.94</v>
      </c>
      <c r="G2522" s="145">
        <f>110/1000</f>
        <v>0.11</v>
      </c>
      <c r="H2522" s="146">
        <f>+PI()*G2522^2/4</f>
        <v>9.5033177771091243E-3</v>
      </c>
      <c r="I2522" s="156">
        <f>+D2494+O2494</f>
        <v>335.78668578462634</v>
      </c>
      <c r="J2522" s="147">
        <f>+D2519</f>
        <v>335.26993445562209</v>
      </c>
      <c r="K2522" s="147">
        <f>+I2522-J2522</f>
        <v>0.51675132900425069</v>
      </c>
      <c r="L2522" s="142">
        <f>(-2*POWER(2*9.81*G2522*ABS(K2522)/F2522,0.5))*(LOG10(($D$2/(3.7*G2522))+((2.51*$D$3*POWER(F2522,0.5))/(G2522*POWER(2*9.81*G2522*ABS(K2522),0.5)))))</f>
        <v>0.54703650581645424</v>
      </c>
      <c r="M2522" s="146">
        <f>+IF(K2522&lt;0,-H2522*L2522,H2522*L2522)</f>
        <v>5.1986617504531686E-3</v>
      </c>
      <c r="N2522" s="142">
        <f>+M2522/K2522</f>
        <v>1.0060277465508765E-2</v>
      </c>
      <c r="O2522" s="148"/>
    </row>
    <row r="2523" spans="2:15" ht="15.75" x14ac:dyDescent="0.3">
      <c r="B2523" s="141"/>
      <c r="C2523" s="142"/>
      <c r="D2523" s="142"/>
      <c r="E2523" s="142"/>
      <c r="F2523" s="142"/>
      <c r="G2523" s="142"/>
      <c r="H2523" s="146"/>
      <c r="I2523" s="152"/>
      <c r="J2523" s="143"/>
      <c r="K2523" s="142"/>
      <c r="L2523" s="149" t="s">
        <v>166</v>
      </c>
      <c r="M2523" s="150">
        <f>+SUM(M2519:M2522)-C2519</f>
        <v>-1.4236208546875885E-5</v>
      </c>
      <c r="N2523" s="151">
        <f>+SUM(N2519:N2522)</f>
        <v>3.8578776376568515E-2</v>
      </c>
      <c r="O2523" s="153"/>
    </row>
    <row r="2524" spans="2:15" x14ac:dyDescent="0.25">
      <c r="B2524" s="141"/>
      <c r="C2524" s="142"/>
      <c r="D2524" s="142"/>
      <c r="E2524" s="142"/>
      <c r="F2524" s="142"/>
      <c r="G2524" s="142"/>
      <c r="H2524" s="146"/>
      <c r="I2524" s="142"/>
      <c r="J2524" s="143"/>
      <c r="K2524" s="142"/>
      <c r="L2524" s="142"/>
      <c r="M2524" s="142"/>
      <c r="N2524" s="142"/>
      <c r="O2524" s="153"/>
    </row>
    <row r="2525" spans="2:15" x14ac:dyDescent="0.25">
      <c r="B2525" s="154" t="s">
        <v>147</v>
      </c>
      <c r="C2525" s="142">
        <f>0.79/1000</f>
        <v>7.9000000000000001E-4</v>
      </c>
      <c r="D2525" s="147">
        <f>+D2486+O2486</f>
        <v>335.23112683542951</v>
      </c>
      <c r="E2525" s="144" t="s">
        <v>140</v>
      </c>
      <c r="F2525" s="143">
        <v>298.01</v>
      </c>
      <c r="G2525" s="143">
        <f>63/1000</f>
        <v>6.3E-2</v>
      </c>
      <c r="H2525" s="146">
        <f>+PI()*G2525^2/4</f>
        <v>3.1172453105244723E-3</v>
      </c>
      <c r="I2525" s="147">
        <f>+D2519+O2519</f>
        <v>335.2691964224399</v>
      </c>
      <c r="J2525" s="147">
        <f>+D2525</f>
        <v>335.23112683542951</v>
      </c>
      <c r="K2525" s="147">
        <f>+I2525-J2525</f>
        <v>3.8069587010397754E-2</v>
      </c>
      <c r="L2525" s="142">
        <f>(-2*POWER(2*9.81*G2525*ABS(K2525)/F2525,0.5))*(LOG10(($D$2/(3.7*G2525))+((2.51*$D$3*POWER(F2525,0.5))/(G2525*POWER(2*9.81*G2525*ABS(K2525),0.5)))))</f>
        <v>6.2670318764483993E-2</v>
      </c>
      <c r="M2525" s="146">
        <f>+IF(K2525&lt;0,-H2525*L2525,H2525*L2525)</f>
        <v>1.9535875727766155E-4</v>
      </c>
      <c r="N2525" s="142">
        <f>+M2525/K2525</f>
        <v>5.1316227103883269E-3</v>
      </c>
      <c r="O2525" s="148">
        <f>2*M2527/N2527</f>
        <v>-7.4483214857579399E-4</v>
      </c>
    </row>
    <row r="2526" spans="2:15" x14ac:dyDescent="0.25">
      <c r="B2526" s="141"/>
      <c r="C2526" s="142"/>
      <c r="D2526" s="142"/>
      <c r="E2526" s="144" t="s">
        <v>169</v>
      </c>
      <c r="F2526" s="143">
        <v>119.71</v>
      </c>
      <c r="G2526" s="143">
        <f>63/1000</f>
        <v>6.3E-2</v>
      </c>
      <c r="H2526" s="146">
        <f>+PI()*G2526^2/4</f>
        <v>3.1172453105244723E-3</v>
      </c>
      <c r="I2526" s="147">
        <f>+D2490+O2490</f>
        <v>335.33402346944547</v>
      </c>
      <c r="J2526" s="147">
        <f>+D2525</f>
        <v>335.23112683542951</v>
      </c>
      <c r="K2526" s="147">
        <f>+I2526-J2526</f>
        <v>0.10289663401596272</v>
      </c>
      <c r="L2526" s="142">
        <f>(-2*POWER(2*9.81*G2526*ABS(K2526)/F2526,0.5))*(LOG10(($D$2/(3.7*G2526))+((2.51*$D$3*POWER(F2526,0.5))/(G2526*POWER(2*9.81*G2526*ABS(K2526),0.5)))))</f>
        <v>0.18945977624050844</v>
      </c>
      <c r="M2526" s="146">
        <f>+IF(K2526&lt;0,-H2526*L2526,H2526*L2526)</f>
        <v>5.9059259901874078E-4</v>
      </c>
      <c r="N2526" s="142">
        <f>+M2526/K2526</f>
        <v>5.7396687915672743E-3</v>
      </c>
      <c r="O2526" s="148"/>
    </row>
    <row r="2527" spans="2:15" ht="15.75" x14ac:dyDescent="0.3">
      <c r="B2527" s="141"/>
      <c r="C2527" s="142"/>
      <c r="D2527" s="142"/>
      <c r="E2527" s="142"/>
      <c r="F2527" s="142"/>
      <c r="G2527" s="142"/>
      <c r="H2527" s="146"/>
      <c r="I2527" s="142"/>
      <c r="J2527" s="142"/>
      <c r="K2527" s="142"/>
      <c r="L2527" s="149" t="s">
        <v>166</v>
      </c>
      <c r="M2527" s="150">
        <f>+SUM(M2525:M2526)-C2525</f>
        <v>-4.0486437035976803E-6</v>
      </c>
      <c r="N2527" s="151">
        <f>+SUM(N2525:N2526)</f>
        <v>1.08712915019556E-2</v>
      </c>
      <c r="O2527" s="153"/>
    </row>
    <row r="2528" spans="2:15" x14ac:dyDescent="0.25">
      <c r="B2528" s="141"/>
      <c r="C2528" s="142"/>
      <c r="D2528" s="142"/>
      <c r="E2528" s="142"/>
      <c r="F2528" s="142"/>
      <c r="G2528" s="142"/>
      <c r="H2528" s="146"/>
      <c r="I2528" s="142"/>
      <c r="J2528" s="142"/>
      <c r="K2528" s="142"/>
      <c r="L2528" s="142"/>
      <c r="M2528" s="142"/>
      <c r="N2528" s="142"/>
      <c r="O2528" s="153"/>
    </row>
    <row r="2529" spans="2:15" x14ac:dyDescent="0.25">
      <c r="B2529" s="154" t="s">
        <v>148</v>
      </c>
      <c r="C2529" s="142">
        <f>0.76/1000</f>
        <v>7.6000000000000004E-4</v>
      </c>
      <c r="D2529" s="147">
        <f>+D2490+O2490</f>
        <v>335.33402346944547</v>
      </c>
      <c r="E2529" s="144" t="s">
        <v>169</v>
      </c>
      <c r="F2529" s="143">
        <v>119.71</v>
      </c>
      <c r="G2529" s="143">
        <f>63/1000</f>
        <v>6.3E-2</v>
      </c>
      <c r="H2529" s="146">
        <f>+PI()*G2529^2/4</f>
        <v>3.1172453105244723E-3</v>
      </c>
      <c r="I2529" s="147">
        <f>+D2525+O2525</f>
        <v>335.23038200328091</v>
      </c>
      <c r="J2529" s="261">
        <f>+D2529</f>
        <v>335.33402346944547</v>
      </c>
      <c r="K2529" s="147">
        <f>+I2529-J2529</f>
        <v>-0.10364146616456082</v>
      </c>
      <c r="L2529" s="142">
        <f>(-2*POWER(2*9.81*G2529*ABS(K2529)/F2529,0.5))*(LOG10(($D$2/(3.7*G2529))+((2.51*$D$3*POWER(F2529,0.5))/(G2529*POWER(2*9.81*G2529*ABS(K2529),0.5)))))</f>
        <v>0.19024619323392741</v>
      </c>
      <c r="M2529" s="146">
        <f>+IF(K2529&lt;0,-H2529*L2529,H2529*L2529)</f>
        <v>-5.9304405370359282E-4</v>
      </c>
      <c r="N2529" s="142">
        <f>+M2529/K2529</f>
        <v>5.7220731783354335E-3</v>
      </c>
      <c r="O2529" s="148">
        <f>2*M2531/N2531</f>
        <v>-7.0318567242059788E-4</v>
      </c>
    </row>
    <row r="2530" spans="2:15" x14ac:dyDescent="0.25">
      <c r="B2530" s="141"/>
      <c r="C2530" s="142"/>
      <c r="D2530" s="142"/>
      <c r="E2530" s="144" t="s">
        <v>122</v>
      </c>
      <c r="F2530" s="143">
        <v>283.68</v>
      </c>
      <c r="G2530" s="143">
        <f>75/1000</f>
        <v>7.4999999999999997E-2</v>
      </c>
      <c r="H2530" s="146">
        <f>+PI()*G2530^2/4</f>
        <v>4.4178646691106467E-3</v>
      </c>
      <c r="I2530" s="147">
        <f>+D2494+O2494</f>
        <v>335.78668578462634</v>
      </c>
      <c r="J2530" s="261">
        <f>+D2529</f>
        <v>335.33402346944547</v>
      </c>
      <c r="K2530" s="147">
        <f>+I2530-J2530</f>
        <v>0.45266231518087352</v>
      </c>
      <c r="L2530" s="262">
        <f>(-2*POWER(2*9.81*G2530*ABS(K2530)/F2530,0.5))*(LOG10(($D$2/(3.7*G2530))+((2.51*$D$3*POWER(F2530,0.5))/(G2530*POWER(2*9.81*G2530*ABS(K2530),0.5)))))</f>
        <v>0.30557379021400627</v>
      </c>
      <c r="M2530" s="146">
        <f>+IF(K2530&lt;0,-H2530*L2530,H2530*L2530)</f>
        <v>1.3499836515926871E-3</v>
      </c>
      <c r="N2530" s="142">
        <f>+M2530/K2530</f>
        <v>2.9823195046693126E-3</v>
      </c>
      <c r="O2530" s="148"/>
    </row>
    <row r="2531" spans="2:15" ht="15.75" x14ac:dyDescent="0.3">
      <c r="B2531" s="141"/>
      <c r="C2531" s="142"/>
      <c r="D2531" s="142"/>
      <c r="E2531" s="142"/>
      <c r="F2531" s="142"/>
      <c r="G2531" s="142"/>
      <c r="H2531" s="142"/>
      <c r="I2531" s="142"/>
      <c r="J2531" s="142"/>
      <c r="K2531" s="142"/>
      <c r="L2531" s="149" t="s">
        <v>166</v>
      </c>
      <c r="M2531" s="150">
        <f>+SUM(M2529:M2530)-C2529</f>
        <v>-3.0604021109058126E-6</v>
      </c>
      <c r="N2531" s="151">
        <f>+SUM(N2529:N2530)</f>
        <v>8.7043926830047465E-3</v>
      </c>
      <c r="O2531" s="153"/>
    </row>
    <row r="2532" spans="2:15" x14ac:dyDescent="0.25">
      <c r="B2532" s="154"/>
      <c r="C2532" s="142"/>
      <c r="D2532" s="142"/>
      <c r="E2532" s="142"/>
      <c r="F2532" s="142"/>
      <c r="G2532" s="142"/>
      <c r="H2532" s="142"/>
      <c r="I2532" s="142"/>
      <c r="J2532" s="142"/>
      <c r="K2532" s="142"/>
      <c r="L2532" s="142"/>
      <c r="M2532" s="142"/>
      <c r="N2532" s="142"/>
      <c r="O2532" s="153"/>
    </row>
    <row r="2533" spans="2:15" x14ac:dyDescent="0.25">
      <c r="B2533" s="154" t="s">
        <v>142</v>
      </c>
      <c r="C2533" s="142">
        <f>3.71/1000</f>
        <v>3.7099999999999998E-3</v>
      </c>
      <c r="D2533" s="147">
        <f>+D2494+O2494</f>
        <v>335.78668578462634</v>
      </c>
      <c r="E2533" s="144" t="s">
        <v>168</v>
      </c>
      <c r="F2533" s="143">
        <v>184.94</v>
      </c>
      <c r="G2533" s="145">
        <f>110/1000</f>
        <v>0.11</v>
      </c>
      <c r="H2533" s="146">
        <f>+PI()*G2533^2/4</f>
        <v>9.5033177771091243E-3</v>
      </c>
      <c r="I2533" s="147">
        <f>+D2519+O2519</f>
        <v>335.2691964224399</v>
      </c>
      <c r="J2533" s="261">
        <f>+D2533</f>
        <v>335.78668578462634</v>
      </c>
      <c r="K2533" s="147">
        <f>+I2533-J2533</f>
        <v>-0.51748936218643848</v>
      </c>
      <c r="L2533" s="262">
        <f>(-2*POWER(2*9.81*G2533*ABS(K2533)/F2533,0.5))*(LOG10(($D$2/(3.7*G2533))+((2.51*$D$3*POWER(F2533,0.5))/(G2533*POWER(2*9.81*G2533*ABS(K2533),0.5)))))</f>
        <v>0.54747458592420561</v>
      </c>
      <c r="M2533" s="146">
        <f>+IF(K2533&lt;0,-H2533*L2533,H2533*L2533)</f>
        <v>-5.2028249649289596E-3</v>
      </c>
      <c r="N2533" s="142">
        <f>+M2533/K2533</f>
        <v>1.0053974719299663E-2</v>
      </c>
      <c r="O2533" s="148">
        <f>2*M2536/N2536</f>
        <v>-5.9163111744904204E-4</v>
      </c>
    </row>
    <row r="2534" spans="2:15" x14ac:dyDescent="0.25">
      <c r="B2534" s="141"/>
      <c r="C2534" s="142"/>
      <c r="D2534" s="142"/>
      <c r="E2534" s="144" t="s">
        <v>171</v>
      </c>
      <c r="F2534" s="143">
        <v>283.68</v>
      </c>
      <c r="G2534" s="143">
        <f>75/1000</f>
        <v>7.4999999999999997E-2</v>
      </c>
      <c r="H2534" s="146">
        <f>+PI()*G2534^2/4</f>
        <v>4.4178646691106467E-3</v>
      </c>
      <c r="I2534" s="147">
        <f>+D2529+O2529</f>
        <v>335.33332028377305</v>
      </c>
      <c r="J2534" s="261">
        <f>+D2533</f>
        <v>335.78668578462634</v>
      </c>
      <c r="K2534" s="147">
        <f>+I2534-J2534</f>
        <v>-0.45336550085329463</v>
      </c>
      <c r="L2534" s="262">
        <f>(-2*POWER(2*9.81*G2534*ABS(K2534)/F2534,0.5))*(LOG10(($D$2/(3.7*G2534))+((2.51*$D$3*POWER(F2534,0.5))/(G2534*POWER(2*9.81*G2534*ABS(K2534),0.5)))))</f>
        <v>0.30584348391092542</v>
      </c>
      <c r="M2534" s="146">
        <f>+IF(K2534&lt;0,-H2534*L2534,H2534*L2534)</f>
        <v>-1.351175121847788E-3</v>
      </c>
      <c r="N2534" s="142">
        <f>+M2534/K2534</f>
        <v>2.9803218800387222E-3</v>
      </c>
      <c r="O2534" s="148"/>
    </row>
    <row r="2535" spans="2:15" x14ac:dyDescent="0.25">
      <c r="B2535" s="141"/>
      <c r="C2535" s="142"/>
      <c r="D2535" s="142"/>
      <c r="E2535" s="144" t="s">
        <v>170</v>
      </c>
      <c r="F2535" s="143">
        <v>372.26</v>
      </c>
      <c r="G2535" s="145">
        <f>110/1000</f>
        <v>0.11</v>
      </c>
      <c r="H2535" s="146">
        <f>+PI()*G2535^2/4</f>
        <v>9.5033177771091243E-3</v>
      </c>
      <c r="I2535" s="147">
        <v>339.3</v>
      </c>
      <c r="J2535" s="261">
        <f>+D2533</f>
        <v>335.78668578462634</v>
      </c>
      <c r="K2535" s="147">
        <f>+I2535-J2535</f>
        <v>3.5133142153736685</v>
      </c>
      <c r="L2535" s="262">
        <f>(-2*POWER(2*9.81*G2535*ABS(K2535)/F2535,0.5))*(LOG10(($D$2/(3.7*G2535))+((2.51*$D$3*POWER(F2535,0.5))/(G2535*POWER(2*9.81*G2535*ABS(K2535),0.5)))))</f>
        <v>1.0795472448993262</v>
      </c>
      <c r="M2535" s="146">
        <f>+IF(K2535&lt;0,-H2535*L2535,H2535*L2535)</f>
        <v>1.0259280523680943E-2</v>
      </c>
      <c r="N2535" s="142">
        <f>+M2535/K2535</f>
        <v>2.9201147107161857E-3</v>
      </c>
      <c r="O2535" s="148"/>
    </row>
    <row r="2536" spans="2:15" ht="16.5" thickBot="1" x14ac:dyDescent="0.35">
      <c r="B2536" s="299"/>
      <c r="C2536" s="300"/>
      <c r="D2536" s="300"/>
      <c r="E2536" s="300"/>
      <c r="F2536" s="300"/>
      <c r="G2536" s="300"/>
      <c r="H2536" s="300"/>
      <c r="I2536" s="300"/>
      <c r="J2536" s="300"/>
      <c r="K2536" s="300"/>
      <c r="L2536" s="301" t="s">
        <v>166</v>
      </c>
      <c r="M2536" s="302">
        <f>+SUM(M2533:M2535)-C2533</f>
        <v>-4.7195630958046103E-6</v>
      </c>
      <c r="N2536" s="303">
        <f>+SUM(N2533:N2535)</f>
        <v>1.595441131005457E-2</v>
      </c>
      <c r="O2536" s="304"/>
    </row>
    <row r="2538" spans="2:15" ht="15.75" thickBot="1" x14ac:dyDescent="0.3"/>
    <row r="2539" spans="2:15" ht="15.75" thickBot="1" x14ac:dyDescent="0.3">
      <c r="B2539" s="131">
        <f>+B2500+1</f>
        <v>66</v>
      </c>
      <c r="D2539" s="297"/>
    </row>
    <row r="2540" spans="2:15" ht="32.25" thickBot="1" x14ac:dyDescent="0.3">
      <c r="B2540" s="125" t="s">
        <v>151</v>
      </c>
      <c r="C2540" s="298" t="s">
        <v>161</v>
      </c>
      <c r="D2540" s="298" t="s">
        <v>153</v>
      </c>
      <c r="E2540" s="125" t="s">
        <v>152</v>
      </c>
      <c r="F2540" s="125" t="s">
        <v>78</v>
      </c>
      <c r="G2540" s="125" t="s">
        <v>115</v>
      </c>
      <c r="H2540" s="125" t="s">
        <v>154</v>
      </c>
      <c r="I2540" s="125" t="s">
        <v>155</v>
      </c>
      <c r="J2540" s="125" t="s">
        <v>156</v>
      </c>
      <c r="K2540" s="125" t="s">
        <v>157</v>
      </c>
      <c r="L2540" s="125" t="s">
        <v>82</v>
      </c>
      <c r="M2540" s="125" t="s">
        <v>164</v>
      </c>
      <c r="N2540" s="125" t="s">
        <v>158</v>
      </c>
      <c r="O2540" s="129" t="s">
        <v>165</v>
      </c>
    </row>
    <row r="2541" spans="2:15" x14ac:dyDescent="0.25">
      <c r="B2541" s="132" t="s">
        <v>127</v>
      </c>
      <c r="C2541" s="133">
        <f>2.97/1000</f>
        <v>2.97E-3</v>
      </c>
      <c r="D2541" s="134">
        <f>+D2502+O2502</f>
        <v>336.47402281113693</v>
      </c>
      <c r="E2541" s="135" t="s">
        <v>110</v>
      </c>
      <c r="F2541" s="136">
        <v>310.83</v>
      </c>
      <c r="G2541" s="137">
        <f>110/1000</f>
        <v>0.11</v>
      </c>
      <c r="H2541" s="138">
        <f>+PI()*G2541^2/4</f>
        <v>9.5033177771091243E-3</v>
      </c>
      <c r="I2541" s="134">
        <v>339.3</v>
      </c>
      <c r="J2541" s="134">
        <f>+D2541</f>
        <v>336.47402281113693</v>
      </c>
      <c r="K2541" s="134">
        <f>+I2541-J2541</f>
        <v>2.825977188863078</v>
      </c>
      <c r="L2541" s="133">
        <f>(-2*POWER(2*9.81*G2541*ABS(K2541)/F2541,0.5))*(LOG10(($D$2/(3.7*G2541))+((2.51*$D$3*POWER(F2541,0.5))/(G2541*POWER(2*9.81*G2541*ABS(K2541),0.5)))))</f>
        <v>1.0573464151041425</v>
      </c>
      <c r="M2541" s="139">
        <f>+IF(K2541&lt;0,-H2541*L2541,H2541*L2541)</f>
        <v>1.0048298983221801E-2</v>
      </c>
      <c r="N2541" s="133">
        <f>+M2541/K2541</f>
        <v>3.5556900539824754E-3</v>
      </c>
      <c r="O2541" s="140">
        <f>2*M2543/N2543</f>
        <v>-4.8276863293952968E-4</v>
      </c>
    </row>
    <row r="2542" spans="2:15" x14ac:dyDescent="0.25">
      <c r="B2542" s="141"/>
      <c r="C2542" s="142"/>
      <c r="D2542" s="143"/>
      <c r="E2542" s="144" t="s">
        <v>138</v>
      </c>
      <c r="F2542" s="143">
        <v>240.22</v>
      </c>
      <c r="G2542" s="145">
        <f>110/1000</f>
        <v>0.11</v>
      </c>
      <c r="H2542" s="146">
        <f>+PI()*G2542^2/4</f>
        <v>9.5033177771091243E-3</v>
      </c>
      <c r="I2542" s="147">
        <f>+D2506+O2506</f>
        <v>335.30839679991965</v>
      </c>
      <c r="J2542" s="147">
        <f>+D2541</f>
        <v>336.47402281113693</v>
      </c>
      <c r="K2542" s="147">
        <f>+I2542-J2542</f>
        <v>-1.1656260112172845</v>
      </c>
      <c r="L2542" s="142">
        <f>(-2*POWER(2*9.81*G2542*ABS(K2542)/F2542,0.5))*(LOG10(($D$2/(3.7*G2542))+((2.51*$D$3*POWER(F2542,0.5))/(G2542*POWER(2*9.81*G2542*ABS(K2542),0.5)))))</f>
        <v>0.74506858888732952</v>
      </c>
      <c r="M2542" s="146">
        <f>+IF(K2542&lt;0,-H2542*L2542,H2542*L2542)</f>
        <v>-7.080623565938568E-3</v>
      </c>
      <c r="N2542" s="142">
        <f>+M2542/K2542</f>
        <v>6.0745243309594165E-3</v>
      </c>
      <c r="O2542" s="148"/>
    </row>
    <row r="2543" spans="2:15" ht="15.75" x14ac:dyDescent="0.3">
      <c r="B2543" s="141"/>
      <c r="C2543" s="142"/>
      <c r="D2543" s="143"/>
      <c r="E2543" s="144"/>
      <c r="F2543" s="143"/>
      <c r="G2543" s="145"/>
      <c r="H2543" s="146"/>
      <c r="I2543" s="147"/>
      <c r="J2543" s="147"/>
      <c r="K2543" s="147"/>
      <c r="L2543" s="149" t="s">
        <v>166</v>
      </c>
      <c r="M2543" s="150">
        <f>+SUM(M2541:M2542)-C2541</f>
        <v>-2.3245827167664955E-6</v>
      </c>
      <c r="N2543" s="151">
        <f>+SUM(N2541:N2542)</f>
        <v>9.6302143849418924E-3</v>
      </c>
      <c r="O2543" s="148"/>
    </row>
    <row r="2544" spans="2:15" x14ac:dyDescent="0.25">
      <c r="B2544" s="141"/>
      <c r="C2544" s="142"/>
      <c r="D2544" s="143"/>
      <c r="E2544" s="144"/>
      <c r="F2544" s="142"/>
      <c r="G2544" s="142"/>
      <c r="H2544" s="146"/>
      <c r="I2544" s="152"/>
      <c r="J2544" s="142"/>
      <c r="K2544" s="142"/>
      <c r="L2544" s="142"/>
      <c r="M2544" s="142"/>
      <c r="N2544" s="142"/>
      <c r="O2544" s="153"/>
    </row>
    <row r="2545" spans="2:15" x14ac:dyDescent="0.25">
      <c r="B2545" s="154" t="s">
        <v>128</v>
      </c>
      <c r="C2545" s="142">
        <f>3.73/1000</f>
        <v>3.7299999999999998E-3</v>
      </c>
      <c r="D2545" s="147">
        <f>+D2506+O2506</f>
        <v>335.30839679991965</v>
      </c>
      <c r="E2545" s="144" t="s">
        <v>138</v>
      </c>
      <c r="F2545" s="143">
        <v>240.22</v>
      </c>
      <c r="G2545" s="155">
        <f>110/1000</f>
        <v>0.11</v>
      </c>
      <c r="H2545" s="146">
        <f>+PI()*G2545^2/4</f>
        <v>9.5033177771091243E-3</v>
      </c>
      <c r="I2545" s="156">
        <f>+D2541+O2541</f>
        <v>336.473540042504</v>
      </c>
      <c r="J2545" s="147">
        <f>+D2545</f>
        <v>335.30839679991965</v>
      </c>
      <c r="K2545" s="147">
        <f>+I2545-J2545</f>
        <v>1.1651432425843495</v>
      </c>
      <c r="L2545" s="142">
        <f>(-2*POWER(2*9.81*G2545*ABS(K2545)/F2545,0.5))*(LOG10(($D$2/(3.7*G2545))+((2.51*$D$3*POWER(F2545,0.5))/(G2545*POWER(2*9.81*G2545*ABS(K2545),0.5)))))</f>
        <v>0.74489616922808688</v>
      </c>
      <c r="M2545" s="146">
        <f>+IF(K2545&lt;0,-H2545*L2545,H2545*L2545)</f>
        <v>7.0789850071257647E-3</v>
      </c>
      <c r="N2545" s="142">
        <f>+M2545/K2545</f>
        <v>6.0756349506213506E-3</v>
      </c>
      <c r="O2545" s="148">
        <f>2*M2548/N2548</f>
        <v>-7.056302415498931E-4</v>
      </c>
    </row>
    <row r="2546" spans="2:15" x14ac:dyDescent="0.25">
      <c r="B2546" s="141"/>
      <c r="C2546" s="142"/>
      <c r="D2546" s="143"/>
      <c r="E2546" s="144" t="s">
        <v>139</v>
      </c>
      <c r="F2546" s="147">
        <v>237.3</v>
      </c>
      <c r="G2546" s="155">
        <f>110/1000</f>
        <v>0.11</v>
      </c>
      <c r="H2546" s="146">
        <f>+PI()*G2546^2/4</f>
        <v>9.5033177771091243E-3</v>
      </c>
      <c r="I2546" s="156">
        <f>+D2511+O2511</f>
        <v>335.1157493374514</v>
      </c>
      <c r="J2546" s="147">
        <f>+D2545</f>
        <v>335.30839679991965</v>
      </c>
      <c r="K2546" s="147">
        <f>+I2546-J2546</f>
        <v>-0.19264746246824416</v>
      </c>
      <c r="L2546" s="142">
        <f>(-2*POWER(2*9.81*G2546*ABS(K2546)/F2546,0.5))*(LOG10(($D$2/(3.7*G2546))+((2.51*$D$3*POWER(F2546,0.5))/(G2546*POWER(2*9.81*G2546*ABS(K2546),0.5)))))</f>
        <v>0.27260273006705155</v>
      </c>
      <c r="M2546" s="146">
        <f>+IF(K2546&lt;0,-H2546*L2546,H2546*L2546)</f>
        <v>-2.5906303707346908E-3</v>
      </c>
      <c r="N2546" s="142">
        <f>+M2546/K2546</f>
        <v>1.3447518786611207E-2</v>
      </c>
      <c r="O2546" s="148"/>
    </row>
    <row r="2547" spans="2:15" x14ac:dyDescent="0.25">
      <c r="B2547" s="141"/>
      <c r="C2547" s="142"/>
      <c r="D2547" s="143"/>
      <c r="E2547" s="144" t="s">
        <v>112</v>
      </c>
      <c r="F2547" s="143">
        <v>401.36</v>
      </c>
      <c r="G2547" s="155">
        <f>110/1000</f>
        <v>0.11</v>
      </c>
      <c r="H2547" s="146">
        <f>+PI()*G2547^2/4</f>
        <v>9.5033177771091243E-3</v>
      </c>
      <c r="I2547" s="156">
        <f>+D2519+O2519</f>
        <v>335.2691964224399</v>
      </c>
      <c r="J2547" s="147">
        <f>+D2545</f>
        <v>335.30839679991965</v>
      </c>
      <c r="K2547" s="147">
        <f>+I2547-J2547</f>
        <v>-3.9200377479744475E-2</v>
      </c>
      <c r="L2547" s="142">
        <f>(-2*POWER(2*9.81*G2547*ABS(K2547)/F2547,0.5))*(LOG10(($D$2/(3.7*G2547))+((2.51*$D$3*POWER(F2547,0.5))/(G2547*POWER(2*9.81*G2547*ABS(K2547),0.5)))))</f>
        <v>8.1255060944812607E-2</v>
      </c>
      <c r="M2547" s="146">
        <f>+IF(K2547&lt;0,-H2547*L2547,H2547*L2547)</f>
        <v>-7.7219266515692292E-4</v>
      </c>
      <c r="N2547" s="142">
        <f>+M2547/K2547</f>
        <v>1.9698602789116722E-2</v>
      </c>
      <c r="O2547" s="148"/>
    </row>
    <row r="2548" spans="2:15" ht="15.75" x14ac:dyDescent="0.3">
      <c r="B2548" s="141"/>
      <c r="C2548" s="142"/>
      <c r="D2548" s="143"/>
      <c r="E2548" s="144"/>
      <c r="F2548" s="143"/>
      <c r="G2548" s="155"/>
      <c r="H2548" s="146"/>
      <c r="I2548" s="156"/>
      <c r="J2548" s="147"/>
      <c r="K2548" s="147"/>
      <c r="L2548" s="149" t="s">
        <v>166</v>
      </c>
      <c r="M2548" s="150">
        <f>+SUM(M2545:M2547)-C2545</f>
        <v>-1.3838028765849469E-5</v>
      </c>
      <c r="N2548" s="151">
        <f>+SUM(N2545:N2547)</f>
        <v>3.922175652634928E-2</v>
      </c>
      <c r="O2548" s="153"/>
    </row>
    <row r="2549" spans="2:15" x14ac:dyDescent="0.25">
      <c r="B2549" s="141"/>
      <c r="C2549" s="142"/>
      <c r="D2549" s="143"/>
      <c r="E2549" s="144"/>
      <c r="F2549" s="142"/>
      <c r="G2549" s="142"/>
      <c r="H2549" s="146"/>
      <c r="I2549" s="152"/>
      <c r="J2549" s="143"/>
      <c r="K2549" s="142"/>
      <c r="L2549" s="142"/>
      <c r="M2549" s="142"/>
      <c r="N2549" s="142"/>
      <c r="O2549" s="153"/>
    </row>
    <row r="2550" spans="2:15" x14ac:dyDescent="0.25">
      <c r="B2550" s="154" t="s">
        <v>141</v>
      </c>
      <c r="C2550" s="179">
        <f>1.9/1000</f>
        <v>1.9E-3</v>
      </c>
      <c r="D2550" s="147">
        <f>+D2511+O2511</f>
        <v>335.1157493374514</v>
      </c>
      <c r="E2550" s="144" t="s">
        <v>139</v>
      </c>
      <c r="F2550" s="147">
        <v>237.3</v>
      </c>
      <c r="G2550" s="155">
        <f>110/1000</f>
        <v>0.11</v>
      </c>
      <c r="H2550" s="146">
        <f>+PI()*G2550^2/4</f>
        <v>9.5033177771091243E-3</v>
      </c>
      <c r="I2550" s="156">
        <f>+D2545+O2545</f>
        <v>335.30769116967809</v>
      </c>
      <c r="J2550" s="147">
        <f>+D2550</f>
        <v>335.1157493374514</v>
      </c>
      <c r="K2550" s="147">
        <f>+I2550-J2550</f>
        <v>0.19194183222668926</v>
      </c>
      <c r="L2550" s="142">
        <f>(-2*POWER(2*9.81*G2550*ABS(K2550)/F2550,0.5))*(LOG10(($D$2/(3.7*G2550))+((2.51*$D$3*POWER(F2550,0.5))/(G2550*POWER(2*9.81*G2550*ABS(K2550),0.5)))))</f>
        <v>0.2720368839518057</v>
      </c>
      <c r="M2550" s="146">
        <f>+IF(K2550&lt;0,-H2550*L2550,H2550*L2550)</f>
        <v>2.5852529552885671E-3</v>
      </c>
      <c r="N2550" s="142">
        <f>+M2550/K2550</f>
        <v>1.34689396537348E-2</v>
      </c>
      <c r="O2550" s="148">
        <f>2*M2552/N2552</f>
        <v>-7.1421282507012733E-4</v>
      </c>
    </row>
    <row r="2551" spans="2:15" x14ac:dyDescent="0.25">
      <c r="B2551" s="141"/>
      <c r="C2551" s="142"/>
      <c r="D2551" s="143"/>
      <c r="E2551" s="144" t="s">
        <v>117</v>
      </c>
      <c r="F2551" s="143">
        <v>401.35</v>
      </c>
      <c r="G2551" s="143">
        <f>75/1000</f>
        <v>7.4999999999999997E-2</v>
      </c>
      <c r="H2551" s="146">
        <f>+PI()*G2551^2/4</f>
        <v>4.4178646691106467E-3</v>
      </c>
      <c r="I2551" s="156">
        <f>+D2515+O2515</f>
        <v>334.91724758063958</v>
      </c>
      <c r="J2551" s="147">
        <f>+D2550</f>
        <v>335.1157493374514</v>
      </c>
      <c r="K2551" s="147">
        <f>+I2551-J2551</f>
        <v>-0.19850175681182236</v>
      </c>
      <c r="L2551" s="142">
        <f>(-2*POWER(2*9.81*G2551*ABS(K2551)/F2551,0.5))*(LOG10(($D$2/(3.7*G2551))+((2.51*$D$3*POWER(F2551,0.5))/(G2551*POWER(2*9.81*G2551*ABS(K2551),0.5)))))</f>
        <v>0.15647977433019039</v>
      </c>
      <c r="M2551" s="146">
        <f>+IF(K2551&lt;0,-H2551*L2551,H2551*L2551)</f>
        <v>-6.913064664437553E-4</v>
      </c>
      <c r="N2551" s="142">
        <f>+M2551/K2551</f>
        <v>3.4826214011753395E-3</v>
      </c>
      <c r="O2551" s="148"/>
    </row>
    <row r="2552" spans="2:15" ht="15.75" x14ac:dyDescent="0.3">
      <c r="B2552" s="141"/>
      <c r="C2552" s="142"/>
      <c r="D2552" s="143"/>
      <c r="E2552" s="144"/>
      <c r="F2552" s="142"/>
      <c r="G2552" s="142"/>
      <c r="H2552" s="146"/>
      <c r="I2552" s="152"/>
      <c r="J2552" s="143"/>
      <c r="K2552" s="142"/>
      <c r="L2552" s="149" t="s">
        <v>166</v>
      </c>
      <c r="M2552" s="150">
        <f>+SUM(M2550:M2551)-C2550</f>
        <v>-6.0535111551880596E-6</v>
      </c>
      <c r="N2552" s="151">
        <f>+SUM(N2550:N2551)</f>
        <v>1.6951561054910139E-2</v>
      </c>
      <c r="O2552" s="153"/>
    </row>
    <row r="2553" spans="2:15" ht="15.75" x14ac:dyDescent="0.3">
      <c r="B2553" s="141"/>
      <c r="C2553" s="142"/>
      <c r="D2553" s="143"/>
      <c r="E2553" s="144"/>
      <c r="F2553" s="142"/>
      <c r="G2553" s="142"/>
      <c r="H2553" s="146"/>
      <c r="I2553" s="152"/>
      <c r="J2553" s="143"/>
      <c r="K2553" s="142"/>
      <c r="L2553" s="149"/>
      <c r="M2553" s="150"/>
      <c r="N2553" s="151"/>
      <c r="O2553" s="153"/>
    </row>
    <row r="2554" spans="2:15" x14ac:dyDescent="0.25">
      <c r="B2554" s="154" t="s">
        <v>145</v>
      </c>
      <c r="C2554" s="143">
        <f>1.95/1000</f>
        <v>1.9499999999999999E-3</v>
      </c>
      <c r="D2554" s="147">
        <f>+D2515+O2515</f>
        <v>334.91724758063958</v>
      </c>
      <c r="E2554" s="144" t="s">
        <v>117</v>
      </c>
      <c r="F2554" s="143">
        <v>401.35</v>
      </c>
      <c r="G2554" s="143">
        <f>75/1000</f>
        <v>7.4999999999999997E-2</v>
      </c>
      <c r="H2554" s="146">
        <f>+PI()*G2554^2/4</f>
        <v>4.4178646691106467E-3</v>
      </c>
      <c r="I2554" s="147">
        <f>+D2550+O2550</f>
        <v>335.11503512462633</v>
      </c>
      <c r="J2554" s="147">
        <f>+D2554</f>
        <v>334.91724758063958</v>
      </c>
      <c r="K2554" s="147">
        <f>+I2554-J2554</f>
        <v>0.19778754398674891</v>
      </c>
      <c r="L2554" s="262">
        <f>(-2*POWER(2*9.81*G2554*ABS(K2554)/F2554,0.5))*(LOG10(($D$2/(3.7*G2554))+((2.51*$D$3*POWER(F2554,0.5))/(G2554*POWER(2*9.81*G2554*ABS(K2554),0.5)))))</f>
        <v>0.15615603818123466</v>
      </c>
      <c r="M2554" s="146">
        <f>+IF(K2554&lt;0,-H2554*L2554,H2554*L2554)</f>
        <v>6.8987624394916975E-4</v>
      </c>
      <c r="N2554" s="142">
        <f>+M2554/K2554</f>
        <v>3.48796607735515E-3</v>
      </c>
      <c r="O2554" s="148">
        <f>2*M2556/N2556</f>
        <v>-7.1787089990701339E-4</v>
      </c>
    </row>
    <row r="2555" spans="2:15" x14ac:dyDescent="0.25">
      <c r="B2555" s="141"/>
      <c r="C2555" s="142"/>
      <c r="D2555" s="143"/>
      <c r="E2555" s="144" t="s">
        <v>167</v>
      </c>
      <c r="F2555" s="143">
        <v>249.85</v>
      </c>
      <c r="G2555" s="143">
        <f>75/1000</f>
        <v>7.4999999999999997E-2</v>
      </c>
      <c r="H2555" s="146">
        <f>+PI()*G2555^2/4</f>
        <v>4.4178646691106467E-3</v>
      </c>
      <c r="I2555" s="147">
        <f>+D2519+O2519</f>
        <v>335.2691964224399</v>
      </c>
      <c r="J2555" s="147">
        <f>+D2554</f>
        <v>334.91724758063958</v>
      </c>
      <c r="K2555" s="147">
        <f>+I2555-J2555</f>
        <v>0.35194884180032204</v>
      </c>
      <c r="L2555" s="142">
        <f>(-2*POWER(2*9.81*G2555*ABS(K2555)/F2555,0.5))*(LOG10(($D$2/(3.7*G2555))+((2.51*$D$3*POWER(F2555,0.5))/(G2555*POWER(2*9.81*G2555*ABS(K2555),0.5)))))</f>
        <v>0.28465997527325659</v>
      </c>
      <c r="M2555" s="146">
        <f>+IF(K2555&lt;0,-H2555*L2555,H2555*L2555)</f>
        <v>1.2575892474696307E-3</v>
      </c>
      <c r="N2555" s="142">
        <f>+M2555/K2555</f>
        <v>3.5732160419585162E-3</v>
      </c>
      <c r="O2555" s="148"/>
    </row>
    <row r="2556" spans="2:15" ht="15.75" x14ac:dyDescent="0.3">
      <c r="B2556" s="141"/>
      <c r="C2556" s="142"/>
      <c r="D2556" s="152"/>
      <c r="E2556" s="144"/>
      <c r="F2556" s="142"/>
      <c r="G2556" s="142"/>
      <c r="H2556" s="146"/>
      <c r="I2556" s="152"/>
      <c r="J2556" s="143"/>
      <c r="K2556" s="142"/>
      <c r="L2556" s="149" t="s">
        <v>166</v>
      </c>
      <c r="M2556" s="150">
        <f>+SUM(M2554:M2555)-C2554</f>
        <v>-2.5345085811995065E-6</v>
      </c>
      <c r="N2556" s="151">
        <f>+SUM(N2554:N2555)</f>
        <v>7.0611821193136658E-3</v>
      </c>
      <c r="O2556" s="153"/>
    </row>
    <row r="2557" spans="2:15" x14ac:dyDescent="0.25">
      <c r="B2557" s="141"/>
      <c r="C2557" s="142"/>
      <c r="D2557" s="152"/>
      <c r="E2557" s="144"/>
      <c r="F2557" s="142"/>
      <c r="G2557" s="142"/>
      <c r="H2557" s="146"/>
      <c r="I2557" s="152"/>
      <c r="J2557" s="143"/>
      <c r="K2557" s="142"/>
      <c r="L2557" s="142"/>
      <c r="M2557" s="142"/>
      <c r="N2557" s="142"/>
      <c r="O2557" s="153"/>
    </row>
    <row r="2558" spans="2:15" x14ac:dyDescent="0.25">
      <c r="B2558" s="154" t="s">
        <v>146</v>
      </c>
      <c r="C2558" s="143">
        <f>4.52/1000</f>
        <v>4.5199999999999997E-3</v>
      </c>
      <c r="D2558" s="156">
        <f>+D2519+O2519</f>
        <v>335.2691964224399</v>
      </c>
      <c r="E2558" s="144" t="s">
        <v>112</v>
      </c>
      <c r="F2558" s="143">
        <v>401.36</v>
      </c>
      <c r="G2558" s="145">
        <f>110/1000</f>
        <v>0.11</v>
      </c>
      <c r="H2558" s="146">
        <f>+PI()*G2558^2/4</f>
        <v>9.5033177771091243E-3</v>
      </c>
      <c r="I2558" s="156">
        <f>+D2545+O2545</f>
        <v>335.30769116967809</v>
      </c>
      <c r="J2558" s="147">
        <f>+D2558</f>
        <v>335.2691964224399</v>
      </c>
      <c r="K2558" s="147">
        <f>+I2558-J2558</f>
        <v>3.8494747238189575E-2</v>
      </c>
      <c r="L2558" s="142">
        <f>(-2*POWER(2*9.81*G2558*ABS(K2558)/F2558,0.5))*(LOG10(($D$2/(3.7*G2558))+((2.51*$D$3*POWER(F2558,0.5))/(G2558*POWER(2*9.81*G2558*ABS(K2558),0.5)))))</f>
        <v>8.0407183548110175E-2</v>
      </c>
      <c r="M2558" s="146">
        <f>+IF(K2558&lt;0,-H2558*L2558,H2558*L2558)</f>
        <v>7.6413501682003179E-4</v>
      </c>
      <c r="N2558" s="142">
        <f>+M2558/K2558</f>
        <v>1.9850371067301219E-2</v>
      </c>
      <c r="O2558" s="148">
        <f>2*M2562/N2562</f>
        <v>-6.7502741637695074E-4</v>
      </c>
    </row>
    <row r="2559" spans="2:15" x14ac:dyDescent="0.25">
      <c r="B2559" s="141"/>
      <c r="C2559" s="142"/>
      <c r="D2559" s="152"/>
      <c r="E2559" s="144" t="s">
        <v>167</v>
      </c>
      <c r="F2559" s="143">
        <v>249.85</v>
      </c>
      <c r="G2559" s="145">
        <f>75/1000</f>
        <v>7.4999999999999997E-2</v>
      </c>
      <c r="H2559" s="146">
        <f>+PI()*G2559^2/4</f>
        <v>4.4178646691106467E-3</v>
      </c>
      <c r="I2559" s="156">
        <f>+D2554+O2554</f>
        <v>334.91652970973968</v>
      </c>
      <c r="J2559" s="147">
        <f>+D2558</f>
        <v>335.2691964224399</v>
      </c>
      <c r="K2559" s="147">
        <f>+I2559-J2559</f>
        <v>-0.35266671270022698</v>
      </c>
      <c r="L2559" s="142">
        <f>(-2*POWER(2*9.81*G2559*ABS(K2559)/F2559,0.5))*(LOG10(($D$2/(3.7*G2559))+((2.51*$D$3*POWER(F2559,0.5))/(G2559*POWER(2*9.81*G2559*ABS(K2559),0.5)))))</f>
        <v>0.2849901768299184</v>
      </c>
      <c r="M2559" s="146">
        <f>+IF(K2559&lt;0,-H2559*L2559,H2559*L2559)</f>
        <v>-1.259048033260492E-3</v>
      </c>
      <c r="N2559" s="142">
        <f>+M2559/K2559</f>
        <v>3.5700790233942647E-3</v>
      </c>
      <c r="O2559" s="148"/>
    </row>
    <row r="2560" spans="2:15" x14ac:dyDescent="0.25">
      <c r="B2560" s="141"/>
      <c r="C2560" s="142"/>
      <c r="D2560" s="152"/>
      <c r="E2560" s="144" t="s">
        <v>140</v>
      </c>
      <c r="F2560" s="143">
        <v>298.01</v>
      </c>
      <c r="G2560" s="145">
        <f>63/1000</f>
        <v>6.3E-2</v>
      </c>
      <c r="H2560" s="146">
        <f>+PI()*G2560^2/4</f>
        <v>3.1172453105244723E-3</v>
      </c>
      <c r="I2560" s="156">
        <f>+D2525+O2525</f>
        <v>335.23038200328091</v>
      </c>
      <c r="J2560" s="147">
        <f>+D2558</f>
        <v>335.2691964224399</v>
      </c>
      <c r="K2560" s="147">
        <f>+I2560-J2560</f>
        <v>-3.8814419158995861E-2</v>
      </c>
      <c r="L2560" s="142">
        <f>(-2*POWER(2*9.81*G2560*ABS(K2560)/F2560,0.5))*(LOG10(($D$2/(3.7*G2560))+((2.51*$D$3*POWER(F2560,0.5))/(G2560*POWER(2*9.81*G2560*ABS(K2560),0.5)))))</f>
        <v>6.3386977320782814E-2</v>
      </c>
      <c r="M2560" s="146">
        <f>+IF(K2560&lt;0,-H2560*L2560,H2560*L2560)</f>
        <v>-1.9759275780153131E-4</v>
      </c>
      <c r="N2560" s="142">
        <f>+M2560/K2560</f>
        <v>5.090705003007524E-3</v>
      </c>
      <c r="O2560" s="148"/>
    </row>
    <row r="2561" spans="2:15" x14ac:dyDescent="0.25">
      <c r="B2561" s="141"/>
      <c r="C2561" s="142"/>
      <c r="D2561" s="142"/>
      <c r="E2561" s="144" t="s">
        <v>168</v>
      </c>
      <c r="F2561" s="143">
        <v>184.94</v>
      </c>
      <c r="G2561" s="145">
        <f>110/1000</f>
        <v>0.11</v>
      </c>
      <c r="H2561" s="146">
        <f>+PI()*G2561^2/4</f>
        <v>9.5033177771091243E-3</v>
      </c>
      <c r="I2561" s="156">
        <f>+D2533+O2533</f>
        <v>335.78609415350888</v>
      </c>
      <c r="J2561" s="147">
        <f>+D2558</f>
        <v>335.2691964224399</v>
      </c>
      <c r="K2561" s="147">
        <f>+I2561-J2561</f>
        <v>0.51689773106897974</v>
      </c>
      <c r="L2561" s="142">
        <f>(-2*POWER(2*9.81*G2561*ABS(K2561)/F2561,0.5))*(LOG10(($D$2/(3.7*G2561))+((2.51*$D$3*POWER(F2561,0.5))/(G2561*POWER(2*9.81*G2561*ABS(K2561),0.5)))))</f>
        <v>0.54712342902589783</v>
      </c>
      <c r="M2561" s="146">
        <f>+IF(K2561&lt;0,-H2561*L2561,H2561*L2561)</f>
        <v>5.1994878093347173E-3</v>
      </c>
      <c r="N2561" s="142">
        <f>+M2561/K2561</f>
        <v>1.0059026180250051E-2</v>
      </c>
      <c r="O2561" s="148"/>
    </row>
    <row r="2562" spans="2:15" ht="15.75" x14ac:dyDescent="0.3">
      <c r="B2562" s="141"/>
      <c r="C2562" s="142"/>
      <c r="D2562" s="142"/>
      <c r="E2562" s="142"/>
      <c r="F2562" s="142"/>
      <c r="G2562" s="142"/>
      <c r="H2562" s="146"/>
      <c r="I2562" s="152"/>
      <c r="J2562" s="143"/>
      <c r="K2562" s="142"/>
      <c r="L2562" s="149" t="s">
        <v>166</v>
      </c>
      <c r="M2562" s="150">
        <f>+SUM(M2558:M2561)-C2558</f>
        <v>-1.301796490727359E-5</v>
      </c>
      <c r="N2562" s="151">
        <f>+SUM(N2558:N2561)</f>
        <v>3.8570181273953057E-2</v>
      </c>
      <c r="O2562" s="153"/>
    </row>
    <row r="2563" spans="2:15" x14ac:dyDescent="0.25">
      <c r="B2563" s="141"/>
      <c r="C2563" s="142"/>
      <c r="D2563" s="142"/>
      <c r="E2563" s="142"/>
      <c r="F2563" s="142"/>
      <c r="G2563" s="142"/>
      <c r="H2563" s="146"/>
      <c r="I2563" s="142"/>
      <c r="J2563" s="143"/>
      <c r="K2563" s="142"/>
      <c r="L2563" s="142"/>
      <c r="M2563" s="142"/>
      <c r="N2563" s="142"/>
      <c r="O2563" s="153"/>
    </row>
    <row r="2564" spans="2:15" x14ac:dyDescent="0.25">
      <c r="B2564" s="154" t="s">
        <v>147</v>
      </c>
      <c r="C2564" s="142">
        <f>0.79/1000</f>
        <v>7.9000000000000001E-4</v>
      </c>
      <c r="D2564" s="147">
        <f>+D2525+O2525</f>
        <v>335.23038200328091</v>
      </c>
      <c r="E2564" s="144" t="s">
        <v>140</v>
      </c>
      <c r="F2564" s="143">
        <v>298.01</v>
      </c>
      <c r="G2564" s="143">
        <f>63/1000</f>
        <v>6.3E-2</v>
      </c>
      <c r="H2564" s="146">
        <f>+PI()*G2564^2/4</f>
        <v>3.1172453105244723E-3</v>
      </c>
      <c r="I2564" s="147">
        <f>+D2558+O2558</f>
        <v>335.26852139502353</v>
      </c>
      <c r="J2564" s="147">
        <f>+D2564</f>
        <v>335.23038200328091</v>
      </c>
      <c r="K2564" s="147">
        <f>+I2564-J2564</f>
        <v>3.8139391742618045E-2</v>
      </c>
      <c r="L2564" s="142">
        <f>(-2*POWER(2*9.81*G2564*ABS(K2564)/F2564,0.5))*(LOG10(($D$2/(3.7*G2564))+((2.51*$D$3*POWER(F2564,0.5))/(G2564*POWER(2*9.81*G2564*ABS(K2564),0.5)))))</f>
        <v>6.2737735349950349E-2</v>
      </c>
      <c r="M2564" s="146">
        <f>+IF(K2564&lt;0,-H2564*L2564,H2564*L2564)</f>
        <v>1.9556891131255813E-4</v>
      </c>
      <c r="N2564" s="142">
        <f>+M2564/K2564</f>
        <v>5.127740700018135E-3</v>
      </c>
      <c r="O2564" s="148">
        <f>2*M2566/N2566</f>
        <v>-6.8122073956676586E-4</v>
      </c>
    </row>
    <row r="2565" spans="2:15" x14ac:dyDescent="0.25">
      <c r="B2565" s="141"/>
      <c r="C2565" s="142"/>
      <c r="D2565" s="142"/>
      <c r="E2565" s="144" t="s">
        <v>169</v>
      </c>
      <c r="F2565" s="143">
        <v>119.71</v>
      </c>
      <c r="G2565" s="143">
        <f>63/1000</f>
        <v>6.3E-2</v>
      </c>
      <c r="H2565" s="146">
        <f>+PI()*G2565^2/4</f>
        <v>3.1172453105244723E-3</v>
      </c>
      <c r="I2565" s="147">
        <f>+D2529+O2529</f>
        <v>335.33332028377305</v>
      </c>
      <c r="J2565" s="147">
        <f>+D2564</f>
        <v>335.23038200328091</v>
      </c>
      <c r="K2565" s="147">
        <f>+I2565-J2565</f>
        <v>0.10293828049213971</v>
      </c>
      <c r="L2565" s="142">
        <f>(-2*POWER(2*9.81*G2565*ABS(K2565)/F2565,0.5))*(LOG10(($D$2/(3.7*G2565))+((2.51*$D$3*POWER(F2565,0.5))/(G2565*POWER(2*9.81*G2565*ABS(K2565),0.5)))))</f>
        <v>0.18950381320612061</v>
      </c>
      <c r="M2565" s="146">
        <f>+IF(K2565&lt;0,-H2565*L2565,H2565*L2565)</f>
        <v>5.9072987304328503E-4</v>
      </c>
      <c r="N2565" s="142">
        <f>+M2565/K2565</f>
        <v>5.7386802093356585E-3</v>
      </c>
      <c r="O2565" s="148"/>
    </row>
    <row r="2566" spans="2:15" ht="15.75" x14ac:dyDescent="0.3">
      <c r="B2566" s="141"/>
      <c r="C2566" s="142"/>
      <c r="D2566" s="142"/>
      <c r="E2566" s="142"/>
      <c r="F2566" s="142"/>
      <c r="G2566" s="142"/>
      <c r="H2566" s="146"/>
      <c r="I2566" s="142"/>
      <c r="J2566" s="142"/>
      <c r="K2566" s="142"/>
      <c r="L2566" s="149" t="s">
        <v>166</v>
      </c>
      <c r="M2566" s="150">
        <f>+SUM(M2564:M2565)-C2564</f>
        <v>-3.7012156441568796E-6</v>
      </c>
      <c r="N2566" s="151">
        <f>+SUM(N2564:N2565)</f>
        <v>1.0866420909353794E-2</v>
      </c>
      <c r="O2566" s="153"/>
    </row>
    <row r="2567" spans="2:15" x14ac:dyDescent="0.25">
      <c r="B2567" s="141"/>
      <c r="C2567" s="142"/>
      <c r="D2567" s="142"/>
      <c r="E2567" s="142"/>
      <c r="F2567" s="142"/>
      <c r="G2567" s="142"/>
      <c r="H2567" s="146"/>
      <c r="I2567" s="142"/>
      <c r="J2567" s="142"/>
      <c r="K2567" s="142"/>
      <c r="L2567" s="142"/>
      <c r="M2567" s="142"/>
      <c r="N2567" s="142"/>
      <c r="O2567" s="153"/>
    </row>
    <row r="2568" spans="2:15" x14ac:dyDescent="0.25">
      <c r="B2568" s="154" t="s">
        <v>148</v>
      </c>
      <c r="C2568" s="142">
        <f>0.76/1000</f>
        <v>7.6000000000000004E-4</v>
      </c>
      <c r="D2568" s="147">
        <f>+D2529+O2529</f>
        <v>335.33332028377305</v>
      </c>
      <c r="E2568" s="144" t="s">
        <v>169</v>
      </c>
      <c r="F2568" s="143">
        <v>119.71</v>
      </c>
      <c r="G2568" s="143">
        <f>63/1000</f>
        <v>6.3E-2</v>
      </c>
      <c r="H2568" s="146">
        <f>+PI()*G2568^2/4</f>
        <v>3.1172453105244723E-3</v>
      </c>
      <c r="I2568" s="147">
        <f>+D2564+O2564</f>
        <v>335.22970078254133</v>
      </c>
      <c r="J2568" s="261">
        <f>+D2568</f>
        <v>335.33332028377305</v>
      </c>
      <c r="K2568" s="147">
        <f>+I2568-J2568</f>
        <v>-0.10361950123171937</v>
      </c>
      <c r="L2568" s="142">
        <f>(-2*POWER(2*9.81*G2568*ABS(K2568)/F2568,0.5))*(LOG10(($D$2/(3.7*G2568))+((2.51*$D$3*POWER(F2568,0.5))/(G2568*POWER(2*9.81*G2568*ABS(K2568),0.5)))))</f>
        <v>0.19022303727651119</v>
      </c>
      <c r="M2568" s="146">
        <f>+IF(K2568&lt;0,-H2568*L2568,H2568*L2568)</f>
        <v>-5.9297187090392642E-4</v>
      </c>
      <c r="N2568" s="142">
        <f>+M2568/K2568</f>
        <v>5.7225895111953067E-3</v>
      </c>
      <c r="O2568" s="148">
        <f>2*M2570/N2570</f>
        <v>-6.4314287588407499E-4</v>
      </c>
    </row>
    <row r="2569" spans="2:15" x14ac:dyDescent="0.25">
      <c r="B2569" s="141"/>
      <c r="C2569" s="142"/>
      <c r="D2569" s="142"/>
      <c r="E2569" s="144" t="s">
        <v>122</v>
      </c>
      <c r="F2569" s="143">
        <v>283.68</v>
      </c>
      <c r="G2569" s="143">
        <f>75/1000</f>
        <v>7.4999999999999997E-2</v>
      </c>
      <c r="H2569" s="146">
        <f>+PI()*G2569^2/4</f>
        <v>4.4178646691106467E-3</v>
      </c>
      <c r="I2569" s="147">
        <f>+D2533+O2533</f>
        <v>335.78609415350888</v>
      </c>
      <c r="J2569" s="261">
        <f>+D2568</f>
        <v>335.33332028377305</v>
      </c>
      <c r="K2569" s="147">
        <f>+I2569-J2569</f>
        <v>0.45277386973583589</v>
      </c>
      <c r="L2569" s="262">
        <f>(-2*POWER(2*9.81*G2569*ABS(K2569)/F2569,0.5))*(LOG10(($D$2/(3.7*G2569))+((2.51*$D$3*POWER(F2569,0.5))/(G2569*POWER(2*9.81*G2569*ABS(K2569),0.5)))))</f>
        <v>0.30561658718010898</v>
      </c>
      <c r="M2569" s="146">
        <f>+IF(K2569&lt;0,-H2569*L2569,H2569*L2569)</f>
        <v>1.3501727227971773E-3</v>
      </c>
      <c r="N2569" s="142">
        <f>+M2569/K2569</f>
        <v>2.9820023041190855E-3</v>
      </c>
      <c r="O2569" s="148"/>
    </row>
    <row r="2570" spans="2:15" ht="15.75" x14ac:dyDescent="0.3">
      <c r="B2570" s="141"/>
      <c r="C2570" s="142"/>
      <c r="D2570" s="142"/>
      <c r="E2570" s="142"/>
      <c r="F2570" s="142"/>
      <c r="G2570" s="142"/>
      <c r="H2570" s="142"/>
      <c r="I2570" s="142"/>
      <c r="J2570" s="142"/>
      <c r="K2570" s="142"/>
      <c r="L2570" s="149" t="s">
        <v>166</v>
      </c>
      <c r="M2570" s="150">
        <f>+SUM(M2568:M2569)-C2568</f>
        <v>-2.7991481067491395E-6</v>
      </c>
      <c r="N2570" s="151">
        <f>+SUM(N2568:N2569)</f>
        <v>8.7045918153143918E-3</v>
      </c>
      <c r="O2570" s="153"/>
    </row>
    <row r="2571" spans="2:15" x14ac:dyDescent="0.25">
      <c r="B2571" s="154"/>
      <c r="C2571" s="142"/>
      <c r="D2571" s="142"/>
      <c r="E2571" s="142"/>
      <c r="F2571" s="142"/>
      <c r="G2571" s="142"/>
      <c r="H2571" s="142"/>
      <c r="I2571" s="142"/>
      <c r="J2571" s="142"/>
      <c r="K2571" s="142"/>
      <c r="L2571" s="142"/>
      <c r="M2571" s="142"/>
      <c r="N2571" s="142"/>
      <c r="O2571" s="153"/>
    </row>
    <row r="2572" spans="2:15" x14ac:dyDescent="0.25">
      <c r="B2572" s="154" t="s">
        <v>142</v>
      </c>
      <c r="C2572" s="142">
        <f>3.71/1000</f>
        <v>3.7099999999999998E-3</v>
      </c>
      <c r="D2572" s="147">
        <f>+D2533+O2533</f>
        <v>335.78609415350888</v>
      </c>
      <c r="E2572" s="144" t="s">
        <v>168</v>
      </c>
      <c r="F2572" s="143">
        <v>184.94</v>
      </c>
      <c r="G2572" s="145">
        <f>110/1000</f>
        <v>0.11</v>
      </c>
      <c r="H2572" s="146">
        <f>+PI()*G2572^2/4</f>
        <v>9.5033177771091243E-3</v>
      </c>
      <c r="I2572" s="147">
        <f>+D2558+O2558</f>
        <v>335.26852139502353</v>
      </c>
      <c r="J2572" s="261">
        <f>+D2572</f>
        <v>335.78609415350888</v>
      </c>
      <c r="K2572" s="147">
        <f>+I2572-J2572</f>
        <v>-0.51757275848535755</v>
      </c>
      <c r="L2572" s="262">
        <f>(-2*POWER(2*9.81*G2572*ABS(K2572)/F2572,0.5))*(LOG10(($D$2/(3.7*G2572))+((2.51*$D$3*POWER(F2572,0.5))/(G2572*POWER(2*9.81*G2572*ABS(K2572),0.5)))))</f>
        <v>0.54752407057243457</v>
      </c>
      <c r="M2572" s="146">
        <f>+IF(K2572&lt;0,-H2572*L2572,H2572*L2572)</f>
        <v>-5.2032952332661678E-3</v>
      </c>
      <c r="N2572" s="142">
        <f>+M2572/K2572</f>
        <v>1.0053263329571802E-2</v>
      </c>
      <c r="O2572" s="148">
        <f>2*M2575/N2575</f>
        <v>-5.4111859845054123E-4</v>
      </c>
    </row>
    <row r="2573" spans="2:15" x14ac:dyDescent="0.25">
      <c r="B2573" s="141"/>
      <c r="C2573" s="142"/>
      <c r="D2573" s="142"/>
      <c r="E2573" s="144" t="s">
        <v>171</v>
      </c>
      <c r="F2573" s="143">
        <v>283.68</v>
      </c>
      <c r="G2573" s="143">
        <f>75/1000</f>
        <v>7.4999999999999997E-2</v>
      </c>
      <c r="H2573" s="146">
        <f>+PI()*G2573^2/4</f>
        <v>4.4178646691106467E-3</v>
      </c>
      <c r="I2573" s="147">
        <f>+D2568+O2568</f>
        <v>335.33267714089715</v>
      </c>
      <c r="J2573" s="261">
        <f>+D2572</f>
        <v>335.78609415350888</v>
      </c>
      <c r="K2573" s="147">
        <f>+I2573-J2573</f>
        <v>-0.45341701261173739</v>
      </c>
      <c r="L2573" s="262">
        <f>(-2*POWER(2*9.81*G2573*ABS(K2573)/F2573,0.5))*(LOG10(($D$2/(3.7*G2573))+((2.51*$D$3*POWER(F2573,0.5))/(G2573*POWER(2*9.81*G2573*ABS(K2573),0.5)))))</f>
        <v>0.30586323303781576</v>
      </c>
      <c r="M2573" s="146">
        <f>+IF(K2573&lt;0,-H2573*L2573,H2573*L2573)</f>
        <v>-1.3512623708177227E-3</v>
      </c>
      <c r="N2573" s="142">
        <f>+M2573/K2573</f>
        <v>2.9801757173474508E-3</v>
      </c>
      <c r="O2573" s="148"/>
    </row>
    <row r="2574" spans="2:15" x14ac:dyDescent="0.25">
      <c r="B2574" s="141"/>
      <c r="C2574" s="142"/>
      <c r="D2574" s="142"/>
      <c r="E2574" s="144" t="s">
        <v>170</v>
      </c>
      <c r="F2574" s="143">
        <v>372.26</v>
      </c>
      <c r="G2574" s="145">
        <f>110/1000</f>
        <v>0.11</v>
      </c>
      <c r="H2574" s="146">
        <f>+PI()*G2574^2/4</f>
        <v>9.5033177771091243E-3</v>
      </c>
      <c r="I2574" s="147">
        <v>339.3</v>
      </c>
      <c r="J2574" s="261">
        <f>+D2572</f>
        <v>335.78609415350888</v>
      </c>
      <c r="K2574" s="147">
        <f>+I2574-J2574</f>
        <v>3.5139058464911272</v>
      </c>
      <c r="L2574" s="262">
        <f>(-2*POWER(2*9.81*G2574*ABS(K2574)/F2574,0.5))*(LOG10(($D$2/(3.7*G2574))+((2.51*$D$3*POWER(F2574,0.5))/(G2574*POWER(2*9.81*G2574*ABS(K2574),0.5)))))</f>
        <v>1.0796483419211695</v>
      </c>
      <c r="M2574" s="146">
        <f>+IF(K2574&lt;0,-H2574*L2574,H2574*L2574)</f>
        <v>1.026024128080584E-2</v>
      </c>
      <c r="N2574" s="142">
        <f>+M2574/K2574</f>
        <v>2.9198964710597996E-3</v>
      </c>
      <c r="O2574" s="148"/>
    </row>
    <row r="2575" spans="2:15" ht="16.5" thickBot="1" x14ac:dyDescent="0.35">
      <c r="B2575" s="299"/>
      <c r="C2575" s="300"/>
      <c r="D2575" s="300"/>
      <c r="E2575" s="300"/>
      <c r="F2575" s="300"/>
      <c r="G2575" s="300"/>
      <c r="H2575" s="300"/>
      <c r="I2575" s="300"/>
      <c r="J2575" s="300"/>
      <c r="K2575" s="300"/>
      <c r="L2575" s="301" t="s">
        <v>166</v>
      </c>
      <c r="M2575" s="302">
        <f>+SUM(M2572:M2574)-C2572</f>
        <v>-4.3163232780500313E-6</v>
      </c>
      <c r="N2575" s="303">
        <f>+SUM(N2572:N2574)</f>
        <v>1.5953335517979051E-2</v>
      </c>
      <c r="O2575" s="304"/>
    </row>
    <row r="2577" spans="2:15" ht="15.75" thickBot="1" x14ac:dyDescent="0.3"/>
    <row r="2578" spans="2:15" ht="15.75" thickBot="1" x14ac:dyDescent="0.3">
      <c r="B2578" s="131">
        <f>+B2539+1</f>
        <v>67</v>
      </c>
      <c r="D2578" s="297"/>
    </row>
    <row r="2579" spans="2:15" ht="32.25" thickBot="1" x14ac:dyDescent="0.3">
      <c r="B2579" s="125" t="s">
        <v>151</v>
      </c>
      <c r="C2579" s="298" t="s">
        <v>161</v>
      </c>
      <c r="D2579" s="298" t="s">
        <v>153</v>
      </c>
      <c r="E2579" s="125" t="s">
        <v>152</v>
      </c>
      <c r="F2579" s="125" t="s">
        <v>78</v>
      </c>
      <c r="G2579" s="125" t="s">
        <v>115</v>
      </c>
      <c r="H2579" s="125" t="s">
        <v>154</v>
      </c>
      <c r="I2579" s="125" t="s">
        <v>155</v>
      </c>
      <c r="J2579" s="125" t="s">
        <v>156</v>
      </c>
      <c r="K2579" s="125" t="s">
        <v>157</v>
      </c>
      <c r="L2579" s="125" t="s">
        <v>82</v>
      </c>
      <c r="M2579" s="125" t="s">
        <v>164</v>
      </c>
      <c r="N2579" s="125" t="s">
        <v>158</v>
      </c>
      <c r="O2579" s="129" t="s">
        <v>165</v>
      </c>
    </row>
    <row r="2580" spans="2:15" x14ac:dyDescent="0.25">
      <c r="B2580" s="132" t="s">
        <v>127</v>
      </c>
      <c r="C2580" s="133">
        <f>2.97/1000</f>
        <v>2.97E-3</v>
      </c>
      <c r="D2580" s="134">
        <f>+D2541+O2541</f>
        <v>336.473540042504</v>
      </c>
      <c r="E2580" s="135" t="s">
        <v>110</v>
      </c>
      <c r="F2580" s="136">
        <v>310.83</v>
      </c>
      <c r="G2580" s="137">
        <f>110/1000</f>
        <v>0.11</v>
      </c>
      <c r="H2580" s="138">
        <f>+PI()*G2580^2/4</f>
        <v>9.5033177771091243E-3</v>
      </c>
      <c r="I2580" s="134">
        <v>339.3</v>
      </c>
      <c r="J2580" s="134">
        <f>+D2580</f>
        <v>336.473540042504</v>
      </c>
      <c r="K2580" s="134">
        <f>+I2580-J2580</f>
        <v>2.826459957496013</v>
      </c>
      <c r="L2580" s="133">
        <f>(-2*POWER(2*9.81*G2580*ABS(K2580)/F2580,0.5))*(LOG10(($D$2/(3.7*G2580))+((2.51*$D$3*POWER(F2580,0.5))/(G2580*POWER(2*9.81*G2580*ABS(K2580),0.5)))))</f>
        <v>1.0574468906615395</v>
      </c>
      <c r="M2580" s="139">
        <f>+IF(K2580&lt;0,-H2580*L2580,H2580*L2580)</f>
        <v>1.0049253834372577E-2</v>
      </c>
      <c r="N2580" s="133">
        <f>+M2580/K2580</f>
        <v>3.5554205562760934E-3</v>
      </c>
      <c r="O2580" s="140">
        <f>2*M2582/N2582</f>
        <v>-4.4157133065787741E-4</v>
      </c>
    </row>
    <row r="2581" spans="2:15" x14ac:dyDescent="0.25">
      <c r="B2581" s="141"/>
      <c r="C2581" s="142"/>
      <c r="D2581" s="143"/>
      <c r="E2581" s="144" t="s">
        <v>138</v>
      </c>
      <c r="F2581" s="143">
        <v>240.22</v>
      </c>
      <c r="G2581" s="145">
        <f>110/1000</f>
        <v>0.11</v>
      </c>
      <c r="H2581" s="146">
        <f>+PI()*G2581^2/4</f>
        <v>9.5033177771091243E-3</v>
      </c>
      <c r="I2581" s="147">
        <f>+D2545+O2545</f>
        <v>335.30769116967809</v>
      </c>
      <c r="J2581" s="147">
        <f>+D2580</f>
        <v>336.473540042504</v>
      </c>
      <c r="K2581" s="147">
        <f>+I2581-J2581</f>
        <v>-1.1658488728259044</v>
      </c>
      <c r="L2581" s="142">
        <f>(-2*POWER(2*9.81*G2581*ABS(K2581)/F2581,0.5))*(LOG10(($D$2/(3.7*G2581))+((2.51*$D$3*POWER(F2581,0.5))/(G2581*POWER(2*9.81*G2581*ABS(K2581),0.5)))))</f>
        <v>0.74514817257520294</v>
      </c>
      <c r="M2581" s="146">
        <f>+IF(K2581&lt;0,-H2581*L2581,H2581*L2581)</f>
        <v>-7.0813798750143037E-3</v>
      </c>
      <c r="N2581" s="142">
        <f>+M2581/K2581</f>
        <v>6.074011855284233E-3</v>
      </c>
      <c r="O2581" s="148"/>
    </row>
    <row r="2582" spans="2:15" ht="15.75" x14ac:dyDescent="0.3">
      <c r="B2582" s="141"/>
      <c r="C2582" s="142"/>
      <c r="D2582" s="143"/>
      <c r="E2582" s="144"/>
      <c r="F2582" s="143"/>
      <c r="G2582" s="145"/>
      <c r="H2582" s="146"/>
      <c r="I2582" s="147"/>
      <c r="J2582" s="147"/>
      <c r="K2582" s="147"/>
      <c r="L2582" s="149" t="s">
        <v>166</v>
      </c>
      <c r="M2582" s="150">
        <f>+SUM(M2580:M2581)-C2580</f>
        <v>-2.1260406417263934E-6</v>
      </c>
      <c r="N2582" s="151">
        <f>+SUM(N2580:N2581)</f>
        <v>9.629432411560326E-3</v>
      </c>
      <c r="O2582" s="148"/>
    </row>
    <row r="2583" spans="2:15" x14ac:dyDescent="0.25">
      <c r="B2583" s="141"/>
      <c r="C2583" s="142"/>
      <c r="D2583" s="143"/>
      <c r="E2583" s="144"/>
      <c r="F2583" s="142"/>
      <c r="G2583" s="142"/>
      <c r="H2583" s="146"/>
      <c r="I2583" s="152"/>
      <c r="J2583" s="142"/>
      <c r="K2583" s="142"/>
      <c r="L2583" s="142"/>
      <c r="M2583" s="142"/>
      <c r="N2583" s="142"/>
      <c r="O2583" s="153"/>
    </row>
    <row r="2584" spans="2:15" x14ac:dyDescent="0.25">
      <c r="B2584" s="154" t="s">
        <v>128</v>
      </c>
      <c r="C2584" s="142">
        <f>3.73/1000</f>
        <v>3.7299999999999998E-3</v>
      </c>
      <c r="D2584" s="147">
        <f>+D2545+O2545</f>
        <v>335.30769116967809</v>
      </c>
      <c r="E2584" s="144" t="s">
        <v>138</v>
      </c>
      <c r="F2584" s="143">
        <v>240.22</v>
      </c>
      <c r="G2584" s="155">
        <f>110/1000</f>
        <v>0.11</v>
      </c>
      <c r="H2584" s="146">
        <f>+PI()*G2584^2/4</f>
        <v>9.5033177771091243E-3</v>
      </c>
      <c r="I2584" s="156">
        <f>+D2580+O2580</f>
        <v>336.47309847117333</v>
      </c>
      <c r="J2584" s="147">
        <f>+D2584</f>
        <v>335.30769116967809</v>
      </c>
      <c r="K2584" s="147">
        <f>+I2584-J2584</f>
        <v>1.165407301495236</v>
      </c>
      <c r="L2584" s="142">
        <f>(-2*POWER(2*9.81*G2584*ABS(K2584)/F2584,0.5))*(LOG10(($D$2/(3.7*G2584))+((2.51*$D$3*POWER(F2584,0.5))/(G2584*POWER(2*9.81*G2584*ABS(K2584),0.5)))))</f>
        <v>0.74499048120208167</v>
      </c>
      <c r="M2584" s="146">
        <f>+IF(K2584&lt;0,-H2584*L2584,H2584*L2584)</f>
        <v>7.0798812837848234E-3</v>
      </c>
      <c r="N2584" s="142">
        <f>+M2584/K2584</f>
        <v>6.0750273957450099E-3</v>
      </c>
      <c r="O2584" s="148">
        <f>2*M2587/N2587</f>
        <v>-6.4541419846007972E-4</v>
      </c>
    </row>
    <row r="2585" spans="2:15" x14ac:dyDescent="0.25">
      <c r="B2585" s="141"/>
      <c r="C2585" s="142"/>
      <c r="D2585" s="143"/>
      <c r="E2585" s="144" t="s">
        <v>139</v>
      </c>
      <c r="F2585" s="147">
        <v>237.3</v>
      </c>
      <c r="G2585" s="155">
        <f>110/1000</f>
        <v>0.11</v>
      </c>
      <c r="H2585" s="146">
        <f>+PI()*G2585^2/4</f>
        <v>9.5033177771091243E-3</v>
      </c>
      <c r="I2585" s="156">
        <f>+D2550+O2550</f>
        <v>335.11503512462633</v>
      </c>
      <c r="J2585" s="147">
        <f>+D2584</f>
        <v>335.30769116967809</v>
      </c>
      <c r="K2585" s="147">
        <f>+I2585-J2585</f>
        <v>-0.1926560450517627</v>
      </c>
      <c r="L2585" s="142">
        <f>(-2*POWER(2*9.81*G2585*ABS(K2585)/F2585,0.5))*(LOG10(($D$2/(3.7*G2585))+((2.51*$D$3*POWER(F2585,0.5))/(G2585*POWER(2*9.81*G2585*ABS(K2585),0.5)))))</f>
        <v>0.27260960681288365</v>
      </c>
      <c r="M2585" s="146">
        <f>+IF(K2585&lt;0,-H2585*L2585,H2585*L2585)</f>
        <v>-2.5906957226356059E-3</v>
      </c>
      <c r="N2585" s="142">
        <f>+M2585/K2585</f>
        <v>1.3447258932049287E-2</v>
      </c>
      <c r="O2585" s="148"/>
    </row>
    <row r="2586" spans="2:15" x14ac:dyDescent="0.25">
      <c r="B2586" s="141"/>
      <c r="C2586" s="142"/>
      <c r="D2586" s="143"/>
      <c r="E2586" s="144" t="s">
        <v>112</v>
      </c>
      <c r="F2586" s="143">
        <v>401.36</v>
      </c>
      <c r="G2586" s="155">
        <f>110/1000</f>
        <v>0.11</v>
      </c>
      <c r="H2586" s="146">
        <f>+PI()*G2586^2/4</f>
        <v>9.5033177771091243E-3</v>
      </c>
      <c r="I2586" s="156">
        <f>+D2558+O2558</f>
        <v>335.26852139502353</v>
      </c>
      <c r="J2586" s="147">
        <f>+D2584</f>
        <v>335.30769116967809</v>
      </c>
      <c r="K2586" s="147">
        <f>+I2586-J2586</f>
        <v>-3.9169774654567391E-2</v>
      </c>
      <c r="L2586" s="142">
        <f>(-2*POWER(2*9.81*G2586*ABS(K2586)/F2586,0.5))*(LOG10(($D$2/(3.7*G2586))+((2.51*$D$3*POWER(F2586,0.5))/(G2586*POWER(2*9.81*G2586*ABS(K2586),0.5)))))</f>
        <v>8.1218426752433362E-2</v>
      </c>
      <c r="M2586" s="146">
        <f>+IF(K2586&lt;0,-H2586*L2586,H2586*L2586)</f>
        <v>-7.718445187852353E-4</v>
      </c>
      <c r="N2586" s="142">
        <f>+M2586/K2586</f>
        <v>1.9705104907853595E-2</v>
      </c>
      <c r="O2586" s="148"/>
    </row>
    <row r="2587" spans="2:15" ht="15.75" x14ac:dyDescent="0.3">
      <c r="B2587" s="141"/>
      <c r="C2587" s="142"/>
      <c r="D2587" s="143"/>
      <c r="E2587" s="144"/>
      <c r="F2587" s="143"/>
      <c r="G2587" s="155"/>
      <c r="H2587" s="146"/>
      <c r="I2587" s="156"/>
      <c r="J2587" s="147"/>
      <c r="K2587" s="147"/>
      <c r="L2587" s="149" t="s">
        <v>166</v>
      </c>
      <c r="M2587" s="150">
        <f>+SUM(M2584:M2586)-C2584</f>
        <v>-1.265895763601782E-5</v>
      </c>
      <c r="N2587" s="151">
        <f>+SUM(N2584:N2586)</f>
        <v>3.922739123564789E-2</v>
      </c>
      <c r="O2587" s="153"/>
    </row>
    <row r="2588" spans="2:15" x14ac:dyDescent="0.25">
      <c r="B2588" s="141"/>
      <c r="C2588" s="142"/>
      <c r="D2588" s="143"/>
      <c r="E2588" s="144"/>
      <c r="F2588" s="142"/>
      <c r="G2588" s="142"/>
      <c r="H2588" s="146"/>
      <c r="I2588" s="152"/>
      <c r="J2588" s="143"/>
      <c r="K2588" s="142"/>
      <c r="L2588" s="142"/>
      <c r="M2588" s="142"/>
      <c r="N2588" s="142"/>
      <c r="O2588" s="153"/>
    </row>
    <row r="2589" spans="2:15" x14ac:dyDescent="0.25">
      <c r="B2589" s="154" t="s">
        <v>141</v>
      </c>
      <c r="C2589" s="179">
        <f>1.9/1000</f>
        <v>1.9E-3</v>
      </c>
      <c r="D2589" s="147">
        <f>+D2550+O2550</f>
        <v>335.11503512462633</v>
      </c>
      <c r="E2589" s="144" t="s">
        <v>139</v>
      </c>
      <c r="F2589" s="147">
        <v>237.3</v>
      </c>
      <c r="G2589" s="155">
        <f>110/1000</f>
        <v>0.11</v>
      </c>
      <c r="H2589" s="146">
        <f>+PI()*G2589^2/4</f>
        <v>9.5033177771091243E-3</v>
      </c>
      <c r="I2589" s="156">
        <f>+D2584+O2584</f>
        <v>335.30704575547963</v>
      </c>
      <c r="J2589" s="147">
        <f>+D2589</f>
        <v>335.11503512462633</v>
      </c>
      <c r="K2589" s="147">
        <f>+I2589-J2589</f>
        <v>0.19201063085330361</v>
      </c>
      <c r="L2589" s="142">
        <f>(-2*POWER(2*9.81*G2589*ABS(K2589)/F2589,0.5))*(LOG10(($D$2/(3.7*G2589))+((2.51*$D$3*POWER(F2589,0.5))/(G2589*POWER(2*9.81*G2589*ABS(K2589),0.5)))))</f>
        <v>0.2720920940868326</v>
      </c>
      <c r="M2589" s="146">
        <f>+IF(K2589&lt;0,-H2589*L2589,H2589*L2589)</f>
        <v>2.5857776347462448E-3</v>
      </c>
      <c r="N2589" s="142">
        <f>+M2589/K2589</f>
        <v>1.3466846201457369E-2</v>
      </c>
      <c r="O2589" s="148">
        <f>2*M2591/N2591</f>
        <v>-6.5325476008563021E-4</v>
      </c>
    </row>
    <row r="2590" spans="2:15" x14ac:dyDescent="0.25">
      <c r="B2590" s="141"/>
      <c r="C2590" s="142"/>
      <c r="D2590" s="143"/>
      <c r="E2590" s="144" t="s">
        <v>117</v>
      </c>
      <c r="F2590" s="143">
        <v>401.35</v>
      </c>
      <c r="G2590" s="143">
        <f>75/1000</f>
        <v>7.4999999999999997E-2</v>
      </c>
      <c r="H2590" s="146">
        <f>+PI()*G2590^2/4</f>
        <v>4.4178646691106467E-3</v>
      </c>
      <c r="I2590" s="156">
        <f>+D2554+O2554</f>
        <v>334.91652970973968</v>
      </c>
      <c r="J2590" s="147">
        <f>+D2589</f>
        <v>335.11503512462633</v>
      </c>
      <c r="K2590" s="147">
        <f>+I2590-J2590</f>
        <v>-0.19850541488665385</v>
      </c>
      <c r="L2590" s="142">
        <f>(-2*POWER(2*9.81*G2590*ABS(K2590)/F2590,0.5))*(LOG10(($D$2/(3.7*G2590))+((2.51*$D$3*POWER(F2590,0.5))/(G2590*POWER(2*9.81*G2590*ABS(K2590),0.5)))))</f>
        <v>0.15648143114423488</v>
      </c>
      <c r="M2590" s="146">
        <f>+IF(K2590&lt;0,-H2590*L2590,H2590*L2590)</f>
        <v>-6.9131378602398563E-4</v>
      </c>
      <c r="N2590" s="142">
        <f>+M2590/K2590</f>
        <v>3.4825940965828276E-3</v>
      </c>
      <c r="O2590" s="148"/>
    </row>
    <row r="2591" spans="2:15" ht="15.75" x14ac:dyDescent="0.3">
      <c r="B2591" s="141"/>
      <c r="C2591" s="142"/>
      <c r="D2591" s="143"/>
      <c r="E2591" s="144"/>
      <c r="F2591" s="142"/>
      <c r="G2591" s="142"/>
      <c r="H2591" s="146"/>
      <c r="I2591" s="152"/>
      <c r="J2591" s="143"/>
      <c r="K2591" s="142"/>
      <c r="L2591" s="149" t="s">
        <v>166</v>
      </c>
      <c r="M2591" s="150">
        <f>+SUM(M2589:M2590)-C2589</f>
        <v>-5.5361512777409808E-6</v>
      </c>
      <c r="N2591" s="151">
        <f>+SUM(N2589:N2590)</f>
        <v>1.6949440298040196E-2</v>
      </c>
      <c r="O2591" s="153"/>
    </row>
    <row r="2592" spans="2:15" ht="15.75" x14ac:dyDescent="0.3">
      <c r="B2592" s="141"/>
      <c r="C2592" s="142"/>
      <c r="D2592" s="143"/>
      <c r="E2592" s="144"/>
      <c r="F2592" s="142"/>
      <c r="G2592" s="142"/>
      <c r="H2592" s="146"/>
      <c r="I2592" s="152"/>
      <c r="J2592" s="143"/>
      <c r="K2592" s="142"/>
      <c r="L2592" s="149"/>
      <c r="M2592" s="150"/>
      <c r="N2592" s="151"/>
      <c r="O2592" s="153"/>
    </row>
    <row r="2593" spans="2:15" x14ac:dyDescent="0.25">
      <c r="B2593" s="154" t="s">
        <v>145</v>
      </c>
      <c r="C2593" s="143">
        <f>1.95/1000</f>
        <v>1.9499999999999999E-3</v>
      </c>
      <c r="D2593" s="147">
        <f>+D2554+O2554</f>
        <v>334.91652970973968</v>
      </c>
      <c r="E2593" s="144" t="s">
        <v>117</v>
      </c>
      <c r="F2593" s="143">
        <v>401.35</v>
      </c>
      <c r="G2593" s="143">
        <f>75/1000</f>
        <v>7.4999999999999997E-2</v>
      </c>
      <c r="H2593" s="146">
        <f>+PI()*G2593^2/4</f>
        <v>4.4178646691106467E-3</v>
      </c>
      <c r="I2593" s="147">
        <f>+D2589+O2589</f>
        <v>335.11438186986624</v>
      </c>
      <c r="J2593" s="147">
        <f>+D2593</f>
        <v>334.91652970973968</v>
      </c>
      <c r="K2593" s="147">
        <f>+I2593-J2593</f>
        <v>0.19785216012655837</v>
      </c>
      <c r="L2593" s="262">
        <f>(-2*POWER(2*9.81*G2593*ABS(K2593)/F2593,0.5))*(LOG10(($D$2/(3.7*G2593))+((2.51*$D$3*POWER(F2593,0.5))/(G2593*POWER(2*9.81*G2593*ABS(K2593),0.5)))))</f>
        <v>0.15618534810048409</v>
      </c>
      <c r="M2593" s="146">
        <f>+IF(K2593&lt;0,-H2593*L2593,H2593*L2593)</f>
        <v>6.9000573120587638E-4</v>
      </c>
      <c r="N2593" s="142">
        <f>+M2593/K2593</f>
        <v>3.48748141422619E-3</v>
      </c>
      <c r="O2593" s="148">
        <f>2*M2595/N2595</f>
        <v>-6.5658780084996635E-4</v>
      </c>
    </row>
    <row r="2594" spans="2:15" x14ac:dyDescent="0.25">
      <c r="B2594" s="141"/>
      <c r="C2594" s="142"/>
      <c r="D2594" s="143"/>
      <c r="E2594" s="144" t="s">
        <v>167</v>
      </c>
      <c r="F2594" s="143">
        <v>249.85</v>
      </c>
      <c r="G2594" s="143">
        <f>75/1000</f>
        <v>7.4999999999999997E-2</v>
      </c>
      <c r="H2594" s="146">
        <f>+PI()*G2594^2/4</f>
        <v>4.4178646691106467E-3</v>
      </c>
      <c r="I2594" s="147">
        <f>+D2558+O2558</f>
        <v>335.26852139502353</v>
      </c>
      <c r="J2594" s="147">
        <f>+D2593</f>
        <v>334.91652970973968</v>
      </c>
      <c r="K2594" s="147">
        <f>+I2594-J2594</f>
        <v>0.35199168528384916</v>
      </c>
      <c r="L2594" s="142">
        <f>(-2*POWER(2*9.81*G2594*ABS(K2594)/F2594,0.5))*(LOG10(($D$2/(3.7*G2594))+((2.51*$D$3*POWER(F2594,0.5))/(G2594*POWER(2*9.81*G2594*ABS(K2594),0.5)))))</f>
        <v>0.28467969044578745</v>
      </c>
      <c r="M2594" s="146">
        <f>+IF(K2594&lt;0,-H2594*L2594,H2594*L2594)</f>
        <v>1.2576763464338002E-3</v>
      </c>
      <c r="N2594" s="142">
        <f>+M2594/K2594</f>
        <v>3.5730285657730779E-3</v>
      </c>
      <c r="O2594" s="148"/>
    </row>
    <row r="2595" spans="2:15" ht="15.75" x14ac:dyDescent="0.3">
      <c r="B2595" s="141"/>
      <c r="C2595" s="142"/>
      <c r="D2595" s="152"/>
      <c r="E2595" s="144"/>
      <c r="F2595" s="142"/>
      <c r="G2595" s="142"/>
      <c r="H2595" s="146"/>
      <c r="I2595" s="152"/>
      <c r="J2595" s="143"/>
      <c r="K2595" s="142"/>
      <c r="L2595" s="149" t="s">
        <v>166</v>
      </c>
      <c r="M2595" s="150">
        <f>+SUM(M2593:M2594)-C2593</f>
        <v>-2.3179223603234794E-6</v>
      </c>
      <c r="N2595" s="151">
        <f>+SUM(N2593:N2594)</f>
        <v>7.0605099799992679E-3</v>
      </c>
      <c r="O2595" s="153"/>
    </row>
    <row r="2596" spans="2:15" x14ac:dyDescent="0.25">
      <c r="B2596" s="141"/>
      <c r="C2596" s="142"/>
      <c r="D2596" s="152"/>
      <c r="E2596" s="144"/>
      <c r="F2596" s="142"/>
      <c r="G2596" s="142"/>
      <c r="H2596" s="146"/>
      <c r="I2596" s="152"/>
      <c r="J2596" s="143"/>
      <c r="K2596" s="142"/>
      <c r="L2596" s="142"/>
      <c r="M2596" s="142"/>
      <c r="N2596" s="142"/>
      <c r="O2596" s="153"/>
    </row>
    <row r="2597" spans="2:15" x14ac:dyDescent="0.25">
      <c r="B2597" s="154" t="s">
        <v>146</v>
      </c>
      <c r="C2597" s="143">
        <f>4.52/1000</f>
        <v>4.5199999999999997E-3</v>
      </c>
      <c r="D2597" s="156">
        <f>+D2558+O2558</f>
        <v>335.26852139502353</v>
      </c>
      <c r="E2597" s="144" t="s">
        <v>112</v>
      </c>
      <c r="F2597" s="143">
        <v>401.36</v>
      </c>
      <c r="G2597" s="145">
        <f>110/1000</f>
        <v>0.11</v>
      </c>
      <c r="H2597" s="146">
        <f>+PI()*G2597^2/4</f>
        <v>9.5033177771091243E-3</v>
      </c>
      <c r="I2597" s="156">
        <f>+D2584+O2584</f>
        <v>335.30704575547963</v>
      </c>
      <c r="J2597" s="147">
        <f>+D2597</f>
        <v>335.26852139502353</v>
      </c>
      <c r="K2597" s="147">
        <f>+I2597-J2597</f>
        <v>3.8524360456108298E-2</v>
      </c>
      <c r="L2597" s="142">
        <f>(-2*POWER(2*9.81*G2597*ABS(K2597)/F2597,0.5))*(LOG10(($D$2/(3.7*G2597))+((2.51*$D$3*POWER(F2597,0.5))/(G2597*POWER(2*9.81*G2597*ABS(K2597),0.5)))))</f>
        <v>8.044290107389318E-2</v>
      </c>
      <c r="M2597" s="146">
        <f>+IF(K2597&lt;0,-H2597*L2597,H2597*L2597)</f>
        <v>7.6447445181775976E-4</v>
      </c>
      <c r="N2597" s="142">
        <f>+M2597/K2597</f>
        <v>1.9843923241470635E-2</v>
      </c>
      <c r="O2597" s="148">
        <f>2*M2601/N2601</f>
        <v>-6.1739511744228948E-4</v>
      </c>
    </row>
    <row r="2598" spans="2:15" x14ac:dyDescent="0.25">
      <c r="B2598" s="141"/>
      <c r="C2598" s="142"/>
      <c r="D2598" s="152"/>
      <c r="E2598" s="144" t="s">
        <v>167</v>
      </c>
      <c r="F2598" s="143">
        <v>249.85</v>
      </c>
      <c r="G2598" s="145">
        <f>75/1000</f>
        <v>7.4999999999999997E-2</v>
      </c>
      <c r="H2598" s="146">
        <f>+PI()*G2598^2/4</f>
        <v>4.4178646691106467E-3</v>
      </c>
      <c r="I2598" s="156">
        <f>+D2593+O2593</f>
        <v>334.91587312193883</v>
      </c>
      <c r="J2598" s="147">
        <f>+D2597</f>
        <v>335.26852139502353</v>
      </c>
      <c r="K2598" s="147">
        <f>+I2598-J2598</f>
        <v>-0.35264827308469648</v>
      </c>
      <c r="L2598" s="142">
        <f>(-2*POWER(2*9.81*G2598*ABS(K2598)/F2598,0.5))*(LOG10(($D$2/(3.7*G2598))+((2.51*$D$3*POWER(F2598,0.5))/(G2598*POWER(2*9.81*G2598*ABS(K2598),0.5)))))</f>
        <v>0.28498169879775564</v>
      </c>
      <c r="M2598" s="146">
        <f>+IF(K2598&lt;0,-H2598*L2598,H2598*L2598)</f>
        <v>-1.2590105784617367E-3</v>
      </c>
      <c r="N2598" s="142">
        <f>+M2598/K2598</f>
        <v>3.5701594890820768E-3</v>
      </c>
      <c r="O2598" s="148"/>
    </row>
    <row r="2599" spans="2:15" x14ac:dyDescent="0.25">
      <c r="B2599" s="141"/>
      <c r="C2599" s="142"/>
      <c r="D2599" s="152"/>
      <c r="E2599" s="144" t="s">
        <v>140</v>
      </c>
      <c r="F2599" s="143">
        <v>298.01</v>
      </c>
      <c r="G2599" s="145">
        <f>63/1000</f>
        <v>6.3E-2</v>
      </c>
      <c r="H2599" s="146">
        <f>+PI()*G2599^2/4</f>
        <v>3.1172453105244723E-3</v>
      </c>
      <c r="I2599" s="156">
        <f>+D2564+O2564</f>
        <v>335.22970078254133</v>
      </c>
      <c r="J2599" s="147">
        <f>+D2597</f>
        <v>335.26852139502353</v>
      </c>
      <c r="K2599" s="147">
        <f>+I2599-J2599</f>
        <v>-3.8820612482197703E-2</v>
      </c>
      <c r="L2599" s="142">
        <f>(-2*POWER(2*9.81*G2599*ABS(K2599)/F2599,0.5))*(LOG10(($D$2/(3.7*G2599))+((2.51*$D$3*POWER(F2599,0.5))/(G2599*POWER(2*9.81*G2599*ABS(K2599),0.5)))))</f>
        <v>6.3392911685806907E-2</v>
      </c>
      <c r="M2599" s="146">
        <f>+IF(K2599&lt;0,-H2599*L2599,H2599*L2599)</f>
        <v>-1.976112566730736E-4</v>
      </c>
      <c r="N2599" s="142">
        <f>+M2599/K2599</f>
        <v>5.0903693692028653E-3</v>
      </c>
      <c r="O2599" s="148"/>
    </row>
    <row r="2600" spans="2:15" x14ac:dyDescent="0.25">
      <c r="B2600" s="141"/>
      <c r="C2600" s="142"/>
      <c r="D2600" s="142"/>
      <c r="E2600" s="144" t="s">
        <v>168</v>
      </c>
      <c r="F2600" s="143">
        <v>184.94</v>
      </c>
      <c r="G2600" s="145">
        <f>110/1000</f>
        <v>0.11</v>
      </c>
      <c r="H2600" s="146">
        <f>+PI()*G2600^2/4</f>
        <v>9.5033177771091243E-3</v>
      </c>
      <c r="I2600" s="156">
        <f>+D2572+O2572</f>
        <v>335.78555303491044</v>
      </c>
      <c r="J2600" s="147">
        <f>+D2597</f>
        <v>335.26852139502353</v>
      </c>
      <c r="K2600" s="147">
        <f>+I2600-J2600</f>
        <v>0.51703163988690903</v>
      </c>
      <c r="L2600" s="142">
        <f>(-2*POWER(2*9.81*G2600*ABS(K2600)/F2600,0.5))*(LOG10(($D$2/(3.7*G2600))+((2.51*$D$3*POWER(F2600,0.5))/(G2600*POWER(2*9.81*G2600*ABS(K2600),0.5)))))</f>
        <v>0.54720292500495116</v>
      </c>
      <c r="M2600" s="146">
        <f>+IF(K2600&lt;0,-H2600*L2600,H2600*L2600)</f>
        <v>5.200243284885663E-3</v>
      </c>
      <c r="N2600" s="142">
        <f>+M2600/K2600</f>
        <v>1.0057882117278391E-2</v>
      </c>
      <c r="O2600" s="148"/>
    </row>
    <row r="2601" spans="2:15" ht="15.75" x14ac:dyDescent="0.3">
      <c r="B2601" s="141"/>
      <c r="C2601" s="142"/>
      <c r="D2601" s="142"/>
      <c r="E2601" s="142"/>
      <c r="F2601" s="142"/>
      <c r="G2601" s="142"/>
      <c r="H2601" s="146"/>
      <c r="I2601" s="152"/>
      <c r="J2601" s="143"/>
      <c r="K2601" s="142"/>
      <c r="L2601" s="149" t="s">
        <v>166</v>
      </c>
      <c r="M2601" s="150">
        <f>+SUM(M2597:M2600)-C2597</f>
        <v>-1.1904098431387254E-5</v>
      </c>
      <c r="N2601" s="151">
        <f>+SUM(N2597:N2600)</f>
        <v>3.8562334217033971E-2</v>
      </c>
      <c r="O2601" s="153"/>
    </row>
    <row r="2602" spans="2:15" x14ac:dyDescent="0.25">
      <c r="B2602" s="141"/>
      <c r="C2602" s="142"/>
      <c r="D2602" s="142"/>
      <c r="E2602" s="142"/>
      <c r="F2602" s="142"/>
      <c r="G2602" s="142"/>
      <c r="H2602" s="146"/>
      <c r="I2602" s="142"/>
      <c r="J2602" s="143"/>
      <c r="K2602" s="142"/>
      <c r="L2602" s="142"/>
      <c r="M2602" s="142"/>
      <c r="N2602" s="142"/>
      <c r="O2602" s="153"/>
    </row>
    <row r="2603" spans="2:15" x14ac:dyDescent="0.25">
      <c r="B2603" s="154" t="s">
        <v>147</v>
      </c>
      <c r="C2603" s="142">
        <f>0.79/1000</f>
        <v>7.9000000000000001E-4</v>
      </c>
      <c r="D2603" s="147">
        <f>+D2564+O2564</f>
        <v>335.22970078254133</v>
      </c>
      <c r="E2603" s="144" t="s">
        <v>140</v>
      </c>
      <c r="F2603" s="143">
        <v>298.01</v>
      </c>
      <c r="G2603" s="143">
        <f>63/1000</f>
        <v>6.3E-2</v>
      </c>
      <c r="H2603" s="146">
        <f>+PI()*G2603^2/4</f>
        <v>3.1172453105244723E-3</v>
      </c>
      <c r="I2603" s="147">
        <f>+D2597+O2597</f>
        <v>335.26790399990608</v>
      </c>
      <c r="J2603" s="147">
        <f>+D2603</f>
        <v>335.22970078254133</v>
      </c>
      <c r="K2603" s="147">
        <f>+I2603-J2603</f>
        <v>3.8203217364753073E-2</v>
      </c>
      <c r="L2603" s="142">
        <f>(-2*POWER(2*9.81*G2603*ABS(K2603)/F2603,0.5))*(LOG10(($D$2/(3.7*G2603))+((2.51*$D$3*POWER(F2603,0.5))/(G2603*POWER(2*9.81*G2603*ABS(K2603),0.5)))))</f>
        <v>6.2799331379691237E-2</v>
      </c>
      <c r="M2603" s="146">
        <f>+IF(K2603&lt;0,-H2603*L2603,H2603*L2603)</f>
        <v>1.9576092124741484E-4</v>
      </c>
      <c r="N2603" s="142">
        <f>+M2603/K2603</f>
        <v>5.1241998645911732E-3</v>
      </c>
      <c r="O2603" s="148">
        <f>2*M2605/N2605</f>
        <v>-6.2303864537475388E-4</v>
      </c>
    </row>
    <row r="2604" spans="2:15" x14ac:dyDescent="0.25">
      <c r="B2604" s="141"/>
      <c r="C2604" s="142"/>
      <c r="D2604" s="142"/>
      <c r="E2604" s="144" t="s">
        <v>169</v>
      </c>
      <c r="F2604" s="143">
        <v>119.71</v>
      </c>
      <c r="G2604" s="143">
        <f>63/1000</f>
        <v>6.3E-2</v>
      </c>
      <c r="H2604" s="146">
        <f>+PI()*G2604^2/4</f>
        <v>3.1172453105244723E-3</v>
      </c>
      <c r="I2604" s="147">
        <f>+D2568+O2568</f>
        <v>335.33267714089715</v>
      </c>
      <c r="J2604" s="147">
        <f>+D2603</f>
        <v>335.22970078254133</v>
      </c>
      <c r="K2604" s="147">
        <f>+I2604-J2604</f>
        <v>0.10297635835581787</v>
      </c>
      <c r="L2604" s="142">
        <f>(-2*POWER(2*9.81*G2604*ABS(K2604)/F2604,0.5))*(LOG10(($D$2/(3.7*G2604))+((2.51*$D$3*POWER(F2604,0.5))/(G2604*POWER(2*9.81*G2604*ABS(K2604),0.5)))))</f>
        <v>0.18954406993072803</v>
      </c>
      <c r="M2604" s="146">
        <f>+IF(K2604&lt;0,-H2604*L2604,H2604*L2604)</f>
        <v>5.9085536312928461E-4</v>
      </c>
      <c r="N2604" s="142">
        <f>+M2604/K2604</f>
        <v>5.7377768311409998E-3</v>
      </c>
      <c r="O2604" s="148"/>
    </row>
    <row r="2605" spans="2:15" ht="15.75" x14ac:dyDescent="0.3">
      <c r="B2605" s="141"/>
      <c r="C2605" s="142"/>
      <c r="D2605" s="142"/>
      <c r="E2605" s="142"/>
      <c r="F2605" s="142"/>
      <c r="G2605" s="142"/>
      <c r="H2605" s="146"/>
      <c r="I2605" s="142"/>
      <c r="J2605" s="142"/>
      <c r="K2605" s="142"/>
      <c r="L2605" s="149" t="s">
        <v>166</v>
      </c>
      <c r="M2605" s="150">
        <f>+SUM(M2603:M2604)-C2603</f>
        <v>-3.3837156233005585E-6</v>
      </c>
      <c r="N2605" s="151">
        <f>+SUM(N2603:N2604)</f>
        <v>1.0861976695732172E-2</v>
      </c>
      <c r="O2605" s="153"/>
    </row>
    <row r="2606" spans="2:15" x14ac:dyDescent="0.25">
      <c r="B2606" s="141"/>
      <c r="C2606" s="142"/>
      <c r="D2606" s="142"/>
      <c r="E2606" s="142"/>
      <c r="F2606" s="142"/>
      <c r="G2606" s="142"/>
      <c r="H2606" s="146"/>
      <c r="I2606" s="142"/>
      <c r="J2606" s="142"/>
      <c r="K2606" s="142"/>
      <c r="L2606" s="142"/>
      <c r="M2606" s="142"/>
      <c r="N2606" s="142"/>
      <c r="O2606" s="153"/>
    </row>
    <row r="2607" spans="2:15" x14ac:dyDescent="0.25">
      <c r="B2607" s="154" t="s">
        <v>148</v>
      </c>
      <c r="C2607" s="142">
        <f>0.76/1000</f>
        <v>7.6000000000000004E-4</v>
      </c>
      <c r="D2607" s="147">
        <f>+D2568+O2568</f>
        <v>335.33267714089715</v>
      </c>
      <c r="E2607" s="144" t="s">
        <v>169</v>
      </c>
      <c r="F2607" s="143">
        <v>119.71</v>
      </c>
      <c r="G2607" s="143">
        <f>63/1000</f>
        <v>6.3E-2</v>
      </c>
      <c r="H2607" s="146">
        <f>+PI()*G2607^2/4</f>
        <v>3.1172453105244723E-3</v>
      </c>
      <c r="I2607" s="147">
        <f>+D2603+O2603</f>
        <v>335.22907774389597</v>
      </c>
      <c r="J2607" s="261">
        <f>+D2607</f>
        <v>335.33267714089715</v>
      </c>
      <c r="K2607" s="147">
        <f>+I2607-J2607</f>
        <v>-0.10359939700117593</v>
      </c>
      <c r="L2607" s="142">
        <f>(-2*POWER(2*9.81*G2607*ABS(K2607)/F2607,0.5))*(LOG10(($D$2/(3.7*G2607))+((2.51*$D$3*POWER(F2607,0.5))/(G2607*POWER(2*9.81*G2607*ABS(K2607),0.5)))))</f>
        <v>0.19020184104150176</v>
      </c>
      <c r="M2607" s="146">
        <f>+IF(K2607&lt;0,-H2607*L2607,H2607*L2607)</f>
        <v>-5.9290579703974249E-4</v>
      </c>
      <c r="N2607" s="142">
        <f>+M2607/K2607</f>
        <v>5.7230622397639302E-3</v>
      </c>
      <c r="O2607" s="148">
        <f>2*M2609/N2609</f>
        <v>-5.8822284915825977E-4</v>
      </c>
    </row>
    <row r="2608" spans="2:15" x14ac:dyDescent="0.25">
      <c r="B2608" s="141"/>
      <c r="C2608" s="142"/>
      <c r="D2608" s="142"/>
      <c r="E2608" s="144" t="s">
        <v>122</v>
      </c>
      <c r="F2608" s="143">
        <v>283.68</v>
      </c>
      <c r="G2608" s="143">
        <f>75/1000</f>
        <v>7.4999999999999997E-2</v>
      </c>
      <c r="H2608" s="146">
        <f>+PI()*G2608^2/4</f>
        <v>4.4178646691106467E-3</v>
      </c>
      <c r="I2608" s="147">
        <f>+D2572+O2572</f>
        <v>335.78555303491044</v>
      </c>
      <c r="J2608" s="261">
        <f>+D2607</f>
        <v>335.33267714089715</v>
      </c>
      <c r="K2608" s="147">
        <f>+I2608-J2608</f>
        <v>0.45287589401328887</v>
      </c>
      <c r="L2608" s="262">
        <f>(-2*POWER(2*9.81*G2608*ABS(K2608)/F2608,0.5))*(LOG10(($D$2/(3.7*G2608))+((2.51*$D$3*POWER(F2608,0.5))/(G2608*POWER(2*9.81*G2608*ABS(K2608),0.5)))))</f>
        <v>0.30565572387058837</v>
      </c>
      <c r="M2608" s="146">
        <f>+IF(K2608&lt;0,-H2608*L2608,H2608*L2608)</f>
        <v>1.3503456233993122E-3</v>
      </c>
      <c r="N2608" s="142">
        <f>+M2608/K2608</f>
        <v>2.9817122996608175E-3</v>
      </c>
      <c r="O2608" s="148"/>
    </row>
    <row r="2609" spans="2:15" ht="15.75" x14ac:dyDescent="0.3">
      <c r="B2609" s="141"/>
      <c r="C2609" s="142"/>
      <c r="D2609" s="142"/>
      <c r="E2609" s="142"/>
      <c r="F2609" s="142"/>
      <c r="G2609" s="142"/>
      <c r="H2609" s="142"/>
      <c r="I2609" s="142"/>
      <c r="J2609" s="142"/>
      <c r="K2609" s="142"/>
      <c r="L2609" s="149" t="s">
        <v>166</v>
      </c>
      <c r="M2609" s="150">
        <f>+SUM(M2607:M2608)-C2607</f>
        <v>-2.5601736404303518E-6</v>
      </c>
      <c r="N2609" s="151">
        <f>+SUM(N2607:N2608)</f>
        <v>8.7047745394247481E-3</v>
      </c>
      <c r="O2609" s="153"/>
    </row>
    <row r="2610" spans="2:15" x14ac:dyDescent="0.25">
      <c r="B2610" s="154"/>
      <c r="C2610" s="142"/>
      <c r="D2610" s="142"/>
      <c r="E2610" s="142"/>
      <c r="F2610" s="142"/>
      <c r="G2610" s="142"/>
      <c r="H2610" s="142"/>
      <c r="I2610" s="142"/>
      <c r="J2610" s="142"/>
      <c r="K2610" s="142"/>
      <c r="L2610" s="142"/>
      <c r="M2610" s="142"/>
      <c r="N2610" s="142"/>
      <c r="O2610" s="153"/>
    </row>
    <row r="2611" spans="2:15" x14ac:dyDescent="0.25">
      <c r="B2611" s="154" t="s">
        <v>142</v>
      </c>
      <c r="C2611" s="142">
        <f>3.71/1000</f>
        <v>3.7099999999999998E-3</v>
      </c>
      <c r="D2611" s="147">
        <f>+D2572+O2572</f>
        <v>335.78555303491044</v>
      </c>
      <c r="E2611" s="144" t="s">
        <v>168</v>
      </c>
      <c r="F2611" s="143">
        <v>184.94</v>
      </c>
      <c r="G2611" s="145">
        <f>110/1000</f>
        <v>0.11</v>
      </c>
      <c r="H2611" s="146">
        <f>+PI()*G2611^2/4</f>
        <v>9.5033177771091243E-3</v>
      </c>
      <c r="I2611" s="147">
        <f>+D2597+O2597</f>
        <v>335.26790399990608</v>
      </c>
      <c r="J2611" s="261">
        <f>+D2611</f>
        <v>335.78555303491044</v>
      </c>
      <c r="K2611" s="147">
        <f>+I2611-J2611</f>
        <v>-0.51764903500435366</v>
      </c>
      <c r="L2611" s="262">
        <f>(-2*POWER(2*9.81*G2611*ABS(K2611)/F2611,0.5))*(LOG10(($D$2/(3.7*G2611))+((2.51*$D$3*POWER(F2611,0.5))/(G2611*POWER(2*9.81*G2611*ABS(K2611),0.5)))))</f>
        <v>0.54756932745875853</v>
      </c>
      <c r="M2611" s="146">
        <f>+IF(K2611&lt;0,-H2611*L2611,H2611*L2611)</f>
        <v>-5.2037253238385074E-3</v>
      </c>
      <c r="N2611" s="142">
        <f>+M2611/K2611</f>
        <v>1.0052612816702618E-2</v>
      </c>
      <c r="O2611" s="148">
        <f>2*M2614/N2614</f>
        <v>-4.9491490168334967E-4</v>
      </c>
    </row>
    <row r="2612" spans="2:15" x14ac:dyDescent="0.25">
      <c r="B2612" s="141"/>
      <c r="C2612" s="142"/>
      <c r="D2612" s="142"/>
      <c r="E2612" s="144" t="s">
        <v>171</v>
      </c>
      <c r="F2612" s="143">
        <v>283.68</v>
      </c>
      <c r="G2612" s="143">
        <f>75/1000</f>
        <v>7.4999999999999997E-2</v>
      </c>
      <c r="H2612" s="146">
        <f>+PI()*G2612^2/4</f>
        <v>4.4178646691106467E-3</v>
      </c>
      <c r="I2612" s="147">
        <f>+D2607+O2607</f>
        <v>335.33208891804799</v>
      </c>
      <c r="J2612" s="261">
        <f>+D2611</f>
        <v>335.78555303491044</v>
      </c>
      <c r="K2612" s="147">
        <f>+I2612-J2612</f>
        <v>-0.45346411686244892</v>
      </c>
      <c r="L2612" s="262">
        <f>(-2*POWER(2*9.81*G2612*ABS(K2612)/F2612,0.5))*(LOG10(($D$2/(3.7*G2612))+((2.51*$D$3*POWER(F2612,0.5))/(G2612*POWER(2*9.81*G2612*ABS(K2612),0.5)))))</f>
        <v>0.3058812915026391</v>
      </c>
      <c r="M2612" s="146">
        <f>+IF(K2612&lt;0,-H2612*L2612,H2612*L2612)</f>
        <v>-1.351342150671444E-3</v>
      </c>
      <c r="N2612" s="142">
        <f>+M2612/K2612</f>
        <v>2.9800420814362961E-3</v>
      </c>
      <c r="O2612" s="148"/>
    </row>
    <row r="2613" spans="2:15" x14ac:dyDescent="0.25">
      <c r="B2613" s="141"/>
      <c r="C2613" s="142"/>
      <c r="D2613" s="142"/>
      <c r="E2613" s="144" t="s">
        <v>170</v>
      </c>
      <c r="F2613" s="143">
        <v>372.26</v>
      </c>
      <c r="G2613" s="145">
        <f>110/1000</f>
        <v>0.11</v>
      </c>
      <c r="H2613" s="146">
        <f>+PI()*G2613^2/4</f>
        <v>9.5033177771091243E-3</v>
      </c>
      <c r="I2613" s="147">
        <v>339.3</v>
      </c>
      <c r="J2613" s="261">
        <f>+D2611</f>
        <v>335.78555303491044</v>
      </c>
      <c r="K2613" s="147">
        <f>+I2613-J2613</f>
        <v>3.5144469650895758</v>
      </c>
      <c r="L2613" s="262">
        <f>(-2*POWER(2*9.81*G2613*ABS(K2613)/F2613,0.5))*(LOG10(($D$2/(3.7*G2613))+((2.51*$D$3*POWER(F2613,0.5))/(G2613*POWER(2*9.81*G2613*ABS(K2613),0.5)))))</f>
        <v>1.0797408007246334</v>
      </c>
      <c r="M2613" s="146">
        <f>+IF(K2613&lt;0,-H2613*L2613,H2613*L2613)</f>
        <v>1.0261119946196448E-2</v>
      </c>
      <c r="N2613" s="142">
        <f>+M2613/K2613</f>
        <v>2.9196969105308194E-3</v>
      </c>
      <c r="O2613" s="148"/>
    </row>
    <row r="2614" spans="2:15" ht="16.5" thickBot="1" x14ac:dyDescent="0.35">
      <c r="B2614" s="299"/>
      <c r="C2614" s="300"/>
      <c r="D2614" s="300"/>
      <c r="E2614" s="300"/>
      <c r="F2614" s="300"/>
      <c r="G2614" s="300"/>
      <c r="H2614" s="300"/>
      <c r="I2614" s="300"/>
      <c r="J2614" s="300"/>
      <c r="K2614" s="300"/>
      <c r="L2614" s="301" t="s">
        <v>166</v>
      </c>
      <c r="M2614" s="302">
        <f>+SUM(M2611:M2613)-C2611</f>
        <v>-3.9475283135029932E-6</v>
      </c>
      <c r="N2614" s="303">
        <f>+SUM(N2611:N2613)</f>
        <v>1.5952351808669732E-2</v>
      </c>
      <c r="O2614" s="304"/>
    </row>
    <row r="2616" spans="2:15" ht="15.75" thickBot="1" x14ac:dyDescent="0.3"/>
    <row r="2617" spans="2:15" ht="15.75" thickBot="1" x14ac:dyDescent="0.3">
      <c r="B2617" s="131">
        <f>+B2578+1</f>
        <v>68</v>
      </c>
      <c r="D2617" s="297"/>
    </row>
    <row r="2618" spans="2:15" ht="32.25" thickBot="1" x14ac:dyDescent="0.3">
      <c r="B2618" s="125" t="s">
        <v>151</v>
      </c>
      <c r="C2618" s="298" t="s">
        <v>161</v>
      </c>
      <c r="D2618" s="298" t="s">
        <v>153</v>
      </c>
      <c r="E2618" s="125" t="s">
        <v>152</v>
      </c>
      <c r="F2618" s="125" t="s">
        <v>78</v>
      </c>
      <c r="G2618" s="125" t="s">
        <v>115</v>
      </c>
      <c r="H2618" s="125" t="s">
        <v>154</v>
      </c>
      <c r="I2618" s="125" t="s">
        <v>155</v>
      </c>
      <c r="J2618" s="125" t="s">
        <v>156</v>
      </c>
      <c r="K2618" s="125" t="s">
        <v>157</v>
      </c>
      <c r="L2618" s="125" t="s">
        <v>82</v>
      </c>
      <c r="M2618" s="125" t="s">
        <v>164</v>
      </c>
      <c r="N2618" s="125" t="s">
        <v>158</v>
      </c>
      <c r="O2618" s="129" t="s">
        <v>165</v>
      </c>
    </row>
    <row r="2619" spans="2:15" x14ac:dyDescent="0.25">
      <c r="B2619" s="132" t="s">
        <v>127</v>
      </c>
      <c r="C2619" s="133">
        <f>2.97/1000</f>
        <v>2.97E-3</v>
      </c>
      <c r="D2619" s="134">
        <f>+D2580+O2580</f>
        <v>336.47309847117333</v>
      </c>
      <c r="E2619" s="135" t="s">
        <v>110</v>
      </c>
      <c r="F2619" s="136">
        <v>310.83</v>
      </c>
      <c r="G2619" s="137">
        <f>110/1000</f>
        <v>0.11</v>
      </c>
      <c r="H2619" s="138">
        <f>+PI()*G2619^2/4</f>
        <v>9.5033177771091243E-3</v>
      </c>
      <c r="I2619" s="134">
        <v>339.3</v>
      </c>
      <c r="J2619" s="134">
        <f>+D2619</f>
        <v>336.47309847117333</v>
      </c>
      <c r="K2619" s="134">
        <f>+I2619-J2619</f>
        <v>2.8269015288266814</v>
      </c>
      <c r="L2619" s="133">
        <f>(-2*POWER(2*9.81*G2619*ABS(K2619)/F2619,0.5))*(LOG10(($D$2/(3.7*G2619))+((2.51*$D$3*POWER(F2619,0.5))/(G2619*POWER(2*9.81*G2619*ABS(K2619),0.5)))))</f>
        <v>1.0575387853170997</v>
      </c>
      <c r="M2619" s="139">
        <f>+IF(K2619&lt;0,-H2619*L2619,H2619*L2619)</f>
        <v>1.0050127138486383E-2</v>
      </c>
      <c r="N2619" s="133">
        <f>+M2619/K2619</f>
        <v>3.5551741141325623E-3</v>
      </c>
      <c r="O2619" s="140">
        <f>2*M2621/N2621</f>
        <v>-4.0388481156798916E-4</v>
      </c>
    </row>
    <row r="2620" spans="2:15" x14ac:dyDescent="0.25">
      <c r="B2620" s="141"/>
      <c r="C2620" s="142"/>
      <c r="D2620" s="143"/>
      <c r="E2620" s="144" t="s">
        <v>138</v>
      </c>
      <c r="F2620" s="143">
        <v>240.22</v>
      </c>
      <c r="G2620" s="145">
        <f>110/1000</f>
        <v>0.11</v>
      </c>
      <c r="H2620" s="146">
        <f>+PI()*G2620^2/4</f>
        <v>9.5033177771091243E-3</v>
      </c>
      <c r="I2620" s="147">
        <f>+D2584+O2584</f>
        <v>335.30704575547963</v>
      </c>
      <c r="J2620" s="147">
        <f>+D2619</f>
        <v>336.47309847117333</v>
      </c>
      <c r="K2620" s="147">
        <f>+I2620-J2620</f>
        <v>-1.1660527156936951</v>
      </c>
      <c r="L2620" s="142">
        <f>(-2*POWER(2*9.81*G2620*ABS(K2620)/F2620,0.5))*(LOG10(($D$2/(3.7*G2620))+((2.51*$D$3*POWER(F2620,0.5))/(G2620*POWER(2*9.81*G2620*ABS(K2620),0.5)))))</f>
        <v>0.74522095871523408</v>
      </c>
      <c r="M2620" s="146">
        <f>+IF(K2620&lt;0,-H2620*L2620,H2620*L2620)</f>
        <v>-7.0820715848327886E-3</v>
      </c>
      <c r="N2620" s="142">
        <f>+M2620/K2620</f>
        <v>6.0735432365247753E-3</v>
      </c>
      <c r="O2620" s="148"/>
    </row>
    <row r="2621" spans="2:15" ht="15.75" x14ac:dyDescent="0.3">
      <c r="B2621" s="141"/>
      <c r="C2621" s="142"/>
      <c r="D2621" s="143"/>
      <c r="E2621" s="144"/>
      <c r="F2621" s="143"/>
      <c r="G2621" s="145"/>
      <c r="H2621" s="146"/>
      <c r="I2621" s="147"/>
      <c r="J2621" s="147"/>
      <c r="K2621" s="147"/>
      <c r="L2621" s="149" t="s">
        <v>166</v>
      </c>
      <c r="M2621" s="150">
        <f>+SUM(M2619:M2620)-C2619</f>
        <v>-1.9444463464058336E-6</v>
      </c>
      <c r="N2621" s="151">
        <f>+SUM(N2619:N2620)</f>
        <v>9.6287173506573384E-3</v>
      </c>
      <c r="O2621" s="148"/>
    </row>
    <row r="2622" spans="2:15" x14ac:dyDescent="0.25">
      <c r="B2622" s="141"/>
      <c r="C2622" s="142"/>
      <c r="D2622" s="143"/>
      <c r="E2622" s="144"/>
      <c r="F2622" s="142"/>
      <c r="G2622" s="142"/>
      <c r="H2622" s="146"/>
      <c r="I2622" s="152"/>
      <c r="J2622" s="142"/>
      <c r="K2622" s="142"/>
      <c r="L2622" s="142"/>
      <c r="M2622" s="142"/>
      <c r="N2622" s="142"/>
      <c r="O2622" s="153"/>
    </row>
    <row r="2623" spans="2:15" x14ac:dyDescent="0.25">
      <c r="B2623" s="154" t="s">
        <v>128</v>
      </c>
      <c r="C2623" s="142">
        <f>3.73/1000</f>
        <v>3.7299999999999998E-3</v>
      </c>
      <c r="D2623" s="147">
        <f>+D2584+O2584</f>
        <v>335.30704575547963</v>
      </c>
      <c r="E2623" s="144" t="s">
        <v>138</v>
      </c>
      <c r="F2623" s="143">
        <v>240.22</v>
      </c>
      <c r="G2623" s="155">
        <f>110/1000</f>
        <v>0.11</v>
      </c>
      <c r="H2623" s="146">
        <f>+PI()*G2623^2/4</f>
        <v>9.5033177771091243E-3</v>
      </c>
      <c r="I2623" s="156">
        <f>+D2619+O2619</f>
        <v>336.47269458636174</v>
      </c>
      <c r="J2623" s="147">
        <f>+D2623</f>
        <v>335.30704575547963</v>
      </c>
      <c r="K2623" s="147">
        <f>+I2623-J2623</f>
        <v>1.1656488308821054</v>
      </c>
      <c r="L2623" s="142">
        <f>(-2*POWER(2*9.81*G2623*ABS(K2623)/F2623,0.5))*(LOG10(($D$2/(3.7*G2623))+((2.51*$D$3*POWER(F2623,0.5))/(G2623*POWER(2*9.81*G2623*ABS(K2623),0.5)))))</f>
        <v>0.74507673808338837</v>
      </c>
      <c r="M2623" s="146">
        <f>+IF(K2623&lt;0,-H2623*L2623,H2623*L2623)</f>
        <v>7.0807010103383439E-3</v>
      </c>
      <c r="N2623" s="142">
        <f>+M2623/K2623</f>
        <v>6.0744718501369059E-3</v>
      </c>
      <c r="O2623" s="148">
        <f>2*M2626/N2626</f>
        <v>-5.9032987509075041E-4</v>
      </c>
    </row>
    <row r="2624" spans="2:15" x14ac:dyDescent="0.25">
      <c r="B2624" s="141"/>
      <c r="C2624" s="142"/>
      <c r="D2624" s="143"/>
      <c r="E2624" s="144" t="s">
        <v>139</v>
      </c>
      <c r="F2624" s="147">
        <v>237.3</v>
      </c>
      <c r="G2624" s="155">
        <f>110/1000</f>
        <v>0.11</v>
      </c>
      <c r="H2624" s="146">
        <f>+PI()*G2624^2/4</f>
        <v>9.5033177771091243E-3</v>
      </c>
      <c r="I2624" s="156">
        <f>+D2589+O2589</f>
        <v>335.11438186986624</v>
      </c>
      <c r="J2624" s="147">
        <f>+D2623</f>
        <v>335.30704575547963</v>
      </c>
      <c r="K2624" s="147">
        <f>+I2624-J2624</f>
        <v>-0.19266388561339909</v>
      </c>
      <c r="L2624" s="142">
        <f>(-2*POWER(2*9.81*G2624*ABS(K2624)/F2624,0.5))*(LOG10(($D$2/(3.7*G2624))+((2.51*$D$3*POWER(F2624,0.5))/(G2624*POWER(2*9.81*G2624*ABS(K2624),0.5)))))</f>
        <v>0.27261588889961336</v>
      </c>
      <c r="M2624" s="146">
        <f>+IF(K2624&lt;0,-H2624*L2624,H2624*L2624)</f>
        <v>-2.5907554233021014E-3</v>
      </c>
      <c r="N2624" s="142">
        <f>+M2624/K2624</f>
        <v>1.3447021558055421E-2</v>
      </c>
      <c r="O2624" s="148"/>
    </row>
    <row r="2625" spans="2:15" x14ac:dyDescent="0.25">
      <c r="B2625" s="141"/>
      <c r="C2625" s="142"/>
      <c r="D2625" s="143"/>
      <c r="E2625" s="144" t="s">
        <v>112</v>
      </c>
      <c r="F2625" s="143">
        <v>401.36</v>
      </c>
      <c r="G2625" s="155">
        <f>110/1000</f>
        <v>0.11</v>
      </c>
      <c r="H2625" s="146">
        <f>+PI()*G2625^2/4</f>
        <v>9.5033177771091243E-3</v>
      </c>
      <c r="I2625" s="156">
        <f>+D2597+O2597</f>
        <v>335.26790399990608</v>
      </c>
      <c r="J2625" s="147">
        <f>+D2623</f>
        <v>335.30704575547963</v>
      </c>
      <c r="K2625" s="147">
        <f>+I2625-J2625</f>
        <v>-3.9141755573552928E-2</v>
      </c>
      <c r="L2625" s="142">
        <f>(-2*POWER(2*9.81*G2625*ABS(K2625)/F2625,0.5))*(LOG10(($D$2/(3.7*G2625))+((2.51*$D$3*POWER(F2625,0.5))/(G2625*POWER(2*9.81*G2625*ABS(K2625),0.5)))))</f>
        <v>8.1184874650003666E-2</v>
      </c>
      <c r="M2625" s="146">
        <f>+IF(K2625&lt;0,-H2625*L2625,H2625*L2625)</f>
        <v>-7.7152566249375572E-4</v>
      </c>
      <c r="N2625" s="142">
        <f>+M2625/K2625</f>
        <v>1.9711064340074098E-2</v>
      </c>
      <c r="O2625" s="148"/>
    </row>
    <row r="2626" spans="2:15" ht="15.75" x14ac:dyDescent="0.3">
      <c r="B2626" s="141"/>
      <c r="C2626" s="142"/>
      <c r="D2626" s="143"/>
      <c r="E2626" s="144"/>
      <c r="F2626" s="143"/>
      <c r="G2626" s="155"/>
      <c r="H2626" s="146"/>
      <c r="I2626" s="156"/>
      <c r="J2626" s="147"/>
      <c r="K2626" s="147"/>
      <c r="L2626" s="149" t="s">
        <v>166</v>
      </c>
      <c r="M2626" s="150">
        <f>+SUM(M2623:M2625)-C2623</f>
        <v>-1.1580075457512384E-5</v>
      </c>
      <c r="N2626" s="151">
        <f>+SUM(N2623:N2625)</f>
        <v>3.9232557748266422E-2</v>
      </c>
      <c r="O2626" s="153"/>
    </row>
    <row r="2627" spans="2:15" x14ac:dyDescent="0.25">
      <c r="B2627" s="141"/>
      <c r="C2627" s="142"/>
      <c r="D2627" s="143"/>
      <c r="E2627" s="144"/>
      <c r="F2627" s="142"/>
      <c r="G2627" s="142"/>
      <c r="H2627" s="146"/>
      <c r="I2627" s="152"/>
      <c r="J2627" s="143"/>
      <c r="K2627" s="142"/>
      <c r="L2627" s="142"/>
      <c r="M2627" s="142"/>
      <c r="N2627" s="142"/>
      <c r="O2627" s="153"/>
    </row>
    <row r="2628" spans="2:15" x14ac:dyDescent="0.25">
      <c r="B2628" s="154" t="s">
        <v>141</v>
      </c>
      <c r="C2628" s="179">
        <f>1.9/1000</f>
        <v>1.9E-3</v>
      </c>
      <c r="D2628" s="147">
        <f>+D2589+O2589</f>
        <v>335.11438186986624</v>
      </c>
      <c r="E2628" s="144" t="s">
        <v>139</v>
      </c>
      <c r="F2628" s="147">
        <v>237.3</v>
      </c>
      <c r="G2628" s="155">
        <f>110/1000</f>
        <v>0.11</v>
      </c>
      <c r="H2628" s="146">
        <f>+PI()*G2628^2/4</f>
        <v>9.5033177771091243E-3</v>
      </c>
      <c r="I2628" s="156">
        <f>+D2623+O2623</f>
        <v>335.30645542560455</v>
      </c>
      <c r="J2628" s="147">
        <f>+D2628</f>
        <v>335.11438186986624</v>
      </c>
      <c r="K2628" s="147">
        <f>+I2628-J2628</f>
        <v>0.19207355573831819</v>
      </c>
      <c r="L2628" s="142">
        <f>(-2*POWER(2*9.81*G2628*ABS(K2628)/F2628,0.5))*(LOG10(($D$2/(3.7*G2628))+((2.51*$D$3*POWER(F2628,0.5))/(G2628*POWER(2*9.81*G2628*ABS(K2628),0.5)))))</f>
        <v>0.27214258295604227</v>
      </c>
      <c r="M2628" s="146">
        <f>+IF(K2628&lt;0,-H2628*L2628,H2628*L2628)</f>
        <v>2.5862574465145513E-3</v>
      </c>
      <c r="N2628" s="142">
        <f>+M2628/K2628</f>
        <v>1.3464932413903345E-2</v>
      </c>
      <c r="O2628" s="148">
        <f>2*M2630/N2630</f>
        <v>-5.9749322057053324E-4</v>
      </c>
    </row>
    <row r="2629" spans="2:15" x14ac:dyDescent="0.25">
      <c r="B2629" s="141"/>
      <c r="C2629" s="142"/>
      <c r="D2629" s="143"/>
      <c r="E2629" s="144" t="s">
        <v>117</v>
      </c>
      <c r="F2629" s="143">
        <v>401.35</v>
      </c>
      <c r="G2629" s="143">
        <f>75/1000</f>
        <v>7.4999999999999997E-2</v>
      </c>
      <c r="H2629" s="146">
        <f>+PI()*G2629^2/4</f>
        <v>4.4178646691106467E-3</v>
      </c>
      <c r="I2629" s="156">
        <f>+D2593+O2593</f>
        <v>334.91587312193883</v>
      </c>
      <c r="J2629" s="147">
        <f>+D2628</f>
        <v>335.11438186986624</v>
      </c>
      <c r="K2629" s="147">
        <f>+I2629-J2629</f>
        <v>-0.19850874792740569</v>
      </c>
      <c r="L2629" s="142">
        <f>(-2*POWER(2*9.81*G2629*ABS(K2629)/F2629,0.5))*(LOG10(($D$2/(3.7*G2629))+((2.51*$D$3*POWER(F2629,0.5))/(G2629*POWER(2*9.81*G2629*ABS(K2629),0.5)))))</f>
        <v>0.15648294073237703</v>
      </c>
      <c r="M2629" s="146">
        <f>+IF(K2629&lt;0,-H2629*L2629,H2629*L2629)</f>
        <v>-6.9132045518010383E-4</v>
      </c>
      <c r="N2629" s="142">
        <f>+M2629/K2629</f>
        <v>3.4825692187274212E-3</v>
      </c>
      <c r="O2629" s="148"/>
    </row>
    <row r="2630" spans="2:15" ht="15.75" x14ac:dyDescent="0.3">
      <c r="B2630" s="141"/>
      <c r="C2630" s="142"/>
      <c r="D2630" s="143"/>
      <c r="E2630" s="144"/>
      <c r="F2630" s="142"/>
      <c r="G2630" s="142"/>
      <c r="H2630" s="146"/>
      <c r="I2630" s="152"/>
      <c r="J2630" s="143"/>
      <c r="K2630" s="142"/>
      <c r="L2630" s="149" t="s">
        <v>166</v>
      </c>
      <c r="M2630" s="150">
        <f>+SUM(M2628:M2629)-C2628</f>
        <v>-5.0630086655524629E-6</v>
      </c>
      <c r="N2630" s="151">
        <f>+SUM(N2628:N2629)</f>
        <v>1.6947501632630764E-2</v>
      </c>
      <c r="O2630" s="153"/>
    </row>
    <row r="2631" spans="2:15" ht="15.75" x14ac:dyDescent="0.3">
      <c r="B2631" s="141"/>
      <c r="C2631" s="142"/>
      <c r="D2631" s="143"/>
      <c r="E2631" s="144"/>
      <c r="F2631" s="142"/>
      <c r="G2631" s="142"/>
      <c r="H2631" s="146"/>
      <c r="I2631" s="152"/>
      <c r="J2631" s="143"/>
      <c r="K2631" s="142"/>
      <c r="L2631" s="149"/>
      <c r="M2631" s="150"/>
      <c r="N2631" s="151"/>
      <c r="O2631" s="153"/>
    </row>
    <row r="2632" spans="2:15" x14ac:dyDescent="0.25">
      <c r="B2632" s="154" t="s">
        <v>145</v>
      </c>
      <c r="C2632" s="143">
        <f>1.95/1000</f>
        <v>1.9499999999999999E-3</v>
      </c>
      <c r="D2632" s="147">
        <f>+D2593+O2593</f>
        <v>334.91587312193883</v>
      </c>
      <c r="E2632" s="144" t="s">
        <v>117</v>
      </c>
      <c r="F2632" s="143">
        <v>401.35</v>
      </c>
      <c r="G2632" s="143">
        <f>75/1000</f>
        <v>7.4999999999999997E-2</v>
      </c>
      <c r="H2632" s="146">
        <f>+PI()*G2632^2/4</f>
        <v>4.4178646691106467E-3</v>
      </c>
      <c r="I2632" s="147">
        <f>+D2628+O2628</f>
        <v>335.11378437664564</v>
      </c>
      <c r="J2632" s="147">
        <f>+D2632</f>
        <v>334.91587312193883</v>
      </c>
      <c r="K2632" s="147">
        <f>+I2632-J2632</f>
        <v>0.19791125470680981</v>
      </c>
      <c r="L2632" s="262">
        <f>(-2*POWER(2*9.81*G2632*ABS(K2632)/F2632,0.5))*(LOG10(($D$2/(3.7*G2632))+((2.51*$D$3*POWER(F2632,0.5))/(G2632*POWER(2*9.81*G2632*ABS(K2632),0.5)))))</f>
        <v>0.15621214978861145</v>
      </c>
      <c r="M2632" s="146">
        <f>+IF(K2632&lt;0,-H2632*L2632,H2632*L2632)</f>
        <v>6.9012413743692672E-4</v>
      </c>
      <c r="N2632" s="142">
        <f>+M2632/K2632</f>
        <v>3.4870383620137831E-3</v>
      </c>
      <c r="O2632" s="148">
        <f>2*M2634/N2634</f>
        <v>-6.0053103684865234E-4</v>
      </c>
    </row>
    <row r="2633" spans="2:15" x14ac:dyDescent="0.25">
      <c r="B2633" s="141"/>
      <c r="C2633" s="142"/>
      <c r="D2633" s="143"/>
      <c r="E2633" s="144" t="s">
        <v>167</v>
      </c>
      <c r="F2633" s="143">
        <v>249.85</v>
      </c>
      <c r="G2633" s="143">
        <f>75/1000</f>
        <v>7.4999999999999997E-2</v>
      </c>
      <c r="H2633" s="146">
        <f>+PI()*G2633^2/4</f>
        <v>4.4178646691106467E-3</v>
      </c>
      <c r="I2633" s="147">
        <f>+D2597+O2597</f>
        <v>335.26790399990608</v>
      </c>
      <c r="J2633" s="147">
        <f>+D2632</f>
        <v>334.91587312193883</v>
      </c>
      <c r="K2633" s="147">
        <f>+I2633-J2633</f>
        <v>0.35203087796725185</v>
      </c>
      <c r="L2633" s="142">
        <f>(-2*POWER(2*9.81*G2633*ABS(K2633)/F2633,0.5))*(LOG10(($D$2/(3.7*G2633))+((2.51*$D$3*POWER(F2633,0.5))/(G2633*POWER(2*9.81*G2633*ABS(K2633),0.5)))))</f>
        <v>0.28469772471490595</v>
      </c>
      <c r="M2633" s="146">
        <f>+IF(K2633&lt;0,-H2633*L2633,H2633*L2633)</f>
        <v>1.2577560193941719E-3</v>
      </c>
      <c r="N2633" s="142">
        <f>+M2633/K2633</f>
        <v>3.5728570932666206E-3</v>
      </c>
      <c r="O2633" s="148"/>
    </row>
    <row r="2634" spans="2:15" ht="15.75" x14ac:dyDescent="0.3">
      <c r="B2634" s="141"/>
      <c r="C2634" s="142"/>
      <c r="D2634" s="152"/>
      <c r="E2634" s="144"/>
      <c r="F2634" s="142"/>
      <c r="G2634" s="142"/>
      <c r="H2634" s="146"/>
      <c r="I2634" s="152"/>
      <c r="J2634" s="143"/>
      <c r="K2634" s="142"/>
      <c r="L2634" s="149" t="s">
        <v>166</v>
      </c>
      <c r="M2634" s="150">
        <f>+SUM(M2632:M2633)-C2632</f>
        <v>-2.1198431689013145E-6</v>
      </c>
      <c r="N2634" s="151">
        <f>+SUM(N2632:N2633)</f>
        <v>7.0598954552804037E-3</v>
      </c>
      <c r="O2634" s="153"/>
    </row>
    <row r="2635" spans="2:15" x14ac:dyDescent="0.25">
      <c r="B2635" s="141"/>
      <c r="C2635" s="142"/>
      <c r="D2635" s="152"/>
      <c r="E2635" s="144"/>
      <c r="F2635" s="142"/>
      <c r="G2635" s="142"/>
      <c r="H2635" s="146"/>
      <c r="I2635" s="152"/>
      <c r="J2635" s="143"/>
      <c r="K2635" s="142"/>
      <c r="L2635" s="142"/>
      <c r="M2635" s="142"/>
      <c r="N2635" s="142"/>
      <c r="O2635" s="153"/>
    </row>
    <row r="2636" spans="2:15" x14ac:dyDescent="0.25">
      <c r="B2636" s="154" t="s">
        <v>146</v>
      </c>
      <c r="C2636" s="143">
        <f>4.52/1000</f>
        <v>4.5199999999999997E-3</v>
      </c>
      <c r="D2636" s="156">
        <f>+D2597+O2597</f>
        <v>335.26790399990608</v>
      </c>
      <c r="E2636" s="144" t="s">
        <v>112</v>
      </c>
      <c r="F2636" s="143">
        <v>401.36</v>
      </c>
      <c r="G2636" s="145">
        <f>110/1000</f>
        <v>0.11</v>
      </c>
      <c r="H2636" s="146">
        <f>+PI()*G2636^2/4</f>
        <v>9.5033177771091243E-3</v>
      </c>
      <c r="I2636" s="156">
        <f>+D2623+O2623</f>
        <v>335.30645542560455</v>
      </c>
      <c r="J2636" s="147">
        <f>+D2636</f>
        <v>335.26790399990608</v>
      </c>
      <c r="K2636" s="147">
        <f>+I2636-J2636</f>
        <v>3.855142569847203E-2</v>
      </c>
      <c r="L2636" s="142">
        <f>(-2*POWER(2*9.81*G2636*ABS(K2636)/F2636,0.5))*(LOG10(($D$2/(3.7*G2636))+((2.51*$D$3*POWER(F2636,0.5))/(G2636*POWER(2*9.81*G2636*ABS(K2636),0.5)))))</f>
        <v>8.0475535000873719E-2</v>
      </c>
      <c r="M2636" s="146">
        <f>+IF(K2636&lt;0,-H2636*L2636,H2636*L2636)</f>
        <v>7.647845823961708E-4</v>
      </c>
      <c r="N2636" s="142">
        <f>+M2636/K2636</f>
        <v>1.9838036299303002E-2</v>
      </c>
      <c r="O2636" s="148">
        <f>2*M2640/N2640</f>
        <v>-5.6467893988312574E-4</v>
      </c>
    </row>
    <row r="2637" spans="2:15" x14ac:dyDescent="0.25">
      <c r="B2637" s="141"/>
      <c r="C2637" s="142"/>
      <c r="D2637" s="152"/>
      <c r="E2637" s="144" t="s">
        <v>167</v>
      </c>
      <c r="F2637" s="143">
        <v>249.85</v>
      </c>
      <c r="G2637" s="145">
        <f>75/1000</f>
        <v>7.4999999999999997E-2</v>
      </c>
      <c r="H2637" s="146">
        <f>+PI()*G2637^2/4</f>
        <v>4.4178646691106467E-3</v>
      </c>
      <c r="I2637" s="156">
        <f>+D2632+O2632</f>
        <v>334.91527259090196</v>
      </c>
      <c r="J2637" s="147">
        <f>+D2636</f>
        <v>335.26790399990608</v>
      </c>
      <c r="K2637" s="147">
        <f>+I2637-J2637</f>
        <v>-0.35263140900411827</v>
      </c>
      <c r="L2637" s="142">
        <f>(-2*POWER(2*9.81*G2637*ABS(K2637)/F2637,0.5))*(LOG10(($D$2/(3.7*G2637))+((2.51*$D$3*POWER(F2637,0.5))/(G2637*POWER(2*9.81*G2637*ABS(K2637),0.5)))))</f>
        <v>0.28497394498287137</v>
      </c>
      <c r="M2637" s="146">
        <f>+IF(K2637&lt;0,-H2637*L2637,H2637*L2637)</f>
        <v>-1.2589763231569088E-3</v>
      </c>
      <c r="N2637" s="142">
        <f>+M2637/K2637</f>
        <v>3.5702330847738116E-3</v>
      </c>
      <c r="O2637" s="148"/>
    </row>
    <row r="2638" spans="2:15" x14ac:dyDescent="0.25">
      <c r="B2638" s="141"/>
      <c r="C2638" s="142"/>
      <c r="D2638" s="152"/>
      <c r="E2638" s="144" t="s">
        <v>140</v>
      </c>
      <c r="F2638" s="143">
        <v>298.01</v>
      </c>
      <c r="G2638" s="145">
        <f>63/1000</f>
        <v>6.3E-2</v>
      </c>
      <c r="H2638" s="146">
        <f>+PI()*G2638^2/4</f>
        <v>3.1172453105244723E-3</v>
      </c>
      <c r="I2638" s="156">
        <f>+D2603+O2603</f>
        <v>335.22907774389597</v>
      </c>
      <c r="J2638" s="147">
        <f>+D2636</f>
        <v>335.26790399990608</v>
      </c>
      <c r="K2638" s="147">
        <f>+I2638-J2638</f>
        <v>-3.8826256010111138E-2</v>
      </c>
      <c r="L2638" s="142">
        <f>(-2*POWER(2*9.81*G2638*ABS(K2638)/F2638,0.5))*(LOG10(($D$2/(3.7*G2638))+((2.51*$D$3*POWER(F2638,0.5))/(G2638*POWER(2*9.81*G2638*ABS(K2638),0.5)))))</f>
        <v>6.3398318892471967E-2</v>
      </c>
      <c r="M2638" s="146">
        <f>+IF(K2638&lt;0,-H2638*L2638,H2638*L2638)</f>
        <v>-1.9762811226269329E-4</v>
      </c>
      <c r="N2638" s="142">
        <f>+M2638/K2638</f>
        <v>5.0900635953986129E-3</v>
      </c>
      <c r="O2638" s="148"/>
    </row>
    <row r="2639" spans="2:15" x14ac:dyDescent="0.25">
      <c r="B2639" s="141"/>
      <c r="C2639" s="142"/>
      <c r="D2639" s="142"/>
      <c r="E2639" s="144" t="s">
        <v>168</v>
      </c>
      <c r="F2639" s="143">
        <v>184.94</v>
      </c>
      <c r="G2639" s="145">
        <f>110/1000</f>
        <v>0.11</v>
      </c>
      <c r="H2639" s="146">
        <f>+PI()*G2639^2/4</f>
        <v>9.5033177771091243E-3</v>
      </c>
      <c r="I2639" s="156">
        <f>+D2611+O2611</f>
        <v>335.78505812000873</v>
      </c>
      <c r="J2639" s="147">
        <f>+D2636</f>
        <v>335.26790399990608</v>
      </c>
      <c r="K2639" s="147">
        <f>+I2639-J2639</f>
        <v>0.51715412010264572</v>
      </c>
      <c r="L2639" s="142">
        <f>(-2*POWER(2*9.81*G2639*ABS(K2639)/F2639,0.5))*(LOG10(($D$2/(3.7*G2639))+((2.51*$D$3*POWER(F2639,0.5))/(G2639*POWER(2*9.81*G2639*ABS(K2639),0.5)))))</f>
        <v>0.54727562826101395</v>
      </c>
      <c r="M2639" s="146">
        <f>+IF(K2639&lt;0,-H2639*L2639,H2639*L2639)</f>
        <v>5.2009342070314588E-3</v>
      </c>
      <c r="N2639" s="142">
        <f>+M2639/K2639</f>
        <v>1.0056836066585272E-2</v>
      </c>
      <c r="O2639" s="148"/>
    </row>
    <row r="2640" spans="2:15" ht="15.75" x14ac:dyDescent="0.3">
      <c r="B2640" s="141"/>
      <c r="C2640" s="142"/>
      <c r="D2640" s="142"/>
      <c r="E2640" s="142"/>
      <c r="F2640" s="142"/>
      <c r="G2640" s="142"/>
      <c r="H2640" s="146"/>
      <c r="I2640" s="152"/>
      <c r="J2640" s="143"/>
      <c r="K2640" s="142"/>
      <c r="L2640" s="149" t="s">
        <v>166</v>
      </c>
      <c r="M2640" s="150">
        <f>+SUM(M2636:M2639)-C2636</f>
        <v>-1.0885645991972129E-5</v>
      </c>
      <c r="N2640" s="151">
        <f>+SUM(N2636:N2639)</f>
        <v>3.8555169046060697E-2</v>
      </c>
      <c r="O2640" s="153"/>
    </row>
    <row r="2641" spans="2:15" x14ac:dyDescent="0.25">
      <c r="B2641" s="141"/>
      <c r="C2641" s="142"/>
      <c r="D2641" s="142"/>
      <c r="E2641" s="142"/>
      <c r="F2641" s="142"/>
      <c r="G2641" s="142"/>
      <c r="H2641" s="146"/>
      <c r="I2641" s="142"/>
      <c r="J2641" s="143"/>
      <c r="K2641" s="142"/>
      <c r="L2641" s="142"/>
      <c r="M2641" s="142"/>
      <c r="N2641" s="142"/>
      <c r="O2641" s="153"/>
    </row>
    <row r="2642" spans="2:15" x14ac:dyDescent="0.25">
      <c r="B2642" s="154" t="s">
        <v>147</v>
      </c>
      <c r="C2642" s="142">
        <f>0.79/1000</f>
        <v>7.9000000000000001E-4</v>
      </c>
      <c r="D2642" s="147">
        <f>+D2603+O2603</f>
        <v>335.22907774389597</v>
      </c>
      <c r="E2642" s="144" t="s">
        <v>140</v>
      </c>
      <c r="F2642" s="143">
        <v>298.01</v>
      </c>
      <c r="G2642" s="143">
        <f>63/1000</f>
        <v>6.3E-2</v>
      </c>
      <c r="H2642" s="146">
        <f>+PI()*G2642^2/4</f>
        <v>3.1172453105244723E-3</v>
      </c>
      <c r="I2642" s="147">
        <f>+D2636+O2636</f>
        <v>335.26733932096619</v>
      </c>
      <c r="J2642" s="147">
        <f>+D2642</f>
        <v>335.22907774389597</v>
      </c>
      <c r="K2642" s="147">
        <f>+I2642-J2642</f>
        <v>3.8261577070215935E-2</v>
      </c>
      <c r="L2642" s="142">
        <f>(-2*POWER(2*9.81*G2642*ABS(K2642)/F2642,0.5))*(LOG10(($D$2/(3.7*G2642))+((2.51*$D$3*POWER(F2642,0.5))/(G2642*POWER(2*9.81*G2642*ABS(K2642),0.5)))))</f>
        <v>6.2855614062402351E-2</v>
      </c>
      <c r="M2642" s="146">
        <f>+IF(K2642&lt;0,-H2642*L2642,H2642*L2642)</f>
        <v>1.959363681761598E-4</v>
      </c>
      <c r="N2642" s="142">
        <f>+M2642/K2642</f>
        <v>5.120969473280888E-3</v>
      </c>
      <c r="O2642" s="148">
        <f>2*M2644/N2644</f>
        <v>-5.698230633737236E-4</v>
      </c>
    </row>
    <row r="2643" spans="2:15" x14ac:dyDescent="0.25">
      <c r="B2643" s="141"/>
      <c r="C2643" s="142"/>
      <c r="D2643" s="142"/>
      <c r="E2643" s="144" t="s">
        <v>169</v>
      </c>
      <c r="F2643" s="143">
        <v>119.71</v>
      </c>
      <c r="G2643" s="143">
        <f>63/1000</f>
        <v>6.3E-2</v>
      </c>
      <c r="H2643" s="146">
        <f>+PI()*G2643^2/4</f>
        <v>3.1172453105244723E-3</v>
      </c>
      <c r="I2643" s="147">
        <f>+D2607+O2607</f>
        <v>335.33208891804799</v>
      </c>
      <c r="J2643" s="147">
        <f>+D2642</f>
        <v>335.22907774389597</v>
      </c>
      <c r="K2643" s="147">
        <f>+I2643-J2643</f>
        <v>0.10301117415201588</v>
      </c>
      <c r="L2643" s="142">
        <f>(-2*POWER(2*9.81*G2643*ABS(K2643)/F2643,0.5))*(LOG10(($D$2/(3.7*G2643))+((2.51*$D$3*POWER(F2643,0.5))/(G2643*POWER(2*9.81*G2643*ABS(K2643),0.5)))))</f>
        <v>0.18958087225362399</v>
      </c>
      <c r="M2643" s="146">
        <f>+IF(K2643&lt;0,-H2643*L2643,H2643*L2643)</f>
        <v>5.9097008499774844E-4</v>
      </c>
      <c r="N2643" s="142">
        <f>+M2643/K2643</f>
        <v>5.7369512566242641E-3</v>
      </c>
      <c r="O2643" s="148"/>
    </row>
    <row r="2644" spans="2:15" ht="15.75" x14ac:dyDescent="0.3">
      <c r="B2644" s="141"/>
      <c r="C2644" s="142"/>
      <c r="D2644" s="142"/>
      <c r="E2644" s="142"/>
      <c r="F2644" s="142"/>
      <c r="G2644" s="142"/>
      <c r="H2644" s="146"/>
      <c r="I2644" s="142"/>
      <c r="J2644" s="142"/>
      <c r="K2644" s="142"/>
      <c r="L2644" s="149" t="s">
        <v>166</v>
      </c>
      <c r="M2644" s="150">
        <f>+SUM(M2642:M2643)-C2642</f>
        <v>-3.0935468260918052E-6</v>
      </c>
      <c r="N2644" s="151">
        <f>+SUM(N2642:N2643)</f>
        <v>1.0857920729905152E-2</v>
      </c>
      <c r="O2644" s="153"/>
    </row>
    <row r="2645" spans="2:15" x14ac:dyDescent="0.25">
      <c r="B2645" s="141"/>
      <c r="C2645" s="142"/>
      <c r="D2645" s="142"/>
      <c r="E2645" s="142"/>
      <c r="F2645" s="142"/>
      <c r="G2645" s="142"/>
      <c r="H2645" s="146"/>
      <c r="I2645" s="142"/>
      <c r="J2645" s="142"/>
      <c r="K2645" s="142"/>
      <c r="L2645" s="142"/>
      <c r="M2645" s="142"/>
      <c r="N2645" s="142"/>
      <c r="O2645" s="153"/>
    </row>
    <row r="2646" spans="2:15" x14ac:dyDescent="0.25">
      <c r="B2646" s="154" t="s">
        <v>148</v>
      </c>
      <c r="C2646" s="142">
        <f>0.76/1000</f>
        <v>7.6000000000000004E-4</v>
      </c>
      <c r="D2646" s="147">
        <f>+D2607+O2607</f>
        <v>335.33208891804799</v>
      </c>
      <c r="E2646" s="144" t="s">
        <v>169</v>
      </c>
      <c r="F2646" s="143">
        <v>119.71</v>
      </c>
      <c r="G2646" s="143">
        <f>63/1000</f>
        <v>6.3E-2</v>
      </c>
      <c r="H2646" s="146">
        <f>+PI()*G2646^2/4</f>
        <v>3.1172453105244723E-3</v>
      </c>
      <c r="I2646" s="147">
        <f>+D2642+O2642</f>
        <v>335.22850792083261</v>
      </c>
      <c r="J2646" s="261">
        <f>+D2646</f>
        <v>335.33208891804799</v>
      </c>
      <c r="K2646" s="147">
        <f>+I2646-J2646</f>
        <v>-0.10358099721537428</v>
      </c>
      <c r="L2646" s="142">
        <f>(-2*POWER(2*9.81*G2646*ABS(K2646)/F2646,0.5))*(LOG10(($D$2/(3.7*G2646))+((2.51*$D$3*POWER(F2646,0.5))/(G2646*POWER(2*9.81*G2646*ABS(K2646),0.5)))))</f>
        <v>0.19018244026122688</v>
      </c>
      <c r="M2646" s="146">
        <f>+IF(K2646&lt;0,-H2646*L2646,H2646*L2646)</f>
        <v>-5.9284532004841013E-4</v>
      </c>
      <c r="N2646" s="142">
        <f>+M2646/K2646</f>
        <v>5.7234950037767691E-3</v>
      </c>
      <c r="O2646" s="148">
        <f>2*M2648/N2648</f>
        <v>-5.3798924570092163E-4</v>
      </c>
    </row>
    <row r="2647" spans="2:15" x14ac:dyDescent="0.25">
      <c r="B2647" s="141"/>
      <c r="C2647" s="142"/>
      <c r="D2647" s="142"/>
      <c r="E2647" s="144" t="s">
        <v>122</v>
      </c>
      <c r="F2647" s="143">
        <v>283.68</v>
      </c>
      <c r="G2647" s="143">
        <f>75/1000</f>
        <v>7.4999999999999997E-2</v>
      </c>
      <c r="H2647" s="146">
        <f>+PI()*G2647^2/4</f>
        <v>4.4178646691106467E-3</v>
      </c>
      <c r="I2647" s="147">
        <f>+D2611+O2611</f>
        <v>335.78505812000873</v>
      </c>
      <c r="J2647" s="261">
        <f>+D2646</f>
        <v>335.33208891804799</v>
      </c>
      <c r="K2647" s="147">
        <f>+I2647-J2647</f>
        <v>0.45296920196074097</v>
      </c>
      <c r="L2647" s="262">
        <f>(-2*POWER(2*9.81*G2647*ABS(K2647)/F2647,0.5))*(LOG10(($D$2/(3.7*G2647))+((2.51*$D$3*POWER(F2647,0.5))/(G2647*POWER(2*9.81*G2647*ABS(K2647),0.5)))))</f>
        <v>0.30569151356281349</v>
      </c>
      <c r="M2647" s="146">
        <f>+IF(K2647&lt;0,-H2647*L2647,H2647*L2647)</f>
        <v>1.3505037374161118E-3</v>
      </c>
      <c r="N2647" s="142">
        <f>+M2647/K2647</f>
        <v>2.9814471526325988E-3</v>
      </c>
      <c r="O2647" s="148"/>
    </row>
    <row r="2648" spans="2:15" ht="15.75" x14ac:dyDescent="0.3">
      <c r="B2648" s="141"/>
      <c r="C2648" s="142"/>
      <c r="D2648" s="142"/>
      <c r="E2648" s="142"/>
      <c r="F2648" s="142"/>
      <c r="G2648" s="142"/>
      <c r="H2648" s="142"/>
      <c r="I2648" s="142"/>
      <c r="J2648" s="142"/>
      <c r="K2648" s="142"/>
      <c r="L2648" s="149" t="s">
        <v>166</v>
      </c>
      <c r="M2648" s="150">
        <f>+SUM(M2646:M2647)-C2646</f>
        <v>-2.3415826322984151E-6</v>
      </c>
      <c r="N2648" s="151">
        <f>+SUM(N2646:N2647)</f>
        <v>8.7049421564093683E-3</v>
      </c>
      <c r="O2648" s="153"/>
    </row>
    <row r="2649" spans="2:15" x14ac:dyDescent="0.25">
      <c r="B2649" s="154"/>
      <c r="C2649" s="142"/>
      <c r="D2649" s="142"/>
      <c r="E2649" s="142"/>
      <c r="F2649" s="142"/>
      <c r="G2649" s="142"/>
      <c r="H2649" s="142"/>
      <c r="I2649" s="142"/>
      <c r="J2649" s="142"/>
      <c r="K2649" s="142"/>
      <c r="L2649" s="142"/>
      <c r="M2649" s="142"/>
      <c r="N2649" s="142"/>
      <c r="O2649" s="153"/>
    </row>
    <row r="2650" spans="2:15" x14ac:dyDescent="0.25">
      <c r="B2650" s="154" t="s">
        <v>142</v>
      </c>
      <c r="C2650" s="142">
        <f>3.71/1000</f>
        <v>3.7099999999999998E-3</v>
      </c>
      <c r="D2650" s="147">
        <f>+D2611+O2611</f>
        <v>335.78505812000873</v>
      </c>
      <c r="E2650" s="144" t="s">
        <v>168</v>
      </c>
      <c r="F2650" s="143">
        <v>184.94</v>
      </c>
      <c r="G2650" s="145">
        <f>110/1000</f>
        <v>0.11</v>
      </c>
      <c r="H2650" s="146">
        <f>+PI()*G2650^2/4</f>
        <v>9.5033177771091243E-3</v>
      </c>
      <c r="I2650" s="147">
        <f>+D2636+O2636</f>
        <v>335.26733932096619</v>
      </c>
      <c r="J2650" s="261">
        <f>+D2650</f>
        <v>335.78505812000873</v>
      </c>
      <c r="K2650" s="147">
        <f>+I2650-J2650</f>
        <v>-0.51771879904254092</v>
      </c>
      <c r="L2650" s="262">
        <f>(-2*POWER(2*9.81*G2650*ABS(K2650)/F2650,0.5))*(LOG10(($D$2/(3.7*G2650))+((2.51*$D$3*POWER(F2650,0.5))/(G2650*POWER(2*9.81*G2650*ABS(K2650),0.5)))))</f>
        <v>0.54761071771073933</v>
      </c>
      <c r="M2650" s="146">
        <f>+IF(K2650&lt;0,-H2650*L2650,H2650*L2650)</f>
        <v>-5.2041186685559552E-3</v>
      </c>
      <c r="N2650" s="142">
        <f>+M2650/K2650</f>
        <v>1.0052017964540501E-2</v>
      </c>
      <c r="O2650" s="148">
        <f>2*M2653/N2653</f>
        <v>-4.5265315313038968E-4</v>
      </c>
    </row>
    <row r="2651" spans="2:15" x14ac:dyDescent="0.25">
      <c r="B2651" s="141"/>
      <c r="C2651" s="142"/>
      <c r="D2651" s="142"/>
      <c r="E2651" s="144" t="s">
        <v>171</v>
      </c>
      <c r="F2651" s="143">
        <v>283.68</v>
      </c>
      <c r="G2651" s="143">
        <f>75/1000</f>
        <v>7.4999999999999997E-2</v>
      </c>
      <c r="H2651" s="146">
        <f>+PI()*G2651^2/4</f>
        <v>4.4178646691106467E-3</v>
      </c>
      <c r="I2651" s="147">
        <f>+D2646+O2646</f>
        <v>335.3315509288023</v>
      </c>
      <c r="J2651" s="261">
        <f>+D2650</f>
        <v>335.78505812000873</v>
      </c>
      <c r="K2651" s="147">
        <f>+I2651-J2651</f>
        <v>-0.4535071912064268</v>
      </c>
      <c r="L2651" s="262">
        <f>(-2*POWER(2*9.81*G2651*ABS(K2651)/F2651,0.5))*(LOG10(($D$2/(3.7*G2651))+((2.51*$D$3*POWER(F2651,0.5))/(G2651*POWER(2*9.81*G2651*ABS(K2651),0.5)))))</f>
        <v>0.30589780428982666</v>
      </c>
      <c r="M2651" s="146">
        <f>+IF(K2651&lt;0,-H2651*L2651,H2651*L2651)</f>
        <v>-1.3514151019305483E-3</v>
      </c>
      <c r="N2651" s="142">
        <f>+M2651/K2651</f>
        <v>2.9799198957253426E-3</v>
      </c>
      <c r="O2651" s="148"/>
    </row>
    <row r="2652" spans="2:15" x14ac:dyDescent="0.25">
      <c r="B2652" s="141"/>
      <c r="C2652" s="142"/>
      <c r="D2652" s="142"/>
      <c r="E2652" s="144" t="s">
        <v>170</v>
      </c>
      <c r="F2652" s="143">
        <v>372.26</v>
      </c>
      <c r="G2652" s="145">
        <f>110/1000</f>
        <v>0.11</v>
      </c>
      <c r="H2652" s="146">
        <f>+PI()*G2652^2/4</f>
        <v>9.5033177771091243E-3</v>
      </c>
      <c r="I2652" s="147">
        <v>339.3</v>
      </c>
      <c r="J2652" s="261">
        <f>+D2650</f>
        <v>335.78505812000873</v>
      </c>
      <c r="K2652" s="147">
        <f>+I2652-J2652</f>
        <v>3.5149418799912837</v>
      </c>
      <c r="L2652" s="262">
        <f>(-2*POWER(2*9.81*G2652*ABS(K2652)/F2652,0.5))*(LOG10(($D$2/(3.7*G2652))+((2.51*$D$3*POWER(F2652,0.5))/(G2652*POWER(2*9.81*G2652*ABS(K2652),0.5)))))</f>
        <v>1.0798253592673668</v>
      </c>
      <c r="M2652" s="146">
        <f>+IF(K2652&lt;0,-H2652*L2652,H2652*L2652)</f>
        <v>1.0261923532898813E-2</v>
      </c>
      <c r="N2652" s="142">
        <f>+M2652/K2652</f>
        <v>2.9195144281942607E-3</v>
      </c>
      <c r="O2652" s="148"/>
    </row>
    <row r="2653" spans="2:15" ht="16.5" thickBot="1" x14ac:dyDescent="0.35">
      <c r="B2653" s="299"/>
      <c r="C2653" s="300"/>
      <c r="D2653" s="300"/>
      <c r="E2653" s="300"/>
      <c r="F2653" s="300"/>
      <c r="G2653" s="300"/>
      <c r="H2653" s="300"/>
      <c r="I2653" s="300"/>
      <c r="J2653" s="300"/>
      <c r="K2653" s="300"/>
      <c r="L2653" s="301" t="s">
        <v>166</v>
      </c>
      <c r="M2653" s="302">
        <f>+SUM(M2650:M2652)-C2650</f>
        <v>-3.6102375876902182E-6</v>
      </c>
      <c r="N2653" s="303">
        <f>+SUM(N2650:N2652)</f>
        <v>1.5951452288460104E-2</v>
      </c>
      <c r="O2653" s="304"/>
    </row>
    <row r="2655" spans="2:15" ht="15.75" thickBot="1" x14ac:dyDescent="0.3"/>
    <row r="2656" spans="2:15" ht="15.75" thickBot="1" x14ac:dyDescent="0.3">
      <c r="B2656" s="131">
        <f>+B2617+1</f>
        <v>69</v>
      </c>
      <c r="D2656" s="297"/>
    </row>
    <row r="2657" spans="2:15" ht="32.25" thickBot="1" x14ac:dyDescent="0.3">
      <c r="B2657" s="125" t="s">
        <v>151</v>
      </c>
      <c r="C2657" s="298" t="s">
        <v>161</v>
      </c>
      <c r="D2657" s="298" t="s">
        <v>153</v>
      </c>
      <c r="E2657" s="125" t="s">
        <v>152</v>
      </c>
      <c r="F2657" s="125" t="s">
        <v>78</v>
      </c>
      <c r="G2657" s="125" t="s">
        <v>115</v>
      </c>
      <c r="H2657" s="125" t="s">
        <v>154</v>
      </c>
      <c r="I2657" s="125" t="s">
        <v>155</v>
      </c>
      <c r="J2657" s="125" t="s">
        <v>156</v>
      </c>
      <c r="K2657" s="125" t="s">
        <v>157</v>
      </c>
      <c r="L2657" s="125" t="s">
        <v>82</v>
      </c>
      <c r="M2657" s="125" t="s">
        <v>164</v>
      </c>
      <c r="N2657" s="125" t="s">
        <v>158</v>
      </c>
      <c r="O2657" s="129" t="s">
        <v>165</v>
      </c>
    </row>
    <row r="2658" spans="2:15" x14ac:dyDescent="0.25">
      <c r="B2658" s="132" t="s">
        <v>127</v>
      </c>
      <c r="C2658" s="133">
        <f>2.97/1000</f>
        <v>2.97E-3</v>
      </c>
      <c r="D2658" s="134">
        <f>+D2619+O2619</f>
        <v>336.47269458636174</v>
      </c>
      <c r="E2658" s="135" t="s">
        <v>110</v>
      </c>
      <c r="F2658" s="136">
        <v>310.83</v>
      </c>
      <c r="G2658" s="137">
        <f>110/1000</f>
        <v>0.11</v>
      </c>
      <c r="H2658" s="138">
        <f>+PI()*G2658^2/4</f>
        <v>9.5033177771091243E-3</v>
      </c>
      <c r="I2658" s="134">
        <v>339.3</v>
      </c>
      <c r="J2658" s="134">
        <f>+D2658</f>
        <v>336.47269458636174</v>
      </c>
      <c r="K2658" s="134">
        <f>+I2658-J2658</f>
        <v>2.8273054136382711</v>
      </c>
      <c r="L2658" s="133">
        <f>(-2*POWER(2*9.81*G2658*ABS(K2658)/F2658,0.5))*(LOG10(($D$2/(3.7*G2658))+((2.51*$D$3*POWER(F2658,0.5))/(G2658*POWER(2*9.81*G2658*ABS(K2658),0.5)))))</f>
        <v>1.0576228314330585</v>
      </c>
      <c r="M2658" s="139">
        <f>+IF(K2658&lt;0,-H2658*L2658,H2658*L2658)</f>
        <v>1.0050925855434271E-2</v>
      </c>
      <c r="N2658" s="133">
        <f>+M2658/K2658</f>
        <v>3.5549487533079785E-3</v>
      </c>
      <c r="O2658" s="140">
        <f>2*M2660/N2660</f>
        <v>-3.6941072279778492E-4</v>
      </c>
    </row>
    <row r="2659" spans="2:15" x14ac:dyDescent="0.25">
      <c r="B2659" s="141"/>
      <c r="C2659" s="142"/>
      <c r="D2659" s="143"/>
      <c r="E2659" s="144" t="s">
        <v>138</v>
      </c>
      <c r="F2659" s="143">
        <v>240.22</v>
      </c>
      <c r="G2659" s="145">
        <f>110/1000</f>
        <v>0.11</v>
      </c>
      <c r="H2659" s="146">
        <f>+PI()*G2659^2/4</f>
        <v>9.5033177771091243E-3</v>
      </c>
      <c r="I2659" s="147">
        <f>+D2623+O2623</f>
        <v>335.30645542560455</v>
      </c>
      <c r="J2659" s="147">
        <f>+D2658</f>
        <v>336.47269458636174</v>
      </c>
      <c r="K2659" s="147">
        <f>+I2659-J2659</f>
        <v>-1.1662391607571863</v>
      </c>
      <c r="L2659" s="142">
        <f>(-2*POWER(2*9.81*G2659*ABS(K2659)/F2659,0.5))*(LOG10(($D$2/(3.7*G2659))+((2.51*$D$3*POWER(F2659,0.5))/(G2659*POWER(2*9.81*G2659*ABS(K2659),0.5)))))</f>
        <v>0.74528752762928252</v>
      </c>
      <c r="M2659" s="146">
        <f>+IF(K2659&lt;0,-H2659*L2659,H2659*L2659)</f>
        <v>-7.0827042103770686E-3</v>
      </c>
      <c r="N2659" s="142">
        <f>+M2659/K2659</f>
        <v>6.0731147166920635E-3</v>
      </c>
      <c r="O2659" s="148"/>
    </row>
    <row r="2660" spans="2:15" ht="15.75" x14ac:dyDescent="0.3">
      <c r="B2660" s="141"/>
      <c r="C2660" s="142"/>
      <c r="D2660" s="143"/>
      <c r="E2660" s="144"/>
      <c r="F2660" s="143"/>
      <c r="G2660" s="145"/>
      <c r="H2660" s="146"/>
      <c r="I2660" s="147"/>
      <c r="J2660" s="147"/>
      <c r="K2660" s="147"/>
      <c r="L2660" s="149" t="s">
        <v>166</v>
      </c>
      <c r="M2660" s="150">
        <f>+SUM(M2658:M2659)-C2658</f>
        <v>-1.7783549427978322E-6</v>
      </c>
      <c r="N2660" s="151">
        <f>+SUM(N2658:N2659)</f>
        <v>9.6280634700000416E-3</v>
      </c>
      <c r="O2660" s="148"/>
    </row>
    <row r="2661" spans="2:15" x14ac:dyDescent="0.25">
      <c r="B2661" s="141"/>
      <c r="C2661" s="142"/>
      <c r="D2661" s="143"/>
      <c r="E2661" s="144"/>
      <c r="F2661" s="142"/>
      <c r="G2661" s="142"/>
      <c r="H2661" s="146"/>
      <c r="I2661" s="152"/>
      <c r="J2661" s="142"/>
      <c r="K2661" s="142"/>
      <c r="L2661" s="142"/>
      <c r="M2661" s="142"/>
      <c r="N2661" s="142"/>
      <c r="O2661" s="153"/>
    </row>
    <row r="2662" spans="2:15" x14ac:dyDescent="0.25">
      <c r="B2662" s="154" t="s">
        <v>128</v>
      </c>
      <c r="C2662" s="142">
        <f>3.73/1000</f>
        <v>3.7299999999999998E-3</v>
      </c>
      <c r="D2662" s="147">
        <f>+D2623+O2623</f>
        <v>335.30645542560455</v>
      </c>
      <c r="E2662" s="144" t="s">
        <v>138</v>
      </c>
      <c r="F2662" s="143">
        <v>240.22</v>
      </c>
      <c r="G2662" s="155">
        <f>110/1000</f>
        <v>0.11</v>
      </c>
      <c r="H2662" s="146">
        <f>+PI()*G2662^2/4</f>
        <v>9.5033177771091243E-3</v>
      </c>
      <c r="I2662" s="156">
        <f>+D2658+O2658</f>
        <v>336.47232517563896</v>
      </c>
      <c r="J2662" s="147">
        <f>+D2662</f>
        <v>335.30645542560455</v>
      </c>
      <c r="K2662" s="147">
        <f>+I2662-J2662</f>
        <v>1.1658697500344033</v>
      </c>
      <c r="L2662" s="142">
        <f>(-2*POWER(2*9.81*G2662*ABS(K2662)/F2662,0.5))*(LOG10(($D$2/(3.7*G2662))+((2.51*$D$3*POWER(F2662,0.5))/(G2662*POWER(2*9.81*G2662*ABS(K2662),0.5)))))</f>
        <v>0.74515562745891983</v>
      </c>
      <c r="M2662" s="146">
        <f>+IF(K2662&lt;0,-H2662*L2662,H2662*L2662)</f>
        <v>7.0814507211432566E-3</v>
      </c>
      <c r="N2662" s="142">
        <f>+M2662/K2662</f>
        <v>6.0739638548253719E-3</v>
      </c>
      <c r="O2662" s="148">
        <f>2*M2665/N2665</f>
        <v>-5.3994112348979071E-4</v>
      </c>
    </row>
    <row r="2663" spans="2:15" x14ac:dyDescent="0.25">
      <c r="B2663" s="141"/>
      <c r="C2663" s="142"/>
      <c r="D2663" s="143"/>
      <c r="E2663" s="144" t="s">
        <v>139</v>
      </c>
      <c r="F2663" s="147">
        <v>237.3</v>
      </c>
      <c r="G2663" s="155">
        <f>110/1000</f>
        <v>0.11</v>
      </c>
      <c r="H2663" s="146">
        <f>+PI()*G2663^2/4</f>
        <v>9.5033177771091243E-3</v>
      </c>
      <c r="I2663" s="156">
        <f>+D2628+O2628</f>
        <v>335.11378437664564</v>
      </c>
      <c r="J2663" s="147">
        <f>+D2662</f>
        <v>335.30645542560455</v>
      </c>
      <c r="K2663" s="147">
        <f>+I2663-J2663</f>
        <v>-0.19267104895891407</v>
      </c>
      <c r="L2663" s="142">
        <f>(-2*POWER(2*9.81*G2663*ABS(K2663)/F2663,0.5))*(LOG10(($D$2/(3.7*G2663))+((2.51*$D$3*POWER(F2663,0.5))/(G2663*POWER(2*9.81*G2663*ABS(K2663),0.5)))))</f>
        <v>0.27262162828227293</v>
      </c>
      <c r="M2663" s="146">
        <f>+IF(K2663&lt;0,-H2663*L2663,H2663*L2663)</f>
        <v>-2.59080996647936E-3</v>
      </c>
      <c r="N2663" s="142">
        <f>+M2663/K2663</f>
        <v>1.3446804698882573E-2</v>
      </c>
      <c r="O2663" s="148"/>
    </row>
    <row r="2664" spans="2:15" x14ac:dyDescent="0.25">
      <c r="B2664" s="141"/>
      <c r="C2664" s="142"/>
      <c r="D2664" s="143"/>
      <c r="E2664" s="144" t="s">
        <v>112</v>
      </c>
      <c r="F2664" s="143">
        <v>401.36</v>
      </c>
      <c r="G2664" s="155">
        <f>110/1000</f>
        <v>0.11</v>
      </c>
      <c r="H2664" s="146">
        <f>+PI()*G2664^2/4</f>
        <v>9.5033177771091243E-3</v>
      </c>
      <c r="I2664" s="156">
        <f>+D2636+O2636</f>
        <v>335.26733932096619</v>
      </c>
      <c r="J2664" s="147">
        <f>+D2662</f>
        <v>335.30645542560455</v>
      </c>
      <c r="K2664" s="147">
        <f>+I2664-J2664</f>
        <v>-3.9116104638367233E-2</v>
      </c>
      <c r="L2664" s="142">
        <f>(-2*POWER(2*9.81*G2664*ABS(K2664)/F2664,0.5))*(LOG10(($D$2/(3.7*G2664))+((2.51*$D$3*POWER(F2664,0.5))/(G2664*POWER(2*9.81*G2664*ABS(K2664),0.5)))))</f>
        <v>8.1154149217215588E-2</v>
      </c>
      <c r="M2664" s="146">
        <f>+IF(K2664&lt;0,-H2664*L2664,H2664*L2664)</f>
        <v>-7.7123366894213136E-4</v>
      </c>
      <c r="N2664" s="142">
        <f>+M2664/K2664</f>
        <v>1.9716525356302039E-2</v>
      </c>
      <c r="O2664" s="148"/>
    </row>
    <row r="2665" spans="2:15" ht="15.75" x14ac:dyDescent="0.3">
      <c r="B2665" s="141"/>
      <c r="C2665" s="142"/>
      <c r="D2665" s="143"/>
      <c r="E2665" s="144"/>
      <c r="F2665" s="143"/>
      <c r="G2665" s="155"/>
      <c r="H2665" s="146"/>
      <c r="I2665" s="156"/>
      <c r="J2665" s="147"/>
      <c r="K2665" s="147"/>
      <c r="L2665" s="149" t="s">
        <v>166</v>
      </c>
      <c r="M2665" s="150">
        <f>+SUM(M2662:M2664)-C2662</f>
        <v>-1.0592914278234958E-5</v>
      </c>
      <c r="N2665" s="151">
        <f>+SUM(N2662:N2664)</f>
        <v>3.9237293910009984E-2</v>
      </c>
      <c r="O2665" s="153"/>
    </row>
    <row r="2666" spans="2:15" x14ac:dyDescent="0.25">
      <c r="B2666" s="141"/>
      <c r="C2666" s="142"/>
      <c r="D2666" s="143"/>
      <c r="E2666" s="144"/>
      <c r="F2666" s="142"/>
      <c r="G2666" s="142"/>
      <c r="H2666" s="146"/>
      <c r="I2666" s="152"/>
      <c r="J2666" s="143"/>
      <c r="K2666" s="142"/>
      <c r="L2666" s="142"/>
      <c r="M2666" s="142"/>
      <c r="N2666" s="142"/>
      <c r="O2666" s="153"/>
    </row>
    <row r="2667" spans="2:15" x14ac:dyDescent="0.25">
      <c r="B2667" s="154" t="s">
        <v>141</v>
      </c>
      <c r="C2667" s="179">
        <f>1.9/1000</f>
        <v>1.9E-3</v>
      </c>
      <c r="D2667" s="147">
        <f>+D2628+O2628</f>
        <v>335.11378437664564</v>
      </c>
      <c r="E2667" s="144" t="s">
        <v>139</v>
      </c>
      <c r="F2667" s="147">
        <v>237.3</v>
      </c>
      <c r="G2667" s="155">
        <f>110/1000</f>
        <v>0.11</v>
      </c>
      <c r="H2667" s="146">
        <f>+PI()*G2667^2/4</f>
        <v>9.5033177771091243E-3</v>
      </c>
      <c r="I2667" s="156">
        <f>+D2662+O2662</f>
        <v>335.30591548448109</v>
      </c>
      <c r="J2667" s="147">
        <f>+D2667</f>
        <v>335.11378437664564</v>
      </c>
      <c r="K2667" s="147">
        <f>+I2667-J2667</f>
        <v>0.19213110783545062</v>
      </c>
      <c r="L2667" s="142">
        <f>(-2*POWER(2*9.81*G2667*ABS(K2667)/F2667,0.5))*(LOG10(($D$2/(3.7*G2667))+((2.51*$D$3*POWER(F2667,0.5))/(G2667*POWER(2*9.81*G2667*ABS(K2667),0.5)))))</f>
        <v>0.2721887544768406</v>
      </c>
      <c r="M2667" s="146">
        <f>+IF(K2667&lt;0,-H2667*L2667,H2667*L2667)</f>
        <v>2.5866962291489501E-3</v>
      </c>
      <c r="N2667" s="142">
        <f>+M2667/K2667</f>
        <v>1.3463182814540935E-2</v>
      </c>
      <c r="O2667" s="148">
        <f>2*M2669/N2669</f>
        <v>-5.464862946031303E-4</v>
      </c>
    </row>
    <row r="2668" spans="2:15" x14ac:dyDescent="0.25">
      <c r="B2668" s="141"/>
      <c r="C2668" s="142"/>
      <c r="D2668" s="143"/>
      <c r="E2668" s="144" t="s">
        <v>117</v>
      </c>
      <c r="F2668" s="143">
        <v>401.35</v>
      </c>
      <c r="G2668" s="143">
        <f>75/1000</f>
        <v>7.4999999999999997E-2</v>
      </c>
      <c r="H2668" s="146">
        <f>+PI()*G2668^2/4</f>
        <v>4.4178646691106467E-3</v>
      </c>
      <c r="I2668" s="156">
        <f>+D2632+O2632</f>
        <v>334.91527259090196</v>
      </c>
      <c r="J2668" s="147">
        <f>+D2667</f>
        <v>335.11378437664564</v>
      </c>
      <c r="K2668" s="147">
        <f>+I2668-J2668</f>
        <v>-0.19851178574367623</v>
      </c>
      <c r="L2668" s="142">
        <f>(-2*POWER(2*9.81*G2668*ABS(K2668)/F2668,0.5))*(LOG10(($D$2/(3.7*G2668))+((2.51*$D$3*POWER(F2668,0.5))/(G2668*POWER(2*9.81*G2668*ABS(K2668),0.5)))))</f>
        <v>0.15648431659895695</v>
      </c>
      <c r="M2668" s="146">
        <f>+IF(K2668&lt;0,-H2668*L2668,H2668*L2668)</f>
        <v>-6.9132653357245665E-4</v>
      </c>
      <c r="N2668" s="142">
        <f>+M2668/K2668</f>
        <v>3.4825465449447729E-3</v>
      </c>
      <c r="O2668" s="148"/>
    </row>
    <row r="2669" spans="2:15" ht="15.75" x14ac:dyDescent="0.3">
      <c r="B2669" s="141"/>
      <c r="C2669" s="142"/>
      <c r="D2669" s="143"/>
      <c r="E2669" s="144"/>
      <c r="F2669" s="142"/>
      <c r="G2669" s="142"/>
      <c r="H2669" s="146"/>
      <c r="I2669" s="152"/>
      <c r="J2669" s="143"/>
      <c r="K2669" s="142"/>
      <c r="L2669" s="149" t="s">
        <v>166</v>
      </c>
      <c r="M2669" s="150">
        <f>+SUM(M2667:M2668)-C2667</f>
        <v>-4.6303044235064105E-6</v>
      </c>
      <c r="N2669" s="151">
        <f>+SUM(N2667:N2668)</f>
        <v>1.6945729359485708E-2</v>
      </c>
      <c r="O2669" s="153"/>
    </row>
    <row r="2670" spans="2:15" ht="15.75" x14ac:dyDescent="0.3">
      <c r="B2670" s="141"/>
      <c r="C2670" s="142"/>
      <c r="D2670" s="143"/>
      <c r="E2670" s="144"/>
      <c r="F2670" s="142"/>
      <c r="G2670" s="142"/>
      <c r="H2670" s="146"/>
      <c r="I2670" s="152"/>
      <c r="J2670" s="143"/>
      <c r="K2670" s="142"/>
      <c r="L2670" s="149"/>
      <c r="M2670" s="150"/>
      <c r="N2670" s="151"/>
      <c r="O2670" s="153"/>
    </row>
    <row r="2671" spans="2:15" x14ac:dyDescent="0.25">
      <c r="B2671" s="154" t="s">
        <v>145</v>
      </c>
      <c r="C2671" s="143">
        <f>1.95/1000</f>
        <v>1.9499999999999999E-3</v>
      </c>
      <c r="D2671" s="147">
        <f>+D2632+O2632</f>
        <v>334.91527259090196</v>
      </c>
      <c r="E2671" s="144" t="s">
        <v>117</v>
      </c>
      <c r="F2671" s="143">
        <v>401.35</v>
      </c>
      <c r="G2671" s="143">
        <f>75/1000</f>
        <v>7.4999999999999997E-2</v>
      </c>
      <c r="H2671" s="146">
        <f>+PI()*G2671^2/4</f>
        <v>4.4178646691106467E-3</v>
      </c>
      <c r="I2671" s="147">
        <f>+D2667+O2667</f>
        <v>335.11323789035106</v>
      </c>
      <c r="J2671" s="147">
        <f>+D2671</f>
        <v>334.91527259090196</v>
      </c>
      <c r="K2671" s="147">
        <f>+I2671-J2671</f>
        <v>0.1979652994490948</v>
      </c>
      <c r="L2671" s="262">
        <f>(-2*POWER(2*9.81*G2671*ABS(K2671)/F2671,0.5))*(LOG10(($D$2/(3.7*G2671))+((2.51*$D$3*POWER(F2671,0.5))/(G2671*POWER(2*9.81*G2671*ABS(K2671),0.5)))))</f>
        <v>0.15623665812878232</v>
      </c>
      <c r="M2671" s="146">
        <f>+IF(K2671&lt;0,-H2671*L2671,H2671*L2671)</f>
        <v>6.9023241196706619E-4</v>
      </c>
      <c r="N2671" s="142">
        <f>+M2671/K2671</f>
        <v>3.4866333336593365E-3</v>
      </c>
      <c r="O2671" s="148">
        <f>2*M2673/N2673</f>
        <v>-5.4925581580281312E-4</v>
      </c>
    </row>
    <row r="2672" spans="2:15" x14ac:dyDescent="0.25">
      <c r="B2672" s="141"/>
      <c r="C2672" s="142"/>
      <c r="D2672" s="143"/>
      <c r="E2672" s="144" t="s">
        <v>167</v>
      </c>
      <c r="F2672" s="143">
        <v>249.85</v>
      </c>
      <c r="G2672" s="143">
        <f>75/1000</f>
        <v>7.4999999999999997E-2</v>
      </c>
      <c r="H2672" s="146">
        <f>+PI()*G2672^2/4</f>
        <v>4.4178646691106467E-3</v>
      </c>
      <c r="I2672" s="147">
        <f>+D2636+O2636</f>
        <v>335.26733932096619</v>
      </c>
      <c r="J2672" s="147">
        <f>+D2671</f>
        <v>334.91527259090196</v>
      </c>
      <c r="K2672" s="147">
        <f>+I2672-J2672</f>
        <v>0.35206673006422307</v>
      </c>
      <c r="L2672" s="142">
        <f>(-2*POWER(2*9.81*G2672*ABS(K2672)/F2672,0.5))*(LOG10(($D$2/(3.7*G2672))+((2.51*$D$3*POWER(F2672,0.5))/(G2672*POWER(2*9.81*G2672*ABS(K2672),0.5)))))</f>
        <v>0.28471422106059141</v>
      </c>
      <c r="M2672" s="146">
        <f>+IF(K2672&lt;0,-H2672*L2672,H2672*L2672)</f>
        <v>1.2578288980169452E-3</v>
      </c>
      <c r="N2672" s="142">
        <f>+M2672/K2672</f>
        <v>3.5727002599407658E-3</v>
      </c>
      <c r="O2672" s="148"/>
    </row>
    <row r="2673" spans="2:15" ht="15.75" x14ac:dyDescent="0.3">
      <c r="B2673" s="141"/>
      <c r="C2673" s="142"/>
      <c r="D2673" s="152"/>
      <c r="E2673" s="144"/>
      <c r="F2673" s="142"/>
      <c r="G2673" s="142"/>
      <c r="H2673" s="146"/>
      <c r="I2673" s="152"/>
      <c r="J2673" s="143"/>
      <c r="K2673" s="142"/>
      <c r="L2673" s="149" t="s">
        <v>166</v>
      </c>
      <c r="M2673" s="150">
        <f>+SUM(M2671:M2672)-C2671</f>
        <v>-1.9386900159885142E-6</v>
      </c>
      <c r="N2673" s="151">
        <f>+SUM(N2671:N2672)</f>
        <v>7.0593335936001023E-3</v>
      </c>
      <c r="O2673" s="153"/>
    </row>
    <row r="2674" spans="2:15" x14ac:dyDescent="0.25">
      <c r="B2674" s="141"/>
      <c r="C2674" s="142"/>
      <c r="D2674" s="152"/>
      <c r="E2674" s="144"/>
      <c r="F2674" s="142"/>
      <c r="G2674" s="142"/>
      <c r="H2674" s="146"/>
      <c r="I2674" s="152"/>
      <c r="J2674" s="143"/>
      <c r="K2674" s="142"/>
      <c r="L2674" s="142"/>
      <c r="M2674" s="142"/>
      <c r="N2674" s="142"/>
      <c r="O2674" s="153"/>
    </row>
    <row r="2675" spans="2:15" x14ac:dyDescent="0.25">
      <c r="B2675" s="154" t="s">
        <v>146</v>
      </c>
      <c r="C2675" s="143">
        <f>4.52/1000</f>
        <v>4.5199999999999997E-3</v>
      </c>
      <c r="D2675" s="156">
        <f>+D2636+O2636</f>
        <v>335.26733932096619</v>
      </c>
      <c r="E2675" s="144" t="s">
        <v>112</v>
      </c>
      <c r="F2675" s="143">
        <v>401.36</v>
      </c>
      <c r="G2675" s="145">
        <f>110/1000</f>
        <v>0.11</v>
      </c>
      <c r="H2675" s="146">
        <f>+PI()*G2675^2/4</f>
        <v>9.5033177771091243E-3</v>
      </c>
      <c r="I2675" s="156">
        <f>+D2662+O2662</f>
        <v>335.30591548448109</v>
      </c>
      <c r="J2675" s="147">
        <f>+D2675</f>
        <v>335.26733932096619</v>
      </c>
      <c r="K2675" s="147">
        <f>+I2675-J2675</f>
        <v>3.8576163514903783E-2</v>
      </c>
      <c r="L2675" s="142">
        <f>(-2*POWER(2*9.81*G2675*ABS(K2675)/F2675,0.5))*(LOG10(($D$2/(3.7*G2675))+((2.51*$D$3*POWER(F2675,0.5))/(G2675*POWER(2*9.81*G2675*ABS(K2675),0.5)))))</f>
        <v>8.0505353955944867E-2</v>
      </c>
      <c r="M2675" s="146">
        <f>+IF(K2675&lt;0,-H2675*L2675,H2675*L2675)</f>
        <v>7.650679614019932E-4</v>
      </c>
      <c r="N2675" s="142">
        <f>+M2675/K2675</f>
        <v>1.9832660681936697E-2</v>
      </c>
      <c r="O2675" s="148">
        <f>2*M2679/N2679</f>
        <v>-5.1646029658416234E-4</v>
      </c>
    </row>
    <row r="2676" spans="2:15" x14ac:dyDescent="0.25">
      <c r="B2676" s="141"/>
      <c r="C2676" s="142"/>
      <c r="D2676" s="152"/>
      <c r="E2676" s="144" t="s">
        <v>167</v>
      </c>
      <c r="F2676" s="143">
        <v>249.85</v>
      </c>
      <c r="G2676" s="145">
        <f>75/1000</f>
        <v>7.4999999999999997E-2</v>
      </c>
      <c r="H2676" s="146">
        <f>+PI()*G2676^2/4</f>
        <v>4.4178646691106467E-3</v>
      </c>
      <c r="I2676" s="156">
        <f>+D2671+O2671</f>
        <v>334.91472333508614</v>
      </c>
      <c r="J2676" s="147">
        <f>+D2675</f>
        <v>335.26733932096619</v>
      </c>
      <c r="K2676" s="147">
        <f>+I2676-J2676</f>
        <v>-0.35261598588004972</v>
      </c>
      <c r="L2676" s="142">
        <f>(-2*POWER(2*9.81*G2676*ABS(K2676)/F2676,0.5))*(LOG10(($D$2/(3.7*G2676))+((2.51*$D$3*POWER(F2676,0.5))/(G2676*POWER(2*9.81*G2676*ABS(K2676),0.5)))))</f>
        <v>0.28496685355227186</v>
      </c>
      <c r="M2676" s="146">
        <f>+IF(K2676&lt;0,-H2676*L2676,H2676*L2676)</f>
        <v>-1.2589449941762096E-3</v>
      </c>
      <c r="N2676" s="142">
        <f>+M2676/K2676</f>
        <v>3.5703003964331556E-3</v>
      </c>
      <c r="O2676" s="148"/>
    </row>
    <row r="2677" spans="2:15" x14ac:dyDescent="0.25">
      <c r="B2677" s="141"/>
      <c r="C2677" s="142"/>
      <c r="D2677" s="152"/>
      <c r="E2677" s="144" t="s">
        <v>140</v>
      </c>
      <c r="F2677" s="143">
        <v>298.01</v>
      </c>
      <c r="G2677" s="145">
        <f>63/1000</f>
        <v>6.3E-2</v>
      </c>
      <c r="H2677" s="146">
        <f>+PI()*G2677^2/4</f>
        <v>3.1172453105244723E-3</v>
      </c>
      <c r="I2677" s="156">
        <f>+D2642+O2642</f>
        <v>335.22850792083261</v>
      </c>
      <c r="J2677" s="147">
        <f>+D2675</f>
        <v>335.26733932096619</v>
      </c>
      <c r="K2677" s="147">
        <f>+I2677-J2677</f>
        <v>-3.8831400133574334E-2</v>
      </c>
      <c r="L2677" s="142">
        <f>(-2*POWER(2*9.81*G2677*ABS(K2677)/F2677,0.5))*(LOG10(($D$2/(3.7*G2677))+((2.51*$D$3*POWER(F2677,0.5))/(G2677*POWER(2*9.81*G2677*ABS(K2677),0.5)))))</f>
        <v>6.3403247315286723E-2</v>
      </c>
      <c r="M2677" s="146">
        <f>+IF(K2677&lt;0,-H2677*L2677,H2677*L2677)</f>
        <v>-1.9764347536560086E-4</v>
      </c>
      <c r="N2677" s="142">
        <f>+M2677/K2677</f>
        <v>5.089784933989921E-3</v>
      </c>
      <c r="O2677" s="148"/>
    </row>
    <row r="2678" spans="2:15" x14ac:dyDescent="0.25">
      <c r="B2678" s="141"/>
      <c r="C2678" s="142"/>
      <c r="D2678" s="142"/>
      <c r="E2678" s="144" t="s">
        <v>168</v>
      </c>
      <c r="F2678" s="143">
        <v>184.94</v>
      </c>
      <c r="G2678" s="145">
        <f>110/1000</f>
        <v>0.11</v>
      </c>
      <c r="H2678" s="146">
        <f>+PI()*G2678^2/4</f>
        <v>9.5033177771091243E-3</v>
      </c>
      <c r="I2678" s="156">
        <f>+D2650+O2650</f>
        <v>335.78460546685562</v>
      </c>
      <c r="J2678" s="147">
        <f>+D2675</f>
        <v>335.26733932096619</v>
      </c>
      <c r="K2678" s="147">
        <f>+I2678-J2678</f>
        <v>0.51726614588943676</v>
      </c>
      <c r="L2678" s="142">
        <f>(-2*POWER(2*9.81*G2678*ABS(K2678)/F2678,0.5))*(LOG10(($D$2/(3.7*G2678))+((2.51*$D$3*POWER(F2678,0.5))/(G2678*POWER(2*9.81*G2678*ABS(K2678),0.5)))))</f>
        <v>0.54734211912363107</v>
      </c>
      <c r="M2678" s="146">
        <f>+IF(K2678&lt;0,-H2678*L2678,H2678*L2678)</f>
        <v>5.201566090828183E-3</v>
      </c>
      <c r="N2678" s="142">
        <f>+M2678/K2678</f>
        <v>1.0055879612774802E-2</v>
      </c>
      <c r="O2678" s="148"/>
    </row>
    <row r="2679" spans="2:15" ht="15.75" x14ac:dyDescent="0.3">
      <c r="B2679" s="141"/>
      <c r="C2679" s="142"/>
      <c r="D2679" s="142"/>
      <c r="E2679" s="142"/>
      <c r="F2679" s="142"/>
      <c r="G2679" s="142"/>
      <c r="H2679" s="146"/>
      <c r="I2679" s="152"/>
      <c r="J2679" s="143"/>
      <c r="K2679" s="142"/>
      <c r="L2679" s="149" t="s">
        <v>166</v>
      </c>
      <c r="M2679" s="150">
        <f>+SUM(M2675:M2678)-C2675</f>
        <v>-9.9544173116344198E-6</v>
      </c>
      <c r="N2679" s="151">
        <f>+SUM(N2675:N2678)</f>
        <v>3.8548625625134572E-2</v>
      </c>
      <c r="O2679" s="153"/>
    </row>
    <row r="2680" spans="2:15" x14ac:dyDescent="0.25">
      <c r="B2680" s="141"/>
      <c r="C2680" s="142"/>
      <c r="D2680" s="142"/>
      <c r="E2680" s="142"/>
      <c r="F2680" s="142"/>
      <c r="G2680" s="142"/>
      <c r="H2680" s="146"/>
      <c r="I2680" s="142"/>
      <c r="J2680" s="143"/>
      <c r="K2680" s="142"/>
      <c r="L2680" s="142"/>
      <c r="M2680" s="142"/>
      <c r="N2680" s="142"/>
      <c r="O2680" s="153"/>
    </row>
    <row r="2681" spans="2:15" x14ac:dyDescent="0.25">
      <c r="B2681" s="154" t="s">
        <v>147</v>
      </c>
      <c r="C2681" s="142">
        <f>0.79/1000</f>
        <v>7.9000000000000001E-4</v>
      </c>
      <c r="D2681" s="147">
        <f>+D2642+O2642</f>
        <v>335.22850792083261</v>
      </c>
      <c r="E2681" s="144" t="s">
        <v>140</v>
      </c>
      <c r="F2681" s="143">
        <v>298.01</v>
      </c>
      <c r="G2681" s="143">
        <f>63/1000</f>
        <v>6.3E-2</v>
      </c>
      <c r="H2681" s="146">
        <f>+PI()*G2681^2/4</f>
        <v>3.1172453105244723E-3</v>
      </c>
      <c r="I2681" s="147">
        <f>+D2675+O2675</f>
        <v>335.26682286066961</v>
      </c>
      <c r="J2681" s="147">
        <f>+D2681</f>
        <v>335.22850792083261</v>
      </c>
      <c r="K2681" s="147">
        <f>+I2681-J2681</f>
        <v>3.8314939836993744E-2</v>
      </c>
      <c r="L2681" s="142">
        <f>(-2*POWER(2*9.81*G2681*ABS(K2681)/F2681,0.5))*(LOG10(($D$2/(3.7*G2681))+((2.51*$D$3*POWER(F2681,0.5))/(G2681*POWER(2*9.81*G2681*ABS(K2681),0.5)))))</f>
        <v>6.2907045637532827E-2</v>
      </c>
      <c r="M2681" s="146">
        <f>+IF(K2681&lt;0,-H2681*L2681,H2681*L2681)</f>
        <v>1.9609669301254816E-4</v>
      </c>
      <c r="N2681" s="142">
        <f>+M2681/K2681</f>
        <v>5.1180216867576381E-3</v>
      </c>
      <c r="O2681" s="148">
        <f>2*M2683/N2683</f>
        <v>-5.2115053136768288E-4</v>
      </c>
    </row>
    <row r="2682" spans="2:15" x14ac:dyDescent="0.25">
      <c r="B2682" s="141"/>
      <c r="C2682" s="142"/>
      <c r="D2682" s="142"/>
      <c r="E2682" s="144" t="s">
        <v>169</v>
      </c>
      <c r="F2682" s="143">
        <v>119.71</v>
      </c>
      <c r="G2682" s="143">
        <f>63/1000</f>
        <v>6.3E-2</v>
      </c>
      <c r="H2682" s="146">
        <f>+PI()*G2682^2/4</f>
        <v>3.1172453105244723E-3</v>
      </c>
      <c r="I2682" s="147">
        <f>+D2646+O2646</f>
        <v>335.3315509288023</v>
      </c>
      <c r="J2682" s="147">
        <f>+D2681</f>
        <v>335.22850792083261</v>
      </c>
      <c r="K2682" s="147">
        <f>+I2682-J2682</f>
        <v>0.10304300796968846</v>
      </c>
      <c r="L2682" s="142">
        <f>(-2*POWER(2*9.81*G2682*ABS(K2682)/F2682,0.5))*(LOG10(($D$2/(3.7*G2682))+((2.51*$D$3*POWER(F2682,0.5))/(G2682*POWER(2*9.81*G2682*ABS(K2682),0.5)))))</f>
        <v>0.18961451770964838</v>
      </c>
      <c r="M2682" s="146">
        <f>+IF(K2682&lt;0,-H2682*L2682,H2682*L2682)</f>
        <v>5.9107496613776086E-4</v>
      </c>
      <c r="N2682" s="142">
        <f>+M2682/K2682</f>
        <v>5.7361967374985195E-3</v>
      </c>
      <c r="O2682" s="148"/>
    </row>
    <row r="2683" spans="2:15" ht="15.75" x14ac:dyDescent="0.3">
      <c r="B2683" s="141"/>
      <c r="C2683" s="142"/>
      <c r="D2683" s="142"/>
      <c r="E2683" s="142"/>
      <c r="F2683" s="142"/>
      <c r="G2683" s="142"/>
      <c r="H2683" s="146"/>
      <c r="I2683" s="142"/>
      <c r="J2683" s="142"/>
      <c r="K2683" s="142"/>
      <c r="L2683" s="149" t="s">
        <v>166</v>
      </c>
      <c r="M2683" s="150">
        <f>+SUM(M2681:M2682)-C2681</f>
        <v>-2.828340849690995E-6</v>
      </c>
      <c r="N2683" s="151">
        <f>+SUM(N2681:N2682)</f>
        <v>1.0854218424256157E-2</v>
      </c>
      <c r="O2683" s="153"/>
    </row>
    <row r="2684" spans="2:15" x14ac:dyDescent="0.25">
      <c r="B2684" s="141"/>
      <c r="C2684" s="142"/>
      <c r="D2684" s="142"/>
      <c r="E2684" s="142"/>
      <c r="F2684" s="142"/>
      <c r="G2684" s="142"/>
      <c r="H2684" s="146"/>
      <c r="I2684" s="142"/>
      <c r="J2684" s="142"/>
      <c r="K2684" s="142"/>
      <c r="L2684" s="142"/>
      <c r="M2684" s="142"/>
      <c r="N2684" s="142"/>
      <c r="O2684" s="153"/>
    </row>
    <row r="2685" spans="2:15" x14ac:dyDescent="0.25">
      <c r="B2685" s="154" t="s">
        <v>148</v>
      </c>
      <c r="C2685" s="142">
        <f>0.76/1000</f>
        <v>7.6000000000000004E-4</v>
      </c>
      <c r="D2685" s="147">
        <f>+D2646+O2646</f>
        <v>335.3315509288023</v>
      </c>
      <c r="E2685" s="144" t="s">
        <v>169</v>
      </c>
      <c r="F2685" s="143">
        <v>119.71</v>
      </c>
      <c r="G2685" s="143">
        <f>63/1000</f>
        <v>6.3E-2</v>
      </c>
      <c r="H2685" s="146">
        <f>+PI()*G2685^2/4</f>
        <v>3.1172453105244723E-3</v>
      </c>
      <c r="I2685" s="147">
        <f>+D2681+O2681</f>
        <v>335.22798677030124</v>
      </c>
      <c r="J2685" s="261">
        <f>+D2685</f>
        <v>335.3315509288023</v>
      </c>
      <c r="K2685" s="147">
        <f>+I2685-J2685</f>
        <v>-0.10356415850105805</v>
      </c>
      <c r="L2685" s="142">
        <f>(-2*POWER(2*9.81*G2685*ABS(K2685)/F2685,0.5))*(LOG10(($D$2/(3.7*G2685))+((2.51*$D$3*POWER(F2685,0.5))/(G2685*POWER(2*9.81*G2685*ABS(K2685),0.5)))))</f>
        <v>0.19016468416287235</v>
      </c>
      <c r="M2685" s="146">
        <f>+IF(K2685&lt;0,-H2685*L2685,H2685*L2685)</f>
        <v>-5.9278996993408122E-4</v>
      </c>
      <c r="N2685" s="142">
        <f>+M2685/K2685</f>
        <v>5.7238911464531916E-3</v>
      </c>
      <c r="O2685" s="148">
        <f>2*M2687/N2687</f>
        <v>-4.9204275576799543E-4</v>
      </c>
    </row>
    <row r="2686" spans="2:15" x14ac:dyDescent="0.25">
      <c r="B2686" s="141"/>
      <c r="C2686" s="142"/>
      <c r="D2686" s="142"/>
      <c r="E2686" s="144" t="s">
        <v>122</v>
      </c>
      <c r="F2686" s="143">
        <v>283.68</v>
      </c>
      <c r="G2686" s="143">
        <f>75/1000</f>
        <v>7.4999999999999997E-2</v>
      </c>
      <c r="H2686" s="146">
        <f>+PI()*G2686^2/4</f>
        <v>4.4178646691106467E-3</v>
      </c>
      <c r="I2686" s="147">
        <f>+D2650+O2650</f>
        <v>335.78460546685562</v>
      </c>
      <c r="J2686" s="261">
        <f>+D2685</f>
        <v>335.3315509288023</v>
      </c>
      <c r="K2686" s="147">
        <f>+I2686-J2686</f>
        <v>0.45305453805332263</v>
      </c>
      <c r="L2686" s="262">
        <f>(-2*POWER(2*9.81*G2686*ABS(K2686)/F2686,0.5))*(LOG10(($D$2/(3.7*G2686))+((2.51*$D$3*POWER(F2686,0.5))/(G2686*POWER(2*9.81*G2686*ABS(K2686),0.5)))))</f>
        <v>0.30572424268593018</v>
      </c>
      <c r="M2686" s="146">
        <f>+IF(K2686&lt;0,-H2686*L2686,H2686*L2686)</f>
        <v>1.3506483302527801E-3</v>
      </c>
      <c r="N2686" s="142">
        <f>+M2686/K2686</f>
        <v>2.9812047266014018E-3</v>
      </c>
      <c r="O2686" s="148"/>
    </row>
    <row r="2687" spans="2:15" ht="15.75" x14ac:dyDescent="0.3">
      <c r="B2687" s="141"/>
      <c r="C2687" s="142"/>
      <c r="D2687" s="142"/>
      <c r="E2687" s="142"/>
      <c r="F2687" s="142"/>
      <c r="G2687" s="142"/>
      <c r="H2687" s="142"/>
      <c r="I2687" s="142"/>
      <c r="J2687" s="142"/>
      <c r="K2687" s="142"/>
      <c r="L2687" s="149" t="s">
        <v>166</v>
      </c>
      <c r="M2687" s="150">
        <f>+SUM(M2685:M2686)-C2685</f>
        <v>-2.1416396813011933E-6</v>
      </c>
      <c r="N2687" s="151">
        <f>+SUM(N2685:N2686)</f>
        <v>8.7050958730545934E-3</v>
      </c>
      <c r="O2687" s="153"/>
    </row>
    <row r="2688" spans="2:15" x14ac:dyDescent="0.25">
      <c r="B2688" s="154"/>
      <c r="C2688" s="142"/>
      <c r="D2688" s="142"/>
      <c r="E2688" s="142"/>
      <c r="F2688" s="142"/>
      <c r="G2688" s="142"/>
      <c r="H2688" s="142"/>
      <c r="I2688" s="142"/>
      <c r="J2688" s="142"/>
      <c r="K2688" s="142"/>
      <c r="L2688" s="142"/>
      <c r="M2688" s="142"/>
      <c r="N2688" s="142"/>
      <c r="O2688" s="153"/>
    </row>
    <row r="2689" spans="2:15" x14ac:dyDescent="0.25">
      <c r="B2689" s="154" t="s">
        <v>142</v>
      </c>
      <c r="C2689" s="142">
        <f>3.71/1000</f>
        <v>3.7099999999999998E-3</v>
      </c>
      <c r="D2689" s="147">
        <f>+D2650+O2650</f>
        <v>335.78460546685562</v>
      </c>
      <c r="E2689" s="144" t="s">
        <v>168</v>
      </c>
      <c r="F2689" s="143">
        <v>184.94</v>
      </c>
      <c r="G2689" s="145">
        <f>110/1000</f>
        <v>0.11</v>
      </c>
      <c r="H2689" s="146">
        <f>+PI()*G2689^2/4</f>
        <v>9.5033177771091243E-3</v>
      </c>
      <c r="I2689" s="147">
        <f>+D2675+O2675</f>
        <v>335.26682286066961</v>
      </c>
      <c r="J2689" s="261">
        <f>+D2689</f>
        <v>335.78460546685562</v>
      </c>
      <c r="K2689" s="147">
        <f>+I2689-J2689</f>
        <v>-0.51778260618601735</v>
      </c>
      <c r="L2689" s="262">
        <f>(-2*POWER(2*9.81*G2689*ABS(K2689)/F2689,0.5))*(LOG10(($D$2/(3.7*G2689))+((2.51*$D$3*POWER(F2689,0.5))/(G2689*POWER(2*9.81*G2689*ABS(K2689),0.5)))))</f>
        <v>0.54764857162143443</v>
      </c>
      <c r="M2689" s="146">
        <f>+IF(K2689&lt;0,-H2689*L2689,H2689*L2689)</f>
        <v>-5.2044784062983971E-3</v>
      </c>
      <c r="N2689" s="142">
        <f>+M2689/K2689</f>
        <v>1.005147400495846E-2</v>
      </c>
      <c r="O2689" s="148">
        <f>2*M2692/N2692</f>
        <v>-4.1399759439856215E-4</v>
      </c>
    </row>
    <row r="2690" spans="2:15" x14ac:dyDescent="0.25">
      <c r="B2690" s="141"/>
      <c r="C2690" s="142"/>
      <c r="D2690" s="142"/>
      <c r="E2690" s="144" t="s">
        <v>171</v>
      </c>
      <c r="F2690" s="143">
        <v>283.68</v>
      </c>
      <c r="G2690" s="143">
        <f>75/1000</f>
        <v>7.4999999999999997E-2</v>
      </c>
      <c r="H2690" s="146">
        <f>+PI()*G2690^2/4</f>
        <v>4.4178646691106467E-3</v>
      </c>
      <c r="I2690" s="147">
        <f>+D2685+O2685</f>
        <v>335.33105888604655</v>
      </c>
      <c r="J2690" s="261">
        <f>+D2689</f>
        <v>335.78460546685562</v>
      </c>
      <c r="K2690" s="147">
        <f>+I2690-J2690</f>
        <v>-0.45354658080907484</v>
      </c>
      <c r="L2690" s="262">
        <f>(-2*POWER(2*9.81*G2690*ABS(K2690)/F2690,0.5))*(LOG10(($D$2/(3.7*G2690))+((2.51*$D$3*POWER(F2690,0.5))/(G2690*POWER(2*9.81*G2690*ABS(K2690),0.5)))))</f>
        <v>0.30591290390657955</v>
      </c>
      <c r="M2690" s="146">
        <f>+IF(K2690&lt;0,-H2690*L2690,H2690*L2690)</f>
        <v>-1.3514818099939182E-3</v>
      </c>
      <c r="N2690" s="142">
        <f>+M2690/K2690</f>
        <v>2.9798081766662871E-3</v>
      </c>
      <c r="O2690" s="148"/>
    </row>
    <row r="2691" spans="2:15" x14ac:dyDescent="0.25">
      <c r="B2691" s="141"/>
      <c r="C2691" s="142"/>
      <c r="D2691" s="142"/>
      <c r="E2691" s="144" t="s">
        <v>170</v>
      </c>
      <c r="F2691" s="143">
        <v>372.26</v>
      </c>
      <c r="G2691" s="145">
        <f>110/1000</f>
        <v>0.11</v>
      </c>
      <c r="H2691" s="146">
        <f>+PI()*G2691^2/4</f>
        <v>9.5033177771091243E-3</v>
      </c>
      <c r="I2691" s="147">
        <v>339.3</v>
      </c>
      <c r="J2691" s="261">
        <f>+D2689</f>
        <v>335.78460546685562</v>
      </c>
      <c r="K2691" s="147">
        <f>+I2691-J2691</f>
        <v>3.5153945331443879</v>
      </c>
      <c r="L2691" s="262">
        <f>(-2*POWER(2*9.81*G2691*ABS(K2691)/F2691,0.5))*(LOG10(($D$2/(3.7*G2691))+((2.51*$D$3*POWER(F2691,0.5))/(G2691*POWER(2*9.81*G2691*ABS(K2691),0.5)))))</f>
        <v>1.0799026924934583</v>
      </c>
      <c r="M2691" s="146">
        <f>+IF(K2691&lt;0,-H2691*L2691,H2691*L2691)</f>
        <v>1.0262658455121089E-2</v>
      </c>
      <c r="N2691" s="142">
        <f>+M2691/K2691</f>
        <v>2.9193475606681132E-3</v>
      </c>
      <c r="O2691" s="148"/>
    </row>
    <row r="2692" spans="2:15" ht="16.5" thickBot="1" x14ac:dyDescent="0.35">
      <c r="B2692" s="299"/>
      <c r="C2692" s="300"/>
      <c r="D2692" s="300"/>
      <c r="E2692" s="300"/>
      <c r="F2692" s="300"/>
      <c r="G2692" s="300"/>
      <c r="H2692" s="300"/>
      <c r="I2692" s="300"/>
      <c r="J2692" s="300"/>
      <c r="K2692" s="300"/>
      <c r="L2692" s="301" t="s">
        <v>166</v>
      </c>
      <c r="M2692" s="302">
        <f>+SUM(M2689:M2691)-C2689</f>
        <v>-3.3017611712257006E-6</v>
      </c>
      <c r="N2692" s="303">
        <f>+SUM(N2689:N2691)</f>
        <v>1.595062974229286E-2</v>
      </c>
      <c r="O2692" s="304"/>
    </row>
    <row r="2694" spans="2:15" ht="15.75" thickBot="1" x14ac:dyDescent="0.3"/>
    <row r="2695" spans="2:15" ht="15.75" thickBot="1" x14ac:dyDescent="0.3">
      <c r="B2695" s="131">
        <f>+B2656+1</f>
        <v>70</v>
      </c>
      <c r="D2695" s="297"/>
    </row>
    <row r="2696" spans="2:15" ht="32.25" thickBot="1" x14ac:dyDescent="0.3">
      <c r="B2696" s="125" t="s">
        <v>151</v>
      </c>
      <c r="C2696" s="298" t="s">
        <v>161</v>
      </c>
      <c r="D2696" s="298" t="s">
        <v>153</v>
      </c>
      <c r="E2696" s="125" t="s">
        <v>152</v>
      </c>
      <c r="F2696" s="125" t="s">
        <v>78</v>
      </c>
      <c r="G2696" s="125" t="s">
        <v>115</v>
      </c>
      <c r="H2696" s="125" t="s">
        <v>154</v>
      </c>
      <c r="I2696" s="125" t="s">
        <v>155</v>
      </c>
      <c r="J2696" s="125" t="s">
        <v>156</v>
      </c>
      <c r="K2696" s="125" t="s">
        <v>157</v>
      </c>
      <c r="L2696" s="125" t="s">
        <v>82</v>
      </c>
      <c r="M2696" s="125" t="s">
        <v>164</v>
      </c>
      <c r="N2696" s="125" t="s">
        <v>158</v>
      </c>
      <c r="O2696" s="129" t="s">
        <v>165</v>
      </c>
    </row>
    <row r="2697" spans="2:15" x14ac:dyDescent="0.25">
      <c r="B2697" s="132" t="s">
        <v>127</v>
      </c>
      <c r="C2697" s="133">
        <f>2.97/1000</f>
        <v>2.97E-3</v>
      </c>
      <c r="D2697" s="134">
        <f>+D2658+O2658</f>
        <v>336.47232517563896</v>
      </c>
      <c r="E2697" s="135" t="s">
        <v>110</v>
      </c>
      <c r="F2697" s="136">
        <v>310.83</v>
      </c>
      <c r="G2697" s="137">
        <f>110/1000</f>
        <v>0.11</v>
      </c>
      <c r="H2697" s="138">
        <f>+PI()*G2697^2/4</f>
        <v>9.5033177771091243E-3</v>
      </c>
      <c r="I2697" s="134">
        <v>339.3</v>
      </c>
      <c r="J2697" s="134">
        <f>+D2697</f>
        <v>336.47232517563896</v>
      </c>
      <c r="K2697" s="134">
        <f>+I2697-J2697</f>
        <v>2.8276748243610541</v>
      </c>
      <c r="L2697" s="133">
        <f>(-2*POWER(2*9.81*G2697*ABS(K2697)/F2697,0.5))*(LOG10(($D$2/(3.7*G2697))+((2.51*$D$3*POWER(F2697,0.5))/(G2697*POWER(2*9.81*G2697*ABS(K2697),0.5)))))</f>
        <v>1.0576996989524734</v>
      </c>
      <c r="M2697" s="139">
        <f>+IF(K2697&lt;0,-H2697*L2697,H2697*L2697)</f>
        <v>1.005165635189801E-2</v>
      </c>
      <c r="N2697" s="133">
        <f>+M2697/K2697</f>
        <v>3.5547426688884915E-3</v>
      </c>
      <c r="O2697" s="140">
        <f>2*M2699/N2699</f>
        <v>-3.3787591923521845E-4</v>
      </c>
    </row>
    <row r="2698" spans="2:15" x14ac:dyDescent="0.25">
      <c r="B2698" s="141"/>
      <c r="C2698" s="142"/>
      <c r="D2698" s="143"/>
      <c r="E2698" s="144" t="s">
        <v>138</v>
      </c>
      <c r="F2698" s="143">
        <v>240.22</v>
      </c>
      <c r="G2698" s="145">
        <f>110/1000</f>
        <v>0.11</v>
      </c>
      <c r="H2698" s="146">
        <f>+PI()*G2698^2/4</f>
        <v>9.5033177771091243E-3</v>
      </c>
      <c r="I2698" s="147">
        <f>+D2662+O2662</f>
        <v>335.30591548448109</v>
      </c>
      <c r="J2698" s="147">
        <f>+D2697</f>
        <v>336.47232517563896</v>
      </c>
      <c r="K2698" s="147">
        <f>+I2698-J2698</f>
        <v>-1.1664096911578667</v>
      </c>
      <c r="L2698" s="142">
        <f>(-2*POWER(2*9.81*G2698*ABS(K2698)/F2698,0.5))*(LOG10(($D$2/(3.7*G2698))+((2.51*$D$3*POWER(F2698,0.5))/(G2698*POWER(2*9.81*G2698*ABS(K2698),0.5)))))</f>
        <v>0.74534841014603581</v>
      </c>
      <c r="M2698" s="146">
        <f>+IF(K2698&lt;0,-H2698*L2698,H2698*L2698)</f>
        <v>-7.0832827962808449E-3</v>
      </c>
      <c r="N2698" s="142">
        <f>+M2698/K2698</f>
        <v>6.0727228605666345E-3</v>
      </c>
      <c r="O2698" s="148"/>
    </row>
    <row r="2699" spans="2:15" ht="15.75" x14ac:dyDescent="0.3">
      <c r="B2699" s="141"/>
      <c r="C2699" s="142"/>
      <c r="D2699" s="143"/>
      <c r="E2699" s="144"/>
      <c r="F2699" s="143"/>
      <c r="G2699" s="145"/>
      <c r="H2699" s="146"/>
      <c r="I2699" s="147"/>
      <c r="J2699" s="147"/>
      <c r="K2699" s="147"/>
      <c r="L2699" s="149" t="s">
        <v>166</v>
      </c>
      <c r="M2699" s="150">
        <f>+SUM(M2697:M2698)-C2697</f>
        <v>-1.6264443828350149E-6</v>
      </c>
      <c r="N2699" s="151">
        <f>+SUM(N2697:N2698)</f>
        <v>9.6274655294551256E-3</v>
      </c>
      <c r="O2699" s="148"/>
    </row>
    <row r="2700" spans="2:15" x14ac:dyDescent="0.25">
      <c r="B2700" s="141"/>
      <c r="C2700" s="142"/>
      <c r="D2700" s="143"/>
      <c r="E2700" s="144"/>
      <c r="F2700" s="142"/>
      <c r="G2700" s="142"/>
      <c r="H2700" s="146"/>
      <c r="I2700" s="152"/>
      <c r="J2700" s="142"/>
      <c r="K2700" s="142"/>
      <c r="L2700" s="142"/>
      <c r="M2700" s="142"/>
      <c r="N2700" s="142"/>
      <c r="O2700" s="153"/>
    </row>
    <row r="2701" spans="2:15" x14ac:dyDescent="0.25">
      <c r="B2701" s="154" t="s">
        <v>128</v>
      </c>
      <c r="C2701" s="142">
        <f>3.73/1000</f>
        <v>3.7299999999999998E-3</v>
      </c>
      <c r="D2701" s="147">
        <f>+D2662+O2662</f>
        <v>335.30591548448109</v>
      </c>
      <c r="E2701" s="144" t="s">
        <v>138</v>
      </c>
      <c r="F2701" s="143">
        <v>240.22</v>
      </c>
      <c r="G2701" s="155">
        <f>110/1000</f>
        <v>0.11</v>
      </c>
      <c r="H2701" s="146">
        <f>+PI()*G2701^2/4</f>
        <v>9.5033177771091243E-3</v>
      </c>
      <c r="I2701" s="156">
        <f>+D2697+O2697</f>
        <v>336.47198729971973</v>
      </c>
      <c r="J2701" s="147">
        <f>+D2701</f>
        <v>335.30591548448109</v>
      </c>
      <c r="K2701" s="147">
        <f>+I2701-J2701</f>
        <v>1.166071815238638</v>
      </c>
      <c r="L2701" s="142">
        <f>(-2*POWER(2*9.81*G2701*ABS(K2701)/F2701,0.5))*(LOG10(($D$2/(3.7*G2701))+((2.51*$D$3*POWER(F2701,0.5))/(G2701*POWER(2*9.81*G2701*ABS(K2701),0.5)))))</f>
        <v>0.74522777829437714</v>
      </c>
      <c r="M2701" s="146">
        <f>+IF(K2701&lt;0,-H2701*L2701,H2701*L2701)</f>
        <v>7.0821363934604918E-3</v>
      </c>
      <c r="N2701" s="142">
        <f>+M2701/K2701</f>
        <v>6.0734993341821954E-3</v>
      </c>
      <c r="O2701" s="148">
        <f>2*M2704/N2704</f>
        <v>-4.9384865660864177E-4</v>
      </c>
    </row>
    <row r="2702" spans="2:15" x14ac:dyDescent="0.25">
      <c r="B2702" s="141"/>
      <c r="C2702" s="142"/>
      <c r="D2702" s="143"/>
      <c r="E2702" s="144" t="s">
        <v>139</v>
      </c>
      <c r="F2702" s="147">
        <v>237.3</v>
      </c>
      <c r="G2702" s="155">
        <f>110/1000</f>
        <v>0.11</v>
      </c>
      <c r="H2702" s="146">
        <f>+PI()*G2702^2/4</f>
        <v>9.5033177771091243E-3</v>
      </c>
      <c r="I2702" s="156">
        <f>+D2667+O2667</f>
        <v>335.11323789035106</v>
      </c>
      <c r="J2702" s="147">
        <f>+D2701</f>
        <v>335.30591548448109</v>
      </c>
      <c r="K2702" s="147">
        <f>+I2702-J2702</f>
        <v>-0.19267759413003205</v>
      </c>
      <c r="L2702" s="142">
        <f>(-2*POWER(2*9.81*G2702*ABS(K2702)/F2702,0.5))*(LOG10(($D$2/(3.7*G2702))+((2.51*$D$3*POWER(F2702,0.5))/(G2702*POWER(2*9.81*G2702*ABS(K2702),0.5)))))</f>
        <v>0.27262687229165394</v>
      </c>
      <c r="M2702" s="146">
        <f>+IF(K2702&lt;0,-H2702*L2702,H2702*L2702)</f>
        <v>-2.5908598019669339E-3</v>
      </c>
      <c r="N2702" s="142">
        <f>+M2702/K2702</f>
        <v>1.3446606564012026E-2</v>
      </c>
      <c r="O2702" s="148"/>
    </row>
    <row r="2703" spans="2:15" x14ac:dyDescent="0.25">
      <c r="B2703" s="141"/>
      <c r="C2703" s="142"/>
      <c r="D2703" s="143"/>
      <c r="E2703" s="144" t="s">
        <v>112</v>
      </c>
      <c r="F2703" s="143">
        <v>401.36</v>
      </c>
      <c r="G2703" s="155">
        <f>110/1000</f>
        <v>0.11</v>
      </c>
      <c r="H2703" s="146">
        <f>+PI()*G2703^2/4</f>
        <v>9.5033177771091243E-3</v>
      </c>
      <c r="I2703" s="156">
        <f>+D2675+O2675</f>
        <v>335.26682286066961</v>
      </c>
      <c r="J2703" s="147">
        <f>+D2701</f>
        <v>335.30591548448109</v>
      </c>
      <c r="K2703" s="147">
        <f>+I2703-J2703</f>
        <v>-3.9092623811484373E-2</v>
      </c>
      <c r="L2703" s="142">
        <f>(-2*POWER(2*9.81*G2703*ABS(K2703)/F2703,0.5))*(LOG10(($D$2/(3.7*G2703))+((2.51*$D$3*POWER(F2703,0.5))/(G2703*POWER(2*9.81*G2703*ABS(K2703),0.5)))))</f>
        <v>8.1126015551780714E-2</v>
      </c>
      <c r="M2703" s="146">
        <f>+IF(K2703&lt;0,-H2703*L2703,H2703*L2703)</f>
        <v>-7.7096630577926898E-4</v>
      </c>
      <c r="N2703" s="142">
        <f>+M2703/K2703</f>
        <v>1.9721528784997531E-2</v>
      </c>
      <c r="O2703" s="148"/>
    </row>
    <row r="2704" spans="2:15" ht="15.75" x14ac:dyDescent="0.3">
      <c r="B2704" s="141"/>
      <c r="C2704" s="142"/>
      <c r="D2704" s="143"/>
      <c r="E2704" s="144"/>
      <c r="F2704" s="143"/>
      <c r="G2704" s="155"/>
      <c r="H2704" s="146"/>
      <c r="I2704" s="156"/>
      <c r="J2704" s="147"/>
      <c r="K2704" s="147"/>
      <c r="L2704" s="149" t="s">
        <v>166</v>
      </c>
      <c r="M2704" s="150">
        <f>+SUM(M2701:M2703)-C2701</f>
        <v>-9.6897142857106655E-6</v>
      </c>
      <c r="N2704" s="151">
        <f>+SUM(N2701:N2703)</f>
        <v>3.9241634683191751E-2</v>
      </c>
      <c r="O2704" s="153"/>
    </row>
    <row r="2705" spans="2:15" x14ac:dyDescent="0.25">
      <c r="B2705" s="141"/>
      <c r="C2705" s="142"/>
      <c r="D2705" s="143"/>
      <c r="E2705" s="144"/>
      <c r="F2705" s="142"/>
      <c r="G2705" s="142"/>
      <c r="H2705" s="146"/>
      <c r="I2705" s="152"/>
      <c r="J2705" s="143"/>
      <c r="K2705" s="142"/>
      <c r="L2705" s="142"/>
      <c r="M2705" s="142"/>
      <c r="N2705" s="142"/>
      <c r="O2705" s="153"/>
    </row>
    <row r="2706" spans="2:15" x14ac:dyDescent="0.25">
      <c r="B2706" s="154" t="s">
        <v>141</v>
      </c>
      <c r="C2706" s="179">
        <f>1.9/1000</f>
        <v>1.9E-3</v>
      </c>
      <c r="D2706" s="147">
        <f>+D2667+O2667</f>
        <v>335.11323789035106</v>
      </c>
      <c r="E2706" s="144" t="s">
        <v>139</v>
      </c>
      <c r="F2706" s="147">
        <v>237.3</v>
      </c>
      <c r="G2706" s="155">
        <f>110/1000</f>
        <v>0.11</v>
      </c>
      <c r="H2706" s="146">
        <f>+PI()*G2706^2/4</f>
        <v>9.5033177771091243E-3</v>
      </c>
      <c r="I2706" s="156">
        <f>+D2701+O2701</f>
        <v>335.30542163582447</v>
      </c>
      <c r="J2706" s="147">
        <f>+D2706</f>
        <v>335.11323789035106</v>
      </c>
      <c r="K2706" s="147">
        <f>+I2706-J2706</f>
        <v>0.19218374547341455</v>
      </c>
      <c r="L2706" s="142">
        <f>(-2*POWER(2*9.81*G2706*ABS(K2706)/F2706,0.5))*(LOG10(($D$2/(3.7*G2706))+((2.51*$D$3*POWER(F2706,0.5))/(G2706*POWER(2*9.81*G2706*ABS(K2706),0.5)))))</f>
        <v>0.27223097799212109</v>
      </c>
      <c r="M2706" s="146">
        <f>+IF(K2706&lt;0,-H2706*L2706,H2706*L2706)</f>
        <v>2.5870974926323273E-3</v>
      </c>
      <c r="N2706" s="142">
        <f>+M2706/K2706</f>
        <v>1.3461583268966987E-2</v>
      </c>
      <c r="O2706" s="148">
        <f>2*M2708/N2708</f>
        <v>-4.9982946021443549E-4</v>
      </c>
    </row>
    <row r="2707" spans="2:15" x14ac:dyDescent="0.25">
      <c r="B2707" s="141"/>
      <c r="C2707" s="142"/>
      <c r="D2707" s="143"/>
      <c r="E2707" s="144" t="s">
        <v>117</v>
      </c>
      <c r="F2707" s="143">
        <v>401.35</v>
      </c>
      <c r="G2707" s="143">
        <f>75/1000</f>
        <v>7.4999999999999997E-2</v>
      </c>
      <c r="H2707" s="146">
        <f>+PI()*G2707^2/4</f>
        <v>4.4178646691106467E-3</v>
      </c>
      <c r="I2707" s="156">
        <f>+D2671+O2671</f>
        <v>334.91472333508614</v>
      </c>
      <c r="J2707" s="147">
        <f>+D2706</f>
        <v>335.11323789035106</v>
      </c>
      <c r="K2707" s="147">
        <f>+I2707-J2707</f>
        <v>-0.19851455526492146</v>
      </c>
      <c r="L2707" s="142">
        <f>(-2*POWER(2*9.81*G2707*ABS(K2707)/F2707,0.5))*(LOG10(($D$2/(3.7*G2707))+((2.51*$D$3*POWER(F2707,0.5))/(G2707*POWER(2*9.81*G2707*ABS(K2707),0.5)))))</f>
        <v>0.15648557094323473</v>
      </c>
      <c r="M2707" s="146">
        <f>+IF(K2707&lt;0,-H2707*L2707,H2707*L2707)</f>
        <v>-6.9133207509572436E-4</v>
      </c>
      <c r="N2707" s="142">
        <f>+M2707/K2707</f>
        <v>3.4825258741009116E-3</v>
      </c>
      <c r="O2707" s="148"/>
    </row>
    <row r="2708" spans="2:15" ht="15.75" x14ac:dyDescent="0.3">
      <c r="B2708" s="141"/>
      <c r="C2708" s="142"/>
      <c r="D2708" s="143"/>
      <c r="E2708" s="144"/>
      <c r="F2708" s="142"/>
      <c r="G2708" s="142"/>
      <c r="H2708" s="146"/>
      <c r="I2708" s="152"/>
      <c r="J2708" s="143"/>
      <c r="K2708" s="142"/>
      <c r="L2708" s="149" t="s">
        <v>166</v>
      </c>
      <c r="M2708" s="150">
        <f>+SUM(M2706:M2707)-C2706</f>
        <v>-4.234582463397054E-6</v>
      </c>
      <c r="N2708" s="151">
        <f>+SUM(N2706:N2707)</f>
        <v>1.6944109143067897E-2</v>
      </c>
      <c r="O2708" s="153"/>
    </row>
    <row r="2709" spans="2:15" ht="15.75" x14ac:dyDescent="0.3">
      <c r="B2709" s="141"/>
      <c r="C2709" s="142"/>
      <c r="D2709" s="143"/>
      <c r="E2709" s="144"/>
      <c r="F2709" s="142"/>
      <c r="G2709" s="142"/>
      <c r="H2709" s="146"/>
      <c r="I2709" s="152"/>
      <c r="J2709" s="143"/>
      <c r="K2709" s="142"/>
      <c r="L2709" s="149"/>
      <c r="M2709" s="150"/>
      <c r="N2709" s="151"/>
      <c r="O2709" s="153"/>
    </row>
    <row r="2710" spans="2:15" x14ac:dyDescent="0.25">
      <c r="B2710" s="154" t="s">
        <v>145</v>
      </c>
      <c r="C2710" s="143">
        <f>1.95/1000</f>
        <v>1.9499999999999999E-3</v>
      </c>
      <c r="D2710" s="147">
        <f>+D2671+O2671</f>
        <v>334.91472333508614</v>
      </c>
      <c r="E2710" s="144" t="s">
        <v>117</v>
      </c>
      <c r="F2710" s="143">
        <v>401.35</v>
      </c>
      <c r="G2710" s="143">
        <f>75/1000</f>
        <v>7.4999999999999997E-2</v>
      </c>
      <c r="H2710" s="146">
        <f>+PI()*G2710^2/4</f>
        <v>4.4178646691106467E-3</v>
      </c>
      <c r="I2710" s="147">
        <f>+D2706+O2706</f>
        <v>335.11273806089082</v>
      </c>
      <c r="J2710" s="147">
        <f>+D2710</f>
        <v>334.91472333508614</v>
      </c>
      <c r="K2710" s="147">
        <f>+I2710-J2710</f>
        <v>0.19801472580468271</v>
      </c>
      <c r="L2710" s="262">
        <f>(-2*POWER(2*9.81*G2710*ABS(K2710)/F2710,0.5))*(LOG10(($D$2/(3.7*G2710))+((2.51*$D$3*POWER(F2710,0.5))/(G2710*POWER(2*9.81*G2710*ABS(K2710),0.5)))))</f>
        <v>0.15625906956160243</v>
      </c>
      <c r="M2710" s="146">
        <f>+IF(K2710&lt;0,-H2710*L2710,H2710*L2710)</f>
        <v>6.9033142264430625E-4</v>
      </c>
      <c r="N2710" s="142">
        <f>+M2710/K2710</f>
        <v>3.4862630536136676E-3</v>
      </c>
      <c r="O2710" s="148">
        <f>2*M2712/N2712</f>
        <v>-5.023550362886713E-4</v>
      </c>
    </row>
    <row r="2711" spans="2:15" x14ac:dyDescent="0.25">
      <c r="B2711" s="141"/>
      <c r="C2711" s="142"/>
      <c r="D2711" s="143"/>
      <c r="E2711" s="144" t="s">
        <v>167</v>
      </c>
      <c r="F2711" s="143">
        <v>249.85</v>
      </c>
      <c r="G2711" s="143">
        <f>75/1000</f>
        <v>7.4999999999999997E-2</v>
      </c>
      <c r="H2711" s="146">
        <f>+PI()*G2711^2/4</f>
        <v>4.4178646691106467E-3</v>
      </c>
      <c r="I2711" s="147">
        <f>+D2675+O2675</f>
        <v>335.26682286066961</v>
      </c>
      <c r="J2711" s="147">
        <f>+D2710</f>
        <v>334.91472333508614</v>
      </c>
      <c r="K2711" s="147">
        <f>+I2711-J2711</f>
        <v>0.35209952558346913</v>
      </c>
      <c r="L2711" s="142">
        <f>(-2*POWER(2*9.81*G2711*ABS(K2711)/F2711,0.5))*(LOG10(($D$2/(3.7*G2711))+((2.51*$D$3*POWER(F2711,0.5))/(G2711*POWER(2*9.81*G2711*ABS(K2711),0.5)))))</f>
        <v>0.28472931035995469</v>
      </c>
      <c r="M2711" s="146">
        <f>+IF(K2711&lt;0,-H2711*L2711,H2711*L2711)</f>
        <v>1.2578955604994838E-3</v>
      </c>
      <c r="N2711" s="142">
        <f>+M2711/K2711</f>
        <v>3.5725568173231906E-3</v>
      </c>
      <c r="O2711" s="148"/>
    </row>
    <row r="2712" spans="2:15" ht="15.75" x14ac:dyDescent="0.3">
      <c r="B2712" s="141"/>
      <c r="C2712" s="142"/>
      <c r="D2712" s="152"/>
      <c r="E2712" s="144"/>
      <c r="F2712" s="142"/>
      <c r="G2712" s="142"/>
      <c r="H2712" s="146"/>
      <c r="I2712" s="152"/>
      <c r="J2712" s="143"/>
      <c r="K2712" s="142"/>
      <c r="L2712" s="149" t="s">
        <v>166</v>
      </c>
      <c r="M2712" s="150">
        <f>+SUM(M2710:M2711)-C2710</f>
        <v>-1.7730168562098397E-6</v>
      </c>
      <c r="N2712" s="151">
        <f>+SUM(N2710:N2711)</f>
        <v>7.0588198709368583E-3</v>
      </c>
      <c r="O2712" s="153"/>
    </row>
    <row r="2713" spans="2:15" x14ac:dyDescent="0.25">
      <c r="B2713" s="141"/>
      <c r="C2713" s="142"/>
      <c r="D2713" s="152"/>
      <c r="E2713" s="144"/>
      <c r="F2713" s="142"/>
      <c r="G2713" s="142"/>
      <c r="H2713" s="146"/>
      <c r="I2713" s="152"/>
      <c r="J2713" s="143"/>
      <c r="K2713" s="142"/>
      <c r="L2713" s="142"/>
      <c r="M2713" s="142"/>
      <c r="N2713" s="142"/>
      <c r="O2713" s="153"/>
    </row>
    <row r="2714" spans="2:15" x14ac:dyDescent="0.25">
      <c r="B2714" s="154" t="s">
        <v>146</v>
      </c>
      <c r="C2714" s="143">
        <f>4.52/1000</f>
        <v>4.5199999999999997E-3</v>
      </c>
      <c r="D2714" s="156">
        <f>+D2675+O2675</f>
        <v>335.26682286066961</v>
      </c>
      <c r="E2714" s="144" t="s">
        <v>112</v>
      </c>
      <c r="F2714" s="143">
        <v>401.36</v>
      </c>
      <c r="G2714" s="145">
        <f>110/1000</f>
        <v>0.11</v>
      </c>
      <c r="H2714" s="146">
        <f>+PI()*G2714^2/4</f>
        <v>9.5033177771091243E-3</v>
      </c>
      <c r="I2714" s="156">
        <f>+D2701+O2701</f>
        <v>335.30542163582447</v>
      </c>
      <c r="J2714" s="147">
        <f>+D2714</f>
        <v>335.26682286066961</v>
      </c>
      <c r="K2714" s="147">
        <f>+I2714-J2714</f>
        <v>3.8598775154866871E-2</v>
      </c>
      <c r="L2714" s="142">
        <f>(-2*POWER(2*9.81*G2714*ABS(K2714)/F2714,0.5))*(LOG10(($D$2/(3.7*G2714))+((2.51*$D$3*POWER(F2714,0.5))/(G2714*POWER(2*9.81*G2714*ABS(K2714),0.5)))))</f>
        <v>8.053260277580572E-2</v>
      </c>
      <c r="M2714" s="146">
        <f>+IF(K2714&lt;0,-H2714*L2714,H2714*L2714)</f>
        <v>7.6532691559618208E-4</v>
      </c>
      <c r="N2714" s="142">
        <f>+M2714/K2714</f>
        <v>1.9827751334738481E-2</v>
      </c>
      <c r="O2714" s="148">
        <f>2*M2718/N2718</f>
        <v>-4.723561052024307E-4</v>
      </c>
    </row>
    <row r="2715" spans="2:15" x14ac:dyDescent="0.25">
      <c r="B2715" s="141"/>
      <c r="C2715" s="142"/>
      <c r="D2715" s="152"/>
      <c r="E2715" s="144" t="s">
        <v>167</v>
      </c>
      <c r="F2715" s="143">
        <v>249.85</v>
      </c>
      <c r="G2715" s="145">
        <f>75/1000</f>
        <v>7.4999999999999997E-2</v>
      </c>
      <c r="H2715" s="146">
        <f>+PI()*G2715^2/4</f>
        <v>4.4178646691106467E-3</v>
      </c>
      <c r="I2715" s="156">
        <f>+D2710+O2710</f>
        <v>334.91422098004983</v>
      </c>
      <c r="J2715" s="147">
        <f>+D2714</f>
        <v>335.26682286066961</v>
      </c>
      <c r="K2715" s="147">
        <f>+I2715-J2715</f>
        <v>-0.3526018806197726</v>
      </c>
      <c r="L2715" s="142">
        <f>(-2*POWER(2*9.81*G2715*ABS(K2715)/F2715,0.5))*(LOG10(($D$2/(3.7*G2715))+((2.51*$D$3*POWER(F2715,0.5))/(G2715*POWER(2*9.81*G2715*ABS(K2715),0.5)))))</f>
        <v>0.28496036794559115</v>
      </c>
      <c r="M2715" s="146">
        <f>+IF(K2715&lt;0,-H2715*L2715,H2715*L2715)</f>
        <v>-1.2589163416435972E-3</v>
      </c>
      <c r="N2715" s="142">
        <f>+M2715/K2715</f>
        <v>3.5703619601539977E-3</v>
      </c>
      <c r="O2715" s="148"/>
    </row>
    <row r="2716" spans="2:15" x14ac:dyDescent="0.25">
      <c r="B2716" s="141"/>
      <c r="C2716" s="142"/>
      <c r="D2716" s="152"/>
      <c r="E2716" s="144" t="s">
        <v>140</v>
      </c>
      <c r="F2716" s="143">
        <v>298.01</v>
      </c>
      <c r="G2716" s="145">
        <f>63/1000</f>
        <v>6.3E-2</v>
      </c>
      <c r="H2716" s="146">
        <f>+PI()*G2716^2/4</f>
        <v>3.1172453105244723E-3</v>
      </c>
      <c r="I2716" s="156">
        <f>+D2681+O2681</f>
        <v>335.22798677030124</v>
      </c>
      <c r="J2716" s="147">
        <f>+D2714</f>
        <v>335.26682286066961</v>
      </c>
      <c r="K2716" s="147">
        <f>+I2716-J2716</f>
        <v>-3.883609036836333E-2</v>
      </c>
      <c r="L2716" s="142">
        <f>(-2*POWER(2*9.81*G2716*ABS(K2716)/F2716,0.5))*(LOG10(($D$2/(3.7*G2716))+((2.51*$D$3*POWER(F2716,0.5))/(G2716*POWER(2*9.81*G2716*ABS(K2716),0.5)))))</f>
        <v>6.3407740639123744E-2</v>
      </c>
      <c r="M2716" s="146">
        <f>+IF(K2716&lt;0,-H2716*L2716,H2716*L2716)</f>
        <v>-1.9765748215826048E-4</v>
      </c>
      <c r="N2716" s="142">
        <f>+M2716/K2716</f>
        <v>5.0895309049768895E-3</v>
      </c>
      <c r="O2716" s="148"/>
    </row>
    <row r="2717" spans="2:15" x14ac:dyDescent="0.25">
      <c r="B2717" s="141"/>
      <c r="C2717" s="142"/>
      <c r="D2717" s="142"/>
      <c r="E2717" s="144" t="s">
        <v>168</v>
      </c>
      <c r="F2717" s="143">
        <v>184.94</v>
      </c>
      <c r="G2717" s="145">
        <f>110/1000</f>
        <v>0.11</v>
      </c>
      <c r="H2717" s="146">
        <f>+PI()*G2717^2/4</f>
        <v>9.5033177771091243E-3</v>
      </c>
      <c r="I2717" s="156">
        <f>+D2689+O2689</f>
        <v>335.7841914692612</v>
      </c>
      <c r="J2717" s="147">
        <f>+D2714</f>
        <v>335.26682286066961</v>
      </c>
      <c r="K2717" s="147">
        <f>+I2717-J2717</f>
        <v>0.51736860859159606</v>
      </c>
      <c r="L2717" s="142">
        <f>(-2*POWER(2*9.81*G2717*ABS(K2717)/F2717,0.5))*(LOG10(($D$2/(3.7*G2717))+((2.51*$D$3*POWER(F2717,0.5))/(G2717*POWER(2*9.81*G2717*ABS(K2717),0.5)))))</f>
        <v>0.54740292836366167</v>
      </c>
      <c r="M2717" s="146">
        <f>+IF(K2717&lt;0,-H2717*L2717,H2717*L2717)</f>
        <v>5.2021439803599783E-3</v>
      </c>
      <c r="N2717" s="142">
        <f>+M2717/K2717</f>
        <v>1.0055005065965419E-2</v>
      </c>
      <c r="O2717" s="148"/>
    </row>
    <row r="2718" spans="2:15" ht="15.75" x14ac:dyDescent="0.3">
      <c r="B2718" s="141"/>
      <c r="C2718" s="142"/>
      <c r="D2718" s="142"/>
      <c r="E2718" s="142"/>
      <c r="F2718" s="142"/>
      <c r="G2718" s="142"/>
      <c r="H2718" s="146"/>
      <c r="I2718" s="152"/>
      <c r="J2718" s="143"/>
      <c r="K2718" s="142"/>
      <c r="L2718" s="149" t="s">
        <v>166</v>
      </c>
      <c r="M2718" s="150">
        <f>+SUM(M2714:M2717)-C2714</f>
        <v>-9.1029278456965235E-6</v>
      </c>
      <c r="N2718" s="151">
        <f>+SUM(N2714:N2717)</f>
        <v>3.854264926583479E-2</v>
      </c>
      <c r="O2718" s="153"/>
    </row>
    <row r="2719" spans="2:15" x14ac:dyDescent="0.25">
      <c r="B2719" s="141"/>
      <c r="C2719" s="142"/>
      <c r="D2719" s="142"/>
      <c r="E2719" s="142"/>
      <c r="F2719" s="142"/>
      <c r="G2719" s="142"/>
      <c r="H2719" s="146"/>
      <c r="I2719" s="142"/>
      <c r="J2719" s="143"/>
      <c r="K2719" s="142"/>
      <c r="L2719" s="142"/>
      <c r="M2719" s="142"/>
      <c r="N2719" s="142"/>
      <c r="O2719" s="153"/>
    </row>
    <row r="2720" spans="2:15" x14ac:dyDescent="0.25">
      <c r="B2720" s="154" t="s">
        <v>147</v>
      </c>
      <c r="C2720" s="142">
        <f>0.79/1000</f>
        <v>7.9000000000000001E-4</v>
      </c>
      <c r="D2720" s="147">
        <f>+D2681+O2681</f>
        <v>335.22798677030124</v>
      </c>
      <c r="E2720" s="144" t="s">
        <v>140</v>
      </c>
      <c r="F2720" s="143">
        <v>298.01</v>
      </c>
      <c r="G2720" s="143">
        <f>63/1000</f>
        <v>6.3E-2</v>
      </c>
      <c r="H2720" s="146">
        <f>+PI()*G2720^2/4</f>
        <v>3.1172453105244723E-3</v>
      </c>
      <c r="I2720" s="147">
        <f>+D2714+O2714</f>
        <v>335.2663505045644</v>
      </c>
      <c r="J2720" s="147">
        <f>+D2720</f>
        <v>335.22798677030124</v>
      </c>
      <c r="K2720" s="147">
        <f>+I2720-J2720</f>
        <v>3.8363734263157312E-2</v>
      </c>
      <c r="L2720" s="142">
        <f>(-2*POWER(2*9.81*G2720*ABS(K2720)/F2720,0.5))*(LOG10(($D$2/(3.7*G2720))+((2.51*$D$3*POWER(F2720,0.5))/(G2720*POWER(2*9.81*G2720*ABS(K2720),0.5)))))</f>
        <v>6.2954047488805717E-2</v>
      </c>
      <c r="M2720" s="146">
        <f>+IF(K2720&lt;0,-H2720*L2720,H2720*L2720)</f>
        <v>1.9624320931301456E-4</v>
      </c>
      <c r="N2720" s="142">
        <f>+M2720/K2720</f>
        <v>5.1153312648575273E-3</v>
      </c>
      <c r="O2720" s="148">
        <f>2*M2722/N2722</f>
        <v>-4.7663360430776362E-4</v>
      </c>
    </row>
    <row r="2721" spans="2:15" x14ac:dyDescent="0.25">
      <c r="B2721" s="141"/>
      <c r="C2721" s="142"/>
      <c r="D2721" s="142"/>
      <c r="E2721" s="144" t="s">
        <v>169</v>
      </c>
      <c r="F2721" s="143">
        <v>119.71</v>
      </c>
      <c r="G2721" s="143">
        <f>63/1000</f>
        <v>6.3E-2</v>
      </c>
      <c r="H2721" s="146">
        <f>+PI()*G2721^2/4</f>
        <v>3.1172453105244723E-3</v>
      </c>
      <c r="I2721" s="147">
        <f>+D2685+O2685</f>
        <v>335.33105888604655</v>
      </c>
      <c r="J2721" s="147">
        <f>+D2720</f>
        <v>335.22798677030124</v>
      </c>
      <c r="K2721" s="147">
        <f>+I2721-J2721</f>
        <v>0.10307211574530584</v>
      </c>
      <c r="L2721" s="142">
        <f>(-2*POWER(2*9.81*G2721*ABS(K2721)/F2721,0.5))*(LOG10(($D$2/(3.7*G2721))+((2.51*$D$3*POWER(F2721,0.5))/(G2721*POWER(2*9.81*G2721*ABS(K2721),0.5)))))</f>
        <v>0.18964527802378695</v>
      </c>
      <c r="M2721" s="146">
        <f>+IF(K2721&lt;0,-H2721*L2721,H2721*L2721)</f>
        <v>5.9117085358275962E-4</v>
      </c>
      <c r="N2721" s="142">
        <f>+M2721/K2721</f>
        <v>5.7355071185650232E-3</v>
      </c>
      <c r="O2721" s="148"/>
    </row>
    <row r="2722" spans="2:15" ht="15.75" x14ac:dyDescent="0.3">
      <c r="B2722" s="141"/>
      <c r="C2722" s="142"/>
      <c r="D2722" s="142"/>
      <c r="E2722" s="142"/>
      <c r="F2722" s="142"/>
      <c r="G2722" s="142"/>
      <c r="H2722" s="146"/>
      <c r="I2722" s="142"/>
      <c r="J2722" s="142"/>
      <c r="K2722" s="142"/>
      <c r="L2722" s="149" t="s">
        <v>166</v>
      </c>
      <c r="M2722" s="150">
        <f>+SUM(M2720:M2721)-C2720</f>
        <v>-2.5859371042258588E-6</v>
      </c>
      <c r="N2722" s="151">
        <f>+SUM(N2720:N2721)</f>
        <v>1.085083838342255E-2</v>
      </c>
      <c r="O2722" s="153"/>
    </row>
    <row r="2723" spans="2:15" x14ac:dyDescent="0.25">
      <c r="B2723" s="141"/>
      <c r="C2723" s="142"/>
      <c r="D2723" s="142"/>
      <c r="E2723" s="142"/>
      <c r="F2723" s="142"/>
      <c r="G2723" s="142"/>
      <c r="H2723" s="146"/>
      <c r="I2723" s="142"/>
      <c r="J2723" s="142"/>
      <c r="K2723" s="142"/>
      <c r="L2723" s="142"/>
      <c r="M2723" s="142"/>
      <c r="N2723" s="142"/>
      <c r="O2723" s="153"/>
    </row>
    <row r="2724" spans="2:15" x14ac:dyDescent="0.25">
      <c r="B2724" s="154" t="s">
        <v>148</v>
      </c>
      <c r="C2724" s="142">
        <f>0.76/1000</f>
        <v>7.6000000000000004E-4</v>
      </c>
      <c r="D2724" s="147">
        <f>+D2685+O2685</f>
        <v>335.33105888604655</v>
      </c>
      <c r="E2724" s="144" t="s">
        <v>169</v>
      </c>
      <c r="F2724" s="143">
        <v>119.71</v>
      </c>
      <c r="G2724" s="143">
        <f>63/1000</f>
        <v>6.3E-2</v>
      </c>
      <c r="H2724" s="146">
        <f>+PI()*G2724^2/4</f>
        <v>3.1172453105244723E-3</v>
      </c>
      <c r="I2724" s="147">
        <f>+D2720+O2720</f>
        <v>335.22751013669694</v>
      </c>
      <c r="J2724" s="261">
        <f>+D2724</f>
        <v>335.33105888604655</v>
      </c>
      <c r="K2724" s="147">
        <f>+I2724-J2724</f>
        <v>-0.10354874934961344</v>
      </c>
      <c r="L2724" s="142">
        <f>(-2*POWER(2*9.81*G2724*ABS(K2724)/F2724,0.5))*(LOG10(($D$2/(3.7*G2724))+((2.51*$D$3*POWER(F2724,0.5))/(G2724*POWER(2*9.81*G2724*ABS(K2724),0.5)))))</f>
        <v>0.1901484344087673</v>
      </c>
      <c r="M2724" s="146">
        <f>+IF(K2724&lt;0,-H2724*L2724,H2724*L2724)</f>
        <v>-5.9273931546430009E-4</v>
      </c>
      <c r="N2724" s="142">
        <f>+M2724/K2724</f>
        <v>5.7242537373679327E-3</v>
      </c>
      <c r="O2724" s="148">
        <f>2*M2726/N2726</f>
        <v>-4.5001798730755828E-4</v>
      </c>
    </row>
    <row r="2725" spans="2:15" x14ac:dyDescent="0.25">
      <c r="B2725" s="141"/>
      <c r="C2725" s="142"/>
      <c r="D2725" s="142"/>
      <c r="E2725" s="144" t="s">
        <v>122</v>
      </c>
      <c r="F2725" s="143">
        <v>283.68</v>
      </c>
      <c r="G2725" s="143">
        <f>75/1000</f>
        <v>7.4999999999999997E-2</v>
      </c>
      <c r="H2725" s="146">
        <f>+PI()*G2725^2/4</f>
        <v>4.4178646691106467E-3</v>
      </c>
      <c r="I2725" s="147">
        <f>+D2689+O2689</f>
        <v>335.7841914692612</v>
      </c>
      <c r="J2725" s="261">
        <f>+D2724</f>
        <v>335.33105888604655</v>
      </c>
      <c r="K2725" s="147">
        <f>+I2725-J2725</f>
        <v>0.45313258321465355</v>
      </c>
      <c r="L2725" s="262">
        <f>(-2*POWER(2*9.81*G2725*ABS(K2725)/F2725,0.5))*(LOG10(($D$2/(3.7*G2725))+((2.51*$D$3*POWER(F2725,0.5))/(G2725*POWER(2*9.81*G2725*ABS(K2725),0.5)))))</f>
        <v>0.30575417312697994</v>
      </c>
      <c r="M2725" s="146">
        <f>+IF(K2725&lt;0,-H2725*L2725,H2725*L2725)</f>
        <v>1.3507805588908247E-3</v>
      </c>
      <c r="N2725" s="142">
        <f>+M2725/K2725</f>
        <v>2.9809830696967249E-3</v>
      </c>
      <c r="O2725" s="148"/>
    </row>
    <row r="2726" spans="2:15" ht="15.75" x14ac:dyDescent="0.3">
      <c r="B2726" s="141"/>
      <c r="C2726" s="142"/>
      <c r="D2726" s="142"/>
      <c r="E2726" s="142"/>
      <c r="F2726" s="142"/>
      <c r="G2726" s="142"/>
      <c r="H2726" s="142"/>
      <c r="I2726" s="142"/>
      <c r="J2726" s="142"/>
      <c r="K2726" s="142"/>
      <c r="L2726" s="149" t="s">
        <v>166</v>
      </c>
      <c r="M2726" s="150">
        <f>+SUM(M2724:M2725)-C2724</f>
        <v>-1.9587565734754562E-6</v>
      </c>
      <c r="N2726" s="151">
        <f>+SUM(N2724:N2725)</f>
        <v>8.705236807064658E-3</v>
      </c>
      <c r="O2726" s="153"/>
    </row>
    <row r="2727" spans="2:15" x14ac:dyDescent="0.25">
      <c r="B2727" s="154"/>
      <c r="C2727" s="142"/>
      <c r="D2727" s="142"/>
      <c r="E2727" s="142"/>
      <c r="F2727" s="142"/>
      <c r="G2727" s="142"/>
      <c r="H2727" s="142"/>
      <c r="I2727" s="142"/>
      <c r="J2727" s="142"/>
      <c r="K2727" s="142"/>
      <c r="L2727" s="142"/>
      <c r="M2727" s="142"/>
      <c r="N2727" s="142"/>
      <c r="O2727" s="153"/>
    </row>
    <row r="2728" spans="2:15" x14ac:dyDescent="0.25">
      <c r="B2728" s="154" t="s">
        <v>142</v>
      </c>
      <c r="C2728" s="142">
        <f>3.71/1000</f>
        <v>3.7099999999999998E-3</v>
      </c>
      <c r="D2728" s="147">
        <f>+D2689+O2689</f>
        <v>335.7841914692612</v>
      </c>
      <c r="E2728" s="144" t="s">
        <v>168</v>
      </c>
      <c r="F2728" s="143">
        <v>184.94</v>
      </c>
      <c r="G2728" s="145">
        <f>110/1000</f>
        <v>0.11</v>
      </c>
      <c r="H2728" s="146">
        <f>+PI()*G2728^2/4</f>
        <v>9.5033177771091243E-3</v>
      </c>
      <c r="I2728" s="147">
        <f>+D2714+O2714</f>
        <v>335.2663505045644</v>
      </c>
      <c r="J2728" s="261">
        <f>+D2728</f>
        <v>335.7841914692612</v>
      </c>
      <c r="K2728" s="147">
        <f>+I2728-J2728</f>
        <v>-0.51784096469680208</v>
      </c>
      <c r="L2728" s="262">
        <f>(-2*POWER(2*9.81*G2728*ABS(K2728)/F2728,0.5))*(LOG10(($D$2/(3.7*G2728))+((2.51*$D$3*POWER(F2728,0.5))/(G2728*POWER(2*9.81*G2728*ABS(K2728),0.5)))))</f>
        <v>0.54768319128007226</v>
      </c>
      <c r="M2728" s="146">
        <f>+IF(K2728&lt;0,-H2728*L2728,H2728*L2728)</f>
        <v>-5.2048074079157677E-3</v>
      </c>
      <c r="N2728" s="142">
        <f>+M2728/K2728</f>
        <v>1.0050976579195898E-2</v>
      </c>
      <c r="O2728" s="148">
        <f>2*M2731/N2731</f>
        <v>-3.7864096611822678E-4</v>
      </c>
    </row>
    <row r="2729" spans="2:15" x14ac:dyDescent="0.25">
      <c r="B2729" s="141"/>
      <c r="C2729" s="142"/>
      <c r="D2729" s="142"/>
      <c r="E2729" s="144" t="s">
        <v>171</v>
      </c>
      <c r="F2729" s="143">
        <v>283.68</v>
      </c>
      <c r="G2729" s="143">
        <f>75/1000</f>
        <v>7.4999999999999997E-2</v>
      </c>
      <c r="H2729" s="146">
        <f>+PI()*G2729^2/4</f>
        <v>4.4178646691106467E-3</v>
      </c>
      <c r="I2729" s="147">
        <f>+D2724+O2724</f>
        <v>335.33060886805924</v>
      </c>
      <c r="J2729" s="261">
        <f>+D2728</f>
        <v>335.7841914692612</v>
      </c>
      <c r="K2729" s="147">
        <f>+I2729-J2729</f>
        <v>-0.45358260120195837</v>
      </c>
      <c r="L2729" s="262">
        <f>(-2*POWER(2*9.81*G2729*ABS(K2729)/F2729,0.5))*(LOG10(($D$2/(3.7*G2729))+((2.51*$D$3*POWER(F2729,0.5))/(G2729*POWER(2*9.81*G2729*ABS(K2729),0.5)))))</f>
        <v>0.30592671146443279</v>
      </c>
      <c r="M2729" s="146">
        <f>+IF(K2729&lt;0,-H2729*L2729,H2729*L2729)</f>
        <v>-1.3515428099159248E-3</v>
      </c>
      <c r="N2729" s="142">
        <f>+M2729/K2729</f>
        <v>2.9797060256157139E-3</v>
      </c>
      <c r="O2729" s="148"/>
    </row>
    <row r="2730" spans="2:15" x14ac:dyDescent="0.25">
      <c r="B2730" s="141"/>
      <c r="C2730" s="142"/>
      <c r="D2730" s="142"/>
      <c r="E2730" s="144" t="s">
        <v>170</v>
      </c>
      <c r="F2730" s="143">
        <v>372.26</v>
      </c>
      <c r="G2730" s="145">
        <f>110/1000</f>
        <v>0.11</v>
      </c>
      <c r="H2730" s="146">
        <f>+PI()*G2730^2/4</f>
        <v>9.5033177771091243E-3</v>
      </c>
      <c r="I2730" s="147">
        <v>339.3</v>
      </c>
      <c r="J2730" s="261">
        <f>+D2728</f>
        <v>335.7841914692612</v>
      </c>
      <c r="K2730" s="147">
        <f>+I2730-J2730</f>
        <v>3.5158085307388092</v>
      </c>
      <c r="L2730" s="262">
        <f>(-2*POWER(2*9.81*G2730*ABS(K2730)/F2730,0.5))*(LOG10(($D$2/(3.7*G2730))+((2.51*$D$3*POWER(F2730,0.5))/(G2730*POWER(2*9.81*G2730*ABS(K2730),0.5)))))</f>
        <v>1.0799734177074436</v>
      </c>
      <c r="M2730" s="146">
        <f>+IF(K2730&lt;0,-H2730*L2730,H2730*L2730)</f>
        <v>1.0263330579304447E-2</v>
      </c>
      <c r="N2730" s="142">
        <f>+M2730/K2730</f>
        <v>2.9191949702527514E-3</v>
      </c>
      <c r="O2730" s="148"/>
    </row>
    <row r="2731" spans="2:15" ht="16.5" thickBot="1" x14ac:dyDescent="0.35">
      <c r="B2731" s="299"/>
      <c r="C2731" s="300"/>
      <c r="D2731" s="300"/>
      <c r="E2731" s="300"/>
      <c r="F2731" s="300"/>
      <c r="G2731" s="300"/>
      <c r="H2731" s="300"/>
      <c r="I2731" s="300"/>
      <c r="J2731" s="300"/>
      <c r="K2731" s="300"/>
      <c r="L2731" s="301" t="s">
        <v>166</v>
      </c>
      <c r="M2731" s="302">
        <f>+SUM(M2728:M2730)-C2728</f>
        <v>-3.0196385272449056E-6</v>
      </c>
      <c r="N2731" s="303">
        <f>+SUM(N2728:N2730)</f>
        <v>1.5949877575064365E-2</v>
      </c>
      <c r="O2731" s="304"/>
    </row>
    <row r="2733" spans="2:15" ht="15.75" thickBot="1" x14ac:dyDescent="0.3"/>
    <row r="2734" spans="2:15" ht="15.75" thickBot="1" x14ac:dyDescent="0.3">
      <c r="B2734" s="131">
        <f>+B2695+1</f>
        <v>71</v>
      </c>
      <c r="D2734" s="297"/>
    </row>
    <row r="2735" spans="2:15" ht="32.25" thickBot="1" x14ac:dyDescent="0.3">
      <c r="B2735" s="125" t="s">
        <v>151</v>
      </c>
      <c r="C2735" s="298" t="s">
        <v>161</v>
      </c>
      <c r="D2735" s="298" t="s">
        <v>153</v>
      </c>
      <c r="E2735" s="125" t="s">
        <v>152</v>
      </c>
      <c r="F2735" s="125" t="s">
        <v>78</v>
      </c>
      <c r="G2735" s="125" t="s">
        <v>115</v>
      </c>
      <c r="H2735" s="125" t="s">
        <v>154</v>
      </c>
      <c r="I2735" s="125" t="s">
        <v>155</v>
      </c>
      <c r="J2735" s="125" t="s">
        <v>156</v>
      </c>
      <c r="K2735" s="125" t="s">
        <v>157</v>
      </c>
      <c r="L2735" s="125" t="s">
        <v>82</v>
      </c>
      <c r="M2735" s="125" t="s">
        <v>164</v>
      </c>
      <c r="N2735" s="125" t="s">
        <v>158</v>
      </c>
      <c r="O2735" s="129" t="s">
        <v>165</v>
      </c>
    </row>
    <row r="2736" spans="2:15" x14ac:dyDescent="0.25">
      <c r="B2736" s="132" t="s">
        <v>127</v>
      </c>
      <c r="C2736" s="133">
        <f>2.97/1000</f>
        <v>2.97E-3</v>
      </c>
      <c r="D2736" s="134">
        <f>+D2697+O2697</f>
        <v>336.47198729971973</v>
      </c>
      <c r="E2736" s="135" t="s">
        <v>110</v>
      </c>
      <c r="F2736" s="136">
        <v>310.83</v>
      </c>
      <c r="G2736" s="137">
        <f>110/1000</f>
        <v>0.11</v>
      </c>
      <c r="H2736" s="138">
        <f>+PI()*G2736^2/4</f>
        <v>9.5033177771091243E-3</v>
      </c>
      <c r="I2736" s="134">
        <v>339.3</v>
      </c>
      <c r="J2736" s="134">
        <f>+D2736</f>
        <v>336.47198729971973</v>
      </c>
      <c r="K2736" s="134">
        <f>+I2736-J2736</f>
        <v>2.8280127002802828</v>
      </c>
      <c r="L2736" s="133">
        <f>(-2*POWER(2*9.81*G2736*ABS(K2736)/F2736,0.5))*(LOG10(($D$2/(3.7*G2736))+((2.51*$D$3*POWER(F2736,0.5))/(G2736*POWER(2*9.81*G2736*ABS(K2736),0.5)))))</f>
        <v>1.0577700007028839</v>
      </c>
      <c r="M2736" s="139">
        <f>+IF(K2736&lt;0,-H2736*L2736,H2736*L2736)</f>
        <v>1.0052324451772447E-2</v>
      </c>
      <c r="N2736" s="133">
        <f>+M2736/K2736</f>
        <v>3.5545542107276134E-3</v>
      </c>
      <c r="O2736" s="140">
        <f>2*M2738/N2738</f>
        <v>-3.090303602405195E-4</v>
      </c>
    </row>
    <row r="2737" spans="2:15" x14ac:dyDescent="0.25">
      <c r="B2737" s="141"/>
      <c r="C2737" s="142"/>
      <c r="D2737" s="143"/>
      <c r="E2737" s="144" t="s">
        <v>138</v>
      </c>
      <c r="F2737" s="143">
        <v>240.22</v>
      </c>
      <c r="G2737" s="145">
        <f>110/1000</f>
        <v>0.11</v>
      </c>
      <c r="H2737" s="146">
        <f>+PI()*G2737^2/4</f>
        <v>9.5033177771091243E-3</v>
      </c>
      <c r="I2737" s="147">
        <f>+D2701+O2701</f>
        <v>335.30542163582447</v>
      </c>
      <c r="J2737" s="147">
        <f>+D2736</f>
        <v>336.47198729971973</v>
      </c>
      <c r="K2737" s="147">
        <f>+I2737-J2737</f>
        <v>-1.1665656638952555</v>
      </c>
      <c r="L2737" s="142">
        <f>(-2*POWER(2*9.81*G2737*ABS(K2737)/F2737,0.5))*(LOG10(($D$2/(3.7*G2737))+((2.51*$D$3*POWER(F2737,0.5))/(G2737*POWER(2*9.81*G2737*ABS(K2737),0.5)))))</f>
        <v>0.74540409181289247</v>
      </c>
      <c r="M2737" s="146">
        <f>+IF(K2737&lt;0,-H2737*L2737,H2737*L2737)</f>
        <v>-7.083811956855343E-3</v>
      </c>
      <c r="N2737" s="142">
        <f>+M2737/K2737</f>
        <v>6.0723645278585791E-3</v>
      </c>
      <c r="O2737" s="148"/>
    </row>
    <row r="2738" spans="2:15" ht="15.75" x14ac:dyDescent="0.3">
      <c r="B2738" s="141"/>
      <c r="C2738" s="142"/>
      <c r="D2738" s="143"/>
      <c r="E2738" s="144"/>
      <c r="F2738" s="143"/>
      <c r="G2738" s="145"/>
      <c r="H2738" s="146"/>
      <c r="I2738" s="147"/>
      <c r="J2738" s="147"/>
      <c r="K2738" s="147"/>
      <c r="L2738" s="149" t="s">
        <v>166</v>
      </c>
      <c r="M2738" s="150">
        <f>+SUM(M2736:M2737)-C2736</f>
        <v>-1.4875050828957494E-6</v>
      </c>
      <c r="N2738" s="151">
        <f>+SUM(N2736:N2737)</f>
        <v>9.6269187385861921E-3</v>
      </c>
      <c r="O2738" s="148"/>
    </row>
    <row r="2739" spans="2:15" x14ac:dyDescent="0.25">
      <c r="B2739" s="141"/>
      <c r="C2739" s="142"/>
      <c r="D2739" s="143"/>
      <c r="E2739" s="144"/>
      <c r="F2739" s="142"/>
      <c r="G2739" s="142"/>
      <c r="H2739" s="146"/>
      <c r="I2739" s="152"/>
      <c r="J2739" s="142"/>
      <c r="K2739" s="142"/>
      <c r="L2739" s="142"/>
      <c r="M2739" s="142"/>
      <c r="N2739" s="142"/>
      <c r="O2739" s="153"/>
    </row>
    <row r="2740" spans="2:15" x14ac:dyDescent="0.25">
      <c r="B2740" s="154" t="s">
        <v>128</v>
      </c>
      <c r="C2740" s="142">
        <f>3.73/1000</f>
        <v>3.7299999999999998E-3</v>
      </c>
      <c r="D2740" s="147">
        <f>+D2701+O2701</f>
        <v>335.30542163582447</v>
      </c>
      <c r="E2740" s="144" t="s">
        <v>138</v>
      </c>
      <c r="F2740" s="143">
        <v>240.22</v>
      </c>
      <c r="G2740" s="155">
        <f>110/1000</f>
        <v>0.11</v>
      </c>
      <c r="H2740" s="146">
        <f>+PI()*G2740^2/4</f>
        <v>9.5033177771091243E-3</v>
      </c>
      <c r="I2740" s="156">
        <f>+D2736+O2736</f>
        <v>336.47167826935947</v>
      </c>
      <c r="J2740" s="147">
        <f>+D2740</f>
        <v>335.30542163582447</v>
      </c>
      <c r="K2740" s="147">
        <f>+I2740-J2740</f>
        <v>1.1662566335349993</v>
      </c>
      <c r="L2740" s="142">
        <f>(-2*POWER(2*9.81*G2740*ABS(K2740)/F2740,0.5))*(LOG10(($D$2/(3.7*G2740))+((2.51*$D$3*POWER(F2740,0.5))/(G2740*POWER(2*9.81*G2740*ABS(K2740),0.5)))))</f>
        <v>0.74529376591863084</v>
      </c>
      <c r="M2740" s="146">
        <f>+IF(K2740&lt;0,-H2740*L2740,H2740*L2740)</f>
        <v>7.082763494823131E-3</v>
      </c>
      <c r="N2740" s="142">
        <f>+M2740/K2740</f>
        <v>6.0730745628042575E-3</v>
      </c>
      <c r="O2740" s="148">
        <f>2*M2743/N2743</f>
        <v>-4.516869703909144E-4</v>
      </c>
    </row>
    <row r="2741" spans="2:15" x14ac:dyDescent="0.25">
      <c r="B2741" s="141"/>
      <c r="C2741" s="142"/>
      <c r="D2741" s="143"/>
      <c r="E2741" s="144" t="s">
        <v>139</v>
      </c>
      <c r="F2741" s="147">
        <v>237.3</v>
      </c>
      <c r="G2741" s="155">
        <f>110/1000</f>
        <v>0.11</v>
      </c>
      <c r="H2741" s="146">
        <f>+PI()*G2741^2/4</f>
        <v>9.5033177771091243E-3</v>
      </c>
      <c r="I2741" s="156">
        <f>+D2706+O2706</f>
        <v>335.11273806089082</v>
      </c>
      <c r="J2741" s="147">
        <f>+D2740</f>
        <v>335.30542163582447</v>
      </c>
      <c r="K2741" s="147">
        <f>+I2741-J2741</f>
        <v>-0.19268357493365329</v>
      </c>
      <c r="L2741" s="142">
        <f>(-2*POWER(2*9.81*G2741*ABS(K2741)/F2741,0.5))*(LOG10(($D$2/(3.7*G2741))+((2.51*$D$3*POWER(F2741,0.5))/(G2741*POWER(2*9.81*G2741*ABS(K2741),0.5)))))</f>
        <v>0.27263166405939149</v>
      </c>
      <c r="M2741" s="146">
        <f>+IF(K2741&lt;0,-H2741*L2741,H2741*L2741)</f>
        <v>-2.5909053396584577E-3</v>
      </c>
      <c r="N2741" s="142">
        <f>+M2741/K2741</f>
        <v>1.3446425522001986E-2</v>
      </c>
      <c r="O2741" s="148"/>
    </row>
    <row r="2742" spans="2:15" x14ac:dyDescent="0.25">
      <c r="B2742" s="141"/>
      <c r="C2742" s="142"/>
      <c r="D2742" s="143"/>
      <c r="E2742" s="144" t="s">
        <v>112</v>
      </c>
      <c r="F2742" s="143">
        <v>401.36</v>
      </c>
      <c r="G2742" s="155">
        <f>110/1000</f>
        <v>0.11</v>
      </c>
      <c r="H2742" s="146">
        <f>+PI()*G2742^2/4</f>
        <v>9.5033177771091243E-3</v>
      </c>
      <c r="I2742" s="156">
        <f>+D2714+O2714</f>
        <v>335.2663505045644</v>
      </c>
      <c r="J2742" s="147">
        <f>+D2740</f>
        <v>335.30542163582447</v>
      </c>
      <c r="K2742" s="147">
        <f>+I2742-J2742</f>
        <v>-3.9071131260072889E-2</v>
      </c>
      <c r="L2742" s="142">
        <f>(-2*POWER(2*9.81*G2742*ABS(K2742)/F2742,0.5))*(LOG10(($D$2/(3.7*G2742))+((2.51*$D$3*POWER(F2742,0.5))/(G2742*POWER(2*9.81*G2742*ABS(K2742),0.5)))))</f>
        <v>8.1100257732074785E-2</v>
      </c>
      <c r="M2742" s="146">
        <f>+IF(K2742&lt;0,-H2742*L2742,H2742*L2742)</f>
        <v>-7.7072152103335799E-4</v>
      </c>
      <c r="N2742" s="142">
        <f>+M2742/K2742</f>
        <v>1.9726112251604158E-2</v>
      </c>
      <c r="O2742" s="148"/>
    </row>
    <row r="2743" spans="2:15" ht="15.75" x14ac:dyDescent="0.3">
      <c r="B2743" s="141"/>
      <c r="C2743" s="142"/>
      <c r="D2743" s="143"/>
      <c r="E2743" s="144"/>
      <c r="F2743" s="143"/>
      <c r="G2743" s="155"/>
      <c r="H2743" s="146"/>
      <c r="I2743" s="156"/>
      <c r="J2743" s="147"/>
      <c r="K2743" s="147"/>
      <c r="L2743" s="149" t="s">
        <v>166</v>
      </c>
      <c r="M2743" s="150">
        <f>+SUM(M2740:M2742)-C2740</f>
        <v>-8.8633658686847541E-6</v>
      </c>
      <c r="N2743" s="151">
        <f>+SUM(N2740:N2742)</f>
        <v>3.9245612336410399E-2</v>
      </c>
      <c r="O2743" s="153"/>
    </row>
    <row r="2744" spans="2:15" x14ac:dyDescent="0.25">
      <c r="B2744" s="141"/>
      <c r="C2744" s="142"/>
      <c r="D2744" s="143"/>
      <c r="E2744" s="144"/>
      <c r="F2744" s="142"/>
      <c r="G2744" s="142"/>
      <c r="H2744" s="146"/>
      <c r="I2744" s="152"/>
      <c r="J2744" s="143"/>
      <c r="K2744" s="142"/>
      <c r="L2744" s="142"/>
      <c r="M2744" s="142"/>
      <c r="N2744" s="142"/>
      <c r="O2744" s="153"/>
    </row>
    <row r="2745" spans="2:15" x14ac:dyDescent="0.25">
      <c r="B2745" s="154" t="s">
        <v>141</v>
      </c>
      <c r="C2745" s="179">
        <f>1.9/1000</f>
        <v>1.9E-3</v>
      </c>
      <c r="D2745" s="147">
        <f>+D2706+O2706</f>
        <v>335.11273806089082</v>
      </c>
      <c r="E2745" s="144" t="s">
        <v>139</v>
      </c>
      <c r="F2745" s="147">
        <v>237.3</v>
      </c>
      <c r="G2745" s="155">
        <f>110/1000</f>
        <v>0.11</v>
      </c>
      <c r="H2745" s="146">
        <f>+PI()*G2745^2/4</f>
        <v>9.5033177771091243E-3</v>
      </c>
      <c r="I2745" s="156">
        <f>+D2740+O2740</f>
        <v>335.30496994885408</v>
      </c>
      <c r="J2745" s="147">
        <f>+D2745</f>
        <v>335.11273806089082</v>
      </c>
      <c r="K2745" s="147">
        <f>+I2745-J2745</f>
        <v>0.19223188796325985</v>
      </c>
      <c r="L2745" s="142">
        <f>(-2*POWER(2*9.81*G2745*ABS(K2745)/F2745,0.5))*(LOG10(($D$2/(3.7*G2745))+((2.51*$D$3*POWER(F2745,0.5))/(G2745*POWER(2*9.81*G2745*ABS(K2745),0.5)))))</f>
        <v>0.2722695912302675</v>
      </c>
      <c r="M2745" s="146">
        <f>+IF(K2745&lt;0,-H2745*L2745,H2745*L2745)</f>
        <v>2.5874644465048355E-3</v>
      </c>
      <c r="N2745" s="142">
        <f>+M2745/K2745</f>
        <v>1.3460120867144385E-2</v>
      </c>
      <c r="O2745" s="148">
        <f>2*M2747/N2747</f>
        <v>-4.5715245601125328E-4</v>
      </c>
    </row>
    <row r="2746" spans="2:15" x14ac:dyDescent="0.25">
      <c r="B2746" s="141"/>
      <c r="C2746" s="142"/>
      <c r="D2746" s="143"/>
      <c r="E2746" s="144" t="s">
        <v>117</v>
      </c>
      <c r="F2746" s="143">
        <v>401.35</v>
      </c>
      <c r="G2746" s="143">
        <f>75/1000</f>
        <v>7.4999999999999997E-2</v>
      </c>
      <c r="H2746" s="146">
        <f>+PI()*G2746^2/4</f>
        <v>4.4178646691106467E-3</v>
      </c>
      <c r="I2746" s="156">
        <f>+D2710+O2710</f>
        <v>334.91422098004983</v>
      </c>
      <c r="J2746" s="147">
        <f>+D2745</f>
        <v>335.11273806089082</v>
      </c>
      <c r="K2746" s="147">
        <f>+I2746-J2746</f>
        <v>-0.19851708084098618</v>
      </c>
      <c r="L2746" s="142">
        <f>(-2*POWER(2*9.81*G2746*ABS(K2746)/F2746,0.5))*(LOG10(($D$2/(3.7*G2746))+((2.51*$D$3*POWER(F2746,0.5))/(G2746*POWER(2*9.81*G2746*ABS(K2746),0.5)))))</f>
        <v>0.15648671479562243</v>
      </c>
      <c r="M2746" s="146">
        <f>+IF(K2746&lt;0,-H2746*L2746,H2746*L2746)</f>
        <v>-6.9133712848077461E-4</v>
      </c>
      <c r="N2746" s="142">
        <f>+M2746/K2746</f>
        <v>3.4825070243428642E-3</v>
      </c>
      <c r="O2746" s="148"/>
    </row>
    <row r="2747" spans="2:15" ht="15.75" x14ac:dyDescent="0.3">
      <c r="B2747" s="141"/>
      <c r="C2747" s="142"/>
      <c r="D2747" s="143"/>
      <c r="E2747" s="144"/>
      <c r="F2747" s="142"/>
      <c r="G2747" s="142"/>
      <c r="H2747" s="146"/>
      <c r="I2747" s="152"/>
      <c r="J2747" s="143"/>
      <c r="K2747" s="142"/>
      <c r="L2747" s="149" t="s">
        <v>166</v>
      </c>
      <c r="M2747" s="150">
        <f>+SUM(M2745:M2746)-C2745</f>
        <v>-3.8726819759390789E-6</v>
      </c>
      <c r="N2747" s="151">
        <f>+SUM(N2745:N2746)</f>
        <v>1.694262789148725E-2</v>
      </c>
      <c r="O2747" s="153"/>
    </row>
    <row r="2748" spans="2:15" ht="15.75" x14ac:dyDescent="0.3">
      <c r="B2748" s="141"/>
      <c r="C2748" s="142"/>
      <c r="D2748" s="143"/>
      <c r="E2748" s="144"/>
      <c r="F2748" s="142"/>
      <c r="G2748" s="142"/>
      <c r="H2748" s="146"/>
      <c r="I2748" s="152"/>
      <c r="J2748" s="143"/>
      <c r="K2748" s="142"/>
      <c r="L2748" s="149"/>
      <c r="M2748" s="150"/>
      <c r="N2748" s="151"/>
      <c r="O2748" s="153"/>
    </row>
    <row r="2749" spans="2:15" x14ac:dyDescent="0.25">
      <c r="B2749" s="154" t="s">
        <v>145</v>
      </c>
      <c r="C2749" s="143">
        <f>1.95/1000</f>
        <v>1.9499999999999999E-3</v>
      </c>
      <c r="D2749" s="147">
        <f>+D2710+O2710</f>
        <v>334.91422098004983</v>
      </c>
      <c r="E2749" s="144" t="s">
        <v>117</v>
      </c>
      <c r="F2749" s="143">
        <v>401.35</v>
      </c>
      <c r="G2749" s="143">
        <f>75/1000</f>
        <v>7.4999999999999997E-2</v>
      </c>
      <c r="H2749" s="146">
        <f>+PI()*G2749^2/4</f>
        <v>4.4178646691106467E-3</v>
      </c>
      <c r="I2749" s="147">
        <f>+D2745+O2745</f>
        <v>335.1122809084348</v>
      </c>
      <c r="J2749" s="147">
        <f>+D2749</f>
        <v>334.91422098004983</v>
      </c>
      <c r="K2749" s="147">
        <f>+I2749-J2749</f>
        <v>0.19805992838496422</v>
      </c>
      <c r="L2749" s="262">
        <f>(-2*POWER(2*9.81*G2749*ABS(K2749)/F2749,0.5))*(LOG10(($D$2/(3.7*G2749))+((2.51*$D$3*POWER(F2749,0.5))/(G2749*POWER(2*9.81*G2749*ABS(K2749),0.5)))))</f>
        <v>0.15627956367232407</v>
      </c>
      <c r="M2749" s="146">
        <f>+IF(K2749&lt;0,-H2749*L2749,H2749*L2749)</f>
        <v>6.9042196285198823E-4</v>
      </c>
      <c r="N2749" s="142">
        <f>+M2749/K2749</f>
        <v>3.4859245304281437E-3</v>
      </c>
      <c r="O2749" s="148">
        <f>2*M2751/N2751</f>
        <v>-4.5945612341370256E-4</v>
      </c>
    </row>
    <row r="2750" spans="2:15" x14ac:dyDescent="0.25">
      <c r="B2750" s="141"/>
      <c r="C2750" s="142"/>
      <c r="D2750" s="143"/>
      <c r="E2750" s="144" t="s">
        <v>167</v>
      </c>
      <c r="F2750" s="143">
        <v>249.85</v>
      </c>
      <c r="G2750" s="143">
        <f>75/1000</f>
        <v>7.4999999999999997E-2</v>
      </c>
      <c r="H2750" s="146">
        <f>+PI()*G2750^2/4</f>
        <v>4.4178646691106467E-3</v>
      </c>
      <c r="I2750" s="147">
        <f>+D2714+O2714</f>
        <v>335.2663505045644</v>
      </c>
      <c r="J2750" s="147">
        <f>+D2749</f>
        <v>334.91422098004983</v>
      </c>
      <c r="K2750" s="147">
        <f>+I2750-J2750</f>
        <v>0.35212952451456658</v>
      </c>
      <c r="L2750" s="142">
        <f>(-2*POWER(2*9.81*G2750*ABS(K2750)/F2750,0.5))*(LOG10(($D$2/(3.7*G2750))+((2.51*$D$3*POWER(F2750,0.5))/(G2750*POWER(2*9.81*G2750*ABS(K2750),0.5)))))</f>
        <v>0.28474311240086397</v>
      </c>
      <c r="M2750" s="146">
        <f>+IF(K2750&lt;0,-H2750*L2750,H2750*L2750)</f>
        <v>1.2579565360483786E-3</v>
      </c>
      <c r="N2750" s="142">
        <f>+M2750/K2750</f>
        <v>3.5724256231639577E-3</v>
      </c>
      <c r="O2750" s="148"/>
    </row>
    <row r="2751" spans="2:15" ht="15.75" x14ac:dyDescent="0.3">
      <c r="B2751" s="141"/>
      <c r="C2751" s="142"/>
      <c r="D2751" s="152"/>
      <c r="E2751" s="144"/>
      <c r="F2751" s="142"/>
      <c r="G2751" s="142"/>
      <c r="H2751" s="146"/>
      <c r="I2751" s="152"/>
      <c r="J2751" s="143"/>
      <c r="K2751" s="142"/>
      <c r="L2751" s="149" t="s">
        <v>166</v>
      </c>
      <c r="M2751" s="150">
        <f>+SUM(M2749:M2750)-C2749</f>
        <v>-1.6215010996329694E-6</v>
      </c>
      <c r="N2751" s="151">
        <f>+SUM(N2749:N2750)</f>
        <v>7.0583501535921014E-3</v>
      </c>
      <c r="O2751" s="153"/>
    </row>
    <row r="2752" spans="2:15" x14ac:dyDescent="0.25">
      <c r="B2752" s="141"/>
      <c r="C2752" s="142"/>
      <c r="D2752" s="152"/>
      <c r="E2752" s="144"/>
      <c r="F2752" s="142"/>
      <c r="G2752" s="142"/>
      <c r="H2752" s="146"/>
      <c r="I2752" s="152"/>
      <c r="J2752" s="143"/>
      <c r="K2752" s="142"/>
      <c r="L2752" s="142"/>
      <c r="M2752" s="142"/>
      <c r="N2752" s="142"/>
      <c r="O2752" s="153"/>
    </row>
    <row r="2753" spans="2:15" x14ac:dyDescent="0.25">
      <c r="B2753" s="154" t="s">
        <v>146</v>
      </c>
      <c r="C2753" s="143">
        <f>4.52/1000</f>
        <v>4.5199999999999997E-3</v>
      </c>
      <c r="D2753" s="156">
        <f>+D2714+O2714</f>
        <v>335.2663505045644</v>
      </c>
      <c r="E2753" s="144" t="s">
        <v>112</v>
      </c>
      <c r="F2753" s="143">
        <v>401.36</v>
      </c>
      <c r="G2753" s="145">
        <f>110/1000</f>
        <v>0.11</v>
      </c>
      <c r="H2753" s="146">
        <f>+PI()*G2753^2/4</f>
        <v>9.5033177771091243E-3</v>
      </c>
      <c r="I2753" s="156">
        <f>+D2740+O2740</f>
        <v>335.30496994885408</v>
      </c>
      <c r="J2753" s="147">
        <f>+D2753</f>
        <v>335.2663505045644</v>
      </c>
      <c r="K2753" s="147">
        <f>+I2753-J2753</f>
        <v>3.861944428967945E-2</v>
      </c>
      <c r="L2753" s="142">
        <f>(-2*POWER(2*9.81*G2753*ABS(K2753)/F2753,0.5))*(LOG10(($D$2/(3.7*G2753))+((2.51*$D$3*POWER(F2753,0.5))/(G2753*POWER(2*9.81*G2753*ABS(K2753),0.5)))))</f>
        <v>8.0557504676185387E-2</v>
      </c>
      <c r="M2753" s="146">
        <f>+IF(K2753&lt;0,-H2753*L2753,H2753*L2753)</f>
        <v>7.6556356626874395E-4</v>
      </c>
      <c r="N2753" s="142">
        <f>+M2753/K2753</f>
        <v>1.9823267277652955E-2</v>
      </c>
      <c r="O2753" s="148">
        <f>2*M2757/N2757</f>
        <v>-4.3201580117458181E-4</v>
      </c>
    </row>
    <row r="2754" spans="2:15" x14ac:dyDescent="0.25">
      <c r="B2754" s="141"/>
      <c r="C2754" s="142"/>
      <c r="D2754" s="152"/>
      <c r="E2754" s="144" t="s">
        <v>167</v>
      </c>
      <c r="F2754" s="143">
        <v>249.85</v>
      </c>
      <c r="G2754" s="145">
        <f>75/1000</f>
        <v>7.4999999999999997E-2</v>
      </c>
      <c r="H2754" s="146">
        <f>+PI()*G2754^2/4</f>
        <v>4.4178646691106467E-3</v>
      </c>
      <c r="I2754" s="156">
        <f>+D2749+O2749</f>
        <v>334.91376152392644</v>
      </c>
      <c r="J2754" s="147">
        <f>+D2753</f>
        <v>335.2663505045644</v>
      </c>
      <c r="K2754" s="147">
        <f>+I2754-J2754</f>
        <v>-0.35258898063796096</v>
      </c>
      <c r="L2754" s="142">
        <f>(-2*POWER(2*9.81*G2754*ABS(K2754)/F2754,0.5))*(LOG10(($D$2/(3.7*G2754))+((2.51*$D$3*POWER(F2754,0.5))/(G2754*POWER(2*9.81*G2754*ABS(K2754),0.5)))))</f>
        <v>0.28495443642672624</v>
      </c>
      <c r="M2754" s="146">
        <f>+IF(K2754&lt;0,-H2754*L2754,H2754*L2754)</f>
        <v>-1.2588901369959698E-3</v>
      </c>
      <c r="N2754" s="142">
        <f>+M2754/K2754</f>
        <v>3.5704182663853601E-3</v>
      </c>
      <c r="O2754" s="148"/>
    </row>
    <row r="2755" spans="2:15" x14ac:dyDescent="0.25">
      <c r="B2755" s="141"/>
      <c r="C2755" s="142"/>
      <c r="D2755" s="152"/>
      <c r="E2755" s="144" t="s">
        <v>140</v>
      </c>
      <c r="F2755" s="143">
        <v>298.01</v>
      </c>
      <c r="G2755" s="145">
        <f>63/1000</f>
        <v>6.3E-2</v>
      </c>
      <c r="H2755" s="146">
        <f>+PI()*G2755^2/4</f>
        <v>3.1172453105244723E-3</v>
      </c>
      <c r="I2755" s="156">
        <f>+D2720+O2720</f>
        <v>335.22751013669694</v>
      </c>
      <c r="J2755" s="147">
        <f>+D2753</f>
        <v>335.2663505045644</v>
      </c>
      <c r="K2755" s="147">
        <f>+I2755-J2755</f>
        <v>-3.884036786746492E-2</v>
      </c>
      <c r="L2755" s="142">
        <f>(-2*POWER(2*9.81*G2755*ABS(K2755)/F2755,0.5))*(LOG10(($D$2/(3.7*G2755))+((2.51*$D$3*POWER(F2755,0.5))/(G2755*POWER(2*9.81*G2755*ABS(K2755),0.5)))))</f>
        <v>6.3411838353573474E-2</v>
      </c>
      <c r="M2755" s="146">
        <f>+IF(K2755&lt;0,-H2755*L2755,H2755*L2755)</f>
        <v>-1.976702557394128E-4</v>
      </c>
      <c r="N2755" s="142">
        <f>+M2755/K2755</f>
        <v>5.0892992675538882E-3</v>
      </c>
      <c r="O2755" s="148"/>
    </row>
    <row r="2756" spans="2:15" x14ac:dyDescent="0.25">
      <c r="B2756" s="141"/>
      <c r="C2756" s="142"/>
      <c r="D2756" s="142"/>
      <c r="E2756" s="144" t="s">
        <v>168</v>
      </c>
      <c r="F2756" s="143">
        <v>184.94</v>
      </c>
      <c r="G2756" s="145">
        <f>110/1000</f>
        <v>0.11</v>
      </c>
      <c r="H2756" s="146">
        <f>+PI()*G2756^2/4</f>
        <v>9.5033177771091243E-3</v>
      </c>
      <c r="I2756" s="156">
        <f>+D2728+O2728</f>
        <v>335.78381282829508</v>
      </c>
      <c r="J2756" s="147">
        <f>+D2753</f>
        <v>335.2663505045644</v>
      </c>
      <c r="K2756" s="147">
        <f>+I2756-J2756</f>
        <v>0.51746232373068324</v>
      </c>
      <c r="L2756" s="142">
        <f>(-2*POWER(2*9.81*G2756*ABS(K2756)/F2756,0.5))*(LOG10(($D$2/(3.7*G2756))+((2.51*$D$3*POWER(F2756,0.5))/(G2756*POWER(2*9.81*G2756*ABS(K2756),0.5)))))</f>
        <v>0.54745854142082562</v>
      </c>
      <c r="M2756" s="146">
        <f>+IF(K2756&lt;0,-H2756*L2756,H2756*L2756)</f>
        <v>5.2026724889147639E-3</v>
      </c>
      <c r="N2756" s="142">
        <f>+M2756/K2756</f>
        <v>1.0054205398773206E-2</v>
      </c>
      <c r="O2756" s="148"/>
    </row>
    <row r="2757" spans="2:15" ht="15.75" x14ac:dyDescent="0.3">
      <c r="B2757" s="141"/>
      <c r="C2757" s="142"/>
      <c r="D2757" s="142"/>
      <c r="E2757" s="142"/>
      <c r="F2757" s="142"/>
      <c r="G2757" s="142"/>
      <c r="H2757" s="146"/>
      <c r="I2757" s="152"/>
      <c r="J2757" s="143"/>
      <c r="K2757" s="142"/>
      <c r="L2757" s="149" t="s">
        <v>166</v>
      </c>
      <c r="M2757" s="150">
        <f>+SUM(M2753:M2756)-C2753</f>
        <v>-8.3243375518741308E-6</v>
      </c>
      <c r="N2757" s="151">
        <f>+SUM(N2753:N2756)</f>
        <v>3.8537190210365405E-2</v>
      </c>
      <c r="O2757" s="153"/>
    </row>
    <row r="2758" spans="2:15" x14ac:dyDescent="0.25">
      <c r="B2758" s="141"/>
      <c r="C2758" s="142"/>
      <c r="D2758" s="142"/>
      <c r="E2758" s="142"/>
      <c r="F2758" s="142"/>
      <c r="G2758" s="142"/>
      <c r="H2758" s="146"/>
      <c r="I2758" s="142"/>
      <c r="J2758" s="143"/>
      <c r="K2758" s="142"/>
      <c r="L2758" s="142"/>
      <c r="M2758" s="142"/>
      <c r="N2758" s="142"/>
      <c r="O2758" s="153"/>
    </row>
    <row r="2759" spans="2:15" x14ac:dyDescent="0.25">
      <c r="B2759" s="154" t="s">
        <v>147</v>
      </c>
      <c r="C2759" s="142">
        <f>0.79/1000</f>
        <v>7.9000000000000001E-4</v>
      </c>
      <c r="D2759" s="147">
        <f>+D2720+O2720</f>
        <v>335.22751013669694</v>
      </c>
      <c r="E2759" s="144" t="s">
        <v>140</v>
      </c>
      <c r="F2759" s="143">
        <v>298.01</v>
      </c>
      <c r="G2759" s="143">
        <f>63/1000</f>
        <v>6.3E-2</v>
      </c>
      <c r="H2759" s="146">
        <f>+PI()*G2759^2/4</f>
        <v>3.1172453105244723E-3</v>
      </c>
      <c r="I2759" s="147">
        <f>+D2753+O2753</f>
        <v>335.26591848876325</v>
      </c>
      <c r="J2759" s="147">
        <f>+D2759</f>
        <v>335.22751013669694</v>
      </c>
      <c r="K2759" s="147">
        <f>+I2759-J2759</f>
        <v>3.8408352066312546E-2</v>
      </c>
      <c r="L2759" s="142">
        <f>(-2*POWER(2*9.81*G2759*ABS(K2759)/F2759,0.5))*(LOG10(($D$2/(3.7*G2759))+((2.51*$D$3*POWER(F2759,0.5))/(G2759*POWER(2*9.81*G2759*ABS(K2759),0.5)))))</f>
        <v>6.299700386137945E-2</v>
      </c>
      <c r="M2759" s="146">
        <f>+IF(K2759&lt;0,-H2759*L2759,H2759*L2759)</f>
        <v>1.9637711486397716E-4</v>
      </c>
      <c r="N2759" s="142">
        <f>+M2759/K2759</f>
        <v>5.1128753070407542E-3</v>
      </c>
      <c r="O2759" s="148">
        <f>2*M2761/N2761</f>
        <v>-4.3591780743011118E-4</v>
      </c>
    </row>
    <row r="2760" spans="2:15" x14ac:dyDescent="0.25">
      <c r="B2760" s="141"/>
      <c r="C2760" s="142"/>
      <c r="D2760" s="142"/>
      <c r="E2760" s="144" t="s">
        <v>169</v>
      </c>
      <c r="F2760" s="143">
        <v>119.71</v>
      </c>
      <c r="G2760" s="143">
        <f>63/1000</f>
        <v>6.3E-2</v>
      </c>
      <c r="H2760" s="146">
        <f>+PI()*G2760^2/4</f>
        <v>3.1172453105244723E-3</v>
      </c>
      <c r="I2760" s="147">
        <f>+D2724+O2724</f>
        <v>335.33060886805924</v>
      </c>
      <c r="J2760" s="147">
        <f>+D2759</f>
        <v>335.22751013669694</v>
      </c>
      <c r="K2760" s="147">
        <f>+I2760-J2760</f>
        <v>0.10309873136230863</v>
      </c>
      <c r="L2760" s="142">
        <f>(-2*POWER(2*9.81*G2760*ABS(K2760)/F2760,0.5))*(LOG10(($D$2/(3.7*G2760))+((2.51*$D$3*POWER(F2760,0.5))/(G2760*POWER(2*9.81*G2760*ABS(K2760),0.5)))))</f>
        <v>0.18967340137980318</v>
      </c>
      <c r="M2760" s="146">
        <f>+IF(K2760&lt;0,-H2760*L2760,H2760*L2760)</f>
        <v>5.9125852098241747E-4</v>
      </c>
      <c r="N2760" s="142">
        <f>+M2760/K2760</f>
        <v>5.734876784318734E-3</v>
      </c>
      <c r="O2760" s="148"/>
    </row>
    <row r="2761" spans="2:15" ht="15.75" x14ac:dyDescent="0.3">
      <c r="B2761" s="141"/>
      <c r="C2761" s="142"/>
      <c r="D2761" s="142"/>
      <c r="E2761" s="142"/>
      <c r="F2761" s="142"/>
      <c r="G2761" s="142"/>
      <c r="H2761" s="146"/>
      <c r="I2761" s="142"/>
      <c r="J2761" s="142"/>
      <c r="K2761" s="142"/>
      <c r="L2761" s="149" t="s">
        <v>166</v>
      </c>
      <c r="M2761" s="150">
        <f>+SUM(M2759:M2760)-C2759</f>
        <v>-2.3643641536054156E-6</v>
      </c>
      <c r="N2761" s="151">
        <f>+SUM(N2759:N2760)</f>
        <v>1.0847752091359488E-2</v>
      </c>
      <c r="O2761" s="153"/>
    </row>
    <row r="2762" spans="2:15" x14ac:dyDescent="0.25">
      <c r="B2762" s="141"/>
      <c r="C2762" s="142"/>
      <c r="D2762" s="142"/>
      <c r="E2762" s="142"/>
      <c r="F2762" s="142"/>
      <c r="G2762" s="142"/>
      <c r="H2762" s="146"/>
      <c r="I2762" s="142"/>
      <c r="J2762" s="142"/>
      <c r="K2762" s="142"/>
      <c r="L2762" s="142"/>
      <c r="M2762" s="142"/>
      <c r="N2762" s="142"/>
      <c r="O2762" s="153"/>
    </row>
    <row r="2763" spans="2:15" x14ac:dyDescent="0.25">
      <c r="B2763" s="154" t="s">
        <v>148</v>
      </c>
      <c r="C2763" s="142">
        <f>0.76/1000</f>
        <v>7.6000000000000004E-4</v>
      </c>
      <c r="D2763" s="147">
        <f>+D2724+O2724</f>
        <v>335.33060886805924</v>
      </c>
      <c r="E2763" s="144" t="s">
        <v>169</v>
      </c>
      <c r="F2763" s="143">
        <v>119.71</v>
      </c>
      <c r="G2763" s="143">
        <f>63/1000</f>
        <v>6.3E-2</v>
      </c>
      <c r="H2763" s="146">
        <f>+PI()*G2763^2/4</f>
        <v>3.1172453105244723E-3</v>
      </c>
      <c r="I2763" s="147">
        <f>+D2759+O2759</f>
        <v>335.22707421888953</v>
      </c>
      <c r="J2763" s="261">
        <f>+D2763</f>
        <v>335.33060886805924</v>
      </c>
      <c r="K2763" s="147">
        <f>+I2763-J2763</f>
        <v>-0.10353464916971689</v>
      </c>
      <c r="L2763" s="142">
        <f>(-2*POWER(2*9.81*G2763*ABS(K2763)/F2763,0.5))*(LOG10(($D$2/(3.7*G2763))+((2.51*$D$3*POWER(F2763,0.5))/(G2763*POWER(2*9.81*G2763*ABS(K2763),0.5)))))</f>
        <v>0.19013356411038945</v>
      </c>
      <c r="M2763" s="146">
        <f>+IF(K2763&lt;0,-H2763*L2763,H2763*L2763)</f>
        <v>-5.9269296109641558E-4</v>
      </c>
      <c r="N2763" s="142">
        <f>+M2763/K2763</f>
        <v>5.7245855938030631E-3</v>
      </c>
      <c r="O2763" s="148">
        <f>2*M2765/N2765</f>
        <v>-4.1158060407478145E-4</v>
      </c>
    </row>
    <row r="2764" spans="2:15" x14ac:dyDescent="0.25">
      <c r="B2764" s="141"/>
      <c r="C2764" s="142"/>
      <c r="D2764" s="142"/>
      <c r="E2764" s="144" t="s">
        <v>122</v>
      </c>
      <c r="F2764" s="143">
        <v>283.68</v>
      </c>
      <c r="G2764" s="143">
        <f>75/1000</f>
        <v>7.4999999999999997E-2</v>
      </c>
      <c r="H2764" s="146">
        <f>+PI()*G2764^2/4</f>
        <v>4.4178646691106467E-3</v>
      </c>
      <c r="I2764" s="147">
        <f>+D2728+O2728</f>
        <v>335.78381282829508</v>
      </c>
      <c r="J2764" s="261">
        <f>+D2763</f>
        <v>335.33060886805924</v>
      </c>
      <c r="K2764" s="147">
        <f>+I2764-J2764</f>
        <v>0.45320396023583953</v>
      </c>
      <c r="L2764" s="262">
        <f>(-2*POWER(2*9.81*G2764*ABS(K2764)/F2764,0.5))*(LOG10(($D$2/(3.7*G2764))+((2.51*$D$3*POWER(F2764,0.5))/(G2764*POWER(2*9.81*G2764*ABS(K2764),0.5)))))</f>
        <v>0.30578154433858173</v>
      </c>
      <c r="M2764" s="146">
        <f>+IF(K2764&lt;0,-H2764*L2764,H2764*L2764)</f>
        <v>1.3509014811995108E-3</v>
      </c>
      <c r="N2764" s="142">
        <f>+M2764/K2764</f>
        <v>2.980780398513122E-3</v>
      </c>
      <c r="O2764" s="148"/>
    </row>
    <row r="2765" spans="2:15" ht="15.75" x14ac:dyDescent="0.3">
      <c r="B2765" s="141"/>
      <c r="C2765" s="142"/>
      <c r="D2765" s="142"/>
      <c r="E2765" s="142"/>
      <c r="F2765" s="142"/>
      <c r="G2765" s="142"/>
      <c r="H2765" s="142"/>
      <c r="I2765" s="142"/>
      <c r="J2765" s="142"/>
      <c r="K2765" s="142"/>
      <c r="L2765" s="149" t="s">
        <v>166</v>
      </c>
      <c r="M2765" s="150">
        <f>+SUM(M2763:M2764)-C2763</f>
        <v>-1.7914798969047773E-6</v>
      </c>
      <c r="N2765" s="151">
        <f>+SUM(N2763:N2764)</f>
        <v>8.7053659923161855E-3</v>
      </c>
      <c r="O2765" s="153"/>
    </row>
    <row r="2766" spans="2:15" x14ac:dyDescent="0.25">
      <c r="B2766" s="154"/>
      <c r="C2766" s="142"/>
      <c r="D2766" s="142"/>
      <c r="E2766" s="142"/>
      <c r="F2766" s="142"/>
      <c r="G2766" s="142"/>
      <c r="H2766" s="142"/>
      <c r="I2766" s="142"/>
      <c r="J2766" s="142"/>
      <c r="K2766" s="142"/>
      <c r="L2766" s="142"/>
      <c r="M2766" s="142"/>
      <c r="N2766" s="142"/>
      <c r="O2766" s="153"/>
    </row>
    <row r="2767" spans="2:15" x14ac:dyDescent="0.25">
      <c r="B2767" s="154" t="s">
        <v>142</v>
      </c>
      <c r="C2767" s="142">
        <f>3.71/1000</f>
        <v>3.7099999999999998E-3</v>
      </c>
      <c r="D2767" s="147">
        <f>+D2728+O2728</f>
        <v>335.78381282829508</v>
      </c>
      <c r="E2767" s="144" t="s">
        <v>168</v>
      </c>
      <c r="F2767" s="143">
        <v>184.94</v>
      </c>
      <c r="G2767" s="145">
        <f>110/1000</f>
        <v>0.11</v>
      </c>
      <c r="H2767" s="146">
        <f>+PI()*G2767^2/4</f>
        <v>9.5033177771091243E-3</v>
      </c>
      <c r="I2767" s="147">
        <f>+D2753+O2753</f>
        <v>335.26591848876325</v>
      </c>
      <c r="J2767" s="261">
        <f>+D2767</f>
        <v>335.78381282829508</v>
      </c>
      <c r="K2767" s="147">
        <f>+I2767-J2767</f>
        <v>-0.51789433953183561</v>
      </c>
      <c r="L2767" s="262">
        <f>(-2*POWER(2*9.81*G2767*ABS(K2767)/F2767,0.5))*(LOG10(($D$2/(3.7*G2767))+((2.51*$D$3*POWER(F2767,0.5))/(G2767*POWER(2*9.81*G2767*ABS(K2767),0.5)))))</f>
        <v>0.54771485297873457</v>
      </c>
      <c r="M2767" s="146">
        <f>+IF(K2767&lt;0,-H2767*L2767,H2767*L2767)</f>
        <v>-5.2051082990995185E-3</v>
      </c>
      <c r="N2767" s="142">
        <f>+M2767/K2767</f>
        <v>1.0050521702563528E-2</v>
      </c>
      <c r="O2767" s="148">
        <f>2*M2770/N2770</f>
        <v>-3.4630210740128182E-4</v>
      </c>
    </row>
    <row r="2768" spans="2:15" x14ac:dyDescent="0.25">
      <c r="B2768" s="141"/>
      <c r="C2768" s="142"/>
      <c r="D2768" s="142"/>
      <c r="E2768" s="144" t="s">
        <v>171</v>
      </c>
      <c r="F2768" s="143">
        <v>283.68</v>
      </c>
      <c r="G2768" s="143">
        <f>75/1000</f>
        <v>7.4999999999999997E-2</v>
      </c>
      <c r="H2768" s="146">
        <f>+PI()*G2768^2/4</f>
        <v>4.4178646691106467E-3</v>
      </c>
      <c r="I2768" s="147">
        <f>+D2763+O2763</f>
        <v>335.33019728745518</v>
      </c>
      <c r="J2768" s="261">
        <f>+D2767</f>
        <v>335.78381282829508</v>
      </c>
      <c r="K2768" s="147">
        <f>+I2768-J2768</f>
        <v>-0.45361554083990541</v>
      </c>
      <c r="L2768" s="262">
        <f>(-2*POWER(2*9.81*G2768*ABS(K2768)/F2768,0.5))*(LOG10(($D$2/(3.7*G2768))+((2.51*$D$3*POWER(F2768,0.5))/(G2768*POWER(2*9.81*G2768*ABS(K2768),0.5)))))</f>
        <v>0.30593933766575682</v>
      </c>
      <c r="M2768" s="146">
        <f>+IF(K2768&lt;0,-H2768*L2768,H2768*L2768)</f>
        <v>-1.3515985907646591E-3</v>
      </c>
      <c r="N2768" s="142">
        <f>+M2768/K2768</f>
        <v>2.9796126214328244E-3</v>
      </c>
      <c r="O2768" s="148"/>
    </row>
    <row r="2769" spans="2:15" x14ac:dyDescent="0.25">
      <c r="B2769" s="141"/>
      <c r="C2769" s="142"/>
      <c r="D2769" s="142"/>
      <c r="E2769" s="144" t="s">
        <v>170</v>
      </c>
      <c r="F2769" s="143">
        <v>372.26</v>
      </c>
      <c r="G2769" s="145">
        <f>110/1000</f>
        <v>0.11</v>
      </c>
      <c r="H2769" s="146">
        <f>+PI()*G2769^2/4</f>
        <v>9.5033177771091243E-3</v>
      </c>
      <c r="I2769" s="147">
        <v>339.3</v>
      </c>
      <c r="J2769" s="261">
        <f>+D2767</f>
        <v>335.78381282829508</v>
      </c>
      <c r="K2769" s="147">
        <f>+I2769-J2769</f>
        <v>3.516187171704928</v>
      </c>
      <c r="L2769" s="262">
        <f>(-2*POWER(2*9.81*G2769*ABS(K2769)/F2769,0.5))*(LOG10(($D$2/(3.7*G2769))+((2.51*$D$3*POWER(F2769,0.5))/(G2769*POWER(2*9.81*G2769*ABS(K2769),0.5)))))</f>
        <v>1.0800380994914125</v>
      </c>
      <c r="M2769" s="146">
        <f>+IF(K2769&lt;0,-H2769*L2769,H2769*L2769)</f>
        <v>1.0263945270851893E-2</v>
      </c>
      <c r="N2769" s="142">
        <f>+M2769/K2769</f>
        <v>2.9190554340925807E-3</v>
      </c>
      <c r="O2769" s="148"/>
    </row>
    <row r="2770" spans="2:15" ht="16.5" thickBot="1" x14ac:dyDescent="0.35">
      <c r="B2770" s="299"/>
      <c r="C2770" s="300"/>
      <c r="D2770" s="300"/>
      <c r="E2770" s="300"/>
      <c r="F2770" s="300"/>
      <c r="G2770" s="300"/>
      <c r="H2770" s="300"/>
      <c r="I2770" s="300"/>
      <c r="J2770" s="300"/>
      <c r="K2770" s="300"/>
      <c r="L2770" s="301" t="s">
        <v>166</v>
      </c>
      <c r="M2770" s="302">
        <f>+SUM(M2767:M2769)-C2767</f>
        <v>-2.7616190122845691E-6</v>
      </c>
      <c r="N2770" s="303">
        <f>+SUM(N2767:N2769)</f>
        <v>1.5949189758088934E-2</v>
      </c>
      <c r="O2770" s="304"/>
    </row>
    <row r="2772" spans="2:15" ht="15.75" thickBot="1" x14ac:dyDescent="0.3"/>
    <row r="2773" spans="2:15" ht="15.75" thickBot="1" x14ac:dyDescent="0.3">
      <c r="B2773" s="131">
        <f>+B2734+1</f>
        <v>72</v>
      </c>
      <c r="D2773" s="297"/>
    </row>
    <row r="2774" spans="2:15" ht="32.25" thickBot="1" x14ac:dyDescent="0.3">
      <c r="B2774" s="125" t="s">
        <v>151</v>
      </c>
      <c r="C2774" s="298" t="s">
        <v>161</v>
      </c>
      <c r="D2774" s="298" t="s">
        <v>153</v>
      </c>
      <c r="E2774" s="125" t="s">
        <v>152</v>
      </c>
      <c r="F2774" s="125" t="s">
        <v>78</v>
      </c>
      <c r="G2774" s="125" t="s">
        <v>115</v>
      </c>
      <c r="H2774" s="125" t="s">
        <v>154</v>
      </c>
      <c r="I2774" s="125" t="s">
        <v>155</v>
      </c>
      <c r="J2774" s="125" t="s">
        <v>156</v>
      </c>
      <c r="K2774" s="125" t="s">
        <v>157</v>
      </c>
      <c r="L2774" s="125" t="s">
        <v>82</v>
      </c>
      <c r="M2774" s="125" t="s">
        <v>164</v>
      </c>
      <c r="N2774" s="125" t="s">
        <v>158</v>
      </c>
      <c r="O2774" s="129" t="s">
        <v>165</v>
      </c>
    </row>
    <row r="2775" spans="2:15" x14ac:dyDescent="0.25">
      <c r="B2775" s="132" t="s">
        <v>127</v>
      </c>
      <c r="C2775" s="133">
        <f>2.97/1000</f>
        <v>2.97E-3</v>
      </c>
      <c r="D2775" s="134">
        <f>+D2736+O2736</f>
        <v>336.47167826935947</v>
      </c>
      <c r="E2775" s="135" t="s">
        <v>110</v>
      </c>
      <c r="F2775" s="136">
        <v>310.83</v>
      </c>
      <c r="G2775" s="137">
        <f>110/1000</f>
        <v>0.11</v>
      </c>
      <c r="H2775" s="138">
        <f>+PI()*G2775^2/4</f>
        <v>9.5033177771091243E-3</v>
      </c>
      <c r="I2775" s="134">
        <v>339.3</v>
      </c>
      <c r="J2775" s="134">
        <f>+D2775</f>
        <v>336.47167826935947</v>
      </c>
      <c r="K2775" s="134">
        <f>+I2775-J2775</f>
        <v>2.828321730640539</v>
      </c>
      <c r="L2775" s="133">
        <f>(-2*POWER(2*9.81*G2775*ABS(K2775)/F2775,0.5))*(LOG10(($D$2/(3.7*G2775))+((2.51*$D$3*POWER(F2775,0.5))/(G2775*POWER(2*9.81*G2775*ABS(K2775),0.5)))))</f>
        <v>1.0578342972524604</v>
      </c>
      <c r="M2775" s="139">
        <f>+IF(K2775&lt;0,-H2775*L2775,H2775*L2775)</f>
        <v>1.0052935482315044E-2</v>
      </c>
      <c r="N2775" s="133">
        <f>+M2775/K2775</f>
        <v>3.5543818701411754E-3</v>
      </c>
      <c r="O2775" s="140">
        <f>2*M2777/N2777</f>
        <v>-2.8264517720691303E-4</v>
      </c>
    </row>
    <row r="2776" spans="2:15" x14ac:dyDescent="0.25">
      <c r="B2776" s="141"/>
      <c r="C2776" s="142"/>
      <c r="D2776" s="143"/>
      <c r="E2776" s="144" t="s">
        <v>138</v>
      </c>
      <c r="F2776" s="143">
        <v>240.22</v>
      </c>
      <c r="G2776" s="145">
        <f>110/1000</f>
        <v>0.11</v>
      </c>
      <c r="H2776" s="146">
        <f>+PI()*G2776^2/4</f>
        <v>9.5033177771091243E-3</v>
      </c>
      <c r="I2776" s="147">
        <f>+D2740+O2740</f>
        <v>335.30496994885408</v>
      </c>
      <c r="J2776" s="147">
        <f>+D2775</f>
        <v>336.47167826935947</v>
      </c>
      <c r="K2776" s="147">
        <f>+I2776-J2776</f>
        <v>-1.1667083205053927</v>
      </c>
      <c r="L2776" s="142">
        <f>(-2*POWER(2*9.81*G2776*ABS(K2776)/F2776,0.5))*(LOG10(($D$2/(3.7*G2776))+((2.51*$D$3*POWER(F2776,0.5))/(G2776*POWER(2*9.81*G2776*ABS(K2776),0.5)))))</f>
        <v>0.74545501675124037</v>
      </c>
      <c r="M2776" s="146">
        <f>+IF(K2776&lt;0,-H2776*L2776,H2776*L2776)</f>
        <v>-7.0842959127272427E-3</v>
      </c>
      <c r="N2776" s="142">
        <f>+M2776/K2776</f>
        <v>6.0720368477859823E-3</v>
      </c>
      <c r="O2776" s="148"/>
    </row>
    <row r="2777" spans="2:15" ht="15.75" x14ac:dyDescent="0.3">
      <c r="B2777" s="141"/>
      <c r="C2777" s="142"/>
      <c r="D2777" s="143"/>
      <c r="E2777" s="144"/>
      <c r="F2777" s="143"/>
      <c r="G2777" s="145"/>
      <c r="H2777" s="146"/>
      <c r="I2777" s="147"/>
      <c r="J2777" s="147"/>
      <c r="K2777" s="147"/>
      <c r="L2777" s="149" t="s">
        <v>166</v>
      </c>
      <c r="M2777" s="150">
        <f>+SUM(M2775:M2776)-C2775</f>
        <v>-1.3604304121982332E-6</v>
      </c>
      <c r="N2777" s="151">
        <f>+SUM(N2775:N2776)</f>
        <v>9.6264187179271581E-3</v>
      </c>
      <c r="O2777" s="148"/>
    </row>
    <row r="2778" spans="2:15" x14ac:dyDescent="0.25">
      <c r="B2778" s="141"/>
      <c r="C2778" s="142"/>
      <c r="D2778" s="143"/>
      <c r="E2778" s="144"/>
      <c r="F2778" s="142"/>
      <c r="G2778" s="142"/>
      <c r="H2778" s="146"/>
      <c r="I2778" s="152"/>
      <c r="J2778" s="142"/>
      <c r="K2778" s="142"/>
      <c r="L2778" s="142"/>
      <c r="M2778" s="142"/>
      <c r="N2778" s="142"/>
      <c r="O2778" s="153"/>
    </row>
    <row r="2779" spans="2:15" x14ac:dyDescent="0.25">
      <c r="B2779" s="154" t="s">
        <v>128</v>
      </c>
      <c r="C2779" s="142">
        <f>3.73/1000</f>
        <v>3.7299999999999998E-3</v>
      </c>
      <c r="D2779" s="147">
        <f>+D2740+O2740</f>
        <v>335.30496994885408</v>
      </c>
      <c r="E2779" s="144" t="s">
        <v>138</v>
      </c>
      <c r="F2779" s="143">
        <v>240.22</v>
      </c>
      <c r="G2779" s="155">
        <f>110/1000</f>
        <v>0.11</v>
      </c>
      <c r="H2779" s="146">
        <f>+PI()*G2779^2/4</f>
        <v>9.5033177771091243E-3</v>
      </c>
      <c r="I2779" s="156">
        <f>+D2775+O2775</f>
        <v>336.47139562418226</v>
      </c>
      <c r="J2779" s="147">
        <f>+D2779</f>
        <v>335.30496994885408</v>
      </c>
      <c r="K2779" s="147">
        <f>+I2779-J2779</f>
        <v>1.1664256753281848</v>
      </c>
      <c r="L2779" s="142">
        <f>(-2*POWER(2*9.81*G2779*ABS(K2779)/F2779,0.5))*(LOG10(($D$2/(3.7*G2779))+((2.51*$D$3*POWER(F2779,0.5))/(G2779*POWER(2*9.81*G2779*ABS(K2779),0.5)))))</f>
        <v>0.74535411658682182</v>
      </c>
      <c r="M2779" s="146">
        <f>+IF(K2779&lt;0,-H2779*L2779,H2779*L2779)</f>
        <v>7.083337026401011E-3</v>
      </c>
      <c r="N2779" s="142">
        <f>+M2779/K2779</f>
        <v>6.0726861352807995E-3</v>
      </c>
      <c r="O2779" s="148">
        <f>2*M2782/N2782</f>
        <v>-4.1312151543832323E-4</v>
      </c>
    </row>
    <row r="2780" spans="2:15" x14ac:dyDescent="0.25">
      <c r="B2780" s="141"/>
      <c r="C2780" s="142"/>
      <c r="D2780" s="143"/>
      <c r="E2780" s="144" t="s">
        <v>139</v>
      </c>
      <c r="F2780" s="147">
        <v>237.3</v>
      </c>
      <c r="G2780" s="155">
        <f>110/1000</f>
        <v>0.11</v>
      </c>
      <c r="H2780" s="146">
        <f>+PI()*G2780^2/4</f>
        <v>9.5033177771091243E-3</v>
      </c>
      <c r="I2780" s="156">
        <f>+D2745+O2745</f>
        <v>335.1122809084348</v>
      </c>
      <c r="J2780" s="147">
        <f>+D2779</f>
        <v>335.30496994885408</v>
      </c>
      <c r="K2780" s="147">
        <f>+I2780-J2780</f>
        <v>-0.19268904041928181</v>
      </c>
      <c r="L2780" s="142">
        <f>(-2*POWER(2*9.81*G2780*ABS(K2780)/F2780,0.5))*(LOG10(($D$2/(3.7*G2780))+((2.51*$D$3*POWER(F2780,0.5))/(G2780*POWER(2*9.81*G2780*ABS(K2780),0.5)))))</f>
        <v>0.27263604290137</v>
      </c>
      <c r="M2780" s="146">
        <f>+IF(K2780&lt;0,-H2780*L2780,H2780*L2780)</f>
        <v>-2.5909469531852753E-3</v>
      </c>
      <c r="N2780" s="142">
        <f>+M2780/K2780</f>
        <v>1.3446260085926543E-2</v>
      </c>
      <c r="O2780" s="148"/>
    </row>
    <row r="2781" spans="2:15" x14ac:dyDescent="0.25">
      <c r="B2781" s="141"/>
      <c r="C2781" s="142"/>
      <c r="D2781" s="143"/>
      <c r="E2781" s="144" t="s">
        <v>112</v>
      </c>
      <c r="F2781" s="143">
        <v>401.36</v>
      </c>
      <c r="G2781" s="155">
        <f>110/1000</f>
        <v>0.11</v>
      </c>
      <c r="H2781" s="146">
        <f>+PI()*G2781^2/4</f>
        <v>9.5033177771091243E-3</v>
      </c>
      <c r="I2781" s="156">
        <f>+D2753+O2753</f>
        <v>335.26591848876325</v>
      </c>
      <c r="J2781" s="147">
        <f>+D2779</f>
        <v>335.30496994885408</v>
      </c>
      <c r="K2781" s="147">
        <f>+I2781-J2781</f>
        <v>-3.9051460090831824E-2</v>
      </c>
      <c r="L2781" s="142">
        <f>(-2*POWER(2*9.81*G2781*ABS(K2781)/F2781,0.5))*(LOG10(($D$2/(3.7*G2781))+((2.51*$D$3*POWER(F2781,0.5))/(G2781*POWER(2*9.81*G2781*ABS(K2781),0.5)))))</f>
        <v>8.1076677374769937E-2</v>
      </c>
      <c r="M2781" s="146">
        <f>+IF(K2781&lt;0,-H2781*L2781,H2781*L2781)</f>
        <v>-7.7049742940459227E-4</v>
      </c>
      <c r="N2781" s="142">
        <f>+M2781/K2781</f>
        <v>1.9730310406126998E-2</v>
      </c>
      <c r="O2781" s="148"/>
    </row>
    <row r="2782" spans="2:15" ht="15.75" x14ac:dyDescent="0.3">
      <c r="B2782" s="141"/>
      <c r="C2782" s="142"/>
      <c r="D2782" s="143"/>
      <c r="E2782" s="144"/>
      <c r="F2782" s="143"/>
      <c r="G2782" s="155"/>
      <c r="H2782" s="146"/>
      <c r="I2782" s="156"/>
      <c r="J2782" s="147"/>
      <c r="K2782" s="147"/>
      <c r="L2782" s="149" t="s">
        <v>166</v>
      </c>
      <c r="M2782" s="150">
        <f>+SUM(M2779:M2781)-C2779</f>
        <v>-8.1073561888560068E-6</v>
      </c>
      <c r="N2782" s="151">
        <f>+SUM(N2779:N2781)</f>
        <v>3.924925662733434E-2</v>
      </c>
      <c r="O2782" s="153"/>
    </row>
    <row r="2783" spans="2:15" x14ac:dyDescent="0.25">
      <c r="B2783" s="141"/>
      <c r="C2783" s="142"/>
      <c r="D2783" s="143"/>
      <c r="E2783" s="144"/>
      <c r="F2783" s="142"/>
      <c r="G2783" s="142"/>
      <c r="H2783" s="146"/>
      <c r="I2783" s="152"/>
      <c r="J2783" s="143"/>
      <c r="K2783" s="142"/>
      <c r="L2783" s="142"/>
      <c r="M2783" s="142"/>
      <c r="N2783" s="142"/>
      <c r="O2783" s="153"/>
    </row>
    <row r="2784" spans="2:15" x14ac:dyDescent="0.25">
      <c r="B2784" s="154" t="s">
        <v>141</v>
      </c>
      <c r="C2784" s="179">
        <f>1.9/1000</f>
        <v>1.9E-3</v>
      </c>
      <c r="D2784" s="147">
        <f>+D2745+O2745</f>
        <v>335.1122809084348</v>
      </c>
      <c r="E2784" s="144" t="s">
        <v>139</v>
      </c>
      <c r="F2784" s="147">
        <v>237.3</v>
      </c>
      <c r="G2784" s="155">
        <f>110/1000</f>
        <v>0.11</v>
      </c>
      <c r="H2784" s="146">
        <f>+PI()*G2784^2/4</f>
        <v>9.5033177771091243E-3</v>
      </c>
      <c r="I2784" s="156">
        <f>+D2779+O2779</f>
        <v>335.30455682733862</v>
      </c>
      <c r="J2784" s="147">
        <f>+D2784</f>
        <v>335.1122809084348</v>
      </c>
      <c r="K2784" s="147">
        <f>+I2784-J2784</f>
        <v>0.19227591890381746</v>
      </c>
      <c r="L2784" s="142">
        <f>(-2*POWER(2*9.81*G2784*ABS(K2784)/F2784,0.5))*(LOG10(($D$2/(3.7*G2784))+((2.51*$D$3*POWER(F2784,0.5))/(G2784*POWER(2*9.81*G2784*ABS(K2784),0.5)))))</f>
        <v>0.27230490301180071</v>
      </c>
      <c r="M2784" s="146">
        <f>+IF(K2784&lt;0,-H2784*L2784,H2784*L2784)</f>
        <v>2.5878000255860215E-3</v>
      </c>
      <c r="N2784" s="142">
        <f>+M2784/K2784</f>
        <v>1.3458783816191365E-2</v>
      </c>
      <c r="O2784" s="148">
        <f>2*M2786/N2786</f>
        <v>-4.1811640795710062E-4</v>
      </c>
    </row>
    <row r="2785" spans="2:15" x14ac:dyDescent="0.25">
      <c r="B2785" s="141"/>
      <c r="C2785" s="142"/>
      <c r="D2785" s="143"/>
      <c r="E2785" s="144" t="s">
        <v>117</v>
      </c>
      <c r="F2785" s="143">
        <v>401.35</v>
      </c>
      <c r="G2785" s="143">
        <f>75/1000</f>
        <v>7.4999999999999997E-2</v>
      </c>
      <c r="H2785" s="146">
        <f>+PI()*G2785^2/4</f>
        <v>4.4178646691106467E-3</v>
      </c>
      <c r="I2785" s="156">
        <f>+D2749+O2749</f>
        <v>334.91376152392644</v>
      </c>
      <c r="J2785" s="147">
        <f>+D2784</f>
        <v>335.1122809084348</v>
      </c>
      <c r="K2785" s="147">
        <f>+I2785-J2785</f>
        <v>-0.1985193845083586</v>
      </c>
      <c r="L2785" s="142">
        <f>(-2*POWER(2*9.81*G2785*ABS(K2785)/F2785,0.5))*(LOG10(($D$2/(3.7*G2785))+((2.51*$D$3*POWER(F2785,0.5))/(G2785*POWER(2*9.81*G2785*ABS(K2785),0.5)))))</f>
        <v>0.15648775813836951</v>
      </c>
      <c r="M2785" s="146">
        <f>+IF(K2785&lt;0,-H2785*L2785,H2785*L2785)</f>
        <v>-6.9134173782783479E-4</v>
      </c>
      <c r="N2785" s="142">
        <f>+M2785/K2785</f>
        <v>3.482489831106272E-3</v>
      </c>
      <c r="O2785" s="148"/>
    </row>
    <row r="2786" spans="2:15" ht="15.75" x14ac:dyDescent="0.3">
      <c r="B2786" s="141"/>
      <c r="C2786" s="142"/>
      <c r="D2786" s="143"/>
      <c r="E2786" s="144"/>
      <c r="F2786" s="142"/>
      <c r="G2786" s="142"/>
      <c r="H2786" s="146"/>
      <c r="I2786" s="152"/>
      <c r="J2786" s="143"/>
      <c r="K2786" s="142"/>
      <c r="L2786" s="149" t="s">
        <v>166</v>
      </c>
      <c r="M2786" s="150">
        <f>+SUM(M2784:M2785)-C2784</f>
        <v>-3.5417122418131882E-6</v>
      </c>
      <c r="N2786" s="151">
        <f>+SUM(N2784:N2785)</f>
        <v>1.6941273647297635E-2</v>
      </c>
      <c r="O2786" s="153"/>
    </row>
    <row r="2787" spans="2:15" ht="15.75" x14ac:dyDescent="0.3">
      <c r="B2787" s="141"/>
      <c r="C2787" s="142"/>
      <c r="D2787" s="143"/>
      <c r="E2787" s="144"/>
      <c r="F2787" s="142"/>
      <c r="G2787" s="142"/>
      <c r="H2787" s="146"/>
      <c r="I2787" s="152"/>
      <c r="J2787" s="143"/>
      <c r="K2787" s="142"/>
      <c r="L2787" s="149"/>
      <c r="M2787" s="150"/>
      <c r="N2787" s="151"/>
      <c r="O2787" s="153"/>
    </row>
    <row r="2788" spans="2:15" x14ac:dyDescent="0.25">
      <c r="B2788" s="154" t="s">
        <v>145</v>
      </c>
      <c r="C2788" s="143">
        <f>1.95/1000</f>
        <v>1.9499999999999999E-3</v>
      </c>
      <c r="D2788" s="147">
        <f>+D2749+O2749</f>
        <v>334.91376152392644</v>
      </c>
      <c r="E2788" s="144" t="s">
        <v>117</v>
      </c>
      <c r="F2788" s="143">
        <v>401.35</v>
      </c>
      <c r="G2788" s="143">
        <f>75/1000</f>
        <v>7.4999999999999997E-2</v>
      </c>
      <c r="H2788" s="146">
        <f>+PI()*G2788^2/4</f>
        <v>4.4178646691106467E-3</v>
      </c>
      <c r="I2788" s="147">
        <f>+D2784+O2784</f>
        <v>335.11186279202684</v>
      </c>
      <c r="J2788" s="147">
        <f>+D2788</f>
        <v>334.91376152392644</v>
      </c>
      <c r="K2788" s="147">
        <f>+I2788-J2788</f>
        <v>0.19810126810040174</v>
      </c>
      <c r="L2788" s="262">
        <f>(-2*POWER(2*9.81*G2788*ABS(K2788)/F2788,0.5))*(LOG10(($D$2/(3.7*G2788))+((2.51*$D$3*POWER(F2788,0.5))/(G2788*POWER(2*9.81*G2788*ABS(K2788),0.5)))))</f>
        <v>0.1562983046405175</v>
      </c>
      <c r="M2788" s="146">
        <f>+IF(K2788&lt;0,-H2788*L2788,H2788*L2788)</f>
        <v>6.9050475791323487E-4</v>
      </c>
      <c r="N2788" s="142">
        <f>+M2788/K2788</f>
        <v>3.4856150318193476E-3</v>
      </c>
      <c r="O2788" s="148">
        <f>2*M2790/N2790</f>
        <v>-4.2021812526391343E-4</v>
      </c>
    </row>
    <row r="2789" spans="2:15" x14ac:dyDescent="0.25">
      <c r="B2789" s="141"/>
      <c r="C2789" s="142"/>
      <c r="D2789" s="143"/>
      <c r="E2789" s="144" t="s">
        <v>167</v>
      </c>
      <c r="F2789" s="143">
        <v>249.85</v>
      </c>
      <c r="G2789" s="143">
        <f>75/1000</f>
        <v>7.4999999999999997E-2</v>
      </c>
      <c r="H2789" s="146">
        <f>+PI()*G2789^2/4</f>
        <v>4.4178646691106467E-3</v>
      </c>
      <c r="I2789" s="147">
        <f>+D2753+O2753</f>
        <v>335.26591848876325</v>
      </c>
      <c r="J2789" s="147">
        <f>+D2788</f>
        <v>334.91376152392644</v>
      </c>
      <c r="K2789" s="147">
        <f>+I2789-J2789</f>
        <v>0.35215696483680858</v>
      </c>
      <c r="L2789" s="142">
        <f>(-2*POWER(2*9.81*G2789*ABS(K2789)/F2789,0.5))*(LOG10(($D$2/(3.7*G2789))+((2.51*$D$3*POWER(F2789,0.5))/(G2789*POWER(2*9.81*G2789*ABS(K2789),0.5)))))</f>
        <v>0.28475573681280597</v>
      </c>
      <c r="M2789" s="146">
        <f>+IF(K2789&lt;0,-H2789*L2789,H2789*L2789)</f>
        <v>1.2580123089918655E-3</v>
      </c>
      <c r="N2789" s="142">
        <f>+M2789/K2789</f>
        <v>3.5723056324466992E-3</v>
      </c>
      <c r="O2789" s="148"/>
    </row>
    <row r="2790" spans="2:15" ht="15.75" x14ac:dyDescent="0.3">
      <c r="B2790" s="141"/>
      <c r="C2790" s="142"/>
      <c r="D2790" s="152"/>
      <c r="E2790" s="144"/>
      <c r="F2790" s="142"/>
      <c r="G2790" s="142"/>
      <c r="H2790" s="146"/>
      <c r="I2790" s="152"/>
      <c r="J2790" s="143"/>
      <c r="K2790" s="142"/>
      <c r="L2790" s="149" t="s">
        <v>166</v>
      </c>
      <c r="M2790" s="150">
        <f>+SUM(M2788:M2789)-C2788</f>
        <v>-1.4829330948996564E-6</v>
      </c>
      <c r="N2790" s="151">
        <f>+SUM(N2788:N2789)</f>
        <v>7.0579206642660472E-3</v>
      </c>
      <c r="O2790" s="153"/>
    </row>
    <row r="2791" spans="2:15" x14ac:dyDescent="0.25">
      <c r="B2791" s="141"/>
      <c r="C2791" s="142"/>
      <c r="D2791" s="152"/>
      <c r="E2791" s="144"/>
      <c r="F2791" s="142"/>
      <c r="G2791" s="142"/>
      <c r="H2791" s="146"/>
      <c r="I2791" s="152"/>
      <c r="J2791" s="143"/>
      <c r="K2791" s="142"/>
      <c r="L2791" s="142"/>
      <c r="M2791" s="142"/>
      <c r="N2791" s="142"/>
      <c r="O2791" s="153"/>
    </row>
    <row r="2792" spans="2:15" x14ac:dyDescent="0.25">
      <c r="B2792" s="154" t="s">
        <v>146</v>
      </c>
      <c r="C2792" s="143">
        <f>4.52/1000</f>
        <v>4.5199999999999997E-3</v>
      </c>
      <c r="D2792" s="156">
        <f>+D2753+O2753</f>
        <v>335.26591848876325</v>
      </c>
      <c r="E2792" s="144" t="s">
        <v>112</v>
      </c>
      <c r="F2792" s="143">
        <v>401.36</v>
      </c>
      <c r="G2792" s="145">
        <f>110/1000</f>
        <v>0.11</v>
      </c>
      <c r="H2792" s="146">
        <f>+PI()*G2792^2/4</f>
        <v>9.5033177771091243E-3</v>
      </c>
      <c r="I2792" s="156">
        <f>+D2779+O2779</f>
        <v>335.30455682733862</v>
      </c>
      <c r="J2792" s="147">
        <f>+D2792</f>
        <v>335.26591848876325</v>
      </c>
      <c r="K2792" s="147">
        <f>+I2792-J2792</f>
        <v>3.863833857536747E-2</v>
      </c>
      <c r="L2792" s="142">
        <f>(-2*POWER(2*9.81*G2792*ABS(K2792)/F2792,0.5))*(LOG10(($D$2/(3.7*G2792))+((2.51*$D$3*POWER(F2792,0.5))/(G2792*POWER(2*9.81*G2792*ABS(K2792),0.5)))))</f>
        <v>8.0580263212952086E-2</v>
      </c>
      <c r="M2792" s="146">
        <f>+IF(K2792&lt;0,-H2792*L2792,H2792*L2792)</f>
        <v>7.6577984787577996E-4</v>
      </c>
      <c r="N2792" s="142">
        <f>+M2792/K2792</f>
        <v>1.9819171219850957E-2</v>
      </c>
      <c r="O2792" s="148">
        <f>2*M2796/N2796</f>
        <v>-3.9511859816250458E-4</v>
      </c>
    </row>
    <row r="2793" spans="2:15" x14ac:dyDescent="0.25">
      <c r="B2793" s="141"/>
      <c r="C2793" s="142"/>
      <c r="D2793" s="152"/>
      <c r="E2793" s="144" t="s">
        <v>167</v>
      </c>
      <c r="F2793" s="143">
        <v>249.85</v>
      </c>
      <c r="G2793" s="145">
        <f>75/1000</f>
        <v>7.4999999999999997E-2</v>
      </c>
      <c r="H2793" s="146">
        <f>+PI()*G2793^2/4</f>
        <v>4.4178646691106467E-3</v>
      </c>
      <c r="I2793" s="156">
        <f>+D2788+O2788</f>
        <v>334.91334130580117</v>
      </c>
      <c r="J2793" s="147">
        <f>+D2792</f>
        <v>335.26591848876325</v>
      </c>
      <c r="K2793" s="147">
        <f>+I2793-J2793</f>
        <v>-0.35257718296207941</v>
      </c>
      <c r="L2793" s="142">
        <f>(-2*POWER(2*9.81*G2793*ABS(K2793)/F2793,0.5))*(LOG10(($D$2/(3.7*G2793))+((2.51*$D$3*POWER(F2793,0.5))/(G2793*POWER(2*9.81*G2793*ABS(K2793),0.5)))))</f>
        <v>0.28494901167372394</v>
      </c>
      <c r="M2793" s="146">
        <f>+IF(K2793&lt;0,-H2793*L2793,H2793*L2793)</f>
        <v>-1.2588661711713423E-3</v>
      </c>
      <c r="N2793" s="142">
        <f>+M2793/K2793</f>
        <v>3.5704697637984604E-3</v>
      </c>
      <c r="O2793" s="148"/>
    </row>
    <row r="2794" spans="2:15" x14ac:dyDescent="0.25">
      <c r="B2794" s="141"/>
      <c r="C2794" s="142"/>
      <c r="D2794" s="152"/>
      <c r="E2794" s="144" t="s">
        <v>140</v>
      </c>
      <c r="F2794" s="143">
        <v>298.01</v>
      </c>
      <c r="G2794" s="145">
        <f>63/1000</f>
        <v>6.3E-2</v>
      </c>
      <c r="H2794" s="146">
        <f>+PI()*G2794^2/4</f>
        <v>3.1172453105244723E-3</v>
      </c>
      <c r="I2794" s="156">
        <f>+D2759+O2759</f>
        <v>335.22707421888953</v>
      </c>
      <c r="J2794" s="147">
        <f>+D2792</f>
        <v>335.26591848876325</v>
      </c>
      <c r="K2794" s="147">
        <f>+I2794-J2794</f>
        <v>-3.8844269873720805E-2</v>
      </c>
      <c r="L2794" s="142">
        <f>(-2*POWER(2*9.81*G2794*ABS(K2794)/F2794,0.5))*(LOG10(($D$2/(3.7*G2794))+((2.51*$D$3*POWER(F2794,0.5))/(G2794*POWER(2*9.81*G2794*ABS(K2794),0.5)))))</f>
        <v>6.3415576189503567E-2</v>
      </c>
      <c r="M2794" s="146">
        <f>+IF(K2794&lt;0,-H2794*L2794,H2794*L2794)</f>
        <v>-1.9768190749093738E-4</v>
      </c>
      <c r="N2794" s="142">
        <f>+M2794/K2794</f>
        <v>5.0890879950526375E-3</v>
      </c>
      <c r="O2794" s="148"/>
    </row>
    <row r="2795" spans="2:15" x14ac:dyDescent="0.25">
      <c r="B2795" s="141"/>
      <c r="C2795" s="142"/>
      <c r="D2795" s="142"/>
      <c r="E2795" s="144" t="s">
        <v>168</v>
      </c>
      <c r="F2795" s="143">
        <v>184.94</v>
      </c>
      <c r="G2795" s="145">
        <f>110/1000</f>
        <v>0.11</v>
      </c>
      <c r="H2795" s="146">
        <f>+PI()*G2795^2/4</f>
        <v>9.5033177771091243E-3</v>
      </c>
      <c r="I2795" s="156">
        <f>+D2767+O2767</f>
        <v>335.78346652618768</v>
      </c>
      <c r="J2795" s="147">
        <f>+D2792</f>
        <v>335.26591848876325</v>
      </c>
      <c r="K2795" s="147">
        <f>+I2795-J2795</f>
        <v>0.51754803742443301</v>
      </c>
      <c r="L2795" s="142">
        <f>(-2*POWER(2*9.81*G2795*ABS(K2795)/F2795,0.5))*(LOG10(($D$2/(3.7*G2795))+((2.51*$D$3*POWER(F2795,0.5))/(G2795*POWER(2*9.81*G2795*ABS(K2795),0.5)))))</f>
        <v>0.54750940227102907</v>
      </c>
      <c r="M2795" s="146">
        <f>+IF(K2795&lt;0,-H2795*L2795,H2795*L2795)</f>
        <v>5.2031558357366614E-3</v>
      </c>
      <c r="N2795" s="142">
        <f>+M2795/K2795</f>
        <v>1.0053474188850291E-2</v>
      </c>
      <c r="O2795" s="148"/>
    </row>
    <row r="2796" spans="2:15" ht="15.75" x14ac:dyDescent="0.3">
      <c r="B2796" s="141"/>
      <c r="C2796" s="142"/>
      <c r="D2796" s="142"/>
      <c r="E2796" s="142"/>
      <c r="F2796" s="142"/>
      <c r="G2796" s="142"/>
      <c r="H2796" s="146"/>
      <c r="I2796" s="152"/>
      <c r="J2796" s="143"/>
      <c r="K2796" s="142"/>
      <c r="L2796" s="149" t="s">
        <v>166</v>
      </c>
      <c r="M2796" s="150">
        <f>+SUM(M2792:M2795)-C2792</f>
        <v>-7.6123950498380513E-6</v>
      </c>
      <c r="N2796" s="151">
        <f>+SUM(N2792:N2795)</f>
        <v>3.8532203167552348E-2</v>
      </c>
      <c r="O2796" s="153"/>
    </row>
    <row r="2797" spans="2:15" x14ac:dyDescent="0.25">
      <c r="B2797" s="141"/>
      <c r="C2797" s="142"/>
      <c r="D2797" s="142"/>
      <c r="E2797" s="142"/>
      <c r="F2797" s="142"/>
      <c r="G2797" s="142"/>
      <c r="H2797" s="146"/>
      <c r="I2797" s="142"/>
      <c r="J2797" s="143"/>
      <c r="K2797" s="142"/>
      <c r="L2797" s="142"/>
      <c r="M2797" s="142"/>
      <c r="N2797" s="142"/>
      <c r="O2797" s="153"/>
    </row>
    <row r="2798" spans="2:15" x14ac:dyDescent="0.25">
      <c r="B2798" s="154" t="s">
        <v>147</v>
      </c>
      <c r="C2798" s="142">
        <f>0.79/1000</f>
        <v>7.9000000000000001E-4</v>
      </c>
      <c r="D2798" s="147">
        <f>+D2759+O2759</f>
        <v>335.22707421888953</v>
      </c>
      <c r="E2798" s="144" t="s">
        <v>140</v>
      </c>
      <c r="F2798" s="143">
        <v>298.01</v>
      </c>
      <c r="G2798" s="143">
        <f>63/1000</f>
        <v>6.3E-2</v>
      </c>
      <c r="H2798" s="146">
        <f>+PI()*G2798^2/4</f>
        <v>3.1172453105244723E-3</v>
      </c>
      <c r="I2798" s="147">
        <f>+D2792+O2792</f>
        <v>335.26552337016511</v>
      </c>
      <c r="J2798" s="147">
        <f>+D2798</f>
        <v>335.22707421888953</v>
      </c>
      <c r="K2798" s="147">
        <f>+I2798-J2798</f>
        <v>3.8449151275585791E-2</v>
      </c>
      <c r="L2798" s="142">
        <f>(-2*POWER(2*9.81*G2798*ABS(K2798)/F2798,0.5))*(LOG10(($D$2/(3.7*G2798))+((2.51*$D$3*POWER(F2798,0.5))/(G2798*POWER(2*9.81*G2798*ABS(K2798),0.5)))))</f>
        <v>6.303626522280259E-2</v>
      </c>
      <c r="M2798" s="146">
        <f>+IF(K2798&lt;0,-H2798*L2798,H2798*L2798)</f>
        <v>1.9649950215875825E-4</v>
      </c>
      <c r="N2798" s="142">
        <f>+M2798/K2798</f>
        <v>5.1106330215286259E-3</v>
      </c>
      <c r="O2798" s="148">
        <f>2*M2800/N2800</f>
        <v>-3.9867884410527062E-4</v>
      </c>
    </row>
    <row r="2799" spans="2:15" x14ac:dyDescent="0.25">
      <c r="B2799" s="141"/>
      <c r="C2799" s="142"/>
      <c r="D2799" s="142"/>
      <c r="E2799" s="144" t="s">
        <v>169</v>
      </c>
      <c r="F2799" s="143">
        <v>119.71</v>
      </c>
      <c r="G2799" s="143">
        <f>63/1000</f>
        <v>6.3E-2</v>
      </c>
      <c r="H2799" s="146">
        <f>+PI()*G2799^2/4</f>
        <v>3.1172453105244723E-3</v>
      </c>
      <c r="I2799" s="147">
        <f>+D2763+O2763</f>
        <v>335.33019728745518</v>
      </c>
      <c r="J2799" s="147">
        <f>+D2798</f>
        <v>335.22707421888953</v>
      </c>
      <c r="K2799" s="147">
        <f>+I2799-J2799</f>
        <v>0.10312306856565101</v>
      </c>
      <c r="L2799" s="142">
        <f>(-2*POWER(2*9.81*G2799*ABS(K2799)/F2799,0.5))*(LOG10(($D$2/(3.7*G2799))+((2.51*$D$3*POWER(F2799,0.5))/(G2799*POWER(2*9.81*G2799*ABS(K2799),0.5)))))</f>
        <v>0.18969911448493931</v>
      </c>
      <c r="M2799" s="146">
        <f>+IF(K2799&lt;0,-H2799*L2799,H2799*L2799)</f>
        <v>5.913386750388221E-4</v>
      </c>
      <c r="N2799" s="142">
        <f>+M2799/K2799</f>
        <v>5.7343006105598912E-3</v>
      </c>
      <c r="O2799" s="148"/>
    </row>
    <row r="2800" spans="2:15" ht="15.75" x14ac:dyDescent="0.3">
      <c r="B2800" s="141"/>
      <c r="C2800" s="142"/>
      <c r="D2800" s="142"/>
      <c r="E2800" s="142"/>
      <c r="F2800" s="142"/>
      <c r="G2800" s="142"/>
      <c r="H2800" s="146"/>
      <c r="I2800" s="142"/>
      <c r="J2800" s="142"/>
      <c r="K2800" s="142"/>
      <c r="L2800" s="149" t="s">
        <v>166</v>
      </c>
      <c r="M2800" s="150">
        <f>+SUM(M2798:M2799)-C2798</f>
        <v>-2.1618228024197121E-6</v>
      </c>
      <c r="N2800" s="151">
        <f>+SUM(N2798:N2799)</f>
        <v>1.0844933632088518E-2</v>
      </c>
      <c r="O2800" s="153"/>
    </row>
    <row r="2801" spans="2:15" x14ac:dyDescent="0.25">
      <c r="B2801" s="141"/>
      <c r="C2801" s="142"/>
      <c r="D2801" s="142"/>
      <c r="E2801" s="142"/>
      <c r="F2801" s="142"/>
      <c r="G2801" s="142"/>
      <c r="H2801" s="146"/>
      <c r="I2801" s="142"/>
      <c r="J2801" s="142"/>
      <c r="K2801" s="142"/>
      <c r="L2801" s="142"/>
      <c r="M2801" s="142"/>
      <c r="N2801" s="142"/>
      <c r="O2801" s="153"/>
    </row>
    <row r="2802" spans="2:15" x14ac:dyDescent="0.25">
      <c r="B2802" s="154" t="s">
        <v>148</v>
      </c>
      <c r="C2802" s="142">
        <f>0.76/1000</f>
        <v>7.6000000000000004E-4</v>
      </c>
      <c r="D2802" s="147">
        <f>+D2763+O2763</f>
        <v>335.33019728745518</v>
      </c>
      <c r="E2802" s="144" t="s">
        <v>169</v>
      </c>
      <c r="F2802" s="143">
        <v>119.71</v>
      </c>
      <c r="G2802" s="143">
        <f>63/1000</f>
        <v>6.3E-2</v>
      </c>
      <c r="H2802" s="146">
        <f>+PI()*G2802^2/4</f>
        <v>3.1172453105244723E-3</v>
      </c>
      <c r="I2802" s="147">
        <f>+D2798+O2798</f>
        <v>335.22667554004545</v>
      </c>
      <c r="J2802" s="261">
        <f>+D2802</f>
        <v>335.33019728745518</v>
      </c>
      <c r="K2802" s="147">
        <f>+I2802-J2802</f>
        <v>-0.10352174740972941</v>
      </c>
      <c r="L2802" s="142">
        <f>(-2*POWER(2*9.81*G2802*ABS(K2802)/F2802,0.5))*(LOG10(($D$2/(3.7*G2802))+((2.51*$D$3*POWER(F2802,0.5))/(G2802*POWER(2*9.81*G2802*ABS(K2802),0.5)))))</f>
        <v>0.19011995691379108</v>
      </c>
      <c r="M2802" s="146">
        <f>+IF(K2802&lt;0,-H2802*L2802,H2802*L2802)</f>
        <v>-5.9265054412662994E-4</v>
      </c>
      <c r="N2802" s="142">
        <f>+M2802/K2802</f>
        <v>5.7248893006121154E-3</v>
      </c>
      <c r="O2802" s="148">
        <f>2*M2804/N2804</f>
        <v>-3.7642470233734994E-4</v>
      </c>
    </row>
    <row r="2803" spans="2:15" x14ac:dyDescent="0.25">
      <c r="B2803" s="141"/>
      <c r="C2803" s="142"/>
      <c r="D2803" s="142"/>
      <c r="E2803" s="144" t="s">
        <v>122</v>
      </c>
      <c r="F2803" s="143">
        <v>283.68</v>
      </c>
      <c r="G2803" s="143">
        <f>75/1000</f>
        <v>7.4999999999999997E-2</v>
      </c>
      <c r="H2803" s="146">
        <f>+PI()*G2803^2/4</f>
        <v>4.4178646691106467E-3</v>
      </c>
      <c r="I2803" s="147">
        <f>+D2767+O2767</f>
        <v>335.78346652618768</v>
      </c>
      <c r="J2803" s="261">
        <f>+D2802</f>
        <v>335.33019728745518</v>
      </c>
      <c r="K2803" s="147">
        <f>+I2803-J2803</f>
        <v>0.4532692387325028</v>
      </c>
      <c r="L2803" s="262">
        <f>(-2*POWER(2*9.81*G2803*ABS(K2803)/F2803,0.5))*(LOG10(($D$2/(3.7*G2803))+((2.51*$D$3*POWER(F2803,0.5))/(G2803*POWER(2*9.81*G2803*ABS(K2803),0.5)))))</f>
        <v>0.3058065752644738</v>
      </c>
      <c r="M2803" s="146">
        <f>+IF(K2803&lt;0,-H2803*L2803,H2803*L2803)</f>
        <v>1.3510120644426445E-3</v>
      </c>
      <c r="N2803" s="142">
        <f>+M2803/K2803</f>
        <v>2.9805950834443135E-3</v>
      </c>
      <c r="O2803" s="148"/>
    </row>
    <row r="2804" spans="2:15" ht="15.75" x14ac:dyDescent="0.3">
      <c r="B2804" s="141"/>
      <c r="C2804" s="142"/>
      <c r="D2804" s="142"/>
      <c r="E2804" s="142"/>
      <c r="F2804" s="142"/>
      <c r="G2804" s="142"/>
      <c r="H2804" s="142"/>
      <c r="I2804" s="142"/>
      <c r="J2804" s="142"/>
      <c r="K2804" s="142"/>
      <c r="L2804" s="149" t="s">
        <v>166</v>
      </c>
      <c r="M2804" s="150">
        <f>+SUM(M2802:M2803)-C2802</f>
        <v>-1.6384796839854446E-6</v>
      </c>
      <c r="N2804" s="151">
        <f>+SUM(N2802:N2803)</f>
        <v>8.7054843840564285E-3</v>
      </c>
      <c r="O2804" s="153"/>
    </row>
    <row r="2805" spans="2:15" x14ac:dyDescent="0.25">
      <c r="B2805" s="154"/>
      <c r="C2805" s="142"/>
      <c r="D2805" s="142"/>
      <c r="E2805" s="142"/>
      <c r="F2805" s="142"/>
      <c r="G2805" s="142"/>
      <c r="H2805" s="142"/>
      <c r="I2805" s="142"/>
      <c r="J2805" s="142"/>
      <c r="K2805" s="142"/>
      <c r="L2805" s="142"/>
      <c r="M2805" s="142"/>
      <c r="N2805" s="142"/>
      <c r="O2805" s="153"/>
    </row>
    <row r="2806" spans="2:15" x14ac:dyDescent="0.25">
      <c r="B2806" s="154" t="s">
        <v>142</v>
      </c>
      <c r="C2806" s="142">
        <f>3.71/1000</f>
        <v>3.7099999999999998E-3</v>
      </c>
      <c r="D2806" s="147">
        <f>+D2767+O2767</f>
        <v>335.78346652618768</v>
      </c>
      <c r="E2806" s="144" t="s">
        <v>168</v>
      </c>
      <c r="F2806" s="143">
        <v>184.94</v>
      </c>
      <c r="G2806" s="145">
        <f>110/1000</f>
        <v>0.11</v>
      </c>
      <c r="H2806" s="146">
        <f>+PI()*G2806^2/4</f>
        <v>9.5033177771091243E-3</v>
      </c>
      <c r="I2806" s="147">
        <f>+D2792+O2792</f>
        <v>335.26552337016511</v>
      </c>
      <c r="J2806" s="261">
        <f>+D2806</f>
        <v>335.78346652618768</v>
      </c>
      <c r="K2806" s="147">
        <f>+I2806-J2806</f>
        <v>-0.51794315602256802</v>
      </c>
      <c r="L2806" s="262">
        <f>(-2*POWER(2*9.81*G2806*ABS(K2806)/F2806,0.5))*(LOG10(($D$2/(3.7*G2806))+((2.51*$D$3*POWER(F2806,0.5))/(G2806*POWER(2*9.81*G2806*ABS(K2806),0.5)))))</f>
        <v>0.54774380941390177</v>
      </c>
      <c r="M2806" s="146">
        <f>+IF(K2806&lt;0,-H2806*L2806,H2806*L2806)</f>
        <v>-5.2053834813046047E-3</v>
      </c>
      <c r="N2806" s="142">
        <f>+M2806/K2806</f>
        <v>1.0050105732216286E-2</v>
      </c>
      <c r="O2806" s="148">
        <f>2*M2809/N2809</f>
        <v>-3.167237537688346E-4</v>
      </c>
    </row>
    <row r="2807" spans="2:15" x14ac:dyDescent="0.25">
      <c r="B2807" s="141"/>
      <c r="C2807" s="142"/>
      <c r="D2807" s="142"/>
      <c r="E2807" s="144" t="s">
        <v>171</v>
      </c>
      <c r="F2807" s="143">
        <v>283.68</v>
      </c>
      <c r="G2807" s="143">
        <f>75/1000</f>
        <v>7.4999999999999997E-2</v>
      </c>
      <c r="H2807" s="146">
        <f>+PI()*G2807^2/4</f>
        <v>4.4178646691106467E-3</v>
      </c>
      <c r="I2807" s="147">
        <f>+D2802+O2802</f>
        <v>335.32982086275285</v>
      </c>
      <c r="J2807" s="261">
        <f>+D2806</f>
        <v>335.78346652618768</v>
      </c>
      <c r="K2807" s="147">
        <f>+I2807-J2807</f>
        <v>-0.45364566343482693</v>
      </c>
      <c r="L2807" s="262">
        <f>(-2*POWER(2*9.81*G2807*ABS(K2807)/F2807,0.5))*(LOG10(($D$2/(3.7*G2807))+((2.51*$D$3*POWER(F2807,0.5))/(G2807*POWER(2*9.81*G2807*ABS(K2807),0.5)))))</f>
        <v>0.30595088370360402</v>
      </c>
      <c r="M2807" s="146">
        <f>+IF(K2807&lt;0,-H2807*L2807,H2807*L2807)</f>
        <v>-1.3516495995973324E-3</v>
      </c>
      <c r="N2807" s="142">
        <f>+M2807/K2807</f>
        <v>2.979527213735875E-3</v>
      </c>
      <c r="O2807" s="148"/>
    </row>
    <row r="2808" spans="2:15" x14ac:dyDescent="0.25">
      <c r="B2808" s="141"/>
      <c r="C2808" s="142"/>
      <c r="D2808" s="142"/>
      <c r="E2808" s="144" t="s">
        <v>170</v>
      </c>
      <c r="F2808" s="143">
        <v>372.26</v>
      </c>
      <c r="G2808" s="145">
        <f>110/1000</f>
        <v>0.11</v>
      </c>
      <c r="H2808" s="146">
        <f>+PI()*G2808^2/4</f>
        <v>9.5033177771091243E-3</v>
      </c>
      <c r="I2808" s="147">
        <v>339.3</v>
      </c>
      <c r="J2808" s="261">
        <f>+D2806</f>
        <v>335.78346652618768</v>
      </c>
      <c r="K2808" s="147">
        <f>+I2808-J2808</f>
        <v>3.5165334738123306</v>
      </c>
      <c r="L2808" s="262">
        <f>(-2*POWER(2*9.81*G2808*ABS(K2808)/F2808,0.5))*(LOG10(($D$2/(3.7*G2808))+((2.51*$D$3*POWER(F2808,0.5))/(G2808*POWER(2*9.81*G2808*ABS(K2808),0.5)))))</f>
        <v>1.0800972542039524</v>
      </c>
      <c r="M2808" s="146">
        <f>+IF(K2808&lt;0,-H2808*L2808,H2808*L2808)</f>
        <v>1.0264507436883175E-2</v>
      </c>
      <c r="N2808" s="142">
        <f>+M2808/K2808</f>
        <v>2.9189278342785846E-3</v>
      </c>
      <c r="O2808" s="148"/>
    </row>
    <row r="2809" spans="2:15" ht="16.5" thickBot="1" x14ac:dyDescent="0.35">
      <c r="B2809" s="299"/>
      <c r="C2809" s="300"/>
      <c r="D2809" s="300"/>
      <c r="E2809" s="300"/>
      <c r="F2809" s="300"/>
      <c r="G2809" s="300"/>
      <c r="H2809" s="300"/>
      <c r="I2809" s="300"/>
      <c r="J2809" s="300"/>
      <c r="K2809" s="300"/>
      <c r="L2809" s="301" t="s">
        <v>166</v>
      </c>
      <c r="M2809" s="302">
        <f>+SUM(M2806:M2808)-C2806</f>
        <v>-2.5256440187625476E-6</v>
      </c>
      <c r="N2809" s="303">
        <f>+SUM(N2806:N2808)</f>
        <v>1.5948560780230745E-2</v>
      </c>
      <c r="O2809" s="304"/>
    </row>
    <row r="2811" spans="2:15" ht="15.75" thickBot="1" x14ac:dyDescent="0.3"/>
    <row r="2812" spans="2:15" ht="15.75" thickBot="1" x14ac:dyDescent="0.3">
      <c r="B2812" s="131">
        <f>+B2773+1</f>
        <v>73</v>
      </c>
      <c r="D2812" s="297"/>
    </row>
    <row r="2813" spans="2:15" ht="32.25" thickBot="1" x14ac:dyDescent="0.3">
      <c r="B2813" s="125" t="s">
        <v>151</v>
      </c>
      <c r="C2813" s="298" t="s">
        <v>161</v>
      </c>
      <c r="D2813" s="298" t="s">
        <v>153</v>
      </c>
      <c r="E2813" s="125" t="s">
        <v>152</v>
      </c>
      <c r="F2813" s="125" t="s">
        <v>78</v>
      </c>
      <c r="G2813" s="125" t="s">
        <v>115</v>
      </c>
      <c r="H2813" s="125" t="s">
        <v>154</v>
      </c>
      <c r="I2813" s="125" t="s">
        <v>155</v>
      </c>
      <c r="J2813" s="125" t="s">
        <v>156</v>
      </c>
      <c r="K2813" s="125" t="s">
        <v>157</v>
      </c>
      <c r="L2813" s="125" t="s">
        <v>82</v>
      </c>
      <c r="M2813" s="125" t="s">
        <v>164</v>
      </c>
      <c r="N2813" s="125" t="s">
        <v>158</v>
      </c>
      <c r="O2813" s="129" t="s">
        <v>165</v>
      </c>
    </row>
    <row r="2814" spans="2:15" x14ac:dyDescent="0.25">
      <c r="B2814" s="132" t="s">
        <v>127</v>
      </c>
      <c r="C2814" s="133">
        <f>2.97/1000</f>
        <v>2.97E-3</v>
      </c>
      <c r="D2814" s="134">
        <f>+D2775+O2775</f>
        <v>336.47139562418226</v>
      </c>
      <c r="E2814" s="135" t="s">
        <v>110</v>
      </c>
      <c r="F2814" s="136">
        <v>310.83</v>
      </c>
      <c r="G2814" s="137">
        <f>110/1000</f>
        <v>0.11</v>
      </c>
      <c r="H2814" s="138">
        <f>+PI()*G2814^2/4</f>
        <v>9.5033177771091243E-3</v>
      </c>
      <c r="I2814" s="134">
        <v>339.3</v>
      </c>
      <c r="J2814" s="134">
        <f>+D2814</f>
        <v>336.47139562418226</v>
      </c>
      <c r="K2814" s="134">
        <f>+I2814-J2814</f>
        <v>2.828604375817747</v>
      </c>
      <c r="L2814" s="133">
        <f>(-2*POWER(2*9.81*G2814*ABS(K2814)/F2814,0.5))*(LOG10(($D$2/(3.7*G2814))+((2.51*$D$3*POWER(F2814,0.5))/(G2814*POWER(2*9.81*G2814*ABS(K2814),0.5)))))</f>
        <v>1.057893101355883</v>
      </c>
      <c r="M2814" s="139">
        <f>+IF(K2814&lt;0,-H2814*L2814,H2814*L2814)</f>
        <v>1.0053494316396468E-2</v>
      </c>
      <c r="N2814" s="133">
        <f>+M2814/K2814</f>
        <v>3.5542242677504207E-3</v>
      </c>
      <c r="O2814" s="140">
        <f>2*M2816/N2816</f>
        <v>-2.585108983182768E-4</v>
      </c>
    </row>
    <row r="2815" spans="2:15" x14ac:dyDescent="0.25">
      <c r="B2815" s="141"/>
      <c r="C2815" s="142"/>
      <c r="D2815" s="143"/>
      <c r="E2815" s="144" t="s">
        <v>138</v>
      </c>
      <c r="F2815" s="143">
        <v>240.22</v>
      </c>
      <c r="G2815" s="145">
        <f>110/1000</f>
        <v>0.11</v>
      </c>
      <c r="H2815" s="146">
        <f>+PI()*G2815^2/4</f>
        <v>9.5033177771091243E-3</v>
      </c>
      <c r="I2815" s="147">
        <f>+D2779+O2779</f>
        <v>335.30455682733862</v>
      </c>
      <c r="J2815" s="147">
        <f>+D2814</f>
        <v>336.47139562418226</v>
      </c>
      <c r="K2815" s="147">
        <f>+I2815-J2815</f>
        <v>-1.1668387968436491</v>
      </c>
      <c r="L2815" s="142">
        <f>(-2*POWER(2*9.81*G2815*ABS(K2815)/F2815,0.5))*(LOG10(($D$2/(3.7*G2815))+((2.51*$D$3*POWER(F2815,0.5))/(G2815*POWER(2*9.81*G2815*ABS(K2815),0.5)))))</f>
        <v>0.74550159118473547</v>
      </c>
      <c r="M2815" s="146">
        <f>+IF(K2815&lt;0,-H2815*L2815,H2815*L2815)</f>
        <v>-7.0847385243690353E-3</v>
      </c>
      <c r="N2815" s="142">
        <f>+M2815/K2815</f>
        <v>6.0717371958607892E-3</v>
      </c>
      <c r="O2815" s="148"/>
    </row>
    <row r="2816" spans="2:15" ht="15.75" x14ac:dyDescent="0.3">
      <c r="B2816" s="141"/>
      <c r="C2816" s="142"/>
      <c r="D2816" s="143"/>
      <c r="E2816" s="144"/>
      <c r="F2816" s="143"/>
      <c r="G2816" s="145"/>
      <c r="H2816" s="146"/>
      <c r="I2816" s="147"/>
      <c r="J2816" s="147"/>
      <c r="K2816" s="147"/>
      <c r="L2816" s="149" t="s">
        <v>166</v>
      </c>
      <c r="M2816" s="150">
        <f>+SUM(M2814:M2815)-C2814</f>
        <v>-1.2442079725676243E-6</v>
      </c>
      <c r="N2816" s="151">
        <f>+SUM(N2814:N2815)</f>
        <v>9.6259614636112108E-3</v>
      </c>
      <c r="O2816" s="148"/>
    </row>
    <row r="2817" spans="2:15" x14ac:dyDescent="0.25">
      <c r="B2817" s="141"/>
      <c r="C2817" s="142"/>
      <c r="D2817" s="143"/>
      <c r="E2817" s="144"/>
      <c r="F2817" s="142"/>
      <c r="G2817" s="142"/>
      <c r="H2817" s="146"/>
      <c r="I2817" s="152"/>
      <c r="J2817" s="142"/>
      <c r="K2817" s="142"/>
      <c r="L2817" s="142"/>
      <c r="M2817" s="142"/>
      <c r="N2817" s="142"/>
      <c r="O2817" s="153"/>
    </row>
    <row r="2818" spans="2:15" x14ac:dyDescent="0.25">
      <c r="B2818" s="154" t="s">
        <v>128</v>
      </c>
      <c r="C2818" s="142">
        <f>3.73/1000</f>
        <v>3.7299999999999998E-3</v>
      </c>
      <c r="D2818" s="147">
        <f>+D2779+O2779</f>
        <v>335.30455682733862</v>
      </c>
      <c r="E2818" s="144" t="s">
        <v>138</v>
      </c>
      <c r="F2818" s="143">
        <v>240.22</v>
      </c>
      <c r="G2818" s="155">
        <f>110/1000</f>
        <v>0.11</v>
      </c>
      <c r="H2818" s="146">
        <f>+PI()*G2818^2/4</f>
        <v>9.5033177771091243E-3</v>
      </c>
      <c r="I2818" s="156">
        <f>+D2814+O2814</f>
        <v>336.47113711328393</v>
      </c>
      <c r="J2818" s="147">
        <f>+D2818</f>
        <v>335.30455682733862</v>
      </c>
      <c r="K2818" s="147">
        <f>+I2818-J2818</f>
        <v>1.1665802859453152</v>
      </c>
      <c r="L2818" s="142">
        <f>(-2*POWER(2*9.81*G2818*ABS(K2818)/F2818,0.5))*(LOG10(($D$2/(3.7*G2818))+((2.51*$D$3*POWER(F2818,0.5))/(G2818*POWER(2*9.81*G2818*ABS(K2818),0.5)))))</f>
        <v>0.7454093116573578</v>
      </c>
      <c r="M2818" s="146">
        <f>+IF(K2818&lt;0,-H2818*L2818,H2818*L2818)</f>
        <v>7.0838615626960437E-3</v>
      </c>
      <c r="N2818" s="142">
        <f>+M2818/K2818</f>
        <v>6.0723309385909748E-3</v>
      </c>
      <c r="O2818" s="148">
        <f>2*M2821/N2821</f>
        <v>-3.7784610070892665E-4</v>
      </c>
    </row>
    <row r="2819" spans="2:15" x14ac:dyDescent="0.25">
      <c r="B2819" s="141"/>
      <c r="C2819" s="142"/>
      <c r="D2819" s="143"/>
      <c r="E2819" s="144" t="s">
        <v>139</v>
      </c>
      <c r="F2819" s="147">
        <v>237.3</v>
      </c>
      <c r="G2819" s="155">
        <f>110/1000</f>
        <v>0.11</v>
      </c>
      <c r="H2819" s="146">
        <f>+PI()*G2819^2/4</f>
        <v>9.5033177771091243E-3</v>
      </c>
      <c r="I2819" s="156">
        <f>+D2784+O2784</f>
        <v>335.11186279202684</v>
      </c>
      <c r="J2819" s="147">
        <f>+D2818</f>
        <v>335.30455682733862</v>
      </c>
      <c r="K2819" s="147">
        <f>+I2819-J2819</f>
        <v>-0.19269403531177431</v>
      </c>
      <c r="L2819" s="142">
        <f>(-2*POWER(2*9.81*G2819*ABS(K2819)/F2819,0.5))*(LOG10(($D$2/(3.7*G2819))+((2.51*$D$3*POWER(F2819,0.5))/(G2819*POWER(2*9.81*G2819*ABS(K2819),0.5)))))</f>
        <v>0.2726400446651786</v>
      </c>
      <c r="M2819" s="146">
        <f>+IF(K2819&lt;0,-H2819*L2819,H2819*L2819)</f>
        <v>-2.5909849832184174E-3</v>
      </c>
      <c r="N2819" s="142">
        <f>+M2819/K2819</f>
        <v>1.344610890018607E-2</v>
      </c>
      <c r="O2819" s="148"/>
    </row>
    <row r="2820" spans="2:15" x14ac:dyDescent="0.25">
      <c r="B2820" s="141"/>
      <c r="C2820" s="142"/>
      <c r="D2820" s="143"/>
      <c r="E2820" s="144" t="s">
        <v>112</v>
      </c>
      <c r="F2820" s="143">
        <v>401.36</v>
      </c>
      <c r="G2820" s="155">
        <f>110/1000</f>
        <v>0.11</v>
      </c>
      <c r="H2820" s="146">
        <f>+PI()*G2820^2/4</f>
        <v>9.5033177771091243E-3</v>
      </c>
      <c r="I2820" s="156">
        <f>+D2792+O2792</f>
        <v>335.26552337016511</v>
      </c>
      <c r="J2820" s="147">
        <f>+D2818</f>
        <v>335.30455682733862</v>
      </c>
      <c r="K2820" s="147">
        <f>+I2820-J2820</f>
        <v>-3.9033457173502484E-2</v>
      </c>
      <c r="L2820" s="142">
        <f>(-2*POWER(2*9.81*G2820*ABS(K2820)/F2820,0.5))*(LOG10(($D$2/(3.7*G2820))+((2.51*$D$3*POWER(F2820,0.5))/(G2820*POWER(2*9.81*G2820*ABS(K2820),0.5)))))</f>
        <v>8.1055092286873714E-2</v>
      </c>
      <c r="M2820" s="146">
        <f>+IF(K2820&lt;0,-H2820*L2820,H2820*L2820)</f>
        <v>-7.7029229945506763E-4</v>
      </c>
      <c r="N2820" s="142">
        <f>+M2820/K2820</f>
        <v>1.9734155138530073E-2</v>
      </c>
      <c r="O2820" s="148"/>
    </row>
    <row r="2821" spans="2:15" ht="15.75" x14ac:dyDescent="0.3">
      <c r="B2821" s="141"/>
      <c r="C2821" s="142"/>
      <c r="D2821" s="143"/>
      <c r="E2821" s="144"/>
      <c r="F2821" s="143"/>
      <c r="G2821" s="155"/>
      <c r="H2821" s="146"/>
      <c r="I2821" s="156"/>
      <c r="J2821" s="147"/>
      <c r="K2821" s="147"/>
      <c r="L2821" s="149" t="s">
        <v>166</v>
      </c>
      <c r="M2821" s="150">
        <f>+SUM(M2818:M2820)-C2818</f>
        <v>-7.4157199774411466E-6</v>
      </c>
      <c r="N2821" s="151">
        <f>+SUM(N2818:N2820)</f>
        <v>3.9252594977307119E-2</v>
      </c>
      <c r="O2821" s="153"/>
    </row>
    <row r="2822" spans="2:15" x14ac:dyDescent="0.25">
      <c r="B2822" s="141"/>
      <c r="C2822" s="142"/>
      <c r="D2822" s="143"/>
      <c r="E2822" s="144"/>
      <c r="F2822" s="142"/>
      <c r="G2822" s="142"/>
      <c r="H2822" s="146"/>
      <c r="I2822" s="152"/>
      <c r="J2822" s="143"/>
      <c r="K2822" s="142"/>
      <c r="L2822" s="142"/>
      <c r="M2822" s="142"/>
      <c r="N2822" s="142"/>
      <c r="O2822" s="153"/>
    </row>
    <row r="2823" spans="2:15" x14ac:dyDescent="0.25">
      <c r="B2823" s="154" t="s">
        <v>141</v>
      </c>
      <c r="C2823" s="179">
        <f>1.9/1000</f>
        <v>1.9E-3</v>
      </c>
      <c r="D2823" s="147">
        <f>+D2784+O2784</f>
        <v>335.11186279202684</v>
      </c>
      <c r="E2823" s="144" t="s">
        <v>139</v>
      </c>
      <c r="F2823" s="147">
        <v>237.3</v>
      </c>
      <c r="G2823" s="155">
        <f>110/1000</f>
        <v>0.11</v>
      </c>
      <c r="H2823" s="146">
        <f>+PI()*G2823^2/4</f>
        <v>9.5033177771091243E-3</v>
      </c>
      <c r="I2823" s="156">
        <f>+D2818+O2818</f>
        <v>335.3041789812379</v>
      </c>
      <c r="J2823" s="147">
        <f>+D2823</f>
        <v>335.11186279202684</v>
      </c>
      <c r="K2823" s="147">
        <f>+I2823-J2823</f>
        <v>0.19231618921105564</v>
      </c>
      <c r="L2823" s="142">
        <f>(-2*POWER(2*9.81*G2823*ABS(K2823)/F2823,0.5))*(LOG10(($D$2/(3.7*G2823))+((2.51*$D$3*POWER(F2823,0.5))/(G2823*POWER(2*9.81*G2823*ABS(K2823),0.5)))))</f>
        <v>0.27233719572523218</v>
      </c>
      <c r="M2823" s="146">
        <f>+IF(K2823&lt;0,-H2823*L2823,H2823*L2823)</f>
        <v>2.5881069135036462E-3</v>
      </c>
      <c r="N2823" s="142">
        <f>+M2823/K2823</f>
        <v>1.3457561342708138E-2</v>
      </c>
      <c r="O2823" s="148">
        <f>2*M2825/N2825</f>
        <v>-3.8241119113241641E-4</v>
      </c>
    </row>
    <row r="2824" spans="2:15" x14ac:dyDescent="0.25">
      <c r="B2824" s="141"/>
      <c r="C2824" s="142"/>
      <c r="D2824" s="143"/>
      <c r="E2824" s="144" t="s">
        <v>117</v>
      </c>
      <c r="F2824" s="143">
        <v>401.35</v>
      </c>
      <c r="G2824" s="143">
        <f>75/1000</f>
        <v>7.4999999999999997E-2</v>
      </c>
      <c r="H2824" s="146">
        <f>+PI()*G2824^2/4</f>
        <v>4.4178646691106467E-3</v>
      </c>
      <c r="I2824" s="156">
        <f>+D2788+O2788</f>
        <v>334.91334130580117</v>
      </c>
      <c r="J2824" s="147">
        <f>+D2823</f>
        <v>335.11186279202684</v>
      </c>
      <c r="K2824" s="147">
        <f>+I2824-J2824</f>
        <v>-0.19852148622567256</v>
      </c>
      <c r="L2824" s="142">
        <f>(-2*POWER(2*9.81*G2824*ABS(K2824)/F2824,0.5))*(LOG10(($D$2/(3.7*G2824))+((2.51*$D$3*POWER(F2824,0.5))/(G2824*POWER(2*9.81*G2824*ABS(K2824),0.5)))))</f>
        <v>0.15648871001230272</v>
      </c>
      <c r="M2824" s="146">
        <f>+IF(K2824&lt;0,-H2824*L2824,H2824*L2824)</f>
        <v>-6.9134594307805369E-4</v>
      </c>
      <c r="N2824" s="142">
        <f>+M2824/K2824</f>
        <v>3.4824741453534898E-3</v>
      </c>
      <c r="O2824" s="148"/>
    </row>
    <row r="2825" spans="2:15" ht="15.75" x14ac:dyDescent="0.3">
      <c r="B2825" s="141"/>
      <c r="C2825" s="142"/>
      <c r="D2825" s="143"/>
      <c r="E2825" s="144"/>
      <c r="F2825" s="142"/>
      <c r="G2825" s="142"/>
      <c r="H2825" s="146"/>
      <c r="I2825" s="152"/>
      <c r="J2825" s="143"/>
      <c r="K2825" s="142"/>
      <c r="L2825" s="149" t="s">
        <v>166</v>
      </c>
      <c r="M2825" s="150">
        <f>+SUM(M2823:M2824)-C2823</f>
        <v>-3.2390295744075259E-6</v>
      </c>
      <c r="N2825" s="151">
        <f>+SUM(N2823:N2824)</f>
        <v>1.6940035488061628E-2</v>
      </c>
      <c r="O2825" s="153"/>
    </row>
    <row r="2826" spans="2:15" ht="15.75" x14ac:dyDescent="0.3">
      <c r="B2826" s="141"/>
      <c r="C2826" s="142"/>
      <c r="D2826" s="143"/>
      <c r="E2826" s="144"/>
      <c r="F2826" s="142"/>
      <c r="G2826" s="142"/>
      <c r="H2826" s="146"/>
      <c r="I2826" s="152"/>
      <c r="J2826" s="143"/>
      <c r="K2826" s="142"/>
      <c r="L2826" s="149"/>
      <c r="M2826" s="150"/>
      <c r="N2826" s="151"/>
      <c r="O2826" s="153"/>
    </row>
    <row r="2827" spans="2:15" x14ac:dyDescent="0.25">
      <c r="B2827" s="154" t="s">
        <v>145</v>
      </c>
      <c r="C2827" s="143">
        <f>1.95/1000</f>
        <v>1.9499999999999999E-3</v>
      </c>
      <c r="D2827" s="147">
        <f>+D2788+O2788</f>
        <v>334.91334130580117</v>
      </c>
      <c r="E2827" s="144" t="s">
        <v>117</v>
      </c>
      <c r="F2827" s="143">
        <v>401.35</v>
      </c>
      <c r="G2827" s="143">
        <f>75/1000</f>
        <v>7.4999999999999997E-2</v>
      </c>
      <c r="H2827" s="146">
        <f>+PI()*G2827^2/4</f>
        <v>4.4178646691106467E-3</v>
      </c>
      <c r="I2827" s="147">
        <f>+D2823+O2823</f>
        <v>335.1114803808357</v>
      </c>
      <c r="J2827" s="147">
        <f>+D2827</f>
        <v>334.91334130580117</v>
      </c>
      <c r="K2827" s="147">
        <f>+I2827-J2827</f>
        <v>0.19813907503453265</v>
      </c>
      <c r="L2827" s="262">
        <f>(-2*POWER(2*9.81*G2827*ABS(K2827)/F2827,0.5))*(LOG10(($D$2/(3.7*G2827))+((2.51*$D$3*POWER(F2827,0.5))/(G2827*POWER(2*9.81*G2827*ABS(K2827),0.5)))))</f>
        <v>0.1563154425651391</v>
      </c>
      <c r="M2827" s="146">
        <f>+IF(K2827&lt;0,-H2827*L2827,H2827*L2827)</f>
        <v>6.9058047094492259E-4</v>
      </c>
      <c r="N2827" s="142">
        <f>+M2827/K2827</f>
        <v>3.4853320619598373E-3</v>
      </c>
      <c r="O2827" s="148">
        <f>2*M2829/N2829</f>
        <v>-3.8432904854936119E-4</v>
      </c>
    </row>
    <row r="2828" spans="2:15" x14ac:dyDescent="0.25">
      <c r="B2828" s="141"/>
      <c r="C2828" s="142"/>
      <c r="D2828" s="143"/>
      <c r="E2828" s="144" t="s">
        <v>167</v>
      </c>
      <c r="F2828" s="143">
        <v>249.85</v>
      </c>
      <c r="G2828" s="143">
        <f>75/1000</f>
        <v>7.4999999999999997E-2</v>
      </c>
      <c r="H2828" s="146">
        <f>+PI()*G2828^2/4</f>
        <v>4.4178646691106467E-3</v>
      </c>
      <c r="I2828" s="147">
        <f>+D2792+O2792</f>
        <v>335.26552337016511</v>
      </c>
      <c r="J2828" s="147">
        <f>+D2827</f>
        <v>334.91334130580117</v>
      </c>
      <c r="K2828" s="147">
        <f>+I2828-J2828</f>
        <v>0.35218206436394439</v>
      </c>
      <c r="L2828" s="142">
        <f>(-2*POWER(2*9.81*G2828*ABS(K2828)/F2828,0.5))*(LOG10(($D$2/(3.7*G2828))+((2.51*$D$3*POWER(F2828,0.5))/(G2828*POWER(2*9.81*G2828*ABS(K2828),0.5)))))</f>
        <v>0.28476728392113815</v>
      </c>
      <c r="M2828" s="146">
        <f>+IF(K2828&lt;0,-H2828*L2828,H2828*L2828)</f>
        <v>1.2580633225537966E-3</v>
      </c>
      <c r="N2828" s="142">
        <f>+M2828/K2828</f>
        <v>3.5721958891515725E-3</v>
      </c>
      <c r="O2828" s="148"/>
    </row>
    <row r="2829" spans="2:15" ht="15.75" x14ac:dyDescent="0.3">
      <c r="B2829" s="141"/>
      <c r="C2829" s="142"/>
      <c r="D2829" s="152"/>
      <c r="E2829" s="144"/>
      <c r="F2829" s="142"/>
      <c r="G2829" s="142"/>
      <c r="H2829" s="146"/>
      <c r="I2829" s="152"/>
      <c r="J2829" s="143"/>
      <c r="K2829" s="142"/>
      <c r="L2829" s="149" t="s">
        <v>166</v>
      </c>
      <c r="M2829" s="150">
        <f>+SUM(M2827:M2828)-C2827</f>
        <v>-1.3562065012805852E-6</v>
      </c>
      <c r="N2829" s="151">
        <f>+SUM(N2827:N2828)</f>
        <v>7.0575279511114093E-3</v>
      </c>
      <c r="O2829" s="153"/>
    </row>
    <row r="2830" spans="2:15" x14ac:dyDescent="0.25">
      <c r="B2830" s="141"/>
      <c r="C2830" s="142"/>
      <c r="D2830" s="152"/>
      <c r="E2830" s="144"/>
      <c r="F2830" s="142"/>
      <c r="G2830" s="142"/>
      <c r="H2830" s="146"/>
      <c r="I2830" s="152"/>
      <c r="J2830" s="143"/>
      <c r="K2830" s="142"/>
      <c r="L2830" s="142"/>
      <c r="M2830" s="142"/>
      <c r="N2830" s="142"/>
      <c r="O2830" s="153"/>
    </row>
    <row r="2831" spans="2:15" x14ac:dyDescent="0.25">
      <c r="B2831" s="154" t="s">
        <v>146</v>
      </c>
      <c r="C2831" s="143">
        <f>4.52/1000</f>
        <v>4.5199999999999997E-3</v>
      </c>
      <c r="D2831" s="156">
        <f>+D2792+O2792</f>
        <v>335.26552337016511</v>
      </c>
      <c r="E2831" s="144" t="s">
        <v>112</v>
      </c>
      <c r="F2831" s="143">
        <v>401.36</v>
      </c>
      <c r="G2831" s="145">
        <f>110/1000</f>
        <v>0.11</v>
      </c>
      <c r="H2831" s="146">
        <f>+PI()*G2831^2/4</f>
        <v>9.5033177771091243E-3</v>
      </c>
      <c r="I2831" s="156">
        <f>+D2818+O2818</f>
        <v>335.3041789812379</v>
      </c>
      <c r="J2831" s="147">
        <f>+D2831</f>
        <v>335.26552337016511</v>
      </c>
      <c r="K2831" s="147">
        <f>+I2831-J2831</f>
        <v>3.8655611072783813E-2</v>
      </c>
      <c r="L2831" s="142">
        <f>(-2*POWER(2*9.81*G2831*ABS(K2831)/F2831,0.5))*(LOG10(($D$2/(3.7*G2831))+((2.51*$D$3*POWER(F2831,0.5))/(G2831*POWER(2*9.81*G2831*ABS(K2831),0.5)))))</f>
        <v>8.0601064057728003E-2</v>
      </c>
      <c r="M2831" s="146">
        <f>+IF(K2831&lt;0,-H2831*L2831,H2831*L2831)</f>
        <v>7.6597752491371779E-4</v>
      </c>
      <c r="N2831" s="142">
        <f>+M2831/K2831</f>
        <v>1.9815429213406437E-2</v>
      </c>
      <c r="O2831" s="148">
        <f>2*M2835/N2835</f>
        <v>-3.6137097470335038E-4</v>
      </c>
    </row>
    <row r="2832" spans="2:15" x14ac:dyDescent="0.25">
      <c r="B2832" s="141"/>
      <c r="C2832" s="142"/>
      <c r="D2832" s="152"/>
      <c r="E2832" s="144" t="s">
        <v>167</v>
      </c>
      <c r="F2832" s="143">
        <v>249.85</v>
      </c>
      <c r="G2832" s="145">
        <f>75/1000</f>
        <v>7.4999999999999997E-2</v>
      </c>
      <c r="H2832" s="146">
        <f>+PI()*G2832^2/4</f>
        <v>4.4178646691106467E-3</v>
      </c>
      <c r="I2832" s="156">
        <f>+D2827+O2827</f>
        <v>334.91295697675264</v>
      </c>
      <c r="J2832" s="147">
        <f>+D2831</f>
        <v>335.26552337016511</v>
      </c>
      <c r="K2832" s="147">
        <f>+I2832-J2832</f>
        <v>-0.35256639341247364</v>
      </c>
      <c r="L2832" s="142">
        <f>(-2*POWER(2*9.81*G2832*ABS(K2832)/F2832,0.5))*(LOG10(($D$2/(3.7*G2832))+((2.51*$D$3*POWER(F2832,0.5))/(G2832*POWER(2*9.81*G2832*ABS(K2832),0.5)))))</f>
        <v>0.28494405040280557</v>
      </c>
      <c r="M2832" s="146">
        <f>+IF(K2832&lt;0,-H2832*L2832,H2832*L2832)</f>
        <v>-1.2588442529478381E-3</v>
      </c>
      <c r="N2832" s="142">
        <f>+M2832/K2832</f>
        <v>3.570516862834099E-3</v>
      </c>
      <c r="O2832" s="148"/>
    </row>
    <row r="2833" spans="2:15" x14ac:dyDescent="0.25">
      <c r="B2833" s="141"/>
      <c r="C2833" s="142"/>
      <c r="D2833" s="152"/>
      <c r="E2833" s="144" t="s">
        <v>140</v>
      </c>
      <c r="F2833" s="143">
        <v>298.01</v>
      </c>
      <c r="G2833" s="145">
        <f>63/1000</f>
        <v>6.3E-2</v>
      </c>
      <c r="H2833" s="146">
        <f>+PI()*G2833^2/4</f>
        <v>3.1172453105244723E-3</v>
      </c>
      <c r="I2833" s="156">
        <f>+D2798+O2798</f>
        <v>335.22667554004545</v>
      </c>
      <c r="J2833" s="147">
        <f>+D2831</f>
        <v>335.26552337016511</v>
      </c>
      <c r="K2833" s="147">
        <f>+I2833-J2833</f>
        <v>-3.8847830119664195E-2</v>
      </c>
      <c r="L2833" s="142">
        <f>(-2*POWER(2*9.81*G2833*ABS(K2833)/F2833,0.5))*(LOG10(($D$2/(3.7*G2833))+((2.51*$D$3*POWER(F2833,0.5))/(G2833*POWER(2*9.81*G2833*ABS(K2833),0.5)))))</f>
        <v>6.341898650448656E-2</v>
      </c>
      <c r="M2833" s="146">
        <f>+IF(K2833&lt;0,-H2833*L2833,H2833*L2833)</f>
        <v>-1.9769253827932554E-4</v>
      </c>
      <c r="N2833" s="142">
        <f>+M2833/K2833</f>
        <v>5.0888952528459624E-3</v>
      </c>
      <c r="O2833" s="148"/>
    </row>
    <row r="2834" spans="2:15" x14ac:dyDescent="0.25">
      <c r="B2834" s="141"/>
      <c r="C2834" s="142"/>
      <c r="D2834" s="142"/>
      <c r="E2834" s="144" t="s">
        <v>168</v>
      </c>
      <c r="F2834" s="143">
        <v>184.94</v>
      </c>
      <c r="G2834" s="145">
        <f>110/1000</f>
        <v>0.11</v>
      </c>
      <c r="H2834" s="146">
        <f>+PI()*G2834^2/4</f>
        <v>9.5033177771091243E-3</v>
      </c>
      <c r="I2834" s="156">
        <f>+D2806+O2806</f>
        <v>335.78314980243391</v>
      </c>
      <c r="J2834" s="147">
        <f>+D2831</f>
        <v>335.26552337016511</v>
      </c>
      <c r="K2834" s="147">
        <f>+I2834-J2834</f>
        <v>0.51762643226879845</v>
      </c>
      <c r="L2834" s="142">
        <f>(-2*POWER(2*9.81*G2834*ABS(K2834)/F2834,0.5))*(LOG10(($D$2/(3.7*G2834))+((2.51*$D$3*POWER(F2834,0.5))/(G2834*POWER(2*9.81*G2834*ABS(K2834),0.5)))))</f>
        <v>0.54755591696529871</v>
      </c>
      <c r="M2834" s="146">
        <f>+IF(K2834&lt;0,-H2834*L2834,H2834*L2834)</f>
        <v>5.2035978796576106E-3</v>
      </c>
      <c r="N2834" s="142">
        <f>+M2834/K2834</f>
        <v>1.0052805566458075E-2</v>
      </c>
      <c r="O2834" s="148"/>
    </row>
    <row r="2835" spans="2:15" ht="15.75" x14ac:dyDescent="0.3">
      <c r="B2835" s="141"/>
      <c r="C2835" s="142"/>
      <c r="D2835" s="142"/>
      <c r="E2835" s="142"/>
      <c r="F2835" s="142"/>
      <c r="G2835" s="142"/>
      <c r="H2835" s="146"/>
      <c r="I2835" s="152"/>
      <c r="J2835" s="143"/>
      <c r="K2835" s="142"/>
      <c r="L2835" s="149" t="s">
        <v>166</v>
      </c>
      <c r="M2835" s="150">
        <f>+SUM(M2831:M2834)-C2831</f>
        <v>-6.9613866558347268E-6</v>
      </c>
      <c r="N2835" s="151">
        <f>+SUM(N2831:N2834)</f>
        <v>3.8527646895544575E-2</v>
      </c>
      <c r="O2835" s="153"/>
    </row>
    <row r="2836" spans="2:15" x14ac:dyDescent="0.25">
      <c r="B2836" s="141"/>
      <c r="C2836" s="142"/>
      <c r="D2836" s="142"/>
      <c r="E2836" s="142"/>
      <c r="F2836" s="142"/>
      <c r="G2836" s="142"/>
      <c r="H2836" s="146"/>
      <c r="I2836" s="142"/>
      <c r="J2836" s="143"/>
      <c r="K2836" s="142"/>
      <c r="L2836" s="142"/>
      <c r="M2836" s="142"/>
      <c r="N2836" s="142"/>
      <c r="O2836" s="153"/>
    </row>
    <row r="2837" spans="2:15" x14ac:dyDescent="0.25">
      <c r="B2837" s="154" t="s">
        <v>147</v>
      </c>
      <c r="C2837" s="142">
        <f>0.79/1000</f>
        <v>7.9000000000000001E-4</v>
      </c>
      <c r="D2837" s="147">
        <f>+D2798+O2798</f>
        <v>335.22667554004545</v>
      </c>
      <c r="E2837" s="144" t="s">
        <v>140</v>
      </c>
      <c r="F2837" s="143">
        <v>298.01</v>
      </c>
      <c r="G2837" s="143">
        <f>63/1000</f>
        <v>6.3E-2</v>
      </c>
      <c r="H2837" s="146">
        <f>+PI()*G2837^2/4</f>
        <v>3.1172453105244723E-3</v>
      </c>
      <c r="I2837" s="147">
        <f>+D2831+O2831</f>
        <v>335.26516199919041</v>
      </c>
      <c r="J2837" s="147">
        <f>+D2837</f>
        <v>335.22667554004545</v>
      </c>
      <c r="K2837" s="147">
        <f>+I2837-J2837</f>
        <v>3.8486459144962737E-2</v>
      </c>
      <c r="L2837" s="142">
        <f>(-2*POWER(2*9.81*G2837*ABS(K2837)/F2837,0.5))*(LOG10(($D$2/(3.7*G2837))+((2.51*$D$3*POWER(F2837,0.5))/(G2837*POWER(2*9.81*G2837*ABS(K2837),0.5)))))</f>
        <v>6.3072151305919782E-2</v>
      </c>
      <c r="M2837" s="146">
        <f>+IF(K2837&lt;0,-H2837*L2837,H2837*L2837)</f>
        <v>1.966113678830684E-4</v>
      </c>
      <c r="N2837" s="142">
        <f>+M2837/K2837</f>
        <v>5.1085855194553977E-3</v>
      </c>
      <c r="O2837" s="148">
        <f>2*M2839/N2839</f>
        <v>-3.6462003751246808E-4</v>
      </c>
    </row>
    <row r="2838" spans="2:15" x14ac:dyDescent="0.25">
      <c r="B2838" s="141"/>
      <c r="C2838" s="142"/>
      <c r="D2838" s="142"/>
      <c r="E2838" s="144" t="s">
        <v>169</v>
      </c>
      <c r="F2838" s="143">
        <v>119.71</v>
      </c>
      <c r="G2838" s="143">
        <f>63/1000</f>
        <v>6.3E-2</v>
      </c>
      <c r="H2838" s="146">
        <f>+PI()*G2838^2/4</f>
        <v>3.1172453105244723E-3</v>
      </c>
      <c r="I2838" s="147">
        <f>+D2802+O2802</f>
        <v>335.32982086275285</v>
      </c>
      <c r="J2838" s="147">
        <f>+D2837</f>
        <v>335.22667554004545</v>
      </c>
      <c r="K2838" s="147">
        <f>+I2838-J2838</f>
        <v>0.10314532270740528</v>
      </c>
      <c r="L2838" s="142">
        <f>(-2*POWER(2*9.81*G2838*ABS(K2838)/F2838,0.5))*(LOG10(($D$2/(3.7*G2838))+((2.51*$D$3*POWER(F2838,0.5))/(G2838*POWER(2*9.81*G2838*ABS(K2838),0.5)))))</f>
        <v>0.18972262444900828</v>
      </c>
      <c r="M2838" s="146">
        <f>+IF(K2838&lt;0,-H2838*L2838,H2838*L2838)</f>
        <v>5.9141196136406661E-4</v>
      </c>
      <c r="N2838" s="142">
        <f>+M2838/K2838</f>
        <v>5.7337739205270463E-3</v>
      </c>
      <c r="O2838" s="148"/>
    </row>
    <row r="2839" spans="2:15" ht="15.75" x14ac:dyDescent="0.3">
      <c r="B2839" s="141"/>
      <c r="C2839" s="142"/>
      <c r="D2839" s="142"/>
      <c r="E2839" s="142"/>
      <c r="F2839" s="142"/>
      <c r="G2839" s="142"/>
      <c r="H2839" s="146"/>
      <c r="I2839" s="142"/>
      <c r="J2839" s="142"/>
      <c r="K2839" s="142"/>
      <c r="L2839" s="149" t="s">
        <v>166</v>
      </c>
      <c r="M2839" s="150">
        <f>+SUM(M2837:M2838)-C2837</f>
        <v>-1.9766707528650306E-6</v>
      </c>
      <c r="N2839" s="151">
        <f>+SUM(N2837:N2838)</f>
        <v>1.0842359439982444E-2</v>
      </c>
      <c r="O2839" s="153"/>
    </row>
    <row r="2840" spans="2:15" x14ac:dyDescent="0.25">
      <c r="B2840" s="141"/>
      <c r="C2840" s="142"/>
      <c r="D2840" s="142"/>
      <c r="E2840" s="142"/>
      <c r="F2840" s="142"/>
      <c r="G2840" s="142"/>
      <c r="H2840" s="146"/>
      <c r="I2840" s="142"/>
      <c r="J2840" s="142"/>
      <c r="K2840" s="142"/>
      <c r="L2840" s="142"/>
      <c r="M2840" s="142"/>
      <c r="N2840" s="142"/>
      <c r="O2840" s="153"/>
    </row>
    <row r="2841" spans="2:15" x14ac:dyDescent="0.25">
      <c r="B2841" s="154" t="s">
        <v>148</v>
      </c>
      <c r="C2841" s="142">
        <f>0.76/1000</f>
        <v>7.6000000000000004E-4</v>
      </c>
      <c r="D2841" s="147">
        <f>+D2802+O2802</f>
        <v>335.32982086275285</v>
      </c>
      <c r="E2841" s="144" t="s">
        <v>169</v>
      </c>
      <c r="F2841" s="143">
        <v>119.71</v>
      </c>
      <c r="G2841" s="143">
        <f>63/1000</f>
        <v>6.3E-2</v>
      </c>
      <c r="H2841" s="146">
        <f>+PI()*G2841^2/4</f>
        <v>3.1172453105244723E-3</v>
      </c>
      <c r="I2841" s="147">
        <f>+D2837+O2837</f>
        <v>335.22631092000796</v>
      </c>
      <c r="J2841" s="261">
        <f>+D2841</f>
        <v>335.32982086275285</v>
      </c>
      <c r="K2841" s="147">
        <f>+I2841-J2841</f>
        <v>-0.10350994274489267</v>
      </c>
      <c r="L2841" s="142">
        <f>(-2*POWER(2*9.81*G2841*ABS(K2841)/F2841,0.5))*(LOG10(($D$2/(3.7*G2841))+((2.51*$D$3*POWER(F2841,0.5))/(G2841*POWER(2*9.81*G2841*ABS(K2841),0.5)))))</f>
        <v>0.19010750615156793</v>
      </c>
      <c r="M2841" s="146">
        <f>+IF(K2841&lt;0,-H2841*L2841,H2841*L2841)</f>
        <v>-5.9261173204647741E-4</v>
      </c>
      <c r="N2841" s="142">
        <f>+M2841/K2841</f>
        <v>5.7251672286884507E-3</v>
      </c>
      <c r="O2841" s="148">
        <f>2*M2843/N2843</f>
        <v>-3.4427040541047189E-4</v>
      </c>
    </row>
    <row r="2842" spans="2:15" x14ac:dyDescent="0.25">
      <c r="B2842" s="141"/>
      <c r="C2842" s="142"/>
      <c r="D2842" s="142"/>
      <c r="E2842" s="144" t="s">
        <v>122</v>
      </c>
      <c r="F2842" s="143">
        <v>283.68</v>
      </c>
      <c r="G2842" s="143">
        <f>75/1000</f>
        <v>7.4999999999999997E-2</v>
      </c>
      <c r="H2842" s="146">
        <f>+PI()*G2842^2/4</f>
        <v>4.4178646691106467E-3</v>
      </c>
      <c r="I2842" s="147">
        <f>+D2806+O2806</f>
        <v>335.78314980243391</v>
      </c>
      <c r="J2842" s="261">
        <f>+D2841</f>
        <v>335.32982086275285</v>
      </c>
      <c r="K2842" s="147">
        <f>+I2842-J2842</f>
        <v>0.45332893968105736</v>
      </c>
      <c r="L2842" s="262">
        <f>(-2*POWER(2*9.81*G2842*ABS(K2842)/F2842,0.5))*(LOG10(($D$2/(3.7*G2842))+((2.51*$D$3*POWER(F2842,0.5))/(G2842*POWER(2*9.81*G2842*ABS(K2842),0.5)))))</f>
        <v>0.30582946609954759</v>
      </c>
      <c r="M2842" s="146">
        <f>+IF(K2842&lt;0,-H2842*L2842,H2842*L2842)</f>
        <v>1.3511131930541635E-3</v>
      </c>
      <c r="N2842" s="142">
        <f>+M2842/K2842</f>
        <v>2.9804256353118518E-3</v>
      </c>
      <c r="O2842" s="148"/>
    </row>
    <row r="2843" spans="2:15" ht="15.75" x14ac:dyDescent="0.3">
      <c r="B2843" s="141"/>
      <c r="C2843" s="142"/>
      <c r="D2843" s="142"/>
      <c r="E2843" s="142"/>
      <c r="F2843" s="142"/>
      <c r="G2843" s="142"/>
      <c r="H2843" s="142"/>
      <c r="I2843" s="142"/>
      <c r="J2843" s="142"/>
      <c r="K2843" s="142"/>
      <c r="L2843" s="149" t="s">
        <v>166</v>
      </c>
      <c r="M2843" s="150">
        <f>+SUM(M2841:M2842)-C2841</f>
        <v>-1.4985389923139478E-6</v>
      </c>
      <c r="N2843" s="151">
        <f>+SUM(N2841:N2842)</f>
        <v>8.7055928640003034E-3</v>
      </c>
      <c r="O2843" s="153"/>
    </row>
    <row r="2844" spans="2:15" x14ac:dyDescent="0.25">
      <c r="B2844" s="154"/>
      <c r="C2844" s="142"/>
      <c r="D2844" s="142"/>
      <c r="E2844" s="142"/>
      <c r="F2844" s="142"/>
      <c r="G2844" s="142"/>
      <c r="H2844" s="142"/>
      <c r="I2844" s="142"/>
      <c r="J2844" s="142"/>
      <c r="K2844" s="142"/>
      <c r="L2844" s="142"/>
      <c r="M2844" s="142"/>
      <c r="N2844" s="142"/>
      <c r="O2844" s="153"/>
    </row>
    <row r="2845" spans="2:15" x14ac:dyDescent="0.25">
      <c r="B2845" s="154" t="s">
        <v>142</v>
      </c>
      <c r="C2845" s="142">
        <f>3.71/1000</f>
        <v>3.7099999999999998E-3</v>
      </c>
      <c r="D2845" s="147">
        <f>+D2806+O2806</f>
        <v>335.78314980243391</v>
      </c>
      <c r="E2845" s="144" t="s">
        <v>168</v>
      </c>
      <c r="F2845" s="143">
        <v>184.94</v>
      </c>
      <c r="G2845" s="145">
        <f>110/1000</f>
        <v>0.11</v>
      </c>
      <c r="H2845" s="146">
        <f>+PI()*G2845^2/4</f>
        <v>9.5033177771091243E-3</v>
      </c>
      <c r="I2845" s="147">
        <f>+D2831+O2831</f>
        <v>335.26516199919041</v>
      </c>
      <c r="J2845" s="261">
        <f>+D2845</f>
        <v>335.78314980243391</v>
      </c>
      <c r="K2845" s="147">
        <f>+I2845-J2845</f>
        <v>-0.51798780324349991</v>
      </c>
      <c r="L2845" s="262">
        <f>(-2*POWER(2*9.81*G2845*ABS(K2845)/F2845,0.5))*(LOG10(($D$2/(3.7*G2845))+((2.51*$D$3*POWER(F2845,0.5))/(G2845*POWER(2*9.81*G2845*ABS(K2845),0.5)))))</f>
        <v>0.54777029170031899</v>
      </c>
      <c r="M2845" s="146">
        <f>+IF(K2845&lt;0,-H2845*L2845,H2845*L2845)</f>
        <v>-5.2056351508878917E-3</v>
      </c>
      <c r="N2845" s="142">
        <f>+M2845/K2845</f>
        <v>1.0049725337723414E-2</v>
      </c>
      <c r="O2845" s="148">
        <f>2*M2848/N2848</f>
        <v>-2.8967051814349844E-4</v>
      </c>
    </row>
    <row r="2846" spans="2:15" x14ac:dyDescent="0.25">
      <c r="B2846" s="141"/>
      <c r="C2846" s="142"/>
      <c r="D2846" s="142"/>
      <c r="E2846" s="144" t="s">
        <v>171</v>
      </c>
      <c r="F2846" s="143">
        <v>283.68</v>
      </c>
      <c r="G2846" s="143">
        <f>75/1000</f>
        <v>7.4999999999999997E-2</v>
      </c>
      <c r="H2846" s="146">
        <f>+PI()*G2846^2/4</f>
        <v>4.4178646691106467E-3</v>
      </c>
      <c r="I2846" s="147">
        <f>+D2841+O2841</f>
        <v>335.32947659234742</v>
      </c>
      <c r="J2846" s="261">
        <f>+D2845</f>
        <v>335.78314980243391</v>
      </c>
      <c r="K2846" s="147">
        <f>+I2846-J2846</f>
        <v>-0.45367321008649242</v>
      </c>
      <c r="L2846" s="262">
        <f>(-2*POWER(2*9.81*G2846*ABS(K2846)/F2846,0.5))*(LOG10(($D$2/(3.7*G2846))+((2.51*$D$3*POWER(F2846,0.5))/(G2846*POWER(2*9.81*G2846*ABS(K2846),0.5)))))</f>
        <v>0.30596144208283538</v>
      </c>
      <c r="M2846" s="146">
        <f>+IF(K2846&lt;0,-H2846*L2846,H2846*L2846)</f>
        <v>-1.3516962450879019E-3</v>
      </c>
      <c r="N2846" s="142">
        <f>+M2846/K2846</f>
        <v>2.9794491167556537E-3</v>
      </c>
      <c r="O2846" s="148"/>
    </row>
    <row r="2847" spans="2:15" x14ac:dyDescent="0.25">
      <c r="B2847" s="141"/>
      <c r="C2847" s="142"/>
      <c r="D2847" s="142"/>
      <c r="E2847" s="144" t="s">
        <v>170</v>
      </c>
      <c r="F2847" s="143">
        <v>372.26</v>
      </c>
      <c r="G2847" s="145">
        <f>110/1000</f>
        <v>0.11</v>
      </c>
      <c r="H2847" s="146">
        <f>+PI()*G2847^2/4</f>
        <v>9.5033177771091243E-3</v>
      </c>
      <c r="I2847" s="147">
        <v>339.3</v>
      </c>
      <c r="J2847" s="261">
        <f>+D2845</f>
        <v>335.78314980243391</v>
      </c>
      <c r="K2847" s="147">
        <f>+I2847-J2847</f>
        <v>3.5168501975661002</v>
      </c>
      <c r="L2847" s="262">
        <f>(-2*POWER(2*9.81*G2847*ABS(K2847)/F2847,0.5))*(LOG10(($D$2/(3.7*G2847))+((2.51*$D$3*POWER(F2847,0.5))/(G2847*POWER(2*9.81*G2847*ABS(K2847),0.5)))))</f>
        <v>1.0801513540960272</v>
      </c>
      <c r="M2847" s="146">
        <f>+IF(K2847&lt;0,-H2847*L2847,H2847*L2847)</f>
        <v>1.0265021565349268E-2</v>
      </c>
      <c r="N2847" s="142">
        <f>+M2847/K2847</f>
        <v>2.918811148809626E-3</v>
      </c>
      <c r="O2847" s="148"/>
    </row>
    <row r="2848" spans="2:15" ht="16.5" thickBot="1" x14ac:dyDescent="0.35">
      <c r="B2848" s="299"/>
      <c r="C2848" s="300"/>
      <c r="D2848" s="300"/>
      <c r="E2848" s="300"/>
      <c r="F2848" s="300"/>
      <c r="G2848" s="300"/>
      <c r="H2848" s="300"/>
      <c r="I2848" s="300"/>
      <c r="J2848" s="300"/>
      <c r="K2848" s="300"/>
      <c r="L2848" s="301" t="s">
        <v>166</v>
      </c>
      <c r="M2848" s="302">
        <f>+SUM(M2845:M2847)-C2845</f>
        <v>-2.3098306265248447E-6</v>
      </c>
      <c r="N2848" s="303">
        <f>+SUM(N2845:N2847)</f>
        <v>1.5947985603288695E-2</v>
      </c>
      <c r="O2848" s="304"/>
    </row>
    <row r="2850" spans="2:15" ht="15.75" thickBot="1" x14ac:dyDescent="0.3"/>
    <row r="2851" spans="2:15" ht="15.75" thickBot="1" x14ac:dyDescent="0.3">
      <c r="B2851" s="131">
        <f>+B2812+1</f>
        <v>74</v>
      </c>
      <c r="D2851" s="297"/>
    </row>
    <row r="2852" spans="2:15" ht="32.25" thickBot="1" x14ac:dyDescent="0.3">
      <c r="B2852" s="125" t="s">
        <v>151</v>
      </c>
      <c r="C2852" s="298" t="s">
        <v>161</v>
      </c>
      <c r="D2852" s="298" t="s">
        <v>153</v>
      </c>
      <c r="E2852" s="125" t="s">
        <v>152</v>
      </c>
      <c r="F2852" s="125" t="s">
        <v>78</v>
      </c>
      <c r="G2852" s="125" t="s">
        <v>115</v>
      </c>
      <c r="H2852" s="125" t="s">
        <v>154</v>
      </c>
      <c r="I2852" s="125" t="s">
        <v>155</v>
      </c>
      <c r="J2852" s="125" t="s">
        <v>156</v>
      </c>
      <c r="K2852" s="125" t="s">
        <v>157</v>
      </c>
      <c r="L2852" s="125" t="s">
        <v>82</v>
      </c>
      <c r="M2852" s="125" t="s">
        <v>164</v>
      </c>
      <c r="N2852" s="125" t="s">
        <v>158</v>
      </c>
      <c r="O2852" s="129" t="s">
        <v>165</v>
      </c>
    </row>
    <row r="2853" spans="2:15" x14ac:dyDescent="0.25">
      <c r="B2853" s="132" t="s">
        <v>127</v>
      </c>
      <c r="C2853" s="133">
        <f>2.97/1000</f>
        <v>2.97E-3</v>
      </c>
      <c r="D2853" s="134">
        <f>+D2814+O2814</f>
        <v>336.47113711328393</v>
      </c>
      <c r="E2853" s="135" t="s">
        <v>110</v>
      </c>
      <c r="F2853" s="136">
        <v>310.83</v>
      </c>
      <c r="G2853" s="137">
        <f>110/1000</f>
        <v>0.11</v>
      </c>
      <c r="H2853" s="138">
        <f>+PI()*G2853^2/4</f>
        <v>9.5033177771091243E-3</v>
      </c>
      <c r="I2853" s="134">
        <v>339.3</v>
      </c>
      <c r="J2853" s="134">
        <f>+D2853</f>
        <v>336.47113711328393</v>
      </c>
      <c r="K2853" s="134">
        <f>+I2853-J2853</f>
        <v>2.828862886716081</v>
      </c>
      <c r="L2853" s="133">
        <f>(-2*POWER(2*9.81*G2853*ABS(K2853)/F2853,0.5))*(LOG10(($D$2/(3.7*G2853))+((2.51*$D$3*POWER(F2853,0.5))/(G2853*POWER(2*9.81*G2853*ABS(K2853),0.5)))))</f>
        <v>1.0579468820240328</v>
      </c>
      <c r="M2853" s="139">
        <f>+IF(K2853&lt;0,-H2853*L2853,H2853*L2853)</f>
        <v>1.005400541117616E-2</v>
      </c>
      <c r="N2853" s="133">
        <f>+M2853/K2853</f>
        <v>3.5540801423739102E-3</v>
      </c>
      <c r="O2853" s="140">
        <f>2*M2855/N2855</f>
        <v>-2.3643581904156898E-4</v>
      </c>
    </row>
    <row r="2854" spans="2:15" x14ac:dyDescent="0.25">
      <c r="B2854" s="141"/>
      <c r="C2854" s="142"/>
      <c r="D2854" s="143"/>
      <c r="E2854" s="144" t="s">
        <v>138</v>
      </c>
      <c r="F2854" s="143">
        <v>240.22</v>
      </c>
      <c r="G2854" s="145">
        <f>110/1000</f>
        <v>0.11</v>
      </c>
      <c r="H2854" s="146">
        <f>+PI()*G2854^2/4</f>
        <v>9.5033177771091243E-3</v>
      </c>
      <c r="I2854" s="147">
        <f>+D2818+O2818</f>
        <v>335.3041789812379</v>
      </c>
      <c r="J2854" s="147">
        <f>+D2853</f>
        <v>336.47113711328393</v>
      </c>
      <c r="K2854" s="147">
        <f>+I2854-J2854</f>
        <v>-1.1669581320460338</v>
      </c>
      <c r="L2854" s="142">
        <f>(-2*POWER(2*9.81*G2854*ABS(K2854)/F2854,0.5))*(LOG10(($D$2/(3.7*G2854))+((2.51*$D$3*POWER(F2854,0.5))/(G2854*POWER(2*9.81*G2854*ABS(K2854),0.5)))))</f>
        <v>0.74554418666826316</v>
      </c>
      <c r="M2854" s="146">
        <f>+IF(K2854&lt;0,-H2854*L2854,H2854*L2854)</f>
        <v>-7.0851433227848686E-3</v>
      </c>
      <c r="N2854" s="142">
        <f>+M2854/K2854</f>
        <v>6.0714631726867955E-3</v>
      </c>
      <c r="O2854" s="148"/>
    </row>
    <row r="2855" spans="2:15" ht="15.75" x14ac:dyDescent="0.3">
      <c r="B2855" s="141"/>
      <c r="C2855" s="142"/>
      <c r="D2855" s="143"/>
      <c r="E2855" s="144"/>
      <c r="F2855" s="143"/>
      <c r="G2855" s="145"/>
      <c r="H2855" s="146"/>
      <c r="I2855" s="147"/>
      <c r="J2855" s="147"/>
      <c r="K2855" s="147"/>
      <c r="L2855" s="149" t="s">
        <v>166</v>
      </c>
      <c r="M2855" s="150">
        <f>+SUM(M2853:M2854)-C2853</f>
        <v>-1.1379116087082385E-6</v>
      </c>
      <c r="N2855" s="151">
        <f>+SUM(N2853:N2854)</f>
        <v>9.6255433150607052E-3</v>
      </c>
      <c r="O2855" s="148"/>
    </row>
    <row r="2856" spans="2:15" x14ac:dyDescent="0.25">
      <c r="B2856" s="141"/>
      <c r="C2856" s="142"/>
      <c r="D2856" s="143"/>
      <c r="E2856" s="144"/>
      <c r="F2856" s="142"/>
      <c r="G2856" s="142"/>
      <c r="H2856" s="146"/>
      <c r="I2856" s="152"/>
      <c r="J2856" s="142"/>
      <c r="K2856" s="142"/>
      <c r="L2856" s="142"/>
      <c r="M2856" s="142"/>
      <c r="N2856" s="142"/>
      <c r="O2856" s="153"/>
    </row>
    <row r="2857" spans="2:15" x14ac:dyDescent="0.25">
      <c r="B2857" s="154" t="s">
        <v>128</v>
      </c>
      <c r="C2857" s="142">
        <f>3.73/1000</f>
        <v>3.7299999999999998E-3</v>
      </c>
      <c r="D2857" s="147">
        <f>+D2818+O2818</f>
        <v>335.3041789812379</v>
      </c>
      <c r="E2857" s="144" t="s">
        <v>138</v>
      </c>
      <c r="F2857" s="143">
        <v>240.22</v>
      </c>
      <c r="G2857" s="155">
        <f>110/1000</f>
        <v>0.11</v>
      </c>
      <c r="H2857" s="146">
        <f>+PI()*G2857^2/4</f>
        <v>9.5033177771091243E-3</v>
      </c>
      <c r="I2857" s="156">
        <f>+D2853+O2853</f>
        <v>336.4709006774649</v>
      </c>
      <c r="J2857" s="147">
        <f>+D2857</f>
        <v>335.3041789812379</v>
      </c>
      <c r="K2857" s="147">
        <f>+I2857-J2857</f>
        <v>1.1667216962270004</v>
      </c>
      <c r="L2857" s="142">
        <f>(-2*POWER(2*9.81*G2857*ABS(K2857)/F2857,0.5))*(LOG10(($D$2/(3.7*G2857))+((2.51*$D$3*POWER(F2857,0.5))/(G2857*POWER(2*9.81*G2857*ABS(K2857),0.5)))))</f>
        <v>0.74545979141521634</v>
      </c>
      <c r="M2857" s="146">
        <f>+IF(K2857&lt;0,-H2857*L2857,H2857*L2857)</f>
        <v>7.0843412878762854E-3</v>
      </c>
      <c r="N2857" s="142">
        <f>+M2857/K2857</f>
        <v>6.0720061268989527E-3</v>
      </c>
      <c r="O2857" s="148">
        <f>2*M2860/N2860</f>
        <v>-3.4558050971867895E-4</v>
      </c>
    </row>
    <row r="2858" spans="2:15" x14ac:dyDescent="0.25">
      <c r="B2858" s="141"/>
      <c r="C2858" s="142"/>
      <c r="D2858" s="143"/>
      <c r="E2858" s="144" t="s">
        <v>139</v>
      </c>
      <c r="F2858" s="147">
        <v>237.3</v>
      </c>
      <c r="G2858" s="155">
        <f>110/1000</f>
        <v>0.11</v>
      </c>
      <c r="H2858" s="146">
        <f>+PI()*G2858^2/4</f>
        <v>9.5033177771091243E-3</v>
      </c>
      <c r="I2858" s="156">
        <f>+D2823+O2823</f>
        <v>335.1114803808357</v>
      </c>
      <c r="J2858" s="147">
        <f>+D2857</f>
        <v>335.3041789812379</v>
      </c>
      <c r="K2858" s="147">
        <f>+I2858-J2858</f>
        <v>-0.19269860040219555</v>
      </c>
      <c r="L2858" s="142">
        <f>(-2*POWER(2*9.81*G2858*ABS(K2858)/F2858,0.5))*(LOG10(($D$2/(3.7*G2858))+((2.51*$D$3*POWER(F2858,0.5))/(G2858*POWER(2*9.81*G2858*ABS(K2858),0.5)))))</f>
        <v>0.272643702043872</v>
      </c>
      <c r="M2858" s="146">
        <f>+IF(K2858&lt;0,-H2858*L2858,H2858*L2858)</f>
        <v>-2.591019740450372E-3</v>
      </c>
      <c r="N2858" s="142">
        <f>+M2858/K2858</f>
        <v>1.3445970728601361E-2</v>
      </c>
      <c r="O2858" s="148"/>
    </row>
    <row r="2859" spans="2:15" x14ac:dyDescent="0.25">
      <c r="B2859" s="141"/>
      <c r="C2859" s="142"/>
      <c r="D2859" s="143"/>
      <c r="E2859" s="144" t="s">
        <v>112</v>
      </c>
      <c r="F2859" s="143">
        <v>401.36</v>
      </c>
      <c r="G2859" s="155">
        <f>110/1000</f>
        <v>0.11</v>
      </c>
      <c r="H2859" s="146">
        <f>+PI()*G2859^2/4</f>
        <v>9.5033177771091243E-3</v>
      </c>
      <c r="I2859" s="156">
        <f>+D2831+O2831</f>
        <v>335.26516199919041</v>
      </c>
      <c r="J2859" s="147">
        <f>+D2857</f>
        <v>335.3041789812379</v>
      </c>
      <c r="K2859" s="147">
        <f>+I2859-J2859</f>
        <v>-3.9016982047485271E-2</v>
      </c>
      <c r="L2859" s="142">
        <f>(-2*POWER(2*9.81*G2859*ABS(K2859)/F2859,0.5))*(LOG10(($D$2/(3.7*G2859))+((2.51*$D$3*POWER(F2859,0.5))/(G2859*POWER(2*9.81*G2859*ABS(K2859),0.5)))))</f>
        <v>8.1035335207332193E-2</v>
      </c>
      <c r="M2859" s="146">
        <f>+IF(K2859&lt;0,-H2859*L2859,H2859*L2859)</f>
        <v>-7.7010454164983693E-4</v>
      </c>
      <c r="N2859" s="142">
        <f>+M2859/K2859</f>
        <v>1.9737675782114262E-2</v>
      </c>
      <c r="O2859" s="148"/>
    </row>
    <row r="2860" spans="2:15" ht="15.75" x14ac:dyDescent="0.3">
      <c r="B2860" s="141"/>
      <c r="C2860" s="142"/>
      <c r="D2860" s="143"/>
      <c r="E2860" s="144"/>
      <c r="F2860" s="143"/>
      <c r="G2860" s="155"/>
      <c r="H2860" s="146"/>
      <c r="I2860" s="156"/>
      <c r="J2860" s="147"/>
      <c r="K2860" s="147"/>
      <c r="L2860" s="149" t="s">
        <v>166</v>
      </c>
      <c r="M2860" s="150">
        <f>+SUM(M2857:M2859)-C2857</f>
        <v>-6.7829942239231236E-6</v>
      </c>
      <c r="N2860" s="151">
        <f>+SUM(N2857:N2859)</f>
        <v>3.9255652637614574E-2</v>
      </c>
      <c r="O2860" s="153"/>
    </row>
    <row r="2861" spans="2:15" x14ac:dyDescent="0.25">
      <c r="B2861" s="141"/>
      <c r="C2861" s="142"/>
      <c r="D2861" s="143"/>
      <c r="E2861" s="144"/>
      <c r="F2861" s="142"/>
      <c r="G2861" s="142"/>
      <c r="H2861" s="146"/>
      <c r="I2861" s="152"/>
      <c r="J2861" s="143"/>
      <c r="K2861" s="142"/>
      <c r="L2861" s="142"/>
      <c r="M2861" s="142"/>
      <c r="N2861" s="142"/>
      <c r="O2861" s="153"/>
    </row>
    <row r="2862" spans="2:15" x14ac:dyDescent="0.25">
      <c r="B2862" s="154" t="s">
        <v>141</v>
      </c>
      <c r="C2862" s="179">
        <f>1.9/1000</f>
        <v>1.9E-3</v>
      </c>
      <c r="D2862" s="147">
        <f>+D2823+O2823</f>
        <v>335.1114803808357</v>
      </c>
      <c r="E2862" s="144" t="s">
        <v>139</v>
      </c>
      <c r="F2862" s="147">
        <v>237.3</v>
      </c>
      <c r="G2862" s="155">
        <f>110/1000</f>
        <v>0.11</v>
      </c>
      <c r="H2862" s="146">
        <f>+PI()*G2862^2/4</f>
        <v>9.5033177771091243E-3</v>
      </c>
      <c r="I2862" s="156">
        <f>+D2857+O2857</f>
        <v>335.30383340072819</v>
      </c>
      <c r="J2862" s="147">
        <f>+D2862</f>
        <v>335.1114803808357</v>
      </c>
      <c r="K2862" s="147">
        <f>+I2862-J2862</f>
        <v>0.19235301989249365</v>
      </c>
      <c r="L2862" s="142">
        <f>(-2*POWER(2*9.81*G2862*ABS(K2862)/F2862,0.5))*(LOG10(($D$2/(3.7*G2862))+((2.51*$D$3*POWER(F2862,0.5))/(G2862*POWER(2*9.81*G2862*ABS(K2862),0.5)))))</f>
        <v>0.27236672759063996</v>
      </c>
      <c r="M2862" s="146">
        <f>+IF(K2862&lt;0,-H2862*L2862,H2862*L2862)</f>
        <v>2.5883875642051671E-3</v>
      </c>
      <c r="N2862" s="142">
        <f>+M2862/K2862</f>
        <v>1.3456443603806274E-2</v>
      </c>
      <c r="O2862" s="148">
        <f>2*M2864/N2864</f>
        <v>-3.4975300954237883E-4</v>
      </c>
    </row>
    <row r="2863" spans="2:15" x14ac:dyDescent="0.25">
      <c r="B2863" s="141"/>
      <c r="C2863" s="142"/>
      <c r="D2863" s="143"/>
      <c r="E2863" s="144" t="s">
        <v>117</v>
      </c>
      <c r="F2863" s="143">
        <v>401.35</v>
      </c>
      <c r="G2863" s="143">
        <f>75/1000</f>
        <v>7.4999999999999997E-2</v>
      </c>
      <c r="H2863" s="146">
        <f>+PI()*G2863^2/4</f>
        <v>4.4178646691106467E-3</v>
      </c>
      <c r="I2863" s="156">
        <f>+D2827+O2827</f>
        <v>334.91295697675264</v>
      </c>
      <c r="J2863" s="147">
        <f>+D2862</f>
        <v>335.1114803808357</v>
      </c>
      <c r="K2863" s="147">
        <f>+I2863-J2863</f>
        <v>-0.19852340408306191</v>
      </c>
      <c r="L2863" s="142">
        <f>(-2*POWER(2*9.81*G2863*ABS(K2863)/F2863,0.5))*(LOG10(($D$2/(3.7*G2863))+((2.51*$D$3*POWER(F2863,0.5))/(G2863*POWER(2*9.81*G2863*ABS(K2863),0.5)))))</f>
        <v>0.15648957861170826</v>
      </c>
      <c r="M2863" s="146">
        <f>+IF(K2863&lt;0,-H2863*L2863,H2863*L2863)</f>
        <v>-6.9134978043267905E-4</v>
      </c>
      <c r="N2863" s="142">
        <f>+M2863/K2863</f>
        <v>3.4824598320076119E-3</v>
      </c>
      <c r="O2863" s="148"/>
    </row>
    <row r="2864" spans="2:15" ht="15.75" x14ac:dyDescent="0.3">
      <c r="B2864" s="141"/>
      <c r="C2864" s="142"/>
      <c r="D2864" s="143"/>
      <c r="E2864" s="144"/>
      <c r="F2864" s="142"/>
      <c r="G2864" s="142"/>
      <c r="H2864" s="146"/>
      <c r="I2864" s="152"/>
      <c r="J2864" s="143"/>
      <c r="K2864" s="142"/>
      <c r="L2864" s="149" t="s">
        <v>166</v>
      </c>
      <c r="M2864" s="150">
        <f>+SUM(M2862:M2863)-C2862</f>
        <v>-2.9622162275118238E-6</v>
      </c>
      <c r="N2864" s="151">
        <f>+SUM(N2862:N2863)</f>
        <v>1.6938903435813887E-2</v>
      </c>
      <c r="O2864" s="153"/>
    </row>
    <row r="2865" spans="2:15" ht="15.75" x14ac:dyDescent="0.3">
      <c r="B2865" s="141"/>
      <c r="C2865" s="142"/>
      <c r="D2865" s="143"/>
      <c r="E2865" s="144"/>
      <c r="F2865" s="142"/>
      <c r="G2865" s="142"/>
      <c r="H2865" s="146"/>
      <c r="I2865" s="152"/>
      <c r="J2865" s="143"/>
      <c r="K2865" s="142"/>
      <c r="L2865" s="149"/>
      <c r="M2865" s="150"/>
      <c r="N2865" s="151"/>
      <c r="O2865" s="153"/>
    </row>
    <row r="2866" spans="2:15" x14ac:dyDescent="0.25">
      <c r="B2866" s="154" t="s">
        <v>145</v>
      </c>
      <c r="C2866" s="143">
        <f>1.95/1000</f>
        <v>1.9499999999999999E-3</v>
      </c>
      <c r="D2866" s="147">
        <f>+D2827+O2827</f>
        <v>334.91295697675264</v>
      </c>
      <c r="E2866" s="144" t="s">
        <v>117</v>
      </c>
      <c r="F2866" s="143">
        <v>401.35</v>
      </c>
      <c r="G2866" s="143">
        <f>75/1000</f>
        <v>7.4999999999999997E-2</v>
      </c>
      <c r="H2866" s="146">
        <f>+PI()*G2866^2/4</f>
        <v>4.4178646691106467E-3</v>
      </c>
      <c r="I2866" s="147">
        <f>+D2862+O2862</f>
        <v>335.11113062782618</v>
      </c>
      <c r="J2866" s="147">
        <f>+D2866</f>
        <v>334.91295697675264</v>
      </c>
      <c r="K2866" s="147">
        <f>+I2866-J2866</f>
        <v>0.1981736510735459</v>
      </c>
      <c r="L2866" s="262">
        <f>(-2*POWER(2*9.81*G2866*ABS(K2866)/F2866,0.5))*(LOG10(($D$2/(3.7*G2866))+((2.51*$D$3*POWER(F2866,0.5))/(G2866*POWER(2*9.81*G2866*ABS(K2866),0.5)))))</f>
        <v>0.15633111467504734</v>
      </c>
      <c r="M2866" s="146">
        <f>+IF(K2866&lt;0,-H2866*L2866,H2866*L2866)</f>
        <v>6.9064970820557664E-4</v>
      </c>
      <c r="N2866" s="142">
        <f>+M2866/K2866</f>
        <v>3.4850733408008099E-3</v>
      </c>
      <c r="O2866" s="148">
        <f>2*M2868/N2868</f>
        <v>-3.5150341526901706E-4</v>
      </c>
    </row>
    <row r="2867" spans="2:15" x14ac:dyDescent="0.25">
      <c r="B2867" s="141"/>
      <c r="C2867" s="142"/>
      <c r="D2867" s="143"/>
      <c r="E2867" s="144" t="s">
        <v>167</v>
      </c>
      <c r="F2867" s="143">
        <v>249.85</v>
      </c>
      <c r="G2867" s="143">
        <f>75/1000</f>
        <v>7.4999999999999997E-2</v>
      </c>
      <c r="H2867" s="146">
        <f>+PI()*G2867^2/4</f>
        <v>4.4178646691106467E-3</v>
      </c>
      <c r="I2867" s="147">
        <f>+D2831+O2831</f>
        <v>335.26516199919041</v>
      </c>
      <c r="J2867" s="147">
        <f>+D2866</f>
        <v>334.91295697675264</v>
      </c>
      <c r="K2867" s="147">
        <f>+I2867-J2867</f>
        <v>0.35220502243777219</v>
      </c>
      <c r="L2867" s="142">
        <f>(-2*POWER(2*9.81*G2867*ABS(K2867)/F2867,0.5))*(LOG10(($D$2/(3.7*G2867))+((2.51*$D$3*POWER(F2867,0.5))/(G2867*POWER(2*9.81*G2867*ABS(K2867),0.5)))))</f>
        <v>0.28477784553087448</v>
      </c>
      <c r="M2867" s="146">
        <f>+IF(K2867&lt;0,-H2867*L2867,H2867*L2867)</f>
        <v>1.2581099823162996E-3</v>
      </c>
      <c r="N2867" s="142">
        <f>+M2867/K2867</f>
        <v>3.5720955187076675E-3</v>
      </c>
      <c r="O2867" s="148"/>
    </row>
    <row r="2868" spans="2:15" ht="15.75" x14ac:dyDescent="0.3">
      <c r="B2868" s="141"/>
      <c r="C2868" s="142"/>
      <c r="D2868" s="152"/>
      <c r="E2868" s="144"/>
      <c r="F2868" s="142"/>
      <c r="G2868" s="142"/>
      <c r="H2868" s="146"/>
      <c r="I2868" s="152"/>
      <c r="J2868" s="143"/>
      <c r="K2868" s="142"/>
      <c r="L2868" s="149" t="s">
        <v>166</v>
      </c>
      <c r="M2868" s="150">
        <f>+SUM(M2866:M2867)-C2866</f>
        <v>-1.2403094781236919E-6</v>
      </c>
      <c r="N2868" s="151">
        <f>+SUM(N2866:N2867)</f>
        <v>7.0571688595084774E-3</v>
      </c>
      <c r="O2868" s="153"/>
    </row>
    <row r="2869" spans="2:15" x14ac:dyDescent="0.25">
      <c r="B2869" s="141"/>
      <c r="C2869" s="142"/>
      <c r="D2869" s="152"/>
      <c r="E2869" s="144"/>
      <c r="F2869" s="142"/>
      <c r="G2869" s="142"/>
      <c r="H2869" s="146"/>
      <c r="I2869" s="152"/>
      <c r="J2869" s="143"/>
      <c r="K2869" s="142"/>
      <c r="L2869" s="142"/>
      <c r="M2869" s="142"/>
      <c r="N2869" s="142"/>
      <c r="O2869" s="153"/>
    </row>
    <row r="2870" spans="2:15" x14ac:dyDescent="0.25">
      <c r="B2870" s="154" t="s">
        <v>146</v>
      </c>
      <c r="C2870" s="143">
        <f>4.52/1000</f>
        <v>4.5199999999999997E-3</v>
      </c>
      <c r="D2870" s="156">
        <f>+D2831+O2831</f>
        <v>335.26516199919041</v>
      </c>
      <c r="E2870" s="144" t="s">
        <v>112</v>
      </c>
      <c r="F2870" s="143">
        <v>401.36</v>
      </c>
      <c r="G2870" s="145">
        <f>110/1000</f>
        <v>0.11</v>
      </c>
      <c r="H2870" s="146">
        <f>+PI()*G2870^2/4</f>
        <v>9.5033177771091243E-3</v>
      </c>
      <c r="I2870" s="156">
        <f>+D2857+O2857</f>
        <v>335.30383340072819</v>
      </c>
      <c r="J2870" s="147">
        <f>+D2870</f>
        <v>335.26516199919041</v>
      </c>
      <c r="K2870" s="147">
        <f>+I2870-J2870</f>
        <v>3.8671401537783368E-2</v>
      </c>
      <c r="L2870" s="142">
        <f>(-2*POWER(2*9.81*G2870*ABS(K2870)/F2870,0.5))*(LOG10(($D$2/(3.7*G2870))+((2.51*$D$3*POWER(F2870,0.5))/(G2870*POWER(2*9.81*G2870*ABS(K2870),0.5)))))</f>
        <v>8.0620076605753835E-2</v>
      </c>
      <c r="M2870" s="146">
        <f>+IF(K2870&lt;0,-H2870*L2870,H2870*L2870)</f>
        <v>7.6615820719935985E-4</v>
      </c>
      <c r="N2870" s="142">
        <f>+M2870/K2870</f>
        <v>1.9812010341823151E-2</v>
      </c>
      <c r="O2870" s="148">
        <f>2*M2874/N2874</f>
        <v>-3.3050437050509125E-4</v>
      </c>
    </row>
    <row r="2871" spans="2:15" x14ac:dyDescent="0.25">
      <c r="B2871" s="141"/>
      <c r="C2871" s="142"/>
      <c r="D2871" s="152"/>
      <c r="E2871" s="144" t="s">
        <v>167</v>
      </c>
      <c r="F2871" s="143">
        <v>249.85</v>
      </c>
      <c r="G2871" s="145">
        <f>75/1000</f>
        <v>7.4999999999999997E-2</v>
      </c>
      <c r="H2871" s="146">
        <f>+PI()*G2871^2/4</f>
        <v>4.4178646691106467E-3</v>
      </c>
      <c r="I2871" s="156">
        <f>+D2866+O2866</f>
        <v>334.91260547333735</v>
      </c>
      <c r="J2871" s="147">
        <f>+D2870</f>
        <v>335.26516199919041</v>
      </c>
      <c r="K2871" s="147">
        <f>+I2871-J2871</f>
        <v>-0.35255652585306052</v>
      </c>
      <c r="L2871" s="142">
        <f>(-2*POWER(2*9.81*G2871*ABS(K2871)/F2871,0.5))*(LOG10(($D$2/(3.7*G2871))+((2.51*$D$3*POWER(F2871,0.5))/(G2871*POWER(2*9.81*G2871*ABS(K2871),0.5)))))</f>
        <v>0.28493951302467985</v>
      </c>
      <c r="M2871" s="146">
        <f>+IF(K2871&lt;0,-H2871*L2871,H2871*L2871)</f>
        <v>-1.258824207425326E-3</v>
      </c>
      <c r="N2871" s="142">
        <f>+M2871/K2871</f>
        <v>3.5705599389471584E-3</v>
      </c>
      <c r="O2871" s="148"/>
    </row>
    <row r="2872" spans="2:15" x14ac:dyDescent="0.25">
      <c r="B2872" s="141"/>
      <c r="C2872" s="142"/>
      <c r="D2872" s="152"/>
      <c r="E2872" s="144" t="s">
        <v>140</v>
      </c>
      <c r="F2872" s="143">
        <v>298.01</v>
      </c>
      <c r="G2872" s="145">
        <f>63/1000</f>
        <v>6.3E-2</v>
      </c>
      <c r="H2872" s="146">
        <f>+PI()*G2872^2/4</f>
        <v>3.1172453105244723E-3</v>
      </c>
      <c r="I2872" s="156">
        <f>+D2837+O2837</f>
        <v>335.22631092000796</v>
      </c>
      <c r="J2872" s="147">
        <f>+D2870</f>
        <v>335.26516199919041</v>
      </c>
      <c r="K2872" s="147">
        <f>+I2872-J2872</f>
        <v>-3.8851079182450121E-2</v>
      </c>
      <c r="L2872" s="142">
        <f>(-2*POWER(2*9.81*G2872*ABS(K2872)/F2872,0.5))*(LOG10(($D$2/(3.7*G2872))+((2.51*$D$3*POWER(F2872,0.5))/(G2872*POWER(2*9.81*G2872*ABS(K2872),0.5)))))</f>
        <v>6.3422098624766915E-2</v>
      </c>
      <c r="M2872" s="146">
        <f>+IF(K2872&lt;0,-H2872*L2872,H2872*L2872)</f>
        <v>-1.9770223952167524E-4</v>
      </c>
      <c r="N2872" s="142">
        <f>+M2872/K2872</f>
        <v>5.0887193787652017E-3</v>
      </c>
      <c r="O2872" s="148"/>
    </row>
    <row r="2873" spans="2:15" x14ac:dyDescent="0.25">
      <c r="B2873" s="141"/>
      <c r="C2873" s="142"/>
      <c r="D2873" s="142"/>
      <c r="E2873" s="144" t="s">
        <v>168</v>
      </c>
      <c r="F2873" s="143">
        <v>184.94</v>
      </c>
      <c r="G2873" s="145">
        <f>110/1000</f>
        <v>0.11</v>
      </c>
      <c r="H2873" s="146">
        <f>+PI()*G2873^2/4</f>
        <v>9.5033177771091243E-3</v>
      </c>
      <c r="I2873" s="156">
        <f>+D2845+O2845</f>
        <v>335.78286013191575</v>
      </c>
      <c r="J2873" s="147">
        <f>+D2870</f>
        <v>335.26516199919041</v>
      </c>
      <c r="K2873" s="147">
        <f>+I2873-J2873</f>
        <v>0.51769813272534293</v>
      </c>
      <c r="L2873" s="142">
        <f>(-2*POWER(2*9.81*G2873*ABS(K2873)/F2873,0.5))*(LOG10(($D$2/(3.7*G2873))+((2.51*$D$3*POWER(F2873,0.5))/(G2873*POWER(2*9.81*G2873*ABS(K2873),0.5)))))</f>
        <v>0.54759845686701469</v>
      </c>
      <c r="M2873" s="146">
        <f>+IF(K2873&lt;0,-H2873*L2873,H2873*L2873)</f>
        <v>5.2040021498618244E-3</v>
      </c>
      <c r="N2873" s="142">
        <f>+M2873/K2873</f>
        <v>1.0052194166639444E-2</v>
      </c>
      <c r="O2873" s="148"/>
    </row>
    <row r="2874" spans="2:15" ht="15.75" x14ac:dyDescent="0.3">
      <c r="B2874" s="141"/>
      <c r="C2874" s="142"/>
      <c r="D2874" s="142"/>
      <c r="E2874" s="142"/>
      <c r="F2874" s="142"/>
      <c r="G2874" s="142"/>
      <c r="H2874" s="146"/>
      <c r="I2874" s="152"/>
      <c r="J2874" s="143"/>
      <c r="K2874" s="142"/>
      <c r="L2874" s="149" t="s">
        <v>166</v>
      </c>
      <c r="M2874" s="150">
        <f>+SUM(M2870:M2873)-C2870</f>
        <v>-6.3660898858165088E-6</v>
      </c>
      <c r="N2874" s="151">
        <f>+SUM(N2870:N2873)</f>
        <v>3.8523483826174952E-2</v>
      </c>
      <c r="O2874" s="153"/>
    </row>
    <row r="2875" spans="2:15" x14ac:dyDescent="0.25">
      <c r="B2875" s="141"/>
      <c r="C2875" s="142"/>
      <c r="D2875" s="142"/>
      <c r="E2875" s="142"/>
      <c r="F2875" s="142"/>
      <c r="G2875" s="142"/>
      <c r="H2875" s="146"/>
      <c r="I2875" s="142"/>
      <c r="J2875" s="143"/>
      <c r="K2875" s="142"/>
      <c r="L2875" s="142"/>
      <c r="M2875" s="142"/>
      <c r="N2875" s="142"/>
      <c r="O2875" s="153"/>
    </row>
    <row r="2876" spans="2:15" x14ac:dyDescent="0.25">
      <c r="B2876" s="154" t="s">
        <v>147</v>
      </c>
      <c r="C2876" s="142">
        <f>0.79/1000</f>
        <v>7.9000000000000001E-4</v>
      </c>
      <c r="D2876" s="147">
        <f>+D2837+O2837</f>
        <v>335.22631092000796</v>
      </c>
      <c r="E2876" s="144" t="s">
        <v>140</v>
      </c>
      <c r="F2876" s="143">
        <v>298.01</v>
      </c>
      <c r="G2876" s="143">
        <f>63/1000</f>
        <v>6.3E-2</v>
      </c>
      <c r="H2876" s="146">
        <f>+PI()*G2876^2/4</f>
        <v>3.1172453105244723E-3</v>
      </c>
      <c r="I2876" s="147">
        <f>+D2870+O2870</f>
        <v>335.26483149481993</v>
      </c>
      <c r="J2876" s="147">
        <f>+D2876</f>
        <v>335.22631092000796</v>
      </c>
      <c r="K2876" s="147">
        <f>+I2876-J2876</f>
        <v>3.85205748119688E-2</v>
      </c>
      <c r="L2876" s="142">
        <f>(-2*POWER(2*9.81*G2876*ABS(K2876)/F2876,0.5))*(LOG10(($D$2/(3.7*G2876))+((2.51*$D$3*POWER(F2876,0.5))/(G2876*POWER(2*9.81*G2876*ABS(K2876),0.5)))))</f>
        <v>6.3104953865412011E-2</v>
      </c>
      <c r="M2876" s="146">
        <f>+IF(K2876&lt;0,-H2876*L2876,H2876*L2876)</f>
        <v>1.9671362150781876E-4</v>
      </c>
      <c r="N2876" s="142">
        <f>+M2876/K2876</f>
        <v>5.1067156310112358E-3</v>
      </c>
      <c r="O2876" s="148">
        <f>2*M2878/N2878</f>
        <v>-3.3346998705369526E-4</v>
      </c>
    </row>
    <row r="2877" spans="2:15" x14ac:dyDescent="0.25">
      <c r="B2877" s="141"/>
      <c r="C2877" s="142"/>
      <c r="D2877" s="142"/>
      <c r="E2877" s="144" t="s">
        <v>169</v>
      </c>
      <c r="F2877" s="143">
        <v>119.71</v>
      </c>
      <c r="G2877" s="143">
        <f>63/1000</f>
        <v>6.3E-2</v>
      </c>
      <c r="H2877" s="146">
        <f>+PI()*G2877^2/4</f>
        <v>3.1172453105244723E-3</v>
      </c>
      <c r="I2877" s="147">
        <f>+D2841+O2841</f>
        <v>335.32947659234742</v>
      </c>
      <c r="J2877" s="147">
        <f>+D2876</f>
        <v>335.22631092000796</v>
      </c>
      <c r="K2877" s="147">
        <f>+I2877-J2877</f>
        <v>0.10316567233945761</v>
      </c>
      <c r="L2877" s="142">
        <f>(-2*POWER(2*9.81*G2877*ABS(K2877)/F2877,0.5))*(LOG10(($D$2/(3.7*G2877))+((2.51*$D$3*POWER(F2877,0.5))/(G2877*POWER(2*9.81*G2877*ABS(K2877),0.5)))))</f>
        <v>0.18974412049601161</v>
      </c>
      <c r="M2877" s="146">
        <f>+IF(K2877&lt;0,-H2877*L2877,H2877*L2877)</f>
        <v>5.9147896981578258E-4</v>
      </c>
      <c r="N2877" s="142">
        <f>+M2877/K2877</f>
        <v>5.7332924450836011E-3</v>
      </c>
      <c r="O2877" s="148"/>
    </row>
    <row r="2878" spans="2:15" ht="15.75" x14ac:dyDescent="0.3">
      <c r="B2878" s="141"/>
      <c r="C2878" s="142"/>
      <c r="D2878" s="142"/>
      <c r="E2878" s="142"/>
      <c r="F2878" s="142"/>
      <c r="G2878" s="142"/>
      <c r="H2878" s="146"/>
      <c r="I2878" s="142"/>
      <c r="J2878" s="142"/>
      <c r="K2878" s="142"/>
      <c r="L2878" s="149" t="s">
        <v>166</v>
      </c>
      <c r="M2878" s="150">
        <f>+SUM(M2876:M2877)-C2876</f>
        <v>-1.8074086763986488E-6</v>
      </c>
      <c r="N2878" s="151">
        <f>+SUM(N2876:N2877)</f>
        <v>1.0840008076094837E-2</v>
      </c>
      <c r="O2878" s="153"/>
    </row>
    <row r="2879" spans="2:15" x14ac:dyDescent="0.25">
      <c r="B2879" s="141"/>
      <c r="C2879" s="142"/>
      <c r="D2879" s="142"/>
      <c r="E2879" s="142"/>
      <c r="F2879" s="142"/>
      <c r="G2879" s="142"/>
      <c r="H2879" s="146"/>
      <c r="I2879" s="142"/>
      <c r="J2879" s="142"/>
      <c r="K2879" s="142"/>
      <c r="L2879" s="142"/>
      <c r="M2879" s="142"/>
      <c r="N2879" s="142"/>
      <c r="O2879" s="153"/>
    </row>
    <row r="2880" spans="2:15" x14ac:dyDescent="0.25">
      <c r="B2880" s="154" t="s">
        <v>148</v>
      </c>
      <c r="C2880" s="142">
        <f>0.76/1000</f>
        <v>7.6000000000000004E-4</v>
      </c>
      <c r="D2880" s="147">
        <f>+D2841+O2841</f>
        <v>335.32947659234742</v>
      </c>
      <c r="E2880" s="144" t="s">
        <v>169</v>
      </c>
      <c r="F2880" s="143">
        <v>119.71</v>
      </c>
      <c r="G2880" s="143">
        <f>63/1000</f>
        <v>6.3E-2</v>
      </c>
      <c r="H2880" s="146">
        <f>+PI()*G2880^2/4</f>
        <v>3.1172453105244723E-3</v>
      </c>
      <c r="I2880" s="147">
        <f>+D2876+O2876</f>
        <v>335.22597745002093</v>
      </c>
      <c r="J2880" s="261">
        <f>+D2880</f>
        <v>335.32947659234742</v>
      </c>
      <c r="K2880" s="147">
        <f>+I2880-J2880</f>
        <v>-0.10349914232648416</v>
      </c>
      <c r="L2880" s="142">
        <f>(-2*POWER(2*9.81*G2880*ABS(K2880)/F2880,0.5))*(LOG10(($D$2/(3.7*G2880))+((2.51*$D$3*POWER(F2880,0.5))/(G2880*POWER(2*9.81*G2880*ABS(K2880),0.5)))))</f>
        <v>0.19009611405866117</v>
      </c>
      <c r="M2880" s="146">
        <f>+IF(K2880&lt;0,-H2880*L2880,H2880*L2880)</f>
        <v>-5.9257622009828675E-4</v>
      </c>
      <c r="N2880" s="142">
        <f>+M2880/K2880</f>
        <v>5.7254215520842417E-3</v>
      </c>
      <c r="O2880" s="148">
        <f>2*M2882/N2882</f>
        <v>-3.1486165977133191E-4</v>
      </c>
    </row>
    <row r="2881" spans="2:15" x14ac:dyDescent="0.25">
      <c r="B2881" s="141"/>
      <c r="C2881" s="142"/>
      <c r="D2881" s="142"/>
      <c r="E2881" s="144" t="s">
        <v>122</v>
      </c>
      <c r="F2881" s="143">
        <v>283.68</v>
      </c>
      <c r="G2881" s="143">
        <f>75/1000</f>
        <v>7.4999999999999997E-2</v>
      </c>
      <c r="H2881" s="146">
        <f>+PI()*G2881^2/4</f>
        <v>4.4178646691106467E-3</v>
      </c>
      <c r="I2881" s="147">
        <f>+D2845+O2845</f>
        <v>335.78286013191575</v>
      </c>
      <c r="J2881" s="261">
        <f>+D2880</f>
        <v>335.32947659234742</v>
      </c>
      <c r="K2881" s="147">
        <f>+I2881-J2881</f>
        <v>0.45338353956833544</v>
      </c>
      <c r="L2881" s="262">
        <f>(-2*POWER(2*9.81*G2881*ABS(K2881)/F2881,0.5))*(LOG10(($D$2/(3.7*G2881))+((2.51*$D$3*POWER(F2881,0.5))/(G2881*POWER(2*9.81*G2881*ABS(K2881),0.5)))))</f>
        <v>0.30585039989814705</v>
      </c>
      <c r="M2881" s="146">
        <f>+IF(K2881&lt;0,-H2881*L2881,H2881*L2881)</f>
        <v>1.3512056757433864E-3</v>
      </c>
      <c r="N2881" s="142">
        <f>+M2881/K2881</f>
        <v>2.9802706931748419E-3</v>
      </c>
      <c r="O2881" s="148"/>
    </row>
    <row r="2882" spans="2:15" ht="15.75" x14ac:dyDescent="0.3">
      <c r="B2882" s="141"/>
      <c r="C2882" s="142"/>
      <c r="D2882" s="142"/>
      <c r="E2882" s="142"/>
      <c r="F2882" s="142"/>
      <c r="G2882" s="142"/>
      <c r="H2882" s="142"/>
      <c r="I2882" s="142"/>
      <c r="J2882" s="142"/>
      <c r="K2882" s="142"/>
      <c r="L2882" s="149" t="s">
        <v>166</v>
      </c>
      <c r="M2882" s="150">
        <f>+SUM(M2880:M2881)-C2880</f>
        <v>-1.3705443549003439E-6</v>
      </c>
      <c r="N2882" s="151">
        <f>+SUM(N2880:N2881)</f>
        <v>8.7056922452590831E-3</v>
      </c>
      <c r="O2882" s="153"/>
    </row>
    <row r="2883" spans="2:15" x14ac:dyDescent="0.25">
      <c r="B2883" s="154"/>
      <c r="C2883" s="142"/>
      <c r="D2883" s="142"/>
      <c r="E2883" s="142"/>
      <c r="F2883" s="142"/>
      <c r="G2883" s="142"/>
      <c r="H2883" s="142"/>
      <c r="I2883" s="142"/>
      <c r="J2883" s="142"/>
      <c r="K2883" s="142"/>
      <c r="L2883" s="142"/>
      <c r="M2883" s="142"/>
      <c r="N2883" s="142"/>
      <c r="O2883" s="153"/>
    </row>
    <row r="2884" spans="2:15" x14ac:dyDescent="0.25">
      <c r="B2884" s="154" t="s">
        <v>142</v>
      </c>
      <c r="C2884" s="142">
        <f>3.71/1000</f>
        <v>3.7099999999999998E-3</v>
      </c>
      <c r="D2884" s="147">
        <f>+D2845+O2845</f>
        <v>335.78286013191575</v>
      </c>
      <c r="E2884" s="144" t="s">
        <v>168</v>
      </c>
      <c r="F2884" s="143">
        <v>184.94</v>
      </c>
      <c r="G2884" s="145">
        <f>110/1000</f>
        <v>0.11</v>
      </c>
      <c r="H2884" s="146">
        <f>+PI()*G2884^2/4</f>
        <v>9.5033177771091243E-3</v>
      </c>
      <c r="I2884" s="147">
        <f>+D2870+O2870</f>
        <v>335.26483149481993</v>
      </c>
      <c r="J2884" s="261">
        <f>+D2884</f>
        <v>335.78286013191575</v>
      </c>
      <c r="K2884" s="147">
        <f>+I2884-J2884</f>
        <v>-0.51802863709582425</v>
      </c>
      <c r="L2884" s="262">
        <f>(-2*POWER(2*9.81*G2884*ABS(K2884)/F2884,0.5))*(LOG10(($D$2/(3.7*G2884))+((2.51*$D$3*POWER(F2884,0.5))/(G2884*POWER(2*9.81*G2884*ABS(K2884),0.5)))))</f>
        <v>0.54779451121321876</v>
      </c>
      <c r="M2884" s="146">
        <f>+IF(K2884&lt;0,-H2884*L2884,H2884*L2884)</f>
        <v>-5.2058653166153854E-3</v>
      </c>
      <c r="N2884" s="142">
        <f>+M2884/K2884</f>
        <v>1.0049377474188577E-2</v>
      </c>
      <c r="O2884" s="148">
        <f>2*M2887/N2887</f>
        <v>-2.6492704017574747E-4</v>
      </c>
    </row>
    <row r="2885" spans="2:15" x14ac:dyDescent="0.25">
      <c r="B2885" s="141"/>
      <c r="C2885" s="142"/>
      <c r="D2885" s="142"/>
      <c r="E2885" s="144" t="s">
        <v>171</v>
      </c>
      <c r="F2885" s="143">
        <v>283.68</v>
      </c>
      <c r="G2885" s="143">
        <f>75/1000</f>
        <v>7.4999999999999997E-2</v>
      </c>
      <c r="H2885" s="146">
        <f>+PI()*G2885^2/4</f>
        <v>4.4178646691106467E-3</v>
      </c>
      <c r="I2885" s="147">
        <f>+D2880+O2880</f>
        <v>335.32916173068764</v>
      </c>
      <c r="J2885" s="261">
        <f>+D2884</f>
        <v>335.78286013191575</v>
      </c>
      <c r="K2885" s="147">
        <f>+I2885-J2885</f>
        <v>-0.45369840122810956</v>
      </c>
      <c r="L2885" s="262">
        <f>(-2*POWER(2*9.81*G2885*ABS(K2885)/F2885,0.5))*(LOG10(($D$2/(3.7*G2885))+((2.51*$D$3*POWER(F2885,0.5))/(G2885*POWER(2*9.81*G2885*ABS(K2885),0.5)))))</f>
        <v>0.305971097369518</v>
      </c>
      <c r="M2885" s="146">
        <f>+IF(K2885&lt;0,-H2885*L2885,H2885*L2885)</f>
        <v>-1.351738900837807E-3</v>
      </c>
      <c r="N2885" s="142">
        <f>+M2885/K2885</f>
        <v>2.979377703731829E-3</v>
      </c>
      <c r="O2885" s="148"/>
    </row>
    <row r="2886" spans="2:15" x14ac:dyDescent="0.25">
      <c r="B2886" s="141"/>
      <c r="C2886" s="142"/>
      <c r="D2886" s="142"/>
      <c r="E2886" s="144" t="s">
        <v>170</v>
      </c>
      <c r="F2886" s="143">
        <v>372.26</v>
      </c>
      <c r="G2886" s="145">
        <f>110/1000</f>
        <v>0.11</v>
      </c>
      <c r="H2886" s="146">
        <f>+PI()*G2886^2/4</f>
        <v>9.5033177771091243E-3</v>
      </c>
      <c r="I2886" s="147">
        <v>339.3</v>
      </c>
      <c r="J2886" s="261">
        <f>+D2884</f>
        <v>335.78286013191575</v>
      </c>
      <c r="K2886" s="147">
        <f>+I2886-J2886</f>
        <v>3.5171398680842572</v>
      </c>
      <c r="L2886" s="262">
        <f>(-2*POWER(2*9.81*G2886*ABS(K2886)/F2886,0.5))*(LOG10(($D$2/(3.7*G2886))+((2.51*$D$3*POWER(F2886,0.5))/(G2886*POWER(2*9.81*G2886*ABS(K2886),0.5)))))</f>
        <v>1.0802008310762841</v>
      </c>
      <c r="M2886" s="146">
        <f>+IF(K2886&lt;0,-H2886*L2886,H2886*L2886)</f>
        <v>1.0265491760815301E-2</v>
      </c>
      <c r="N2886" s="142">
        <f>+M2886/K2886</f>
        <v>2.9187044433370197E-3</v>
      </c>
      <c r="O2886" s="148"/>
    </row>
    <row r="2887" spans="2:15" ht="16.5" thickBot="1" x14ac:dyDescent="0.35">
      <c r="B2887" s="299"/>
      <c r="C2887" s="300"/>
      <c r="D2887" s="300"/>
      <c r="E2887" s="300"/>
      <c r="F2887" s="300"/>
      <c r="G2887" s="300"/>
      <c r="H2887" s="300"/>
      <c r="I2887" s="300"/>
      <c r="J2887" s="300"/>
      <c r="K2887" s="300"/>
      <c r="L2887" s="301" t="s">
        <v>166</v>
      </c>
      <c r="M2887" s="302">
        <f>+SUM(M2884:M2886)-C2884</f>
        <v>-2.1124566378909887E-6</v>
      </c>
      <c r="N2887" s="303">
        <f>+SUM(N2884:N2886)</f>
        <v>1.5947459621257428E-2</v>
      </c>
      <c r="O2887" s="304"/>
    </row>
    <row r="2889" spans="2:15" ht="15.75" thickBot="1" x14ac:dyDescent="0.3"/>
    <row r="2890" spans="2:15" ht="15.75" thickBot="1" x14ac:dyDescent="0.3">
      <c r="B2890" s="131">
        <f>+B2851+1</f>
        <v>75</v>
      </c>
      <c r="D2890" s="297"/>
    </row>
    <row r="2891" spans="2:15" ht="32.25" thickBot="1" x14ac:dyDescent="0.3">
      <c r="B2891" s="125" t="s">
        <v>151</v>
      </c>
      <c r="C2891" s="298" t="s">
        <v>161</v>
      </c>
      <c r="D2891" s="298" t="s">
        <v>153</v>
      </c>
      <c r="E2891" s="125" t="s">
        <v>152</v>
      </c>
      <c r="F2891" s="125" t="s">
        <v>78</v>
      </c>
      <c r="G2891" s="125" t="s">
        <v>115</v>
      </c>
      <c r="H2891" s="125" t="s">
        <v>154</v>
      </c>
      <c r="I2891" s="125" t="s">
        <v>155</v>
      </c>
      <c r="J2891" s="125" t="s">
        <v>156</v>
      </c>
      <c r="K2891" s="125" t="s">
        <v>157</v>
      </c>
      <c r="L2891" s="125" t="s">
        <v>82</v>
      </c>
      <c r="M2891" s="125" t="s">
        <v>164</v>
      </c>
      <c r="N2891" s="125" t="s">
        <v>158</v>
      </c>
      <c r="O2891" s="129" t="s">
        <v>165</v>
      </c>
    </row>
    <row r="2892" spans="2:15" x14ac:dyDescent="0.25">
      <c r="B2892" s="132" t="s">
        <v>127</v>
      </c>
      <c r="C2892" s="133">
        <f>2.97/1000</f>
        <v>2.97E-3</v>
      </c>
      <c r="D2892" s="134">
        <f>+D2853+O2853</f>
        <v>336.4709006774649</v>
      </c>
      <c r="E2892" s="135" t="s">
        <v>110</v>
      </c>
      <c r="F2892" s="136">
        <v>310.83</v>
      </c>
      <c r="G2892" s="137">
        <f>110/1000</f>
        <v>0.11</v>
      </c>
      <c r="H2892" s="138">
        <f>+PI()*G2892^2/4</f>
        <v>9.5033177771091243E-3</v>
      </c>
      <c r="I2892" s="134">
        <v>339.3</v>
      </c>
      <c r="J2892" s="134">
        <f>+D2892</f>
        <v>336.4709006774649</v>
      </c>
      <c r="K2892" s="134">
        <f>+I2892-J2892</f>
        <v>2.8290993225351144</v>
      </c>
      <c r="L2892" s="133">
        <f>(-2*POWER(2*9.81*G2892*ABS(K2892)/F2892,0.5))*(LOG10(($D$2/(3.7*G2892))+((2.51*$D$3*POWER(F2892,0.5))/(G2892*POWER(2*9.81*G2892*ABS(K2892),0.5)))))</f>
        <v>1.0579960682488641</v>
      </c>
      <c r="M2892" s="139">
        <f>+IF(K2892&lt;0,-H2892*L2892,H2892*L2892)</f>
        <v>1.0054472843500988E-2</v>
      </c>
      <c r="N2892" s="133">
        <f>+M2892/K2892</f>
        <v>3.5539483408773792E-3</v>
      </c>
      <c r="O2892" s="140">
        <f>2*M2894/N2894</f>
        <v>-2.1624450711357326E-4</v>
      </c>
    </row>
    <row r="2893" spans="2:15" x14ac:dyDescent="0.25">
      <c r="B2893" s="141"/>
      <c r="C2893" s="142"/>
      <c r="D2893" s="143"/>
      <c r="E2893" s="144" t="s">
        <v>138</v>
      </c>
      <c r="F2893" s="143">
        <v>240.22</v>
      </c>
      <c r="G2893" s="145">
        <f>110/1000</f>
        <v>0.11</v>
      </c>
      <c r="H2893" s="146">
        <f>+PI()*G2893^2/4</f>
        <v>9.5033177771091243E-3</v>
      </c>
      <c r="I2893" s="147">
        <f>+D2857+O2857</f>
        <v>335.30383340072819</v>
      </c>
      <c r="J2893" s="147">
        <f>+D2892</f>
        <v>336.4709006774649</v>
      </c>
      <c r="K2893" s="147">
        <f>+I2893-J2893</f>
        <v>-1.1670672767367023</v>
      </c>
      <c r="L2893" s="142">
        <f>(-2*POWER(2*9.81*G2893*ABS(K2893)/F2893,0.5))*(LOG10(($D$2/(3.7*G2893))+((2.51*$D$3*POWER(F2893,0.5))/(G2893*POWER(2*9.81*G2893*ABS(K2893),0.5)))))</f>
        <v>0.74558314304275375</v>
      </c>
      <c r="M2893" s="146">
        <f>+IF(K2893&lt;0,-H2893*L2893,H2893*L2893)</f>
        <v>-7.0855135375910965E-3</v>
      </c>
      <c r="N2893" s="142">
        <f>+M2893/K2893</f>
        <v>6.0712125845934694E-3</v>
      </c>
      <c r="O2893" s="148"/>
    </row>
    <row r="2894" spans="2:15" ht="15.75" x14ac:dyDescent="0.3">
      <c r="B2894" s="141"/>
      <c r="C2894" s="142"/>
      <c r="D2894" s="143"/>
      <c r="E2894" s="144"/>
      <c r="F2894" s="143"/>
      <c r="G2894" s="145"/>
      <c r="H2894" s="146"/>
      <c r="I2894" s="147"/>
      <c r="J2894" s="147"/>
      <c r="K2894" s="147"/>
      <c r="L2894" s="149" t="s">
        <v>166</v>
      </c>
      <c r="M2894" s="150">
        <f>+SUM(M2892:M2893)-C2892</f>
        <v>-1.0406940901086341E-6</v>
      </c>
      <c r="N2894" s="151">
        <f>+SUM(N2892:N2893)</f>
        <v>9.6251609254708482E-3</v>
      </c>
      <c r="O2894" s="148"/>
    </row>
    <row r="2895" spans="2:15" x14ac:dyDescent="0.25">
      <c r="B2895" s="141"/>
      <c r="C2895" s="142"/>
      <c r="D2895" s="143"/>
      <c r="E2895" s="144"/>
      <c r="F2895" s="142"/>
      <c r="G2895" s="142"/>
      <c r="H2895" s="146"/>
      <c r="I2895" s="152"/>
      <c r="J2895" s="142"/>
      <c r="K2895" s="142"/>
      <c r="L2895" s="142"/>
      <c r="M2895" s="142"/>
      <c r="N2895" s="142"/>
      <c r="O2895" s="153"/>
    </row>
    <row r="2896" spans="2:15" x14ac:dyDescent="0.25">
      <c r="B2896" s="154" t="s">
        <v>128</v>
      </c>
      <c r="C2896" s="142">
        <f>3.73/1000</f>
        <v>3.7299999999999998E-3</v>
      </c>
      <c r="D2896" s="147">
        <f>+D2857+O2857</f>
        <v>335.30383340072819</v>
      </c>
      <c r="E2896" s="144" t="s">
        <v>138</v>
      </c>
      <c r="F2896" s="143">
        <v>240.22</v>
      </c>
      <c r="G2896" s="155">
        <f>110/1000</f>
        <v>0.11</v>
      </c>
      <c r="H2896" s="146">
        <f>+PI()*G2896^2/4</f>
        <v>9.5033177771091243E-3</v>
      </c>
      <c r="I2896" s="156">
        <f>+D2892+O2892</f>
        <v>336.4706844329578</v>
      </c>
      <c r="J2896" s="147">
        <f>+D2896</f>
        <v>335.30383340072819</v>
      </c>
      <c r="K2896" s="147">
        <f>+I2896-J2896</f>
        <v>1.1668510322296015</v>
      </c>
      <c r="L2896" s="142">
        <f>(-2*POWER(2*9.81*G2896*ABS(K2896)/F2896,0.5))*(LOG10(($D$2/(3.7*G2896))+((2.51*$D$3*POWER(F2896,0.5))/(G2896*POWER(2*9.81*G2896*ABS(K2896),0.5)))))</f>
        <v>0.74550595857083091</v>
      </c>
      <c r="M2896" s="146">
        <f>+IF(K2896&lt;0,-H2896*L2896,H2896*L2896)</f>
        <v>7.0847800290269559E-3</v>
      </c>
      <c r="N2896" s="142">
        <f>+M2896/K2896</f>
        <v>6.071709098538023E-3</v>
      </c>
      <c r="O2896" s="148">
        <f>2*M2899/N2899</f>
        <v>-3.1606831376496006E-4</v>
      </c>
    </row>
    <row r="2897" spans="2:15" x14ac:dyDescent="0.25">
      <c r="B2897" s="141"/>
      <c r="C2897" s="142"/>
      <c r="D2897" s="143"/>
      <c r="E2897" s="144" t="s">
        <v>139</v>
      </c>
      <c r="F2897" s="147">
        <v>237.3</v>
      </c>
      <c r="G2897" s="155">
        <f>110/1000</f>
        <v>0.11</v>
      </c>
      <c r="H2897" s="146">
        <f>+PI()*G2897^2/4</f>
        <v>9.5033177771091243E-3</v>
      </c>
      <c r="I2897" s="156">
        <f>+D2862+O2862</f>
        <v>335.11113062782618</v>
      </c>
      <c r="J2897" s="147">
        <f>+D2896</f>
        <v>335.30383340072819</v>
      </c>
      <c r="K2897" s="147">
        <f>+I2897-J2897</f>
        <v>-0.19270277290200966</v>
      </c>
      <c r="L2897" s="142">
        <f>(-2*POWER(2*9.81*G2897*ABS(K2897)/F2897,0.5))*(LOG10(($D$2/(3.7*G2897))+((2.51*$D$3*POWER(F2897,0.5))/(G2897*POWER(2*9.81*G2897*ABS(K2897),0.5)))))</f>
        <v>0.27264704486025104</v>
      </c>
      <c r="M2897" s="146">
        <f>+IF(K2897&lt;0,-H2897*L2897,H2897*L2897)</f>
        <v>-2.5910515082966925E-3</v>
      </c>
      <c r="N2897" s="142">
        <f>+M2897/K2897</f>
        <v>1.3445844443630582E-2</v>
      </c>
      <c r="O2897" s="148"/>
    </row>
    <row r="2898" spans="2:15" x14ac:dyDescent="0.25">
      <c r="B2898" s="141"/>
      <c r="C2898" s="142"/>
      <c r="D2898" s="143"/>
      <c r="E2898" s="144" t="s">
        <v>112</v>
      </c>
      <c r="F2898" s="143">
        <v>401.36</v>
      </c>
      <c r="G2898" s="155">
        <f>110/1000</f>
        <v>0.11</v>
      </c>
      <c r="H2898" s="146">
        <f>+PI()*G2898^2/4</f>
        <v>9.5033177771091243E-3</v>
      </c>
      <c r="I2898" s="156">
        <f>+D2870+O2870</f>
        <v>335.26483149481993</v>
      </c>
      <c r="J2898" s="147">
        <f>+D2896</f>
        <v>335.30383340072819</v>
      </c>
      <c r="K2898" s="147">
        <f>+I2898-J2898</f>
        <v>-3.9001905908264689E-2</v>
      </c>
      <c r="L2898" s="142">
        <f>(-2*POWER(2*9.81*G2898*ABS(K2898)/F2898,0.5))*(LOG10(($D$2/(3.7*G2898))+((2.51*$D$3*POWER(F2898,0.5))/(G2898*POWER(2*9.81*G2898*ABS(K2898),0.5)))))</f>
        <v>8.1017252635809445E-2</v>
      </c>
      <c r="M2898" s="146">
        <f>+IF(K2898&lt;0,-H2898*L2898,H2898*L2898)</f>
        <v>-7.6993269722642891E-4</v>
      </c>
      <c r="N2898" s="142">
        <f>+M2898/K2898</f>
        <v>1.9740899304699785E-2</v>
      </c>
      <c r="O2898" s="148"/>
    </row>
    <row r="2899" spans="2:15" ht="15.75" x14ac:dyDescent="0.3">
      <c r="B2899" s="141"/>
      <c r="C2899" s="142"/>
      <c r="D2899" s="143"/>
      <c r="E2899" s="144"/>
      <c r="F2899" s="143"/>
      <c r="G2899" s="155"/>
      <c r="H2899" s="146"/>
      <c r="I2899" s="156"/>
      <c r="J2899" s="147"/>
      <c r="K2899" s="147"/>
      <c r="L2899" s="149" t="s">
        <v>166</v>
      </c>
      <c r="M2899" s="150">
        <f>+SUM(M2896:M2898)-C2896</f>
        <v>-6.2041764961654443E-6</v>
      </c>
      <c r="N2899" s="151">
        <f>+SUM(N2896:N2898)</f>
        <v>3.9258452846868394E-2</v>
      </c>
      <c r="O2899" s="153"/>
    </row>
    <row r="2900" spans="2:15" x14ac:dyDescent="0.25">
      <c r="B2900" s="141"/>
      <c r="C2900" s="142"/>
      <c r="D2900" s="143"/>
      <c r="E2900" s="144"/>
      <c r="F2900" s="142"/>
      <c r="G2900" s="142"/>
      <c r="H2900" s="146"/>
      <c r="I2900" s="152"/>
      <c r="J2900" s="143"/>
      <c r="K2900" s="142"/>
      <c r="L2900" s="142"/>
      <c r="M2900" s="142"/>
      <c r="N2900" s="142"/>
      <c r="O2900" s="153"/>
    </row>
    <row r="2901" spans="2:15" x14ac:dyDescent="0.25">
      <c r="B2901" s="154" t="s">
        <v>141</v>
      </c>
      <c r="C2901" s="179">
        <f>1.9/1000</f>
        <v>1.9E-3</v>
      </c>
      <c r="D2901" s="147">
        <f>+D2862+O2862</f>
        <v>335.11113062782618</v>
      </c>
      <c r="E2901" s="144" t="s">
        <v>139</v>
      </c>
      <c r="F2901" s="147">
        <v>237.3</v>
      </c>
      <c r="G2901" s="155">
        <f>110/1000</f>
        <v>0.11</v>
      </c>
      <c r="H2901" s="146">
        <f>+PI()*G2901^2/4</f>
        <v>9.5033177771091243E-3</v>
      </c>
      <c r="I2901" s="156">
        <f>+D2896+O2896</f>
        <v>335.30351733241446</v>
      </c>
      <c r="J2901" s="147">
        <f>+D2901</f>
        <v>335.11113062782618</v>
      </c>
      <c r="K2901" s="147">
        <f>+I2901-J2901</f>
        <v>0.19238670458827301</v>
      </c>
      <c r="L2901" s="142">
        <f>(-2*POWER(2*9.81*G2901*ABS(K2901)/F2901,0.5))*(LOG10(($D$2/(3.7*G2901))+((2.51*$D$3*POWER(F2901,0.5))/(G2901*POWER(2*9.81*G2901*ABS(K2901),0.5)))))</f>
        <v>0.27239373472959028</v>
      </c>
      <c r="M2901" s="146">
        <f>+IF(K2901&lt;0,-H2901*L2901,H2901*L2901)</f>
        <v>2.5886442216288622E-3</v>
      </c>
      <c r="N2901" s="142">
        <f>+M2901/K2901</f>
        <v>1.3455421606024295E-2</v>
      </c>
      <c r="O2901" s="148">
        <f>2*M2903/N2903</f>
        <v>-3.1988217620198812E-4</v>
      </c>
    </row>
    <row r="2902" spans="2:15" x14ac:dyDescent="0.25">
      <c r="B2902" s="141"/>
      <c r="C2902" s="142"/>
      <c r="D2902" s="143"/>
      <c r="E2902" s="144" t="s">
        <v>117</v>
      </c>
      <c r="F2902" s="143">
        <v>401.35</v>
      </c>
      <c r="G2902" s="143">
        <f>75/1000</f>
        <v>7.4999999999999997E-2</v>
      </c>
      <c r="H2902" s="146">
        <f>+PI()*G2902^2/4</f>
        <v>4.4178646691106467E-3</v>
      </c>
      <c r="I2902" s="156">
        <f>+D2866+O2866</f>
        <v>334.91260547333735</v>
      </c>
      <c r="J2902" s="147">
        <f>+D2901</f>
        <v>335.11113062782618</v>
      </c>
      <c r="K2902" s="147">
        <f>+I2902-J2902</f>
        <v>-0.19852515448883423</v>
      </c>
      <c r="L2902" s="142">
        <f>(-2*POWER(2*9.81*G2902*ABS(K2902)/F2902,0.5))*(LOG10(($D$2/(3.7*G2902))+((2.51*$D$3*POWER(F2902,0.5))/(G2902*POWER(2*9.81*G2902*ABS(K2902),0.5)))))</f>
        <v>0.15649037136893088</v>
      </c>
      <c r="M2902" s="146">
        <f>+IF(K2902&lt;0,-H2902*L2902,H2902*L2902)</f>
        <v>-6.9135328272680401E-4</v>
      </c>
      <c r="N2902" s="142">
        <f>+M2902/K2902</f>
        <v>3.4824467685564157E-3</v>
      </c>
      <c r="O2902" s="148"/>
    </row>
    <row r="2903" spans="2:15" ht="15.75" x14ac:dyDescent="0.3">
      <c r="B2903" s="141"/>
      <c r="C2903" s="142"/>
      <c r="D2903" s="143"/>
      <c r="E2903" s="144"/>
      <c r="F2903" s="142"/>
      <c r="G2903" s="142"/>
      <c r="H2903" s="146"/>
      <c r="I2903" s="152"/>
      <c r="J2903" s="143"/>
      <c r="K2903" s="142"/>
      <c r="L2903" s="149" t="s">
        <v>166</v>
      </c>
      <c r="M2903" s="150">
        <f>+SUM(M2901:M2902)-C2901</f>
        <v>-2.7090610979418547E-6</v>
      </c>
      <c r="N2903" s="151">
        <f>+SUM(N2901:N2902)</f>
        <v>1.6937868374580712E-2</v>
      </c>
      <c r="O2903" s="153"/>
    </row>
    <row r="2904" spans="2:15" ht="15.75" x14ac:dyDescent="0.3">
      <c r="B2904" s="141"/>
      <c r="C2904" s="142"/>
      <c r="D2904" s="143"/>
      <c r="E2904" s="144"/>
      <c r="F2904" s="142"/>
      <c r="G2904" s="142"/>
      <c r="H2904" s="146"/>
      <c r="I2904" s="152"/>
      <c r="J2904" s="143"/>
      <c r="K2904" s="142"/>
      <c r="L2904" s="149"/>
      <c r="M2904" s="150"/>
      <c r="N2904" s="151"/>
      <c r="O2904" s="153"/>
    </row>
    <row r="2905" spans="2:15" x14ac:dyDescent="0.25">
      <c r="B2905" s="154" t="s">
        <v>145</v>
      </c>
      <c r="C2905" s="143">
        <f>1.95/1000</f>
        <v>1.9499999999999999E-3</v>
      </c>
      <c r="D2905" s="147">
        <f>+D2866+O2866</f>
        <v>334.91260547333735</v>
      </c>
      <c r="E2905" s="144" t="s">
        <v>117</v>
      </c>
      <c r="F2905" s="143">
        <v>401.35</v>
      </c>
      <c r="G2905" s="143">
        <f>75/1000</f>
        <v>7.4999999999999997E-2</v>
      </c>
      <c r="H2905" s="146">
        <f>+PI()*G2905^2/4</f>
        <v>4.4178646691106467E-3</v>
      </c>
      <c r="I2905" s="147">
        <f>+D2901+O2901</f>
        <v>335.11081074564999</v>
      </c>
      <c r="J2905" s="147">
        <f>+D2905</f>
        <v>334.91260547333735</v>
      </c>
      <c r="K2905" s="147">
        <f>+I2905-J2905</f>
        <v>0.19820527231263441</v>
      </c>
      <c r="L2905" s="262">
        <f>(-2*POWER(2*9.81*G2905*ABS(K2905)/F2905,0.5))*(LOG10(($D$2/(3.7*G2905))+((2.51*$D$3*POWER(F2905,0.5))/(G2905*POWER(2*9.81*G2905*ABS(K2905),0.5)))))</f>
        <v>0.15634544643520221</v>
      </c>
      <c r="M2905" s="146">
        <f>+IF(K2905&lt;0,-H2905*L2905,H2905*L2905)</f>
        <v>6.9071302398241092E-4</v>
      </c>
      <c r="N2905" s="142">
        <f>+M2905/K2905</f>
        <v>3.4848367852341033E-3</v>
      </c>
      <c r="O2905" s="148">
        <f>2*M2907/N2907</f>
        <v>-3.2148002222578259E-4</v>
      </c>
    </row>
    <row r="2906" spans="2:15" x14ac:dyDescent="0.25">
      <c r="B2906" s="141"/>
      <c r="C2906" s="142"/>
      <c r="D2906" s="143"/>
      <c r="E2906" s="144" t="s">
        <v>167</v>
      </c>
      <c r="F2906" s="143">
        <v>249.85</v>
      </c>
      <c r="G2906" s="143">
        <f>75/1000</f>
        <v>7.4999999999999997E-2</v>
      </c>
      <c r="H2906" s="146">
        <f>+PI()*G2906^2/4</f>
        <v>4.4178646691106467E-3</v>
      </c>
      <c r="I2906" s="147">
        <f>+D2870+O2870</f>
        <v>335.26483149481993</v>
      </c>
      <c r="J2906" s="147">
        <f>+D2905</f>
        <v>334.91260547333735</v>
      </c>
      <c r="K2906" s="147">
        <f>+I2906-J2906</f>
        <v>0.3522260214825792</v>
      </c>
      <c r="L2906" s="142">
        <f>(-2*POWER(2*9.81*G2906*ABS(K2906)/F2906,0.5))*(LOG10(($D$2/(3.7*G2906))+((2.51*$D$3*POWER(F2906,0.5))/(G2906*POWER(2*9.81*G2906*ABS(K2906),0.5)))))</f>
        <v>0.28478750564567634</v>
      </c>
      <c r="M2906" s="146">
        <f>+IF(K2906&lt;0,-H2906*L2906,H2906*L2906)</f>
        <v>1.2581526593961824E-3</v>
      </c>
      <c r="N2906" s="142">
        <f>+M2906/K2906</f>
        <v>3.5720037210777442E-3</v>
      </c>
      <c r="O2906" s="148"/>
    </row>
    <row r="2907" spans="2:15" ht="15.75" x14ac:dyDescent="0.3">
      <c r="B2907" s="141"/>
      <c r="C2907" s="142"/>
      <c r="D2907" s="152"/>
      <c r="E2907" s="144"/>
      <c r="F2907" s="142"/>
      <c r="G2907" s="142"/>
      <c r="H2907" s="146"/>
      <c r="I2907" s="152"/>
      <c r="J2907" s="143"/>
      <c r="K2907" s="142"/>
      <c r="L2907" s="149" t="s">
        <v>166</v>
      </c>
      <c r="M2907" s="150">
        <f>+SUM(M2905:M2906)-C2905</f>
        <v>-1.1343166214064677E-6</v>
      </c>
      <c r="N2907" s="151">
        <f>+SUM(N2905:N2906)</f>
        <v>7.0568405063118475E-3</v>
      </c>
      <c r="O2907" s="153"/>
    </row>
    <row r="2908" spans="2:15" x14ac:dyDescent="0.25">
      <c r="B2908" s="141"/>
      <c r="C2908" s="142"/>
      <c r="D2908" s="152"/>
      <c r="E2908" s="144"/>
      <c r="F2908" s="142"/>
      <c r="G2908" s="142"/>
      <c r="H2908" s="146"/>
      <c r="I2908" s="152"/>
      <c r="J2908" s="143"/>
      <c r="K2908" s="142"/>
      <c r="L2908" s="142"/>
      <c r="M2908" s="142"/>
      <c r="N2908" s="142"/>
      <c r="O2908" s="153"/>
    </row>
    <row r="2909" spans="2:15" x14ac:dyDescent="0.25">
      <c r="B2909" s="154" t="s">
        <v>146</v>
      </c>
      <c r="C2909" s="143">
        <f>4.52/1000</f>
        <v>4.5199999999999997E-3</v>
      </c>
      <c r="D2909" s="156">
        <f>+D2870+O2870</f>
        <v>335.26483149481993</v>
      </c>
      <c r="E2909" s="144" t="s">
        <v>112</v>
      </c>
      <c r="F2909" s="143">
        <v>401.36</v>
      </c>
      <c r="G2909" s="145">
        <f>110/1000</f>
        <v>0.11</v>
      </c>
      <c r="H2909" s="146">
        <f>+PI()*G2909^2/4</f>
        <v>9.5033177771091243E-3</v>
      </c>
      <c r="I2909" s="156">
        <f>+D2896+O2896</f>
        <v>335.30351733241446</v>
      </c>
      <c r="J2909" s="147">
        <f>+D2909</f>
        <v>335.26483149481993</v>
      </c>
      <c r="K2909" s="147">
        <f>+I2909-J2909</f>
        <v>3.8685837594528039E-2</v>
      </c>
      <c r="L2909" s="142">
        <f>(-2*POWER(2*9.81*G2909*ABS(K2909)/F2909,0.5))*(LOG10(($D$2/(3.7*G2909))+((2.51*$D$3*POWER(F2909,0.5))/(G2909*POWER(2*9.81*G2909*ABS(K2909),0.5)))))</f>
        <v>8.0637455433682934E-2</v>
      </c>
      <c r="M2909" s="146">
        <f>+IF(K2909&lt;0,-H2909*L2909,H2909*L2909)</f>
        <v>7.6632336372376374E-4</v>
      </c>
      <c r="N2909" s="142">
        <f>+M2909/K2909</f>
        <v>1.9808886439417746E-2</v>
      </c>
      <c r="O2909" s="148">
        <f>2*M2913/N2913</f>
        <v>-3.022730745661364E-4</v>
      </c>
    </row>
    <row r="2910" spans="2:15" x14ac:dyDescent="0.25">
      <c r="B2910" s="141"/>
      <c r="C2910" s="142"/>
      <c r="D2910" s="152"/>
      <c r="E2910" s="144" t="s">
        <v>167</v>
      </c>
      <c r="F2910" s="143">
        <v>249.85</v>
      </c>
      <c r="G2910" s="145">
        <f>75/1000</f>
        <v>7.4999999999999997E-2</v>
      </c>
      <c r="H2910" s="146">
        <f>+PI()*G2910^2/4</f>
        <v>4.4178646691106467E-3</v>
      </c>
      <c r="I2910" s="156">
        <f>+D2905+O2905</f>
        <v>334.9122839933151</v>
      </c>
      <c r="J2910" s="147">
        <f>+D2909</f>
        <v>335.26483149481993</v>
      </c>
      <c r="K2910" s="147">
        <f>+I2910-J2910</f>
        <v>-0.35254750150483005</v>
      </c>
      <c r="L2910" s="142">
        <f>(-2*POWER(2*9.81*G2910*ABS(K2910)/F2910,0.5))*(LOG10(($D$2/(3.7*G2910))+((2.51*$D$3*POWER(F2910,0.5))/(G2910*POWER(2*9.81*G2910*ABS(K2910),0.5)))))</f>
        <v>0.2849353633295939</v>
      </c>
      <c r="M2910" s="146">
        <f>+IF(K2910&lt;0,-H2910*L2910,H2910*L2910)</f>
        <v>-1.2588058746340182E-3</v>
      </c>
      <c r="N2910" s="142">
        <f>+M2910/K2910</f>
        <v>3.5705993355813698E-3</v>
      </c>
      <c r="O2910" s="148"/>
    </row>
    <row r="2911" spans="2:15" x14ac:dyDescent="0.25">
      <c r="B2911" s="141"/>
      <c r="C2911" s="142"/>
      <c r="D2911" s="152"/>
      <c r="E2911" s="144" t="s">
        <v>140</v>
      </c>
      <c r="F2911" s="143">
        <v>298.01</v>
      </c>
      <c r="G2911" s="145">
        <f>63/1000</f>
        <v>6.3E-2</v>
      </c>
      <c r="H2911" s="146">
        <f>+PI()*G2911^2/4</f>
        <v>3.1172453105244723E-3</v>
      </c>
      <c r="I2911" s="156">
        <f>+D2876+O2876</f>
        <v>335.22597745002093</v>
      </c>
      <c r="J2911" s="147">
        <f>+D2909</f>
        <v>335.26483149481993</v>
      </c>
      <c r="K2911" s="147">
        <f>+I2911-J2911</f>
        <v>-3.8854044798995346E-2</v>
      </c>
      <c r="L2911" s="142">
        <f>(-2*POWER(2*9.81*G2911*ABS(K2911)/F2911,0.5))*(LOG10(($D$2/(3.7*G2911))+((2.51*$D$3*POWER(F2911,0.5))/(G2911*POWER(2*9.81*G2911*ABS(K2911),0.5)))))</f>
        <v>6.3424939148751636E-2</v>
      </c>
      <c r="M2911" s="146">
        <f>+IF(K2911&lt;0,-H2911*L2911,H2911*L2911)</f>
        <v>-1.9771109413174606E-4</v>
      </c>
      <c r="N2911" s="142">
        <f>+M2911/K2911</f>
        <v>5.0885588657389492E-3</v>
      </c>
      <c r="O2911" s="148"/>
    </row>
    <row r="2912" spans="2:15" x14ac:dyDescent="0.25">
      <c r="B2912" s="141"/>
      <c r="C2912" s="142"/>
      <c r="D2912" s="142"/>
      <c r="E2912" s="144" t="s">
        <v>168</v>
      </c>
      <c r="F2912" s="143">
        <v>184.94</v>
      </c>
      <c r="G2912" s="145">
        <f>110/1000</f>
        <v>0.11</v>
      </c>
      <c r="H2912" s="146">
        <f>+PI()*G2912^2/4</f>
        <v>9.5033177771091243E-3</v>
      </c>
      <c r="I2912" s="156">
        <f>+D2884+O2884</f>
        <v>335.78259520487558</v>
      </c>
      <c r="J2912" s="147">
        <f>+D2909</f>
        <v>335.26483149481993</v>
      </c>
      <c r="K2912" s="147">
        <f>+I2912-J2912</f>
        <v>0.5177637100556467</v>
      </c>
      <c r="L2912" s="142">
        <f>(-2*POWER(2*9.81*G2912*ABS(K2912)/F2912,0.5))*(LOG10(($D$2/(3.7*G2912))+((2.51*$D$3*POWER(F2912,0.5))/(G2912*POWER(2*9.81*G2912*ABS(K2912),0.5)))))</f>
        <v>0.54763736161352106</v>
      </c>
      <c r="M2912" s="146">
        <f>+IF(K2912&lt;0,-H2912*L2912,H2912*L2912)</f>
        <v>5.2043718740309129E-3</v>
      </c>
      <c r="N2912" s="142">
        <f>+M2912/K2912</f>
        <v>1.0051635085571317E-2</v>
      </c>
      <c r="O2912" s="148"/>
    </row>
    <row r="2913" spans="2:15" ht="15.75" x14ac:dyDescent="0.3">
      <c r="B2913" s="141"/>
      <c r="C2913" s="142"/>
      <c r="D2913" s="142"/>
      <c r="E2913" s="142"/>
      <c r="F2913" s="142"/>
      <c r="G2913" s="142"/>
      <c r="H2913" s="146"/>
      <c r="I2913" s="152"/>
      <c r="J2913" s="143"/>
      <c r="K2913" s="142"/>
      <c r="L2913" s="149" t="s">
        <v>166</v>
      </c>
      <c r="M2913" s="150">
        <f>+SUM(M2909:M2912)-C2909</f>
        <v>-5.8217310110872042E-6</v>
      </c>
      <c r="N2913" s="151">
        <f>+SUM(N2909:N2912)</f>
        <v>3.8519679726309382E-2</v>
      </c>
      <c r="O2913" s="153"/>
    </row>
    <row r="2914" spans="2:15" x14ac:dyDescent="0.25">
      <c r="B2914" s="141"/>
      <c r="C2914" s="142"/>
      <c r="D2914" s="142"/>
      <c r="E2914" s="142"/>
      <c r="F2914" s="142"/>
      <c r="G2914" s="142"/>
      <c r="H2914" s="146"/>
      <c r="I2914" s="142"/>
      <c r="J2914" s="143"/>
      <c r="K2914" s="142"/>
      <c r="L2914" s="142"/>
      <c r="M2914" s="142"/>
      <c r="N2914" s="142"/>
      <c r="O2914" s="153"/>
    </row>
    <row r="2915" spans="2:15" x14ac:dyDescent="0.25">
      <c r="B2915" s="154" t="s">
        <v>147</v>
      </c>
      <c r="C2915" s="142">
        <f>0.79/1000</f>
        <v>7.9000000000000001E-4</v>
      </c>
      <c r="D2915" s="147">
        <f>+D2876+O2876</f>
        <v>335.22597745002093</v>
      </c>
      <c r="E2915" s="144" t="s">
        <v>140</v>
      </c>
      <c r="F2915" s="143">
        <v>298.01</v>
      </c>
      <c r="G2915" s="143">
        <f>63/1000</f>
        <v>6.3E-2</v>
      </c>
      <c r="H2915" s="146">
        <f>+PI()*G2915^2/4</f>
        <v>3.1172453105244723E-3</v>
      </c>
      <c r="I2915" s="147">
        <f>+D2909+O2909</f>
        <v>335.26452922174536</v>
      </c>
      <c r="J2915" s="147">
        <f>+D2915</f>
        <v>335.22597745002093</v>
      </c>
      <c r="K2915" s="147">
        <f>+I2915-J2915</f>
        <v>3.8551771724428363E-2</v>
      </c>
      <c r="L2915" s="142">
        <f>(-2*POWER(2*9.81*G2915*ABS(K2915)/F2915,0.5))*(LOG10(($D$2/(3.7*G2915))+((2.51*$D$3*POWER(F2915,0.5))/(G2915*POWER(2*9.81*G2915*ABS(K2915),0.5)))))</f>
        <v>6.3134939176957186E-2</v>
      </c>
      <c r="M2915" s="146">
        <f>+IF(K2915&lt;0,-H2915*L2915,H2915*L2915)</f>
        <v>1.9680709307961757E-4</v>
      </c>
      <c r="N2915" s="142">
        <f>+M2915/K2915</f>
        <v>5.1050077409259664E-3</v>
      </c>
      <c r="O2915" s="148">
        <f>2*M2917/N2917</f>
        <v>-3.049804220167359E-4</v>
      </c>
    </row>
    <row r="2916" spans="2:15" x14ac:dyDescent="0.25">
      <c r="B2916" s="141"/>
      <c r="C2916" s="142"/>
      <c r="D2916" s="142"/>
      <c r="E2916" s="144" t="s">
        <v>169</v>
      </c>
      <c r="F2916" s="143">
        <v>119.71</v>
      </c>
      <c r="G2916" s="143">
        <f>63/1000</f>
        <v>6.3E-2</v>
      </c>
      <c r="H2916" s="146">
        <f>+PI()*G2916^2/4</f>
        <v>3.1172453105244723E-3</v>
      </c>
      <c r="I2916" s="147">
        <f>+D2880+O2880</f>
        <v>335.32916173068764</v>
      </c>
      <c r="J2916" s="147">
        <f>+D2915</f>
        <v>335.22597745002093</v>
      </c>
      <c r="K2916" s="147">
        <f>+I2916-J2916</f>
        <v>0.10318428066671004</v>
      </c>
      <c r="L2916" s="142">
        <f>(-2*POWER(2*9.81*G2916*ABS(K2916)/F2916,0.5))*(LOG10(($D$2/(3.7*G2916))+((2.51*$D$3*POWER(F2916,0.5))/(G2916*POWER(2*9.81*G2916*ABS(K2916),0.5)))))</f>
        <v>0.18976377552345569</v>
      </c>
      <c r="M2916" s="146">
        <f>+IF(K2916&lt;0,-H2916*L2916,H2916*L2916)</f>
        <v>5.9154023935791087E-4</v>
      </c>
      <c r="N2916" s="142">
        <f>+M2916/K2916</f>
        <v>5.7328522865669144E-3</v>
      </c>
      <c r="O2916" s="148"/>
    </row>
    <row r="2917" spans="2:15" ht="15.75" x14ac:dyDescent="0.3">
      <c r="B2917" s="141"/>
      <c r="C2917" s="142"/>
      <c r="D2917" s="142"/>
      <c r="E2917" s="142"/>
      <c r="F2917" s="142"/>
      <c r="G2917" s="142"/>
      <c r="H2917" s="146"/>
      <c r="I2917" s="142"/>
      <c r="J2917" s="142"/>
      <c r="K2917" s="142"/>
      <c r="L2917" s="149" t="s">
        <v>166</v>
      </c>
      <c r="M2917" s="150">
        <f>+SUM(M2915:M2916)-C2915</f>
        <v>-1.6526675624715459E-6</v>
      </c>
      <c r="N2917" s="151">
        <f>+SUM(N2915:N2916)</f>
        <v>1.0837860027492881E-2</v>
      </c>
      <c r="O2917" s="153"/>
    </row>
    <row r="2918" spans="2:15" x14ac:dyDescent="0.25">
      <c r="B2918" s="141"/>
      <c r="C2918" s="142"/>
      <c r="D2918" s="142"/>
      <c r="E2918" s="142"/>
      <c r="F2918" s="142"/>
      <c r="G2918" s="142"/>
      <c r="H2918" s="146"/>
      <c r="I2918" s="142"/>
      <c r="J2918" s="142"/>
      <c r="K2918" s="142"/>
      <c r="L2918" s="142"/>
      <c r="M2918" s="142"/>
      <c r="N2918" s="142"/>
      <c r="O2918" s="153"/>
    </row>
    <row r="2919" spans="2:15" x14ac:dyDescent="0.25">
      <c r="B2919" s="154" t="s">
        <v>148</v>
      </c>
      <c r="C2919" s="142">
        <f>0.76/1000</f>
        <v>7.6000000000000004E-4</v>
      </c>
      <c r="D2919" s="147">
        <f>+D2880+O2880</f>
        <v>335.32916173068764</v>
      </c>
      <c r="E2919" s="144" t="s">
        <v>169</v>
      </c>
      <c r="F2919" s="143">
        <v>119.71</v>
      </c>
      <c r="G2919" s="143">
        <f>63/1000</f>
        <v>6.3E-2</v>
      </c>
      <c r="H2919" s="146">
        <f>+PI()*G2919^2/4</f>
        <v>3.1172453105244723E-3</v>
      </c>
      <c r="I2919" s="147">
        <f>+D2915+O2915</f>
        <v>335.22567246959892</v>
      </c>
      <c r="J2919" s="261">
        <f>+D2919</f>
        <v>335.32916173068764</v>
      </c>
      <c r="K2919" s="147">
        <f>+I2919-J2919</f>
        <v>-0.10348926108872547</v>
      </c>
      <c r="L2919" s="142">
        <f>(-2*POWER(2*9.81*G2919*ABS(K2919)/F2919,0.5))*(LOG10(($D$2/(3.7*G2919))+((2.51*$D$3*POWER(F2919,0.5))/(G2919*POWER(2*9.81*G2919*ABS(K2919),0.5)))))</f>
        <v>0.19008569104779727</v>
      </c>
      <c r="M2919" s="146">
        <f>+IF(K2919&lt;0,-H2919*L2919,H2919*L2919)</f>
        <v>-5.9254372901654966E-4</v>
      </c>
      <c r="N2919" s="142">
        <f>+M2919/K2919</f>
        <v>5.7256542638616219E-3</v>
      </c>
      <c r="O2919" s="148">
        <f>2*M2921/N2921</f>
        <v>-2.8796421589328652E-4</v>
      </c>
    </row>
    <row r="2920" spans="2:15" x14ac:dyDescent="0.25">
      <c r="B2920" s="141"/>
      <c r="C2920" s="142"/>
      <c r="D2920" s="142"/>
      <c r="E2920" s="144" t="s">
        <v>122</v>
      </c>
      <c r="F2920" s="143">
        <v>283.68</v>
      </c>
      <c r="G2920" s="143">
        <f>75/1000</f>
        <v>7.4999999999999997E-2</v>
      </c>
      <c r="H2920" s="146">
        <f>+PI()*G2920^2/4</f>
        <v>4.4178646691106467E-3</v>
      </c>
      <c r="I2920" s="147">
        <f>+D2884+O2884</f>
        <v>335.78259520487558</v>
      </c>
      <c r="J2920" s="261">
        <f>+D2919</f>
        <v>335.32916173068764</v>
      </c>
      <c r="K2920" s="147">
        <f>+I2920-J2920</f>
        <v>0.45343347418793201</v>
      </c>
      <c r="L2920" s="262">
        <f>(-2*POWER(2*9.81*G2920*ABS(K2920)/F2920,0.5))*(LOG10(($D$2/(3.7*G2920))+((2.51*$D$3*POWER(F2920,0.5))/(G2920*POWER(2*9.81*G2920*ABS(K2920),0.5)))))</f>
        <v>0.3058695440440044</v>
      </c>
      <c r="M2920" s="146">
        <f>+IF(K2920&lt;0,-H2920*L2920,H2920*L2920)</f>
        <v>1.35129025198899E-3</v>
      </c>
      <c r="N2920" s="142">
        <f>+M2920/K2920</f>
        <v>2.9801290132120428E-3</v>
      </c>
      <c r="O2920" s="148"/>
    </row>
    <row r="2921" spans="2:15" ht="15.75" x14ac:dyDescent="0.3">
      <c r="B2921" s="141"/>
      <c r="C2921" s="142"/>
      <c r="D2921" s="142"/>
      <c r="E2921" s="142"/>
      <c r="F2921" s="142"/>
      <c r="G2921" s="142"/>
      <c r="H2921" s="142"/>
      <c r="I2921" s="142"/>
      <c r="J2921" s="142"/>
      <c r="K2921" s="142"/>
      <c r="L2921" s="149" t="s">
        <v>166</v>
      </c>
      <c r="M2921" s="150">
        <f>+SUM(M2919:M2920)-C2919</f>
        <v>-1.2534770275597022E-6</v>
      </c>
      <c r="N2921" s="151">
        <f>+SUM(N2919:N2920)</f>
        <v>8.7057832770736643E-3</v>
      </c>
      <c r="O2921" s="153"/>
    </row>
    <row r="2922" spans="2:15" x14ac:dyDescent="0.25">
      <c r="B2922" s="154"/>
      <c r="C2922" s="142"/>
      <c r="D2922" s="142"/>
      <c r="E2922" s="142"/>
      <c r="F2922" s="142"/>
      <c r="G2922" s="142"/>
      <c r="H2922" s="142"/>
      <c r="I2922" s="142"/>
      <c r="J2922" s="142"/>
      <c r="K2922" s="142"/>
      <c r="L2922" s="142"/>
      <c r="M2922" s="142"/>
      <c r="N2922" s="142"/>
      <c r="O2922" s="153"/>
    </row>
    <row r="2923" spans="2:15" x14ac:dyDescent="0.25">
      <c r="B2923" s="154" t="s">
        <v>142</v>
      </c>
      <c r="C2923" s="142">
        <f>3.71/1000</f>
        <v>3.7099999999999998E-3</v>
      </c>
      <c r="D2923" s="147">
        <f>+D2884+O2884</f>
        <v>335.78259520487558</v>
      </c>
      <c r="E2923" s="144" t="s">
        <v>168</v>
      </c>
      <c r="F2923" s="143">
        <v>184.94</v>
      </c>
      <c r="G2923" s="145">
        <f>110/1000</f>
        <v>0.11</v>
      </c>
      <c r="H2923" s="146">
        <f>+PI()*G2923^2/4</f>
        <v>9.5033177771091243E-3</v>
      </c>
      <c r="I2923" s="147">
        <f>+D2909+O2909</f>
        <v>335.26452922174536</v>
      </c>
      <c r="J2923" s="261">
        <f>+D2923</f>
        <v>335.78259520487558</v>
      </c>
      <c r="K2923" s="147">
        <f>+I2923-J2923</f>
        <v>-0.51806598313021368</v>
      </c>
      <c r="L2923" s="262">
        <f>(-2*POWER(2*9.81*G2923*ABS(K2923)/F2923,0.5))*(LOG10(($D$2/(3.7*G2923))+((2.51*$D$3*POWER(F2923,0.5))/(G2923*POWER(2*9.81*G2923*ABS(K2923),0.5)))))</f>
        <v>0.54781666127360029</v>
      </c>
      <c r="M2923" s="146">
        <f>+IF(K2923&lt;0,-H2923*L2923,H2923*L2923)</f>
        <v>-5.2060758156779732E-3</v>
      </c>
      <c r="N2923" s="142">
        <f>+M2923/K2923</f>
        <v>1.0049059357694691E-2</v>
      </c>
      <c r="O2923" s="148">
        <f>2*M2926/N2926</f>
        <v>-2.4229629062992285E-4</v>
      </c>
    </row>
    <row r="2924" spans="2:15" x14ac:dyDescent="0.25">
      <c r="B2924" s="141"/>
      <c r="C2924" s="142"/>
      <c r="D2924" s="142"/>
      <c r="E2924" s="144" t="s">
        <v>171</v>
      </c>
      <c r="F2924" s="143">
        <v>283.68</v>
      </c>
      <c r="G2924" s="143">
        <f>75/1000</f>
        <v>7.4999999999999997E-2</v>
      </c>
      <c r="H2924" s="146">
        <f>+PI()*G2924^2/4</f>
        <v>4.4178646691106467E-3</v>
      </c>
      <c r="I2924" s="147">
        <f>+D2919+O2919</f>
        <v>335.32887376647176</v>
      </c>
      <c r="J2924" s="261">
        <f>+D2923</f>
        <v>335.78259520487558</v>
      </c>
      <c r="K2924" s="147">
        <f>+I2924-J2924</f>
        <v>-0.45372143840381796</v>
      </c>
      <c r="L2924" s="262">
        <f>(-2*POWER(2*9.81*G2924*ABS(K2924)/F2924,0.5))*(LOG10(($D$2/(3.7*G2924))+((2.51*$D$3*POWER(F2924,0.5))/(G2924*POWER(2*9.81*G2924*ABS(K2924),0.5)))))</f>
        <v>0.30597992687527609</v>
      </c>
      <c r="M2924" s="146">
        <f>+IF(K2924&lt;0,-H2924*L2924,H2924*L2924)</f>
        <v>-1.3517779083993414E-3</v>
      </c>
      <c r="N2924" s="142">
        <f>+M2924/K2924</f>
        <v>2.9793124018006869E-3</v>
      </c>
      <c r="O2924" s="148"/>
    </row>
    <row r="2925" spans="2:15" x14ac:dyDescent="0.25">
      <c r="B2925" s="141"/>
      <c r="C2925" s="142"/>
      <c r="D2925" s="142"/>
      <c r="E2925" s="144" t="s">
        <v>170</v>
      </c>
      <c r="F2925" s="143">
        <v>372.26</v>
      </c>
      <c r="G2925" s="145">
        <f>110/1000</f>
        <v>0.11</v>
      </c>
      <c r="H2925" s="146">
        <f>+PI()*G2925^2/4</f>
        <v>9.5033177771091243E-3</v>
      </c>
      <c r="I2925" s="147">
        <v>339.3</v>
      </c>
      <c r="J2925" s="261">
        <f>+D2923</f>
        <v>335.78259520487558</v>
      </c>
      <c r="K2925" s="147">
        <f>+I2925-J2925</f>
        <v>3.5174047951244347</v>
      </c>
      <c r="L2925" s="262">
        <f>(-2*POWER(2*9.81*G2925*ABS(K2925)/F2925,0.5))*(LOG10(($D$2/(3.7*G2925))+((2.51*$D$3*POWER(F2925,0.5))/(G2925*POWER(2*9.81*G2925*ABS(K2925),0.5)))))</f>
        <v>1.080246080155451</v>
      </c>
      <c r="M2925" s="146">
        <f>+IF(K2925&lt;0,-H2925*L2925,H2925*L2925)</f>
        <v>1.0265921777193746E-2</v>
      </c>
      <c r="N2925" s="142">
        <f>+M2925/K2925</f>
        <v>2.9186068636238866E-3</v>
      </c>
      <c r="O2925" s="148"/>
    </row>
    <row r="2926" spans="2:15" ht="16.5" thickBot="1" x14ac:dyDescent="0.35">
      <c r="B2926" s="299"/>
      <c r="C2926" s="300"/>
      <c r="D2926" s="300"/>
      <c r="E2926" s="300"/>
      <c r="F2926" s="300"/>
      <c r="G2926" s="300"/>
      <c r="H2926" s="300"/>
      <c r="I2926" s="300"/>
      <c r="J2926" s="300"/>
      <c r="K2926" s="300"/>
      <c r="L2926" s="301" t="s">
        <v>166</v>
      </c>
      <c r="M2926" s="302">
        <f>+SUM(M2923:M2925)-C2923</f>
        <v>-1.9319468835682363E-6</v>
      </c>
      <c r="N2926" s="303">
        <f>+SUM(N2923:N2925)</f>
        <v>1.5946978623119265E-2</v>
      </c>
      <c r="O2926" s="304"/>
    </row>
    <row r="2928" spans="2:15" ht="15.75" thickBot="1" x14ac:dyDescent="0.3"/>
    <row r="2929" spans="2:15" ht="15.75" thickBot="1" x14ac:dyDescent="0.3">
      <c r="B2929" s="131">
        <f>+B2890+1</f>
        <v>76</v>
      </c>
      <c r="D2929" s="297"/>
    </row>
    <row r="2930" spans="2:15" ht="32.25" thickBot="1" x14ac:dyDescent="0.3">
      <c r="B2930" s="125" t="s">
        <v>151</v>
      </c>
      <c r="C2930" s="298" t="s">
        <v>161</v>
      </c>
      <c r="D2930" s="298" t="s">
        <v>153</v>
      </c>
      <c r="E2930" s="125" t="s">
        <v>152</v>
      </c>
      <c r="F2930" s="125" t="s">
        <v>78</v>
      </c>
      <c r="G2930" s="125" t="s">
        <v>115</v>
      </c>
      <c r="H2930" s="125" t="s">
        <v>154</v>
      </c>
      <c r="I2930" s="125" t="s">
        <v>155</v>
      </c>
      <c r="J2930" s="125" t="s">
        <v>156</v>
      </c>
      <c r="K2930" s="125" t="s">
        <v>157</v>
      </c>
      <c r="L2930" s="125" t="s">
        <v>82</v>
      </c>
      <c r="M2930" s="125" t="s">
        <v>164</v>
      </c>
      <c r="N2930" s="125" t="s">
        <v>158</v>
      </c>
      <c r="O2930" s="129" t="s">
        <v>165</v>
      </c>
    </row>
    <row r="2931" spans="2:15" x14ac:dyDescent="0.25">
      <c r="B2931" s="132" t="s">
        <v>127</v>
      </c>
      <c r="C2931" s="133">
        <f>2.97/1000</f>
        <v>2.97E-3</v>
      </c>
      <c r="D2931" s="134">
        <f>+D2892+O2892</f>
        <v>336.4706844329578</v>
      </c>
      <c r="E2931" s="135" t="s">
        <v>110</v>
      </c>
      <c r="F2931" s="136">
        <v>310.83</v>
      </c>
      <c r="G2931" s="137">
        <f>110/1000</f>
        <v>0.11</v>
      </c>
      <c r="H2931" s="138">
        <f>+PI()*G2931^2/4</f>
        <v>9.5033177771091243E-3</v>
      </c>
      <c r="I2931" s="134">
        <v>339.3</v>
      </c>
      <c r="J2931" s="134">
        <f>+D2931</f>
        <v>336.4706844329578</v>
      </c>
      <c r="K2931" s="134">
        <f>+I2931-J2931</f>
        <v>2.8293155670422152</v>
      </c>
      <c r="L2931" s="133">
        <f>(-2*POWER(2*9.81*G2931*ABS(K2931)/F2931,0.5))*(LOG10(($D$2/(3.7*G2931))+((2.51*$D$3*POWER(F2931,0.5))/(G2931*POWER(2*9.81*G2931*ABS(K2931),0.5)))))</f>
        <v>1.0580410524125041</v>
      </c>
      <c r="M2931" s="139">
        <f>+IF(K2931&lt;0,-H2931*L2931,H2931*L2931)</f>
        <v>1.0054900342302997E-2</v>
      </c>
      <c r="N2931" s="133">
        <f>+M2931/K2931</f>
        <v>3.5538278088981267E-3</v>
      </c>
      <c r="O2931" s="140">
        <f>2*M2933/N2933</f>
        <v>-1.9777643062588788E-4</v>
      </c>
    </row>
    <row r="2932" spans="2:15" x14ac:dyDescent="0.25">
      <c r="B2932" s="141"/>
      <c r="C2932" s="142"/>
      <c r="D2932" s="143"/>
      <c r="E2932" s="144" t="s">
        <v>138</v>
      </c>
      <c r="F2932" s="143">
        <v>240.22</v>
      </c>
      <c r="G2932" s="145">
        <f>110/1000</f>
        <v>0.11</v>
      </c>
      <c r="H2932" s="146">
        <f>+PI()*G2932^2/4</f>
        <v>9.5033177771091243E-3</v>
      </c>
      <c r="I2932" s="147">
        <f>+D2896+O2896</f>
        <v>335.30351733241446</v>
      </c>
      <c r="J2932" s="147">
        <f>+D2931</f>
        <v>336.4706844329578</v>
      </c>
      <c r="K2932" s="147">
        <f>+I2932-J2932</f>
        <v>-1.1671671005433382</v>
      </c>
      <c r="L2932" s="142">
        <f>(-2*POWER(2*9.81*G2932*ABS(K2932)/F2932,0.5))*(LOG10(($D$2/(3.7*G2932))+((2.51*$D$3*POWER(F2932,0.5))/(G2932*POWER(2*9.81*G2932*ABS(K2932),0.5)))))</f>
        <v>0.74561877113870711</v>
      </c>
      <c r="M2932" s="146">
        <f>+IF(K2932&lt;0,-H2932*L2932,H2932*L2932)</f>
        <v>-7.0858521227087348E-3</v>
      </c>
      <c r="N2932" s="142">
        <f>+M2932/K2932</f>
        <v>6.070983425946583E-3</v>
      </c>
      <c r="O2932" s="148"/>
    </row>
    <row r="2933" spans="2:15" ht="15.75" x14ac:dyDescent="0.3">
      <c r="B2933" s="141"/>
      <c r="C2933" s="142"/>
      <c r="D2933" s="143"/>
      <c r="E2933" s="144"/>
      <c r="F2933" s="143"/>
      <c r="G2933" s="145"/>
      <c r="H2933" s="146"/>
      <c r="I2933" s="147"/>
      <c r="J2933" s="147"/>
      <c r="K2933" s="147"/>
      <c r="L2933" s="149" t="s">
        <v>166</v>
      </c>
      <c r="M2933" s="150">
        <f>+SUM(M2931:M2932)-C2931</f>
        <v>-9.5178040573776559E-7</v>
      </c>
      <c r="N2933" s="151">
        <f>+SUM(N2931:N2932)</f>
        <v>9.6248112348447101E-3</v>
      </c>
      <c r="O2933" s="148"/>
    </row>
    <row r="2934" spans="2:15" x14ac:dyDescent="0.25">
      <c r="B2934" s="141"/>
      <c r="C2934" s="142"/>
      <c r="D2934" s="143"/>
      <c r="E2934" s="144"/>
      <c r="F2934" s="142"/>
      <c r="G2934" s="142"/>
      <c r="H2934" s="146"/>
      <c r="I2934" s="152"/>
      <c r="J2934" s="142"/>
      <c r="K2934" s="142"/>
      <c r="L2934" s="142"/>
      <c r="M2934" s="142"/>
      <c r="N2934" s="142"/>
      <c r="O2934" s="153"/>
    </row>
    <row r="2935" spans="2:15" x14ac:dyDescent="0.25">
      <c r="B2935" s="154" t="s">
        <v>128</v>
      </c>
      <c r="C2935" s="142">
        <f>3.73/1000</f>
        <v>3.7299999999999998E-3</v>
      </c>
      <c r="D2935" s="147">
        <f>+D2896+O2896</f>
        <v>335.30351733241446</v>
      </c>
      <c r="E2935" s="144" t="s">
        <v>138</v>
      </c>
      <c r="F2935" s="143">
        <v>240.22</v>
      </c>
      <c r="G2935" s="155">
        <f>110/1000</f>
        <v>0.11</v>
      </c>
      <c r="H2935" s="146">
        <f>+PI()*G2935^2/4</f>
        <v>9.5033177771091243E-3</v>
      </c>
      <c r="I2935" s="156">
        <f>+D2931+O2931</f>
        <v>336.47048665652716</v>
      </c>
      <c r="J2935" s="147">
        <f>+D2935</f>
        <v>335.30351733241446</v>
      </c>
      <c r="K2935" s="147">
        <f>+I2935-J2935</f>
        <v>1.1669693241126993</v>
      </c>
      <c r="L2935" s="142">
        <f>(-2*POWER(2*9.81*G2935*ABS(K2935)/F2935,0.5))*(LOG10(($D$2/(3.7*G2935))+((2.51*$D$3*POWER(F2935,0.5))/(G2935*POWER(2*9.81*G2935*ABS(K2935),0.5)))))</f>
        <v>0.7455481814621574</v>
      </c>
      <c r="M2935" s="146">
        <f>+IF(K2935&lt;0,-H2935*L2935,H2935*L2935)</f>
        <v>7.0851812865806996E-3</v>
      </c>
      <c r="N2935" s="142">
        <f>+M2935/K2935</f>
        <v>6.0714374749892336E-3</v>
      </c>
      <c r="O2935" s="148">
        <f>2*M2938/N2938</f>
        <v>-2.8907486645111919E-4</v>
      </c>
    </row>
    <row r="2936" spans="2:15" x14ac:dyDescent="0.25">
      <c r="B2936" s="141"/>
      <c r="C2936" s="142"/>
      <c r="D2936" s="143"/>
      <c r="E2936" s="144" t="s">
        <v>139</v>
      </c>
      <c r="F2936" s="147">
        <v>237.3</v>
      </c>
      <c r="G2936" s="155">
        <f>110/1000</f>
        <v>0.11</v>
      </c>
      <c r="H2936" s="146">
        <f>+PI()*G2936^2/4</f>
        <v>9.5033177771091243E-3</v>
      </c>
      <c r="I2936" s="156">
        <f>+D2901+O2901</f>
        <v>335.11081074564999</v>
      </c>
      <c r="J2936" s="147">
        <f>+D2935</f>
        <v>335.30351733241446</v>
      </c>
      <c r="K2936" s="147">
        <f>+I2936-J2936</f>
        <v>-0.19270658676447283</v>
      </c>
      <c r="L2936" s="142">
        <f>(-2*POWER(2*9.81*G2936*ABS(K2936)/F2936,0.5))*(LOG10(($D$2/(3.7*G2936))+((2.51*$D$3*POWER(F2936,0.5))/(G2936*POWER(2*9.81*G2936*ABS(K2936),0.5)))))</f>
        <v>0.2726501003247771</v>
      </c>
      <c r="M2936" s="146">
        <f>+IF(K2936&lt;0,-H2936*L2936,H2936*L2936)</f>
        <v>-2.5910805453470405E-3</v>
      </c>
      <c r="N2936" s="142">
        <f>+M2936/K2936</f>
        <v>1.3445729016589738E-2</v>
      </c>
      <c r="O2936" s="148"/>
    </row>
    <row r="2937" spans="2:15" x14ac:dyDescent="0.25">
      <c r="B2937" s="141"/>
      <c r="C2937" s="142"/>
      <c r="D2937" s="143"/>
      <c r="E2937" s="144" t="s">
        <v>112</v>
      </c>
      <c r="F2937" s="143">
        <v>401.36</v>
      </c>
      <c r="G2937" s="155">
        <f>110/1000</f>
        <v>0.11</v>
      </c>
      <c r="H2937" s="146">
        <f>+PI()*G2937^2/4</f>
        <v>9.5033177771091243E-3</v>
      </c>
      <c r="I2937" s="156">
        <f>+D2909+O2909</f>
        <v>335.26452922174536</v>
      </c>
      <c r="J2937" s="147">
        <f>+D2935</f>
        <v>335.30351733241446</v>
      </c>
      <c r="K2937" s="147">
        <f>+I2937-J2937</f>
        <v>-3.8988110669095022E-2</v>
      </c>
      <c r="L2937" s="142">
        <f>(-2*POWER(2*9.81*G2937*ABS(K2937)/F2937,0.5))*(LOG10(($D$2/(3.7*G2937))+((2.51*$D$3*POWER(F2937,0.5))/(G2937*POWER(2*9.81*G2937*ABS(K2937),0.5)))))</f>
        <v>8.1000703744524366E-2</v>
      </c>
      <c r="M2937" s="146">
        <f>+IF(K2937&lt;0,-H2937*L2937,H2937*L2937)</f>
        <v>-7.6977542785368802E-4</v>
      </c>
      <c r="N2937" s="142">
        <f>+M2937/K2937</f>
        <v>1.9743850487832726E-2</v>
      </c>
      <c r="O2937" s="148"/>
    </row>
    <row r="2938" spans="2:15" ht="15.75" x14ac:dyDescent="0.3">
      <c r="B2938" s="141"/>
      <c r="C2938" s="142"/>
      <c r="D2938" s="143"/>
      <c r="E2938" s="144"/>
      <c r="F2938" s="143"/>
      <c r="G2938" s="155"/>
      <c r="H2938" s="146"/>
      <c r="I2938" s="156"/>
      <c r="J2938" s="147"/>
      <c r="K2938" s="147"/>
      <c r="L2938" s="149" t="s">
        <v>166</v>
      </c>
      <c r="M2938" s="150">
        <f>+SUM(M2935:M2937)-C2935</f>
        <v>-5.6746866200292796E-6</v>
      </c>
      <c r="N2938" s="151">
        <f>+SUM(N2935:N2937)</f>
        <v>3.92610169794117E-2</v>
      </c>
      <c r="O2938" s="153"/>
    </row>
    <row r="2939" spans="2:15" x14ac:dyDescent="0.25">
      <c r="B2939" s="141"/>
      <c r="C2939" s="142"/>
      <c r="D2939" s="143"/>
      <c r="E2939" s="144"/>
      <c r="F2939" s="142"/>
      <c r="G2939" s="142"/>
      <c r="H2939" s="146"/>
      <c r="I2939" s="152"/>
      <c r="J2939" s="143"/>
      <c r="K2939" s="142"/>
      <c r="L2939" s="142"/>
      <c r="M2939" s="142"/>
      <c r="N2939" s="142"/>
      <c r="O2939" s="153"/>
    </row>
    <row r="2940" spans="2:15" x14ac:dyDescent="0.25">
      <c r="B2940" s="154" t="s">
        <v>141</v>
      </c>
      <c r="C2940" s="179">
        <f>1.9/1000</f>
        <v>1.9E-3</v>
      </c>
      <c r="D2940" s="147">
        <f>+D2901+O2901</f>
        <v>335.11081074564999</v>
      </c>
      <c r="E2940" s="144" t="s">
        <v>139</v>
      </c>
      <c r="F2940" s="147">
        <v>237.3</v>
      </c>
      <c r="G2940" s="155">
        <f>110/1000</f>
        <v>0.11</v>
      </c>
      <c r="H2940" s="146">
        <f>+PI()*G2940^2/4</f>
        <v>9.5033177771091243E-3</v>
      </c>
      <c r="I2940" s="156">
        <f>+D2935+O2935</f>
        <v>335.30322825754803</v>
      </c>
      <c r="J2940" s="147">
        <f>+D2940</f>
        <v>335.11081074564999</v>
      </c>
      <c r="K2940" s="147">
        <f>+I2940-J2940</f>
        <v>0.1924175118980429</v>
      </c>
      <c r="L2940" s="142">
        <f>(-2*POWER(2*9.81*G2940*ABS(K2940)/F2940,0.5))*(LOG10(($D$2/(3.7*G2940))+((2.51*$D$3*POWER(F2940,0.5))/(G2940*POWER(2*9.81*G2940*ABS(K2940),0.5)))))</f>
        <v>0.27241843305785363</v>
      </c>
      <c r="M2940" s="146">
        <f>+IF(K2940&lt;0,-H2940*L2940,H2940*L2940)</f>
        <v>2.5888789376909125E-3</v>
      </c>
      <c r="N2940" s="142">
        <f>+M2940/K2940</f>
        <v>1.3454487131413969E-2</v>
      </c>
      <c r="O2940" s="148">
        <f>2*M2942/N2942</f>
        <v>-2.9256107730104517E-4</v>
      </c>
    </row>
    <row r="2941" spans="2:15" x14ac:dyDescent="0.25">
      <c r="B2941" s="141"/>
      <c r="C2941" s="142"/>
      <c r="D2941" s="143"/>
      <c r="E2941" s="144" t="s">
        <v>117</v>
      </c>
      <c r="F2941" s="143">
        <v>401.35</v>
      </c>
      <c r="G2941" s="143">
        <f>75/1000</f>
        <v>7.4999999999999997E-2</v>
      </c>
      <c r="H2941" s="146">
        <f>+PI()*G2941^2/4</f>
        <v>4.4178646691106467E-3</v>
      </c>
      <c r="I2941" s="156">
        <f>+D2905+O2905</f>
        <v>334.9122839933151</v>
      </c>
      <c r="J2941" s="147">
        <f>+D2940</f>
        <v>335.11081074564999</v>
      </c>
      <c r="K2941" s="147">
        <f>+I2941-J2941</f>
        <v>-0.19852675233488526</v>
      </c>
      <c r="L2941" s="142">
        <f>(-2*POWER(2*9.81*G2941*ABS(K2941)/F2941,0.5))*(LOG10(($D$2/(3.7*G2941))+((2.51*$D$3*POWER(F2941,0.5))/(G2941*POWER(2*9.81*G2941*ABS(K2941),0.5)))))</f>
        <v>0.15649109502933389</v>
      </c>
      <c r="M2941" s="146">
        <f>+IF(K2941&lt;0,-H2941*L2941,H2941*L2941)</f>
        <v>-6.9135647976053096E-4</v>
      </c>
      <c r="N2941" s="142">
        <f>+M2941/K2941</f>
        <v>3.4824348438154819E-3</v>
      </c>
      <c r="O2941" s="148"/>
    </row>
    <row r="2942" spans="2:15" ht="15.75" x14ac:dyDescent="0.3">
      <c r="B2942" s="141"/>
      <c r="C2942" s="142"/>
      <c r="D2942" s="143"/>
      <c r="E2942" s="144"/>
      <c r="F2942" s="142"/>
      <c r="G2942" s="142"/>
      <c r="H2942" s="146"/>
      <c r="I2942" s="152"/>
      <c r="J2942" s="143"/>
      <c r="K2942" s="142"/>
      <c r="L2942" s="149" t="s">
        <v>166</v>
      </c>
      <c r="M2942" s="150">
        <f>+SUM(M2940:M2941)-C2940</f>
        <v>-2.477542069618437E-6</v>
      </c>
      <c r="N2942" s="151">
        <f>+SUM(N2940:N2941)</f>
        <v>1.693692197522945E-2</v>
      </c>
      <c r="O2942" s="153"/>
    </row>
    <row r="2943" spans="2:15" ht="15.75" x14ac:dyDescent="0.3">
      <c r="B2943" s="141"/>
      <c r="C2943" s="142"/>
      <c r="D2943" s="143"/>
      <c r="E2943" s="144"/>
      <c r="F2943" s="142"/>
      <c r="G2943" s="142"/>
      <c r="H2943" s="146"/>
      <c r="I2943" s="152"/>
      <c r="J2943" s="143"/>
      <c r="K2943" s="142"/>
      <c r="L2943" s="149"/>
      <c r="M2943" s="150"/>
      <c r="N2943" s="151"/>
      <c r="O2943" s="153"/>
    </row>
    <row r="2944" spans="2:15" x14ac:dyDescent="0.25">
      <c r="B2944" s="154" t="s">
        <v>145</v>
      </c>
      <c r="C2944" s="143">
        <f>1.95/1000</f>
        <v>1.9499999999999999E-3</v>
      </c>
      <c r="D2944" s="147">
        <f>+D2905+O2905</f>
        <v>334.9122839933151</v>
      </c>
      <c r="E2944" s="144" t="s">
        <v>117</v>
      </c>
      <c r="F2944" s="143">
        <v>401.35</v>
      </c>
      <c r="G2944" s="143">
        <f>75/1000</f>
        <v>7.4999999999999997E-2</v>
      </c>
      <c r="H2944" s="146">
        <f>+PI()*G2944^2/4</f>
        <v>4.4178646691106467E-3</v>
      </c>
      <c r="I2944" s="147">
        <f>+D2940+O2940</f>
        <v>335.1105181845727</v>
      </c>
      <c r="J2944" s="147">
        <f>+D2944</f>
        <v>334.9122839933151</v>
      </c>
      <c r="K2944" s="147">
        <f>+I2944-J2944</f>
        <v>0.19823419125759756</v>
      </c>
      <c r="L2944" s="262">
        <f>(-2*POWER(2*9.81*G2944*ABS(K2944)/F2944,0.5))*(LOG10(($D$2/(3.7*G2944))+((2.51*$D$3*POWER(F2944,0.5))/(G2944*POWER(2*9.81*G2944*ABS(K2944),0.5)))))</f>
        <v>0.15635855255744482</v>
      </c>
      <c r="M2944" s="146">
        <f>+IF(K2944&lt;0,-H2944*L2944,H2944*L2944)</f>
        <v>6.907709250568156E-4</v>
      </c>
      <c r="N2944" s="142">
        <f>+M2944/K2944</f>
        <v>3.4846204919270758E-3</v>
      </c>
      <c r="O2944" s="148">
        <f>2*M2946/N2946</f>
        <v>-2.9401988789446224E-4</v>
      </c>
    </row>
    <row r="2945" spans="2:15" x14ac:dyDescent="0.25">
      <c r="B2945" s="141"/>
      <c r="C2945" s="142"/>
      <c r="D2945" s="143"/>
      <c r="E2945" s="144" t="s">
        <v>167</v>
      </c>
      <c r="F2945" s="143">
        <v>249.85</v>
      </c>
      <c r="G2945" s="143">
        <f>75/1000</f>
        <v>7.4999999999999997E-2</v>
      </c>
      <c r="H2945" s="146">
        <f>+PI()*G2945^2/4</f>
        <v>4.4178646691106467E-3</v>
      </c>
      <c r="I2945" s="147">
        <f>+D2909+O2909</f>
        <v>335.26452922174536</v>
      </c>
      <c r="J2945" s="147">
        <f>+D2944</f>
        <v>334.9122839933151</v>
      </c>
      <c r="K2945" s="147">
        <f>+I2945-J2945</f>
        <v>0.35224522843026307</v>
      </c>
      <c r="L2945" s="142">
        <f>(-2*POWER(2*9.81*G2945*ABS(K2945)/F2945,0.5))*(LOG10(($D$2/(3.7*G2945))+((2.51*$D$3*POWER(F2945,0.5))/(G2945*POWER(2*9.81*G2945*ABS(K2945),0.5)))))</f>
        <v>0.28479634112670105</v>
      </c>
      <c r="M2945" s="146">
        <f>+IF(K2945&lt;0,-H2945*L2945,H2945*L2945)</f>
        <v>1.258191693355636E-3</v>
      </c>
      <c r="N2945" s="142">
        <f>+M2945/K2945</f>
        <v>3.5719197644283511E-3</v>
      </c>
      <c r="O2945" s="148"/>
    </row>
    <row r="2946" spans="2:15" ht="15.75" x14ac:dyDescent="0.3">
      <c r="B2946" s="141"/>
      <c r="C2946" s="142"/>
      <c r="D2946" s="152"/>
      <c r="E2946" s="144"/>
      <c r="F2946" s="142"/>
      <c r="G2946" s="142"/>
      <c r="H2946" s="146"/>
      <c r="I2946" s="152"/>
      <c r="J2946" s="143"/>
      <c r="K2946" s="142"/>
      <c r="L2946" s="149" t="s">
        <v>166</v>
      </c>
      <c r="M2946" s="150">
        <f>+SUM(M2944:M2945)-C2944</f>
        <v>-1.0373815875481911E-6</v>
      </c>
      <c r="N2946" s="151">
        <f>+SUM(N2944:N2945)</f>
        <v>7.0565402563554265E-3</v>
      </c>
      <c r="O2946" s="153"/>
    </row>
    <row r="2947" spans="2:15" x14ac:dyDescent="0.25">
      <c r="B2947" s="141"/>
      <c r="C2947" s="142"/>
      <c r="D2947" s="152"/>
      <c r="E2947" s="144"/>
      <c r="F2947" s="142"/>
      <c r="G2947" s="142"/>
      <c r="H2947" s="146"/>
      <c r="I2947" s="152"/>
      <c r="J2947" s="143"/>
      <c r="K2947" s="142"/>
      <c r="L2947" s="142"/>
      <c r="M2947" s="142"/>
      <c r="N2947" s="142"/>
      <c r="O2947" s="153"/>
    </row>
    <row r="2948" spans="2:15" x14ac:dyDescent="0.25">
      <c r="B2948" s="154" t="s">
        <v>146</v>
      </c>
      <c r="C2948" s="143">
        <f>4.52/1000</f>
        <v>4.5199999999999997E-3</v>
      </c>
      <c r="D2948" s="156">
        <f>+D2909+O2909</f>
        <v>335.26452922174536</v>
      </c>
      <c r="E2948" s="144" t="s">
        <v>112</v>
      </c>
      <c r="F2948" s="143">
        <v>401.36</v>
      </c>
      <c r="G2948" s="145">
        <f>110/1000</f>
        <v>0.11</v>
      </c>
      <c r="H2948" s="146">
        <f>+PI()*G2948^2/4</f>
        <v>9.5033177771091243E-3</v>
      </c>
      <c r="I2948" s="156">
        <f>+D2935+O2935</f>
        <v>335.30322825754803</v>
      </c>
      <c r="J2948" s="147">
        <f>+D2948</f>
        <v>335.26452922174536</v>
      </c>
      <c r="K2948" s="147">
        <f>+I2948-J2948</f>
        <v>3.8699035802665094E-2</v>
      </c>
      <c r="L2948" s="142">
        <f>(-2*POWER(2*9.81*G2948*ABS(K2948)/F2948,0.5))*(LOG10(($D$2/(3.7*G2948))+((2.51*$D$3*POWER(F2948,0.5))/(G2948*POWER(2*9.81*G2948*ABS(K2948),0.5)))))</f>
        <v>8.0653341621842498E-2</v>
      </c>
      <c r="M2948" s="146">
        <f>+IF(K2948&lt;0,-H2948*L2948,H2948*L2948)</f>
        <v>7.6647433521811103E-4</v>
      </c>
      <c r="N2948" s="142">
        <f>+M2948/K2948</f>
        <v>1.9806031838274538E-2</v>
      </c>
      <c r="O2948" s="148">
        <f>2*M2952/N2952</f>
        <v>-2.7645229012214869E-4</v>
      </c>
    </row>
    <row r="2949" spans="2:15" x14ac:dyDescent="0.25">
      <c r="B2949" s="141"/>
      <c r="C2949" s="142"/>
      <c r="D2949" s="152"/>
      <c r="E2949" s="144" t="s">
        <v>167</v>
      </c>
      <c r="F2949" s="143">
        <v>249.85</v>
      </c>
      <c r="G2949" s="145">
        <f>75/1000</f>
        <v>7.4999999999999997E-2</v>
      </c>
      <c r="H2949" s="146">
        <f>+PI()*G2949^2/4</f>
        <v>4.4178646691106467E-3</v>
      </c>
      <c r="I2949" s="156">
        <f>+D2944+O2944</f>
        <v>334.91198997342718</v>
      </c>
      <c r="J2949" s="147">
        <f>+D2948</f>
        <v>335.26452922174536</v>
      </c>
      <c r="K2949" s="147">
        <f>+I2949-J2949</f>
        <v>-0.3525392483181804</v>
      </c>
      <c r="L2949" s="142">
        <f>(-2*POWER(2*9.81*G2949*ABS(K2949)/F2949,0.5))*(LOG10(($D$2/(3.7*G2949))+((2.51*$D$3*POWER(F2949,0.5))/(G2949*POWER(2*9.81*G2949*ABS(K2949),0.5)))))</f>
        <v>0.28493156819931598</v>
      </c>
      <c r="M2949" s="146">
        <f>+IF(K2949&lt;0,-H2949*L2949,H2949*L2949)</f>
        <v>-1.2587891082620488E-3</v>
      </c>
      <c r="N2949" s="142">
        <f>+M2949/K2949</f>
        <v>3.5706353668909585E-3</v>
      </c>
      <c r="O2949" s="148"/>
    </row>
    <row r="2950" spans="2:15" x14ac:dyDescent="0.25">
      <c r="B2950" s="141"/>
      <c r="C2950" s="142"/>
      <c r="D2950" s="152"/>
      <c r="E2950" s="144" t="s">
        <v>140</v>
      </c>
      <c r="F2950" s="143">
        <v>298.01</v>
      </c>
      <c r="G2950" s="145">
        <f>63/1000</f>
        <v>6.3E-2</v>
      </c>
      <c r="H2950" s="146">
        <f>+PI()*G2950^2/4</f>
        <v>3.1172453105244723E-3</v>
      </c>
      <c r="I2950" s="156">
        <f>+D2915+O2915</f>
        <v>335.22567246959892</v>
      </c>
      <c r="J2950" s="147">
        <f>+D2948</f>
        <v>335.26452922174536</v>
      </c>
      <c r="K2950" s="147">
        <f>+I2950-J2950</f>
        <v>-3.8856752146443796E-2</v>
      </c>
      <c r="L2950" s="142">
        <f>(-2*POWER(2*9.81*G2950*ABS(K2950)/F2950,0.5))*(LOG10(($D$2/(3.7*G2950))+((2.51*$D$3*POWER(F2950,0.5))/(G2950*POWER(2*9.81*G2950*ABS(K2950),0.5)))))</f>
        <v>6.3427532216991295E-2</v>
      </c>
      <c r="M2950" s="146">
        <f>+IF(K2950&lt;0,-H2950*L2950,H2950*L2950)</f>
        <v>-1.9771917736155601E-4</v>
      </c>
      <c r="N2950" s="142">
        <f>+M2950/K2950</f>
        <v>5.0884123463636275E-3</v>
      </c>
      <c r="O2950" s="148"/>
    </row>
    <row r="2951" spans="2:15" x14ac:dyDescent="0.25">
      <c r="B2951" s="141"/>
      <c r="C2951" s="142"/>
      <c r="D2951" s="142"/>
      <c r="E2951" s="144" t="s">
        <v>168</v>
      </c>
      <c r="F2951" s="143">
        <v>184.94</v>
      </c>
      <c r="G2951" s="145">
        <f>110/1000</f>
        <v>0.11</v>
      </c>
      <c r="H2951" s="146">
        <f>+PI()*G2951^2/4</f>
        <v>9.5033177771091243E-3</v>
      </c>
      <c r="I2951" s="156">
        <f>+D2923+O2923</f>
        <v>335.78235290858493</v>
      </c>
      <c r="J2951" s="147">
        <f>+D2948</f>
        <v>335.26452922174536</v>
      </c>
      <c r="K2951" s="147">
        <f>+I2951-J2951</f>
        <v>0.51782368683956292</v>
      </c>
      <c r="L2951" s="142">
        <f>(-2*POWER(2*9.81*G2951*ABS(K2951)/F2951,0.5))*(LOG10(($D$2/(3.7*G2951))+((2.51*$D$3*POWER(F2951,0.5))/(G2951*POWER(2*9.81*G2951*ABS(K2951),0.5)))))</f>
        <v>0.54767294182510728</v>
      </c>
      <c r="M2951" s="146">
        <f>+IF(K2951&lt;0,-H2951*L2951,H2951*L2951)</f>
        <v>5.2047100040881929E-3</v>
      </c>
      <c r="N2951" s="142">
        <f>+M2951/K2951</f>
        <v>1.0051123840730689E-2</v>
      </c>
      <c r="O2951" s="148"/>
    </row>
    <row r="2952" spans="2:15" ht="15.75" x14ac:dyDescent="0.3">
      <c r="B2952" s="141"/>
      <c r="C2952" s="142"/>
      <c r="D2952" s="142"/>
      <c r="E2952" s="142"/>
      <c r="F2952" s="142"/>
      <c r="G2952" s="142"/>
      <c r="H2952" s="146"/>
      <c r="I2952" s="152"/>
      <c r="J2952" s="143"/>
      <c r="K2952" s="142"/>
      <c r="L2952" s="149" t="s">
        <v>166</v>
      </c>
      <c r="M2952" s="150">
        <f>+SUM(M2948:M2951)-C2948</f>
        <v>-5.3239463173003487E-6</v>
      </c>
      <c r="N2952" s="151">
        <f>+SUM(N2948:N2951)</f>
        <v>3.8516203392259814E-2</v>
      </c>
      <c r="O2952" s="153"/>
    </row>
    <row r="2953" spans="2:15" x14ac:dyDescent="0.25">
      <c r="B2953" s="141"/>
      <c r="C2953" s="142"/>
      <c r="D2953" s="142"/>
      <c r="E2953" s="142"/>
      <c r="F2953" s="142"/>
      <c r="G2953" s="142"/>
      <c r="H2953" s="146"/>
      <c r="I2953" s="142"/>
      <c r="J2953" s="143"/>
      <c r="K2953" s="142"/>
      <c r="L2953" s="142"/>
      <c r="M2953" s="142"/>
      <c r="N2953" s="142"/>
      <c r="O2953" s="153"/>
    </row>
    <row r="2954" spans="2:15" x14ac:dyDescent="0.25">
      <c r="B2954" s="154" t="s">
        <v>147</v>
      </c>
      <c r="C2954" s="142">
        <f>0.79/1000</f>
        <v>7.9000000000000001E-4</v>
      </c>
      <c r="D2954" s="147">
        <f>+D2915+O2915</f>
        <v>335.22567246959892</v>
      </c>
      <c r="E2954" s="144" t="s">
        <v>140</v>
      </c>
      <c r="F2954" s="143">
        <v>298.01</v>
      </c>
      <c r="G2954" s="143">
        <f>63/1000</f>
        <v>6.3E-2</v>
      </c>
      <c r="H2954" s="146">
        <f>+PI()*G2954^2/4</f>
        <v>3.1172453105244723E-3</v>
      </c>
      <c r="I2954" s="147">
        <f>+D2948+O2948</f>
        <v>335.26425276945525</v>
      </c>
      <c r="J2954" s="147">
        <f>+D2954</f>
        <v>335.22567246959892</v>
      </c>
      <c r="K2954" s="147">
        <f>+I2954-J2954</f>
        <v>3.8580299856334932E-2</v>
      </c>
      <c r="L2954" s="142">
        <f>(-2*POWER(2*9.81*G2954*ABS(K2954)/F2954,0.5))*(LOG10(($D$2/(3.7*G2954))+((2.51*$D$3*POWER(F2954,0.5))/(G2954*POWER(2*9.81*G2954*ABS(K2954),0.5)))))</f>
        <v>6.3162350305122725E-2</v>
      </c>
      <c r="M2954" s="146">
        <f>+IF(K2954&lt;0,-H2954*L2954,H2954*L2954)</f>
        <v>1.9689254029034778E-4</v>
      </c>
      <c r="N2954" s="142">
        <f>+M2954/K2954</f>
        <v>5.1034476409860712E-3</v>
      </c>
      <c r="O2954" s="148">
        <f>2*M2956/N2956</f>
        <v>-2.7892423620823055E-4</v>
      </c>
    </row>
    <row r="2955" spans="2:15" x14ac:dyDescent="0.25">
      <c r="B2955" s="141"/>
      <c r="C2955" s="142"/>
      <c r="D2955" s="142"/>
      <c r="E2955" s="144" t="s">
        <v>169</v>
      </c>
      <c r="F2955" s="143">
        <v>119.71</v>
      </c>
      <c r="G2955" s="143">
        <f>63/1000</f>
        <v>6.3E-2</v>
      </c>
      <c r="H2955" s="146">
        <f>+PI()*G2955^2/4</f>
        <v>3.1172453105244723E-3</v>
      </c>
      <c r="I2955" s="147">
        <f>+D2919+O2919</f>
        <v>335.32887376647176</v>
      </c>
      <c r="J2955" s="147">
        <f>+D2954</f>
        <v>335.22567246959892</v>
      </c>
      <c r="K2955" s="147">
        <f>+I2955-J2955</f>
        <v>0.10320129687283952</v>
      </c>
      <c r="L2955" s="142">
        <f>(-2*POWER(2*9.81*G2955*ABS(K2955)/F2955,0.5))*(LOG10(($D$2/(3.7*G2955))+((2.51*$D$3*POWER(F2955,0.5))/(G2955*POWER(2*9.81*G2955*ABS(K2955),0.5)))))</f>
        <v>0.18978174752292781</v>
      </c>
      <c r="M2955" s="146">
        <f>+IF(K2955&lt;0,-H2955*L2955,H2955*L2955)</f>
        <v>5.9159626248898606E-4</v>
      </c>
      <c r="N2955" s="142">
        <f>+M2955/K2955</f>
        <v>5.7324498859537311E-3</v>
      </c>
      <c r="O2955" s="148"/>
    </row>
    <row r="2956" spans="2:15" ht="15.75" x14ac:dyDescent="0.3">
      <c r="B2956" s="141"/>
      <c r="C2956" s="142"/>
      <c r="D2956" s="142"/>
      <c r="E2956" s="142"/>
      <c r="F2956" s="142"/>
      <c r="G2956" s="142"/>
      <c r="H2956" s="146"/>
      <c r="I2956" s="142"/>
      <c r="J2956" s="142"/>
      <c r="K2956" s="142"/>
      <c r="L2956" s="149" t="s">
        <v>166</v>
      </c>
      <c r="M2956" s="150">
        <f>+SUM(M2954:M2955)-C2954</f>
        <v>-1.5111972206661691E-6</v>
      </c>
      <c r="N2956" s="151">
        <f>+SUM(N2954:N2955)</f>
        <v>1.0835897526939801E-2</v>
      </c>
      <c r="O2956" s="153"/>
    </row>
    <row r="2957" spans="2:15" x14ac:dyDescent="0.25">
      <c r="B2957" s="141"/>
      <c r="C2957" s="142"/>
      <c r="D2957" s="142"/>
      <c r="E2957" s="142"/>
      <c r="F2957" s="142"/>
      <c r="G2957" s="142"/>
      <c r="H2957" s="146"/>
      <c r="I2957" s="142"/>
      <c r="J2957" s="142"/>
      <c r="K2957" s="142"/>
      <c r="L2957" s="142"/>
      <c r="M2957" s="142"/>
      <c r="N2957" s="142"/>
      <c r="O2957" s="153"/>
    </row>
    <row r="2958" spans="2:15" x14ac:dyDescent="0.25">
      <c r="B2958" s="154" t="s">
        <v>148</v>
      </c>
      <c r="C2958" s="142">
        <f>0.76/1000</f>
        <v>7.6000000000000004E-4</v>
      </c>
      <c r="D2958" s="147">
        <f>+D2919+O2919</f>
        <v>335.32887376647176</v>
      </c>
      <c r="E2958" s="144" t="s">
        <v>169</v>
      </c>
      <c r="F2958" s="143">
        <v>119.71</v>
      </c>
      <c r="G2958" s="143">
        <f>63/1000</f>
        <v>6.3E-2</v>
      </c>
      <c r="H2958" s="146">
        <f>+PI()*G2958^2/4</f>
        <v>3.1172453105244723E-3</v>
      </c>
      <c r="I2958" s="147">
        <f>+D2954+O2954</f>
        <v>335.22539354536269</v>
      </c>
      <c r="J2958" s="261">
        <f>+D2958</f>
        <v>335.32887376647176</v>
      </c>
      <c r="K2958" s="147">
        <f>+I2958-J2958</f>
        <v>-0.10348022110906641</v>
      </c>
      <c r="L2958" s="142">
        <f>(-2*POWER(2*9.81*G2958*ABS(K2958)/F2958,0.5))*(LOG10(($D$2/(3.7*G2958))+((2.51*$D$3*POWER(F2958,0.5))/(G2958*POWER(2*9.81*G2958*ABS(K2958),0.5)))))</f>
        <v>0.19007615504015513</v>
      </c>
      <c r="M2958" s="146">
        <f>+IF(K2958&lt;0,-H2958*L2958,H2958*L2958)</f>
        <v>-5.9251400294144606E-4</v>
      </c>
      <c r="N2958" s="142">
        <f>+M2958/K2958</f>
        <v>5.7258671907643712E-3</v>
      </c>
      <c r="O2958" s="148">
        <f>2*M2960/N2960</f>
        <v>-2.6336377826900633E-4</v>
      </c>
    </row>
    <row r="2959" spans="2:15" x14ac:dyDescent="0.25">
      <c r="B2959" s="141"/>
      <c r="C2959" s="142"/>
      <c r="D2959" s="142"/>
      <c r="E2959" s="144" t="s">
        <v>122</v>
      </c>
      <c r="F2959" s="143">
        <v>283.68</v>
      </c>
      <c r="G2959" s="143">
        <f>75/1000</f>
        <v>7.4999999999999997E-2</v>
      </c>
      <c r="H2959" s="146">
        <f>+PI()*G2959^2/4</f>
        <v>4.4178646691106467E-3</v>
      </c>
      <c r="I2959" s="147">
        <f>+D2923+O2923</f>
        <v>335.78235290858493</v>
      </c>
      <c r="J2959" s="261">
        <f>+D2958</f>
        <v>335.32887376647176</v>
      </c>
      <c r="K2959" s="147">
        <f>+I2959-J2959</f>
        <v>0.4534791421131672</v>
      </c>
      <c r="L2959" s="262">
        <f>(-2*POWER(2*9.81*G2959*ABS(K2959)/F2959,0.5))*(LOG10(($D$2/(3.7*G2959))+((2.51*$D$3*POWER(F2959,0.5))/(G2959*POWER(2*9.81*G2959*ABS(K2959),0.5)))))</f>
        <v>0.30588705159376217</v>
      </c>
      <c r="M2959" s="146">
        <f>+IF(K2959&lt;0,-H2959*L2959,H2959*L2959)</f>
        <v>1.3513675979745074E-3</v>
      </c>
      <c r="N2959" s="142">
        <f>+M2959/K2959</f>
        <v>2.9799994585798816E-3</v>
      </c>
      <c r="O2959" s="148"/>
    </row>
    <row r="2960" spans="2:15" ht="15.75" x14ac:dyDescent="0.3">
      <c r="B2960" s="141"/>
      <c r="C2960" s="142"/>
      <c r="D2960" s="142"/>
      <c r="E2960" s="142"/>
      <c r="F2960" s="142"/>
      <c r="G2960" s="142"/>
      <c r="H2960" s="142"/>
      <c r="I2960" s="142"/>
      <c r="J2960" s="142"/>
      <c r="K2960" s="142"/>
      <c r="L2960" s="149" t="s">
        <v>166</v>
      </c>
      <c r="M2960" s="150">
        <f>+SUM(M2958:M2959)-C2958</f>
        <v>-1.1464049669387185E-6</v>
      </c>
      <c r="N2960" s="151">
        <f>+SUM(N2958:N2959)</f>
        <v>8.7058666493442533E-3</v>
      </c>
      <c r="O2960" s="153"/>
    </row>
    <row r="2961" spans="2:15" x14ac:dyDescent="0.25">
      <c r="B2961" s="154"/>
      <c r="C2961" s="142"/>
      <c r="D2961" s="142"/>
      <c r="E2961" s="142"/>
      <c r="F2961" s="142"/>
      <c r="G2961" s="142"/>
      <c r="H2961" s="142"/>
      <c r="I2961" s="142"/>
      <c r="J2961" s="142"/>
      <c r="K2961" s="142"/>
      <c r="L2961" s="142"/>
      <c r="M2961" s="142"/>
      <c r="N2961" s="142"/>
      <c r="O2961" s="153"/>
    </row>
    <row r="2962" spans="2:15" x14ac:dyDescent="0.25">
      <c r="B2962" s="154" t="s">
        <v>142</v>
      </c>
      <c r="C2962" s="142">
        <f>3.71/1000</f>
        <v>3.7099999999999998E-3</v>
      </c>
      <c r="D2962" s="147">
        <f>+D2923+O2923</f>
        <v>335.78235290858493</v>
      </c>
      <c r="E2962" s="144" t="s">
        <v>168</v>
      </c>
      <c r="F2962" s="143">
        <v>184.94</v>
      </c>
      <c r="G2962" s="145">
        <f>110/1000</f>
        <v>0.11</v>
      </c>
      <c r="H2962" s="146">
        <f>+PI()*G2962^2/4</f>
        <v>9.5033177771091243E-3</v>
      </c>
      <c r="I2962" s="147">
        <f>+D2948+O2948</f>
        <v>335.26425276945525</v>
      </c>
      <c r="J2962" s="261">
        <f>+D2962</f>
        <v>335.78235290858493</v>
      </c>
      <c r="K2962" s="147">
        <f>+I2962-J2962</f>
        <v>-0.51810013912967179</v>
      </c>
      <c r="L2962" s="262">
        <f>(-2*POWER(2*9.81*G2962*ABS(K2962)/F2962,0.5))*(LOG10(($D$2/(3.7*G2962))+((2.51*$D$3*POWER(F2962,0.5))/(G2962*POWER(2*9.81*G2962*ABS(K2962),0.5)))))</f>
        <v>0.54783691868934548</v>
      </c>
      <c r="M2962" s="146">
        <f>+IF(K2962&lt;0,-H2962*L2962,H2962*L2962)</f>
        <v>-5.2062683283371431E-3</v>
      </c>
      <c r="N2962" s="142">
        <f>+M2962/K2962</f>
        <v>1.0048768442878378E-2</v>
      </c>
      <c r="O2962" s="148">
        <f>2*M2965/N2965</f>
        <v>-2.2159801710732767E-4</v>
      </c>
    </row>
    <row r="2963" spans="2:15" x14ac:dyDescent="0.25">
      <c r="B2963" s="141"/>
      <c r="C2963" s="142"/>
      <c r="D2963" s="142"/>
      <c r="E2963" s="144" t="s">
        <v>171</v>
      </c>
      <c r="F2963" s="143">
        <v>283.68</v>
      </c>
      <c r="G2963" s="143">
        <f>75/1000</f>
        <v>7.4999999999999997E-2</v>
      </c>
      <c r="H2963" s="146">
        <f>+PI()*G2963^2/4</f>
        <v>4.4178646691106467E-3</v>
      </c>
      <c r="I2963" s="147">
        <f>+D2958+O2958</f>
        <v>335.32861040269347</v>
      </c>
      <c r="J2963" s="261">
        <f>+D2962</f>
        <v>335.78235290858493</v>
      </c>
      <c r="K2963" s="147">
        <f>+I2963-J2963</f>
        <v>-0.45374250589145504</v>
      </c>
      <c r="L2963" s="262">
        <f>(-2*POWER(2*9.81*G2963*ABS(K2963)/F2963,0.5))*(LOG10(($D$2/(3.7*G2963))+((2.51*$D$3*POWER(F2963,0.5))/(G2963*POWER(2*9.81*G2963*ABS(K2963),0.5)))))</f>
        <v>0.30598800128181813</v>
      </c>
      <c r="M2963" s="146">
        <f>+IF(K2963&lt;0,-H2963*L2963,H2963*L2963)</f>
        <v>-1.3518135800347276E-3</v>
      </c>
      <c r="N2963" s="142">
        <f>+M2963/K2963</f>
        <v>2.9792526873338829E-3</v>
      </c>
      <c r="O2963" s="148"/>
    </row>
    <row r="2964" spans="2:15" x14ac:dyDescent="0.25">
      <c r="B2964" s="141"/>
      <c r="C2964" s="142"/>
      <c r="D2964" s="142"/>
      <c r="E2964" s="144" t="s">
        <v>170</v>
      </c>
      <c r="F2964" s="143">
        <v>372.26</v>
      </c>
      <c r="G2964" s="145">
        <f>110/1000</f>
        <v>0.11</v>
      </c>
      <c r="H2964" s="146">
        <f>+PI()*G2964^2/4</f>
        <v>9.5033177771091243E-3</v>
      </c>
      <c r="I2964" s="147">
        <v>339.3</v>
      </c>
      <c r="J2964" s="261">
        <f>+D2962</f>
        <v>335.78235290858493</v>
      </c>
      <c r="K2964" s="147">
        <f>+I2964-J2964</f>
        <v>3.5176470914150855</v>
      </c>
      <c r="L2964" s="262">
        <f>(-2*POWER(2*9.81*G2964*ABS(K2964)/F2964,0.5))*(LOG10(($D$2/(3.7*G2964))+((2.51*$D$3*POWER(F2964,0.5))/(G2964*POWER(2*9.81*G2964*ABS(K2964),0.5)))))</f>
        <v>1.0802874625971417</v>
      </c>
      <c r="M2964" s="146">
        <f>+IF(K2964&lt;0,-H2964*L2964,H2964*L2964)</f>
        <v>1.0266315047687526E-2</v>
      </c>
      <c r="N2964" s="142">
        <f>+M2964/K2964</f>
        <v>2.9185176286565953E-3</v>
      </c>
      <c r="O2964" s="148"/>
    </row>
    <row r="2965" spans="2:15" ht="16.5" thickBot="1" x14ac:dyDescent="0.35">
      <c r="B2965" s="299"/>
      <c r="C2965" s="300"/>
      <c r="D2965" s="300"/>
      <c r="E2965" s="300"/>
      <c r="F2965" s="300"/>
      <c r="G2965" s="300"/>
      <c r="H2965" s="300"/>
      <c r="I2965" s="300"/>
      <c r="J2965" s="300"/>
      <c r="K2965" s="300"/>
      <c r="L2965" s="301" t="s">
        <v>166</v>
      </c>
      <c r="M2965" s="302">
        <f>+SUM(M2962:M2964)-C2962</f>
        <v>-1.7668606843452422E-6</v>
      </c>
      <c r="N2965" s="303">
        <f>+SUM(N2962:N2964)</f>
        <v>1.5946538758868856E-2</v>
      </c>
      <c r="O2965" s="304"/>
    </row>
    <row r="2967" spans="2:15" ht="15.75" thickBot="1" x14ac:dyDescent="0.3"/>
    <row r="2968" spans="2:15" ht="15.75" thickBot="1" x14ac:dyDescent="0.3">
      <c r="B2968" s="131">
        <f>+B2929+1</f>
        <v>77</v>
      </c>
      <c r="D2968" s="297"/>
    </row>
    <row r="2969" spans="2:15" ht="32.25" thickBot="1" x14ac:dyDescent="0.3">
      <c r="B2969" s="125" t="s">
        <v>151</v>
      </c>
      <c r="C2969" s="298" t="s">
        <v>161</v>
      </c>
      <c r="D2969" s="298" t="s">
        <v>153</v>
      </c>
      <c r="E2969" s="125" t="s">
        <v>152</v>
      </c>
      <c r="F2969" s="125" t="s">
        <v>78</v>
      </c>
      <c r="G2969" s="125" t="s">
        <v>115</v>
      </c>
      <c r="H2969" s="125" t="s">
        <v>154</v>
      </c>
      <c r="I2969" s="125" t="s">
        <v>155</v>
      </c>
      <c r="J2969" s="125" t="s">
        <v>156</v>
      </c>
      <c r="K2969" s="125" t="s">
        <v>157</v>
      </c>
      <c r="L2969" s="125" t="s">
        <v>82</v>
      </c>
      <c r="M2969" s="125" t="s">
        <v>164</v>
      </c>
      <c r="N2969" s="125" t="s">
        <v>158</v>
      </c>
      <c r="O2969" s="129" t="s">
        <v>165</v>
      </c>
    </row>
    <row r="2970" spans="2:15" x14ac:dyDescent="0.25">
      <c r="B2970" s="132" t="s">
        <v>127</v>
      </c>
      <c r="C2970" s="133">
        <f>2.97/1000</f>
        <v>2.97E-3</v>
      </c>
      <c r="D2970" s="134">
        <f>+D2931+O2931</f>
        <v>336.47048665652716</v>
      </c>
      <c r="E2970" s="135" t="s">
        <v>110</v>
      </c>
      <c r="F2970" s="136">
        <v>310.83</v>
      </c>
      <c r="G2970" s="137">
        <f>110/1000</f>
        <v>0.11</v>
      </c>
      <c r="H2970" s="138">
        <f>+PI()*G2970^2/4</f>
        <v>9.5033177771091243E-3</v>
      </c>
      <c r="I2970" s="134">
        <v>339.3</v>
      </c>
      <c r="J2970" s="134">
        <f>+D2970</f>
        <v>336.47048665652716</v>
      </c>
      <c r="K2970" s="134">
        <f>+I2970-J2970</f>
        <v>2.8295133434728541</v>
      </c>
      <c r="L2970" s="133">
        <f>(-2*POWER(2*9.81*G2970*ABS(K2970)/F2970,0.5))*(LOG10(($D$2/(3.7*G2970))+((2.51*$D$3*POWER(F2970,0.5))/(G2970*POWER(2*9.81*G2970*ABS(K2970),0.5)))))</f>
        <v>1.0580821934068918</v>
      </c>
      <c r="M2970" s="139">
        <f>+IF(K2970&lt;0,-H2970*L2970,H2970*L2970)</f>
        <v>1.005529131824633E-2</v>
      </c>
      <c r="N2970" s="133">
        <f>+M2970/K2970</f>
        <v>3.5537175823687006E-3</v>
      </c>
      <c r="O2970" s="140">
        <f>2*M2972/N2972</f>
        <v>-1.8088470072917222E-4</v>
      </c>
    </row>
    <row r="2971" spans="2:15" x14ac:dyDescent="0.25">
      <c r="B2971" s="141"/>
      <c r="C2971" s="142"/>
      <c r="D2971" s="143"/>
      <c r="E2971" s="144" t="s">
        <v>138</v>
      </c>
      <c r="F2971" s="143">
        <v>240.22</v>
      </c>
      <c r="G2971" s="145">
        <f>110/1000</f>
        <v>0.11</v>
      </c>
      <c r="H2971" s="146">
        <f>+PI()*G2971^2/4</f>
        <v>9.5033177771091243E-3</v>
      </c>
      <c r="I2971" s="147">
        <f>+D2935+O2935</f>
        <v>335.30322825754803</v>
      </c>
      <c r="J2971" s="147">
        <f>+D2970</f>
        <v>336.47048665652716</v>
      </c>
      <c r="K2971" s="147">
        <f>+I2971-J2971</f>
        <v>-1.1672583989791292</v>
      </c>
      <c r="L2971" s="142">
        <f>(-2*POWER(2*9.81*G2971*ABS(K2971)/F2971,0.5))*(LOG10(($D$2/(3.7*G2971))+((2.51*$D$3*POWER(F2971,0.5))/(G2971*POWER(2*9.81*G2971*ABS(K2971),0.5)))))</f>
        <v>0.74565135525009207</v>
      </c>
      <c r="M2971" s="146">
        <f>+IF(K2971&lt;0,-H2971*L2971,H2971*L2971)</f>
        <v>-7.0861617798737113E-3</v>
      </c>
      <c r="N2971" s="142">
        <f>+M2971/K2971</f>
        <v>6.0707738629862821E-3</v>
      </c>
      <c r="O2971" s="148"/>
    </row>
    <row r="2972" spans="2:15" ht="15.75" x14ac:dyDescent="0.3">
      <c r="B2972" s="141"/>
      <c r="C2972" s="142"/>
      <c r="D2972" s="143"/>
      <c r="E2972" s="144"/>
      <c r="F2972" s="143"/>
      <c r="G2972" s="145"/>
      <c r="H2972" s="146"/>
      <c r="I2972" s="147"/>
      <c r="J2972" s="147"/>
      <c r="K2972" s="147"/>
      <c r="L2972" s="149" t="s">
        <v>166</v>
      </c>
      <c r="M2972" s="150">
        <f>+SUM(M2970:M2971)-C2970</f>
        <v>-8.7046162738175711E-7</v>
      </c>
      <c r="N2972" s="151">
        <f>+SUM(N2970:N2971)</f>
        <v>9.6244914453549827E-3</v>
      </c>
      <c r="O2972" s="148"/>
    </row>
    <row r="2973" spans="2:15" x14ac:dyDescent="0.25">
      <c r="B2973" s="141"/>
      <c r="C2973" s="142"/>
      <c r="D2973" s="143"/>
      <c r="E2973" s="144"/>
      <c r="F2973" s="142"/>
      <c r="G2973" s="142"/>
      <c r="H2973" s="146"/>
      <c r="I2973" s="152"/>
      <c r="J2973" s="142"/>
      <c r="K2973" s="142"/>
      <c r="L2973" s="142"/>
      <c r="M2973" s="142"/>
      <c r="N2973" s="142"/>
      <c r="O2973" s="153"/>
    </row>
    <row r="2974" spans="2:15" x14ac:dyDescent="0.25">
      <c r="B2974" s="154" t="s">
        <v>128</v>
      </c>
      <c r="C2974" s="142">
        <f>3.73/1000</f>
        <v>3.7299999999999998E-3</v>
      </c>
      <c r="D2974" s="147">
        <f>+D2935+O2935</f>
        <v>335.30322825754803</v>
      </c>
      <c r="E2974" s="144" t="s">
        <v>138</v>
      </c>
      <c r="F2974" s="143">
        <v>240.22</v>
      </c>
      <c r="G2974" s="155">
        <f>110/1000</f>
        <v>0.11</v>
      </c>
      <c r="H2974" s="146">
        <f>+PI()*G2974^2/4</f>
        <v>9.5033177771091243E-3</v>
      </c>
      <c r="I2974" s="156">
        <f>+D2970+O2970</f>
        <v>336.47030577182642</v>
      </c>
      <c r="J2974" s="147">
        <f>+D2974</f>
        <v>335.30322825754803</v>
      </c>
      <c r="K2974" s="147">
        <f>+I2974-J2974</f>
        <v>1.1670775142783896</v>
      </c>
      <c r="L2974" s="142">
        <f>(-2*POWER(2*9.81*G2974*ABS(K2974)/F2974,0.5))*(LOG10(($D$2/(3.7*G2974))+((2.51*$D$3*POWER(F2974,0.5))/(G2974*POWER(2*9.81*G2974*ABS(K2974),0.5)))))</f>
        <v>0.74558679698469299</v>
      </c>
      <c r="M2974" s="146">
        <f>+IF(K2974&lt;0,-H2974*L2974,H2974*L2974)</f>
        <v>7.0855482621624841E-3</v>
      </c>
      <c r="N2974" s="142">
        <f>+M2974/K2974</f>
        <v>6.0711890816811066E-3</v>
      </c>
      <c r="O2974" s="148">
        <f>2*M2977/N2977</f>
        <v>-2.6438546429887144E-4</v>
      </c>
    </row>
    <row r="2975" spans="2:15" x14ac:dyDescent="0.25">
      <c r="B2975" s="141"/>
      <c r="C2975" s="142"/>
      <c r="D2975" s="143"/>
      <c r="E2975" s="144" t="s">
        <v>139</v>
      </c>
      <c r="F2975" s="147">
        <v>237.3</v>
      </c>
      <c r="G2975" s="155">
        <f>110/1000</f>
        <v>0.11</v>
      </c>
      <c r="H2975" s="146">
        <f>+PI()*G2975^2/4</f>
        <v>9.5033177771091243E-3</v>
      </c>
      <c r="I2975" s="156">
        <f>+D2940+O2940</f>
        <v>335.1105181845727</v>
      </c>
      <c r="J2975" s="147">
        <f>+D2974</f>
        <v>335.30322825754803</v>
      </c>
      <c r="K2975" s="147">
        <f>+I2975-J2975</f>
        <v>-0.1927100729753306</v>
      </c>
      <c r="L2975" s="142">
        <f>(-2*POWER(2*9.81*G2975*ABS(K2975)/F2975,0.5))*(LOG10(($D$2/(3.7*G2975))+((2.51*$D$3*POWER(F2975,0.5))/(G2975*POWER(2*9.81*G2975*ABS(K2975),0.5)))))</f>
        <v>0.27265289326882086</v>
      </c>
      <c r="M2975" s="146">
        <f>+IF(K2975&lt;0,-H2975*L2975,H2975*L2975)</f>
        <v>-2.591107087581822E-3</v>
      </c>
      <c r="N2975" s="142">
        <f>+M2975/K2975</f>
        <v>1.3445623508811174E-2</v>
      </c>
      <c r="O2975" s="148"/>
    </row>
    <row r="2976" spans="2:15" x14ac:dyDescent="0.25">
      <c r="B2976" s="141"/>
      <c r="C2976" s="142"/>
      <c r="D2976" s="143"/>
      <c r="E2976" s="144" t="s">
        <v>112</v>
      </c>
      <c r="F2976" s="143">
        <v>401.36</v>
      </c>
      <c r="G2976" s="155">
        <f>110/1000</f>
        <v>0.11</v>
      </c>
      <c r="H2976" s="146">
        <f>+PI()*G2976^2/4</f>
        <v>9.5033177771091243E-3</v>
      </c>
      <c r="I2976" s="156">
        <f>+D2948+O2948</f>
        <v>335.26425276945525</v>
      </c>
      <c r="J2976" s="147">
        <f>+D2974</f>
        <v>335.30322825754803</v>
      </c>
      <c r="K2976" s="147">
        <f>+I2976-J2976</f>
        <v>-3.8975488092773958E-2</v>
      </c>
      <c r="L2976" s="142">
        <f>(-2*POWER(2*9.81*G2976*ABS(K2976)/F2976,0.5))*(LOG10(($D$2/(3.7*G2976))+((2.51*$D$3*POWER(F2976,0.5))/(G2976*POWER(2*9.81*G2976*ABS(K2976),0.5)))))</f>
        <v>8.0985559368074514E-2</v>
      </c>
      <c r="M2976" s="146">
        <f>+IF(K2976&lt;0,-H2976*L2976,H2976*L2976)</f>
        <v>-7.6963150603174895E-4</v>
      </c>
      <c r="N2976" s="142">
        <f>+M2976/K2976</f>
        <v>1.9746552094480077E-2</v>
      </c>
      <c r="O2976" s="148"/>
    </row>
    <row r="2977" spans="2:15" ht="15.75" x14ac:dyDescent="0.3">
      <c r="B2977" s="141"/>
      <c r="C2977" s="142"/>
      <c r="D2977" s="143"/>
      <c r="E2977" s="144"/>
      <c r="F2977" s="143"/>
      <c r="G2977" s="155"/>
      <c r="H2977" s="146"/>
      <c r="I2977" s="156"/>
      <c r="J2977" s="147"/>
      <c r="K2977" s="147"/>
      <c r="L2977" s="149" t="s">
        <v>166</v>
      </c>
      <c r="M2977" s="150">
        <f>+SUM(M2974:M2976)-C2974</f>
        <v>-5.1903314510861644E-6</v>
      </c>
      <c r="N2977" s="151">
        <f>+SUM(N2974:N2976)</f>
        <v>3.9263364684972359E-2</v>
      </c>
      <c r="O2977" s="153"/>
    </row>
    <row r="2978" spans="2:15" x14ac:dyDescent="0.25">
      <c r="B2978" s="141"/>
      <c r="C2978" s="142"/>
      <c r="D2978" s="143"/>
      <c r="E2978" s="144"/>
      <c r="F2978" s="142"/>
      <c r="G2978" s="142"/>
      <c r="H2978" s="146"/>
      <c r="I2978" s="152"/>
      <c r="J2978" s="143"/>
      <c r="K2978" s="142"/>
      <c r="L2978" s="142"/>
      <c r="M2978" s="142"/>
      <c r="N2978" s="142"/>
      <c r="O2978" s="153"/>
    </row>
    <row r="2979" spans="2:15" x14ac:dyDescent="0.25">
      <c r="B2979" s="154" t="s">
        <v>141</v>
      </c>
      <c r="C2979" s="179">
        <f>1.9/1000</f>
        <v>1.9E-3</v>
      </c>
      <c r="D2979" s="147">
        <f>+D2940+O2940</f>
        <v>335.1105181845727</v>
      </c>
      <c r="E2979" s="144" t="s">
        <v>139</v>
      </c>
      <c r="F2979" s="147">
        <v>237.3</v>
      </c>
      <c r="G2979" s="155">
        <f>110/1000</f>
        <v>0.11</v>
      </c>
      <c r="H2979" s="146">
        <f>+PI()*G2979^2/4</f>
        <v>9.5033177771091243E-3</v>
      </c>
      <c r="I2979" s="156">
        <f>+D2974+O2974</f>
        <v>335.30296387208375</v>
      </c>
      <c r="J2979" s="147">
        <f>+D2979</f>
        <v>335.1105181845727</v>
      </c>
      <c r="K2979" s="147">
        <f>+I2979-J2979</f>
        <v>0.19244568751105362</v>
      </c>
      <c r="L2979" s="142">
        <f>(-2*POWER(2*9.81*G2979*ABS(K2979)/F2979,0.5))*(LOG10(($D$2/(3.7*G2979))+((2.51*$D$3*POWER(F2979,0.5))/(G2979*POWER(2*9.81*G2979*ABS(K2979),0.5)))))</f>
        <v>0.27244102001577147</v>
      </c>
      <c r="M2979" s="146">
        <f>+IF(K2979&lt;0,-H2979*L2979,H2979*L2979)</f>
        <v>2.5890935887296239E-3</v>
      </c>
      <c r="N2979" s="142">
        <f>+M2979/K2979</f>
        <v>1.3453632670157457E-2</v>
      </c>
      <c r="O2979" s="148">
        <f>2*M2981/N2981</f>
        <v>-2.675723064905893E-4</v>
      </c>
    </row>
    <row r="2980" spans="2:15" x14ac:dyDescent="0.25">
      <c r="B2980" s="141"/>
      <c r="C2980" s="142"/>
      <c r="D2980" s="143"/>
      <c r="E2980" s="144" t="s">
        <v>117</v>
      </c>
      <c r="F2980" s="143">
        <v>401.35</v>
      </c>
      <c r="G2980" s="143">
        <f>75/1000</f>
        <v>7.4999999999999997E-2</v>
      </c>
      <c r="H2980" s="146">
        <f>+PI()*G2980^2/4</f>
        <v>4.4178646691106467E-3</v>
      </c>
      <c r="I2980" s="156">
        <f>+D2944+O2944</f>
        <v>334.91198997342718</v>
      </c>
      <c r="J2980" s="147">
        <f>+D2979</f>
        <v>335.1105181845727</v>
      </c>
      <c r="K2980" s="147">
        <f>+I2980-J2980</f>
        <v>-0.19852821114551489</v>
      </c>
      <c r="L2980" s="142">
        <f>(-2*POWER(2*9.81*G2980*ABS(K2980)/F2980,0.5))*(LOG10(($D$2/(3.7*G2980))+((2.51*$D$3*POWER(F2980,0.5))/(G2980*POWER(2*9.81*G2980*ABS(K2980),0.5)))))</f>
        <v>0.1564917557187345</v>
      </c>
      <c r="M2980" s="146">
        <f>+IF(K2980&lt;0,-H2980*L2980,H2980*L2980)</f>
        <v>-6.9135939859689118E-4</v>
      </c>
      <c r="N2980" s="142">
        <f>+M2980/K2980</f>
        <v>3.4824239568156216E-3</v>
      </c>
      <c r="O2980" s="148"/>
    </row>
    <row r="2981" spans="2:15" ht="15.75" x14ac:dyDescent="0.3">
      <c r="B2981" s="141"/>
      <c r="C2981" s="142"/>
      <c r="D2981" s="143"/>
      <c r="E2981" s="144"/>
      <c r="F2981" s="142"/>
      <c r="G2981" s="142"/>
      <c r="H2981" s="146"/>
      <c r="I2981" s="152"/>
      <c r="J2981" s="143"/>
      <c r="K2981" s="142"/>
      <c r="L2981" s="149" t="s">
        <v>166</v>
      </c>
      <c r="M2981" s="150">
        <f>+SUM(M2979:M2980)-C2979</f>
        <v>-2.2658098672672083E-6</v>
      </c>
      <c r="N2981" s="151">
        <f>+SUM(N2979:N2980)</f>
        <v>1.6936056626973079E-2</v>
      </c>
      <c r="O2981" s="153"/>
    </row>
    <row r="2982" spans="2:15" ht="15.75" x14ac:dyDescent="0.3">
      <c r="B2982" s="141"/>
      <c r="C2982" s="142"/>
      <c r="D2982" s="143"/>
      <c r="E2982" s="144"/>
      <c r="F2982" s="142"/>
      <c r="G2982" s="142"/>
      <c r="H2982" s="146"/>
      <c r="I2982" s="152"/>
      <c r="J2982" s="143"/>
      <c r="K2982" s="142"/>
      <c r="L2982" s="149"/>
      <c r="M2982" s="150"/>
      <c r="N2982" s="151"/>
      <c r="O2982" s="153"/>
    </row>
    <row r="2983" spans="2:15" x14ac:dyDescent="0.25">
      <c r="B2983" s="154" t="s">
        <v>145</v>
      </c>
      <c r="C2983" s="143">
        <f>1.95/1000</f>
        <v>1.9499999999999999E-3</v>
      </c>
      <c r="D2983" s="147">
        <f>+D2944+O2944</f>
        <v>334.91198997342718</v>
      </c>
      <c r="E2983" s="144" t="s">
        <v>117</v>
      </c>
      <c r="F2983" s="143">
        <v>401.35</v>
      </c>
      <c r="G2983" s="143">
        <f>75/1000</f>
        <v>7.4999999999999997E-2</v>
      </c>
      <c r="H2983" s="146">
        <f>+PI()*G2983^2/4</f>
        <v>4.4178646691106467E-3</v>
      </c>
      <c r="I2983" s="147">
        <f>+D2979+O2979</f>
        <v>335.11025061226621</v>
      </c>
      <c r="J2983" s="147">
        <f>+D2983</f>
        <v>334.91198997342718</v>
      </c>
      <c r="K2983" s="147">
        <f>+I2983-J2983</f>
        <v>0.19826063883903089</v>
      </c>
      <c r="L2983" s="262">
        <f>(-2*POWER(2*9.81*G2983*ABS(K2983)/F2983,0.5))*(LOG10(($D$2/(3.7*G2983))+((2.51*$D$3*POWER(F2983,0.5))/(G2983*POWER(2*9.81*G2983*ABS(K2983),0.5)))))</f>
        <v>0.15637053792415087</v>
      </c>
      <c r="M2983" s="146">
        <f>+IF(K2983&lt;0,-H2983*L2983,H2983*L2983)</f>
        <v>6.9082387478493267E-4</v>
      </c>
      <c r="N2983" s="142">
        <f>+M2983/K2983</f>
        <v>3.4844227216770801E-3</v>
      </c>
      <c r="O2983" s="148">
        <f>2*M2985/N2985</f>
        <v>-2.6890437046998681E-4</v>
      </c>
    </row>
    <row r="2984" spans="2:15" x14ac:dyDescent="0.25">
      <c r="B2984" s="141"/>
      <c r="C2984" s="142"/>
      <c r="D2984" s="143"/>
      <c r="E2984" s="144" t="s">
        <v>167</v>
      </c>
      <c r="F2984" s="143">
        <v>249.85</v>
      </c>
      <c r="G2984" s="143">
        <f>75/1000</f>
        <v>7.4999999999999997E-2</v>
      </c>
      <c r="H2984" s="146">
        <f>+PI()*G2984^2/4</f>
        <v>4.4178646691106467E-3</v>
      </c>
      <c r="I2984" s="147">
        <f>+D2948+O2948</f>
        <v>335.26425276945525</v>
      </c>
      <c r="J2984" s="147">
        <f>+D2983</f>
        <v>334.91198997342718</v>
      </c>
      <c r="K2984" s="147">
        <f>+I2984-J2984</f>
        <v>0.35226279602807153</v>
      </c>
      <c r="L2984" s="142">
        <f>(-2*POWER(2*9.81*G2984*ABS(K2984)/F2984,0.5))*(LOG10(($D$2/(3.7*G2984))+((2.51*$D$3*POWER(F2984,0.5))/(G2984*POWER(2*9.81*G2984*ABS(K2984),0.5)))))</f>
        <v>0.28480442229690567</v>
      </c>
      <c r="M2984" s="146">
        <f>+IF(K2984&lt;0,-H2984*L2984,H2984*L2984)</f>
        <v>1.258227394871968E-3</v>
      </c>
      <c r="N2984" s="142">
        <f>+M2984/K2984</f>
        <v>3.5718429793298438E-3</v>
      </c>
      <c r="O2984" s="148"/>
    </row>
    <row r="2985" spans="2:15" ht="15.75" x14ac:dyDescent="0.3">
      <c r="B2985" s="141"/>
      <c r="C2985" s="142"/>
      <c r="D2985" s="152"/>
      <c r="E2985" s="144"/>
      <c r="F2985" s="142"/>
      <c r="G2985" s="142"/>
      <c r="H2985" s="146"/>
      <c r="I2985" s="152"/>
      <c r="J2985" s="143"/>
      <c r="K2985" s="142"/>
      <c r="L2985" s="149" t="s">
        <v>166</v>
      </c>
      <c r="M2985" s="150">
        <f>+SUM(M2983:M2984)-C2983</f>
        <v>-9.4873034309911342E-7</v>
      </c>
      <c r="N2985" s="151">
        <f>+SUM(N2983:N2984)</f>
        <v>7.0562657010069234E-3</v>
      </c>
      <c r="O2985" s="153"/>
    </row>
    <row r="2986" spans="2:15" x14ac:dyDescent="0.25">
      <c r="B2986" s="141"/>
      <c r="C2986" s="142"/>
      <c r="D2986" s="152"/>
      <c r="E2986" s="144"/>
      <c r="F2986" s="142"/>
      <c r="G2986" s="142"/>
      <c r="H2986" s="146"/>
      <c r="I2986" s="152"/>
      <c r="J2986" s="143"/>
      <c r="K2986" s="142"/>
      <c r="L2986" s="142"/>
      <c r="M2986" s="142"/>
      <c r="N2986" s="142"/>
      <c r="O2986" s="153"/>
    </row>
    <row r="2987" spans="2:15" x14ac:dyDescent="0.25">
      <c r="B2987" s="154" t="s">
        <v>146</v>
      </c>
      <c r="C2987" s="143">
        <f>4.52/1000</f>
        <v>4.5199999999999997E-3</v>
      </c>
      <c r="D2987" s="156">
        <f>+D2948+O2948</f>
        <v>335.26425276945525</v>
      </c>
      <c r="E2987" s="144" t="s">
        <v>112</v>
      </c>
      <c r="F2987" s="143">
        <v>401.36</v>
      </c>
      <c r="G2987" s="145">
        <f>110/1000</f>
        <v>0.11</v>
      </c>
      <c r="H2987" s="146">
        <f>+PI()*G2987^2/4</f>
        <v>9.5033177771091243E-3</v>
      </c>
      <c r="I2987" s="156">
        <f>+D2974+O2974</f>
        <v>335.30296387208375</v>
      </c>
      <c r="J2987" s="147">
        <f>+D2987</f>
        <v>335.26425276945525</v>
      </c>
      <c r="K2987" s="147">
        <f>+I2987-J2987</f>
        <v>3.8711102628496974E-2</v>
      </c>
      <c r="L2987" s="142">
        <f>(-2*POWER(2*9.81*G2987*ABS(K2987)/F2987,0.5))*(LOG10(($D$2/(3.7*G2987))+((2.51*$D$3*POWER(F2987,0.5))/(G2987*POWER(2*9.81*G2987*ABS(K2987),0.5)))))</f>
        <v>8.0667863954471397E-2</v>
      </c>
      <c r="M2987" s="146">
        <f>+IF(K2987&lt;0,-H2987*L2987,H2987*L2987)</f>
        <v>7.6661234555994834E-4</v>
      </c>
      <c r="N2987" s="142">
        <f>+M2987/K2987</f>
        <v>1.9803423139789635E-2</v>
      </c>
      <c r="O2987" s="148">
        <f>2*M2991/N2991</f>
        <v>-2.5283636170818369E-4</v>
      </c>
    </row>
    <row r="2988" spans="2:15" x14ac:dyDescent="0.25">
      <c r="B2988" s="141"/>
      <c r="C2988" s="142"/>
      <c r="D2988" s="152"/>
      <c r="E2988" s="144" t="s">
        <v>167</v>
      </c>
      <c r="F2988" s="143">
        <v>249.85</v>
      </c>
      <c r="G2988" s="145">
        <f>75/1000</f>
        <v>7.4999999999999997E-2</v>
      </c>
      <c r="H2988" s="146">
        <f>+PI()*G2988^2/4</f>
        <v>4.4178646691106467E-3</v>
      </c>
      <c r="I2988" s="156">
        <f>+D2983+O2983</f>
        <v>334.91172106905674</v>
      </c>
      <c r="J2988" s="147">
        <f>+D2987</f>
        <v>335.26425276945525</v>
      </c>
      <c r="K2988" s="147">
        <f>+I2988-J2988</f>
        <v>-0.35253170039851511</v>
      </c>
      <c r="L2988" s="142">
        <f>(-2*POWER(2*9.81*G2988*ABS(K2988)/F2988,0.5))*(LOG10(($D$2/(3.7*G2988))+((2.51*$D$3*POWER(F2988,0.5))/(G2988*POWER(2*9.81*G2988*ABS(K2988),0.5)))))</f>
        <v>0.28492809734350799</v>
      </c>
      <c r="M2988" s="146">
        <f>+IF(K2988&lt;0,-H2988*L2988,H2988*L2988)</f>
        <v>-1.258773774490803E-3</v>
      </c>
      <c r="N2988" s="142">
        <f>+M2988/K2988</f>
        <v>3.5706683202328692E-3</v>
      </c>
      <c r="O2988" s="148"/>
    </row>
    <row r="2989" spans="2:15" x14ac:dyDescent="0.25">
      <c r="B2989" s="141"/>
      <c r="C2989" s="142"/>
      <c r="D2989" s="152"/>
      <c r="E2989" s="144" t="s">
        <v>140</v>
      </c>
      <c r="F2989" s="143">
        <v>298.01</v>
      </c>
      <c r="G2989" s="145">
        <f>63/1000</f>
        <v>6.3E-2</v>
      </c>
      <c r="H2989" s="146">
        <f>+PI()*G2989^2/4</f>
        <v>3.1172453105244723E-3</v>
      </c>
      <c r="I2989" s="156">
        <f>+D2954+O2954</f>
        <v>335.22539354536269</v>
      </c>
      <c r="J2989" s="147">
        <f>+D2987</f>
        <v>335.26425276945525</v>
      </c>
      <c r="K2989" s="147">
        <f>+I2989-J2989</f>
        <v>-3.8859224092561817E-2</v>
      </c>
      <c r="L2989" s="142">
        <f>(-2*POWER(2*9.81*G2989*ABS(K2989)/F2989,0.5))*(LOG10(($D$2/(3.7*G2989))+((2.51*$D$3*POWER(F2989,0.5))/(G2989*POWER(2*9.81*G2989*ABS(K2989),0.5)))))</f>
        <v>6.3429899753116914E-2</v>
      </c>
      <c r="M2989" s="146">
        <f>+IF(K2989&lt;0,-H2989*L2989,H2989*L2989)</f>
        <v>-1.9772655755244108E-4</v>
      </c>
      <c r="N2989" s="142">
        <f>+M2989/K2989</f>
        <v>5.0882785791466333E-3</v>
      </c>
      <c r="O2989" s="148"/>
    </row>
    <row r="2990" spans="2:15" x14ac:dyDescent="0.25">
      <c r="B2990" s="141"/>
      <c r="C2990" s="142"/>
      <c r="D2990" s="142"/>
      <c r="E2990" s="144" t="s">
        <v>168</v>
      </c>
      <c r="F2990" s="143">
        <v>184.94</v>
      </c>
      <c r="G2990" s="145">
        <f>110/1000</f>
        <v>0.11</v>
      </c>
      <c r="H2990" s="146">
        <f>+PI()*G2990^2/4</f>
        <v>9.5033177771091243E-3</v>
      </c>
      <c r="I2990" s="156">
        <f>+D2962+O2962</f>
        <v>335.78213131056782</v>
      </c>
      <c r="J2990" s="147">
        <f>+D2987</f>
        <v>335.26425276945525</v>
      </c>
      <c r="K2990" s="147">
        <f>+I2990-J2990</f>
        <v>0.51787854111256593</v>
      </c>
      <c r="L2990" s="142">
        <f>(-2*POWER(2*9.81*G2990*ABS(K2990)/F2990,0.5))*(LOG10(($D$2/(3.7*G2990))+((2.51*$D$3*POWER(F2990,0.5))/(G2990*POWER(2*9.81*G2990*ABS(K2990),0.5)))))</f>
        <v>0.54770548158322196</v>
      </c>
      <c r="M2990" s="146">
        <f>+IF(K2990&lt;0,-H2990*L2990,H2990*L2990)</f>
        <v>5.2050192397499473E-3</v>
      </c>
      <c r="N2990" s="142">
        <f>+M2990/K2990</f>
        <v>1.0050656334529577E-2</v>
      </c>
      <c r="O2990" s="148"/>
    </row>
    <row r="2991" spans="2:15" ht="15.75" x14ac:dyDescent="0.3">
      <c r="B2991" s="141"/>
      <c r="C2991" s="142"/>
      <c r="D2991" s="142"/>
      <c r="E2991" s="142"/>
      <c r="F2991" s="142"/>
      <c r="G2991" s="142"/>
      <c r="H2991" s="146"/>
      <c r="I2991" s="152"/>
      <c r="J2991" s="143"/>
      <c r="K2991" s="142"/>
      <c r="L2991" s="149" t="s">
        <v>166</v>
      </c>
      <c r="M2991" s="150">
        <f>+SUM(M2987:M2990)-C2987</f>
        <v>-4.8687467333486528E-6</v>
      </c>
      <c r="N2991" s="151">
        <f>+SUM(N2987:N2990)</f>
        <v>3.8513026373698717E-2</v>
      </c>
      <c r="O2991" s="153"/>
    </row>
    <row r="2992" spans="2:15" x14ac:dyDescent="0.25">
      <c r="B2992" s="141"/>
      <c r="C2992" s="142"/>
      <c r="D2992" s="142"/>
      <c r="E2992" s="142"/>
      <c r="F2992" s="142"/>
      <c r="G2992" s="142"/>
      <c r="H2992" s="146"/>
      <c r="I2992" s="142"/>
      <c r="J2992" s="143"/>
      <c r="K2992" s="142"/>
      <c r="L2992" s="142"/>
      <c r="M2992" s="142"/>
      <c r="N2992" s="142"/>
      <c r="O2992" s="153"/>
    </row>
    <row r="2993" spans="2:15" x14ac:dyDescent="0.25">
      <c r="B2993" s="154" t="s">
        <v>147</v>
      </c>
      <c r="C2993" s="142">
        <f>0.79/1000</f>
        <v>7.9000000000000001E-4</v>
      </c>
      <c r="D2993" s="147">
        <f>+D2954+O2954</f>
        <v>335.22539354536269</v>
      </c>
      <c r="E2993" s="144" t="s">
        <v>140</v>
      </c>
      <c r="F2993" s="143">
        <v>298.01</v>
      </c>
      <c r="G2993" s="143">
        <f>63/1000</f>
        <v>6.3E-2</v>
      </c>
      <c r="H2993" s="146">
        <f>+PI()*G2993^2/4</f>
        <v>3.1172453105244723E-3</v>
      </c>
      <c r="I2993" s="147">
        <f>+D2987+O2987</f>
        <v>335.26399993309354</v>
      </c>
      <c r="J2993" s="147">
        <f>+D2993</f>
        <v>335.22539354536269</v>
      </c>
      <c r="K2993" s="147">
        <f>+I2993-J2993</f>
        <v>3.8606387730851566E-2</v>
      </c>
      <c r="L2993" s="142">
        <f>(-2*POWER(2*9.81*G2993*ABS(K2993)/F2993,0.5))*(LOG10(($D$2/(3.7*G2993))+((2.51*$D$3*POWER(F2993,0.5))/(G2993*POWER(2*9.81*G2993*ABS(K2993),0.5)))))</f>
        <v>6.3187409162189637E-2</v>
      </c>
      <c r="M2993" s="146">
        <f>+IF(K2993&lt;0,-H2993*L2993,H2993*L2993)</f>
        <v>1.9697065489502672E-4</v>
      </c>
      <c r="N2993" s="142">
        <f>+M2993/K2993</f>
        <v>5.1020223976464222E-3</v>
      </c>
      <c r="O2993" s="148">
        <f>2*M2995/N2995</f>
        <v>-2.5509368841224769E-4</v>
      </c>
    </row>
    <row r="2994" spans="2:15" x14ac:dyDescent="0.25">
      <c r="B2994" s="141"/>
      <c r="C2994" s="142"/>
      <c r="D2994" s="142"/>
      <c r="E2994" s="144" t="s">
        <v>169</v>
      </c>
      <c r="F2994" s="143">
        <v>119.71</v>
      </c>
      <c r="G2994" s="143">
        <f>63/1000</f>
        <v>6.3E-2</v>
      </c>
      <c r="H2994" s="146">
        <f>+PI()*G2994^2/4</f>
        <v>3.1172453105244723E-3</v>
      </c>
      <c r="I2994" s="147">
        <f>+D2958+O2958</f>
        <v>335.32861040269347</v>
      </c>
      <c r="J2994" s="147">
        <f>+D2993</f>
        <v>335.22539354536269</v>
      </c>
      <c r="K2994" s="147">
        <f>+I2994-J2994</f>
        <v>0.10321685733077857</v>
      </c>
      <c r="L2994" s="142">
        <f>(-2*POWER(2*9.81*G2994*ABS(K2994)/F2994,0.5))*(LOG10(($D$2/(3.7*G2994))+((2.51*$D$3*POWER(F2994,0.5))/(G2994*POWER(2*9.81*G2994*ABS(K2994),0.5)))))</f>
        <v>0.18979818087547376</v>
      </c>
      <c r="M2994" s="146">
        <f>+IF(K2994&lt;0,-H2994*L2994,H2994*L2994)</f>
        <v>5.9164748928014618E-4</v>
      </c>
      <c r="N2994" s="142">
        <f>+M2994/K2994</f>
        <v>5.7320819930032968E-3</v>
      </c>
      <c r="O2994" s="148"/>
    </row>
    <row r="2995" spans="2:15" ht="15.75" x14ac:dyDescent="0.3">
      <c r="B2995" s="141"/>
      <c r="C2995" s="142"/>
      <c r="D2995" s="142"/>
      <c r="E2995" s="142"/>
      <c r="F2995" s="142"/>
      <c r="G2995" s="142"/>
      <c r="H2995" s="146"/>
      <c r="I2995" s="142"/>
      <c r="J2995" s="142"/>
      <c r="K2995" s="142"/>
      <c r="L2995" s="149" t="s">
        <v>166</v>
      </c>
      <c r="M2995" s="150">
        <f>+SUM(M2993:M2994)-C2993</f>
        <v>-1.381855824827082E-6</v>
      </c>
      <c r="N2995" s="151">
        <f>+SUM(N2993:N2994)</f>
        <v>1.0834104390649718E-2</v>
      </c>
      <c r="O2995" s="153"/>
    </row>
    <row r="2996" spans="2:15" x14ac:dyDescent="0.25">
      <c r="B2996" s="141"/>
      <c r="C2996" s="142"/>
      <c r="D2996" s="142"/>
      <c r="E2996" s="142"/>
      <c r="F2996" s="142"/>
      <c r="G2996" s="142"/>
      <c r="H2996" s="146"/>
      <c r="I2996" s="142"/>
      <c r="J2996" s="142"/>
      <c r="K2996" s="142"/>
      <c r="L2996" s="142"/>
      <c r="M2996" s="142"/>
      <c r="N2996" s="142"/>
      <c r="O2996" s="153"/>
    </row>
    <row r="2997" spans="2:15" x14ac:dyDescent="0.25">
      <c r="B2997" s="154" t="s">
        <v>148</v>
      </c>
      <c r="C2997" s="142">
        <f>0.76/1000</f>
        <v>7.6000000000000004E-4</v>
      </c>
      <c r="D2997" s="147">
        <f>+D2958+O2958</f>
        <v>335.32861040269347</v>
      </c>
      <c r="E2997" s="144" t="s">
        <v>169</v>
      </c>
      <c r="F2997" s="143">
        <v>119.71</v>
      </c>
      <c r="G2997" s="143">
        <f>63/1000</f>
        <v>6.3E-2</v>
      </c>
      <c r="H2997" s="146">
        <f>+PI()*G2997^2/4</f>
        <v>3.1172453105244723E-3</v>
      </c>
      <c r="I2997" s="147">
        <f>+D2993+O2993</f>
        <v>335.2251384516743</v>
      </c>
      <c r="J2997" s="261">
        <f>+D2997</f>
        <v>335.32861040269347</v>
      </c>
      <c r="K2997" s="147">
        <f>+I2997-J2997</f>
        <v>-0.1034719510191735</v>
      </c>
      <c r="L2997" s="142">
        <f>(-2*POWER(2*9.81*G2997*ABS(K2997)/F2997,0.5))*(LOG10(($D$2/(3.7*G2997))+((2.51*$D$3*POWER(F2997,0.5))/(G2997*POWER(2*9.81*G2997*ABS(K2997),0.5)))))</f>
        <v>0.19006743084861469</v>
      </c>
      <c r="M2997" s="146">
        <f>+IF(K2997&lt;0,-H2997*L2997,H2997*L2997)</f>
        <v>-5.9248680749627853E-4</v>
      </c>
      <c r="N2997" s="142">
        <f>+M2997/K2997</f>
        <v>5.7260620067605553E-3</v>
      </c>
      <c r="O2997" s="148">
        <f>2*M2999/N2999</f>
        <v>-2.408643113406978E-4</v>
      </c>
    </row>
    <row r="2998" spans="2:15" x14ac:dyDescent="0.25">
      <c r="B2998" s="141"/>
      <c r="C2998" s="142"/>
      <c r="D2998" s="142"/>
      <c r="E2998" s="144" t="s">
        <v>122</v>
      </c>
      <c r="F2998" s="143">
        <v>283.68</v>
      </c>
      <c r="G2998" s="143">
        <f>75/1000</f>
        <v>7.4999999999999997E-2</v>
      </c>
      <c r="H2998" s="146">
        <f>+PI()*G2998^2/4</f>
        <v>4.4178646691106467E-3</v>
      </c>
      <c r="I2998" s="147">
        <f>+D2962+O2962</f>
        <v>335.78213131056782</v>
      </c>
      <c r="J2998" s="261">
        <f>+D2997</f>
        <v>335.32861040269347</v>
      </c>
      <c r="K2998" s="147">
        <f>+I2998-J2998</f>
        <v>0.45352090787434918</v>
      </c>
      <c r="L2998" s="262">
        <f>(-2*POWER(2*9.81*G2998*ABS(K2998)/F2998,0.5))*(LOG10(($D$2/(3.7*G2998))+((2.51*$D$3*POWER(F2998,0.5))/(G2998*POWER(2*9.81*G2998*ABS(K2998),0.5)))))</f>
        <v>0.30590306250509758</v>
      </c>
      <c r="M2998" s="146">
        <f>+IF(K2998&lt;0,-H2998*L2998,H2998*L2998)</f>
        <v>1.3514383320140165E-3</v>
      </c>
      <c r="N2998" s="142">
        <f>+M2998/K2998</f>
        <v>2.9798809901581008E-3</v>
      </c>
      <c r="O2998" s="148"/>
    </row>
    <row r="2999" spans="2:15" ht="15.75" x14ac:dyDescent="0.3">
      <c r="B2999" s="141"/>
      <c r="C2999" s="142"/>
      <c r="D2999" s="142"/>
      <c r="E2999" s="142"/>
      <c r="F2999" s="142"/>
      <c r="G2999" s="142"/>
      <c r="H2999" s="142"/>
      <c r="I2999" s="142"/>
      <c r="J2999" s="142"/>
      <c r="K2999" s="142"/>
      <c r="L2999" s="149" t="s">
        <v>166</v>
      </c>
      <c r="M2999" s="150">
        <f>+SUM(M2997:M2998)-C2997</f>
        <v>-1.0484754822620915E-6</v>
      </c>
      <c r="N2999" s="151">
        <f>+SUM(N2997:N2998)</f>
        <v>8.7059429969186565E-3</v>
      </c>
      <c r="O2999" s="153"/>
    </row>
    <row r="3000" spans="2:15" x14ac:dyDescent="0.25">
      <c r="B3000" s="154"/>
      <c r="C3000" s="142"/>
      <c r="D3000" s="142"/>
      <c r="E3000" s="142"/>
      <c r="F3000" s="142"/>
      <c r="G3000" s="142"/>
      <c r="H3000" s="142"/>
      <c r="I3000" s="142"/>
      <c r="J3000" s="142"/>
      <c r="K3000" s="142"/>
      <c r="L3000" s="142"/>
      <c r="M3000" s="142"/>
      <c r="N3000" s="142"/>
      <c r="O3000" s="153"/>
    </row>
    <row r="3001" spans="2:15" x14ac:dyDescent="0.25">
      <c r="B3001" s="154" t="s">
        <v>142</v>
      </c>
      <c r="C3001" s="142">
        <f>3.71/1000</f>
        <v>3.7099999999999998E-3</v>
      </c>
      <c r="D3001" s="147">
        <f>+D2962+O2962</f>
        <v>335.78213131056782</v>
      </c>
      <c r="E3001" s="144" t="s">
        <v>168</v>
      </c>
      <c r="F3001" s="143">
        <v>184.94</v>
      </c>
      <c r="G3001" s="145">
        <f>110/1000</f>
        <v>0.11</v>
      </c>
      <c r="H3001" s="146">
        <f>+PI()*G3001^2/4</f>
        <v>9.5033177771091243E-3</v>
      </c>
      <c r="I3001" s="147">
        <f>+D2987+O2987</f>
        <v>335.26399993309354</v>
      </c>
      <c r="J3001" s="261">
        <f>+D3001</f>
        <v>335.78213131056782</v>
      </c>
      <c r="K3001" s="147">
        <f>+I3001-J3001</f>
        <v>-0.51813137747427618</v>
      </c>
      <c r="L3001" s="262">
        <f>(-2*POWER(2*9.81*G3001*ABS(K3001)/F3001,0.5))*(LOG10(($D$2/(3.7*G3001))+((2.51*$D$3*POWER(F3001,0.5))/(G3001*POWER(2*9.81*G3001*ABS(K3001),0.5)))))</f>
        <v>0.54785544516542106</v>
      </c>
      <c r="M3001" s="146">
        <f>+IF(K3001&lt;0,-H3001*L3001,H3001*L3001)</f>
        <v>-5.206444391326579E-3</v>
      </c>
      <c r="N3001" s="142">
        <f>+M3001/K3001</f>
        <v>1.0048502402433762E-2</v>
      </c>
      <c r="O3001" s="148">
        <f>2*M3004/N3004</f>
        <v>-2.0266732125859057E-4</v>
      </c>
    </row>
    <row r="3002" spans="2:15" x14ac:dyDescent="0.25">
      <c r="B3002" s="141"/>
      <c r="C3002" s="142"/>
      <c r="D3002" s="142"/>
      <c r="E3002" s="144" t="s">
        <v>171</v>
      </c>
      <c r="F3002" s="143">
        <v>283.68</v>
      </c>
      <c r="G3002" s="143">
        <f>75/1000</f>
        <v>7.4999999999999997E-2</v>
      </c>
      <c r="H3002" s="146">
        <f>+PI()*G3002^2/4</f>
        <v>4.4178646691106467E-3</v>
      </c>
      <c r="I3002" s="147">
        <f>+D2997+O2997</f>
        <v>335.32836953838211</v>
      </c>
      <c r="J3002" s="261">
        <f>+D3001</f>
        <v>335.78213131056782</v>
      </c>
      <c r="K3002" s="147">
        <f>+I3002-J3002</f>
        <v>-0.45376177218571456</v>
      </c>
      <c r="L3002" s="262">
        <f>(-2*POWER(2*9.81*G3002*ABS(K3002)/F3002,0.5))*(LOG10(($D$2/(3.7*G3002))+((2.51*$D$3*POWER(F3002,0.5))/(G3002*POWER(2*9.81*G3002*ABS(K3002),0.5)))))</f>
        <v>0.30599538521152408</v>
      </c>
      <c r="M3002" s="146">
        <f>+IF(K3002&lt;0,-H3002*L3002,H3002*L3002)</f>
        <v>-1.3518462012368946E-3</v>
      </c>
      <c r="N3002" s="142">
        <f>+M3002/K3002</f>
        <v>2.9791980816832983E-3</v>
      </c>
      <c r="O3002" s="148"/>
    </row>
    <row r="3003" spans="2:15" x14ac:dyDescent="0.25">
      <c r="B3003" s="141"/>
      <c r="C3003" s="142"/>
      <c r="D3003" s="142"/>
      <c r="E3003" s="144" t="s">
        <v>170</v>
      </c>
      <c r="F3003" s="143">
        <v>372.26</v>
      </c>
      <c r="G3003" s="145">
        <f>110/1000</f>
        <v>0.11</v>
      </c>
      <c r="H3003" s="146">
        <f>+PI()*G3003^2/4</f>
        <v>9.5033177771091243E-3</v>
      </c>
      <c r="I3003" s="147">
        <v>339.3</v>
      </c>
      <c r="J3003" s="261">
        <f>+D3001</f>
        <v>335.78213131056782</v>
      </c>
      <c r="K3003" s="147">
        <f>+I3003-J3003</f>
        <v>3.5178686894321913</v>
      </c>
      <c r="L3003" s="262">
        <f>(-2*POWER(2*9.81*G3003*ABS(K3003)/F3003,0.5))*(LOG10(($D$2/(3.7*G3003))+((2.51*$D$3*POWER(F3003,0.5))/(G3003*POWER(2*9.81*G3003*ABS(K3003),0.5)))))</f>
        <v>1.0803253087998139</v>
      </c>
      <c r="M3003" s="146">
        <f>+IF(K3003&lt;0,-H3003*L3003,H3003*L3003)</f>
        <v>1.0266674712178176E-2</v>
      </c>
      <c r="N3003" s="142">
        <f>+M3003/K3003</f>
        <v>2.9184360243518039E-3</v>
      </c>
      <c r="O3003" s="148"/>
    </row>
    <row r="3004" spans="2:15" ht="16.5" thickBot="1" x14ac:dyDescent="0.35">
      <c r="B3004" s="299"/>
      <c r="C3004" s="300"/>
      <c r="D3004" s="300"/>
      <c r="E3004" s="300"/>
      <c r="F3004" s="300"/>
      <c r="G3004" s="300"/>
      <c r="H3004" s="300"/>
      <c r="I3004" s="300"/>
      <c r="J3004" s="300"/>
      <c r="K3004" s="300"/>
      <c r="L3004" s="301" t="s">
        <v>166</v>
      </c>
      <c r="M3004" s="302">
        <f>+SUM(M3001:M3003)-C3001</f>
        <v>-1.6158803852975995E-6</v>
      </c>
      <c r="N3004" s="303">
        <f>+SUM(N3001:N3003)</f>
        <v>1.5946136508468864E-2</v>
      </c>
      <c r="O3004" s="304"/>
    </row>
    <row r="3006" spans="2:15" ht="15.75" thickBot="1" x14ac:dyDescent="0.3"/>
    <row r="3007" spans="2:15" ht="15.75" thickBot="1" x14ac:dyDescent="0.3">
      <c r="B3007" s="131">
        <f>+B2968+1</f>
        <v>78</v>
      </c>
      <c r="D3007" s="297"/>
    </row>
    <row r="3008" spans="2:15" ht="32.25" thickBot="1" x14ac:dyDescent="0.3">
      <c r="B3008" s="125" t="s">
        <v>151</v>
      </c>
      <c r="C3008" s="298" t="s">
        <v>161</v>
      </c>
      <c r="D3008" s="298" t="s">
        <v>153</v>
      </c>
      <c r="E3008" s="125" t="s">
        <v>152</v>
      </c>
      <c r="F3008" s="125" t="s">
        <v>78</v>
      </c>
      <c r="G3008" s="125" t="s">
        <v>115</v>
      </c>
      <c r="H3008" s="125" t="s">
        <v>154</v>
      </c>
      <c r="I3008" s="125" t="s">
        <v>155</v>
      </c>
      <c r="J3008" s="125" t="s">
        <v>156</v>
      </c>
      <c r="K3008" s="125" t="s">
        <v>157</v>
      </c>
      <c r="L3008" s="125" t="s">
        <v>82</v>
      </c>
      <c r="M3008" s="125" t="s">
        <v>164</v>
      </c>
      <c r="N3008" s="125" t="s">
        <v>158</v>
      </c>
      <c r="O3008" s="129" t="s">
        <v>165</v>
      </c>
    </row>
    <row r="3009" spans="2:15" x14ac:dyDescent="0.25">
      <c r="B3009" s="132" t="s">
        <v>127</v>
      </c>
      <c r="C3009" s="133">
        <f>2.97/1000</f>
        <v>2.97E-3</v>
      </c>
      <c r="D3009" s="134">
        <f>+D2970+O2970</f>
        <v>336.47030577182642</v>
      </c>
      <c r="E3009" s="135" t="s">
        <v>110</v>
      </c>
      <c r="F3009" s="136">
        <v>310.83</v>
      </c>
      <c r="G3009" s="137">
        <f>110/1000</f>
        <v>0.11</v>
      </c>
      <c r="H3009" s="138">
        <f>+PI()*G3009^2/4</f>
        <v>9.5033177771091243E-3</v>
      </c>
      <c r="I3009" s="134">
        <v>339.3</v>
      </c>
      <c r="J3009" s="134">
        <f>+D3009</f>
        <v>336.47030577182642</v>
      </c>
      <c r="K3009" s="134">
        <f>+I3009-J3009</f>
        <v>2.8296942281735937</v>
      </c>
      <c r="L3009" s="133">
        <f>(-2*POWER(2*9.81*G3009*ABS(K3009)/F3009,0.5))*(LOG10(($D$2/(3.7*G3009))+((2.51*$D$3*POWER(F3009,0.5))/(G3009*POWER(2*9.81*G3009*ABS(K3009),0.5)))))</f>
        <v>1.0581198194884984</v>
      </c>
      <c r="M3009" s="139">
        <f>+IF(K3009&lt;0,-H3009*L3009,H3009*L3009)</f>
        <v>1.0055648890856545E-2</v>
      </c>
      <c r="N3009" s="133">
        <f>+M3009/K3009</f>
        <v>3.5536167797701919E-3</v>
      </c>
      <c r="O3009" s="140">
        <f>2*M3011/N3011</f>
        <v>-1.6543491840210274E-4</v>
      </c>
    </row>
    <row r="3010" spans="2:15" x14ac:dyDescent="0.25">
      <c r="B3010" s="141"/>
      <c r="C3010" s="142"/>
      <c r="D3010" s="143"/>
      <c r="E3010" s="144" t="s">
        <v>138</v>
      </c>
      <c r="F3010" s="143">
        <v>240.22</v>
      </c>
      <c r="G3010" s="145">
        <f>110/1000</f>
        <v>0.11</v>
      </c>
      <c r="H3010" s="146">
        <f>+PI()*G3010^2/4</f>
        <v>9.5033177771091243E-3</v>
      </c>
      <c r="I3010" s="147">
        <f>+D2974+O2974</f>
        <v>335.30296387208375</v>
      </c>
      <c r="J3010" s="147">
        <f>+D3009</f>
        <v>336.47030577182642</v>
      </c>
      <c r="K3010" s="147">
        <f>+I3010-J3010</f>
        <v>-1.1673418997426666</v>
      </c>
      <c r="L3010" s="142">
        <f>(-2*POWER(2*9.81*G3010*ABS(K3010)/F3010,0.5))*(LOG10(($D$2/(3.7*G3010))+((2.51*$D$3*POWER(F3010,0.5))/(G3010*POWER(2*9.81*G3010*ABS(K3010),0.5)))))</f>
        <v>0.74568115539752533</v>
      </c>
      <c r="M3010" s="146">
        <f>+IF(K3010&lt;0,-H3010*L3010,H3010*L3010)</f>
        <v>-7.0864449801445739E-3</v>
      </c>
      <c r="N3010" s="142">
        <f>+M3010/K3010</f>
        <v>6.0705822190625881E-3</v>
      </c>
      <c r="O3010" s="148"/>
    </row>
    <row r="3011" spans="2:15" ht="15.75" x14ac:dyDescent="0.3">
      <c r="B3011" s="141"/>
      <c r="C3011" s="142"/>
      <c r="D3011" s="143"/>
      <c r="E3011" s="144"/>
      <c r="F3011" s="143"/>
      <c r="G3011" s="145"/>
      <c r="H3011" s="146"/>
      <c r="I3011" s="147"/>
      <c r="J3011" s="147"/>
      <c r="K3011" s="147"/>
      <c r="L3011" s="149" t="s">
        <v>166</v>
      </c>
      <c r="M3011" s="150">
        <f>+SUM(M3009:M3010)-C3009</f>
        <v>-7.9608928802874998E-7</v>
      </c>
      <c r="N3011" s="151">
        <f>+SUM(N3009:N3010)</f>
        <v>9.6241989988327808E-3</v>
      </c>
      <c r="O3011" s="148"/>
    </row>
    <row r="3012" spans="2:15" x14ac:dyDescent="0.25">
      <c r="B3012" s="141"/>
      <c r="C3012" s="142"/>
      <c r="D3012" s="143"/>
      <c r="E3012" s="144"/>
      <c r="F3012" s="142"/>
      <c r="G3012" s="142"/>
      <c r="H3012" s="146"/>
      <c r="I3012" s="152"/>
      <c r="J3012" s="142"/>
      <c r="K3012" s="142"/>
      <c r="L3012" s="142"/>
      <c r="M3012" s="142"/>
      <c r="N3012" s="142"/>
      <c r="O3012" s="153"/>
    </row>
    <row r="3013" spans="2:15" x14ac:dyDescent="0.25">
      <c r="B3013" s="154" t="s">
        <v>128</v>
      </c>
      <c r="C3013" s="142">
        <f>3.73/1000</f>
        <v>3.7299999999999998E-3</v>
      </c>
      <c r="D3013" s="147">
        <f>+D2974+O2974</f>
        <v>335.30296387208375</v>
      </c>
      <c r="E3013" s="144" t="s">
        <v>138</v>
      </c>
      <c r="F3013" s="143">
        <v>240.22</v>
      </c>
      <c r="G3013" s="155">
        <f>110/1000</f>
        <v>0.11</v>
      </c>
      <c r="H3013" s="146">
        <f>+PI()*G3013^2/4</f>
        <v>9.5033177771091243E-3</v>
      </c>
      <c r="I3013" s="156">
        <f>+D3009+O3009</f>
        <v>336.470140336908</v>
      </c>
      <c r="J3013" s="147">
        <f>+D3013</f>
        <v>335.30296387208375</v>
      </c>
      <c r="K3013" s="147">
        <f>+I3013-J3013</f>
        <v>1.1671764648242515</v>
      </c>
      <c r="L3013" s="142">
        <f>(-2*POWER(2*9.81*G3013*ABS(K3013)/F3013,0.5))*(LOG10(($D$2/(3.7*G3013))+((2.51*$D$3*POWER(F3013,0.5))/(G3013*POWER(2*9.81*G3013*ABS(K3013),0.5)))))</f>
        <v>0.74562211327234895</v>
      </c>
      <c r="M3013" s="146">
        <f>+IF(K3013&lt;0,-H3013*L3013,H3013*L3013)</f>
        <v>7.0858838840667871E-3</v>
      </c>
      <c r="N3013" s="142">
        <f>+M3013/K3013</f>
        <v>6.0709619304513216E-3</v>
      </c>
      <c r="O3013" s="148">
        <f>2*M3016/N3016</f>
        <v>-2.4180366140300326E-4</v>
      </c>
    </row>
    <row r="3014" spans="2:15" x14ac:dyDescent="0.25">
      <c r="B3014" s="141"/>
      <c r="C3014" s="142"/>
      <c r="D3014" s="143"/>
      <c r="E3014" s="144" t="s">
        <v>139</v>
      </c>
      <c r="F3014" s="147">
        <v>237.3</v>
      </c>
      <c r="G3014" s="155">
        <f>110/1000</f>
        <v>0.11</v>
      </c>
      <c r="H3014" s="146">
        <f>+PI()*G3014^2/4</f>
        <v>9.5033177771091243E-3</v>
      </c>
      <c r="I3014" s="156">
        <f>+D2979+O2979</f>
        <v>335.11025061226621</v>
      </c>
      <c r="J3014" s="147">
        <f>+D3013</f>
        <v>335.30296387208375</v>
      </c>
      <c r="K3014" s="147">
        <f>+I3014-J3014</f>
        <v>-0.19271325981753762</v>
      </c>
      <c r="L3014" s="142">
        <f>(-2*POWER(2*9.81*G3014*ABS(K3014)/F3014,0.5))*(LOG10(($D$2/(3.7*G3014))+((2.51*$D$3*POWER(F3014,0.5))/(G3014*POWER(2*9.81*G3014*ABS(K3014),0.5)))))</f>
        <v>0.27265544635703776</v>
      </c>
      <c r="M3014" s="146">
        <f>+IF(K3014&lt;0,-H3014*L3014,H3014*L3014)</f>
        <v>-2.5911313503904601E-3</v>
      </c>
      <c r="N3014" s="142">
        <f>+M3014/K3014</f>
        <v>1.3445527063595744E-2</v>
      </c>
      <c r="O3014" s="148"/>
    </row>
    <row r="3015" spans="2:15" x14ac:dyDescent="0.25">
      <c r="B3015" s="141"/>
      <c r="C3015" s="142"/>
      <c r="D3015" s="143"/>
      <c r="E3015" s="144" t="s">
        <v>112</v>
      </c>
      <c r="F3015" s="143">
        <v>401.36</v>
      </c>
      <c r="G3015" s="155">
        <f>110/1000</f>
        <v>0.11</v>
      </c>
      <c r="H3015" s="146">
        <f>+PI()*G3015^2/4</f>
        <v>9.5033177771091243E-3</v>
      </c>
      <c r="I3015" s="156">
        <f>+D2987+O2987</f>
        <v>335.26399993309354</v>
      </c>
      <c r="J3015" s="147">
        <f>+D3013</f>
        <v>335.30296387208375</v>
      </c>
      <c r="K3015" s="147">
        <f>+I3015-J3015</f>
        <v>-3.8963938990207225E-2</v>
      </c>
      <c r="L3015" s="142">
        <f>(-2*POWER(2*9.81*G3015*ABS(K3015)/F3015,0.5))*(LOG10(($D$2/(3.7*G3015))+((2.51*$D$3*POWER(F3015,0.5))/(G3015*POWER(2*9.81*G3015*ABS(K3015),0.5)))))</f>
        <v>8.0971701068254617E-2</v>
      </c>
      <c r="M3015" s="146">
        <f>+IF(K3015&lt;0,-H3015*L3015,H3015*L3015)</f>
        <v>-7.6949980620470996E-4</v>
      </c>
      <c r="N3015" s="142">
        <f>+M3015/K3015</f>
        <v>1.9749025025373016E-2</v>
      </c>
      <c r="O3015" s="148"/>
    </row>
    <row r="3016" spans="2:15" ht="15.75" x14ac:dyDescent="0.3">
      <c r="B3016" s="141"/>
      <c r="C3016" s="142"/>
      <c r="D3016" s="143"/>
      <c r="E3016" s="144"/>
      <c r="F3016" s="143"/>
      <c r="G3016" s="155"/>
      <c r="H3016" s="146"/>
      <c r="I3016" s="156"/>
      <c r="J3016" s="147"/>
      <c r="K3016" s="147"/>
      <c r="L3016" s="149" t="s">
        <v>166</v>
      </c>
      <c r="M3016" s="150">
        <f>+SUM(M3013:M3015)-C3013</f>
        <v>-4.7472725283833651E-6</v>
      </c>
      <c r="N3016" s="151">
        <f>+SUM(N3013:N3015)</f>
        <v>3.9265514019420078E-2</v>
      </c>
      <c r="O3016" s="153"/>
    </row>
    <row r="3017" spans="2:15" x14ac:dyDescent="0.25">
      <c r="B3017" s="141"/>
      <c r="C3017" s="142"/>
      <c r="D3017" s="143"/>
      <c r="E3017" s="144"/>
      <c r="F3017" s="142"/>
      <c r="G3017" s="142"/>
      <c r="H3017" s="146"/>
      <c r="I3017" s="152"/>
      <c r="J3017" s="143"/>
      <c r="K3017" s="142"/>
      <c r="L3017" s="142"/>
      <c r="M3017" s="142"/>
      <c r="N3017" s="142"/>
      <c r="O3017" s="153"/>
    </row>
    <row r="3018" spans="2:15" x14ac:dyDescent="0.25">
      <c r="B3018" s="154" t="s">
        <v>141</v>
      </c>
      <c r="C3018" s="179">
        <f>1.9/1000</f>
        <v>1.9E-3</v>
      </c>
      <c r="D3018" s="147">
        <f>+D2979+O2979</f>
        <v>335.11025061226621</v>
      </c>
      <c r="E3018" s="144" t="s">
        <v>139</v>
      </c>
      <c r="F3018" s="147">
        <v>237.3</v>
      </c>
      <c r="G3018" s="155">
        <f>110/1000</f>
        <v>0.11</v>
      </c>
      <c r="H3018" s="146">
        <f>+PI()*G3018^2/4</f>
        <v>9.5033177771091243E-3</v>
      </c>
      <c r="I3018" s="156">
        <f>+D3013+O3013</f>
        <v>335.30272206842233</v>
      </c>
      <c r="J3018" s="147">
        <f>+D3018</f>
        <v>335.11025061226621</v>
      </c>
      <c r="K3018" s="147">
        <f>+I3018-J3018</f>
        <v>0.19247145615611316</v>
      </c>
      <c r="L3018" s="142">
        <f>(-2*POWER(2*9.81*G3018*ABS(K3018)/F3018,0.5))*(LOG10(($D$2/(3.7*G3018))+((2.51*$D$3*POWER(F3018,0.5))/(G3018*POWER(2*9.81*G3018*ABS(K3018),0.5)))))</f>
        <v>0.27246167615038691</v>
      </c>
      <c r="M3018" s="146">
        <f>+IF(K3018&lt;0,-H3018*L3018,H3018*L3018)</f>
        <v>2.5892898905409212E-3</v>
      </c>
      <c r="N3018" s="142">
        <f>+M3018/K3018</f>
        <v>1.3452851359116617E-2</v>
      </c>
      <c r="O3018" s="148">
        <f>2*M3020/N3020</f>
        <v>-2.4471695475504658E-4</v>
      </c>
    </row>
    <row r="3019" spans="2:15" x14ac:dyDescent="0.25">
      <c r="B3019" s="141"/>
      <c r="C3019" s="142"/>
      <c r="D3019" s="143"/>
      <c r="E3019" s="144" t="s">
        <v>117</v>
      </c>
      <c r="F3019" s="143">
        <v>401.35</v>
      </c>
      <c r="G3019" s="143">
        <f>75/1000</f>
        <v>7.4999999999999997E-2</v>
      </c>
      <c r="H3019" s="146">
        <f>+PI()*G3019^2/4</f>
        <v>4.4178646691106467E-3</v>
      </c>
      <c r="I3019" s="156">
        <f>+D2983+O2983</f>
        <v>334.91172106905674</v>
      </c>
      <c r="J3019" s="147">
        <f>+D3018</f>
        <v>335.11025061226621</v>
      </c>
      <c r="K3019" s="147">
        <f>+I3019-J3019</f>
        <v>-0.19852954320947447</v>
      </c>
      <c r="L3019" s="142">
        <f>(-2*POWER(2*9.81*G3019*ABS(K3019)/F3019,0.5))*(LOG10(($D$2/(3.7*G3019))+((2.51*$D$3*POWER(F3019,0.5))/(G3019*POWER(2*9.81*G3019*ABS(K3019),0.5)))))</f>
        <v>0.15649235900323749</v>
      </c>
      <c r="M3019" s="146">
        <f>+IF(K3019&lt;0,-H3019*L3019,H3019*L3019)</f>
        <v>-6.9136206382618235E-4</v>
      </c>
      <c r="N3019" s="142">
        <f>+M3019/K3019</f>
        <v>3.4824140158157997E-3</v>
      </c>
      <c r="O3019" s="148"/>
    </row>
    <row r="3020" spans="2:15" ht="15.75" x14ac:dyDescent="0.3">
      <c r="B3020" s="141"/>
      <c r="C3020" s="142"/>
      <c r="D3020" s="143"/>
      <c r="E3020" s="144"/>
      <c r="F3020" s="142"/>
      <c r="G3020" s="142"/>
      <c r="H3020" s="146"/>
      <c r="I3020" s="152"/>
      <c r="J3020" s="143"/>
      <c r="K3020" s="142"/>
      <c r="L3020" s="149" t="s">
        <v>166</v>
      </c>
      <c r="M3020" s="150">
        <f>+SUM(M3018:M3019)-C3018</f>
        <v>-2.0721732852610215E-6</v>
      </c>
      <c r="N3020" s="151">
        <f>+SUM(N3018:N3019)</f>
        <v>1.6935265374932416E-2</v>
      </c>
      <c r="O3020" s="153"/>
    </row>
    <row r="3021" spans="2:15" ht="15.75" x14ac:dyDescent="0.3">
      <c r="B3021" s="141"/>
      <c r="C3021" s="142"/>
      <c r="D3021" s="143"/>
      <c r="E3021" s="144"/>
      <c r="F3021" s="142"/>
      <c r="G3021" s="142"/>
      <c r="H3021" s="146"/>
      <c r="I3021" s="152"/>
      <c r="J3021" s="143"/>
      <c r="K3021" s="142"/>
      <c r="L3021" s="149"/>
      <c r="M3021" s="150"/>
      <c r="N3021" s="151"/>
      <c r="O3021" s="153"/>
    </row>
    <row r="3022" spans="2:15" x14ac:dyDescent="0.25">
      <c r="B3022" s="154" t="s">
        <v>145</v>
      </c>
      <c r="C3022" s="143">
        <f>1.95/1000</f>
        <v>1.9499999999999999E-3</v>
      </c>
      <c r="D3022" s="147">
        <f>+D2983+O2983</f>
        <v>334.91172106905674</v>
      </c>
      <c r="E3022" s="144" t="s">
        <v>117</v>
      </c>
      <c r="F3022" s="143">
        <v>401.35</v>
      </c>
      <c r="G3022" s="143">
        <f>75/1000</f>
        <v>7.4999999999999997E-2</v>
      </c>
      <c r="H3022" s="146">
        <f>+PI()*G3022^2/4</f>
        <v>4.4178646691106467E-3</v>
      </c>
      <c r="I3022" s="147">
        <f>+D3018+O3018</f>
        <v>335.11000589531147</v>
      </c>
      <c r="J3022" s="147">
        <f>+D3022</f>
        <v>334.91172106905674</v>
      </c>
      <c r="K3022" s="147">
        <f>+I3022-J3022</f>
        <v>0.19828482625473498</v>
      </c>
      <c r="L3022" s="262">
        <f>(-2*POWER(2*9.81*G3022*ABS(K3022)/F3022,0.5))*(LOG10(($D$2/(3.7*G3022))+((2.51*$D$3*POWER(F3022,0.5))/(G3022*POWER(2*9.81*G3022*ABS(K3022),0.5)))))</f>
        <v>0.15638149843220672</v>
      </c>
      <c r="M3022" s="146">
        <f>+IF(K3022&lt;0,-H3022*L3022,H3022*L3022)</f>
        <v>6.9087229682622813E-4</v>
      </c>
      <c r="N3022" s="142">
        <f>+M3022/K3022</f>
        <v>3.4842418851489415E-3</v>
      </c>
      <c r="O3022" s="148">
        <f>2*M3024/N3024</f>
        <v>-2.4593344416160343E-4</v>
      </c>
    </row>
    <row r="3023" spans="2:15" x14ac:dyDescent="0.25">
      <c r="B3023" s="141"/>
      <c r="C3023" s="142"/>
      <c r="D3023" s="143"/>
      <c r="E3023" s="144" t="s">
        <v>167</v>
      </c>
      <c r="F3023" s="143">
        <v>249.85</v>
      </c>
      <c r="G3023" s="143">
        <f>75/1000</f>
        <v>7.4999999999999997E-2</v>
      </c>
      <c r="H3023" s="146">
        <f>+PI()*G3023^2/4</f>
        <v>4.4178646691106467E-3</v>
      </c>
      <c r="I3023" s="147">
        <f>+D2987+O2987</f>
        <v>335.26399993309354</v>
      </c>
      <c r="J3023" s="147">
        <f>+D3022</f>
        <v>334.91172106905674</v>
      </c>
      <c r="K3023" s="147">
        <f>+I3023-J3023</f>
        <v>0.35227886403680486</v>
      </c>
      <c r="L3023" s="142">
        <f>(-2*POWER(2*9.81*G3023*ABS(K3023)/F3023,0.5))*(LOG10(($D$2/(3.7*G3023))+((2.51*$D$3*POWER(F3023,0.5))/(G3023*POWER(2*9.81*G3023*ABS(K3023),0.5)))))</f>
        <v>0.28481181349450602</v>
      </c>
      <c r="M3023" s="146">
        <f>+IF(K3023&lt;0,-H3023*L3023,H3023*L3023)</f>
        <v>1.2582600481827091E-3</v>
      </c>
      <c r="N3023" s="142">
        <f>+M3023/K3023</f>
        <v>3.5717727534492405E-3</v>
      </c>
      <c r="O3023" s="148"/>
    </row>
    <row r="3024" spans="2:15" ht="15.75" x14ac:dyDescent="0.3">
      <c r="B3024" s="141"/>
      <c r="C3024" s="142"/>
      <c r="D3024" s="152"/>
      <c r="E3024" s="144"/>
      <c r="F3024" s="142"/>
      <c r="G3024" s="142"/>
      <c r="H3024" s="146"/>
      <c r="I3024" s="152"/>
      <c r="J3024" s="143"/>
      <c r="K3024" s="142"/>
      <c r="L3024" s="149" t="s">
        <v>166</v>
      </c>
      <c r="M3024" s="150">
        <f>+SUM(M3022:M3023)-C3022</f>
        <v>-8.6765499106257124E-7</v>
      </c>
      <c r="N3024" s="151">
        <f>+SUM(N3022:N3023)</f>
        <v>7.0560146385981824E-3</v>
      </c>
      <c r="O3024" s="153"/>
    </row>
    <row r="3025" spans="2:15" x14ac:dyDescent="0.25">
      <c r="B3025" s="141"/>
      <c r="C3025" s="142"/>
      <c r="D3025" s="152"/>
      <c r="E3025" s="144"/>
      <c r="F3025" s="142"/>
      <c r="G3025" s="142"/>
      <c r="H3025" s="146"/>
      <c r="I3025" s="152"/>
      <c r="J3025" s="143"/>
      <c r="K3025" s="142"/>
      <c r="L3025" s="142"/>
      <c r="M3025" s="142"/>
      <c r="N3025" s="142"/>
      <c r="O3025" s="153"/>
    </row>
    <row r="3026" spans="2:15" x14ac:dyDescent="0.25">
      <c r="B3026" s="154" t="s">
        <v>146</v>
      </c>
      <c r="C3026" s="143">
        <f>4.52/1000</f>
        <v>4.5199999999999997E-3</v>
      </c>
      <c r="D3026" s="156">
        <f>+D2987+O2987</f>
        <v>335.26399993309354</v>
      </c>
      <c r="E3026" s="144" t="s">
        <v>112</v>
      </c>
      <c r="F3026" s="143">
        <v>401.36</v>
      </c>
      <c r="G3026" s="145">
        <f>110/1000</f>
        <v>0.11</v>
      </c>
      <c r="H3026" s="146">
        <f>+PI()*G3026^2/4</f>
        <v>9.5033177771091243E-3</v>
      </c>
      <c r="I3026" s="156">
        <f>+D3013+O3013</f>
        <v>335.30272206842233</v>
      </c>
      <c r="J3026" s="147">
        <f>+D3026</f>
        <v>335.26399993309354</v>
      </c>
      <c r="K3026" s="147">
        <f>+I3026-J3026</f>
        <v>3.872213532878277E-2</v>
      </c>
      <c r="L3026" s="142">
        <f>(-2*POWER(2*9.81*G3026*ABS(K3026)/F3026,0.5))*(LOG10(($D$2/(3.7*G3026))+((2.51*$D$3*POWER(F3026,0.5))/(G3026*POWER(2*9.81*G3026*ABS(K3026),0.5)))))</f>
        <v>8.0681140009435603E-2</v>
      </c>
      <c r="M3026" s="146">
        <f>+IF(K3026&lt;0,-H3026*L3026,H3026*L3026)</f>
        <v>7.6673851212909964E-4</v>
      </c>
      <c r="N3026" s="142">
        <f>+M3026/K3026</f>
        <v>1.9801039008279352E-2</v>
      </c>
      <c r="O3026" s="148">
        <f>2*M3030/N3030</f>
        <v>-2.3123715147981653E-4</v>
      </c>
    </row>
    <row r="3027" spans="2:15" x14ac:dyDescent="0.25">
      <c r="B3027" s="141"/>
      <c r="C3027" s="142"/>
      <c r="D3027" s="152"/>
      <c r="E3027" s="144" t="s">
        <v>167</v>
      </c>
      <c r="F3027" s="143">
        <v>249.85</v>
      </c>
      <c r="G3027" s="145">
        <f>75/1000</f>
        <v>7.4999999999999997E-2</v>
      </c>
      <c r="H3027" s="146">
        <f>+PI()*G3027^2/4</f>
        <v>4.4178646691106467E-3</v>
      </c>
      <c r="I3027" s="156">
        <f>+D3022+O3022</f>
        <v>334.91147513561259</v>
      </c>
      <c r="J3027" s="147">
        <f>+D3026</f>
        <v>335.26399993309354</v>
      </c>
      <c r="K3027" s="147">
        <f>+I3027-J3027</f>
        <v>-0.35252479748095311</v>
      </c>
      <c r="L3027" s="142">
        <f>(-2*POWER(2*9.81*G3027*ABS(K3027)/F3027,0.5))*(LOG10(($D$2/(3.7*G3027))+((2.51*$D$3*POWER(F3027,0.5))/(G3027*POWER(2*9.81*G3027*ABS(K3027),0.5)))))</f>
        <v>0.28492492305859696</v>
      </c>
      <c r="M3027" s="146">
        <f>+IF(K3027&lt;0,-H3027*L3027,H3027*L3027)</f>
        <v>-1.258759750929645E-3</v>
      </c>
      <c r="N3027" s="142">
        <f>+M3027/K3027</f>
        <v>3.570698458447184E-3</v>
      </c>
      <c r="O3027" s="148"/>
    </row>
    <row r="3028" spans="2:15" x14ac:dyDescent="0.25">
      <c r="B3028" s="141"/>
      <c r="C3028" s="142"/>
      <c r="D3028" s="152"/>
      <c r="E3028" s="144" t="s">
        <v>140</v>
      </c>
      <c r="F3028" s="143">
        <v>298.01</v>
      </c>
      <c r="G3028" s="145">
        <f>63/1000</f>
        <v>6.3E-2</v>
      </c>
      <c r="H3028" s="146">
        <f>+PI()*G3028^2/4</f>
        <v>3.1172453105244723E-3</v>
      </c>
      <c r="I3028" s="156">
        <f>+D2993+O2993</f>
        <v>335.2251384516743</v>
      </c>
      <c r="J3028" s="147">
        <f>+D3026</f>
        <v>335.26399993309354</v>
      </c>
      <c r="K3028" s="147">
        <f>+I3028-J3028</f>
        <v>-3.8861481419246502E-2</v>
      </c>
      <c r="L3028" s="142">
        <f>(-2*POWER(2*9.81*G3028*ABS(K3028)/F3028,0.5))*(LOG10(($D$2/(3.7*G3028))+((2.51*$D$3*POWER(F3028,0.5))/(G3028*POWER(2*9.81*G3028*ABS(K3028),0.5)))))</f>
        <v>6.3432061678825341E-2</v>
      </c>
      <c r="M3028" s="146">
        <f>+IF(K3028&lt;0,-H3028*L3028,H3028*L3028)</f>
        <v>-1.9773329680521738E-4</v>
      </c>
      <c r="N3028" s="142">
        <f>+M3028/K3028</f>
        <v>5.08815643624147E-3</v>
      </c>
      <c r="O3028" s="148"/>
    </row>
    <row r="3029" spans="2:15" x14ac:dyDescent="0.25">
      <c r="B3029" s="141"/>
      <c r="C3029" s="142"/>
      <c r="D3029" s="142"/>
      <c r="E3029" s="144" t="s">
        <v>168</v>
      </c>
      <c r="F3029" s="143">
        <v>184.94</v>
      </c>
      <c r="G3029" s="145">
        <f>110/1000</f>
        <v>0.11</v>
      </c>
      <c r="H3029" s="146">
        <f>+PI()*G3029^2/4</f>
        <v>9.5033177771091243E-3</v>
      </c>
      <c r="I3029" s="156">
        <f>+D3001+O3001</f>
        <v>335.78192864324654</v>
      </c>
      <c r="J3029" s="147">
        <f>+D3026</f>
        <v>335.26399993309354</v>
      </c>
      <c r="K3029" s="147">
        <f>+I3029-J3029</f>
        <v>0.51792871015300079</v>
      </c>
      <c r="L3029" s="142">
        <f>(-2*POWER(2*9.81*G3029*ABS(K3029)/F3029,0.5))*(LOG10(($D$2/(3.7*G3029))+((2.51*$D$3*POWER(F3029,0.5))/(G3029*POWER(2*9.81*G3029*ABS(K3029),0.5)))))</f>
        <v>0.54773524069698831</v>
      </c>
      <c r="M3029" s="146">
        <f>+IF(K3029&lt;0,-H3029*L3029,H3029*L3029)</f>
        <v>5.2053020500648344E-3</v>
      </c>
      <c r="N3029" s="142">
        <f>+M3029/K3029</f>
        <v>1.0050228821119302E-2</v>
      </c>
      <c r="O3029" s="148"/>
    </row>
    <row r="3030" spans="2:15" ht="15.75" x14ac:dyDescent="0.3">
      <c r="B3030" s="141"/>
      <c r="C3030" s="142"/>
      <c r="D3030" s="142"/>
      <c r="E3030" s="142"/>
      <c r="F3030" s="142"/>
      <c r="G3030" s="142"/>
      <c r="H3030" s="146"/>
      <c r="I3030" s="152"/>
      <c r="J3030" s="143"/>
      <c r="K3030" s="142"/>
      <c r="L3030" s="149" t="s">
        <v>166</v>
      </c>
      <c r="M3030" s="150">
        <f>+SUM(M3026:M3029)-C3026</f>
        <v>-4.4524855409280514E-6</v>
      </c>
      <c r="N3030" s="151">
        <f>+SUM(N3026:N3029)</f>
        <v>3.8510122724087312E-2</v>
      </c>
      <c r="O3030" s="153"/>
    </row>
    <row r="3031" spans="2:15" x14ac:dyDescent="0.25">
      <c r="B3031" s="141"/>
      <c r="C3031" s="142"/>
      <c r="D3031" s="142"/>
      <c r="E3031" s="142"/>
      <c r="F3031" s="142"/>
      <c r="G3031" s="142"/>
      <c r="H3031" s="146"/>
      <c r="I3031" s="142"/>
      <c r="J3031" s="143"/>
      <c r="K3031" s="142"/>
      <c r="L3031" s="142"/>
      <c r="M3031" s="142"/>
      <c r="N3031" s="142"/>
      <c r="O3031" s="153"/>
    </row>
    <row r="3032" spans="2:15" x14ac:dyDescent="0.25">
      <c r="B3032" s="154" t="s">
        <v>147</v>
      </c>
      <c r="C3032" s="142">
        <f>0.79/1000</f>
        <v>7.9000000000000001E-4</v>
      </c>
      <c r="D3032" s="147">
        <f>+D2993+O2993</f>
        <v>335.2251384516743</v>
      </c>
      <c r="E3032" s="144" t="s">
        <v>140</v>
      </c>
      <c r="F3032" s="143">
        <v>298.01</v>
      </c>
      <c r="G3032" s="143">
        <f>63/1000</f>
        <v>6.3E-2</v>
      </c>
      <c r="H3032" s="146">
        <f>+PI()*G3032^2/4</f>
        <v>3.1172453105244723E-3</v>
      </c>
      <c r="I3032" s="147">
        <f>+D3026+O3026</f>
        <v>335.26376869594208</v>
      </c>
      <c r="J3032" s="147">
        <f>+D3032</f>
        <v>335.2251384516743</v>
      </c>
      <c r="K3032" s="147">
        <f>+I3032-J3032</f>
        <v>3.8630244267778835E-2</v>
      </c>
      <c r="L3032" s="142">
        <f>(-2*POWER(2*9.81*G3032*ABS(K3032)/F3032,0.5))*(LOG10(($D$2/(3.7*G3032))+((2.51*$D$3*POWER(F3032,0.5))/(G3032*POWER(2*9.81*G3032*ABS(K3032),0.5)))))</f>
        <v>6.3210318378613739E-2</v>
      </c>
      <c r="M3032" s="146">
        <f>+IF(K3032&lt;0,-H3032*L3032,H3032*L3032)</f>
        <v>1.9704206854249254E-4</v>
      </c>
      <c r="N3032" s="142">
        <f>+M3032/K3032</f>
        <v>5.1007202330026081E-3</v>
      </c>
      <c r="O3032" s="148">
        <f>2*M3034/N3034</f>
        <v>-2.3329875490796581E-4</v>
      </c>
    </row>
    <row r="3033" spans="2:15" x14ac:dyDescent="0.25">
      <c r="B3033" s="141"/>
      <c r="C3033" s="142"/>
      <c r="D3033" s="142"/>
      <c r="E3033" s="144" t="s">
        <v>169</v>
      </c>
      <c r="F3033" s="143">
        <v>119.71</v>
      </c>
      <c r="G3033" s="143">
        <f>63/1000</f>
        <v>6.3E-2</v>
      </c>
      <c r="H3033" s="146">
        <f>+PI()*G3033^2/4</f>
        <v>3.1172453105244723E-3</v>
      </c>
      <c r="I3033" s="147">
        <f>+D2997+O2997</f>
        <v>335.32836953838211</v>
      </c>
      <c r="J3033" s="147">
        <f>+D3032</f>
        <v>335.2251384516743</v>
      </c>
      <c r="K3033" s="147">
        <f>+I3033-J3033</f>
        <v>0.10323108670780812</v>
      </c>
      <c r="L3033" s="142">
        <f>(-2*POWER(2*9.81*G3033*ABS(K3033)/F3033,0.5))*(LOG10(($D$2/(3.7*G3033))+((2.51*$D$3*POWER(F3033,0.5))/(G3033*POWER(2*9.81*G3033*ABS(K3033),0.5)))))</f>
        <v>0.18981320753280184</v>
      </c>
      <c r="M3033" s="146">
        <f>+IF(K3033&lt;0,-H3033*L3033,H3033*L3033)</f>
        <v>5.9169433105723493E-4</v>
      </c>
      <c r="N3033" s="142">
        <f>+M3033/K3033</f>
        <v>5.7317456391019544E-3</v>
      </c>
      <c r="O3033" s="148"/>
    </row>
    <row r="3034" spans="2:15" ht="15.75" x14ac:dyDescent="0.3">
      <c r="B3034" s="141"/>
      <c r="C3034" s="142"/>
      <c r="D3034" s="142"/>
      <c r="E3034" s="142"/>
      <c r="F3034" s="142"/>
      <c r="G3034" s="142"/>
      <c r="H3034" s="146"/>
      <c r="I3034" s="142"/>
      <c r="J3034" s="142"/>
      <c r="K3034" s="142"/>
      <c r="L3034" s="149" t="s">
        <v>166</v>
      </c>
      <c r="M3034" s="150">
        <f>+SUM(M3032:M3033)-C3032</f>
        <v>-1.2636004002725132E-6</v>
      </c>
      <c r="N3034" s="151">
        <f>+SUM(N3032:N3033)</f>
        <v>1.0832465872104562E-2</v>
      </c>
      <c r="O3034" s="153"/>
    </row>
    <row r="3035" spans="2:15" x14ac:dyDescent="0.25">
      <c r="B3035" s="141"/>
      <c r="C3035" s="142"/>
      <c r="D3035" s="142"/>
      <c r="E3035" s="142"/>
      <c r="F3035" s="142"/>
      <c r="G3035" s="142"/>
      <c r="H3035" s="146"/>
      <c r="I3035" s="142"/>
      <c r="J3035" s="142"/>
      <c r="K3035" s="142"/>
      <c r="L3035" s="142"/>
      <c r="M3035" s="142"/>
      <c r="N3035" s="142"/>
      <c r="O3035" s="153"/>
    </row>
    <row r="3036" spans="2:15" x14ac:dyDescent="0.25">
      <c r="B3036" s="154" t="s">
        <v>148</v>
      </c>
      <c r="C3036" s="142">
        <f>0.76/1000</f>
        <v>7.6000000000000004E-4</v>
      </c>
      <c r="D3036" s="147">
        <f>+D2997+O2997</f>
        <v>335.32836953838211</v>
      </c>
      <c r="E3036" s="144" t="s">
        <v>169</v>
      </c>
      <c r="F3036" s="143">
        <v>119.71</v>
      </c>
      <c r="G3036" s="143">
        <f>63/1000</f>
        <v>6.3E-2</v>
      </c>
      <c r="H3036" s="146">
        <f>+PI()*G3036^2/4</f>
        <v>3.1172453105244723E-3</v>
      </c>
      <c r="I3036" s="147">
        <f>+D3032+O3032</f>
        <v>335.2249051529194</v>
      </c>
      <c r="J3036" s="261">
        <f>+D3036</f>
        <v>335.32836953838211</v>
      </c>
      <c r="K3036" s="147">
        <f>+I3036-J3036</f>
        <v>-0.10346438546270065</v>
      </c>
      <c r="L3036" s="142">
        <f>(-2*POWER(2*9.81*G3036*ABS(K3036)/F3036,0.5))*(LOG10(($D$2/(3.7*G3036))+((2.51*$D$3*POWER(F3036,0.5))/(G3036*POWER(2*9.81*G3036*ABS(K3036),0.5)))))</f>
        <v>0.19005944960959656</v>
      </c>
      <c r="M3036" s="146">
        <f>+IF(K3036&lt;0,-H3036*L3036,H3036*L3036)</f>
        <v>-5.9246192801637714E-4</v>
      </c>
      <c r="N3036" s="142">
        <f>+M3036/K3036</f>
        <v>5.7262402455380374E-3</v>
      </c>
      <c r="O3036" s="148">
        <f>2*M3038/N3038</f>
        <v>-2.2028648858121453E-4</v>
      </c>
    </row>
    <row r="3037" spans="2:15" x14ac:dyDescent="0.25">
      <c r="B3037" s="141"/>
      <c r="C3037" s="142"/>
      <c r="D3037" s="142"/>
      <c r="E3037" s="144" t="s">
        <v>122</v>
      </c>
      <c r="F3037" s="143">
        <v>283.68</v>
      </c>
      <c r="G3037" s="143">
        <f>75/1000</f>
        <v>7.4999999999999997E-2</v>
      </c>
      <c r="H3037" s="146">
        <f>+PI()*G3037^2/4</f>
        <v>4.4178646691106467E-3</v>
      </c>
      <c r="I3037" s="147">
        <f>+D3001+O3001</f>
        <v>335.78192864324654</v>
      </c>
      <c r="J3037" s="261">
        <f>+D3036</f>
        <v>335.32836953838211</v>
      </c>
      <c r="K3037" s="147">
        <f>+I3037-J3037</f>
        <v>0.45355910486443918</v>
      </c>
      <c r="L3037" s="262">
        <f>(-2*POWER(2*9.81*G3037*ABS(K3037)/F3037,0.5))*(LOG10(($D$2/(3.7*G3037))+((2.51*$D$3*POWER(F3037,0.5))/(G3037*POWER(2*9.81*G3037*ABS(K3037),0.5)))))</f>
        <v>0.30591770475902846</v>
      </c>
      <c r="M3037" s="146">
        <f>+IF(K3037&lt;0,-H3037*L3037,H3037*L3037)</f>
        <v>1.3515030195103339E-3</v>
      </c>
      <c r="N3037" s="142">
        <f>+M3037/K3037</f>
        <v>2.9797726581065422E-3</v>
      </c>
      <c r="O3037" s="148"/>
    </row>
    <row r="3038" spans="2:15" ht="15.75" x14ac:dyDescent="0.3">
      <c r="B3038" s="141"/>
      <c r="C3038" s="142"/>
      <c r="D3038" s="142"/>
      <c r="E3038" s="142"/>
      <c r="F3038" s="142"/>
      <c r="G3038" s="142"/>
      <c r="H3038" s="142"/>
      <c r="I3038" s="142"/>
      <c r="J3038" s="142"/>
      <c r="K3038" s="142"/>
      <c r="L3038" s="149" t="s">
        <v>166</v>
      </c>
      <c r="M3038" s="150">
        <f>+SUM(M3036:M3037)-C3036</f>
        <v>-9.5890850604330412E-7</v>
      </c>
      <c r="N3038" s="151">
        <f>+SUM(N3036:N3037)</f>
        <v>8.7060129036445801E-3</v>
      </c>
      <c r="O3038" s="153"/>
    </row>
    <row r="3039" spans="2:15" x14ac:dyDescent="0.25">
      <c r="B3039" s="154"/>
      <c r="C3039" s="142"/>
      <c r="D3039" s="142"/>
      <c r="E3039" s="142"/>
      <c r="F3039" s="142"/>
      <c r="G3039" s="142"/>
      <c r="H3039" s="142"/>
      <c r="I3039" s="142"/>
      <c r="J3039" s="142"/>
      <c r="K3039" s="142"/>
      <c r="L3039" s="142"/>
      <c r="M3039" s="142"/>
      <c r="N3039" s="142"/>
      <c r="O3039" s="153"/>
    </row>
    <row r="3040" spans="2:15" x14ac:dyDescent="0.25">
      <c r="B3040" s="154" t="s">
        <v>142</v>
      </c>
      <c r="C3040" s="142">
        <f>3.71/1000</f>
        <v>3.7099999999999998E-3</v>
      </c>
      <c r="D3040" s="147">
        <f>+D3001+O3001</f>
        <v>335.78192864324654</v>
      </c>
      <c r="E3040" s="144" t="s">
        <v>168</v>
      </c>
      <c r="F3040" s="143">
        <v>184.94</v>
      </c>
      <c r="G3040" s="145">
        <f>110/1000</f>
        <v>0.11</v>
      </c>
      <c r="H3040" s="146">
        <f>+PI()*G3040^2/4</f>
        <v>9.5033177771091243E-3</v>
      </c>
      <c r="I3040" s="147">
        <f>+D3026+O3026</f>
        <v>335.26376869594208</v>
      </c>
      <c r="J3040" s="261">
        <f>+D3040</f>
        <v>335.78192864324654</v>
      </c>
      <c r="K3040" s="147">
        <f>+I3040-J3040</f>
        <v>-0.51815994730446846</v>
      </c>
      <c r="L3040" s="262">
        <f>(-2*POWER(2*9.81*G3040*ABS(K3040)/F3040,0.5))*(LOG10(($D$2/(3.7*G3040))+((2.51*$D$3*POWER(F3040,0.5))/(G3040*POWER(2*9.81*G3040*ABS(K3040),0.5)))))</f>
        <v>0.54787238859330611</v>
      </c>
      <c r="M3040" s="146">
        <f>+IF(K3040&lt;0,-H3040*L3040,H3040*L3040)</f>
        <v>-5.2066054101060043E-3</v>
      </c>
      <c r="N3040" s="142">
        <f>+M3040/K3040</f>
        <v>1.0048259108391924E-2</v>
      </c>
      <c r="O3040" s="148">
        <f>2*M3043/N3043</f>
        <v>-1.8535335498610458E-4</v>
      </c>
    </row>
    <row r="3041" spans="2:15" x14ac:dyDescent="0.25">
      <c r="B3041" s="141"/>
      <c r="C3041" s="142"/>
      <c r="D3041" s="142"/>
      <c r="E3041" s="144" t="s">
        <v>171</v>
      </c>
      <c r="F3041" s="143">
        <v>283.68</v>
      </c>
      <c r="G3041" s="143">
        <f>75/1000</f>
        <v>7.4999999999999997E-2</v>
      </c>
      <c r="H3041" s="146">
        <f>+PI()*G3041^2/4</f>
        <v>4.4178646691106467E-3</v>
      </c>
      <c r="I3041" s="147">
        <f>+D3036+O3036</f>
        <v>335.32814925189354</v>
      </c>
      <c r="J3041" s="261">
        <f>+D3040</f>
        <v>335.78192864324654</v>
      </c>
      <c r="K3041" s="147">
        <f>+I3041-J3041</f>
        <v>-0.45377939135300949</v>
      </c>
      <c r="L3041" s="262">
        <f>(-2*POWER(2*9.81*G3041*ABS(K3041)/F3041,0.5))*(LOG10(($D$2/(3.7*G3041))+((2.51*$D$3*POWER(F3041,0.5))/(G3041*POWER(2*9.81*G3041*ABS(K3041),0.5)))))</f>
        <v>0.30600213774849822</v>
      </c>
      <c r="M3041" s="146">
        <f>+IF(K3041&lt;0,-H3041*L3041,H3041*L3041)</f>
        <v>-1.3518760330314195E-3</v>
      </c>
      <c r="N3041" s="142">
        <f>+M3041/K3041</f>
        <v>2.9791481472981923E-3</v>
      </c>
      <c r="O3041" s="148"/>
    </row>
    <row r="3042" spans="2:15" x14ac:dyDescent="0.25">
      <c r="B3042" s="141"/>
      <c r="C3042" s="142"/>
      <c r="D3042" s="142"/>
      <c r="E3042" s="144" t="s">
        <v>170</v>
      </c>
      <c r="F3042" s="143">
        <v>372.26</v>
      </c>
      <c r="G3042" s="145">
        <f>110/1000</f>
        <v>0.11</v>
      </c>
      <c r="H3042" s="146">
        <f>+PI()*G3042^2/4</f>
        <v>9.5033177771091243E-3</v>
      </c>
      <c r="I3042" s="147">
        <v>339.3</v>
      </c>
      <c r="J3042" s="261">
        <f>+D3040</f>
        <v>335.78192864324654</v>
      </c>
      <c r="K3042" s="147">
        <f>+I3042-J3042</f>
        <v>3.5180713567534667</v>
      </c>
      <c r="L3042" s="262">
        <f>(-2*POWER(2*9.81*G3042*ABS(K3042)/F3042,0.5))*(LOG10(($D$2/(3.7*G3042))+((2.51*$D$3*POWER(F3042,0.5))/(G3042*POWER(2*9.81*G3042*ABS(K3042),0.5)))))</f>
        <v>1.0803599209329746</v>
      </c>
      <c r="M3042" s="146">
        <f>+IF(K3042&lt;0,-H3042*L3042,H3042*L3042)</f>
        <v>1.0267003642278545E-2</v>
      </c>
      <c r="N3042" s="142">
        <f>+M3042/K3042</f>
        <v>2.9183613978066387E-3</v>
      </c>
      <c r="O3042" s="148"/>
    </row>
    <row r="3043" spans="2:15" ht="16.5" thickBot="1" x14ac:dyDescent="0.35">
      <c r="B3043" s="299"/>
      <c r="C3043" s="300"/>
      <c r="D3043" s="300"/>
      <c r="E3043" s="300"/>
      <c r="F3043" s="300"/>
      <c r="G3043" s="300"/>
      <c r="H3043" s="300"/>
      <c r="I3043" s="300"/>
      <c r="J3043" s="300"/>
      <c r="K3043" s="300"/>
      <c r="L3043" s="301" t="s">
        <v>166</v>
      </c>
      <c r="M3043" s="302">
        <f>+SUM(M3040:M3042)-C3040</f>
        <v>-1.4778008588789415E-6</v>
      </c>
      <c r="N3043" s="303">
        <f>+SUM(N3040:N3042)</f>
        <v>1.5945768653496756E-2</v>
      </c>
      <c r="O3043" s="304"/>
    </row>
    <row r="3045" spans="2:15" ht="15.75" thickBot="1" x14ac:dyDescent="0.3"/>
    <row r="3046" spans="2:15" ht="15.75" thickBot="1" x14ac:dyDescent="0.3">
      <c r="B3046" s="131">
        <f>+B3007+1</f>
        <v>79</v>
      </c>
      <c r="D3046" s="297"/>
    </row>
    <row r="3047" spans="2:15" ht="32.25" thickBot="1" x14ac:dyDescent="0.3">
      <c r="B3047" s="125" t="s">
        <v>151</v>
      </c>
      <c r="C3047" s="298" t="s">
        <v>161</v>
      </c>
      <c r="D3047" s="298" t="s">
        <v>153</v>
      </c>
      <c r="E3047" s="125" t="s">
        <v>152</v>
      </c>
      <c r="F3047" s="125" t="s">
        <v>78</v>
      </c>
      <c r="G3047" s="125" t="s">
        <v>115</v>
      </c>
      <c r="H3047" s="125" t="s">
        <v>154</v>
      </c>
      <c r="I3047" s="125" t="s">
        <v>155</v>
      </c>
      <c r="J3047" s="125" t="s">
        <v>156</v>
      </c>
      <c r="K3047" s="125" t="s">
        <v>157</v>
      </c>
      <c r="L3047" s="125" t="s">
        <v>82</v>
      </c>
      <c r="M3047" s="125" t="s">
        <v>164</v>
      </c>
      <c r="N3047" s="125" t="s">
        <v>158</v>
      </c>
      <c r="O3047" s="129" t="s">
        <v>165</v>
      </c>
    </row>
    <row r="3048" spans="2:15" x14ac:dyDescent="0.25">
      <c r="B3048" s="132" t="s">
        <v>127</v>
      </c>
      <c r="C3048" s="133">
        <f>2.97/1000</f>
        <v>2.97E-3</v>
      </c>
      <c r="D3048" s="134">
        <f>+D3009+O3009</f>
        <v>336.470140336908</v>
      </c>
      <c r="E3048" s="135" t="s">
        <v>110</v>
      </c>
      <c r="F3048" s="136">
        <v>310.83</v>
      </c>
      <c r="G3048" s="137">
        <f>110/1000</f>
        <v>0.11</v>
      </c>
      <c r="H3048" s="138">
        <f>+PI()*G3048^2/4</f>
        <v>9.5033177771091243E-3</v>
      </c>
      <c r="I3048" s="134">
        <v>339.3</v>
      </c>
      <c r="J3048" s="134">
        <f>+D3048</f>
        <v>336.470140336908</v>
      </c>
      <c r="K3048" s="134">
        <f>+I3048-J3048</f>
        <v>2.8298596630920088</v>
      </c>
      <c r="L3048" s="133">
        <f>(-2*POWER(2*9.81*G3048*ABS(K3048)/F3048,0.5))*(LOG10(($D$2/(3.7*G3048))+((2.51*$D$3*POWER(F3048,0.5))/(G3048*POWER(2*9.81*G3048*ABS(K3048),0.5)))))</f>
        <v>1.0581542308903755</v>
      </c>
      <c r="M3048" s="139">
        <f>+IF(K3048&lt;0,-H3048*L3048,H3048*L3048)</f>
        <v>1.0055975913343739E-2</v>
      </c>
      <c r="N3048" s="133">
        <f>+M3048/K3048</f>
        <v>3.5535245950522542E-3</v>
      </c>
      <c r="O3048" s="140">
        <f>2*M3050/N3050</f>
        <v>-1.5130411800286223E-4</v>
      </c>
    </row>
    <row r="3049" spans="2:15" x14ac:dyDescent="0.25">
      <c r="B3049" s="141"/>
      <c r="C3049" s="142"/>
      <c r="D3049" s="143"/>
      <c r="E3049" s="144" t="s">
        <v>138</v>
      </c>
      <c r="F3049" s="143">
        <v>240.22</v>
      </c>
      <c r="G3049" s="145">
        <f>110/1000</f>
        <v>0.11</v>
      </c>
      <c r="H3049" s="146">
        <f>+PI()*G3049^2/4</f>
        <v>9.5033177771091243E-3</v>
      </c>
      <c r="I3049" s="147">
        <f>+D3013+O3013</f>
        <v>335.30272206842233</v>
      </c>
      <c r="J3049" s="147">
        <f>+D3048</f>
        <v>336.470140336908</v>
      </c>
      <c r="K3049" s="147">
        <f>+I3049-J3049</f>
        <v>-1.167418268485676</v>
      </c>
      <c r="L3049" s="142">
        <f>(-2*POWER(2*9.81*G3049*ABS(K3049)/F3049,0.5))*(LOG10(($D$2/(3.7*G3049))+((2.51*$D$3*POWER(F3049,0.5))/(G3049*POWER(2*9.81*G3049*ABS(K3049),0.5)))))</f>
        <v>0.74570840939903882</v>
      </c>
      <c r="M3049" s="146">
        <f>+IF(K3049&lt;0,-H3049*L3049,H3049*L3049)</f>
        <v>-7.0867039835816542E-3</v>
      </c>
      <c r="N3049" s="142">
        <f>+M3049/K3049</f>
        <v>6.0704069611435992E-3</v>
      </c>
      <c r="O3049" s="148"/>
    </row>
    <row r="3050" spans="2:15" ht="15.75" x14ac:dyDescent="0.3">
      <c r="B3050" s="141"/>
      <c r="C3050" s="142"/>
      <c r="D3050" s="143"/>
      <c r="E3050" s="144"/>
      <c r="F3050" s="143"/>
      <c r="G3050" s="145"/>
      <c r="H3050" s="146"/>
      <c r="I3050" s="147"/>
      <c r="J3050" s="147"/>
      <c r="K3050" s="147"/>
      <c r="L3050" s="149" t="s">
        <v>166</v>
      </c>
      <c r="M3050" s="150">
        <f>+SUM(M3048:M3049)-C3048</f>
        <v>-7.2807023791506345E-7</v>
      </c>
      <c r="N3050" s="151">
        <f>+SUM(N3048:N3049)</f>
        <v>9.6239315561958538E-3</v>
      </c>
      <c r="O3050" s="148"/>
    </row>
    <row r="3051" spans="2:15" x14ac:dyDescent="0.25">
      <c r="B3051" s="141"/>
      <c r="C3051" s="142"/>
      <c r="D3051" s="143"/>
      <c r="E3051" s="144"/>
      <c r="F3051" s="142"/>
      <c r="G3051" s="142"/>
      <c r="H3051" s="146"/>
      <c r="I3051" s="152"/>
      <c r="J3051" s="142"/>
      <c r="K3051" s="142"/>
      <c r="L3051" s="142"/>
      <c r="M3051" s="142"/>
      <c r="N3051" s="142"/>
      <c r="O3051" s="153"/>
    </row>
    <row r="3052" spans="2:15" x14ac:dyDescent="0.25">
      <c r="B3052" s="154" t="s">
        <v>128</v>
      </c>
      <c r="C3052" s="142">
        <f>3.73/1000</f>
        <v>3.7299999999999998E-3</v>
      </c>
      <c r="D3052" s="147">
        <f>+D3013+O3013</f>
        <v>335.30272206842233</v>
      </c>
      <c r="E3052" s="144" t="s">
        <v>138</v>
      </c>
      <c r="F3052" s="143">
        <v>240.22</v>
      </c>
      <c r="G3052" s="155">
        <f>110/1000</f>
        <v>0.11</v>
      </c>
      <c r="H3052" s="146">
        <f>+PI()*G3052^2/4</f>
        <v>9.5033177771091243E-3</v>
      </c>
      <c r="I3052" s="156">
        <f>+D3048+O3048</f>
        <v>336.46998903279001</v>
      </c>
      <c r="J3052" s="147">
        <f>+D3052</f>
        <v>335.30272206842233</v>
      </c>
      <c r="K3052" s="147">
        <f>+I3052-J3052</f>
        <v>1.1672669643676841</v>
      </c>
      <c r="L3052" s="142">
        <f>(-2*POWER(2*9.81*G3052*ABS(K3052)/F3052,0.5))*(LOG10(($D$2/(3.7*G3052))+((2.51*$D$3*POWER(F3052,0.5))/(G3052*POWER(2*9.81*G3052*ABS(K3052),0.5)))))</f>
        <v>0.7456544121504618</v>
      </c>
      <c r="M3052" s="146">
        <f>+IF(K3052&lt;0,-H3052*L3052,H3052*L3052)</f>
        <v>7.0861908305693373E-3</v>
      </c>
      <c r="N3052" s="142">
        <f>+M3052/K3052</f>
        <v>6.0707542035235889E-3</v>
      </c>
      <c r="O3052" s="148">
        <f>2*M3055/N3055</f>
        <v>-2.2114972420758528E-4</v>
      </c>
    </row>
    <row r="3053" spans="2:15" x14ac:dyDescent="0.25">
      <c r="B3053" s="141"/>
      <c r="C3053" s="142"/>
      <c r="D3053" s="143"/>
      <c r="E3053" s="144" t="s">
        <v>139</v>
      </c>
      <c r="F3053" s="147">
        <v>237.3</v>
      </c>
      <c r="G3053" s="155">
        <f>110/1000</f>
        <v>0.11</v>
      </c>
      <c r="H3053" s="146">
        <f>+PI()*G3053^2/4</f>
        <v>9.5033177771091243E-3</v>
      </c>
      <c r="I3053" s="156">
        <f>+D3018+O3018</f>
        <v>335.11000589531147</v>
      </c>
      <c r="J3053" s="147">
        <f>+D3052</f>
        <v>335.30272206842233</v>
      </c>
      <c r="K3053" s="147">
        <f>+I3053-J3053</f>
        <v>-0.19271617311085265</v>
      </c>
      <c r="L3053" s="142">
        <f>(-2*POWER(2*9.81*G3053*ABS(K3053)/F3053,0.5))*(LOG10(($D$2/(3.7*G3053))+((2.51*$D$3*POWER(F3053,0.5))/(G3053*POWER(2*9.81*G3053*ABS(K3053),0.5)))))</f>
        <v>0.27265778027956428</v>
      </c>
      <c r="M3053" s="146">
        <f>+IF(K3053&lt;0,-H3053*L3053,H3053*L3053)</f>
        <v>-2.5911535303978967E-3</v>
      </c>
      <c r="N3053" s="142">
        <f>+M3053/K3053</f>
        <v>1.3445438898931612E-2</v>
      </c>
      <c r="O3053" s="148"/>
    </row>
    <row r="3054" spans="2:15" x14ac:dyDescent="0.25">
      <c r="B3054" s="141"/>
      <c r="C3054" s="142"/>
      <c r="D3054" s="143"/>
      <c r="E3054" s="144" t="s">
        <v>112</v>
      </c>
      <c r="F3054" s="143">
        <v>401.36</v>
      </c>
      <c r="G3054" s="155">
        <f>110/1000</f>
        <v>0.11</v>
      </c>
      <c r="H3054" s="146">
        <f>+PI()*G3054^2/4</f>
        <v>9.5033177771091243E-3</v>
      </c>
      <c r="I3054" s="156">
        <f>+D3026+O3026</f>
        <v>335.26376869594208</v>
      </c>
      <c r="J3054" s="147">
        <f>+D3052</f>
        <v>335.30272206842233</v>
      </c>
      <c r="K3054" s="147">
        <f>+I3054-J3054</f>
        <v>-3.8953372480250437E-2</v>
      </c>
      <c r="L3054" s="142">
        <f>(-2*POWER(2*9.81*G3054*ABS(K3054)/F3054,0.5))*(LOG10(($D$2/(3.7*G3054))+((2.51*$D$3*POWER(F3054,0.5))/(G3054*POWER(2*9.81*G3054*ABS(K3054),0.5)))))</f>
        <v>8.09590202680706E-2</v>
      </c>
      <c r="M3054" s="146">
        <f>+IF(K3054&lt;0,-H3054*L3054,H3054*L3054)</f>
        <v>-7.693792965308932E-4</v>
      </c>
      <c r="N3054" s="142">
        <f>+M3054/K3054</f>
        <v>1.9751288464714384E-2</v>
      </c>
      <c r="O3054" s="148"/>
    </row>
    <row r="3055" spans="2:15" ht="15.75" x14ac:dyDescent="0.3">
      <c r="B3055" s="141"/>
      <c r="C3055" s="142"/>
      <c r="D3055" s="143"/>
      <c r="E3055" s="144"/>
      <c r="F3055" s="143"/>
      <c r="G3055" s="155"/>
      <c r="H3055" s="146"/>
      <c r="I3055" s="156"/>
      <c r="J3055" s="147"/>
      <c r="K3055" s="147"/>
      <c r="L3055" s="149" t="s">
        <v>166</v>
      </c>
      <c r="M3055" s="150">
        <f>+SUM(M3052:M3054)-C3052</f>
        <v>-4.3419963594529959E-6</v>
      </c>
      <c r="N3055" s="151">
        <f>+SUM(N3052:N3054)</f>
        <v>3.9267481567169582E-2</v>
      </c>
      <c r="O3055" s="153"/>
    </row>
    <row r="3056" spans="2:15" x14ac:dyDescent="0.25">
      <c r="B3056" s="141"/>
      <c r="C3056" s="142"/>
      <c r="D3056" s="143"/>
      <c r="E3056" s="144"/>
      <c r="F3056" s="142"/>
      <c r="G3056" s="142"/>
      <c r="H3056" s="146"/>
      <c r="I3056" s="152"/>
      <c r="J3056" s="143"/>
      <c r="K3056" s="142"/>
      <c r="L3056" s="142"/>
      <c r="M3056" s="142"/>
      <c r="N3056" s="142"/>
      <c r="O3056" s="153"/>
    </row>
    <row r="3057" spans="2:15" x14ac:dyDescent="0.25">
      <c r="B3057" s="154" t="s">
        <v>141</v>
      </c>
      <c r="C3057" s="179">
        <f>1.9/1000</f>
        <v>1.9E-3</v>
      </c>
      <c r="D3057" s="147">
        <f>+D3018+O3018</f>
        <v>335.11000589531147</v>
      </c>
      <c r="E3057" s="144" t="s">
        <v>139</v>
      </c>
      <c r="F3057" s="147">
        <v>237.3</v>
      </c>
      <c r="G3057" s="155">
        <f>110/1000</f>
        <v>0.11</v>
      </c>
      <c r="H3057" s="146">
        <f>+PI()*G3057^2/4</f>
        <v>9.5033177771091243E-3</v>
      </c>
      <c r="I3057" s="156">
        <f>+D3052+O3052</f>
        <v>335.30250091869812</v>
      </c>
      <c r="J3057" s="147">
        <f>+D3057</f>
        <v>335.11000589531147</v>
      </c>
      <c r="K3057" s="147">
        <f>+I3057-J3057</f>
        <v>0.19249502338664115</v>
      </c>
      <c r="L3057" s="142">
        <f>(-2*POWER(2*9.81*G3057*ABS(K3057)/F3057,0.5))*(LOG10(($D$2/(3.7*G3057))+((2.51*$D$3*POWER(F3057,0.5))/(G3057*POWER(2*9.81*G3057*ABS(K3057),0.5)))))</f>
        <v>0.27248056656218694</v>
      </c>
      <c r="M3057" s="146">
        <f>+IF(K3057&lt;0,-H3057*L3057,H3057*L3057)</f>
        <v>2.589469412127197E-3</v>
      </c>
      <c r="N3057" s="142">
        <f>+M3057/K3057</f>
        <v>1.3452136925774166E-2</v>
      </c>
      <c r="O3057" s="148">
        <f>2*M3059/N3059</f>
        <v>-2.2381304343791964E-4</v>
      </c>
    </row>
    <row r="3058" spans="2:15" x14ac:dyDescent="0.25">
      <c r="B3058" s="141"/>
      <c r="C3058" s="142"/>
      <c r="D3058" s="143"/>
      <c r="E3058" s="144" t="s">
        <v>117</v>
      </c>
      <c r="F3058" s="143">
        <v>401.35</v>
      </c>
      <c r="G3058" s="143">
        <f>75/1000</f>
        <v>7.4999999999999997E-2</v>
      </c>
      <c r="H3058" s="146">
        <f>+PI()*G3058^2/4</f>
        <v>4.4178646691106467E-3</v>
      </c>
      <c r="I3058" s="156">
        <f>+D3022+O3022</f>
        <v>334.91147513561259</v>
      </c>
      <c r="J3058" s="147">
        <f>+D3057</f>
        <v>335.11000589531147</v>
      </c>
      <c r="K3058" s="147">
        <f>+I3058-J3058</f>
        <v>-0.19853075969888323</v>
      </c>
      <c r="L3058" s="142">
        <f>(-2*POWER(2*9.81*G3058*ABS(K3058)/F3058,0.5))*(LOG10(($D$2/(3.7*G3058))+((2.51*$D$3*POWER(F3058,0.5))/(G3058*POWER(2*9.81*G3058*ABS(K3058),0.5)))))</f>
        <v>0.15649290994311696</v>
      </c>
      <c r="M3058" s="146">
        <f>+IF(K3058&lt;0,-H3058*L3058,H3058*L3058)</f>
        <v>-6.9136449780401066E-4</v>
      </c>
      <c r="N3058" s="142">
        <f>+M3058/K3058</f>
        <v>3.482404937414339E-3</v>
      </c>
      <c r="O3058" s="148"/>
    </row>
    <row r="3059" spans="2:15" ht="15.75" x14ac:dyDescent="0.3">
      <c r="B3059" s="141"/>
      <c r="C3059" s="142"/>
      <c r="D3059" s="143"/>
      <c r="E3059" s="144"/>
      <c r="F3059" s="142"/>
      <c r="G3059" s="142"/>
      <c r="H3059" s="146"/>
      <c r="I3059" s="152"/>
      <c r="J3059" s="143"/>
      <c r="K3059" s="142"/>
      <c r="L3059" s="149" t="s">
        <v>166</v>
      </c>
      <c r="M3059" s="150">
        <f>+SUM(M3057:M3058)-C3057</f>
        <v>-1.8950856768135387E-6</v>
      </c>
      <c r="N3059" s="151">
        <f>+SUM(N3057:N3058)</f>
        <v>1.6934541863188504E-2</v>
      </c>
      <c r="O3059" s="153"/>
    </row>
    <row r="3060" spans="2:15" ht="15.75" x14ac:dyDescent="0.3">
      <c r="B3060" s="141"/>
      <c r="C3060" s="142"/>
      <c r="D3060" s="143"/>
      <c r="E3060" s="144"/>
      <c r="F3060" s="142"/>
      <c r="G3060" s="142"/>
      <c r="H3060" s="146"/>
      <c r="I3060" s="152"/>
      <c r="J3060" s="143"/>
      <c r="K3060" s="142"/>
      <c r="L3060" s="149"/>
      <c r="M3060" s="150"/>
      <c r="N3060" s="151"/>
      <c r="O3060" s="153"/>
    </row>
    <row r="3061" spans="2:15" x14ac:dyDescent="0.25">
      <c r="B3061" s="154" t="s">
        <v>145</v>
      </c>
      <c r="C3061" s="143">
        <f>1.95/1000</f>
        <v>1.9499999999999999E-3</v>
      </c>
      <c r="D3061" s="147">
        <f>+D3022+O3022</f>
        <v>334.91147513561259</v>
      </c>
      <c r="E3061" s="144" t="s">
        <v>117</v>
      </c>
      <c r="F3061" s="143">
        <v>401.35</v>
      </c>
      <c r="G3061" s="143">
        <f>75/1000</f>
        <v>7.4999999999999997E-2</v>
      </c>
      <c r="H3061" s="146">
        <f>+PI()*G3061^2/4</f>
        <v>4.4178646691106467E-3</v>
      </c>
      <c r="I3061" s="147">
        <f>+D3057+O3057</f>
        <v>335.10978208226805</v>
      </c>
      <c r="J3061" s="147">
        <f>+D3061</f>
        <v>334.91147513561259</v>
      </c>
      <c r="K3061" s="147">
        <f>+I3061-J3061</f>
        <v>0.19830694665546389</v>
      </c>
      <c r="L3061" s="262">
        <f>(-2*POWER(2*9.81*G3061*ABS(K3061)/F3061,0.5))*(LOG10(($D$2/(3.7*G3061))+((2.51*$D$3*POWER(F3061,0.5))/(G3061*POWER(2*9.81*G3061*ABS(K3061),0.5)))))</f>
        <v>0.156391521764465</v>
      </c>
      <c r="M3061" s="146">
        <f>+IF(K3061&lt;0,-H3061*L3061,H3061*L3061)</f>
        <v>6.9091657855167865E-4</v>
      </c>
      <c r="N3061" s="142">
        <f>+M3061/K3061</f>
        <v>3.4840765298659398E-3</v>
      </c>
      <c r="O3061" s="148">
        <f>2*M3063/N3063</f>
        <v>-2.2492411977081072E-4</v>
      </c>
    </row>
    <row r="3062" spans="2:15" x14ac:dyDescent="0.25">
      <c r="B3062" s="141"/>
      <c r="C3062" s="142"/>
      <c r="D3062" s="143"/>
      <c r="E3062" s="144" t="s">
        <v>167</v>
      </c>
      <c r="F3062" s="143">
        <v>249.85</v>
      </c>
      <c r="G3062" s="143">
        <f>75/1000</f>
        <v>7.4999999999999997E-2</v>
      </c>
      <c r="H3062" s="146">
        <f>+PI()*G3062^2/4</f>
        <v>4.4178646691106467E-3</v>
      </c>
      <c r="I3062" s="147">
        <f>+D3026+O3026</f>
        <v>335.26376869594208</v>
      </c>
      <c r="J3062" s="147">
        <f>+D3061</f>
        <v>334.91147513561259</v>
      </c>
      <c r="K3062" s="147">
        <f>+I3062-J3062</f>
        <v>0.35229356032948544</v>
      </c>
      <c r="L3062" s="142">
        <f>(-2*POWER(2*9.81*G3062*ABS(K3062)/F3062,0.5))*(LOG10(($D$2/(3.7*G3062))+((2.51*$D$3*POWER(F3062,0.5))/(G3062*POWER(2*9.81*G3062*ABS(K3062),0.5)))))</f>
        <v>0.28481857358026696</v>
      </c>
      <c r="M3062" s="146">
        <f>+IF(K3062&lt;0,-H3062*L3062,H3062*L3062)</f>
        <v>1.2582899133267524E-3</v>
      </c>
      <c r="N3062" s="142">
        <f>+M3062/K3062</f>
        <v>3.5717085266898621E-3</v>
      </c>
      <c r="O3062" s="148"/>
    </row>
    <row r="3063" spans="2:15" ht="15.75" x14ac:dyDescent="0.3">
      <c r="B3063" s="141"/>
      <c r="C3063" s="142"/>
      <c r="D3063" s="152"/>
      <c r="E3063" s="144"/>
      <c r="F3063" s="142"/>
      <c r="G3063" s="142"/>
      <c r="H3063" s="146"/>
      <c r="I3063" s="152"/>
      <c r="J3063" s="143"/>
      <c r="K3063" s="142"/>
      <c r="L3063" s="149" t="s">
        <v>166</v>
      </c>
      <c r="M3063" s="150">
        <f>+SUM(M3061:M3062)-C3061</f>
        <v>-7.9350812156892686E-7</v>
      </c>
      <c r="N3063" s="151">
        <f>+SUM(N3061:N3062)</f>
        <v>7.0557850565558019E-3</v>
      </c>
      <c r="O3063" s="153"/>
    </row>
    <row r="3064" spans="2:15" x14ac:dyDescent="0.25">
      <c r="B3064" s="141"/>
      <c r="C3064" s="142"/>
      <c r="D3064" s="152"/>
      <c r="E3064" s="144"/>
      <c r="F3064" s="142"/>
      <c r="G3064" s="142"/>
      <c r="H3064" s="146"/>
      <c r="I3064" s="152"/>
      <c r="J3064" s="143"/>
      <c r="K3064" s="142"/>
      <c r="L3064" s="142"/>
      <c r="M3064" s="142"/>
      <c r="N3064" s="142"/>
      <c r="O3064" s="153"/>
    </row>
    <row r="3065" spans="2:15" x14ac:dyDescent="0.25">
      <c r="B3065" s="154" t="s">
        <v>146</v>
      </c>
      <c r="C3065" s="143">
        <f>4.52/1000</f>
        <v>4.5199999999999997E-3</v>
      </c>
      <c r="D3065" s="156">
        <f>+D3026+O3026</f>
        <v>335.26376869594208</v>
      </c>
      <c r="E3065" s="144" t="s">
        <v>112</v>
      </c>
      <c r="F3065" s="143">
        <v>401.36</v>
      </c>
      <c r="G3065" s="145">
        <f>110/1000</f>
        <v>0.11</v>
      </c>
      <c r="H3065" s="146">
        <f>+PI()*G3065^2/4</f>
        <v>9.5033177771091243E-3</v>
      </c>
      <c r="I3065" s="156">
        <f>+D3052+O3052</f>
        <v>335.30250091869812</v>
      </c>
      <c r="J3065" s="147">
        <f>+D3065</f>
        <v>335.26376869594208</v>
      </c>
      <c r="K3065" s="147">
        <f>+I3065-J3065</f>
        <v>3.8732222756038936E-2</v>
      </c>
      <c r="L3065" s="142">
        <f>(-2*POWER(2*9.81*G3065*ABS(K3065)/F3065,0.5))*(LOG10(($D$2/(3.7*G3065))+((2.51*$D$3*POWER(F3065,0.5))/(G3065*POWER(2*9.81*G3065*ABS(K3065),0.5)))))</f>
        <v>8.0693277149007814E-2</v>
      </c>
      <c r="M3065" s="146">
        <f>+IF(K3065&lt;0,-H3065*L3065,H3065*L3065)</f>
        <v>7.6685385522335943E-4</v>
      </c>
      <c r="N3065" s="142">
        <f>+M3065/K3065</f>
        <v>1.979885998419224E-2</v>
      </c>
      <c r="O3065" s="148">
        <f>2*M3069/N3069</f>
        <v>-2.1148255173068737E-4</v>
      </c>
    </row>
    <row r="3066" spans="2:15" x14ac:dyDescent="0.25">
      <c r="B3066" s="141"/>
      <c r="C3066" s="142"/>
      <c r="D3066" s="152"/>
      <c r="E3066" s="144" t="s">
        <v>167</v>
      </c>
      <c r="F3066" s="143">
        <v>249.85</v>
      </c>
      <c r="G3066" s="145">
        <f>75/1000</f>
        <v>7.4999999999999997E-2</v>
      </c>
      <c r="H3066" s="146">
        <f>+PI()*G3066^2/4</f>
        <v>4.4178646691106467E-3</v>
      </c>
      <c r="I3066" s="156">
        <f>+D3061+O3061</f>
        <v>334.91125021149281</v>
      </c>
      <c r="J3066" s="147">
        <f>+D3065</f>
        <v>335.26376869594208</v>
      </c>
      <c r="K3066" s="147">
        <f>+I3066-J3066</f>
        <v>-0.35251848444926281</v>
      </c>
      <c r="L3066" s="142">
        <f>(-2*POWER(2*9.81*G3066*ABS(K3066)/F3066,0.5))*(LOG10(($D$2/(3.7*G3066))+((2.51*$D$3*POWER(F3066,0.5))/(G3066*POWER(2*9.81*G3066*ABS(K3066),0.5)))))</f>
        <v>0.2849220200069123</v>
      </c>
      <c r="M3066" s="146">
        <f>+IF(K3066&lt;0,-H3066*L3066,H3066*L3066)</f>
        <v>-1.2587469256401748E-3</v>
      </c>
      <c r="N3066" s="142">
        <f>+M3066/K3066</f>
        <v>3.5707260219466404E-3</v>
      </c>
      <c r="O3066" s="148"/>
    </row>
    <row r="3067" spans="2:15" x14ac:dyDescent="0.25">
      <c r="B3067" s="141"/>
      <c r="C3067" s="142"/>
      <c r="D3067" s="152"/>
      <c r="E3067" s="144" t="s">
        <v>140</v>
      </c>
      <c r="F3067" s="143">
        <v>298.01</v>
      </c>
      <c r="G3067" s="145">
        <f>63/1000</f>
        <v>6.3E-2</v>
      </c>
      <c r="H3067" s="146">
        <f>+PI()*G3067^2/4</f>
        <v>3.1172453105244723E-3</v>
      </c>
      <c r="I3067" s="156">
        <f>+D3032+O3032</f>
        <v>335.2249051529194</v>
      </c>
      <c r="J3067" s="147">
        <f>+D3065</f>
        <v>335.26376869594208</v>
      </c>
      <c r="K3067" s="147">
        <f>+I3067-J3067</f>
        <v>-3.8863543022671365E-2</v>
      </c>
      <c r="L3067" s="142">
        <f>(-2*POWER(2*9.81*G3067*ABS(K3067)/F3067,0.5))*(LOG10(($D$2/(3.7*G3067))+((2.51*$D$3*POWER(F3067,0.5))/(G3067*POWER(2*9.81*G3067*ABS(K3067),0.5)))))</f>
        <v>6.3434036106325184E-2</v>
      </c>
      <c r="M3067" s="146">
        <f>+IF(K3067&lt;0,-H3067*L3067,H3067*L3067)</f>
        <v>-1.9773945158008225E-4</v>
      </c>
      <c r="N3067" s="142">
        <f>+M3067/K3067</f>
        <v>5.0880448924774902E-3</v>
      </c>
      <c r="O3067" s="148"/>
    </row>
    <row r="3068" spans="2:15" x14ac:dyDescent="0.25">
      <c r="B3068" s="141"/>
      <c r="C3068" s="142"/>
      <c r="D3068" s="142"/>
      <c r="E3068" s="144" t="s">
        <v>168</v>
      </c>
      <c r="F3068" s="143">
        <v>184.94</v>
      </c>
      <c r="G3068" s="145">
        <f>110/1000</f>
        <v>0.11</v>
      </c>
      <c r="H3068" s="146">
        <f>+PI()*G3068^2/4</f>
        <v>9.5033177771091243E-3</v>
      </c>
      <c r="I3068" s="156">
        <f>+D3040+O3040</f>
        <v>335.78174328989155</v>
      </c>
      <c r="J3068" s="147">
        <f>+D3065</f>
        <v>335.26376869594208</v>
      </c>
      <c r="K3068" s="147">
        <f>+I3068-J3068</f>
        <v>0.51797459394947509</v>
      </c>
      <c r="L3068" s="142">
        <f>(-2*POWER(2*9.81*G3068*ABS(K3068)/F3068,0.5))*(LOG10(($D$2/(3.7*G3068))+((2.51*$D$3*POWER(F3068,0.5))/(G3068*POWER(2*9.81*G3068*ABS(K3068),0.5)))))</f>
        <v>0.54776245677663005</v>
      </c>
      <c r="M3068" s="146">
        <f>+IF(K3068&lt;0,-H3068*L3068,H3068*L3068)</f>
        <v>5.2055606931183168E-3</v>
      </c>
      <c r="N3068" s="142">
        <f>+M3068/K3068</f>
        <v>1.0049837876075605E-2</v>
      </c>
      <c r="O3068" s="148"/>
    </row>
    <row r="3069" spans="2:15" ht="15.75" x14ac:dyDescent="0.3">
      <c r="B3069" s="141"/>
      <c r="C3069" s="142"/>
      <c r="D3069" s="142"/>
      <c r="E3069" s="142"/>
      <c r="F3069" s="142"/>
      <c r="G3069" s="142"/>
      <c r="H3069" s="146"/>
      <c r="I3069" s="152"/>
      <c r="J3069" s="143"/>
      <c r="K3069" s="142"/>
      <c r="L3069" s="149" t="s">
        <v>166</v>
      </c>
      <c r="M3069" s="150">
        <f>+SUM(M3065:M3068)-C3065</f>
        <v>-4.0718288785808118E-6</v>
      </c>
      <c r="N3069" s="151">
        <f>+SUM(N3065:N3068)</f>
        <v>3.8507468774691973E-2</v>
      </c>
      <c r="O3069" s="153"/>
    </row>
    <row r="3070" spans="2:15" x14ac:dyDescent="0.25">
      <c r="B3070" s="141"/>
      <c r="C3070" s="142"/>
      <c r="D3070" s="142"/>
      <c r="E3070" s="142"/>
      <c r="F3070" s="142"/>
      <c r="G3070" s="142"/>
      <c r="H3070" s="146"/>
      <c r="I3070" s="142"/>
      <c r="J3070" s="143"/>
      <c r="K3070" s="142"/>
      <c r="L3070" s="142"/>
      <c r="M3070" s="142"/>
      <c r="N3070" s="142"/>
      <c r="O3070" s="153"/>
    </row>
    <row r="3071" spans="2:15" x14ac:dyDescent="0.25">
      <c r="B3071" s="154" t="s">
        <v>147</v>
      </c>
      <c r="C3071" s="142">
        <f>0.79/1000</f>
        <v>7.9000000000000001E-4</v>
      </c>
      <c r="D3071" s="147">
        <f>+D3032+O3032</f>
        <v>335.2249051529194</v>
      </c>
      <c r="E3071" s="144" t="s">
        <v>140</v>
      </c>
      <c r="F3071" s="143">
        <v>298.01</v>
      </c>
      <c r="G3071" s="143">
        <f>63/1000</f>
        <v>6.3E-2</v>
      </c>
      <c r="H3071" s="146">
        <f>+PI()*G3071^2/4</f>
        <v>3.1172453105244723E-3</v>
      </c>
      <c r="I3071" s="147">
        <f>+D3065+O3065</f>
        <v>335.26355721339036</v>
      </c>
      <c r="J3071" s="147">
        <f>+D3071</f>
        <v>335.2249051529194</v>
      </c>
      <c r="K3071" s="147">
        <f>+I3071-J3071</f>
        <v>3.865206047095171E-2</v>
      </c>
      <c r="L3071" s="142">
        <f>(-2*POWER(2*9.81*G3071*ABS(K3071)/F3071,0.5))*(LOG10(($D$2/(3.7*G3071))+((2.51*$D$3*POWER(F3071,0.5))/(G3071*POWER(2*9.81*G3071*ABS(K3071),0.5)))))</f>
        <v>6.3231263003333329E-2</v>
      </c>
      <c r="M3071" s="146">
        <f>+IF(K3071&lt;0,-H3071*L3071,H3071*L3071)</f>
        <v>1.9710735807568038E-4</v>
      </c>
      <c r="N3071" s="142">
        <f>+M3071/K3071</f>
        <v>5.0995304176296892E-3</v>
      </c>
      <c r="O3071" s="148">
        <f>2*M3073/N3073</f>
        <v>-2.1336562162621741E-4</v>
      </c>
    </row>
    <row r="3072" spans="2:15" x14ac:dyDescent="0.25">
      <c r="B3072" s="141"/>
      <c r="C3072" s="142"/>
      <c r="D3072" s="142"/>
      <c r="E3072" s="144" t="s">
        <v>169</v>
      </c>
      <c r="F3072" s="143">
        <v>119.71</v>
      </c>
      <c r="G3072" s="143">
        <f>63/1000</f>
        <v>6.3E-2</v>
      </c>
      <c r="H3072" s="146">
        <f>+PI()*G3072^2/4</f>
        <v>3.1172453105244723E-3</v>
      </c>
      <c r="I3072" s="147">
        <f>+D3036+O3036</f>
        <v>335.32814925189354</v>
      </c>
      <c r="J3072" s="147">
        <f>+D3071</f>
        <v>335.2249051529194</v>
      </c>
      <c r="K3072" s="147">
        <f>+I3072-J3072</f>
        <v>0.10324409897413034</v>
      </c>
      <c r="L3072" s="142">
        <f>(-2*POWER(2*9.81*G3072*ABS(K3072)/F3072,0.5))*(LOG10(($D$2/(3.7*G3072))+((2.51*$D$3*POWER(F3072,0.5))/(G3072*POWER(2*9.81*G3072*ABS(K3072),0.5)))))</f>
        <v>0.1898269480941592</v>
      </c>
      <c r="M3072" s="146">
        <f>+IF(K3072&lt;0,-H3072*L3072,H3072*L3072)</f>
        <v>5.9173716375769019E-4</v>
      </c>
      <c r="N3072" s="142">
        <f>+M3072/K3072</f>
        <v>5.7314381125642888E-3</v>
      </c>
      <c r="O3072" s="148"/>
    </row>
    <row r="3073" spans="2:15" ht="15.75" x14ac:dyDescent="0.3">
      <c r="B3073" s="141"/>
      <c r="C3073" s="142"/>
      <c r="D3073" s="142"/>
      <c r="E3073" s="142"/>
      <c r="F3073" s="142"/>
      <c r="G3073" s="142"/>
      <c r="H3073" s="146"/>
      <c r="I3073" s="142"/>
      <c r="J3073" s="142"/>
      <c r="K3073" s="142"/>
      <c r="L3073" s="149" t="s">
        <v>166</v>
      </c>
      <c r="M3073" s="150">
        <f>+SUM(M3071:M3072)-C3071</f>
        <v>-1.1554781666294183E-6</v>
      </c>
      <c r="N3073" s="151">
        <f>+SUM(N3071:N3072)</f>
        <v>1.0830968530193979E-2</v>
      </c>
      <c r="O3073" s="153"/>
    </row>
    <row r="3074" spans="2:15" x14ac:dyDescent="0.25">
      <c r="B3074" s="141"/>
      <c r="C3074" s="142"/>
      <c r="D3074" s="142"/>
      <c r="E3074" s="142"/>
      <c r="F3074" s="142"/>
      <c r="G3074" s="142"/>
      <c r="H3074" s="146"/>
      <c r="I3074" s="142"/>
      <c r="J3074" s="142"/>
      <c r="K3074" s="142"/>
      <c r="L3074" s="142"/>
      <c r="M3074" s="142"/>
      <c r="N3074" s="142"/>
      <c r="O3074" s="153"/>
    </row>
    <row r="3075" spans="2:15" x14ac:dyDescent="0.25">
      <c r="B3075" s="154" t="s">
        <v>148</v>
      </c>
      <c r="C3075" s="142">
        <f>0.76/1000</f>
        <v>7.6000000000000004E-4</v>
      </c>
      <c r="D3075" s="147">
        <f>+D3036+O3036</f>
        <v>335.32814925189354</v>
      </c>
      <c r="E3075" s="144" t="s">
        <v>169</v>
      </c>
      <c r="F3075" s="143">
        <v>119.71</v>
      </c>
      <c r="G3075" s="143">
        <f>63/1000</f>
        <v>6.3E-2</v>
      </c>
      <c r="H3075" s="146">
        <f>+PI()*G3075^2/4</f>
        <v>3.1172453105244723E-3</v>
      </c>
      <c r="I3075" s="147">
        <f>+D3071+O3071</f>
        <v>335.22469178729779</v>
      </c>
      <c r="J3075" s="261">
        <f>+D3075</f>
        <v>335.32814925189354</v>
      </c>
      <c r="K3075" s="147">
        <f>+I3075-J3075</f>
        <v>-0.10345746459574912</v>
      </c>
      <c r="L3075" s="142">
        <f>(-2*POWER(2*9.81*G3075*ABS(K3075)/F3075,0.5))*(LOG10(($D$2/(3.7*G3075))+((2.51*$D$3*POWER(F3075,0.5))/(G3075*POWER(2*9.81*G3075*ABS(K3075),0.5)))))</f>
        <v>0.1900521482592967</v>
      </c>
      <c r="M3075" s="146">
        <f>+IF(K3075&lt;0,-H3075*L3075,H3075*L3075)</f>
        <v>-5.9243916791639438E-4</v>
      </c>
      <c r="N3075" s="142">
        <f>+M3075/K3075</f>
        <v>5.7264033120403438E-3</v>
      </c>
      <c r="O3075" s="148">
        <f>2*M3077/N3077</f>
        <v>-2.0146627159572071E-4</v>
      </c>
    </row>
    <row r="3076" spans="2:15" x14ac:dyDescent="0.25">
      <c r="B3076" s="141"/>
      <c r="C3076" s="142"/>
      <c r="D3076" s="142"/>
      <c r="E3076" s="144" t="s">
        <v>122</v>
      </c>
      <c r="F3076" s="143">
        <v>283.68</v>
      </c>
      <c r="G3076" s="143">
        <f>75/1000</f>
        <v>7.4999999999999997E-2</v>
      </c>
      <c r="H3076" s="146">
        <f>+PI()*G3076^2/4</f>
        <v>4.4178646691106467E-3</v>
      </c>
      <c r="I3076" s="147">
        <f>+D3040+O3040</f>
        <v>335.78174328989155</v>
      </c>
      <c r="J3076" s="261">
        <f>+D3075</f>
        <v>335.32814925189354</v>
      </c>
      <c r="K3076" s="147">
        <f>+I3076-J3076</f>
        <v>0.45359403799801612</v>
      </c>
      <c r="L3076" s="262">
        <f>(-2*POWER(2*9.81*G3076*ABS(K3076)/F3076,0.5))*(LOG10(($D$2/(3.7*G3076))+((2.51*$D$3*POWER(F3076,0.5))/(G3076*POWER(2*9.81*G3076*ABS(K3076),0.5)))))</f>
        <v>0.30593109538622804</v>
      </c>
      <c r="M3076" s="146">
        <f>+IF(K3076&lt;0,-H3076*L3076,H3076*L3076)</f>
        <v>1.351562177489136E-3</v>
      </c>
      <c r="N3076" s="142">
        <f>+M3076/K3076</f>
        <v>2.9796735941556782E-3</v>
      </c>
      <c r="O3076" s="148"/>
    </row>
    <row r="3077" spans="2:15" ht="15.75" x14ac:dyDescent="0.3">
      <c r="B3077" s="141"/>
      <c r="C3077" s="142"/>
      <c r="D3077" s="142"/>
      <c r="E3077" s="142"/>
      <c r="F3077" s="142"/>
      <c r="G3077" s="142"/>
      <c r="H3077" s="142"/>
      <c r="I3077" s="142"/>
      <c r="J3077" s="142"/>
      <c r="K3077" s="142"/>
      <c r="L3077" s="149" t="s">
        <v>166</v>
      </c>
      <c r="M3077" s="150">
        <f>+SUM(M3075:M3076)-C3075</f>
        <v>-8.7699042725845975E-7</v>
      </c>
      <c r="N3077" s="151">
        <f>+SUM(N3075:N3076)</f>
        <v>8.7060769061960211E-3</v>
      </c>
      <c r="O3077" s="153"/>
    </row>
    <row r="3078" spans="2:15" x14ac:dyDescent="0.25">
      <c r="B3078" s="154"/>
      <c r="C3078" s="142"/>
      <c r="D3078" s="142"/>
      <c r="E3078" s="142"/>
      <c r="F3078" s="142"/>
      <c r="G3078" s="142"/>
      <c r="H3078" s="142"/>
      <c r="I3078" s="142"/>
      <c r="J3078" s="142"/>
      <c r="K3078" s="142"/>
      <c r="L3078" s="142"/>
      <c r="M3078" s="142"/>
      <c r="N3078" s="142"/>
      <c r="O3078" s="153"/>
    </row>
    <row r="3079" spans="2:15" x14ac:dyDescent="0.25">
      <c r="B3079" s="154" t="s">
        <v>142</v>
      </c>
      <c r="C3079" s="142">
        <f>3.71/1000</f>
        <v>3.7099999999999998E-3</v>
      </c>
      <c r="D3079" s="147">
        <f>+D3040+O3040</f>
        <v>335.78174328989155</v>
      </c>
      <c r="E3079" s="144" t="s">
        <v>168</v>
      </c>
      <c r="F3079" s="143">
        <v>184.94</v>
      </c>
      <c r="G3079" s="145">
        <f>110/1000</f>
        <v>0.11</v>
      </c>
      <c r="H3079" s="146">
        <f>+PI()*G3079^2/4</f>
        <v>9.5033177771091243E-3</v>
      </c>
      <c r="I3079" s="147">
        <f>+D3065+O3065</f>
        <v>335.26355721339036</v>
      </c>
      <c r="J3079" s="261">
        <f>+D3079</f>
        <v>335.78174328989155</v>
      </c>
      <c r="K3079" s="147">
        <f>+I3079-J3079</f>
        <v>-0.51818607650119475</v>
      </c>
      <c r="L3079" s="262">
        <f>(-2*POWER(2*9.81*G3079*ABS(K3079)/F3079,0.5))*(LOG10(($D$2/(3.7*G3079))+((2.51*$D$3*POWER(F3079,0.5))/(G3079*POWER(2*9.81*G3079*ABS(K3079),0.5)))))</f>
        <v>0.54788788423071344</v>
      </c>
      <c r="M3079" s="146">
        <f>+IF(K3079&lt;0,-H3079*L3079,H3079*L3079)</f>
        <v>-5.2067526700724448E-3</v>
      </c>
      <c r="N3079" s="142">
        <f>+M3079/K3079</f>
        <v>1.0048036615010129E-2</v>
      </c>
      <c r="O3079" s="148">
        <f>2*M3082/N3082</f>
        <v>-1.69518127078229E-4</v>
      </c>
    </row>
    <row r="3080" spans="2:15" x14ac:dyDescent="0.25">
      <c r="B3080" s="141"/>
      <c r="C3080" s="142"/>
      <c r="D3080" s="142"/>
      <c r="E3080" s="144" t="s">
        <v>171</v>
      </c>
      <c r="F3080" s="143">
        <v>283.68</v>
      </c>
      <c r="G3080" s="143">
        <f>75/1000</f>
        <v>7.4999999999999997E-2</v>
      </c>
      <c r="H3080" s="146">
        <f>+PI()*G3080^2/4</f>
        <v>4.4178646691106467E-3</v>
      </c>
      <c r="I3080" s="147">
        <f>+D3075+O3075</f>
        <v>335.32794778562192</v>
      </c>
      <c r="J3080" s="261">
        <f>+D3079</f>
        <v>335.78174328989155</v>
      </c>
      <c r="K3080" s="147">
        <f>+I3080-J3080</f>
        <v>-0.45379550426963533</v>
      </c>
      <c r="L3080" s="262">
        <f>(-2*POWER(2*9.81*G3080*ABS(K3080)/F3080,0.5))*(LOG10(($D$2/(3.7*G3080))+((2.51*$D$3*POWER(F3080,0.5))/(G3080*POWER(2*9.81*G3080*ABS(K3080),0.5)))))</f>
        <v>0.30600831291459407</v>
      </c>
      <c r="M3080" s="146">
        <f>+IF(K3080&lt;0,-H3080*L3080,H3080*L3080)</f>
        <v>-1.3519033140795404E-3</v>
      </c>
      <c r="N3080" s="142">
        <f>+M3080/K3080</f>
        <v>2.9791024841803395E-3</v>
      </c>
      <c r="O3080" s="148"/>
    </row>
    <row r="3081" spans="2:15" x14ac:dyDescent="0.25">
      <c r="B3081" s="141"/>
      <c r="C3081" s="142"/>
      <c r="D3081" s="142"/>
      <c r="E3081" s="144" t="s">
        <v>170</v>
      </c>
      <c r="F3081" s="143">
        <v>372.26</v>
      </c>
      <c r="G3081" s="145">
        <f>110/1000</f>
        <v>0.11</v>
      </c>
      <c r="H3081" s="146">
        <f>+PI()*G3081^2/4</f>
        <v>9.5033177771091243E-3</v>
      </c>
      <c r="I3081" s="147">
        <v>339.3</v>
      </c>
      <c r="J3081" s="261">
        <f>+D3079</f>
        <v>335.78174328989155</v>
      </c>
      <c r="K3081" s="147">
        <f>+I3081-J3081</f>
        <v>3.5182567101084601</v>
      </c>
      <c r="L3081" s="262">
        <f>(-2*POWER(2*9.81*G3081*ABS(K3081)/F3081,0.5))*(LOG10(($D$2/(3.7*G3081))+((2.51*$D$3*POWER(F3081,0.5))/(G3081*POWER(2*9.81*G3081*ABS(K3081),0.5)))))</f>
        <v>1.0803915753483224</v>
      </c>
      <c r="M3081" s="146">
        <f>+IF(K3081&lt;0,-H3081*L3081,H3081*L3081)</f>
        <v>1.0267304464246644E-2</v>
      </c>
      <c r="N3081" s="142">
        <f>+M3081/K3081</f>
        <v>2.9182931520452143E-3</v>
      </c>
      <c r="O3081" s="148"/>
    </row>
    <row r="3082" spans="2:15" ht="16.5" thickBot="1" x14ac:dyDescent="0.35">
      <c r="B3082" s="299"/>
      <c r="C3082" s="300"/>
      <c r="D3082" s="300"/>
      <c r="E3082" s="300"/>
      <c r="F3082" s="300"/>
      <c r="G3082" s="300"/>
      <c r="H3082" s="300"/>
      <c r="I3082" s="300"/>
      <c r="J3082" s="300"/>
      <c r="K3082" s="300"/>
      <c r="L3082" s="301" t="s">
        <v>166</v>
      </c>
      <c r="M3082" s="302">
        <f>+SUM(M3079:M3081)-C3079</f>
        <v>-1.3515199053411309E-6</v>
      </c>
      <c r="N3082" s="303">
        <f>+SUM(N3079:N3081)</f>
        <v>1.5945432251235684E-2</v>
      </c>
      <c r="O3082" s="304"/>
    </row>
    <row r="3084" spans="2:15" ht="15.75" thickBot="1" x14ac:dyDescent="0.3"/>
    <row r="3085" spans="2:15" ht="15.75" thickBot="1" x14ac:dyDescent="0.3">
      <c r="B3085" s="131">
        <f>+B3046+1</f>
        <v>80</v>
      </c>
      <c r="D3085" s="297"/>
    </row>
    <row r="3086" spans="2:15" ht="32.25" thickBot="1" x14ac:dyDescent="0.3">
      <c r="B3086" s="125" t="s">
        <v>151</v>
      </c>
      <c r="C3086" s="298" t="s">
        <v>161</v>
      </c>
      <c r="D3086" s="298" t="s">
        <v>153</v>
      </c>
      <c r="E3086" s="125" t="s">
        <v>152</v>
      </c>
      <c r="F3086" s="125" t="s">
        <v>78</v>
      </c>
      <c r="G3086" s="125" t="s">
        <v>115</v>
      </c>
      <c r="H3086" s="125" t="s">
        <v>154</v>
      </c>
      <c r="I3086" s="125" t="s">
        <v>155</v>
      </c>
      <c r="J3086" s="125" t="s">
        <v>156</v>
      </c>
      <c r="K3086" s="125" t="s">
        <v>157</v>
      </c>
      <c r="L3086" s="125" t="s">
        <v>82</v>
      </c>
      <c r="M3086" s="125" t="s">
        <v>164</v>
      </c>
      <c r="N3086" s="125" t="s">
        <v>158</v>
      </c>
      <c r="O3086" s="129" t="s">
        <v>165</v>
      </c>
    </row>
    <row r="3087" spans="2:15" x14ac:dyDescent="0.25">
      <c r="B3087" s="132" t="s">
        <v>127</v>
      </c>
      <c r="C3087" s="133">
        <f>2.97/1000</f>
        <v>2.97E-3</v>
      </c>
      <c r="D3087" s="134">
        <f>+D3048+O3048</f>
        <v>336.46998903279001</v>
      </c>
      <c r="E3087" s="135" t="s">
        <v>110</v>
      </c>
      <c r="F3087" s="136">
        <v>310.83</v>
      </c>
      <c r="G3087" s="137">
        <f>110/1000</f>
        <v>0.11</v>
      </c>
      <c r="H3087" s="138">
        <f>+PI()*G3087^2/4</f>
        <v>9.5033177771091243E-3</v>
      </c>
      <c r="I3087" s="134">
        <v>339.3</v>
      </c>
      <c r="J3087" s="134">
        <f>+D3087</f>
        <v>336.46998903279001</v>
      </c>
      <c r="K3087" s="134">
        <f>+I3087-J3087</f>
        <v>2.8300109672100007</v>
      </c>
      <c r="L3087" s="133">
        <f>(-2*POWER(2*9.81*G3087*ABS(K3087)/F3087,0.5))*(LOG10(($D$2/(3.7*G3087))+((2.51*$D$3*POWER(F3087,0.5))/(G3087*POWER(2*9.81*G3087*ABS(K3087),0.5)))))</f>
        <v>1.0581857022120613</v>
      </c>
      <c r="M3087" s="139">
        <f>+IF(K3087&lt;0,-H3087*L3087,H3087*L3087)</f>
        <v>1.0056274995314585E-2</v>
      </c>
      <c r="N3087" s="133">
        <f>+M3087/K3087</f>
        <v>3.5534402911620803E-3</v>
      </c>
      <c r="O3087" s="140">
        <f>2*M3089/N3089</f>
        <v>-1.3837979879831436E-4</v>
      </c>
    </row>
    <row r="3088" spans="2:15" x14ac:dyDescent="0.25">
      <c r="B3088" s="141"/>
      <c r="C3088" s="142"/>
      <c r="D3088" s="143"/>
      <c r="E3088" s="144" t="s">
        <v>138</v>
      </c>
      <c r="F3088" s="143">
        <v>240.22</v>
      </c>
      <c r="G3088" s="145">
        <f>110/1000</f>
        <v>0.11</v>
      </c>
      <c r="H3088" s="146">
        <f>+PI()*G3088^2/4</f>
        <v>9.5033177771091243E-3</v>
      </c>
      <c r="I3088" s="147">
        <f>+D3052+O3052</f>
        <v>335.30250091869812</v>
      </c>
      <c r="J3088" s="147">
        <f>+D3087</f>
        <v>336.46998903279001</v>
      </c>
      <c r="K3088" s="147">
        <f>+I3088-J3088</f>
        <v>-1.1674881140918956</v>
      </c>
      <c r="L3088" s="142">
        <f>(-2*POWER(2*9.81*G3088*ABS(K3088)/F3088,0.5))*(LOG10(($D$2/(3.7*G3088))+((2.51*$D$3*POWER(F3088,0.5))/(G3088*POWER(2*9.81*G3088*ABS(K3088),0.5)))))</f>
        <v>0.7457333347643047</v>
      </c>
      <c r="M3088" s="146">
        <f>+IF(K3088&lt;0,-H3088*L3088,H3088*L3088)</f>
        <v>-7.0869408572484865E-3</v>
      </c>
      <c r="N3088" s="142">
        <f>+M3088/K3088</f>
        <v>6.0702466874884668E-3</v>
      </c>
      <c r="O3088" s="148"/>
    </row>
    <row r="3089" spans="2:15" ht="15.75" x14ac:dyDescent="0.3">
      <c r="B3089" s="141"/>
      <c r="C3089" s="142"/>
      <c r="D3089" s="143"/>
      <c r="E3089" s="144"/>
      <c r="F3089" s="143"/>
      <c r="G3089" s="145"/>
      <c r="H3089" s="146"/>
      <c r="I3089" s="147"/>
      <c r="J3089" s="147"/>
      <c r="K3089" s="147"/>
      <c r="L3089" s="149" t="s">
        <v>166</v>
      </c>
      <c r="M3089" s="150">
        <f>+SUM(M3087:M3088)-C3087</f>
        <v>-6.6586193390181028E-7</v>
      </c>
      <c r="N3089" s="151">
        <f>+SUM(N3087:N3088)</f>
        <v>9.6236869786505471E-3</v>
      </c>
      <c r="O3089" s="148"/>
    </row>
    <row r="3090" spans="2:15" x14ac:dyDescent="0.25">
      <c r="B3090" s="141"/>
      <c r="C3090" s="142"/>
      <c r="D3090" s="143"/>
      <c r="E3090" s="144"/>
      <c r="F3090" s="142"/>
      <c r="G3090" s="142"/>
      <c r="H3090" s="146"/>
      <c r="I3090" s="152"/>
      <c r="J3090" s="142"/>
      <c r="K3090" s="142"/>
      <c r="L3090" s="142"/>
      <c r="M3090" s="142"/>
      <c r="N3090" s="142"/>
      <c r="O3090" s="153"/>
    </row>
    <row r="3091" spans="2:15" x14ac:dyDescent="0.25">
      <c r="B3091" s="154" t="s">
        <v>128</v>
      </c>
      <c r="C3091" s="142">
        <f>3.73/1000</f>
        <v>3.7299999999999998E-3</v>
      </c>
      <c r="D3091" s="147">
        <f>+D3052+O3052</f>
        <v>335.30250091869812</v>
      </c>
      <c r="E3091" s="144" t="s">
        <v>138</v>
      </c>
      <c r="F3091" s="143">
        <v>240.22</v>
      </c>
      <c r="G3091" s="155">
        <f>110/1000</f>
        <v>0.11</v>
      </c>
      <c r="H3091" s="146">
        <f>+PI()*G3091^2/4</f>
        <v>9.5033177771091243E-3</v>
      </c>
      <c r="I3091" s="156">
        <f>+D3087+O3087</f>
        <v>336.46985065299123</v>
      </c>
      <c r="J3091" s="147">
        <f>+D3091</f>
        <v>335.30250091869812</v>
      </c>
      <c r="K3091" s="147">
        <f>+I3091-J3091</f>
        <v>1.1673497342931114</v>
      </c>
      <c r="L3091" s="142">
        <f>(-2*POWER(2*9.81*G3091*ABS(K3091)/F3091,0.5))*(LOG10(($D$2/(3.7*G3091))+((2.51*$D$3*POWER(F3091,0.5))/(G3091*POWER(2*9.81*G3091*ABS(K3091),0.5)))))</f>
        <v>0.74568395137990351</v>
      </c>
      <c r="M3091" s="146">
        <f>+IF(K3091&lt;0,-H3091*L3091,H3091*L3091)</f>
        <v>7.0864715512536126E-3</v>
      </c>
      <c r="N3091" s="142">
        <f>+M3091/K3091</f>
        <v>6.0705642388695323E-3</v>
      </c>
      <c r="O3091" s="148">
        <f>2*M3094/N3094</f>
        <v>-2.0225921627242365E-4</v>
      </c>
    </row>
    <row r="3092" spans="2:15" x14ac:dyDescent="0.25">
      <c r="B3092" s="141"/>
      <c r="C3092" s="142"/>
      <c r="D3092" s="143"/>
      <c r="E3092" s="144" t="s">
        <v>139</v>
      </c>
      <c r="F3092" s="147">
        <v>237.3</v>
      </c>
      <c r="G3092" s="155">
        <f>110/1000</f>
        <v>0.11</v>
      </c>
      <c r="H3092" s="146">
        <f>+PI()*G3092^2/4</f>
        <v>9.5033177771091243E-3</v>
      </c>
      <c r="I3092" s="156">
        <f>+D3057+O3057</f>
        <v>335.10978208226805</v>
      </c>
      <c r="J3092" s="147">
        <f>+D3091</f>
        <v>335.30250091869812</v>
      </c>
      <c r="K3092" s="147">
        <f>+I3092-J3092</f>
        <v>-0.19271883643006049</v>
      </c>
      <c r="L3092" s="142">
        <f>(-2*POWER(2*9.81*G3092*ABS(K3092)/F3092,0.5))*(LOG10(($D$2/(3.7*G3092))+((2.51*$D$3*POWER(F3092,0.5))/(G3092*POWER(2*9.81*G3092*ABS(K3092),0.5)))))</f>
        <v>0.27265991392704847</v>
      </c>
      <c r="M3092" s="146">
        <f>+IF(K3092&lt;0,-H3092*L3092,H3092*L3092)</f>
        <v>-2.5911738071279634E-3</v>
      </c>
      <c r="N3092" s="142">
        <f>+M3092/K3092</f>
        <v>1.3445358300865028E-2</v>
      </c>
      <c r="O3092" s="148"/>
    </row>
    <row r="3093" spans="2:15" x14ac:dyDescent="0.25">
      <c r="B3093" s="141"/>
      <c r="C3093" s="142"/>
      <c r="D3093" s="143"/>
      <c r="E3093" s="144" t="s">
        <v>112</v>
      </c>
      <c r="F3093" s="143">
        <v>401.36</v>
      </c>
      <c r="G3093" s="155">
        <f>110/1000</f>
        <v>0.11</v>
      </c>
      <c r="H3093" s="146">
        <f>+PI()*G3093^2/4</f>
        <v>9.5033177771091243E-3</v>
      </c>
      <c r="I3093" s="156">
        <f>+D3065+O3065</f>
        <v>335.26355721339036</v>
      </c>
      <c r="J3093" s="147">
        <f>+D3091</f>
        <v>335.30250091869812</v>
      </c>
      <c r="K3093" s="147">
        <f>+I3093-J3093</f>
        <v>-3.8943705307758592E-2</v>
      </c>
      <c r="L3093" s="142">
        <f>(-2*POWER(2*9.81*G3093*ABS(K3093)/F3093,0.5))*(LOG10(($D$2/(3.7*G3093))+((2.51*$D$3*POWER(F3093,0.5))/(G3093*POWER(2*9.81*G3093*ABS(K3093),0.5)))))</f>
        <v>8.0947417451956494E-2</v>
      </c>
      <c r="M3093" s="146">
        <f>+IF(K3093&lt;0,-H3093*L3093,H3093*L3093)</f>
        <v>-7.6926903128225147E-4</v>
      </c>
      <c r="N3093" s="142">
        <f>+M3093/K3093</f>
        <v>1.9753360015514324E-2</v>
      </c>
      <c r="O3093" s="148"/>
    </row>
    <row r="3094" spans="2:15" ht="15.75" x14ac:dyDescent="0.3">
      <c r="B3094" s="141"/>
      <c r="C3094" s="142"/>
      <c r="D3094" s="143"/>
      <c r="E3094" s="144"/>
      <c r="F3094" s="143"/>
      <c r="G3094" s="155"/>
      <c r="H3094" s="146"/>
      <c r="I3094" s="156"/>
      <c r="J3094" s="147"/>
      <c r="K3094" s="147"/>
      <c r="L3094" s="149" t="s">
        <v>166</v>
      </c>
      <c r="M3094" s="150">
        <f>+SUM(M3091:M3093)-C3091</f>
        <v>-3.9712871566024988E-6</v>
      </c>
      <c r="N3094" s="151">
        <f>+SUM(N3091:N3093)</f>
        <v>3.9269282555248884E-2</v>
      </c>
      <c r="O3094" s="153"/>
    </row>
    <row r="3095" spans="2:15" x14ac:dyDescent="0.25">
      <c r="B3095" s="141"/>
      <c r="C3095" s="142"/>
      <c r="D3095" s="143"/>
      <c r="E3095" s="144"/>
      <c r="F3095" s="142"/>
      <c r="G3095" s="142"/>
      <c r="H3095" s="146"/>
      <c r="I3095" s="152"/>
      <c r="J3095" s="143"/>
      <c r="K3095" s="142"/>
      <c r="L3095" s="142"/>
      <c r="M3095" s="142"/>
      <c r="N3095" s="142"/>
      <c r="O3095" s="153"/>
    </row>
    <row r="3096" spans="2:15" x14ac:dyDescent="0.25">
      <c r="B3096" s="154" t="s">
        <v>141</v>
      </c>
      <c r="C3096" s="179">
        <f>1.9/1000</f>
        <v>1.9E-3</v>
      </c>
      <c r="D3096" s="147">
        <f>+D3057+O3057</f>
        <v>335.10978208226805</v>
      </c>
      <c r="E3096" s="144" t="s">
        <v>139</v>
      </c>
      <c r="F3096" s="147">
        <v>237.3</v>
      </c>
      <c r="G3096" s="155">
        <f>110/1000</f>
        <v>0.11</v>
      </c>
      <c r="H3096" s="146">
        <f>+PI()*G3096^2/4</f>
        <v>9.5033177771091243E-3</v>
      </c>
      <c r="I3096" s="156">
        <f>+D3091+O3091</f>
        <v>335.30229865948183</v>
      </c>
      <c r="J3096" s="147">
        <f>+D3096</f>
        <v>335.10978208226805</v>
      </c>
      <c r="K3096" s="147">
        <f>+I3096-J3096</f>
        <v>0.19251657721378024</v>
      </c>
      <c r="L3096" s="142">
        <f>(-2*POWER(2*9.81*G3096*ABS(K3096)/F3096,0.5))*(LOG10(($D$2/(3.7*G3096))+((2.51*$D$3*POWER(F3096,0.5))/(G3096*POWER(2*9.81*G3096*ABS(K3096),0.5)))))</f>
        <v>0.27249784222737822</v>
      </c>
      <c r="M3096" s="146">
        <f>+IF(K3096&lt;0,-H3096*L3096,H3096*L3096)</f>
        <v>2.5896335882633209E-3</v>
      </c>
      <c r="N3096" s="142">
        <f>+M3096/K3096</f>
        <v>1.3451483637108609E-2</v>
      </c>
      <c r="O3096" s="148">
        <f>2*M3098/N3098</f>
        <v>-2.0469408915433583E-4</v>
      </c>
    </row>
    <row r="3097" spans="2:15" x14ac:dyDescent="0.25">
      <c r="B3097" s="141"/>
      <c r="C3097" s="142"/>
      <c r="D3097" s="143"/>
      <c r="E3097" s="144" t="s">
        <v>117</v>
      </c>
      <c r="F3097" s="143">
        <v>401.35</v>
      </c>
      <c r="G3097" s="143">
        <f>75/1000</f>
        <v>7.4999999999999997E-2</v>
      </c>
      <c r="H3097" s="146">
        <f>+PI()*G3097^2/4</f>
        <v>4.4178646691106467E-3</v>
      </c>
      <c r="I3097" s="156">
        <f>+D3061+O3061</f>
        <v>334.91125021149281</v>
      </c>
      <c r="J3097" s="147">
        <f>+D3096</f>
        <v>335.10978208226805</v>
      </c>
      <c r="K3097" s="147">
        <f>+I3097-J3097</f>
        <v>-0.19853187077524126</v>
      </c>
      <c r="L3097" s="142">
        <f>(-2*POWER(2*9.81*G3097*ABS(K3097)/F3097,0.5))*(LOG10(($D$2/(3.7*G3097))+((2.51*$D$3*POWER(F3097,0.5))/(G3097*POWER(2*9.81*G3097*ABS(K3097),0.5)))))</f>
        <v>0.15649341314084972</v>
      </c>
      <c r="M3097" s="146">
        <f>+IF(K3097&lt;0,-H3097*L3097,H3097*L3097)</f>
        <v>-6.9136672086349575E-4</v>
      </c>
      <c r="N3097" s="142">
        <f>+M3097/K3097</f>
        <v>3.4823966457566647E-3</v>
      </c>
      <c r="O3097" s="148"/>
    </row>
    <row r="3098" spans="2:15" ht="15.75" x14ac:dyDescent="0.3">
      <c r="B3098" s="141"/>
      <c r="C3098" s="142"/>
      <c r="D3098" s="143"/>
      <c r="E3098" s="144"/>
      <c r="F3098" s="142"/>
      <c r="G3098" s="142"/>
      <c r="H3098" s="146"/>
      <c r="I3098" s="152"/>
      <c r="J3098" s="143"/>
      <c r="K3098" s="142"/>
      <c r="L3098" s="149" t="s">
        <v>166</v>
      </c>
      <c r="M3098" s="150">
        <f>+SUM(M3096:M3097)-C3096</f>
        <v>-1.733132600174837E-6</v>
      </c>
      <c r="N3098" s="151">
        <f>+SUM(N3096:N3097)</f>
        <v>1.6933880282865275E-2</v>
      </c>
      <c r="O3098" s="153"/>
    </row>
    <row r="3099" spans="2:15" ht="15.75" x14ac:dyDescent="0.3">
      <c r="B3099" s="141"/>
      <c r="C3099" s="142"/>
      <c r="D3099" s="143"/>
      <c r="E3099" s="144"/>
      <c r="F3099" s="142"/>
      <c r="G3099" s="142"/>
      <c r="H3099" s="146"/>
      <c r="I3099" s="152"/>
      <c r="J3099" s="143"/>
      <c r="K3099" s="142"/>
      <c r="L3099" s="149"/>
      <c r="M3099" s="150"/>
      <c r="N3099" s="151"/>
      <c r="O3099" s="153"/>
    </row>
    <row r="3100" spans="2:15" x14ac:dyDescent="0.25">
      <c r="B3100" s="154" t="s">
        <v>145</v>
      </c>
      <c r="C3100" s="143">
        <f>1.95/1000</f>
        <v>1.9499999999999999E-3</v>
      </c>
      <c r="D3100" s="147">
        <f>+D3061+O3061</f>
        <v>334.91125021149281</v>
      </c>
      <c r="E3100" s="144" t="s">
        <v>117</v>
      </c>
      <c r="F3100" s="143">
        <v>401.35</v>
      </c>
      <c r="G3100" s="143">
        <f>75/1000</f>
        <v>7.4999999999999997E-2</v>
      </c>
      <c r="H3100" s="146">
        <f>+PI()*G3100^2/4</f>
        <v>4.4178646691106467E-3</v>
      </c>
      <c r="I3100" s="147">
        <f>+D3096+O3096</f>
        <v>335.10957738817888</v>
      </c>
      <c r="J3100" s="147">
        <f>+D3100</f>
        <v>334.91125021149281</v>
      </c>
      <c r="K3100" s="147">
        <f>+I3100-J3100</f>
        <v>0.19832717668606392</v>
      </c>
      <c r="L3100" s="262">
        <f>(-2*POWER(2*9.81*G3100*ABS(K3100)/F3100,0.5))*(LOG10(($D$2/(3.7*G3100))+((2.51*$D$3*POWER(F3100,0.5))/(G3100*POWER(2*9.81*G3100*ABS(K3100),0.5)))))</f>
        <v>0.15640068809439545</v>
      </c>
      <c r="M3100" s="146">
        <f>+IF(K3100&lt;0,-H3100*L3100,H3100*L3100)</f>
        <v>6.9095707415682377E-4</v>
      </c>
      <c r="N3100" s="142">
        <f>+M3100/K3100</f>
        <v>3.4839253283505045E-3</v>
      </c>
      <c r="O3100" s="148">
        <f>2*M3102/N3102</f>
        <v>-2.0570899896925549E-4</v>
      </c>
    </row>
    <row r="3101" spans="2:15" x14ac:dyDescent="0.25">
      <c r="B3101" s="141"/>
      <c r="C3101" s="142"/>
      <c r="D3101" s="143"/>
      <c r="E3101" s="144" t="s">
        <v>167</v>
      </c>
      <c r="F3101" s="143">
        <v>249.85</v>
      </c>
      <c r="G3101" s="143">
        <f>75/1000</f>
        <v>7.4999999999999997E-2</v>
      </c>
      <c r="H3101" s="146">
        <f>+PI()*G3101^2/4</f>
        <v>4.4178646691106467E-3</v>
      </c>
      <c r="I3101" s="147">
        <f>+D3065+O3065</f>
        <v>335.26355721339036</v>
      </c>
      <c r="J3101" s="147">
        <f>+D3100</f>
        <v>334.91125021149281</v>
      </c>
      <c r="K3101" s="147">
        <f>+I3101-J3101</f>
        <v>0.35230700189754316</v>
      </c>
      <c r="L3101" s="142">
        <f>(-2*POWER(2*9.81*G3101*ABS(K3101)/F3101,0.5))*(LOG10(($D$2/(3.7*G3101))+((2.51*$D$3*POWER(F3101,0.5))/(G3101*POWER(2*9.81*G3101*ABS(K3101),0.5)))))</f>
        <v>0.28482475640193083</v>
      </c>
      <c r="M3101" s="146">
        <f>+IF(K3101&lt;0,-H3101*L3101,H3101*L3101)</f>
        <v>1.2583172281961368E-3</v>
      </c>
      <c r="N3101" s="142">
        <f>+M3101/K3101</f>
        <v>3.5716497867450182E-3</v>
      </c>
      <c r="O3101" s="148"/>
    </row>
    <row r="3102" spans="2:15" ht="15.75" x14ac:dyDescent="0.3">
      <c r="B3102" s="141"/>
      <c r="C3102" s="142"/>
      <c r="D3102" s="152"/>
      <c r="E3102" s="144"/>
      <c r="F3102" s="142"/>
      <c r="G3102" s="142"/>
      <c r="H3102" s="146"/>
      <c r="I3102" s="152"/>
      <c r="J3102" s="143"/>
      <c r="K3102" s="142"/>
      <c r="L3102" s="149" t="s">
        <v>166</v>
      </c>
      <c r="M3102" s="150">
        <f>+SUM(M3100:M3101)-C3100</f>
        <v>-7.2569764703934482E-7</v>
      </c>
      <c r="N3102" s="151">
        <f>+SUM(N3100:N3101)</f>
        <v>7.0555751150955231E-3</v>
      </c>
      <c r="O3102" s="153"/>
    </row>
    <row r="3103" spans="2:15" x14ac:dyDescent="0.25">
      <c r="B3103" s="141"/>
      <c r="C3103" s="142"/>
      <c r="D3103" s="152"/>
      <c r="E3103" s="144"/>
      <c r="F3103" s="142"/>
      <c r="G3103" s="142"/>
      <c r="H3103" s="146"/>
      <c r="I3103" s="152"/>
      <c r="J3103" s="143"/>
      <c r="K3103" s="142"/>
      <c r="L3103" s="142"/>
      <c r="M3103" s="142"/>
      <c r="N3103" s="142"/>
      <c r="O3103" s="153"/>
    </row>
    <row r="3104" spans="2:15" x14ac:dyDescent="0.25">
      <c r="B3104" s="154" t="s">
        <v>146</v>
      </c>
      <c r="C3104" s="143">
        <f>4.52/1000</f>
        <v>4.5199999999999997E-3</v>
      </c>
      <c r="D3104" s="156">
        <f>+D3065+O3065</f>
        <v>335.26355721339036</v>
      </c>
      <c r="E3104" s="144" t="s">
        <v>112</v>
      </c>
      <c r="F3104" s="143">
        <v>401.36</v>
      </c>
      <c r="G3104" s="145">
        <f>110/1000</f>
        <v>0.11</v>
      </c>
      <c r="H3104" s="146">
        <f>+PI()*G3104^2/4</f>
        <v>9.5033177771091243E-3</v>
      </c>
      <c r="I3104" s="156">
        <f>+D3091+O3091</f>
        <v>335.30229865948183</v>
      </c>
      <c r="J3104" s="147">
        <f>+D3104</f>
        <v>335.26355721339036</v>
      </c>
      <c r="K3104" s="147">
        <f>+I3104-J3104</f>
        <v>3.8741446091478338E-2</v>
      </c>
      <c r="L3104" s="142">
        <f>(-2*POWER(2*9.81*G3104*ABS(K3104)/F3104,0.5))*(LOG10(($D$2/(3.7*G3104))+((2.51*$D$3*POWER(F3104,0.5))/(G3104*POWER(2*9.81*G3104*ABS(K3104),0.5)))))</f>
        <v>8.070437341985788E-2</v>
      </c>
      <c r="M3104" s="146">
        <f>+IF(K3104&lt;0,-H3104*L3104,H3104*L3104)</f>
        <v>7.6695930661138851E-4</v>
      </c>
      <c r="N3104" s="142">
        <f>+M3104/K3104</f>
        <v>1.9796868315147657E-2</v>
      </c>
      <c r="O3104" s="148">
        <f>2*M3108/N3108</f>
        <v>-1.9341512339893222E-4</v>
      </c>
    </row>
    <row r="3105" spans="2:15" x14ac:dyDescent="0.25">
      <c r="B3105" s="141"/>
      <c r="C3105" s="142"/>
      <c r="D3105" s="152"/>
      <c r="E3105" s="144" t="s">
        <v>167</v>
      </c>
      <c r="F3105" s="143">
        <v>249.85</v>
      </c>
      <c r="G3105" s="145">
        <f>75/1000</f>
        <v>7.4999999999999997E-2</v>
      </c>
      <c r="H3105" s="146">
        <f>+PI()*G3105^2/4</f>
        <v>4.4178646691106467E-3</v>
      </c>
      <c r="I3105" s="156">
        <f>+D3100+O3100</f>
        <v>334.91104450249384</v>
      </c>
      <c r="J3105" s="147">
        <f>+D3104</f>
        <v>335.26355721339036</v>
      </c>
      <c r="K3105" s="147">
        <f>+I3105-J3105</f>
        <v>-0.35251271089651937</v>
      </c>
      <c r="L3105" s="142">
        <f>(-2*POWER(2*9.81*G3105*ABS(K3105)/F3105,0.5))*(LOG10(($D$2/(3.7*G3105))+((2.51*$D$3*POWER(F3105,0.5))/(G3105*POWER(2*9.81*G3105*ABS(K3105),0.5)))))</f>
        <v>0.28491936501494902</v>
      </c>
      <c r="M3105" s="146">
        <f>+IF(K3105&lt;0,-H3105*L3105,H3105*L3105)</f>
        <v>-1.2587351962449833E-3</v>
      </c>
      <c r="N3105" s="142">
        <f>+M3105/K3105</f>
        <v>3.5707512306257998E-3</v>
      </c>
      <c r="O3105" s="148"/>
    </row>
    <row r="3106" spans="2:15" x14ac:dyDescent="0.25">
      <c r="B3106" s="141"/>
      <c r="C3106" s="142"/>
      <c r="D3106" s="152"/>
      <c r="E3106" s="144" t="s">
        <v>140</v>
      </c>
      <c r="F3106" s="143">
        <v>298.01</v>
      </c>
      <c r="G3106" s="145">
        <f>63/1000</f>
        <v>6.3E-2</v>
      </c>
      <c r="H3106" s="146">
        <f>+PI()*G3106^2/4</f>
        <v>3.1172453105244723E-3</v>
      </c>
      <c r="I3106" s="156">
        <f>+D3071+O3071</f>
        <v>335.22469178729779</v>
      </c>
      <c r="J3106" s="147">
        <f>+D3104</f>
        <v>335.26355721339036</v>
      </c>
      <c r="K3106" s="147">
        <f>+I3106-J3106</f>
        <v>-3.8865426092570488E-2</v>
      </c>
      <c r="L3106" s="142">
        <f>(-2*POWER(2*9.81*G3106*ABS(K3106)/F3106,0.5))*(LOG10(($D$2/(3.7*G3106))+((2.51*$D$3*POWER(F3106,0.5))/(G3106*POWER(2*9.81*G3106*ABS(K3106),0.5)))))</f>
        <v>6.3435839510667863E-2</v>
      </c>
      <c r="M3106" s="146">
        <f>+IF(K3106&lt;0,-H3106*L3106,H3106*L3106)</f>
        <v>-1.9774507323381242E-4</v>
      </c>
      <c r="N3106" s="142">
        <f>+M3106/K3106</f>
        <v>5.0879430155434053E-3</v>
      </c>
      <c r="O3106" s="148"/>
    </row>
    <row r="3107" spans="2:15" x14ac:dyDescent="0.25">
      <c r="B3107" s="141"/>
      <c r="C3107" s="142"/>
      <c r="D3107" s="142"/>
      <c r="E3107" s="144" t="s">
        <v>168</v>
      </c>
      <c r="F3107" s="143">
        <v>184.94</v>
      </c>
      <c r="G3107" s="145">
        <f>110/1000</f>
        <v>0.11</v>
      </c>
      <c r="H3107" s="146">
        <f>+PI()*G3107^2/4</f>
        <v>9.5033177771091243E-3</v>
      </c>
      <c r="I3107" s="156">
        <f>+D3079+O3079</f>
        <v>335.7815737717645</v>
      </c>
      <c r="J3107" s="147">
        <f>+D3104</f>
        <v>335.26355721339036</v>
      </c>
      <c r="K3107" s="147">
        <f>+I3107-J3107</f>
        <v>0.51801655837414273</v>
      </c>
      <c r="L3107" s="142">
        <f>(-2*POWER(2*9.81*G3107*ABS(K3107)/F3107,0.5))*(LOG10(($D$2/(3.7*G3107))+((2.51*$D$3*POWER(F3107,0.5))/(G3107*POWER(2*9.81*G3107*ABS(K3107),0.5)))))</f>
        <v>0.54778734712963528</v>
      </c>
      <c r="M3107" s="146">
        <f>+IF(K3107&lt;0,-H3107*L3107,H3107*L3107)</f>
        <v>5.2057972340525099E-3</v>
      </c>
      <c r="N3107" s="142">
        <f>+M3107/K3107</f>
        <v>1.0049480368719353E-2</v>
      </c>
      <c r="O3107" s="148"/>
    </row>
    <row r="3108" spans="2:15" ht="15.75" x14ac:dyDescent="0.3">
      <c r="B3108" s="141"/>
      <c r="C3108" s="142"/>
      <c r="D3108" s="142"/>
      <c r="E3108" s="142"/>
      <c r="F3108" s="142"/>
      <c r="G3108" s="142"/>
      <c r="H3108" s="146"/>
      <c r="I3108" s="152"/>
      <c r="J3108" s="143"/>
      <c r="K3108" s="142"/>
      <c r="L3108" s="149" t="s">
        <v>166</v>
      </c>
      <c r="M3108" s="150">
        <f>+SUM(M3104:M3107)-C3104</f>
        <v>-3.723728814897069E-6</v>
      </c>
      <c r="N3108" s="151">
        <f>+SUM(N3104:N3107)</f>
        <v>3.8505042930036218E-2</v>
      </c>
      <c r="O3108" s="153"/>
    </row>
    <row r="3109" spans="2:15" x14ac:dyDescent="0.25">
      <c r="B3109" s="141"/>
      <c r="C3109" s="142"/>
      <c r="D3109" s="142"/>
      <c r="E3109" s="142"/>
      <c r="F3109" s="142"/>
      <c r="G3109" s="142"/>
      <c r="H3109" s="146"/>
      <c r="I3109" s="142"/>
      <c r="J3109" s="143"/>
      <c r="K3109" s="142"/>
      <c r="L3109" s="142"/>
      <c r="M3109" s="142"/>
      <c r="N3109" s="142"/>
      <c r="O3109" s="153"/>
    </row>
    <row r="3110" spans="2:15" x14ac:dyDescent="0.25">
      <c r="B3110" s="154" t="s">
        <v>147</v>
      </c>
      <c r="C3110" s="142">
        <f>0.79/1000</f>
        <v>7.9000000000000001E-4</v>
      </c>
      <c r="D3110" s="147">
        <f>+D3071+O3071</f>
        <v>335.22469178729779</v>
      </c>
      <c r="E3110" s="144" t="s">
        <v>140</v>
      </c>
      <c r="F3110" s="143">
        <v>298.01</v>
      </c>
      <c r="G3110" s="143">
        <f>63/1000</f>
        <v>6.3E-2</v>
      </c>
      <c r="H3110" s="146">
        <f>+PI()*G3110^2/4</f>
        <v>3.1172453105244723E-3</v>
      </c>
      <c r="I3110" s="147">
        <f>+D3104+O3104</f>
        <v>335.26336379826694</v>
      </c>
      <c r="J3110" s="147">
        <f>+D3110</f>
        <v>335.22469178729779</v>
      </c>
      <c r="K3110" s="147">
        <f>+I3110-J3110</f>
        <v>3.8672010969150961E-2</v>
      </c>
      <c r="L3110" s="142">
        <f>(-2*POWER(2*9.81*G3110*ABS(K3110)/F3110,0.5))*(LOG10(($D$2/(3.7*G3110))+((2.51*$D$3*POWER(F3110,0.5))/(G3110*POWER(2*9.81*G3110*ABS(K3110),0.5)))))</f>
        <v>6.32504120497588E-2</v>
      </c>
      <c r="M3110" s="146">
        <f>+IF(K3110&lt;0,-H3110*L3110,H3110*L3110)</f>
        <v>1.9716705035085119E-4</v>
      </c>
      <c r="N3110" s="142">
        <f>+M3110/K3110</f>
        <v>5.0984431740085422E-3</v>
      </c>
      <c r="O3110" s="148">
        <f>2*M3112/N3112</f>
        <v>-1.9513530409572336E-4</v>
      </c>
    </row>
    <row r="3111" spans="2:15" x14ac:dyDescent="0.25">
      <c r="B3111" s="141"/>
      <c r="C3111" s="142"/>
      <c r="D3111" s="142"/>
      <c r="E3111" s="144" t="s">
        <v>169</v>
      </c>
      <c r="F3111" s="143">
        <v>119.71</v>
      </c>
      <c r="G3111" s="143">
        <f>63/1000</f>
        <v>6.3E-2</v>
      </c>
      <c r="H3111" s="146">
        <f>+PI()*G3111^2/4</f>
        <v>3.1172453105244723E-3</v>
      </c>
      <c r="I3111" s="147">
        <f>+D3075+O3075</f>
        <v>335.32794778562192</v>
      </c>
      <c r="J3111" s="147">
        <f>+D3110</f>
        <v>335.22469178729779</v>
      </c>
      <c r="K3111" s="147">
        <f>+I3111-J3111</f>
        <v>0.10325599832412991</v>
      </c>
      <c r="L3111" s="142">
        <f>(-2*POWER(2*9.81*G3111*ABS(K3111)/F3111,0.5))*(LOG10(($D$2/(3.7*G3111))+((2.51*$D$3*POWER(F3111,0.5))/(G3111*POWER(2*9.81*G3111*ABS(K3111),0.5)))))</f>
        <v>0.18983951278900743</v>
      </c>
      <c r="M3111" s="146">
        <f>+IF(K3111&lt;0,-H3111*L3111,H3111*L3111)</f>
        <v>5.9177633099378394E-4</v>
      </c>
      <c r="N3111" s="142">
        <f>+M3111/K3111</f>
        <v>5.7311569361437444E-3</v>
      </c>
      <c r="O3111" s="148"/>
    </row>
    <row r="3112" spans="2:15" ht="15.75" x14ac:dyDescent="0.3">
      <c r="B3112" s="141"/>
      <c r="C3112" s="142"/>
      <c r="D3112" s="142"/>
      <c r="E3112" s="142"/>
      <c r="F3112" s="142"/>
      <c r="G3112" s="142"/>
      <c r="H3112" s="146"/>
      <c r="I3112" s="142"/>
      <c r="J3112" s="142"/>
      <c r="K3112" s="142"/>
      <c r="L3112" s="149" t="s">
        <v>166</v>
      </c>
      <c r="M3112" s="150">
        <f>+SUM(M3110:M3111)-C3110</f>
        <v>-1.0566186553648228E-6</v>
      </c>
      <c r="N3112" s="151">
        <f>+SUM(N3110:N3111)</f>
        <v>1.0829600110152287E-2</v>
      </c>
      <c r="O3112" s="153"/>
    </row>
    <row r="3113" spans="2:15" x14ac:dyDescent="0.25">
      <c r="B3113" s="141"/>
      <c r="C3113" s="142"/>
      <c r="D3113" s="142"/>
      <c r="E3113" s="142"/>
      <c r="F3113" s="142"/>
      <c r="G3113" s="142"/>
      <c r="H3113" s="146"/>
      <c r="I3113" s="142"/>
      <c r="J3113" s="142"/>
      <c r="K3113" s="142"/>
      <c r="L3113" s="142"/>
      <c r="M3113" s="142"/>
      <c r="N3113" s="142"/>
      <c r="O3113" s="153"/>
    </row>
    <row r="3114" spans="2:15" x14ac:dyDescent="0.25">
      <c r="B3114" s="154" t="s">
        <v>148</v>
      </c>
      <c r="C3114" s="142">
        <f>0.76/1000</f>
        <v>7.6000000000000004E-4</v>
      </c>
      <c r="D3114" s="147">
        <f>+D3075+O3075</f>
        <v>335.32794778562192</v>
      </c>
      <c r="E3114" s="144" t="s">
        <v>169</v>
      </c>
      <c r="F3114" s="143">
        <v>119.71</v>
      </c>
      <c r="G3114" s="143">
        <f>63/1000</f>
        <v>6.3E-2</v>
      </c>
      <c r="H3114" s="146">
        <f>+PI()*G3114^2/4</f>
        <v>3.1172453105244723E-3</v>
      </c>
      <c r="I3114" s="147">
        <f>+D3110+O3110</f>
        <v>335.22449665199372</v>
      </c>
      <c r="J3114" s="261">
        <f>+D3114</f>
        <v>335.32794778562192</v>
      </c>
      <c r="K3114" s="147">
        <f>+I3114-J3114</f>
        <v>-0.10345113362819802</v>
      </c>
      <c r="L3114" s="142">
        <f>(-2*POWER(2*9.81*G3114*ABS(K3114)/F3114,0.5))*(LOG10(($D$2/(3.7*G3114))+((2.51*$D$3*POWER(F3114,0.5))/(G3114*POWER(2*9.81*G3114*ABS(K3114),0.5)))))</f>
        <v>0.19004546905250305</v>
      </c>
      <c r="M3114" s="146">
        <f>+IF(K3114&lt;0,-H3114*L3114,H3114*L3114)</f>
        <v>-5.9241834719033892E-4</v>
      </c>
      <c r="N3114" s="142">
        <f>+M3114/K3114</f>
        <v>5.7265524930783501E-3</v>
      </c>
      <c r="O3114" s="148">
        <f>2*M3116/N3116</f>
        <v>-1.842536101733703E-4</v>
      </c>
    </row>
    <row r="3115" spans="2:15" x14ac:dyDescent="0.25">
      <c r="B3115" s="141"/>
      <c r="C3115" s="142"/>
      <c r="D3115" s="142"/>
      <c r="E3115" s="144" t="s">
        <v>122</v>
      </c>
      <c r="F3115" s="143">
        <v>283.68</v>
      </c>
      <c r="G3115" s="143">
        <f>75/1000</f>
        <v>7.4999999999999997E-2</v>
      </c>
      <c r="H3115" s="146">
        <f>+PI()*G3115^2/4</f>
        <v>4.4178646691106467E-3</v>
      </c>
      <c r="I3115" s="147">
        <f>+D3079+O3079</f>
        <v>335.7815737717645</v>
      </c>
      <c r="J3115" s="261">
        <f>+D3114</f>
        <v>335.32794778562192</v>
      </c>
      <c r="K3115" s="147">
        <f>+I3115-J3115</f>
        <v>0.45362598614258332</v>
      </c>
      <c r="L3115" s="262">
        <f>(-2*POWER(2*9.81*G3115*ABS(K3115)/F3115,0.5))*(LOG10(($D$2/(3.7*G3115))+((2.51*$D$3*POWER(F3115,0.5))/(G3115*POWER(2*9.81*G3115*ABS(K3115),0.5)))))</f>
        <v>0.30594334140488294</v>
      </c>
      <c r="M3115" s="146">
        <f>+IF(K3115&lt;0,-H3115*L3115,H3115*L3115)</f>
        <v>1.3516162787422887E-3</v>
      </c>
      <c r="N3115" s="142">
        <f>+M3115/K3115</f>
        <v>2.9795830045711929E-3</v>
      </c>
      <c r="O3115" s="148"/>
    </row>
    <row r="3116" spans="2:15" ht="15.75" x14ac:dyDescent="0.3">
      <c r="B3116" s="141"/>
      <c r="C3116" s="142"/>
      <c r="D3116" s="142"/>
      <c r="E3116" s="142"/>
      <c r="F3116" s="142"/>
      <c r="G3116" s="142"/>
      <c r="H3116" s="142"/>
      <c r="I3116" s="142"/>
      <c r="J3116" s="142"/>
      <c r="K3116" s="142"/>
      <c r="L3116" s="149" t="s">
        <v>166</v>
      </c>
      <c r="M3116" s="150">
        <f>+SUM(M3114:M3115)-C3114</f>
        <v>-8.0206844805023013E-7</v>
      </c>
      <c r="N3116" s="151">
        <f>+SUM(N3114:N3115)</f>
        <v>8.7061354976495434E-3</v>
      </c>
      <c r="O3116" s="153"/>
    </row>
    <row r="3117" spans="2:15" x14ac:dyDescent="0.25">
      <c r="B3117" s="154"/>
      <c r="C3117" s="142"/>
      <c r="D3117" s="142"/>
      <c r="E3117" s="142"/>
      <c r="F3117" s="142"/>
      <c r="G3117" s="142"/>
      <c r="H3117" s="142"/>
      <c r="I3117" s="142"/>
      <c r="J3117" s="142"/>
      <c r="K3117" s="142"/>
      <c r="L3117" s="142"/>
      <c r="M3117" s="142"/>
      <c r="N3117" s="142"/>
      <c r="O3117" s="153"/>
    </row>
    <row r="3118" spans="2:15" x14ac:dyDescent="0.25">
      <c r="B3118" s="154" t="s">
        <v>142</v>
      </c>
      <c r="C3118" s="142">
        <f>3.71/1000</f>
        <v>3.7099999999999998E-3</v>
      </c>
      <c r="D3118" s="147">
        <f>+D3079+O3079</f>
        <v>335.7815737717645</v>
      </c>
      <c r="E3118" s="144" t="s">
        <v>168</v>
      </c>
      <c r="F3118" s="143">
        <v>184.94</v>
      </c>
      <c r="G3118" s="145">
        <f>110/1000</f>
        <v>0.11</v>
      </c>
      <c r="H3118" s="146">
        <f>+PI()*G3118^2/4</f>
        <v>9.5033177771091243E-3</v>
      </c>
      <c r="I3118" s="147">
        <f>+D3104+O3104</f>
        <v>335.26336379826694</v>
      </c>
      <c r="J3118" s="261">
        <f>+D3118</f>
        <v>335.7815737717645</v>
      </c>
      <c r="K3118" s="147">
        <f>+I3118-J3118</f>
        <v>-0.51820997349756226</v>
      </c>
      <c r="L3118" s="262">
        <f>(-2*POWER(2*9.81*G3118*ABS(K3118)/F3118,0.5))*(LOG10(($D$2/(3.7*G3118))+((2.51*$D$3*POWER(F3118,0.5))/(G3118*POWER(2*9.81*G3118*ABS(K3118),0.5)))))</f>
        <v>0.54790205578048345</v>
      </c>
      <c r="M3118" s="146">
        <f>+IF(K3118&lt;0,-H3118*L3118,H3118*L3118)</f>
        <v>-5.2068873468133032E-3</v>
      </c>
      <c r="N3118" s="142">
        <f>+M3118/K3118</f>
        <v>1.0047833143137676E-2</v>
      </c>
      <c r="O3118" s="148">
        <f>2*M3121/N3121</f>
        <v>-1.5503541021473754E-4</v>
      </c>
    </row>
    <row r="3119" spans="2:15" x14ac:dyDescent="0.25">
      <c r="B3119" s="141"/>
      <c r="C3119" s="142"/>
      <c r="D3119" s="142"/>
      <c r="E3119" s="144" t="s">
        <v>171</v>
      </c>
      <c r="F3119" s="143">
        <v>283.68</v>
      </c>
      <c r="G3119" s="143">
        <f>75/1000</f>
        <v>7.4999999999999997E-2</v>
      </c>
      <c r="H3119" s="146">
        <f>+PI()*G3119^2/4</f>
        <v>4.4178646691106467E-3</v>
      </c>
      <c r="I3119" s="147">
        <f>+D3114+O3114</f>
        <v>335.32776353201172</v>
      </c>
      <c r="J3119" s="261">
        <f>+D3118</f>
        <v>335.7815737717645</v>
      </c>
      <c r="K3119" s="147">
        <f>+I3119-J3119</f>
        <v>-0.45381023975278367</v>
      </c>
      <c r="L3119" s="262">
        <f>(-2*POWER(2*9.81*G3119*ABS(K3119)/F3119,0.5))*(LOG10(($D$2/(3.7*G3119))+((2.51*$D$3*POWER(F3119,0.5))/(G3119*POWER(2*9.81*G3119*ABS(K3119),0.5)))))</f>
        <v>0.30601396010412152</v>
      </c>
      <c r="M3119" s="146">
        <f>+IF(K3119&lt;0,-H3119*L3119,H3119*L3119)</f>
        <v>-1.3519282625986334E-3</v>
      </c>
      <c r="N3119" s="142">
        <f>+M3119/K3119</f>
        <v>2.9790607266488873E-3</v>
      </c>
      <c r="O3119" s="148"/>
    </row>
    <row r="3120" spans="2:15" x14ac:dyDescent="0.25">
      <c r="B3120" s="141"/>
      <c r="C3120" s="142"/>
      <c r="D3120" s="142"/>
      <c r="E3120" s="144" t="s">
        <v>170</v>
      </c>
      <c r="F3120" s="143">
        <v>372.26</v>
      </c>
      <c r="G3120" s="145">
        <f>110/1000</f>
        <v>0.11</v>
      </c>
      <c r="H3120" s="146">
        <f>+PI()*G3120^2/4</f>
        <v>9.5033177771091243E-3</v>
      </c>
      <c r="I3120" s="147">
        <v>339.3</v>
      </c>
      <c r="J3120" s="261">
        <f>+D3118</f>
        <v>335.7815737717645</v>
      </c>
      <c r="K3120" s="147">
        <f>+I3120-J3120</f>
        <v>3.5184262282355121</v>
      </c>
      <c r="L3120" s="262">
        <f>(-2*POWER(2*9.81*G3120*ABS(K3120)/F3120,0.5))*(LOG10(($D$2/(3.7*G3120))+((2.51*$D$3*POWER(F3120,0.5))/(G3120*POWER(2*9.81*G3120*ABS(K3120),0.5)))))</f>
        <v>1.0804205247851664</v>
      </c>
      <c r="M3120" s="146">
        <f>+IF(K3120&lt;0,-H3120*L3120,H3120*L3120)</f>
        <v>1.026757957994444E-2</v>
      </c>
      <c r="N3120" s="142">
        <f>+M3120/K3120</f>
        <v>2.9182307412179628E-3</v>
      </c>
      <c r="O3120" s="148"/>
    </row>
    <row r="3121" spans="2:15" ht="16.5" thickBot="1" x14ac:dyDescent="0.35">
      <c r="B3121" s="299"/>
      <c r="C3121" s="300"/>
      <c r="D3121" s="300"/>
      <c r="E3121" s="300"/>
      <c r="F3121" s="300"/>
      <c r="G3121" s="300"/>
      <c r="H3121" s="300"/>
      <c r="I3121" s="300"/>
      <c r="J3121" s="300"/>
      <c r="K3121" s="300"/>
      <c r="L3121" s="301" t="s">
        <v>166</v>
      </c>
      <c r="M3121" s="302">
        <f>+SUM(M3118:M3120)-C3118</f>
        <v>-1.236029467496097E-6</v>
      </c>
      <c r="N3121" s="303">
        <f>+SUM(N3118:N3120)</f>
        <v>1.5945124611004526E-2</v>
      </c>
      <c r="O3121" s="304"/>
    </row>
    <row r="3123" spans="2:15" ht="15.75" thickBot="1" x14ac:dyDescent="0.3"/>
    <row r="3124" spans="2:15" ht="15.75" thickBot="1" x14ac:dyDescent="0.3">
      <c r="B3124" s="131">
        <f>+B3085+1</f>
        <v>81</v>
      </c>
      <c r="D3124" s="297"/>
    </row>
    <row r="3125" spans="2:15" ht="32.25" thickBot="1" x14ac:dyDescent="0.3">
      <c r="B3125" s="125" t="s">
        <v>151</v>
      </c>
      <c r="C3125" s="298" t="s">
        <v>161</v>
      </c>
      <c r="D3125" s="298" t="s">
        <v>153</v>
      </c>
      <c r="E3125" s="125" t="s">
        <v>152</v>
      </c>
      <c r="F3125" s="125" t="s">
        <v>78</v>
      </c>
      <c r="G3125" s="125" t="s">
        <v>115</v>
      </c>
      <c r="H3125" s="125" t="s">
        <v>154</v>
      </c>
      <c r="I3125" s="125" t="s">
        <v>155</v>
      </c>
      <c r="J3125" s="125" t="s">
        <v>156</v>
      </c>
      <c r="K3125" s="125" t="s">
        <v>157</v>
      </c>
      <c r="L3125" s="125" t="s">
        <v>82</v>
      </c>
      <c r="M3125" s="125" t="s">
        <v>164</v>
      </c>
      <c r="N3125" s="125" t="s">
        <v>158</v>
      </c>
      <c r="O3125" s="129" t="s">
        <v>165</v>
      </c>
    </row>
    <row r="3126" spans="2:15" x14ac:dyDescent="0.25">
      <c r="B3126" s="132" t="s">
        <v>127</v>
      </c>
      <c r="C3126" s="133">
        <f>2.97/1000</f>
        <v>2.97E-3</v>
      </c>
      <c r="D3126" s="134">
        <f>+D3087+O3087</f>
        <v>336.46985065299123</v>
      </c>
      <c r="E3126" s="135" t="s">
        <v>110</v>
      </c>
      <c r="F3126" s="136">
        <v>310.83</v>
      </c>
      <c r="G3126" s="137">
        <f>110/1000</f>
        <v>0.11</v>
      </c>
      <c r="H3126" s="138">
        <f>+PI()*G3126^2/4</f>
        <v>9.5033177771091243E-3</v>
      </c>
      <c r="I3126" s="134">
        <v>339.3</v>
      </c>
      <c r="J3126" s="134">
        <f>+D3126</f>
        <v>336.46985065299123</v>
      </c>
      <c r="K3126" s="134">
        <f>+I3126-J3126</f>
        <v>2.8301493470087848</v>
      </c>
      <c r="L3126" s="133">
        <f>(-2*POWER(2*9.81*G3126*ABS(K3126)/F3126,0.5))*(LOG10(($D$2/(3.7*G3126))+((2.51*$D$3*POWER(F3126,0.5))/(G3126*POWER(2*9.81*G3126*ABS(K3126),0.5)))))</f>
        <v>1.0582144846060995</v>
      </c>
      <c r="M3126" s="139">
        <f>+IF(K3126&lt;0,-H3126*L3126,H3126*L3126)</f>
        <v>1.0056548523551515E-2</v>
      </c>
      <c r="N3126" s="133">
        <f>+M3126/K3126</f>
        <v>3.5533631941298042E-3</v>
      </c>
      <c r="O3126" s="140">
        <f>2*M3128/N3128</f>
        <v>-1.2655903826719274E-4</v>
      </c>
    </row>
    <row r="3127" spans="2:15" x14ac:dyDescent="0.25">
      <c r="B3127" s="141"/>
      <c r="C3127" s="142"/>
      <c r="D3127" s="143"/>
      <c r="E3127" s="144" t="s">
        <v>138</v>
      </c>
      <c r="F3127" s="143">
        <v>240.22</v>
      </c>
      <c r="G3127" s="145">
        <f>110/1000</f>
        <v>0.11</v>
      </c>
      <c r="H3127" s="146">
        <f>+PI()*G3127^2/4</f>
        <v>9.5033177771091243E-3</v>
      </c>
      <c r="I3127" s="147">
        <f>+D3091+O3091</f>
        <v>335.30229865948183</v>
      </c>
      <c r="J3127" s="147">
        <f>+D3126</f>
        <v>336.46985065299123</v>
      </c>
      <c r="K3127" s="147">
        <f>+I3127-J3127</f>
        <v>-1.1675519935093917</v>
      </c>
      <c r="L3127" s="142">
        <f>(-2*POWER(2*9.81*G3127*ABS(K3127)/F3127,0.5))*(LOG10(($D$2/(3.7*G3127))+((2.51*$D$3*POWER(F3127,0.5))/(G3127*POWER(2*9.81*G3127*ABS(K3127),0.5)))))</f>
        <v>0.7457561304277559</v>
      </c>
      <c r="M3127" s="146">
        <f>+IF(K3127&lt;0,-H3127*L3127,H3127*L3127)</f>
        <v>-7.0871574916822038E-3</v>
      </c>
      <c r="N3127" s="142">
        <f>+M3127/K3127</f>
        <v>6.0701001163809805E-3</v>
      </c>
      <c r="O3127" s="148"/>
    </row>
    <row r="3128" spans="2:15" ht="15.75" x14ac:dyDescent="0.3">
      <c r="B3128" s="141"/>
      <c r="C3128" s="142"/>
      <c r="D3128" s="143"/>
      <c r="E3128" s="144"/>
      <c r="F3128" s="143"/>
      <c r="G3128" s="145"/>
      <c r="H3128" s="146"/>
      <c r="I3128" s="147"/>
      <c r="J3128" s="147"/>
      <c r="K3128" s="147"/>
      <c r="L3128" s="149" t="s">
        <v>166</v>
      </c>
      <c r="M3128" s="150">
        <f>+SUM(M3126:M3127)-C3126</f>
        <v>-6.0896813068892983E-7</v>
      </c>
      <c r="N3128" s="151">
        <f>+SUM(N3126:N3127)</f>
        <v>9.6234633105107843E-3</v>
      </c>
      <c r="O3128" s="148"/>
    </row>
    <row r="3129" spans="2:15" x14ac:dyDescent="0.25">
      <c r="B3129" s="141"/>
      <c r="C3129" s="142"/>
      <c r="D3129" s="143"/>
      <c r="E3129" s="144"/>
      <c r="F3129" s="142"/>
      <c r="G3129" s="142"/>
      <c r="H3129" s="146"/>
      <c r="I3129" s="152"/>
      <c r="J3129" s="142"/>
      <c r="K3129" s="142"/>
      <c r="L3129" s="142"/>
      <c r="M3129" s="142"/>
      <c r="N3129" s="142"/>
      <c r="O3129" s="153"/>
    </row>
    <row r="3130" spans="2:15" x14ac:dyDescent="0.25">
      <c r="B3130" s="154" t="s">
        <v>128</v>
      </c>
      <c r="C3130" s="142">
        <f>3.73/1000</f>
        <v>3.7299999999999998E-3</v>
      </c>
      <c r="D3130" s="147">
        <f>+D3091+O3091</f>
        <v>335.30229865948183</v>
      </c>
      <c r="E3130" s="144" t="s">
        <v>138</v>
      </c>
      <c r="F3130" s="143">
        <v>240.22</v>
      </c>
      <c r="G3130" s="155">
        <f>110/1000</f>
        <v>0.11</v>
      </c>
      <c r="H3130" s="146">
        <f>+PI()*G3130^2/4</f>
        <v>9.5033177771091243E-3</v>
      </c>
      <c r="I3130" s="156">
        <f>+D3126+O3126</f>
        <v>336.46972409395295</v>
      </c>
      <c r="J3130" s="147">
        <f>+D3130</f>
        <v>335.30229865948183</v>
      </c>
      <c r="K3130" s="147">
        <f>+I3130-J3130</f>
        <v>1.167425434471113</v>
      </c>
      <c r="L3130" s="142">
        <f>(-2*POWER(2*9.81*G3130*ABS(K3130)/F3130,0.5))*(LOG10(($D$2/(3.7*G3130))+((2.51*$D$3*POWER(F3130,0.5))/(G3130*POWER(2*9.81*G3130*ABS(K3130),0.5)))))</f>
        <v>0.7457109667102837</v>
      </c>
      <c r="M3130" s="146">
        <f>+IF(K3130&lt;0,-H3130*L3130,H3130*L3130)</f>
        <v>7.0867282865230696E-3</v>
      </c>
      <c r="N3130" s="142">
        <f>+M3130/K3130</f>
        <v>6.0703905168329828E-3</v>
      </c>
      <c r="O3130" s="148">
        <f>2*M3133/N3133</f>
        <v>-1.8498170135542713E-4</v>
      </c>
    </row>
    <row r="3131" spans="2:15" x14ac:dyDescent="0.25">
      <c r="B3131" s="141"/>
      <c r="C3131" s="142"/>
      <c r="D3131" s="143"/>
      <c r="E3131" s="144" t="s">
        <v>139</v>
      </c>
      <c r="F3131" s="147">
        <v>237.3</v>
      </c>
      <c r="G3131" s="155">
        <f>110/1000</f>
        <v>0.11</v>
      </c>
      <c r="H3131" s="146">
        <f>+PI()*G3131^2/4</f>
        <v>9.5033177771091243E-3</v>
      </c>
      <c r="I3131" s="156">
        <f>+D3096+O3096</f>
        <v>335.10957738817888</v>
      </c>
      <c r="J3131" s="147">
        <f>+D3130</f>
        <v>335.30229865948183</v>
      </c>
      <c r="K3131" s="147">
        <f>+I3131-J3131</f>
        <v>-0.19272127130295758</v>
      </c>
      <c r="L3131" s="142">
        <f>(-2*POWER(2*9.81*G3131*ABS(K3131)/F3131,0.5))*(LOG10(($D$2/(3.7*G3131))+((2.51*$D$3*POWER(F3131,0.5))/(G3131*POWER(2*9.81*G3131*ABS(K3131),0.5)))))</f>
        <v>0.27266186454943353</v>
      </c>
      <c r="M3131" s="146">
        <f>+IF(K3131&lt;0,-H3131*L3131,H3131*L3131)</f>
        <v>-2.5911923445123518E-3</v>
      </c>
      <c r="N3131" s="142">
        <f>+M3131/K3131</f>
        <v>1.3445284617487818E-2</v>
      </c>
      <c r="O3131" s="148"/>
    </row>
    <row r="3132" spans="2:15" x14ac:dyDescent="0.25">
      <c r="B3132" s="141"/>
      <c r="C3132" s="142"/>
      <c r="D3132" s="143"/>
      <c r="E3132" s="144" t="s">
        <v>112</v>
      </c>
      <c r="F3132" s="143">
        <v>401.36</v>
      </c>
      <c r="G3132" s="155">
        <f>110/1000</f>
        <v>0.11</v>
      </c>
      <c r="H3132" s="146">
        <f>+PI()*G3132^2/4</f>
        <v>9.5033177771091243E-3</v>
      </c>
      <c r="I3132" s="156">
        <f>+D3104+O3104</f>
        <v>335.26336379826694</v>
      </c>
      <c r="J3132" s="147">
        <f>+D3130</f>
        <v>335.30229865948183</v>
      </c>
      <c r="K3132" s="147">
        <f>+I3132-J3132</f>
        <v>-3.8934861214897865E-2</v>
      </c>
      <c r="L3132" s="142">
        <f>(-2*POWER(2*9.81*G3132*ABS(K3132)/F3132,0.5))*(LOG10(($D$2/(3.7*G3132))+((2.51*$D$3*POWER(F3132,0.5))/(G3132*POWER(2*9.81*G3132*ABS(K3132),0.5)))))</f>
        <v>8.0936801426843966E-2</v>
      </c>
      <c r="M3132" s="146">
        <f>+IF(K3132&lt;0,-H3132*L3132,H3132*L3132)</f>
        <v>-7.6916814382207738E-4</v>
      </c>
      <c r="N3132" s="142">
        <f>+M3132/K3132</f>
        <v>1.9755255825279948E-2</v>
      </c>
      <c r="O3132" s="148"/>
    </row>
    <row r="3133" spans="2:15" ht="15.75" x14ac:dyDescent="0.3">
      <c r="B3133" s="141"/>
      <c r="C3133" s="142"/>
      <c r="D3133" s="143"/>
      <c r="E3133" s="144"/>
      <c r="F3133" s="143"/>
      <c r="G3133" s="155"/>
      <c r="H3133" s="146"/>
      <c r="I3133" s="156"/>
      <c r="J3133" s="147"/>
      <c r="K3133" s="147"/>
      <c r="L3133" s="149" t="s">
        <v>166</v>
      </c>
      <c r="M3133" s="150">
        <f>+SUM(M3130:M3132)-C3130</f>
        <v>-3.6322018113592314E-6</v>
      </c>
      <c r="N3133" s="151">
        <f>+SUM(N3130:N3132)</f>
        <v>3.9270930959600749E-2</v>
      </c>
      <c r="O3133" s="153"/>
    </row>
    <row r="3134" spans="2:15" x14ac:dyDescent="0.25">
      <c r="B3134" s="141"/>
      <c r="C3134" s="142"/>
      <c r="D3134" s="143"/>
      <c r="E3134" s="144"/>
      <c r="F3134" s="142"/>
      <c r="G3134" s="142"/>
      <c r="H3134" s="146"/>
      <c r="I3134" s="152"/>
      <c r="J3134" s="143"/>
      <c r="K3134" s="142"/>
      <c r="L3134" s="142"/>
      <c r="M3134" s="142"/>
      <c r="N3134" s="142"/>
      <c r="O3134" s="153"/>
    </row>
    <row r="3135" spans="2:15" x14ac:dyDescent="0.25">
      <c r="B3135" s="154" t="s">
        <v>141</v>
      </c>
      <c r="C3135" s="179">
        <f>1.9/1000</f>
        <v>1.9E-3</v>
      </c>
      <c r="D3135" s="147">
        <f>+D3096+O3096</f>
        <v>335.10957738817888</v>
      </c>
      <c r="E3135" s="144" t="s">
        <v>139</v>
      </c>
      <c r="F3135" s="147">
        <v>237.3</v>
      </c>
      <c r="G3135" s="155">
        <f>110/1000</f>
        <v>0.11</v>
      </c>
      <c r="H3135" s="146">
        <f>+PI()*G3135^2/4</f>
        <v>9.5033177771091243E-3</v>
      </c>
      <c r="I3135" s="156">
        <f>+D3130+O3130</f>
        <v>335.30211367778048</v>
      </c>
      <c r="J3135" s="147">
        <f>+D3135</f>
        <v>335.10957738817888</v>
      </c>
      <c r="K3135" s="147">
        <f>+I3135-J3135</f>
        <v>0.1925362896016054</v>
      </c>
      <c r="L3135" s="142">
        <f>(-2*POWER(2*9.81*G3135*ABS(K3135)/F3135,0.5))*(LOG10(($D$2/(3.7*G3135))+((2.51*$D$3*POWER(F3135,0.5))/(G3135*POWER(2*9.81*G3135*ABS(K3135),0.5)))))</f>
        <v>0.2725136412073938</v>
      </c>
      <c r="M3135" s="146">
        <f>+IF(K3135&lt;0,-H3135*L3135,H3135*L3135)</f>
        <v>2.5897837309909631E-3</v>
      </c>
      <c r="N3135" s="142">
        <f>+M3135/K3135</f>
        <v>1.3450886252922623E-2</v>
      </c>
      <c r="O3135" s="148">
        <f>2*M3137/N3137</f>
        <v>-1.8720778884003534E-4</v>
      </c>
    </row>
    <row r="3136" spans="2:15" x14ac:dyDescent="0.25">
      <c r="B3136" s="141"/>
      <c r="C3136" s="142"/>
      <c r="D3136" s="143"/>
      <c r="E3136" s="144" t="s">
        <v>117</v>
      </c>
      <c r="F3136" s="143">
        <v>401.35</v>
      </c>
      <c r="G3136" s="143">
        <f>75/1000</f>
        <v>7.4999999999999997E-2</v>
      </c>
      <c r="H3136" s="146">
        <f>+PI()*G3136^2/4</f>
        <v>4.4178646691106467E-3</v>
      </c>
      <c r="I3136" s="156">
        <f>+D3100+O3100</f>
        <v>334.91104450249384</v>
      </c>
      <c r="J3136" s="147">
        <f>+D3135</f>
        <v>335.10957738817888</v>
      </c>
      <c r="K3136" s="147">
        <f>+I3136-J3136</f>
        <v>-0.19853288568504013</v>
      </c>
      <c r="L3136" s="142">
        <f>(-2*POWER(2*9.81*G3136*ABS(K3136)/F3136,0.5))*(LOG10(($D$2/(3.7*G3136))+((2.51*$D$3*POWER(F3136,0.5))/(G3136*POWER(2*9.81*G3136*ABS(K3136),0.5)))))</f>
        <v>0.15649387278443364</v>
      </c>
      <c r="M3136" s="146">
        <f>+IF(K3136&lt;0,-H3136*L3136,H3136*L3136)</f>
        <v>-6.9136875150664558E-4</v>
      </c>
      <c r="N3136" s="142">
        <f>+M3136/K3136</f>
        <v>3.4823890718208689E-3</v>
      </c>
      <c r="O3136" s="148"/>
    </row>
    <row r="3137" spans="2:15" ht="15.75" x14ac:dyDescent="0.3">
      <c r="B3137" s="141"/>
      <c r="C3137" s="142"/>
      <c r="D3137" s="143"/>
      <c r="E3137" s="144"/>
      <c r="F3137" s="142"/>
      <c r="G3137" s="142"/>
      <c r="H3137" s="146"/>
      <c r="I3137" s="152"/>
      <c r="J3137" s="143"/>
      <c r="K3137" s="142"/>
      <c r="L3137" s="149" t="s">
        <v>166</v>
      </c>
      <c r="M3137" s="150">
        <f>+SUM(M3135:M3136)-C3135</f>
        <v>-1.58502051568238E-6</v>
      </c>
      <c r="N3137" s="151">
        <f>+SUM(N3135:N3136)</f>
        <v>1.693327532474349E-2</v>
      </c>
      <c r="O3137" s="153"/>
    </row>
    <row r="3138" spans="2:15" ht="15.75" x14ac:dyDescent="0.3">
      <c r="B3138" s="141"/>
      <c r="C3138" s="142"/>
      <c r="D3138" s="143"/>
      <c r="E3138" s="144"/>
      <c r="F3138" s="142"/>
      <c r="G3138" s="142"/>
      <c r="H3138" s="146"/>
      <c r="I3138" s="152"/>
      <c r="J3138" s="143"/>
      <c r="K3138" s="142"/>
      <c r="L3138" s="149"/>
      <c r="M3138" s="150"/>
      <c r="N3138" s="151"/>
      <c r="O3138" s="153"/>
    </row>
    <row r="3139" spans="2:15" x14ac:dyDescent="0.25">
      <c r="B3139" s="154" t="s">
        <v>145</v>
      </c>
      <c r="C3139" s="143">
        <f>1.95/1000</f>
        <v>1.9499999999999999E-3</v>
      </c>
      <c r="D3139" s="147">
        <f>+D3100+O3100</f>
        <v>334.91104450249384</v>
      </c>
      <c r="E3139" s="144" t="s">
        <v>117</v>
      </c>
      <c r="F3139" s="143">
        <v>401.35</v>
      </c>
      <c r="G3139" s="143">
        <f>75/1000</f>
        <v>7.4999999999999997E-2</v>
      </c>
      <c r="H3139" s="146">
        <f>+PI()*G3139^2/4</f>
        <v>4.4178646691106467E-3</v>
      </c>
      <c r="I3139" s="147">
        <f>+D3135+O3135</f>
        <v>335.10939018039005</v>
      </c>
      <c r="J3139" s="147">
        <f>+D3139</f>
        <v>334.91104450249384</v>
      </c>
      <c r="K3139" s="147">
        <f>+I3139-J3139</f>
        <v>0.1983456778962136</v>
      </c>
      <c r="L3139" s="262">
        <f>(-2*POWER(2*9.81*G3139*ABS(K3139)/F3139,0.5))*(LOG10(($D$2/(3.7*G3139))+((2.51*$D$3*POWER(F3139,0.5))/(G3139*POWER(2*9.81*G3139*ABS(K3139),0.5)))))</f>
        <v>0.15640907073058202</v>
      </c>
      <c r="M3139" s="146">
        <f>+IF(K3139&lt;0,-H3139*L3139,H3139*L3139)</f>
        <v>6.9099410750906654E-4</v>
      </c>
      <c r="N3139" s="142">
        <f>+M3139/K3139</f>
        <v>3.4837870672969049E-3</v>
      </c>
      <c r="O3139" s="148">
        <f>2*M3141/N3141</f>
        <v>-1.8813494953965815E-4</v>
      </c>
    </row>
    <row r="3140" spans="2:15" x14ac:dyDescent="0.25">
      <c r="B3140" s="141"/>
      <c r="C3140" s="142"/>
      <c r="D3140" s="143"/>
      <c r="E3140" s="144" t="s">
        <v>167</v>
      </c>
      <c r="F3140" s="143">
        <v>249.85</v>
      </c>
      <c r="G3140" s="143">
        <f>75/1000</f>
        <v>7.4999999999999997E-2</v>
      </c>
      <c r="H3140" s="146">
        <f>+PI()*G3140^2/4</f>
        <v>4.4178646691106467E-3</v>
      </c>
      <c r="I3140" s="147">
        <f>+D3104+O3104</f>
        <v>335.26336379826694</v>
      </c>
      <c r="J3140" s="147">
        <f>+D3139</f>
        <v>334.91104450249384</v>
      </c>
      <c r="K3140" s="147">
        <f>+I3140-J3140</f>
        <v>0.35231929577309984</v>
      </c>
      <c r="L3140" s="142">
        <f>(-2*POWER(2*9.81*G3140*ABS(K3140)/F3140,0.5))*(LOG10(($D$2/(3.7*G3140))+((2.51*$D$3*POWER(F3140,0.5))/(G3140*POWER(2*9.81*G3140*ABS(K3140),0.5)))))</f>
        <v>0.28483041121978431</v>
      </c>
      <c r="M3140" s="146">
        <f>+IF(K3140&lt;0,-H3140*L3140,H3140*L3140)</f>
        <v>1.2583422104161419E-3</v>
      </c>
      <c r="N3140" s="142">
        <f>+M3140/K3140</f>
        <v>3.5715960650265881E-3</v>
      </c>
      <c r="O3140" s="148"/>
    </row>
    <row r="3141" spans="2:15" ht="15.75" x14ac:dyDescent="0.3">
      <c r="B3141" s="141"/>
      <c r="C3141" s="142"/>
      <c r="D3141" s="152"/>
      <c r="E3141" s="144"/>
      <c r="F3141" s="142"/>
      <c r="G3141" s="142"/>
      <c r="H3141" s="146"/>
      <c r="I3141" s="152"/>
      <c r="J3141" s="143"/>
      <c r="K3141" s="142"/>
      <c r="L3141" s="149" t="s">
        <v>166</v>
      </c>
      <c r="M3141" s="150">
        <f>+SUM(M3139:M3140)-C3139</f>
        <v>-6.6368207479131774E-7</v>
      </c>
      <c r="N3141" s="151">
        <f>+SUM(N3139:N3140)</f>
        <v>7.0553831323234926E-3</v>
      </c>
      <c r="O3141" s="153"/>
    </row>
    <row r="3142" spans="2:15" x14ac:dyDescent="0.25">
      <c r="B3142" s="141"/>
      <c r="C3142" s="142"/>
      <c r="D3142" s="152"/>
      <c r="E3142" s="144"/>
      <c r="F3142" s="142"/>
      <c r="G3142" s="142"/>
      <c r="H3142" s="146"/>
      <c r="I3142" s="152"/>
      <c r="J3142" s="143"/>
      <c r="K3142" s="142"/>
      <c r="L3142" s="142"/>
      <c r="M3142" s="142"/>
      <c r="N3142" s="142"/>
      <c r="O3142" s="153"/>
    </row>
    <row r="3143" spans="2:15" x14ac:dyDescent="0.25">
      <c r="B3143" s="154" t="s">
        <v>146</v>
      </c>
      <c r="C3143" s="143">
        <f>4.52/1000</f>
        <v>4.5199999999999997E-3</v>
      </c>
      <c r="D3143" s="156">
        <f>+D3104+O3104</f>
        <v>335.26336379826694</v>
      </c>
      <c r="E3143" s="144" t="s">
        <v>112</v>
      </c>
      <c r="F3143" s="143">
        <v>401.36</v>
      </c>
      <c r="G3143" s="145">
        <f>110/1000</f>
        <v>0.11</v>
      </c>
      <c r="H3143" s="146">
        <f>+PI()*G3143^2/4</f>
        <v>9.5033177771091243E-3</v>
      </c>
      <c r="I3143" s="156">
        <f>+D3130+O3130</f>
        <v>335.30211367778048</v>
      </c>
      <c r="J3143" s="147">
        <f>+D3143</f>
        <v>335.26336379826694</v>
      </c>
      <c r="K3143" s="147">
        <f>+I3143-J3143</f>
        <v>3.8749879513545693E-2</v>
      </c>
      <c r="L3143" s="142">
        <f>(-2*POWER(2*9.81*G3143*ABS(K3143)/F3143,0.5))*(LOG10(($D$2/(3.7*G3143))+((2.51*$D$3*POWER(F3143,0.5))/(G3143*POWER(2*9.81*G3143*ABS(K3143),0.5)))))</f>
        <v>8.0714518372460103E-2</v>
      </c>
      <c r="M3143" s="146">
        <f>+IF(K3143&lt;0,-H3143*L3143,H3143*L3143)</f>
        <v>7.670557173198011E-4</v>
      </c>
      <c r="N3143" s="142">
        <f>+M3143/K3143</f>
        <v>1.9795047802707709E-2</v>
      </c>
      <c r="O3143" s="148">
        <f>2*M3147/N3147</f>
        <v>-1.7689084898030714E-4</v>
      </c>
    </row>
    <row r="3144" spans="2:15" x14ac:dyDescent="0.25">
      <c r="B3144" s="141"/>
      <c r="C3144" s="142"/>
      <c r="D3144" s="152"/>
      <c r="E3144" s="144" t="s">
        <v>167</v>
      </c>
      <c r="F3144" s="143">
        <v>249.85</v>
      </c>
      <c r="G3144" s="145">
        <f>75/1000</f>
        <v>7.4999999999999997E-2</v>
      </c>
      <c r="H3144" s="146">
        <f>+PI()*G3144^2/4</f>
        <v>4.4178646691106467E-3</v>
      </c>
      <c r="I3144" s="156">
        <f>+D3139+O3139</f>
        <v>334.91085636754428</v>
      </c>
      <c r="J3144" s="147">
        <f>+D3143</f>
        <v>335.26336379826694</v>
      </c>
      <c r="K3144" s="147">
        <f>+I3144-J3144</f>
        <v>-0.35250743072265323</v>
      </c>
      <c r="L3144" s="142">
        <f>(-2*POWER(2*9.81*G3144*ABS(K3144)/F3144,0.5))*(LOG10(($D$2/(3.7*G3144))+((2.51*$D$3*POWER(F3144,0.5))/(G3144*POWER(2*9.81*G3144*ABS(K3144),0.5)))))</f>
        <v>0.28491693688854619</v>
      </c>
      <c r="M3144" s="146">
        <f>+IF(K3144&lt;0,-H3144*L3144,H3144*L3144)</f>
        <v>-1.2587244691111361E-3</v>
      </c>
      <c r="N3144" s="142">
        <f>+M3144/K3144</f>
        <v>3.5707742856106736E-3</v>
      </c>
      <c r="O3144" s="148"/>
    </row>
    <row r="3145" spans="2:15" x14ac:dyDescent="0.25">
      <c r="B3145" s="141"/>
      <c r="C3145" s="142"/>
      <c r="D3145" s="152"/>
      <c r="E3145" s="144" t="s">
        <v>140</v>
      </c>
      <c r="F3145" s="143">
        <v>298.01</v>
      </c>
      <c r="G3145" s="145">
        <f>63/1000</f>
        <v>6.3E-2</v>
      </c>
      <c r="H3145" s="146">
        <f>+PI()*G3145^2/4</f>
        <v>3.1172453105244723E-3</v>
      </c>
      <c r="I3145" s="156">
        <f>+D3110+O3110</f>
        <v>335.22449665199372</v>
      </c>
      <c r="J3145" s="147">
        <f>+D3143</f>
        <v>335.26336379826694</v>
      </c>
      <c r="K3145" s="147">
        <f>+I3145-J3145</f>
        <v>-3.8867146273219078E-2</v>
      </c>
      <c r="L3145" s="142">
        <f>(-2*POWER(2*9.81*G3145*ABS(K3145)/F3145,0.5))*(LOG10(($D$2/(3.7*G3145))+((2.51*$D$3*POWER(F3145,0.5))/(G3145*POWER(2*9.81*G3145*ABS(K3145),0.5)))))</f>
        <v>6.3437486884438191E-2</v>
      </c>
      <c r="M3145" s="146">
        <f>+IF(K3145&lt;0,-H3145*L3145,H3145*L3145)</f>
        <v>-1.9775020850197267E-4</v>
      </c>
      <c r="N3145" s="142">
        <f>+M3145/K3145</f>
        <v>5.087849957181703E-3</v>
      </c>
      <c r="O3145" s="148"/>
    </row>
    <row r="3146" spans="2:15" x14ac:dyDescent="0.25">
      <c r="B3146" s="141"/>
      <c r="C3146" s="142"/>
      <c r="D3146" s="142"/>
      <c r="E3146" s="144" t="s">
        <v>168</v>
      </c>
      <c r="F3146" s="143">
        <v>184.94</v>
      </c>
      <c r="G3146" s="145">
        <f>110/1000</f>
        <v>0.11</v>
      </c>
      <c r="H3146" s="146">
        <f>+PI()*G3146^2/4</f>
        <v>9.5033177771091243E-3</v>
      </c>
      <c r="I3146" s="156">
        <f>+D3118+O3118</f>
        <v>335.78141873635428</v>
      </c>
      <c r="J3146" s="147">
        <f>+D3143</f>
        <v>335.26336379826694</v>
      </c>
      <c r="K3146" s="147">
        <f>+I3146-J3146</f>
        <v>0.51805493808734582</v>
      </c>
      <c r="L3146" s="142">
        <f>(-2*POWER(2*9.81*G3146*ABS(K3146)/F3146,0.5))*(LOG10(($D$2/(3.7*G3146))+((2.51*$D$3*POWER(F3146,0.5))/(G3146*POWER(2*9.81*G3146*ABS(K3146),0.5)))))</f>
        <v>0.54781011049523198</v>
      </c>
      <c r="M3146" s="146">
        <f>+IF(K3146&lt;0,-H3146*L3146,H3146*L3146)</f>
        <v>5.2060135615494517E-3</v>
      </c>
      <c r="N3146" s="142">
        <f>+M3146/K3146</f>
        <v>1.0049153436834338E-2</v>
      </c>
      <c r="O3146" s="148"/>
    </row>
    <row r="3147" spans="2:15" ht="15.75" x14ac:dyDescent="0.3">
      <c r="B3147" s="141"/>
      <c r="C3147" s="142"/>
      <c r="D3147" s="142"/>
      <c r="E3147" s="142"/>
      <c r="F3147" s="142"/>
      <c r="G3147" s="142"/>
      <c r="H3147" s="146"/>
      <c r="I3147" s="152"/>
      <c r="J3147" s="143"/>
      <c r="K3147" s="142"/>
      <c r="L3147" s="149" t="s">
        <v>166</v>
      </c>
      <c r="M3147" s="150">
        <f>+SUM(M3143:M3146)-C3143</f>
        <v>-3.4053987438553701E-6</v>
      </c>
      <c r="N3147" s="151">
        <f>+SUM(N3143:N3146)</f>
        <v>3.8502825482334427E-2</v>
      </c>
      <c r="O3147" s="153"/>
    </row>
    <row r="3148" spans="2:15" x14ac:dyDescent="0.25">
      <c r="B3148" s="141"/>
      <c r="C3148" s="142"/>
      <c r="D3148" s="142"/>
      <c r="E3148" s="142"/>
      <c r="F3148" s="142"/>
      <c r="G3148" s="142"/>
      <c r="H3148" s="146"/>
      <c r="I3148" s="142"/>
      <c r="J3148" s="143"/>
      <c r="K3148" s="142"/>
      <c r="L3148" s="142"/>
      <c r="M3148" s="142"/>
      <c r="N3148" s="142"/>
      <c r="O3148" s="153"/>
    </row>
    <row r="3149" spans="2:15" x14ac:dyDescent="0.25">
      <c r="B3149" s="154" t="s">
        <v>147</v>
      </c>
      <c r="C3149" s="142">
        <f>0.79/1000</f>
        <v>7.9000000000000001E-4</v>
      </c>
      <c r="D3149" s="147">
        <f>+D3110+O3110</f>
        <v>335.22449665199372</v>
      </c>
      <c r="E3149" s="144" t="s">
        <v>140</v>
      </c>
      <c r="F3149" s="143">
        <v>298.01</v>
      </c>
      <c r="G3149" s="143">
        <f>63/1000</f>
        <v>6.3E-2</v>
      </c>
      <c r="H3149" s="146">
        <f>+PI()*G3149^2/4</f>
        <v>3.1172453105244723E-3</v>
      </c>
      <c r="I3149" s="147">
        <f>+D3143+O3143</f>
        <v>335.26318690741795</v>
      </c>
      <c r="J3149" s="147">
        <f>+D3149</f>
        <v>335.22449665199372</v>
      </c>
      <c r="K3149" s="147">
        <f>+I3149-J3149</f>
        <v>3.8690255424228326E-2</v>
      </c>
      <c r="L3149" s="142">
        <f>(-2*POWER(2*9.81*G3149*ABS(K3149)/F3149,0.5))*(LOG10(($D$2/(3.7*G3149))+((2.51*$D$3*POWER(F3149,0.5))/(G3149*POWER(2*9.81*G3149*ABS(K3149),0.5)))))</f>
        <v>6.3267919902912639E-2</v>
      </c>
      <c r="M3149" s="146">
        <f>+IF(K3149&lt;0,-H3149*L3149,H3149*L3149)</f>
        <v>1.9722162662399236E-4</v>
      </c>
      <c r="N3149" s="142">
        <f>+M3149/K3149</f>
        <v>5.0974495893477533E-3</v>
      </c>
      <c r="O3149" s="148">
        <f>2*M3151/N3151</f>
        <v>-1.784623839869978E-4</v>
      </c>
    </row>
    <row r="3150" spans="2:15" x14ac:dyDescent="0.25">
      <c r="B3150" s="141"/>
      <c r="C3150" s="142"/>
      <c r="D3150" s="142"/>
      <c r="E3150" s="144" t="s">
        <v>169</v>
      </c>
      <c r="F3150" s="143">
        <v>119.71</v>
      </c>
      <c r="G3150" s="143">
        <f>63/1000</f>
        <v>6.3E-2</v>
      </c>
      <c r="H3150" s="146">
        <f>+PI()*G3150^2/4</f>
        <v>3.1172453105244723E-3</v>
      </c>
      <c r="I3150" s="147">
        <f>+D3114+O3114</f>
        <v>335.32776353201172</v>
      </c>
      <c r="J3150" s="147">
        <f>+D3149</f>
        <v>335.22449665199372</v>
      </c>
      <c r="K3150" s="147">
        <f>+I3150-J3150</f>
        <v>0.10326688001799766</v>
      </c>
      <c r="L3150" s="142">
        <f>(-2*POWER(2*9.81*G3150*ABS(K3150)/F3150,0.5))*(LOG10(($D$2/(3.7*G3150))+((2.51*$D$3*POWER(F3150,0.5))/(G3150*POWER(2*9.81*G3150*ABS(K3150),0.5)))))</f>
        <v>0.18985100237393543</v>
      </c>
      <c r="M3150" s="146">
        <f>+IF(K3150&lt;0,-H3150*L3150,H3150*L3150)</f>
        <v>5.9181214684852069E-4</v>
      </c>
      <c r="N3150" s="142">
        <f>+M3150/K3150</f>
        <v>5.7308998465469075E-3</v>
      </c>
      <c r="O3150" s="148"/>
    </row>
    <row r="3151" spans="2:15" ht="15.75" x14ac:dyDescent="0.3">
      <c r="B3151" s="141"/>
      <c r="C3151" s="142"/>
      <c r="D3151" s="142"/>
      <c r="E3151" s="142"/>
      <c r="F3151" s="142"/>
      <c r="G3151" s="142"/>
      <c r="H3151" s="146"/>
      <c r="I3151" s="142"/>
      <c r="J3151" s="142"/>
      <c r="K3151" s="142"/>
      <c r="L3151" s="149" t="s">
        <v>166</v>
      </c>
      <c r="M3151" s="150">
        <f>+SUM(M3149:M3150)-C3149</f>
        <v>-9.6622652748701212E-7</v>
      </c>
      <c r="N3151" s="151">
        <f>+SUM(N3149:N3150)</f>
        <v>1.0828349435894662E-2</v>
      </c>
      <c r="O3151" s="153"/>
    </row>
    <row r="3152" spans="2:15" x14ac:dyDescent="0.25">
      <c r="B3152" s="141"/>
      <c r="C3152" s="142"/>
      <c r="D3152" s="142"/>
      <c r="E3152" s="142"/>
      <c r="F3152" s="142"/>
      <c r="G3152" s="142"/>
      <c r="H3152" s="146"/>
      <c r="I3152" s="142"/>
      <c r="J3152" s="142"/>
      <c r="K3152" s="142"/>
      <c r="L3152" s="142"/>
      <c r="M3152" s="142"/>
      <c r="N3152" s="142"/>
      <c r="O3152" s="153"/>
    </row>
    <row r="3153" spans="2:15" x14ac:dyDescent="0.25">
      <c r="B3153" s="154" t="s">
        <v>148</v>
      </c>
      <c r="C3153" s="142">
        <f>0.76/1000</f>
        <v>7.6000000000000004E-4</v>
      </c>
      <c r="D3153" s="147">
        <f>+D3114+O3114</f>
        <v>335.32776353201172</v>
      </c>
      <c r="E3153" s="144" t="s">
        <v>169</v>
      </c>
      <c r="F3153" s="143">
        <v>119.71</v>
      </c>
      <c r="G3153" s="143">
        <f>63/1000</f>
        <v>6.3E-2</v>
      </c>
      <c r="H3153" s="146">
        <f>+PI()*G3153^2/4</f>
        <v>3.1172453105244723E-3</v>
      </c>
      <c r="I3153" s="147">
        <f>+D3149+O3149</f>
        <v>335.22431818960973</v>
      </c>
      <c r="J3153" s="261">
        <f>+D3153</f>
        <v>335.32776353201172</v>
      </c>
      <c r="K3153" s="147">
        <f>+I3153-J3153</f>
        <v>-0.103445342401983</v>
      </c>
      <c r="L3153" s="142">
        <f>(-2*POWER(2*9.81*G3153*ABS(K3153)/F3153,0.5))*(LOG10(($D$2/(3.7*G3153))+((2.51*$D$3*POWER(F3153,0.5))/(G3153*POWER(2*9.81*G3153*ABS(K3153),0.5)))))</f>
        <v>0.19003935911994119</v>
      </c>
      <c r="M3153" s="146">
        <f>+IF(K3153&lt;0,-H3153*L3153,H3153*L3153)</f>
        <v>-5.9239930103171276E-4</v>
      </c>
      <c r="N3153" s="142">
        <f>+M3153/K3153</f>
        <v>5.7266889671038178E-3</v>
      </c>
      <c r="O3153" s="148">
        <f>2*M3155/N3155</f>
        <v>-1.6851125215823642E-4</v>
      </c>
    </row>
    <row r="3154" spans="2:15" x14ac:dyDescent="0.25">
      <c r="B3154" s="141"/>
      <c r="C3154" s="142"/>
      <c r="D3154" s="142"/>
      <c r="E3154" s="144" t="s">
        <v>122</v>
      </c>
      <c r="F3154" s="143">
        <v>283.68</v>
      </c>
      <c r="G3154" s="143">
        <f>75/1000</f>
        <v>7.4999999999999997E-2</v>
      </c>
      <c r="H3154" s="146">
        <f>+PI()*G3154^2/4</f>
        <v>4.4178646691106467E-3</v>
      </c>
      <c r="I3154" s="147">
        <f>+D3118+O3118</f>
        <v>335.78141873635428</v>
      </c>
      <c r="J3154" s="261">
        <f>+D3153</f>
        <v>335.32776353201172</v>
      </c>
      <c r="K3154" s="147">
        <f>+I3154-J3154</f>
        <v>0.45365520434256723</v>
      </c>
      <c r="L3154" s="262">
        <f>(-2*POWER(2*9.81*G3154*ABS(K3154)/F3154,0.5))*(LOG10(($D$2/(3.7*G3154))+((2.51*$D$3*POWER(F3154,0.5))/(G3154*POWER(2*9.81*G3154*ABS(K3154),0.5)))))</f>
        <v>0.3059545406780948</v>
      </c>
      <c r="M3154" s="146">
        <f>+IF(K3154&lt;0,-H3154*L3154,H3154*L3154)</f>
        <v>1.3516657556157312E-3</v>
      </c>
      <c r="N3154" s="142">
        <f>+M3154/K3154</f>
        <v>2.9795001637301886E-3</v>
      </c>
      <c r="O3154" s="148"/>
    </row>
    <row r="3155" spans="2:15" ht="15.75" x14ac:dyDescent="0.3">
      <c r="B3155" s="141"/>
      <c r="C3155" s="142"/>
      <c r="D3155" s="142"/>
      <c r="E3155" s="142"/>
      <c r="F3155" s="142"/>
      <c r="G3155" s="142"/>
      <c r="H3155" s="142"/>
      <c r="I3155" s="142"/>
      <c r="J3155" s="142"/>
      <c r="K3155" s="142"/>
      <c r="L3155" s="149" t="s">
        <v>166</v>
      </c>
      <c r="M3155" s="150">
        <f>+SUM(M3153:M3154)-C3153</f>
        <v>-7.335454159816332E-7</v>
      </c>
      <c r="N3155" s="151">
        <f>+SUM(N3153:N3154)</f>
        <v>8.7061891308340064E-3</v>
      </c>
      <c r="O3155" s="153"/>
    </row>
    <row r="3156" spans="2:15" x14ac:dyDescent="0.25">
      <c r="B3156" s="154"/>
      <c r="C3156" s="142"/>
      <c r="D3156" s="142"/>
      <c r="E3156" s="142"/>
      <c r="F3156" s="142"/>
      <c r="G3156" s="142"/>
      <c r="H3156" s="142"/>
      <c r="I3156" s="142"/>
      <c r="J3156" s="142"/>
      <c r="K3156" s="142"/>
      <c r="L3156" s="142"/>
      <c r="M3156" s="142"/>
      <c r="N3156" s="142"/>
      <c r="O3156" s="153"/>
    </row>
    <row r="3157" spans="2:15" x14ac:dyDescent="0.25">
      <c r="B3157" s="154" t="s">
        <v>142</v>
      </c>
      <c r="C3157" s="142">
        <f>3.71/1000</f>
        <v>3.7099999999999998E-3</v>
      </c>
      <c r="D3157" s="147">
        <f>+D3118+O3118</f>
        <v>335.78141873635428</v>
      </c>
      <c r="E3157" s="144" t="s">
        <v>168</v>
      </c>
      <c r="F3157" s="143">
        <v>184.94</v>
      </c>
      <c r="G3157" s="145">
        <f>110/1000</f>
        <v>0.11</v>
      </c>
      <c r="H3157" s="146">
        <f>+PI()*G3157^2/4</f>
        <v>9.5033177771091243E-3</v>
      </c>
      <c r="I3157" s="147">
        <f>+D3143+O3143</f>
        <v>335.26318690741795</v>
      </c>
      <c r="J3157" s="261">
        <f>+D3157</f>
        <v>335.78141873635428</v>
      </c>
      <c r="K3157" s="147">
        <f>+I3157-J3157</f>
        <v>-0.51823182893633657</v>
      </c>
      <c r="L3157" s="262">
        <f>(-2*POWER(2*9.81*G3157*ABS(K3157)/F3157,0.5))*(LOG10(($D$2/(3.7*G3157))+((2.51*$D$3*POWER(F3157,0.5))/(G3157*POWER(2*9.81*G3157*ABS(K3157),0.5)))))</f>
        <v>0.54791501637729756</v>
      </c>
      <c r="M3157" s="146">
        <f>+IF(K3157&lt;0,-H3157*L3157,H3157*L3157)</f>
        <v>-5.2070105154834092E-3</v>
      </c>
      <c r="N3157" s="142">
        <f>+M3157/K3157</f>
        <v>1.0047647065929401E-2</v>
      </c>
      <c r="O3157" s="148">
        <f>2*M3160/N3160</f>
        <v>-1.4178974038520179E-4</v>
      </c>
    </row>
    <row r="3158" spans="2:15" x14ac:dyDescent="0.25">
      <c r="B3158" s="141"/>
      <c r="C3158" s="142"/>
      <c r="D3158" s="142"/>
      <c r="E3158" s="144" t="s">
        <v>171</v>
      </c>
      <c r="F3158" s="143">
        <v>283.68</v>
      </c>
      <c r="G3158" s="143">
        <f>75/1000</f>
        <v>7.4999999999999997E-2</v>
      </c>
      <c r="H3158" s="146">
        <f>+PI()*G3158^2/4</f>
        <v>4.4178646691106467E-3</v>
      </c>
      <c r="I3158" s="147">
        <f>+D3153+O3153</f>
        <v>335.32759502075953</v>
      </c>
      <c r="J3158" s="261">
        <f>+D3157</f>
        <v>335.78141873635428</v>
      </c>
      <c r="K3158" s="147">
        <f>+I3158-J3158</f>
        <v>-0.45382371559475132</v>
      </c>
      <c r="L3158" s="262">
        <f>(-2*POWER(2*9.81*G3158*ABS(K3158)/F3158,0.5))*(LOG10(($D$2/(3.7*G3158))+((2.51*$D$3*POWER(F3158,0.5))/(G3158*POWER(2*9.81*G3158*ABS(K3158),0.5)))))</f>
        <v>0.30601912448124174</v>
      </c>
      <c r="M3158" s="146">
        <f>+IF(K3158&lt;0,-H3158*L3158,H3158*L3158)</f>
        <v>-1.3519510781178508E-3</v>
      </c>
      <c r="N3158" s="142">
        <f>+M3158/K3158</f>
        <v>2.9790225403845925E-3</v>
      </c>
      <c r="O3158" s="148"/>
    </row>
    <row r="3159" spans="2:15" x14ac:dyDescent="0.25">
      <c r="B3159" s="141"/>
      <c r="C3159" s="142"/>
      <c r="D3159" s="142"/>
      <c r="E3159" s="144" t="s">
        <v>170</v>
      </c>
      <c r="F3159" s="143">
        <v>372.26</v>
      </c>
      <c r="G3159" s="145">
        <f>110/1000</f>
        <v>0.11</v>
      </c>
      <c r="H3159" s="146">
        <f>+PI()*G3159^2/4</f>
        <v>9.5033177771091243E-3</v>
      </c>
      <c r="I3159" s="147">
        <v>339.3</v>
      </c>
      <c r="J3159" s="261">
        <f>+D3157</f>
        <v>335.78141873635428</v>
      </c>
      <c r="K3159" s="147">
        <f>+I3159-J3159</f>
        <v>3.5185812636457285</v>
      </c>
      <c r="L3159" s="262">
        <f>(-2*POWER(2*9.81*G3159*ABS(K3159)/F3159,0.5))*(LOG10(($D$2/(3.7*G3159))+((2.51*$D$3*POWER(F3159,0.5))/(G3159*POWER(2*9.81*G3159*ABS(K3159),0.5)))))</f>
        <v>1.0804470003875479</v>
      </c>
      <c r="M3159" s="146">
        <f>+IF(K3159&lt;0,-H3159*L3159,H3159*L3159)</f>
        <v>1.0267831186007213E-2</v>
      </c>
      <c r="N3159" s="142">
        <f>+M3159/K3159</f>
        <v>2.9181736662146447E-3</v>
      </c>
      <c r="O3159" s="148"/>
    </row>
    <row r="3160" spans="2:15" ht="16.5" thickBot="1" x14ac:dyDescent="0.35">
      <c r="B3160" s="299"/>
      <c r="C3160" s="300"/>
      <c r="D3160" s="300"/>
      <c r="E3160" s="300"/>
      <c r="F3160" s="300"/>
      <c r="G3160" s="300"/>
      <c r="H3160" s="300"/>
      <c r="I3160" s="300"/>
      <c r="J3160" s="300"/>
      <c r="K3160" s="300"/>
      <c r="L3160" s="301" t="s">
        <v>166</v>
      </c>
      <c r="M3160" s="302">
        <f>+SUM(M3157:M3159)-C3157</f>
        <v>-1.1304075940472835E-6</v>
      </c>
      <c r="N3160" s="303">
        <f>+SUM(N3157:N3159)</f>
        <v>1.5944843272528639E-2</v>
      </c>
      <c r="O3160" s="304"/>
    </row>
    <row r="3162" spans="2:15" ht="15.75" thickBot="1" x14ac:dyDescent="0.3"/>
    <row r="3163" spans="2:15" ht="15.75" thickBot="1" x14ac:dyDescent="0.3">
      <c r="B3163" s="131">
        <f>+B3124+1</f>
        <v>82</v>
      </c>
      <c r="D3163" s="297"/>
    </row>
    <row r="3164" spans="2:15" ht="32.25" thickBot="1" x14ac:dyDescent="0.3">
      <c r="B3164" s="125" t="s">
        <v>151</v>
      </c>
      <c r="C3164" s="298" t="s">
        <v>161</v>
      </c>
      <c r="D3164" s="298" t="s">
        <v>153</v>
      </c>
      <c r="E3164" s="125" t="s">
        <v>152</v>
      </c>
      <c r="F3164" s="125" t="s">
        <v>78</v>
      </c>
      <c r="G3164" s="125" t="s">
        <v>115</v>
      </c>
      <c r="H3164" s="125" t="s">
        <v>154</v>
      </c>
      <c r="I3164" s="125" t="s">
        <v>155</v>
      </c>
      <c r="J3164" s="125" t="s">
        <v>156</v>
      </c>
      <c r="K3164" s="125" t="s">
        <v>157</v>
      </c>
      <c r="L3164" s="125" t="s">
        <v>82</v>
      </c>
      <c r="M3164" s="125" t="s">
        <v>164</v>
      </c>
      <c r="N3164" s="125" t="s">
        <v>158</v>
      </c>
      <c r="O3164" s="129" t="s">
        <v>165</v>
      </c>
    </row>
    <row r="3165" spans="2:15" x14ac:dyDescent="0.25">
      <c r="B3165" s="132" t="s">
        <v>127</v>
      </c>
      <c r="C3165" s="133">
        <f>2.97/1000</f>
        <v>2.97E-3</v>
      </c>
      <c r="D3165" s="134">
        <f>+D3126+O3126</f>
        <v>336.46972409395295</v>
      </c>
      <c r="E3165" s="135" t="s">
        <v>110</v>
      </c>
      <c r="F3165" s="136">
        <v>310.83</v>
      </c>
      <c r="G3165" s="137">
        <f>110/1000</f>
        <v>0.11</v>
      </c>
      <c r="H3165" s="138">
        <f>+PI()*G3165^2/4</f>
        <v>9.5033177771091243E-3</v>
      </c>
      <c r="I3165" s="134">
        <v>339.3</v>
      </c>
      <c r="J3165" s="134">
        <f>+D3165</f>
        <v>336.46972409395295</v>
      </c>
      <c r="K3165" s="134">
        <f>+I3165-J3165</f>
        <v>2.8302759060470635</v>
      </c>
      <c r="L3165" s="133">
        <f>(-2*POWER(2*9.81*G3165*ABS(K3165)/F3165,0.5))*(LOG10(($D$2/(3.7*G3165))+((2.51*$D$3*POWER(F3165,0.5))/(G3165*POWER(2*9.81*G3165*ABS(K3165),0.5)))))</f>
        <v>1.0582408077784522</v>
      </c>
      <c r="M3165" s="139">
        <f>+IF(K3165&lt;0,-H3165*L3165,H3165*L3165)</f>
        <v>1.0056798681023285E-2</v>
      </c>
      <c r="N3165" s="133">
        <f>+M3165/K3165</f>
        <v>3.5532926876621104E-3</v>
      </c>
      <c r="O3165" s="140">
        <f>2*M3167/N3167</f>
        <v>-1.1574767937858463E-4</v>
      </c>
    </row>
    <row r="3166" spans="2:15" x14ac:dyDescent="0.25">
      <c r="B3166" s="141"/>
      <c r="C3166" s="142"/>
      <c r="D3166" s="143"/>
      <c r="E3166" s="144" t="s">
        <v>138</v>
      </c>
      <c r="F3166" s="143">
        <v>240.22</v>
      </c>
      <c r="G3166" s="145">
        <f>110/1000</f>
        <v>0.11</v>
      </c>
      <c r="H3166" s="146">
        <f>+PI()*G3166^2/4</f>
        <v>9.5033177771091243E-3</v>
      </c>
      <c r="I3166" s="147">
        <f>+D3130+O3130</f>
        <v>335.30211367778048</v>
      </c>
      <c r="J3166" s="147">
        <f>+D3165</f>
        <v>336.46972409395295</v>
      </c>
      <c r="K3166" s="147">
        <f>+I3166-J3166</f>
        <v>-1.1676104161724652</v>
      </c>
      <c r="L3166" s="142">
        <f>(-2*POWER(2*9.81*G3166*ABS(K3166)/F3166,0.5))*(LOG10(($D$2/(3.7*G3166))+((2.51*$D$3*POWER(F3166,0.5))/(G3166*POWER(2*9.81*G3166*ABS(K3166),0.5)))))</f>
        <v>0.74577697833379208</v>
      </c>
      <c r="M3166" s="146">
        <f>+IF(K3166&lt;0,-H3166*L3166,H3166*L3166)</f>
        <v>-7.0873556159582523E-3</v>
      </c>
      <c r="N3166" s="142">
        <f>+M3166/K3166</f>
        <v>6.069966075834831E-3</v>
      </c>
      <c r="O3166" s="148"/>
    </row>
    <row r="3167" spans="2:15" ht="15.75" x14ac:dyDescent="0.3">
      <c r="B3167" s="141"/>
      <c r="C3167" s="142"/>
      <c r="D3167" s="143"/>
      <c r="E3167" s="144"/>
      <c r="F3167" s="143"/>
      <c r="G3167" s="145"/>
      <c r="H3167" s="146"/>
      <c r="I3167" s="147"/>
      <c r="J3167" s="147"/>
      <c r="K3167" s="147"/>
      <c r="L3167" s="149" t="s">
        <v>166</v>
      </c>
      <c r="M3167" s="150">
        <f>+SUM(M3165:M3166)-C3165</f>
        <v>-5.569349349671994E-7</v>
      </c>
      <c r="N3167" s="151">
        <f>+SUM(N3165:N3166)</f>
        <v>9.6232587634969419E-3</v>
      </c>
      <c r="O3167" s="148"/>
    </row>
    <row r="3168" spans="2:15" x14ac:dyDescent="0.25">
      <c r="B3168" s="141"/>
      <c r="C3168" s="142"/>
      <c r="D3168" s="143"/>
      <c r="E3168" s="144"/>
      <c r="F3168" s="142"/>
      <c r="G3168" s="142"/>
      <c r="H3168" s="146"/>
      <c r="I3168" s="152"/>
      <c r="J3168" s="142"/>
      <c r="K3168" s="142"/>
      <c r="L3168" s="142"/>
      <c r="M3168" s="142"/>
      <c r="N3168" s="142"/>
      <c r="O3168" s="153"/>
    </row>
    <row r="3169" spans="2:15" x14ac:dyDescent="0.25">
      <c r="B3169" s="154" t="s">
        <v>128</v>
      </c>
      <c r="C3169" s="142">
        <f>3.73/1000</f>
        <v>3.7299999999999998E-3</v>
      </c>
      <c r="D3169" s="147">
        <f>+D3130+O3130</f>
        <v>335.30211367778048</v>
      </c>
      <c r="E3169" s="144" t="s">
        <v>138</v>
      </c>
      <c r="F3169" s="143">
        <v>240.22</v>
      </c>
      <c r="G3169" s="155">
        <f>110/1000</f>
        <v>0.11</v>
      </c>
      <c r="H3169" s="146">
        <f>+PI()*G3169^2/4</f>
        <v>9.5033177771091243E-3</v>
      </c>
      <c r="I3169" s="156">
        <f>+D3165+O3165</f>
        <v>336.46960834627356</v>
      </c>
      <c r="J3169" s="147">
        <f>+D3169</f>
        <v>335.30211367778048</v>
      </c>
      <c r="K3169" s="147">
        <f>+I3169-J3169</f>
        <v>1.1674946684930774</v>
      </c>
      <c r="L3169" s="142">
        <f>(-2*POWER(2*9.81*G3169*ABS(K3169)/F3169,0.5))*(LOG10(($D$2/(3.7*G3169))+((2.51*$D$3*POWER(F3169,0.5))/(G3169*POWER(2*9.81*G3169*ABS(K3169),0.5)))))</f>
        <v>0.74573567375820649</v>
      </c>
      <c r="M3169" s="146">
        <f>+IF(K3169&lt;0,-H3169*L3169,H3169*L3169)</f>
        <v>7.0869630854508139E-3</v>
      </c>
      <c r="N3169" s="142">
        <f>+M3169/K3169</f>
        <v>6.0702316479082372E-3</v>
      </c>
      <c r="O3169" s="148">
        <f>2*M3172/N3172</f>
        <v>-1.6917955569211644E-4</v>
      </c>
    </row>
    <row r="3170" spans="2:15" x14ac:dyDescent="0.25">
      <c r="B3170" s="141"/>
      <c r="C3170" s="142"/>
      <c r="D3170" s="143"/>
      <c r="E3170" s="144" t="s">
        <v>139</v>
      </c>
      <c r="F3170" s="147">
        <v>237.3</v>
      </c>
      <c r="G3170" s="155">
        <f>110/1000</f>
        <v>0.11</v>
      </c>
      <c r="H3170" s="146">
        <f>+PI()*G3170^2/4</f>
        <v>9.5033177771091243E-3</v>
      </c>
      <c r="I3170" s="156">
        <f>+D3135+O3135</f>
        <v>335.10939018039005</v>
      </c>
      <c r="J3170" s="147">
        <f>+D3169</f>
        <v>335.30211367778048</v>
      </c>
      <c r="K3170" s="147">
        <f>+I3170-J3170</f>
        <v>-0.19272349739043193</v>
      </c>
      <c r="L3170" s="142">
        <f>(-2*POWER(2*9.81*G3170*ABS(K3170)/F3170,0.5))*(LOG10(($D$2/(3.7*G3170))+((2.51*$D$3*POWER(F3170,0.5))/(G3170*POWER(2*9.81*G3170*ABS(K3170),0.5)))))</f>
        <v>0.27266364790036762</v>
      </c>
      <c r="M3170" s="146">
        <f>+IF(K3170&lt;0,-H3170*L3170,H3170*L3170)</f>
        <v>-2.5912092922629865E-3</v>
      </c>
      <c r="N3170" s="142">
        <f>+M3170/K3170</f>
        <v>1.3445217253470367E-2</v>
      </c>
      <c r="O3170" s="148"/>
    </row>
    <row r="3171" spans="2:15" x14ac:dyDescent="0.25">
      <c r="B3171" s="141"/>
      <c r="C3171" s="142"/>
      <c r="D3171" s="143"/>
      <c r="E3171" s="144" t="s">
        <v>112</v>
      </c>
      <c r="F3171" s="143">
        <v>401.36</v>
      </c>
      <c r="G3171" s="155">
        <f>110/1000</f>
        <v>0.11</v>
      </c>
      <c r="H3171" s="146">
        <f>+PI()*G3171^2/4</f>
        <v>9.5033177771091243E-3</v>
      </c>
      <c r="I3171" s="156">
        <f>+D3143+O3143</f>
        <v>335.26318690741795</v>
      </c>
      <c r="J3171" s="147">
        <f>+D3169</f>
        <v>335.30211367778048</v>
      </c>
      <c r="K3171" s="147">
        <f>+I3171-J3171</f>
        <v>-3.8926770362536445E-2</v>
      </c>
      <c r="L3171" s="142">
        <f>(-2*POWER(2*9.81*G3171*ABS(K3171)/F3171,0.5))*(LOG10(($D$2/(3.7*G3171))+((2.51*$D$3*POWER(F3171,0.5))/(G3171*POWER(2*9.81*G3171*ABS(K3171),0.5)))))</f>
        <v>8.0927088640756734E-2</v>
      </c>
      <c r="M3171" s="146">
        <f>+IF(K3171&lt;0,-H3171*L3171,H3171*L3171)</f>
        <v>-7.6907584012938937E-4</v>
      </c>
      <c r="N3171" s="142">
        <f>+M3171/K3171</f>
        <v>1.9756990702459006E-2</v>
      </c>
      <c r="O3171" s="148"/>
    </row>
    <row r="3172" spans="2:15" ht="15.75" x14ac:dyDescent="0.3">
      <c r="B3172" s="141"/>
      <c r="C3172" s="142"/>
      <c r="D3172" s="143"/>
      <c r="E3172" s="144"/>
      <c r="F3172" s="143"/>
      <c r="G3172" s="155"/>
      <c r="H3172" s="146"/>
      <c r="I3172" s="156"/>
      <c r="J3172" s="147"/>
      <c r="K3172" s="147"/>
      <c r="L3172" s="149" t="s">
        <v>166</v>
      </c>
      <c r="M3172" s="150">
        <f>+SUM(M3169:M3171)-C3169</f>
        <v>-3.3220469415613622E-6</v>
      </c>
      <c r="N3172" s="151">
        <f>+SUM(N3169:N3171)</f>
        <v>3.9272439603837611E-2</v>
      </c>
      <c r="O3172" s="153"/>
    </row>
    <row r="3173" spans="2:15" x14ac:dyDescent="0.25">
      <c r="B3173" s="141"/>
      <c r="C3173" s="142"/>
      <c r="D3173" s="143"/>
      <c r="E3173" s="144"/>
      <c r="F3173" s="142"/>
      <c r="G3173" s="142"/>
      <c r="H3173" s="146"/>
      <c r="I3173" s="152"/>
      <c r="J3173" s="143"/>
      <c r="K3173" s="142"/>
      <c r="L3173" s="142"/>
      <c r="M3173" s="142"/>
      <c r="N3173" s="142"/>
      <c r="O3173" s="153"/>
    </row>
    <row r="3174" spans="2:15" x14ac:dyDescent="0.25">
      <c r="B3174" s="154" t="s">
        <v>141</v>
      </c>
      <c r="C3174" s="179">
        <f>1.9/1000</f>
        <v>1.9E-3</v>
      </c>
      <c r="D3174" s="147">
        <f>+D3135+O3135</f>
        <v>335.10939018039005</v>
      </c>
      <c r="E3174" s="144" t="s">
        <v>139</v>
      </c>
      <c r="F3174" s="147">
        <v>237.3</v>
      </c>
      <c r="G3174" s="155">
        <f>110/1000</f>
        <v>0.11</v>
      </c>
      <c r="H3174" s="146">
        <f>+PI()*G3174^2/4</f>
        <v>9.5033177771091243E-3</v>
      </c>
      <c r="I3174" s="156">
        <f>+D3169+O3169</f>
        <v>335.30194449822477</v>
      </c>
      <c r="J3174" s="147">
        <f>+D3174</f>
        <v>335.10939018039005</v>
      </c>
      <c r="K3174" s="147">
        <f>+I3174-J3174</f>
        <v>0.19255431783471977</v>
      </c>
      <c r="L3174" s="142">
        <f>(-2*POWER(2*9.81*G3174*ABS(K3174)/F3174,0.5))*(LOG10(($D$2/(3.7*G3174))+((2.51*$D$3*POWER(F3174,0.5))/(G3174*POWER(2*9.81*G3174*ABS(K3174),0.5)))))</f>
        <v>0.27252808975424991</v>
      </c>
      <c r="M3174" s="146">
        <f>+IF(K3174&lt;0,-H3174*L3174,H3174*L3174)</f>
        <v>2.5899210401231542E-3</v>
      </c>
      <c r="N3174" s="142">
        <f>+M3174/K3174</f>
        <v>1.3450339983267627E-2</v>
      </c>
      <c r="O3174" s="148">
        <f>2*M3176/N3176</f>
        <v>-1.7121481610529236E-4</v>
      </c>
    </row>
    <row r="3175" spans="2:15" x14ac:dyDescent="0.25">
      <c r="B3175" s="141"/>
      <c r="C3175" s="142"/>
      <c r="D3175" s="143"/>
      <c r="E3175" s="144" t="s">
        <v>117</v>
      </c>
      <c r="F3175" s="143">
        <v>401.35</v>
      </c>
      <c r="G3175" s="143">
        <f>75/1000</f>
        <v>7.4999999999999997E-2</v>
      </c>
      <c r="H3175" s="146">
        <f>+PI()*G3175^2/4</f>
        <v>4.4178646691106467E-3</v>
      </c>
      <c r="I3175" s="156">
        <f>+D3139+O3139</f>
        <v>334.91085636754428</v>
      </c>
      <c r="J3175" s="147">
        <f>+D3174</f>
        <v>335.10939018039005</v>
      </c>
      <c r="K3175" s="147">
        <f>+I3175-J3175</f>
        <v>-0.19853381284576699</v>
      </c>
      <c r="L3175" s="142">
        <f>(-2*POWER(2*9.81*G3175*ABS(K3175)/F3175,0.5))*(LOG10(($D$2/(3.7*G3175))+((2.51*$D$3*POWER(F3175,0.5))/(G3175*POWER(2*9.81*G3175*ABS(K3175),0.5)))))</f>
        <v>0.15649429268635229</v>
      </c>
      <c r="M3175" s="146">
        <f>+IF(K3175&lt;0,-H3175*L3175,H3175*L3175)</f>
        <v>-6.9137060657649646E-4</v>
      </c>
      <c r="N3175" s="142">
        <f>+M3175/K3175</f>
        <v>3.4823821527751281E-3</v>
      </c>
      <c r="O3175" s="148"/>
    </row>
    <row r="3176" spans="2:15" ht="15.75" x14ac:dyDescent="0.3">
      <c r="B3176" s="141"/>
      <c r="C3176" s="142"/>
      <c r="D3176" s="143"/>
      <c r="E3176" s="144"/>
      <c r="F3176" s="142"/>
      <c r="G3176" s="142"/>
      <c r="H3176" s="146"/>
      <c r="I3176" s="152"/>
      <c r="J3176" s="143"/>
      <c r="K3176" s="142"/>
      <c r="L3176" s="149" t="s">
        <v>166</v>
      </c>
      <c r="M3176" s="150">
        <f>+SUM(M3174:M3175)-C3174</f>
        <v>-1.4495664533422867E-6</v>
      </c>
      <c r="N3176" s="151">
        <f>+SUM(N3174:N3175)</f>
        <v>1.6932722136042754E-2</v>
      </c>
      <c r="O3176" s="153"/>
    </row>
    <row r="3177" spans="2:15" ht="15.75" x14ac:dyDescent="0.3">
      <c r="B3177" s="141"/>
      <c r="C3177" s="142"/>
      <c r="D3177" s="143"/>
      <c r="E3177" s="144"/>
      <c r="F3177" s="142"/>
      <c r="G3177" s="142"/>
      <c r="H3177" s="146"/>
      <c r="I3177" s="152"/>
      <c r="J3177" s="143"/>
      <c r="K3177" s="142"/>
      <c r="L3177" s="149"/>
      <c r="M3177" s="150"/>
      <c r="N3177" s="151"/>
      <c r="O3177" s="153"/>
    </row>
    <row r="3178" spans="2:15" x14ac:dyDescent="0.25">
      <c r="B3178" s="154" t="s">
        <v>145</v>
      </c>
      <c r="C3178" s="143">
        <f>1.95/1000</f>
        <v>1.9499999999999999E-3</v>
      </c>
      <c r="D3178" s="147">
        <f>+D3139+O3139</f>
        <v>334.91085636754428</v>
      </c>
      <c r="E3178" s="144" t="s">
        <v>117</v>
      </c>
      <c r="F3178" s="143">
        <v>401.35</v>
      </c>
      <c r="G3178" s="143">
        <f>75/1000</f>
        <v>7.4999999999999997E-2</v>
      </c>
      <c r="H3178" s="146">
        <f>+PI()*G3178^2/4</f>
        <v>4.4178646691106467E-3</v>
      </c>
      <c r="I3178" s="147">
        <f>+D3174+O3174</f>
        <v>335.10921896557397</v>
      </c>
      <c r="J3178" s="147">
        <f>+D3178</f>
        <v>334.91085636754428</v>
      </c>
      <c r="K3178" s="147">
        <f>+I3178-J3178</f>
        <v>0.19836259802968925</v>
      </c>
      <c r="L3178" s="262">
        <f>(-2*POWER(2*9.81*G3178*ABS(K3178)/F3178,0.5))*(LOG10(($D$2/(3.7*G3178))+((2.51*$D$3*POWER(F3178,0.5))/(G3178*POWER(2*9.81*G3178*ABS(K3178),0.5)))))</f>
        <v>0.15641673670528863</v>
      </c>
      <c r="M3178" s="146">
        <f>+IF(K3178&lt;0,-H3178*L3178,H3178*L3178)</f>
        <v>6.9102797474787712E-4</v>
      </c>
      <c r="N3178" s="142">
        <f>+M3178/K3178</f>
        <v>3.4836606376997029E-3</v>
      </c>
      <c r="O3178" s="148">
        <f>2*M3180/N3180</f>
        <v>-1.7206189309845895E-4</v>
      </c>
    </row>
    <row r="3179" spans="2:15" x14ac:dyDescent="0.25">
      <c r="B3179" s="141"/>
      <c r="C3179" s="142"/>
      <c r="D3179" s="143"/>
      <c r="E3179" s="144" t="s">
        <v>167</v>
      </c>
      <c r="F3179" s="143">
        <v>249.85</v>
      </c>
      <c r="G3179" s="143">
        <f>75/1000</f>
        <v>7.4999999999999997E-2</v>
      </c>
      <c r="H3179" s="146">
        <f>+PI()*G3179^2/4</f>
        <v>4.4178646691106467E-3</v>
      </c>
      <c r="I3179" s="147">
        <f>+D3143+O3143</f>
        <v>335.26318690741795</v>
      </c>
      <c r="J3179" s="147">
        <f>+D3178</f>
        <v>334.91085636754428</v>
      </c>
      <c r="K3179" s="147">
        <f>+I3179-J3179</f>
        <v>0.35233053987366247</v>
      </c>
      <c r="L3179" s="142">
        <f>(-2*POWER(2*9.81*G3179*ABS(K3179)/F3179,0.5))*(LOG10(($D$2/(3.7*G3179))+((2.51*$D$3*POWER(F3179,0.5))/(G3179*POWER(2*9.81*G3179*ABS(K3179),0.5)))))</f>
        <v>0.28483558309631041</v>
      </c>
      <c r="M3179" s="146">
        <f>+IF(K3179&lt;0,-H3179*L3179,H3179*L3179)</f>
        <v>1.2583650590667194E-3</v>
      </c>
      <c r="N3179" s="142">
        <f>+M3179/K3179</f>
        <v>3.5715469329395625E-3</v>
      </c>
      <c r="O3179" s="148"/>
    </row>
    <row r="3180" spans="2:15" ht="15.75" x14ac:dyDescent="0.3">
      <c r="B3180" s="141"/>
      <c r="C3180" s="142"/>
      <c r="D3180" s="152"/>
      <c r="E3180" s="144"/>
      <c r="F3180" s="142"/>
      <c r="G3180" s="142"/>
      <c r="H3180" s="146"/>
      <c r="I3180" s="152"/>
      <c r="J3180" s="143"/>
      <c r="K3180" s="142"/>
      <c r="L3180" s="149" t="s">
        <v>166</v>
      </c>
      <c r="M3180" s="150">
        <f>+SUM(M3178:M3179)-C3178</f>
        <v>-6.069661854033858E-7</v>
      </c>
      <c r="N3180" s="151">
        <f>+SUM(N3178:N3179)</f>
        <v>7.0552075706392658E-3</v>
      </c>
      <c r="O3180" s="153"/>
    </row>
    <row r="3181" spans="2:15" x14ac:dyDescent="0.25">
      <c r="B3181" s="141"/>
      <c r="C3181" s="142"/>
      <c r="D3181" s="152"/>
      <c r="E3181" s="144"/>
      <c r="F3181" s="142"/>
      <c r="G3181" s="142"/>
      <c r="H3181" s="146"/>
      <c r="I3181" s="152"/>
      <c r="J3181" s="143"/>
      <c r="K3181" s="142"/>
      <c r="L3181" s="142"/>
      <c r="M3181" s="142"/>
      <c r="N3181" s="142"/>
      <c r="O3181" s="153"/>
    </row>
    <row r="3182" spans="2:15" x14ac:dyDescent="0.25">
      <c r="B3182" s="154" t="s">
        <v>146</v>
      </c>
      <c r="C3182" s="143">
        <f>4.52/1000</f>
        <v>4.5199999999999997E-3</v>
      </c>
      <c r="D3182" s="156">
        <f>+D3143+O3143</f>
        <v>335.26318690741795</v>
      </c>
      <c r="E3182" s="144" t="s">
        <v>112</v>
      </c>
      <c r="F3182" s="143">
        <v>401.36</v>
      </c>
      <c r="G3182" s="145">
        <f>110/1000</f>
        <v>0.11</v>
      </c>
      <c r="H3182" s="146">
        <f>+PI()*G3182^2/4</f>
        <v>9.5033177771091243E-3</v>
      </c>
      <c r="I3182" s="156">
        <f>+D3169+O3169</f>
        <v>335.30194449822477</v>
      </c>
      <c r="J3182" s="147">
        <f>+D3182</f>
        <v>335.26318690741795</v>
      </c>
      <c r="K3182" s="147">
        <f>+I3182-J3182</f>
        <v>3.8757590806824282E-2</v>
      </c>
      <c r="L3182" s="142">
        <f>(-2*POWER(2*9.81*G3182*ABS(K3182)/F3182,0.5))*(LOG10(($D$2/(3.7*G3182))+((2.51*$D$3*POWER(F3182,0.5))/(G3182*POWER(2*9.81*G3182*ABS(K3182),0.5)))))</f>
        <v>8.0723793806186189E-2</v>
      </c>
      <c r="M3182" s="146">
        <f>+IF(K3182&lt;0,-H3182*L3182,H3182*L3182)</f>
        <v>7.6714386471402063E-4</v>
      </c>
      <c r="N3182" s="142">
        <f>+M3182/K3182</f>
        <v>1.9793383663541466E-2</v>
      </c>
      <c r="O3182" s="148">
        <f>2*M3186/N3186</f>
        <v>-1.6177799116426288E-4</v>
      </c>
    </row>
    <row r="3183" spans="2:15" x14ac:dyDescent="0.25">
      <c r="B3183" s="141"/>
      <c r="C3183" s="142"/>
      <c r="D3183" s="152"/>
      <c r="E3183" s="144" t="s">
        <v>167</v>
      </c>
      <c r="F3183" s="143">
        <v>249.85</v>
      </c>
      <c r="G3183" s="145">
        <f>75/1000</f>
        <v>7.4999999999999997E-2</v>
      </c>
      <c r="H3183" s="146">
        <f>+PI()*G3183^2/4</f>
        <v>4.4178646691106467E-3</v>
      </c>
      <c r="I3183" s="156">
        <f>+D3178+O3178</f>
        <v>334.91068430565116</v>
      </c>
      <c r="J3183" s="147">
        <f>+D3182</f>
        <v>335.26318690741795</v>
      </c>
      <c r="K3183" s="147">
        <f>+I3183-J3183</f>
        <v>-0.35250260176678694</v>
      </c>
      <c r="L3183" s="142">
        <f>(-2*POWER(2*9.81*G3183*ABS(K3183)/F3183,0.5))*(LOG10(($D$2/(3.7*G3183))+((2.51*$D$3*POWER(F3183,0.5))/(G3183*POWER(2*9.81*G3183*ABS(K3183),0.5)))))</f>
        <v>0.28491471624402115</v>
      </c>
      <c r="M3183" s="146">
        <f>+IF(K3183&lt;0,-H3183*L3183,H3183*L3183)</f>
        <v>-1.2587146586041462E-3</v>
      </c>
      <c r="N3183" s="142">
        <f>+M3183/K3183</f>
        <v>3.5707953708577229E-3</v>
      </c>
      <c r="O3183" s="148"/>
    </row>
    <row r="3184" spans="2:15" x14ac:dyDescent="0.25">
      <c r="B3184" s="141"/>
      <c r="C3184" s="142"/>
      <c r="D3184" s="152"/>
      <c r="E3184" s="144" t="s">
        <v>140</v>
      </c>
      <c r="F3184" s="143">
        <v>298.01</v>
      </c>
      <c r="G3184" s="145">
        <f>63/1000</f>
        <v>6.3E-2</v>
      </c>
      <c r="H3184" s="146">
        <f>+PI()*G3184^2/4</f>
        <v>3.1172453105244723E-3</v>
      </c>
      <c r="I3184" s="156">
        <f>+D3149+O3149</f>
        <v>335.22431818960973</v>
      </c>
      <c r="J3184" s="147">
        <f>+D3182</f>
        <v>335.26318690741795</v>
      </c>
      <c r="K3184" s="147">
        <f>+I3184-J3184</f>
        <v>-3.886871780821366E-2</v>
      </c>
      <c r="L3184" s="142">
        <f>(-2*POWER(2*9.81*G3184*ABS(K3184)/F3184,0.5))*(LOG10(($D$2/(3.7*G3184))+((2.51*$D$3*POWER(F3184,0.5))/(G3184*POWER(2*9.81*G3184*ABS(K3184),0.5)))))</f>
        <v>6.3438991876838102E-2</v>
      </c>
      <c r="M3184" s="146">
        <f>+IF(K3184&lt;0,-H3184*L3184,H3184*L3184)</f>
        <v>-1.9775489993247367E-4</v>
      </c>
      <c r="N3184" s="142">
        <f>+M3184/K3184</f>
        <v>5.0877649452764941E-3</v>
      </c>
      <c r="O3184" s="148"/>
    </row>
    <row r="3185" spans="2:15" x14ac:dyDescent="0.25">
      <c r="B3185" s="141"/>
      <c r="C3185" s="142"/>
      <c r="D3185" s="142"/>
      <c r="E3185" s="144" t="s">
        <v>168</v>
      </c>
      <c r="F3185" s="143">
        <v>184.94</v>
      </c>
      <c r="G3185" s="145">
        <f>110/1000</f>
        <v>0.11</v>
      </c>
      <c r="H3185" s="146">
        <f>+PI()*G3185^2/4</f>
        <v>9.5033177771091243E-3</v>
      </c>
      <c r="I3185" s="156">
        <f>+D3157+O3157</f>
        <v>335.7812769466139</v>
      </c>
      <c r="J3185" s="147">
        <f>+D3182</f>
        <v>335.26318690741795</v>
      </c>
      <c r="K3185" s="147">
        <f>+I3185-J3185</f>
        <v>0.51809003919595398</v>
      </c>
      <c r="L3185" s="142">
        <f>(-2*POWER(2*9.81*G3185*ABS(K3185)/F3185,0.5))*(LOG10(($D$2/(3.7*G3185))+((2.51*$D$3*POWER(F3185,0.5))/(G3185*POWER(2*9.81*G3185*ABS(K3185),0.5)))))</f>
        <v>0.54783092863081395</v>
      </c>
      <c r="M3185" s="146">
        <f>+IF(K3185&lt;0,-H3185*L3185,H3185*L3185)</f>
        <v>5.2062114029074145E-3</v>
      </c>
      <c r="N3185" s="142">
        <f>+M3185/K3185</f>
        <v>1.0048854463573852E-2</v>
      </c>
      <c r="O3185" s="148"/>
    </row>
    <row r="3186" spans="2:15" ht="15.75" x14ac:dyDescent="0.3">
      <c r="B3186" s="141"/>
      <c r="C3186" s="142"/>
      <c r="D3186" s="142"/>
      <c r="E3186" s="142"/>
      <c r="F3186" s="142"/>
      <c r="G3186" s="142"/>
      <c r="H3186" s="146"/>
      <c r="I3186" s="152"/>
      <c r="J3186" s="143"/>
      <c r="K3186" s="142"/>
      <c r="L3186" s="149" t="s">
        <v>166</v>
      </c>
      <c r="M3186" s="150">
        <f>+SUM(M3182:M3185)-C3182</f>
        <v>-3.1142909151845449E-6</v>
      </c>
      <c r="N3186" s="151">
        <f>+SUM(N3182:N3185)</f>
        <v>3.8500798443249537E-2</v>
      </c>
      <c r="O3186" s="153"/>
    </row>
    <row r="3187" spans="2:15" x14ac:dyDescent="0.25">
      <c r="B3187" s="141"/>
      <c r="C3187" s="142"/>
      <c r="D3187" s="142"/>
      <c r="E3187" s="142"/>
      <c r="F3187" s="142"/>
      <c r="G3187" s="142"/>
      <c r="H3187" s="146"/>
      <c r="I3187" s="142"/>
      <c r="J3187" s="143"/>
      <c r="K3187" s="142"/>
      <c r="L3187" s="142"/>
      <c r="M3187" s="142"/>
      <c r="N3187" s="142"/>
      <c r="O3187" s="153"/>
    </row>
    <row r="3188" spans="2:15" x14ac:dyDescent="0.25">
      <c r="B3188" s="154" t="s">
        <v>147</v>
      </c>
      <c r="C3188" s="142">
        <f>0.79/1000</f>
        <v>7.9000000000000001E-4</v>
      </c>
      <c r="D3188" s="147">
        <f>+D3149+O3149</f>
        <v>335.22431818960973</v>
      </c>
      <c r="E3188" s="144" t="s">
        <v>140</v>
      </c>
      <c r="F3188" s="143">
        <v>298.01</v>
      </c>
      <c r="G3188" s="143">
        <f>63/1000</f>
        <v>6.3E-2</v>
      </c>
      <c r="H3188" s="146">
        <f>+PI()*G3188^2/4</f>
        <v>3.1172453105244723E-3</v>
      </c>
      <c r="I3188" s="147">
        <f>+D3182+O3182</f>
        <v>335.26302512942681</v>
      </c>
      <c r="J3188" s="147">
        <f>+D3188</f>
        <v>335.22431818960973</v>
      </c>
      <c r="K3188" s="147">
        <f>+I3188-J3188</f>
        <v>3.8706939817075181E-2</v>
      </c>
      <c r="L3188" s="142">
        <f>(-2*POWER(2*9.81*G3188*ABS(K3188)/F3188,0.5))*(LOG10(($D$2/(3.7*G3188))+((2.51*$D$3*POWER(F3188,0.5))/(G3188*POWER(2*9.81*G3188*ABS(K3188),0.5)))))</f>
        <v>6.3283927599849327E-2</v>
      </c>
      <c r="M3188" s="146">
        <f>+IF(K3188&lt;0,-H3188*L3188,H3188*L3188)</f>
        <v>1.9727152654220055E-4</v>
      </c>
      <c r="N3188" s="142">
        <f>+M3188/K3188</f>
        <v>5.0965415368531969E-3</v>
      </c>
      <c r="O3188" s="148">
        <f>2*M3190/N3190</f>
        <v>-1.6321385354707774E-4</v>
      </c>
    </row>
    <row r="3189" spans="2:15" x14ac:dyDescent="0.25">
      <c r="B3189" s="141"/>
      <c r="C3189" s="142"/>
      <c r="D3189" s="142"/>
      <c r="E3189" s="144" t="s">
        <v>169</v>
      </c>
      <c r="F3189" s="143">
        <v>119.71</v>
      </c>
      <c r="G3189" s="143">
        <f>63/1000</f>
        <v>6.3E-2</v>
      </c>
      <c r="H3189" s="146">
        <f>+PI()*G3189^2/4</f>
        <v>3.1172453105244723E-3</v>
      </c>
      <c r="I3189" s="147">
        <f>+D3153+O3153</f>
        <v>335.32759502075953</v>
      </c>
      <c r="J3189" s="147">
        <f>+D3188</f>
        <v>335.22431818960973</v>
      </c>
      <c r="K3189" s="147">
        <f>+I3189-J3189</f>
        <v>0.10327683114979891</v>
      </c>
      <c r="L3189" s="142">
        <f>(-2*POWER(2*9.81*G3189*ABS(K3189)/F3189,0.5))*(LOG10(($D$2/(3.7*G3189))+((2.51*$D$3*POWER(F3189,0.5))/(G3189*POWER(2*9.81*G3189*ABS(K3189),0.5)))))</f>
        <v>0.1898615089505114</v>
      </c>
      <c r="M3189" s="146">
        <f>+IF(K3189&lt;0,-H3189*L3189,H3189*L3189)</f>
        <v>5.9184489842508184E-4</v>
      </c>
      <c r="N3189" s="142">
        <f>+M3189/K3189</f>
        <v>5.7306647757872677E-3</v>
      </c>
      <c r="O3189" s="148"/>
    </row>
    <row r="3190" spans="2:15" ht="15.75" x14ac:dyDescent="0.3">
      <c r="B3190" s="141"/>
      <c r="C3190" s="142"/>
      <c r="D3190" s="142"/>
      <c r="E3190" s="142"/>
      <c r="F3190" s="142"/>
      <c r="G3190" s="142"/>
      <c r="H3190" s="146"/>
      <c r="I3190" s="142"/>
      <c r="J3190" s="142"/>
      <c r="K3190" s="142"/>
      <c r="L3190" s="149" t="s">
        <v>166</v>
      </c>
      <c r="M3190" s="150">
        <f>+SUM(M3188:M3189)-C3188</f>
        <v>-8.8357503271764819E-7</v>
      </c>
      <c r="N3190" s="151">
        <f>+SUM(N3188:N3189)</f>
        <v>1.0827206312640465E-2</v>
      </c>
      <c r="O3190" s="153"/>
    </row>
    <row r="3191" spans="2:15" x14ac:dyDescent="0.25">
      <c r="B3191" s="141"/>
      <c r="C3191" s="142"/>
      <c r="D3191" s="142"/>
      <c r="E3191" s="142"/>
      <c r="F3191" s="142"/>
      <c r="G3191" s="142"/>
      <c r="H3191" s="146"/>
      <c r="I3191" s="142"/>
      <c r="J3191" s="142"/>
      <c r="K3191" s="142"/>
      <c r="L3191" s="142"/>
      <c r="M3191" s="142"/>
      <c r="N3191" s="142"/>
      <c r="O3191" s="153"/>
    </row>
    <row r="3192" spans="2:15" x14ac:dyDescent="0.25">
      <c r="B3192" s="154" t="s">
        <v>148</v>
      </c>
      <c r="C3192" s="142">
        <f>0.76/1000</f>
        <v>7.6000000000000004E-4</v>
      </c>
      <c r="D3192" s="147">
        <f>+D3153+O3153</f>
        <v>335.32759502075953</v>
      </c>
      <c r="E3192" s="144" t="s">
        <v>169</v>
      </c>
      <c r="F3192" s="143">
        <v>119.71</v>
      </c>
      <c r="G3192" s="143">
        <f>63/1000</f>
        <v>6.3E-2</v>
      </c>
      <c r="H3192" s="146">
        <f>+PI()*G3192^2/4</f>
        <v>3.1172453105244723E-3</v>
      </c>
      <c r="I3192" s="147">
        <f>+D3188+O3188</f>
        <v>335.22415497575616</v>
      </c>
      <c r="J3192" s="261">
        <f>+D3192</f>
        <v>335.32759502075953</v>
      </c>
      <c r="K3192" s="147">
        <f>+I3192-J3192</f>
        <v>-0.10344004500336723</v>
      </c>
      <c r="L3192" s="142">
        <f>(-2*POWER(2*9.81*G3192*ABS(K3192)/F3192,0.5))*(LOG10(($D$2/(3.7*G3192))+((2.51*$D$3*POWER(F3192,0.5))/(G3192*POWER(2*9.81*G3192*ABS(K3192),0.5)))))</f>
        <v>0.19003377006110603</v>
      </c>
      <c r="M3192" s="146">
        <f>+IF(K3192&lt;0,-H3192*L3192,H3192*L3192)</f>
        <v>-5.9238187856426865E-4</v>
      </c>
      <c r="N3192" s="142">
        <f>+M3192/K3192</f>
        <v>5.7268138132092377E-3</v>
      </c>
      <c r="O3192" s="148">
        <f>2*M3194/N3194</f>
        <v>-1.5411365356137071E-4</v>
      </c>
    </row>
    <row r="3193" spans="2:15" x14ac:dyDescent="0.25">
      <c r="B3193" s="141"/>
      <c r="C3193" s="142"/>
      <c r="D3193" s="142"/>
      <c r="E3193" s="144" t="s">
        <v>122</v>
      </c>
      <c r="F3193" s="143">
        <v>283.68</v>
      </c>
      <c r="G3193" s="143">
        <f>75/1000</f>
        <v>7.4999999999999997E-2</v>
      </c>
      <c r="H3193" s="146">
        <f>+PI()*G3193^2/4</f>
        <v>4.4178646691106467E-3</v>
      </c>
      <c r="I3193" s="147">
        <f>+D3157+O3157</f>
        <v>335.7812769466139</v>
      </c>
      <c r="J3193" s="261">
        <f>+D3192</f>
        <v>335.32759502075953</v>
      </c>
      <c r="K3193" s="147">
        <f>+I3193-J3193</f>
        <v>0.45368192585436873</v>
      </c>
      <c r="L3193" s="262">
        <f>(-2*POWER(2*9.81*G3193*ABS(K3193)/F3193,0.5))*(LOG10(($D$2/(3.7*G3193))+((2.51*$D$3*POWER(F3193,0.5))/(G3193*POWER(2*9.81*G3193*ABS(K3193),0.5)))))</f>
        <v>0.30596478269802613</v>
      </c>
      <c r="M3193" s="146">
        <f>+IF(K3193&lt;0,-H3193*L3193,H3193*L3193)</f>
        <v>1.3517110034737261E-3</v>
      </c>
      <c r="N3193" s="142">
        <f>+M3193/K3193</f>
        <v>2.9794244082529827E-3</v>
      </c>
      <c r="O3193" s="148"/>
    </row>
    <row r="3194" spans="2:15" ht="15.75" x14ac:dyDescent="0.3">
      <c r="B3194" s="141"/>
      <c r="C3194" s="142"/>
      <c r="D3194" s="142"/>
      <c r="E3194" s="142"/>
      <c r="F3194" s="142"/>
      <c r="G3194" s="142"/>
      <c r="H3194" s="142"/>
      <c r="I3194" s="142"/>
      <c r="J3194" s="142"/>
      <c r="K3194" s="142"/>
      <c r="L3194" s="149" t="s">
        <v>166</v>
      </c>
      <c r="M3194" s="150">
        <f>+SUM(M3192:M3193)-C3192</f>
        <v>-6.7087509054259645E-7</v>
      </c>
      <c r="N3194" s="151">
        <f>+SUM(N3192:N3193)</f>
        <v>8.7062382214622199E-3</v>
      </c>
      <c r="O3194" s="153"/>
    </row>
    <row r="3195" spans="2:15" x14ac:dyDescent="0.25">
      <c r="B3195" s="154"/>
      <c r="C3195" s="142"/>
      <c r="D3195" s="142"/>
      <c r="E3195" s="142"/>
      <c r="F3195" s="142"/>
      <c r="G3195" s="142"/>
      <c r="H3195" s="142"/>
      <c r="I3195" s="142"/>
      <c r="J3195" s="142"/>
      <c r="K3195" s="142"/>
      <c r="L3195" s="142"/>
      <c r="M3195" s="142"/>
      <c r="N3195" s="142"/>
      <c r="O3195" s="153"/>
    </row>
    <row r="3196" spans="2:15" x14ac:dyDescent="0.25">
      <c r="B3196" s="154" t="s">
        <v>142</v>
      </c>
      <c r="C3196" s="142">
        <f>3.71/1000</f>
        <v>3.7099999999999998E-3</v>
      </c>
      <c r="D3196" s="147">
        <f>+D3157+O3157</f>
        <v>335.7812769466139</v>
      </c>
      <c r="E3196" s="144" t="s">
        <v>168</v>
      </c>
      <c r="F3196" s="143">
        <v>184.94</v>
      </c>
      <c r="G3196" s="145">
        <f>110/1000</f>
        <v>0.11</v>
      </c>
      <c r="H3196" s="146">
        <f>+PI()*G3196^2/4</f>
        <v>9.5033177771091243E-3</v>
      </c>
      <c r="I3196" s="147">
        <f>+D3182+O3182</f>
        <v>335.26302512942681</v>
      </c>
      <c r="J3196" s="261">
        <f>+D3196</f>
        <v>335.7812769466139</v>
      </c>
      <c r="K3196" s="147">
        <f>+I3196-J3196</f>
        <v>-0.51825181718709246</v>
      </c>
      <c r="L3196" s="262">
        <f>(-2*POWER(2*9.81*G3196*ABS(K3196)/F3196,0.5))*(LOG10(($D$2/(3.7*G3196))+((2.51*$D$3*POWER(F3196,0.5))/(G3196*POWER(2*9.81*G3196*ABS(K3196),0.5)))))</f>
        <v>0.5479268694905256</v>
      </c>
      <c r="M3196" s="146">
        <f>+IF(K3196&lt;0,-H3196*L3196,H3196*L3196)</f>
        <v>-5.2071231593850634E-3</v>
      </c>
      <c r="N3196" s="142">
        <f>+M3196/K3196</f>
        <v>1.0047476895783379E-2</v>
      </c>
      <c r="O3196" s="148">
        <f>2*M3199/N3199</f>
        <v>-1.2967550141986634E-4</v>
      </c>
    </row>
    <row r="3197" spans="2:15" x14ac:dyDescent="0.25">
      <c r="B3197" s="141"/>
      <c r="C3197" s="142"/>
      <c r="D3197" s="142"/>
      <c r="E3197" s="144" t="s">
        <v>171</v>
      </c>
      <c r="F3197" s="143">
        <v>283.68</v>
      </c>
      <c r="G3197" s="143">
        <f>75/1000</f>
        <v>7.4999999999999997E-2</v>
      </c>
      <c r="H3197" s="146">
        <f>+PI()*G3197^2/4</f>
        <v>4.4178646691106467E-3</v>
      </c>
      <c r="I3197" s="147">
        <f>+D3192+O3192</f>
        <v>335.32744090710599</v>
      </c>
      <c r="J3197" s="261">
        <f>+D3196</f>
        <v>335.7812769466139</v>
      </c>
      <c r="K3197" s="147">
        <f>+I3197-J3197</f>
        <v>-0.4538360395079053</v>
      </c>
      <c r="L3197" s="262">
        <f>(-2*POWER(2*9.81*G3197*ABS(K3197)/F3197,0.5))*(LOG10(($D$2/(3.7*G3197))+((2.51*$D$3*POWER(F3197,0.5))/(G3197*POWER(2*9.81*G3197*ABS(K3197),0.5)))))</f>
        <v>0.30602384734298477</v>
      </c>
      <c r="M3197" s="146">
        <f>+IF(K3197&lt;0,-H3197*L3197,H3197*L3197)</f>
        <v>-1.3519719430818825E-3</v>
      </c>
      <c r="N3197" s="142">
        <f>+M3197/K3197</f>
        <v>2.9789876197311846E-3</v>
      </c>
      <c r="O3197" s="148"/>
    </row>
    <row r="3198" spans="2:15" x14ac:dyDescent="0.25">
      <c r="B3198" s="141"/>
      <c r="C3198" s="142"/>
      <c r="D3198" s="142"/>
      <c r="E3198" s="144" t="s">
        <v>170</v>
      </c>
      <c r="F3198" s="143">
        <v>372.26</v>
      </c>
      <c r="G3198" s="145">
        <f>110/1000</f>
        <v>0.11</v>
      </c>
      <c r="H3198" s="146">
        <f>+PI()*G3198^2/4</f>
        <v>9.5033177771091243E-3</v>
      </c>
      <c r="I3198" s="147">
        <v>339.3</v>
      </c>
      <c r="J3198" s="261">
        <f>+D3196</f>
        <v>335.7812769466139</v>
      </c>
      <c r="K3198" s="147">
        <f>+I3198-J3198</f>
        <v>3.5187230533861111</v>
      </c>
      <c r="L3198" s="262">
        <f>(-2*POWER(2*9.81*G3198*ABS(K3198)/F3198,0.5))*(LOG10(($D$2/(3.7*G3198))+((2.51*$D$3*POWER(F3198,0.5))/(G3198*POWER(2*9.81*G3198*ABS(K3198),0.5)))))</f>
        <v>1.0804712135490757</v>
      </c>
      <c r="M3198" s="146">
        <f>+IF(K3198&lt;0,-H3198*L3198,H3198*L3198)</f>
        <v>1.0268061291375601E-2</v>
      </c>
      <c r="N3198" s="142">
        <f>+M3198/K3198</f>
        <v>2.9181214706552475E-3</v>
      </c>
      <c r="O3198" s="148"/>
    </row>
    <row r="3199" spans="2:15" ht="16.5" thickBot="1" x14ac:dyDescent="0.35">
      <c r="B3199" s="299"/>
      <c r="C3199" s="300"/>
      <c r="D3199" s="300"/>
      <c r="E3199" s="300"/>
      <c r="F3199" s="300"/>
      <c r="G3199" s="300"/>
      <c r="H3199" s="300"/>
      <c r="I3199" s="300"/>
      <c r="J3199" s="300"/>
      <c r="K3199" s="300"/>
      <c r="L3199" s="301" t="s">
        <v>166</v>
      </c>
      <c r="M3199" s="302">
        <f>+SUM(M3196:M3198)-C3196</f>
        <v>-1.0338110913443721E-6</v>
      </c>
      <c r="N3199" s="303">
        <f>+SUM(N3196:N3198)</f>
        <v>1.594458598616981E-2</v>
      </c>
      <c r="O3199" s="304"/>
    </row>
    <row r="3201" spans="2:15" ht="15.75" thickBot="1" x14ac:dyDescent="0.3"/>
    <row r="3202" spans="2:15" ht="15.75" thickBot="1" x14ac:dyDescent="0.3">
      <c r="B3202" s="131">
        <f>+B3163+1</f>
        <v>83</v>
      </c>
      <c r="D3202" s="297"/>
    </row>
    <row r="3203" spans="2:15" ht="32.25" thickBot="1" x14ac:dyDescent="0.3">
      <c r="B3203" s="125" t="s">
        <v>151</v>
      </c>
      <c r="C3203" s="298" t="s">
        <v>161</v>
      </c>
      <c r="D3203" s="298" t="s">
        <v>153</v>
      </c>
      <c r="E3203" s="125" t="s">
        <v>152</v>
      </c>
      <c r="F3203" s="125" t="s">
        <v>78</v>
      </c>
      <c r="G3203" s="125" t="s">
        <v>115</v>
      </c>
      <c r="H3203" s="125" t="s">
        <v>154</v>
      </c>
      <c r="I3203" s="125" t="s">
        <v>155</v>
      </c>
      <c r="J3203" s="125" t="s">
        <v>156</v>
      </c>
      <c r="K3203" s="125" t="s">
        <v>157</v>
      </c>
      <c r="L3203" s="125" t="s">
        <v>82</v>
      </c>
      <c r="M3203" s="125" t="s">
        <v>164</v>
      </c>
      <c r="N3203" s="125" t="s">
        <v>158</v>
      </c>
      <c r="O3203" s="129" t="s">
        <v>165</v>
      </c>
    </row>
    <row r="3204" spans="2:15" x14ac:dyDescent="0.25">
      <c r="B3204" s="132" t="s">
        <v>127</v>
      </c>
      <c r="C3204" s="133">
        <f>2.97/1000</f>
        <v>2.97E-3</v>
      </c>
      <c r="D3204" s="134">
        <f>+D3165+O3165</f>
        <v>336.46960834627356</v>
      </c>
      <c r="E3204" s="135" t="s">
        <v>110</v>
      </c>
      <c r="F3204" s="136">
        <v>310.83</v>
      </c>
      <c r="G3204" s="137">
        <f>110/1000</f>
        <v>0.11</v>
      </c>
      <c r="H3204" s="138">
        <f>+PI()*G3204^2/4</f>
        <v>9.5033177771091243E-3</v>
      </c>
      <c r="I3204" s="134">
        <v>339.3</v>
      </c>
      <c r="J3204" s="134">
        <f>+D3204</f>
        <v>336.46960834627356</v>
      </c>
      <c r="K3204" s="134">
        <f>+I3204-J3204</f>
        <v>2.8303916537264513</v>
      </c>
      <c r="L3204" s="133">
        <f>(-2*POWER(2*9.81*G3204*ABS(K3204)/F3204,0.5))*(LOG10(($D$2/(3.7*G3204))+((2.51*$D$3*POWER(F3204,0.5))/(G3204*POWER(2*9.81*G3204*ABS(K3204),0.5)))))</f>
        <v>1.0582648818184872</v>
      </c>
      <c r="M3204" s="139">
        <f>+IF(K3204&lt;0,-H3204*L3204,H3204*L3204)</f>
        <v>1.0057027464275916E-2</v>
      </c>
      <c r="N3204" s="133">
        <f>+M3204/K3204</f>
        <v>3.5532282082004389E-3</v>
      </c>
      <c r="O3204" s="140">
        <f>2*M3206/N3206</f>
        <v>-1.0585958671853201E-4</v>
      </c>
    </row>
    <row r="3205" spans="2:15" x14ac:dyDescent="0.25">
      <c r="B3205" s="141"/>
      <c r="C3205" s="142"/>
      <c r="D3205" s="143"/>
      <c r="E3205" s="144" t="s">
        <v>138</v>
      </c>
      <c r="F3205" s="143">
        <v>240.22</v>
      </c>
      <c r="G3205" s="145">
        <f>110/1000</f>
        <v>0.11</v>
      </c>
      <c r="H3205" s="146">
        <f>+PI()*G3205^2/4</f>
        <v>9.5033177771091243E-3</v>
      </c>
      <c r="I3205" s="147">
        <f>+D3169+O3169</f>
        <v>335.30194449822477</v>
      </c>
      <c r="J3205" s="147">
        <f>+D3204</f>
        <v>336.46960834627356</v>
      </c>
      <c r="K3205" s="147">
        <f>+I3205-J3205</f>
        <v>-1.1676638480487895</v>
      </c>
      <c r="L3205" s="142">
        <f>(-2*POWER(2*9.81*G3205*ABS(K3205)/F3205,0.5))*(LOG10(($D$2/(3.7*G3205))+((2.51*$D$3*POWER(F3205,0.5))/(G3205*POWER(2*9.81*G3205*ABS(K3205),0.5)))))</f>
        <v>0.74579604488703188</v>
      </c>
      <c r="M3205" s="146">
        <f>+IF(K3205&lt;0,-H3205*L3205,H3205*L3205)</f>
        <v>-7.0875368114726046E-3</v>
      </c>
      <c r="N3205" s="142">
        <f>+M3205/K3205</f>
        <v>6.0698434941838329E-3</v>
      </c>
      <c r="O3205" s="148"/>
    </row>
    <row r="3206" spans="2:15" ht="15.75" x14ac:dyDescent="0.3">
      <c r="B3206" s="141"/>
      <c r="C3206" s="142"/>
      <c r="D3206" s="143"/>
      <c r="E3206" s="144"/>
      <c r="F3206" s="143"/>
      <c r="G3206" s="145"/>
      <c r="H3206" s="146"/>
      <c r="I3206" s="147"/>
      <c r="J3206" s="147"/>
      <c r="K3206" s="147"/>
      <c r="L3206" s="149" t="s">
        <v>166</v>
      </c>
      <c r="M3206" s="150">
        <f>+SUM(M3204:M3205)-C3204</f>
        <v>-5.0934719668859971E-7</v>
      </c>
      <c r="N3206" s="151">
        <f>+SUM(N3204:N3205)</f>
        <v>9.6230717023842727E-3</v>
      </c>
      <c r="O3206" s="148"/>
    </row>
    <row r="3207" spans="2:15" x14ac:dyDescent="0.25">
      <c r="B3207" s="141"/>
      <c r="C3207" s="142"/>
      <c r="D3207" s="143"/>
      <c r="E3207" s="144"/>
      <c r="F3207" s="142"/>
      <c r="G3207" s="142"/>
      <c r="H3207" s="146"/>
      <c r="I3207" s="152"/>
      <c r="J3207" s="142"/>
      <c r="K3207" s="142"/>
      <c r="L3207" s="142"/>
      <c r="M3207" s="142"/>
      <c r="N3207" s="142"/>
      <c r="O3207" s="153"/>
    </row>
    <row r="3208" spans="2:15" x14ac:dyDescent="0.25">
      <c r="B3208" s="154" t="s">
        <v>128</v>
      </c>
      <c r="C3208" s="142">
        <f>3.73/1000</f>
        <v>3.7299999999999998E-3</v>
      </c>
      <c r="D3208" s="147">
        <f>+D3169+O3169</f>
        <v>335.30194449822477</v>
      </c>
      <c r="E3208" s="144" t="s">
        <v>138</v>
      </c>
      <c r="F3208" s="143">
        <v>240.22</v>
      </c>
      <c r="G3208" s="155">
        <f>110/1000</f>
        <v>0.11</v>
      </c>
      <c r="H3208" s="146">
        <f>+PI()*G3208^2/4</f>
        <v>9.5033177771091243E-3</v>
      </c>
      <c r="I3208" s="156">
        <f>+D3204+O3204</f>
        <v>336.46950248668685</v>
      </c>
      <c r="J3208" s="147">
        <f>+D3208</f>
        <v>335.30194449822477</v>
      </c>
      <c r="K3208" s="147">
        <f>+I3208-J3208</f>
        <v>1.1675579884620788</v>
      </c>
      <c r="L3208" s="142">
        <f>(-2*POWER(2*9.81*G3208*ABS(K3208)/F3208,0.5))*(LOG10(($D$2/(3.7*G3208))+((2.51*$D$3*POWER(F3208,0.5))/(G3208*POWER(2*9.81*G3208*ABS(K3208),0.5)))))</f>
        <v>0.74575826972544912</v>
      </c>
      <c r="M3208" s="146">
        <f>+IF(K3208&lt;0,-H3208*L3208,H3208*L3208)</f>
        <v>7.0871778221080015E-3</v>
      </c>
      <c r="N3208" s="142">
        <f>+M3208/K3208</f>
        <v>6.0700863615719127E-3</v>
      </c>
      <c r="O3208" s="148">
        <f>2*M3211/N3211</f>
        <v>-1.5472688055470041E-4</v>
      </c>
    </row>
    <row r="3209" spans="2:15" x14ac:dyDescent="0.25">
      <c r="B3209" s="141"/>
      <c r="C3209" s="142"/>
      <c r="D3209" s="143"/>
      <c r="E3209" s="144" t="s">
        <v>139</v>
      </c>
      <c r="F3209" s="147">
        <v>237.3</v>
      </c>
      <c r="G3209" s="155">
        <f>110/1000</f>
        <v>0.11</v>
      </c>
      <c r="H3209" s="146">
        <f>+PI()*G3209^2/4</f>
        <v>9.5033177771091243E-3</v>
      </c>
      <c r="I3209" s="156">
        <f>+D3174+O3174</f>
        <v>335.10921896557397</v>
      </c>
      <c r="J3209" s="147">
        <f>+D3208</f>
        <v>335.30194449822477</v>
      </c>
      <c r="K3209" s="147">
        <f>+I3209-J3209</f>
        <v>-0.1927255326507975</v>
      </c>
      <c r="L3209" s="142">
        <f>(-2*POWER(2*9.81*G3209*ABS(K3209)/F3209,0.5))*(LOG10(($D$2/(3.7*G3209))+((2.51*$D$3*POWER(F3209,0.5))/(G3209*POWER(2*9.81*G3209*ABS(K3209),0.5)))))</f>
        <v>0.27266527836897392</v>
      </c>
      <c r="M3209" s="146">
        <f>+IF(K3209&lt;0,-H3209*L3209,H3209*L3209)</f>
        <v>-2.5912247871242777E-3</v>
      </c>
      <c r="N3209" s="142">
        <f>+M3209/K3209</f>
        <v>1.3445155665074019E-2</v>
      </c>
      <c r="O3209" s="148"/>
    </row>
    <row r="3210" spans="2:15" x14ac:dyDescent="0.25">
      <c r="B3210" s="141"/>
      <c r="C3210" s="142"/>
      <c r="D3210" s="143"/>
      <c r="E3210" s="144" t="s">
        <v>112</v>
      </c>
      <c r="F3210" s="143">
        <v>401.36</v>
      </c>
      <c r="G3210" s="155">
        <f>110/1000</f>
        <v>0.11</v>
      </c>
      <c r="H3210" s="146">
        <f>+PI()*G3210^2/4</f>
        <v>9.5033177771091243E-3</v>
      </c>
      <c r="I3210" s="156">
        <f>+D3182+O3182</f>
        <v>335.26302512942681</v>
      </c>
      <c r="J3210" s="147">
        <f>+D3208</f>
        <v>335.30194449822477</v>
      </c>
      <c r="K3210" s="147">
        <f>+I3210-J3210</f>
        <v>-3.8919368797962761E-2</v>
      </c>
      <c r="L3210" s="142">
        <f>(-2*POWER(2*9.81*G3210*ABS(K3210)/F3210,0.5))*(LOG10(($D$2/(3.7*G3210))+((2.51*$D$3*POWER(F3210,0.5))/(G3210*POWER(2*9.81*G3210*ABS(K3210),0.5)))))</f>
        <v>8.0918202554843791E-2</v>
      </c>
      <c r="M3210" s="146">
        <f>+IF(K3210&lt;0,-H3210*L3210,H3210*L3210)</f>
        <v>-7.6899139283116398E-4</v>
      </c>
      <c r="N3210" s="142">
        <f>+M3210/K3210</f>
        <v>1.975857822420329E-2</v>
      </c>
      <c r="O3210" s="148"/>
    </row>
    <row r="3211" spans="2:15" ht="15.75" x14ac:dyDescent="0.3">
      <c r="B3211" s="141"/>
      <c r="C3211" s="142"/>
      <c r="D3211" s="143"/>
      <c r="E3211" s="144"/>
      <c r="F3211" s="143"/>
      <c r="G3211" s="155"/>
      <c r="H3211" s="146"/>
      <c r="I3211" s="156"/>
      <c r="J3211" s="147"/>
      <c r="K3211" s="147"/>
      <c r="L3211" s="149" t="s">
        <v>166</v>
      </c>
      <c r="M3211" s="150">
        <f>+SUM(M3208:M3210)-C3208</f>
        <v>-3.0383578474399604E-6</v>
      </c>
      <c r="N3211" s="151">
        <f>+SUM(N3208:N3210)</f>
        <v>3.9273820250849217E-2</v>
      </c>
      <c r="O3211" s="153"/>
    </row>
    <row r="3212" spans="2:15" x14ac:dyDescent="0.25">
      <c r="B3212" s="141"/>
      <c r="C3212" s="142"/>
      <c r="D3212" s="143"/>
      <c r="E3212" s="144"/>
      <c r="F3212" s="142"/>
      <c r="G3212" s="142"/>
      <c r="H3212" s="146"/>
      <c r="I3212" s="152"/>
      <c r="J3212" s="143"/>
      <c r="K3212" s="142"/>
      <c r="L3212" s="142"/>
      <c r="M3212" s="142"/>
      <c r="N3212" s="142"/>
      <c r="O3212" s="153"/>
    </row>
    <row r="3213" spans="2:15" x14ac:dyDescent="0.25">
      <c r="B3213" s="154" t="s">
        <v>141</v>
      </c>
      <c r="C3213" s="179">
        <f>1.9/1000</f>
        <v>1.9E-3</v>
      </c>
      <c r="D3213" s="147">
        <f>+D3174+O3174</f>
        <v>335.10921896557397</v>
      </c>
      <c r="E3213" s="144" t="s">
        <v>139</v>
      </c>
      <c r="F3213" s="147">
        <v>237.3</v>
      </c>
      <c r="G3213" s="155">
        <f>110/1000</f>
        <v>0.11</v>
      </c>
      <c r="H3213" s="146">
        <f>+PI()*G3213^2/4</f>
        <v>9.5033177771091243E-3</v>
      </c>
      <c r="I3213" s="156">
        <f>+D3208+O3208</f>
        <v>335.3017897713442</v>
      </c>
      <c r="J3213" s="147">
        <f>+D3213</f>
        <v>335.10921896557397</v>
      </c>
      <c r="K3213" s="147">
        <f>+I3213-J3213</f>
        <v>0.19257080577023089</v>
      </c>
      <c r="L3213" s="142">
        <f>(-2*POWER(2*9.81*G3213*ABS(K3213)/F3213,0.5))*(LOG10(($D$2/(3.7*G3213))+((2.51*$D$3*POWER(F3213,0.5))/(G3213*POWER(2*9.81*G3213*ABS(K3213),0.5)))))</f>
        <v>0.27254130332167531</v>
      </c>
      <c r="M3213" s="146">
        <f>+IF(K3213&lt;0,-H3213*L3213,H3213*L3213)</f>
        <v>2.5900466128533669E-3</v>
      </c>
      <c r="N3213" s="142">
        <f>+M3213/K3213</f>
        <v>1.3449840449562872E-2</v>
      </c>
      <c r="O3213" s="148">
        <f>2*M3215/N3215</f>
        <v>-1.5658771842762514E-4</v>
      </c>
    </row>
    <row r="3214" spans="2:15" x14ac:dyDescent="0.25">
      <c r="B3214" s="141"/>
      <c r="C3214" s="142"/>
      <c r="D3214" s="143"/>
      <c r="E3214" s="144" t="s">
        <v>117</v>
      </c>
      <c r="F3214" s="143">
        <v>401.35</v>
      </c>
      <c r="G3214" s="143">
        <f>75/1000</f>
        <v>7.4999999999999997E-2</v>
      </c>
      <c r="H3214" s="146">
        <f>+PI()*G3214^2/4</f>
        <v>4.4178646691106467E-3</v>
      </c>
      <c r="I3214" s="156">
        <f>+D3178+O3178</f>
        <v>334.91068430565116</v>
      </c>
      <c r="J3214" s="147">
        <f>+D3213</f>
        <v>335.10921896557397</v>
      </c>
      <c r="K3214" s="147">
        <f>+I3214-J3214</f>
        <v>-0.19853465992281372</v>
      </c>
      <c r="L3214" s="142">
        <f>(-2*POWER(2*9.81*G3214*ABS(K3214)/F3214,0.5))*(LOG10(($D$2/(3.7*G3214))+((2.51*$D$3*POWER(F3214,0.5))/(G3214*POWER(2*9.81*G3214*ABS(K3214),0.5)))))</f>
        <v>0.15649467631841829</v>
      </c>
      <c r="M3214" s="146">
        <f>+IF(K3214&lt;0,-H3214*L3214,H3214*L3214)</f>
        <v>-6.9137230141104683E-4</v>
      </c>
      <c r="N3214" s="142">
        <f>+M3214/K3214</f>
        <v>3.4823758314031336E-3</v>
      </c>
      <c r="O3214" s="148"/>
    </row>
    <row r="3215" spans="2:15" ht="15.75" x14ac:dyDescent="0.3">
      <c r="B3215" s="141"/>
      <c r="C3215" s="142"/>
      <c r="D3215" s="143"/>
      <c r="E3215" s="144"/>
      <c r="F3215" s="142"/>
      <c r="G3215" s="142"/>
      <c r="H3215" s="146"/>
      <c r="I3215" s="152"/>
      <c r="J3215" s="143"/>
      <c r="K3215" s="142"/>
      <c r="L3215" s="149" t="s">
        <v>166</v>
      </c>
      <c r="M3215" s="150">
        <f>+SUM(M3213:M3214)-C3213</f>
        <v>-1.3256885576797776E-6</v>
      </c>
      <c r="N3215" s="151">
        <f>+SUM(N3213:N3214)</f>
        <v>1.6932216280966007E-2</v>
      </c>
      <c r="O3215" s="153"/>
    </row>
    <row r="3216" spans="2:15" ht="15.75" x14ac:dyDescent="0.3">
      <c r="B3216" s="141"/>
      <c r="C3216" s="142"/>
      <c r="D3216" s="143"/>
      <c r="E3216" s="144"/>
      <c r="F3216" s="142"/>
      <c r="G3216" s="142"/>
      <c r="H3216" s="146"/>
      <c r="I3216" s="152"/>
      <c r="J3216" s="143"/>
      <c r="K3216" s="142"/>
      <c r="L3216" s="149"/>
      <c r="M3216" s="150"/>
      <c r="N3216" s="151"/>
      <c r="O3216" s="153"/>
    </row>
    <row r="3217" spans="2:15" x14ac:dyDescent="0.25">
      <c r="B3217" s="154" t="s">
        <v>145</v>
      </c>
      <c r="C3217" s="143">
        <f>1.95/1000</f>
        <v>1.9499999999999999E-3</v>
      </c>
      <c r="D3217" s="147">
        <f>+D3178+O3178</f>
        <v>334.91068430565116</v>
      </c>
      <c r="E3217" s="144" t="s">
        <v>117</v>
      </c>
      <c r="F3217" s="143">
        <v>401.35</v>
      </c>
      <c r="G3217" s="143">
        <f>75/1000</f>
        <v>7.4999999999999997E-2</v>
      </c>
      <c r="H3217" s="146">
        <f>+PI()*G3217^2/4</f>
        <v>4.4178646691106467E-3</v>
      </c>
      <c r="I3217" s="147">
        <f>+D3213+O3213</f>
        <v>335.10906237785554</v>
      </c>
      <c r="J3217" s="147">
        <f>+D3217</f>
        <v>334.91068430565116</v>
      </c>
      <c r="K3217" s="147">
        <f>+I3217-J3217</f>
        <v>0.19837807220437753</v>
      </c>
      <c r="L3217" s="262">
        <f>(-2*POWER(2*9.81*G3217*ABS(K3217)/F3217,0.5))*(LOG10(($D$2/(3.7*G3217))+((2.51*$D$3*POWER(F3217,0.5))/(G3217*POWER(2*9.81*G3217*ABS(K3217),0.5)))))</f>
        <v>0.15642374731277883</v>
      </c>
      <c r="M3217" s="146">
        <f>+IF(K3217&lt;0,-H3217*L3217,H3217*L3217)</f>
        <v>6.9105894666301711E-4</v>
      </c>
      <c r="N3217" s="142">
        <f>+M3217/K3217</f>
        <v>3.4835450258386361E-3</v>
      </c>
      <c r="O3217" s="148">
        <f>2*M3219/N3219</f>
        <v>-1.5736169485243922E-4</v>
      </c>
    </row>
    <row r="3218" spans="2:15" x14ac:dyDescent="0.25">
      <c r="B3218" s="141"/>
      <c r="C3218" s="142"/>
      <c r="D3218" s="143"/>
      <c r="E3218" s="144" t="s">
        <v>167</v>
      </c>
      <c r="F3218" s="143">
        <v>249.85</v>
      </c>
      <c r="G3218" s="143">
        <f>75/1000</f>
        <v>7.4999999999999997E-2</v>
      </c>
      <c r="H3218" s="146">
        <f>+PI()*G3218^2/4</f>
        <v>4.4178646691106467E-3</v>
      </c>
      <c r="I3218" s="147">
        <f>+D3182+O3182</f>
        <v>335.26302512942681</v>
      </c>
      <c r="J3218" s="147">
        <f>+D3217</f>
        <v>334.91068430565116</v>
      </c>
      <c r="K3218" s="147">
        <f>+I3218-J3218</f>
        <v>0.35234082377564846</v>
      </c>
      <c r="L3218" s="142">
        <f>(-2*POWER(2*9.81*G3218*ABS(K3218)/F3218,0.5))*(LOG10(($D$2/(3.7*G3218))+((2.51*$D$3*POWER(F3218,0.5))/(G3218*POWER(2*9.81*G3218*ABS(K3218),0.5)))))</f>
        <v>0.28484031325291859</v>
      </c>
      <c r="M3218" s="146">
        <f>+IF(K3218&lt;0,-H3218*L3218,H3218*L3218)</f>
        <v>1.2583859562584781E-3</v>
      </c>
      <c r="N3218" s="142">
        <f>+M3218/K3218</f>
        <v>3.571501998473359E-3</v>
      </c>
      <c r="O3218" s="148"/>
    </row>
    <row r="3219" spans="2:15" ht="15.75" x14ac:dyDescent="0.3">
      <c r="B3219" s="141"/>
      <c r="C3219" s="142"/>
      <c r="D3219" s="152"/>
      <c r="E3219" s="144"/>
      <c r="F3219" s="142"/>
      <c r="G3219" s="142"/>
      <c r="H3219" s="146"/>
      <c r="I3219" s="152"/>
      <c r="J3219" s="143"/>
      <c r="K3219" s="142"/>
      <c r="L3219" s="149" t="s">
        <v>166</v>
      </c>
      <c r="M3219" s="150">
        <f>+SUM(M3217:M3218)-C3217</f>
        <v>-5.5509707850469672E-7</v>
      </c>
      <c r="N3219" s="151">
        <f>+SUM(N3217:N3218)</f>
        <v>7.0550470243119952E-3</v>
      </c>
      <c r="O3219" s="153"/>
    </row>
    <row r="3220" spans="2:15" x14ac:dyDescent="0.25">
      <c r="B3220" s="141"/>
      <c r="C3220" s="142"/>
      <c r="D3220" s="152"/>
      <c r="E3220" s="144"/>
      <c r="F3220" s="142"/>
      <c r="G3220" s="142"/>
      <c r="H3220" s="146"/>
      <c r="I3220" s="152"/>
      <c r="J3220" s="143"/>
      <c r="K3220" s="142"/>
      <c r="L3220" s="142"/>
      <c r="M3220" s="142"/>
      <c r="N3220" s="142"/>
      <c r="O3220" s="153"/>
    </row>
    <row r="3221" spans="2:15" x14ac:dyDescent="0.25">
      <c r="B3221" s="154" t="s">
        <v>146</v>
      </c>
      <c r="C3221" s="143">
        <f>4.52/1000</f>
        <v>4.5199999999999997E-3</v>
      </c>
      <c r="D3221" s="156">
        <f>+D3182+O3182</f>
        <v>335.26302512942681</v>
      </c>
      <c r="E3221" s="144" t="s">
        <v>112</v>
      </c>
      <c r="F3221" s="143">
        <v>401.36</v>
      </c>
      <c r="G3221" s="145">
        <f>110/1000</f>
        <v>0.11</v>
      </c>
      <c r="H3221" s="146">
        <f>+PI()*G3221^2/4</f>
        <v>9.5033177771091243E-3</v>
      </c>
      <c r="I3221" s="156">
        <f>+D3208+O3208</f>
        <v>335.3017897713442</v>
      </c>
      <c r="J3221" s="147">
        <f>+D3221</f>
        <v>335.26302512942681</v>
      </c>
      <c r="K3221" s="147">
        <f>+I3221-J3221</f>
        <v>3.8764641917396148E-2</v>
      </c>
      <c r="L3221" s="142">
        <f>(-2*POWER(2*9.81*G3221*ABS(K3221)/F3221,0.5))*(LOG10(($D$2/(3.7*G3221))+((2.51*$D$3*POWER(F3221,0.5))/(G3221*POWER(2*9.81*G3221*ABS(K3221),0.5)))))</f>
        <v>8.0732274447837107E-2</v>
      </c>
      <c r="M3221" s="146">
        <f>+IF(K3221&lt;0,-H3221*L3221,H3221*L3221)</f>
        <v>7.6722445894658305E-4</v>
      </c>
      <c r="N3221" s="142">
        <f>+M3221/K3221</f>
        <v>1.9791862403410486E-2</v>
      </c>
      <c r="O3221" s="148">
        <f>2*M3225/N3225</f>
        <v>-1.4795604797250672E-4</v>
      </c>
    </row>
    <row r="3222" spans="2:15" x14ac:dyDescent="0.25">
      <c r="B3222" s="141"/>
      <c r="C3222" s="142"/>
      <c r="D3222" s="152"/>
      <c r="E3222" s="144" t="s">
        <v>167</v>
      </c>
      <c r="F3222" s="143">
        <v>249.85</v>
      </c>
      <c r="G3222" s="145">
        <f>75/1000</f>
        <v>7.4999999999999997E-2</v>
      </c>
      <c r="H3222" s="146">
        <f>+PI()*G3222^2/4</f>
        <v>4.4178646691106467E-3</v>
      </c>
      <c r="I3222" s="156">
        <f>+D3217+O3217</f>
        <v>334.91052694395631</v>
      </c>
      <c r="J3222" s="147">
        <f>+D3221</f>
        <v>335.26302512942681</v>
      </c>
      <c r="K3222" s="147">
        <f>+I3222-J3222</f>
        <v>-0.35249818547049472</v>
      </c>
      <c r="L3222" s="142">
        <f>(-2*POWER(2*9.81*G3222*ABS(K3222)/F3222,0.5))*(LOG10(($D$2/(3.7*G3222))+((2.51*$D$3*POWER(F3222,0.5))/(G3222*POWER(2*9.81*G3222*ABS(K3222),0.5)))))</f>
        <v>0.2849126853534889</v>
      </c>
      <c r="M3222" s="146">
        <f>+IF(K3222&lt;0,-H3222*L3222,H3222*L3222)</f>
        <v>-1.2587056864046171E-3</v>
      </c>
      <c r="N3222" s="142">
        <f>+M3222/K3222</f>
        <v>3.5708146546189101E-3</v>
      </c>
      <c r="O3222" s="148"/>
    </row>
    <row r="3223" spans="2:15" x14ac:dyDescent="0.25">
      <c r="B3223" s="141"/>
      <c r="C3223" s="142"/>
      <c r="D3223" s="152"/>
      <c r="E3223" s="144" t="s">
        <v>140</v>
      </c>
      <c r="F3223" s="143">
        <v>298.01</v>
      </c>
      <c r="G3223" s="145">
        <f>63/1000</f>
        <v>6.3E-2</v>
      </c>
      <c r="H3223" s="146">
        <f>+PI()*G3223^2/4</f>
        <v>3.1172453105244723E-3</v>
      </c>
      <c r="I3223" s="156">
        <f>+D3188+O3188</f>
        <v>335.22415497575616</v>
      </c>
      <c r="J3223" s="147">
        <f>+D3221</f>
        <v>335.26302512942681</v>
      </c>
      <c r="K3223" s="147">
        <f>+I3223-J3223</f>
        <v>-3.8870153670643504E-2</v>
      </c>
      <c r="L3223" s="142">
        <f>(-2*POWER(2*9.81*G3223*ABS(K3223)/F3223,0.5))*(LOG10(($D$2/(3.7*G3223))+((2.51*$D$3*POWER(F3223,0.5))/(G3223*POWER(2*9.81*G3223*ABS(K3223),0.5)))))</f>
        <v>6.3440366918704263E-2</v>
      </c>
      <c r="M3223" s="146">
        <f>+IF(K3223&lt;0,-H3223*L3223,H3223*L3223)</f>
        <v>-1.9775918627528273E-4</v>
      </c>
      <c r="N3223" s="142">
        <f>+M3223/K3223</f>
        <v>5.0876872767456902E-3</v>
      </c>
      <c r="O3223" s="148"/>
    </row>
    <row r="3224" spans="2:15" x14ac:dyDescent="0.25">
      <c r="B3224" s="141"/>
      <c r="C3224" s="142"/>
      <c r="D3224" s="142"/>
      <c r="E3224" s="144" t="s">
        <v>168</v>
      </c>
      <c r="F3224" s="143">
        <v>184.94</v>
      </c>
      <c r="G3224" s="145">
        <f>110/1000</f>
        <v>0.11</v>
      </c>
      <c r="H3224" s="146">
        <f>+PI()*G3224^2/4</f>
        <v>9.5033177771091243E-3</v>
      </c>
      <c r="I3224" s="156">
        <f>+D3196+O3196</f>
        <v>335.7811472711125</v>
      </c>
      <c r="J3224" s="147">
        <f>+D3221</f>
        <v>335.26302512942681</v>
      </c>
      <c r="K3224" s="147">
        <f>+I3224-J3224</f>
        <v>0.51812214168569426</v>
      </c>
      <c r="L3224" s="142">
        <f>(-2*POWER(2*9.81*G3224*ABS(K3224)/F3224,0.5))*(LOG10(($D$2/(3.7*G3224))+((2.51*$D$3*POWER(F3224,0.5))/(G3224*POWER(2*9.81*G3224*ABS(K3224),0.5)))))</f>
        <v>0.54784996776267869</v>
      </c>
      <c r="M3224" s="146">
        <f>+IF(K3224&lt;0,-H3224*L3224,H3224*L3224)</f>
        <v>5.2063923378277248E-3</v>
      </c>
      <c r="N3224" s="142">
        <f>+M3224/K3224</f>
        <v>1.0048581056368078E-2</v>
      </c>
      <c r="O3224" s="148"/>
    </row>
    <row r="3225" spans="2:15" ht="15.75" x14ac:dyDescent="0.3">
      <c r="B3225" s="141"/>
      <c r="C3225" s="142"/>
      <c r="D3225" s="142"/>
      <c r="E3225" s="142"/>
      <c r="F3225" s="142"/>
      <c r="G3225" s="142"/>
      <c r="H3225" s="146"/>
      <c r="I3225" s="152"/>
      <c r="J3225" s="143"/>
      <c r="K3225" s="142"/>
      <c r="L3225" s="149" t="s">
        <v>166</v>
      </c>
      <c r="M3225" s="150">
        <f>+SUM(M3221:M3224)-C3221</f>
        <v>-2.8480759055914476E-6</v>
      </c>
      <c r="N3225" s="151">
        <f>+SUM(N3221:N3224)</f>
        <v>3.8498945391143166E-2</v>
      </c>
      <c r="O3225" s="153"/>
    </row>
    <row r="3226" spans="2:15" x14ac:dyDescent="0.25">
      <c r="B3226" s="141"/>
      <c r="C3226" s="142"/>
      <c r="D3226" s="142"/>
      <c r="E3226" s="142"/>
      <c r="F3226" s="142"/>
      <c r="G3226" s="142"/>
      <c r="H3226" s="146"/>
      <c r="I3226" s="142"/>
      <c r="J3226" s="143"/>
      <c r="K3226" s="142"/>
      <c r="L3226" s="142"/>
      <c r="M3226" s="142"/>
      <c r="N3226" s="142"/>
      <c r="O3226" s="153"/>
    </row>
    <row r="3227" spans="2:15" x14ac:dyDescent="0.25">
      <c r="B3227" s="154" t="s">
        <v>147</v>
      </c>
      <c r="C3227" s="142">
        <f>0.79/1000</f>
        <v>7.9000000000000001E-4</v>
      </c>
      <c r="D3227" s="147">
        <f>+D3188+O3188</f>
        <v>335.22415497575616</v>
      </c>
      <c r="E3227" s="144" t="s">
        <v>140</v>
      </c>
      <c r="F3227" s="143">
        <v>298.01</v>
      </c>
      <c r="G3227" s="143">
        <f>63/1000</f>
        <v>6.3E-2</v>
      </c>
      <c r="H3227" s="146">
        <f>+PI()*G3227^2/4</f>
        <v>3.1172453105244723E-3</v>
      </c>
      <c r="I3227" s="147">
        <f>+D3221+O3221</f>
        <v>335.26287717337885</v>
      </c>
      <c r="J3227" s="147">
        <f>+D3227</f>
        <v>335.22415497575616</v>
      </c>
      <c r="K3227" s="147">
        <f>+I3227-J3227</f>
        <v>3.8722197622689691E-2</v>
      </c>
      <c r="L3227" s="142">
        <f>(-2*POWER(2*9.81*G3227*ABS(K3227)/F3227,0.5))*(LOG10(($D$2/(3.7*G3227))+((2.51*$D$3*POWER(F3227,0.5))/(G3227*POWER(2*9.81*G3227*ABS(K3227),0.5)))))</f>
        <v>6.3298563995757923E-2</v>
      </c>
      <c r="M3227" s="146">
        <f>+IF(K3227&lt;0,-H3227*L3227,H3227*L3227)</f>
        <v>1.9731715177870958E-4</v>
      </c>
      <c r="N3227" s="142">
        <f>+M3227/K3227</f>
        <v>5.0957116045265323E-3</v>
      </c>
      <c r="O3227" s="148">
        <f>2*M3229/N3229</f>
        <v>-1.4926805765803561E-4</v>
      </c>
    </row>
    <row r="3228" spans="2:15" x14ac:dyDescent="0.25">
      <c r="B3228" s="141"/>
      <c r="C3228" s="142"/>
      <c r="D3228" s="142"/>
      <c r="E3228" s="144" t="s">
        <v>169</v>
      </c>
      <c r="F3228" s="143">
        <v>119.71</v>
      </c>
      <c r="G3228" s="143">
        <f>63/1000</f>
        <v>6.3E-2</v>
      </c>
      <c r="H3228" s="146">
        <f>+PI()*G3228^2/4</f>
        <v>3.1172453105244723E-3</v>
      </c>
      <c r="I3228" s="147">
        <f>+D3192+O3192</f>
        <v>335.32744090710599</v>
      </c>
      <c r="J3228" s="147">
        <f>+D3227</f>
        <v>335.22415497575616</v>
      </c>
      <c r="K3228" s="147">
        <f>+I3228-J3228</f>
        <v>0.10328593134983066</v>
      </c>
      <c r="L3228" s="142">
        <f>(-2*POWER(2*9.81*G3228*ABS(K3228)/F3228,0.5))*(LOG10(($D$2/(3.7*G3228))+((2.51*$D$3*POWER(F3228,0.5))/(G3228*POWER(2*9.81*G3228*ABS(K3228),0.5)))))</f>
        <v>0.18987111671259022</v>
      </c>
      <c r="M3228" s="146">
        <f>+IF(K3228&lt;0,-H3228*L3228,H3228*L3228)</f>
        <v>5.9187484817636664E-4</v>
      </c>
      <c r="N3228" s="142">
        <f>+M3228/K3228</f>
        <v>5.7304498341761529E-3</v>
      </c>
      <c r="O3228" s="148"/>
    </row>
    <row r="3229" spans="2:15" ht="15.75" x14ac:dyDescent="0.3">
      <c r="B3229" s="141"/>
      <c r="C3229" s="142"/>
      <c r="D3229" s="142"/>
      <c r="E3229" s="142"/>
      <c r="F3229" s="142"/>
      <c r="G3229" s="142"/>
      <c r="H3229" s="146"/>
      <c r="I3229" s="142"/>
      <c r="J3229" s="142"/>
      <c r="K3229" s="142"/>
      <c r="L3229" s="149" t="s">
        <v>166</v>
      </c>
      <c r="M3229" s="150">
        <f>+SUM(M3227:M3228)-C3227</f>
        <v>-8.0800004492373716E-7</v>
      </c>
      <c r="N3229" s="151">
        <f>+SUM(N3227:N3228)</f>
        <v>1.0826161438702686E-2</v>
      </c>
      <c r="O3229" s="153"/>
    </row>
    <row r="3230" spans="2:15" x14ac:dyDescent="0.25">
      <c r="B3230" s="141"/>
      <c r="C3230" s="142"/>
      <c r="D3230" s="142"/>
      <c r="E3230" s="142"/>
      <c r="F3230" s="142"/>
      <c r="G3230" s="142"/>
      <c r="H3230" s="146"/>
      <c r="I3230" s="142"/>
      <c r="J3230" s="142"/>
      <c r="K3230" s="142"/>
      <c r="L3230" s="142"/>
      <c r="M3230" s="142"/>
      <c r="N3230" s="142"/>
      <c r="O3230" s="153"/>
    </row>
    <row r="3231" spans="2:15" x14ac:dyDescent="0.25">
      <c r="B3231" s="154" t="s">
        <v>148</v>
      </c>
      <c r="C3231" s="142">
        <f>0.76/1000</f>
        <v>7.6000000000000004E-4</v>
      </c>
      <c r="D3231" s="147">
        <f>+D3192+O3192</f>
        <v>335.32744090710599</v>
      </c>
      <c r="E3231" s="144" t="s">
        <v>169</v>
      </c>
      <c r="F3231" s="143">
        <v>119.71</v>
      </c>
      <c r="G3231" s="143">
        <f>63/1000</f>
        <v>6.3E-2</v>
      </c>
      <c r="H3231" s="146">
        <f>+PI()*G3231^2/4</f>
        <v>3.1172453105244723E-3</v>
      </c>
      <c r="I3231" s="147">
        <f>+D3227+O3227</f>
        <v>335.2240057076985</v>
      </c>
      <c r="J3231" s="261">
        <f>+D3231</f>
        <v>335.32744090710599</v>
      </c>
      <c r="K3231" s="147">
        <f>+I3231-J3231</f>
        <v>-0.10343519940749957</v>
      </c>
      <c r="L3231" s="142">
        <f>(-2*POWER(2*9.81*G3231*ABS(K3231)/F3231,0.5))*(LOG10(($D$2/(3.7*G3231))+((2.51*$D$3*POWER(F3231,0.5))/(G3231*POWER(2*9.81*G3231*ABS(K3231),0.5)))))</f>
        <v>0.19002865757084034</v>
      </c>
      <c r="M3231" s="146">
        <f>+IF(K3231&lt;0,-H3231*L3231,H3231*L3231)</f>
        <v>-5.9236594167796279E-4</v>
      </c>
      <c r="N3231" s="142">
        <f>+M3231/K3231</f>
        <v>5.7269280193896288E-3</v>
      </c>
      <c r="O3231" s="148">
        <f>2*M3233/N3233</f>
        <v>-1.4094598198741184E-4</v>
      </c>
    </row>
    <row r="3232" spans="2:15" x14ac:dyDescent="0.25">
      <c r="B3232" s="141"/>
      <c r="C3232" s="142"/>
      <c r="D3232" s="142"/>
      <c r="E3232" s="144" t="s">
        <v>122</v>
      </c>
      <c r="F3232" s="143">
        <v>283.68</v>
      </c>
      <c r="G3232" s="143">
        <f>75/1000</f>
        <v>7.4999999999999997E-2</v>
      </c>
      <c r="H3232" s="146">
        <f>+PI()*G3232^2/4</f>
        <v>4.4178646691106467E-3</v>
      </c>
      <c r="I3232" s="147">
        <f>+D3196+O3196</f>
        <v>335.7811472711125</v>
      </c>
      <c r="J3232" s="261">
        <f>+D3231</f>
        <v>335.32744090710599</v>
      </c>
      <c r="K3232" s="147">
        <f>+I3232-J3232</f>
        <v>0.4537063640065071</v>
      </c>
      <c r="L3232" s="262">
        <f>(-2*POWER(2*9.81*G3232*ABS(K3232)/F3232,0.5))*(LOG10(($D$2/(3.7*G3232))+((2.51*$D$3*POWER(F3232,0.5))/(G3232*POWER(2*9.81*G3232*ABS(K3232),0.5)))))</f>
        <v>0.3059741493023122</v>
      </c>
      <c r="M3232" s="146">
        <f>+IF(K3232&lt;0,-H3232*L3232,H3232*L3232)</f>
        <v>1.3517523838638711E-3</v>
      </c>
      <c r="N3232" s="142">
        <f>+M3232/K3232</f>
        <v>2.9793551316474021E-3</v>
      </c>
      <c r="O3232" s="148"/>
    </row>
    <row r="3233" spans="2:15" ht="15.75" x14ac:dyDescent="0.3">
      <c r="B3233" s="141"/>
      <c r="C3233" s="142"/>
      <c r="D3233" s="142"/>
      <c r="E3233" s="142"/>
      <c r="F3233" s="142"/>
      <c r="G3233" s="142"/>
      <c r="H3233" s="142"/>
      <c r="I3233" s="142"/>
      <c r="J3233" s="142"/>
      <c r="K3233" s="142"/>
      <c r="L3233" s="149" t="s">
        <v>166</v>
      </c>
      <c r="M3233" s="150">
        <f>+SUM(M3231:M3232)-C3231</f>
        <v>-6.1355781409168624E-7</v>
      </c>
      <c r="N3233" s="151">
        <f>+SUM(N3231:N3232)</f>
        <v>8.7062831510370305E-3</v>
      </c>
      <c r="O3233" s="153"/>
    </row>
    <row r="3234" spans="2:15" x14ac:dyDescent="0.25">
      <c r="B3234" s="154"/>
      <c r="C3234" s="142"/>
      <c r="D3234" s="142"/>
      <c r="E3234" s="142"/>
      <c r="F3234" s="142"/>
      <c r="G3234" s="142"/>
      <c r="H3234" s="142"/>
      <c r="I3234" s="142"/>
      <c r="J3234" s="142"/>
      <c r="K3234" s="142"/>
      <c r="L3234" s="142"/>
      <c r="M3234" s="142"/>
      <c r="N3234" s="142"/>
      <c r="O3234" s="153"/>
    </row>
    <row r="3235" spans="2:15" x14ac:dyDescent="0.25">
      <c r="B3235" s="154" t="s">
        <v>142</v>
      </c>
      <c r="C3235" s="142">
        <f>3.71/1000</f>
        <v>3.7099999999999998E-3</v>
      </c>
      <c r="D3235" s="147">
        <f>+D3196+O3196</f>
        <v>335.7811472711125</v>
      </c>
      <c r="E3235" s="144" t="s">
        <v>168</v>
      </c>
      <c r="F3235" s="143">
        <v>184.94</v>
      </c>
      <c r="G3235" s="145">
        <f>110/1000</f>
        <v>0.11</v>
      </c>
      <c r="H3235" s="146">
        <f>+PI()*G3235^2/4</f>
        <v>9.5033177771091243E-3</v>
      </c>
      <c r="I3235" s="147">
        <f>+D3221+O3221</f>
        <v>335.26287717337885</v>
      </c>
      <c r="J3235" s="261">
        <f>+D3235</f>
        <v>335.7811472711125</v>
      </c>
      <c r="K3235" s="147">
        <f>+I3235-J3235</f>
        <v>-0.51827009773364807</v>
      </c>
      <c r="L3235" s="262">
        <f>(-2*POWER(2*9.81*G3235*ABS(K3235)/F3235,0.5))*(LOG10(($D$2/(3.7*G3235))+((2.51*$D$3*POWER(F3235,0.5))/(G3235*POWER(2*9.81*G3235*ABS(K3235),0.5)))))</f>
        <v>0.54793770974961964</v>
      </c>
      <c r="M3235" s="146">
        <f>+IF(K3235&lt;0,-H3235*L3235,H3235*L3235)</f>
        <v>-5.20722617781202E-3</v>
      </c>
      <c r="N3235" s="142">
        <f>+M3235/K3235</f>
        <v>1.0047321272407546E-2</v>
      </c>
      <c r="O3235" s="148">
        <f>2*M3238/N3238</f>
        <v>-1.1859608650064081E-4</v>
      </c>
    </row>
    <row r="3236" spans="2:15" x14ac:dyDescent="0.25">
      <c r="B3236" s="141"/>
      <c r="C3236" s="142"/>
      <c r="D3236" s="142"/>
      <c r="E3236" s="144" t="s">
        <v>171</v>
      </c>
      <c r="F3236" s="143">
        <v>283.68</v>
      </c>
      <c r="G3236" s="143">
        <f>75/1000</f>
        <v>7.4999999999999997E-2</v>
      </c>
      <c r="H3236" s="146">
        <f>+PI()*G3236^2/4</f>
        <v>4.4178646691106467E-3</v>
      </c>
      <c r="I3236" s="147">
        <f>+D3231+O3231</f>
        <v>335.32729996112403</v>
      </c>
      <c r="J3236" s="261">
        <f>+D3235</f>
        <v>335.7811472711125</v>
      </c>
      <c r="K3236" s="147">
        <f>+I3236-J3236</f>
        <v>-0.45384730998847544</v>
      </c>
      <c r="L3236" s="262">
        <f>(-2*POWER(2*9.81*G3236*ABS(K3236)/F3236,0.5))*(LOG10(($D$2/(3.7*G3236))+((2.51*$D$3*POWER(F3236,0.5))/(G3236*POWER(2*9.81*G3236*ABS(K3236),0.5)))))</f>
        <v>0.30602816645101122</v>
      </c>
      <c r="M3236" s="146">
        <f>+IF(K3236&lt;0,-H3236*L3236,H3236*L3236)</f>
        <v>-1.3519910243166345E-3</v>
      </c>
      <c r="N3236" s="142">
        <f>+M3236/K3236</f>
        <v>2.978955685230272E-3</v>
      </c>
      <c r="O3236" s="148"/>
    </row>
    <row r="3237" spans="2:15" x14ac:dyDescent="0.25">
      <c r="B3237" s="141"/>
      <c r="C3237" s="142"/>
      <c r="D3237" s="142"/>
      <c r="E3237" s="144" t="s">
        <v>170</v>
      </c>
      <c r="F3237" s="143">
        <v>372.26</v>
      </c>
      <c r="G3237" s="145">
        <f>110/1000</f>
        <v>0.11</v>
      </c>
      <c r="H3237" s="146">
        <f>+PI()*G3237^2/4</f>
        <v>9.5033177771091243E-3</v>
      </c>
      <c r="I3237" s="147">
        <v>339.3</v>
      </c>
      <c r="J3237" s="261">
        <f>+D3235</f>
        <v>335.7811472711125</v>
      </c>
      <c r="K3237" s="147">
        <f>+I3237-J3237</f>
        <v>3.5188527288875093</v>
      </c>
      <c r="L3237" s="262">
        <f>(-2*POWER(2*9.81*G3237*ABS(K3237)/F3237,0.5))*(LOG10(($D$2/(3.7*G3237))+((2.51*$D$3*POWER(F3237,0.5))/(G3237*POWER(2*9.81*G3237*ABS(K3237),0.5)))))</f>
        <v>1.0804933576003311</v>
      </c>
      <c r="M3237" s="146">
        <f>+IF(K3237&lt;0,-H3237*L3237,H3237*L3237)</f>
        <v>1.0268271733331552E-2</v>
      </c>
      <c r="N3237" s="142">
        <f>+M3237/K3237</f>
        <v>2.9180737372256787E-3</v>
      </c>
      <c r="O3237" s="148"/>
    </row>
    <row r="3238" spans="2:15" ht="16.5" thickBot="1" x14ac:dyDescent="0.35">
      <c r="B3238" s="299"/>
      <c r="C3238" s="300"/>
      <c r="D3238" s="300"/>
      <c r="E3238" s="300"/>
      <c r="F3238" s="300"/>
      <c r="G3238" s="300"/>
      <c r="H3238" s="300"/>
      <c r="I3238" s="300"/>
      <c r="J3238" s="300"/>
      <c r="K3238" s="300"/>
      <c r="L3238" s="301" t="s">
        <v>166</v>
      </c>
      <c r="M3238" s="302">
        <f>+SUM(M3235:M3237)-C3235</f>
        <v>-9.4546879710229181E-7</v>
      </c>
      <c r="N3238" s="303">
        <f>+SUM(N3235:N3237)</f>
        <v>1.5944350694863496E-2</v>
      </c>
      <c r="O3238" s="304"/>
    </row>
    <row r="3240" spans="2:15" ht="15.75" thickBot="1" x14ac:dyDescent="0.3"/>
    <row r="3241" spans="2:15" ht="15.75" thickBot="1" x14ac:dyDescent="0.3">
      <c r="B3241" s="131">
        <f>+B3202+1</f>
        <v>84</v>
      </c>
      <c r="D3241" s="297"/>
    </row>
    <row r="3242" spans="2:15" ht="32.25" thickBot="1" x14ac:dyDescent="0.3">
      <c r="B3242" s="125" t="s">
        <v>151</v>
      </c>
      <c r="C3242" s="298" t="s">
        <v>161</v>
      </c>
      <c r="D3242" s="298" t="s">
        <v>153</v>
      </c>
      <c r="E3242" s="125" t="s">
        <v>152</v>
      </c>
      <c r="F3242" s="125" t="s">
        <v>78</v>
      </c>
      <c r="G3242" s="125" t="s">
        <v>115</v>
      </c>
      <c r="H3242" s="125" t="s">
        <v>154</v>
      </c>
      <c r="I3242" s="125" t="s">
        <v>155</v>
      </c>
      <c r="J3242" s="125" t="s">
        <v>156</v>
      </c>
      <c r="K3242" s="125" t="s">
        <v>157</v>
      </c>
      <c r="L3242" s="125" t="s">
        <v>82</v>
      </c>
      <c r="M3242" s="125" t="s">
        <v>164</v>
      </c>
      <c r="N3242" s="125" t="s">
        <v>158</v>
      </c>
      <c r="O3242" s="129" t="s">
        <v>165</v>
      </c>
    </row>
    <row r="3243" spans="2:15" x14ac:dyDescent="0.25">
      <c r="B3243" s="132" t="s">
        <v>127</v>
      </c>
      <c r="C3243" s="133">
        <f>2.97/1000</f>
        <v>2.97E-3</v>
      </c>
      <c r="D3243" s="134">
        <f>+D3204+O3204</f>
        <v>336.46950248668685</v>
      </c>
      <c r="E3243" s="135" t="s">
        <v>110</v>
      </c>
      <c r="F3243" s="136">
        <v>310.83</v>
      </c>
      <c r="G3243" s="137">
        <f>110/1000</f>
        <v>0.11</v>
      </c>
      <c r="H3243" s="138">
        <f>+PI()*G3243^2/4</f>
        <v>9.5033177771091243E-3</v>
      </c>
      <c r="I3243" s="134">
        <v>339.3</v>
      </c>
      <c r="J3243" s="134">
        <f>+D3243</f>
        <v>336.46950248668685</v>
      </c>
      <c r="K3243" s="134">
        <f>+I3243-J3243</f>
        <v>2.830497513313162</v>
      </c>
      <c r="L3243" s="133">
        <f>(-2*POWER(2*9.81*G3243*ABS(K3243)/F3243,0.5))*(LOG10(($D$2/(3.7*G3243))+((2.51*$D$3*POWER(F3243,0.5))/(G3243*POWER(2*9.81*G3243*ABS(K3243),0.5)))))</f>
        <v>1.0582868988731204</v>
      </c>
      <c r="M3243" s="139">
        <f>+IF(K3243&lt;0,-H3243*L3243,H3243*L3243)</f>
        <v>1.0057236699342612E-2</v>
      </c>
      <c r="N3243" s="133">
        <f>+M3243/K3243</f>
        <v>3.55316924040339E-3</v>
      </c>
      <c r="O3243" s="140">
        <f>2*M3245/N3245</f>
        <v>-9.6815965009606743E-5</v>
      </c>
    </row>
    <row r="3244" spans="2:15" x14ac:dyDescent="0.25">
      <c r="B3244" s="141"/>
      <c r="C3244" s="142"/>
      <c r="D3244" s="143"/>
      <c r="E3244" s="144" t="s">
        <v>138</v>
      </c>
      <c r="F3244" s="143">
        <v>240.22</v>
      </c>
      <c r="G3244" s="145">
        <f>110/1000</f>
        <v>0.11</v>
      </c>
      <c r="H3244" s="146">
        <f>+PI()*G3244^2/4</f>
        <v>9.5033177771091243E-3</v>
      </c>
      <c r="I3244" s="147">
        <f>+D3208+O3208</f>
        <v>335.3017897713442</v>
      </c>
      <c r="J3244" s="147">
        <f>+D3243</f>
        <v>336.46950248668685</v>
      </c>
      <c r="K3244" s="147">
        <f>+I3244-J3244</f>
        <v>-1.1677127153426454</v>
      </c>
      <c r="L3244" s="142">
        <f>(-2*POWER(2*9.81*G3244*ABS(K3244)/F3244,0.5))*(LOG10(($D$2/(3.7*G3244))+((2.51*$D$3*POWER(F3244,0.5))/(G3244*POWER(2*9.81*G3244*ABS(K3244),0.5)))))</f>
        <v>0.74581348227882793</v>
      </c>
      <c r="M3244" s="146">
        <f>+IF(K3244&lt;0,-H3244*L3244,H3244*L3244)</f>
        <v>-7.087702524548046E-3</v>
      </c>
      <c r="N3244" s="142">
        <f>+M3244/K3244</f>
        <v>6.0697313914820908E-3</v>
      </c>
      <c r="O3244" s="148"/>
    </row>
    <row r="3245" spans="2:15" ht="15.75" x14ac:dyDescent="0.3">
      <c r="B3245" s="141"/>
      <c r="C3245" s="142"/>
      <c r="D3245" s="143"/>
      <c r="E3245" s="144"/>
      <c r="F3245" s="143"/>
      <c r="G3245" s="145"/>
      <c r="H3245" s="146"/>
      <c r="I3245" s="147"/>
      <c r="J3245" s="147"/>
      <c r="K3245" s="147"/>
      <c r="L3245" s="149" t="s">
        <v>166</v>
      </c>
      <c r="M3245" s="150">
        <f>+SUM(M3243:M3244)-C3243</f>
        <v>-4.6582520543377373E-7</v>
      </c>
      <c r="N3245" s="151">
        <f>+SUM(N3243:N3244)</f>
        <v>9.6229006318854816E-3</v>
      </c>
      <c r="O3245" s="148"/>
    </row>
    <row r="3246" spans="2:15" x14ac:dyDescent="0.25">
      <c r="B3246" s="141"/>
      <c r="C3246" s="142"/>
      <c r="D3246" s="143"/>
      <c r="E3246" s="144"/>
      <c r="F3246" s="142"/>
      <c r="G3246" s="142"/>
      <c r="H3246" s="146"/>
      <c r="I3246" s="152"/>
      <c r="J3246" s="142"/>
      <c r="K3246" s="142"/>
      <c r="L3246" s="142"/>
      <c r="M3246" s="142"/>
      <c r="N3246" s="142"/>
      <c r="O3246" s="153"/>
    </row>
    <row r="3247" spans="2:15" x14ac:dyDescent="0.25">
      <c r="B3247" s="154" t="s">
        <v>128</v>
      </c>
      <c r="C3247" s="142">
        <f>3.73/1000</f>
        <v>3.7299999999999998E-3</v>
      </c>
      <c r="D3247" s="147">
        <f>+D3208+O3208</f>
        <v>335.3017897713442</v>
      </c>
      <c r="E3247" s="144" t="s">
        <v>138</v>
      </c>
      <c r="F3247" s="143">
        <v>240.22</v>
      </c>
      <c r="G3247" s="155">
        <f>110/1000</f>
        <v>0.11</v>
      </c>
      <c r="H3247" s="146">
        <f>+PI()*G3247^2/4</f>
        <v>9.5033177771091243E-3</v>
      </c>
      <c r="I3247" s="156">
        <f>+D3243+O3243</f>
        <v>336.46940567072181</v>
      </c>
      <c r="J3247" s="147">
        <f>+D3247</f>
        <v>335.3017897713442</v>
      </c>
      <c r="K3247" s="147">
        <f>+I3247-J3247</f>
        <v>1.1676158993776085</v>
      </c>
      <c r="L3247" s="142">
        <f>(-2*POWER(2*9.81*G3247*ABS(K3247)/F3247,0.5))*(LOG10(($D$2/(3.7*G3247))+((2.51*$D$3*POWER(F3247,0.5))/(G3247*POWER(2*9.81*G3247*ABS(K3247),0.5)))))</f>
        <v>0.74577893497077274</v>
      </c>
      <c r="M3247" s="146">
        <f>+IF(K3247&lt;0,-H3247*L3247,H3247*L3247)</f>
        <v>7.087374210501254E-3</v>
      </c>
      <c r="N3247" s="142">
        <f>+M3247/K3247</f>
        <v>6.0699534960761857E-3</v>
      </c>
      <c r="O3247" s="148">
        <f>2*M3250/N3250</f>
        <v>-1.4150850616711507E-4</v>
      </c>
    </row>
    <row r="3248" spans="2:15" x14ac:dyDescent="0.25">
      <c r="B3248" s="141"/>
      <c r="C3248" s="142"/>
      <c r="D3248" s="143"/>
      <c r="E3248" s="144" t="s">
        <v>139</v>
      </c>
      <c r="F3248" s="147">
        <v>237.3</v>
      </c>
      <c r="G3248" s="155">
        <f>110/1000</f>
        <v>0.11</v>
      </c>
      <c r="H3248" s="146">
        <f>+PI()*G3248^2/4</f>
        <v>9.5033177771091243E-3</v>
      </c>
      <c r="I3248" s="156">
        <f>+D3213+O3213</f>
        <v>335.10906237785554</v>
      </c>
      <c r="J3248" s="147">
        <f>+D3247</f>
        <v>335.3017897713442</v>
      </c>
      <c r="K3248" s="147">
        <f>+I3248-J3248</f>
        <v>-0.19272739348866708</v>
      </c>
      <c r="L3248" s="142">
        <f>(-2*POWER(2*9.81*G3248*ABS(K3248)/F3248,0.5))*(LOG10(($D$2/(3.7*G3248))+((2.51*$D$3*POWER(F3248,0.5))/(G3248*POWER(2*9.81*G3248*ABS(K3248),0.5)))))</f>
        <v>0.27266676909921517</v>
      </c>
      <c r="M3248" s="146">
        <f>+IF(K3248&lt;0,-H3248*L3248,H3248*L3248)</f>
        <v>-2.5912389540074803E-3</v>
      </c>
      <c r="N3248" s="142">
        <f>+M3248/K3248</f>
        <v>1.3445099355633908E-2</v>
      </c>
      <c r="O3248" s="148"/>
    </row>
    <row r="3249" spans="2:15" x14ac:dyDescent="0.25">
      <c r="B3249" s="141"/>
      <c r="C3249" s="142"/>
      <c r="D3249" s="143"/>
      <c r="E3249" s="144" t="s">
        <v>112</v>
      </c>
      <c r="F3249" s="143">
        <v>401.36</v>
      </c>
      <c r="G3249" s="155">
        <f>110/1000</f>
        <v>0.11</v>
      </c>
      <c r="H3249" s="146">
        <f>+PI()*G3249^2/4</f>
        <v>9.5033177771091243E-3</v>
      </c>
      <c r="I3249" s="156">
        <f>+D3221+O3221</f>
        <v>335.26287717337885</v>
      </c>
      <c r="J3249" s="147">
        <f>+D3247</f>
        <v>335.3017897713442</v>
      </c>
      <c r="K3249" s="147">
        <f>+I3249-J3249</f>
        <v>-3.891259796534996E-2</v>
      </c>
      <c r="L3249" s="142">
        <f>(-2*POWER(2*9.81*G3249*ABS(K3249)/F3249,0.5))*(LOG10(($D$2/(3.7*G3249))+((2.51*$D$3*POWER(F3249,0.5))/(G3249*POWER(2*9.81*G3249*ABS(K3249),0.5)))))</f>
        <v>8.0910073064903304E-2</v>
      </c>
      <c r="M3249" s="146">
        <f>+IF(K3249&lt;0,-H3249*L3249,H3249*L3249)</f>
        <v>-7.6891413570489371E-4</v>
      </c>
      <c r="N3249" s="142">
        <f>+M3249/K3249</f>
        <v>1.9760030836018187E-2</v>
      </c>
      <c r="O3249" s="148"/>
    </row>
    <row r="3250" spans="2:15" ht="15.75" x14ac:dyDescent="0.3">
      <c r="B3250" s="141"/>
      <c r="C3250" s="142"/>
      <c r="D3250" s="143"/>
      <c r="E3250" s="144"/>
      <c r="F3250" s="143"/>
      <c r="G3250" s="155"/>
      <c r="H3250" s="146"/>
      <c r="I3250" s="156"/>
      <c r="J3250" s="147"/>
      <c r="K3250" s="147"/>
      <c r="L3250" s="149" t="s">
        <v>166</v>
      </c>
      <c r="M3250" s="150">
        <f>+SUM(M3247:M3249)-C3247</f>
        <v>-2.778879211119429E-6</v>
      </c>
      <c r="N3250" s="151">
        <f>+SUM(N3247:N3249)</f>
        <v>3.9275083687728279E-2</v>
      </c>
      <c r="O3250" s="153"/>
    </row>
    <row r="3251" spans="2:15" x14ac:dyDescent="0.25">
      <c r="B3251" s="141"/>
      <c r="C3251" s="142"/>
      <c r="D3251" s="143"/>
      <c r="E3251" s="144"/>
      <c r="F3251" s="142"/>
      <c r="G3251" s="142"/>
      <c r="H3251" s="146"/>
      <c r="I3251" s="152"/>
      <c r="J3251" s="143"/>
      <c r="K3251" s="142"/>
      <c r="L3251" s="142"/>
      <c r="M3251" s="142"/>
      <c r="N3251" s="142"/>
      <c r="O3251" s="153"/>
    </row>
    <row r="3252" spans="2:15" x14ac:dyDescent="0.25">
      <c r="B3252" s="154" t="s">
        <v>141</v>
      </c>
      <c r="C3252" s="179">
        <f>1.9/1000</f>
        <v>1.9E-3</v>
      </c>
      <c r="D3252" s="147">
        <f>+D3213+O3213</f>
        <v>335.10906237785554</v>
      </c>
      <c r="E3252" s="144" t="s">
        <v>139</v>
      </c>
      <c r="F3252" s="147">
        <v>237.3</v>
      </c>
      <c r="G3252" s="155">
        <f>110/1000</f>
        <v>0.11</v>
      </c>
      <c r="H3252" s="146">
        <f>+PI()*G3252^2/4</f>
        <v>9.5033177771091243E-3</v>
      </c>
      <c r="I3252" s="156">
        <f>+D3247+O3247</f>
        <v>335.30164826283806</v>
      </c>
      <c r="J3252" s="147">
        <f>+D3252</f>
        <v>335.10906237785554</v>
      </c>
      <c r="K3252" s="147">
        <f>+I3252-J3252</f>
        <v>0.19258588498252038</v>
      </c>
      <c r="L3252" s="142">
        <f>(-2*POWER(2*9.81*G3252*ABS(K3252)/F3252,0.5))*(LOG10(($D$2/(3.7*G3252))+((2.51*$D$3*POWER(F3252,0.5))/(G3252*POWER(2*9.81*G3252*ABS(K3252),0.5)))))</f>
        <v>0.27255338748901636</v>
      </c>
      <c r="M3252" s="146">
        <f>+IF(K3252&lt;0,-H3252*L3252,H3252*L3252)</f>
        <v>2.5901614525356809E-3</v>
      </c>
      <c r="N3252" s="142">
        <f>+M3252/K3252</f>
        <v>1.3449383649122421E-2</v>
      </c>
      <c r="O3252" s="148">
        <f>2*M3254/N3254</f>
        <v>-1.4320990823668279E-4</v>
      </c>
    </row>
    <row r="3253" spans="2:15" x14ac:dyDescent="0.25">
      <c r="B3253" s="141"/>
      <c r="C3253" s="142"/>
      <c r="D3253" s="143"/>
      <c r="E3253" s="144" t="s">
        <v>117</v>
      </c>
      <c r="F3253" s="143">
        <v>401.35</v>
      </c>
      <c r="G3253" s="143">
        <f>75/1000</f>
        <v>7.4999999999999997E-2</v>
      </c>
      <c r="H3253" s="146">
        <f>+PI()*G3253^2/4</f>
        <v>4.4178646691106467E-3</v>
      </c>
      <c r="I3253" s="156">
        <f>+D3217+O3217</f>
        <v>334.91052694395631</v>
      </c>
      <c r="J3253" s="147">
        <f>+D3252</f>
        <v>335.10906237785554</v>
      </c>
      <c r="K3253" s="147">
        <f>+I3253-J3253</f>
        <v>-0.19853543389922379</v>
      </c>
      <c r="L3253" s="142">
        <f>(-2*POWER(2*9.81*G3253*ABS(K3253)/F3253,0.5))*(LOG10(($D$2/(3.7*G3253))+((2.51*$D$3*POWER(F3253,0.5))/(G3253*POWER(2*9.81*G3253*ABS(K3253),0.5)))))</f>
        <v>0.15649502684337063</v>
      </c>
      <c r="M3253" s="146">
        <f>+IF(K3253&lt;0,-H3253*L3253,H3253*L3253)</f>
        <v>-6.9137384998284941E-4</v>
      </c>
      <c r="N3253" s="142">
        <f>+M3253/K3253</f>
        <v>3.4823700555830727E-3</v>
      </c>
      <c r="O3253" s="148"/>
    </row>
    <row r="3254" spans="2:15" ht="15.75" x14ac:dyDescent="0.3">
      <c r="B3254" s="141"/>
      <c r="C3254" s="142"/>
      <c r="D3254" s="143"/>
      <c r="E3254" s="144"/>
      <c r="F3254" s="142"/>
      <c r="G3254" s="142"/>
      <c r="H3254" s="146"/>
      <c r="I3254" s="152"/>
      <c r="J3254" s="143"/>
      <c r="K3254" s="142"/>
      <c r="L3254" s="149" t="s">
        <v>166</v>
      </c>
      <c r="M3254" s="150">
        <f>+SUM(M3252:M3253)-C3252</f>
        <v>-1.2123974471684937E-6</v>
      </c>
      <c r="N3254" s="151">
        <f>+SUM(N3252:N3253)</f>
        <v>1.6931753704705493E-2</v>
      </c>
      <c r="O3254" s="153"/>
    </row>
    <row r="3255" spans="2:15" ht="15.75" x14ac:dyDescent="0.3">
      <c r="B3255" s="141"/>
      <c r="C3255" s="142"/>
      <c r="D3255" s="143"/>
      <c r="E3255" s="144"/>
      <c r="F3255" s="142"/>
      <c r="G3255" s="142"/>
      <c r="H3255" s="146"/>
      <c r="I3255" s="152"/>
      <c r="J3255" s="143"/>
      <c r="K3255" s="142"/>
      <c r="L3255" s="149"/>
      <c r="M3255" s="150"/>
      <c r="N3255" s="151"/>
      <c r="O3255" s="153"/>
    </row>
    <row r="3256" spans="2:15" x14ac:dyDescent="0.25">
      <c r="B3256" s="154" t="s">
        <v>145</v>
      </c>
      <c r="C3256" s="143">
        <f>1.95/1000</f>
        <v>1.9499999999999999E-3</v>
      </c>
      <c r="D3256" s="147">
        <f>+D3217+O3217</f>
        <v>334.91052694395631</v>
      </c>
      <c r="E3256" s="144" t="s">
        <v>117</v>
      </c>
      <c r="F3256" s="143">
        <v>401.35</v>
      </c>
      <c r="G3256" s="143">
        <f>75/1000</f>
        <v>7.4999999999999997E-2</v>
      </c>
      <c r="H3256" s="146">
        <f>+PI()*G3256^2/4</f>
        <v>4.4178646691106467E-3</v>
      </c>
      <c r="I3256" s="147">
        <f>+D3252+O3252</f>
        <v>335.10891916794731</v>
      </c>
      <c r="J3256" s="147">
        <f>+D3256</f>
        <v>334.91052694395631</v>
      </c>
      <c r="K3256" s="147">
        <f>+I3256-J3256</f>
        <v>0.19839222399099299</v>
      </c>
      <c r="L3256" s="262">
        <f>(-2*POWER(2*9.81*G3256*ABS(K3256)/F3256,0.5))*(LOG10(($D$2/(3.7*G3256))+((2.51*$D$3*POWER(F3256,0.5))/(G3256*POWER(2*9.81*G3256*ABS(K3256),0.5)))))</f>
        <v>0.15643015860111911</v>
      </c>
      <c r="M3256" s="146">
        <f>+IF(K3256&lt;0,-H3256*L3256,H3256*L3256)</f>
        <v>6.9108727086725913E-4</v>
      </c>
      <c r="N3256" s="142">
        <f>+M3256/K3256</f>
        <v>3.4834393050537831E-3</v>
      </c>
      <c r="O3256" s="148">
        <f>2*M3258/N3258</f>
        <v>-1.4391714769367763E-4</v>
      </c>
    </row>
    <row r="3257" spans="2:15" x14ac:dyDescent="0.25">
      <c r="B3257" s="141"/>
      <c r="C3257" s="142"/>
      <c r="D3257" s="143"/>
      <c r="E3257" s="144" t="s">
        <v>167</v>
      </c>
      <c r="F3257" s="143">
        <v>249.85</v>
      </c>
      <c r="G3257" s="143">
        <f>75/1000</f>
        <v>7.4999999999999997E-2</v>
      </c>
      <c r="H3257" s="146">
        <f>+PI()*G3257^2/4</f>
        <v>4.4178646691106467E-3</v>
      </c>
      <c r="I3257" s="147">
        <f>+D3221+O3221</f>
        <v>335.26287717337885</v>
      </c>
      <c r="J3257" s="147">
        <f>+D3256</f>
        <v>334.91052694395631</v>
      </c>
      <c r="K3257" s="147">
        <f>+I3257-J3257</f>
        <v>0.35235022942254091</v>
      </c>
      <c r="L3257" s="142">
        <f>(-2*POWER(2*9.81*G3257*ABS(K3257)/F3257,0.5))*(LOG10(($D$2/(3.7*G3257))+((2.51*$D$3*POWER(F3257,0.5))/(G3257*POWER(2*9.81*G3257*ABS(K3257),0.5)))))</f>
        <v>0.28484463939644827</v>
      </c>
      <c r="M3257" s="146">
        <f>+IF(K3257&lt;0,-H3257*L3257,H3257*L3257)</f>
        <v>1.2584050685751315E-3</v>
      </c>
      <c r="N3257" s="142">
        <f>+M3257/K3257</f>
        <v>3.5714609030835713E-3</v>
      </c>
      <c r="O3257" s="148"/>
    </row>
    <row r="3258" spans="2:15" ht="15.75" x14ac:dyDescent="0.3">
      <c r="B3258" s="141"/>
      <c r="C3258" s="142"/>
      <c r="D3258" s="152"/>
      <c r="E3258" s="144"/>
      <c r="F3258" s="142"/>
      <c r="G3258" s="142"/>
      <c r="H3258" s="146"/>
      <c r="I3258" s="152"/>
      <c r="J3258" s="143"/>
      <c r="K3258" s="142"/>
      <c r="L3258" s="149" t="s">
        <v>166</v>
      </c>
      <c r="M3258" s="150">
        <f>+SUM(M3256:M3257)-C3256</f>
        <v>-5.0766055760933029E-7</v>
      </c>
      <c r="N3258" s="151">
        <f>+SUM(N3256:N3257)</f>
        <v>7.0549002081373539E-3</v>
      </c>
      <c r="O3258" s="153"/>
    </row>
    <row r="3259" spans="2:15" x14ac:dyDescent="0.25">
      <c r="B3259" s="141"/>
      <c r="C3259" s="142"/>
      <c r="D3259" s="152"/>
      <c r="E3259" s="144"/>
      <c r="F3259" s="142"/>
      <c r="G3259" s="142"/>
      <c r="H3259" s="146"/>
      <c r="I3259" s="152"/>
      <c r="J3259" s="143"/>
      <c r="K3259" s="142"/>
      <c r="L3259" s="142"/>
      <c r="M3259" s="142"/>
      <c r="N3259" s="142"/>
      <c r="O3259" s="153"/>
    </row>
    <row r="3260" spans="2:15" x14ac:dyDescent="0.25">
      <c r="B3260" s="154" t="s">
        <v>146</v>
      </c>
      <c r="C3260" s="143">
        <f>4.52/1000</f>
        <v>4.5199999999999997E-3</v>
      </c>
      <c r="D3260" s="156">
        <f>+D3221+O3221</f>
        <v>335.26287717337885</v>
      </c>
      <c r="E3260" s="144" t="s">
        <v>112</v>
      </c>
      <c r="F3260" s="143">
        <v>401.36</v>
      </c>
      <c r="G3260" s="145">
        <f>110/1000</f>
        <v>0.11</v>
      </c>
      <c r="H3260" s="146">
        <f>+PI()*G3260^2/4</f>
        <v>9.5033177771091243E-3</v>
      </c>
      <c r="I3260" s="156">
        <f>+D3247+O3247</f>
        <v>335.30164826283806</v>
      </c>
      <c r="J3260" s="147">
        <f>+D3260</f>
        <v>335.26287717337885</v>
      </c>
      <c r="K3260" s="147">
        <f>+I3260-J3260</f>
        <v>3.8771089459203267E-2</v>
      </c>
      <c r="L3260" s="142">
        <f>(-2*POWER(2*9.81*G3260*ABS(K3260)/F3260,0.5))*(LOG10(($D$2/(3.7*G3260))+((2.51*$D$3*POWER(F3260,0.5))/(G3260*POWER(2*9.81*G3260*ABS(K3260),0.5)))))</f>
        <v>8.0740028569446454E-2</v>
      </c>
      <c r="M3260" s="146">
        <f>+IF(K3260&lt;0,-H3260*L3260,H3260*L3260)</f>
        <v>7.6729814882831905E-4</v>
      </c>
      <c r="N3260" s="142">
        <f>+M3260/K3260</f>
        <v>1.9790471702780126E-2</v>
      </c>
      <c r="O3260" s="148">
        <f>2*M3264/N3264</f>
        <v>-1.3531479642887035E-4</v>
      </c>
    </row>
    <row r="3261" spans="2:15" x14ac:dyDescent="0.25">
      <c r="B3261" s="141"/>
      <c r="C3261" s="142"/>
      <c r="D3261" s="152"/>
      <c r="E3261" s="144" t="s">
        <v>167</v>
      </c>
      <c r="F3261" s="143">
        <v>249.85</v>
      </c>
      <c r="G3261" s="145">
        <f>75/1000</f>
        <v>7.4999999999999997E-2</v>
      </c>
      <c r="H3261" s="146">
        <f>+PI()*G3261^2/4</f>
        <v>4.4178646691106467E-3</v>
      </c>
      <c r="I3261" s="156">
        <f>+D3256+O3256</f>
        <v>334.91038302680863</v>
      </c>
      <c r="J3261" s="147">
        <f>+D3260</f>
        <v>335.26287717337885</v>
      </c>
      <c r="K3261" s="147">
        <f>+I3261-J3261</f>
        <v>-0.35249414657022271</v>
      </c>
      <c r="L3261" s="142">
        <f>(-2*POWER(2*9.81*G3261*ABS(K3261)/F3261,0.5))*(LOG10(($D$2/(3.7*G3261))+((2.51*$D$3*POWER(F3261,0.5))/(G3261*POWER(2*9.81*G3261*ABS(K3261),0.5)))))</f>
        <v>0.2849108280035626</v>
      </c>
      <c r="M3261" s="146">
        <f>+IF(K3261&lt;0,-H3261*L3261,H3261*L3261)</f>
        <v>-1.2586974808839995E-3</v>
      </c>
      <c r="N3261" s="142">
        <f>+M3261/K3261</f>
        <v>3.5708322907803125E-3</v>
      </c>
      <c r="O3261" s="148"/>
    </row>
    <row r="3262" spans="2:15" x14ac:dyDescent="0.25">
      <c r="B3262" s="141"/>
      <c r="C3262" s="142"/>
      <c r="D3262" s="152"/>
      <c r="E3262" s="144" t="s">
        <v>140</v>
      </c>
      <c r="F3262" s="143">
        <v>298.01</v>
      </c>
      <c r="G3262" s="145">
        <f>63/1000</f>
        <v>6.3E-2</v>
      </c>
      <c r="H3262" s="146">
        <f>+PI()*G3262^2/4</f>
        <v>3.1172453105244723E-3</v>
      </c>
      <c r="I3262" s="156">
        <f>+D3227+O3227</f>
        <v>335.2240057076985</v>
      </c>
      <c r="J3262" s="147">
        <f>+D3260</f>
        <v>335.26287717337885</v>
      </c>
      <c r="K3262" s="147">
        <f>+I3262-J3262</f>
        <v>-3.8871465680358597E-2</v>
      </c>
      <c r="L3262" s="142">
        <f>(-2*POWER(2*9.81*G3262*ABS(K3262)/F3262,0.5))*(LOG10(($D$2/(3.7*G3262))+((2.51*$D$3*POWER(F3262,0.5))/(G3262*POWER(2*9.81*G3262*ABS(K3262),0.5)))))</f>
        <v>6.3441623335105973E-2</v>
      </c>
      <c r="M3262" s="146">
        <f>+IF(K3262&lt;0,-H3262*L3262,H3262*L3262)</f>
        <v>-1.9776310283341902E-4</v>
      </c>
      <c r="N3262" s="142">
        <f>+M3262/K3262</f>
        <v>5.0876163111427761E-3</v>
      </c>
      <c r="O3262" s="148"/>
    </row>
    <row r="3263" spans="2:15" x14ac:dyDescent="0.25">
      <c r="B3263" s="141"/>
      <c r="C3263" s="142"/>
      <c r="D3263" s="142"/>
      <c r="E3263" s="144" t="s">
        <v>168</v>
      </c>
      <c r="F3263" s="143">
        <v>184.94</v>
      </c>
      <c r="G3263" s="145">
        <f>110/1000</f>
        <v>0.11</v>
      </c>
      <c r="H3263" s="146">
        <f>+PI()*G3263^2/4</f>
        <v>9.5033177771091243E-3</v>
      </c>
      <c r="I3263" s="156">
        <f>+D3235+O3235</f>
        <v>335.78102867502599</v>
      </c>
      <c r="J3263" s="147">
        <f>+D3260</f>
        <v>335.26287717337885</v>
      </c>
      <c r="K3263" s="147">
        <f>+I3263-J3263</f>
        <v>0.51815150164713941</v>
      </c>
      <c r="L3263" s="142">
        <f>(-2*POWER(2*9.81*G3263*ABS(K3263)/F3263,0.5))*(LOG10(($D$2/(3.7*G3263))+((2.51*$D$3*POWER(F3263,0.5))/(G3263*POWER(2*9.81*G3263*ABS(K3263),0.5)))))</f>
        <v>0.54786737991301404</v>
      </c>
      <c r="M3263" s="146">
        <f>+IF(K3263&lt;0,-H3263*L3263,H3263*L3263)</f>
        <v>5.206557811025545E-3</v>
      </c>
      <c r="N3263" s="142">
        <f>+M3263/K3263</f>
        <v>1.0048331027652227E-2</v>
      </c>
      <c r="O3263" s="148"/>
    </row>
    <row r="3264" spans="2:15" ht="15.75" x14ac:dyDescent="0.3">
      <c r="B3264" s="141"/>
      <c r="C3264" s="142"/>
      <c r="D3264" s="142"/>
      <c r="E3264" s="142"/>
      <c r="F3264" s="142"/>
      <c r="G3264" s="142"/>
      <c r="H3264" s="146"/>
      <c r="I3264" s="152"/>
      <c r="J3264" s="143"/>
      <c r="K3264" s="142"/>
      <c r="L3264" s="149" t="s">
        <v>166</v>
      </c>
      <c r="M3264" s="150">
        <f>+SUM(M3260:M3263)-C3260</f>
        <v>-2.6046238635543673E-6</v>
      </c>
      <c r="N3264" s="151">
        <f>+SUM(N3260:N3263)</f>
        <v>3.8497251332355445E-2</v>
      </c>
      <c r="O3264" s="153"/>
    </row>
    <row r="3265" spans="2:15" x14ac:dyDescent="0.25">
      <c r="B3265" s="141"/>
      <c r="C3265" s="142"/>
      <c r="D3265" s="142"/>
      <c r="E3265" s="142"/>
      <c r="F3265" s="142"/>
      <c r="G3265" s="142"/>
      <c r="H3265" s="146"/>
      <c r="I3265" s="142"/>
      <c r="J3265" s="143"/>
      <c r="K3265" s="142"/>
      <c r="L3265" s="142"/>
      <c r="M3265" s="142"/>
      <c r="N3265" s="142"/>
      <c r="O3265" s="153"/>
    </row>
    <row r="3266" spans="2:15" x14ac:dyDescent="0.25">
      <c r="B3266" s="154" t="s">
        <v>147</v>
      </c>
      <c r="C3266" s="142">
        <f>0.79/1000</f>
        <v>7.9000000000000001E-4</v>
      </c>
      <c r="D3266" s="147">
        <f>+D3227+O3227</f>
        <v>335.2240057076985</v>
      </c>
      <c r="E3266" s="144" t="s">
        <v>140</v>
      </c>
      <c r="F3266" s="143">
        <v>298.01</v>
      </c>
      <c r="G3266" s="143">
        <f>63/1000</f>
        <v>6.3E-2</v>
      </c>
      <c r="H3266" s="146">
        <f>+PI()*G3266^2/4</f>
        <v>3.1172453105244723E-3</v>
      </c>
      <c r="I3266" s="147">
        <f>+D3260+O3260</f>
        <v>335.26274185858244</v>
      </c>
      <c r="J3266" s="147">
        <f>+D3266</f>
        <v>335.2240057076985</v>
      </c>
      <c r="K3266" s="147">
        <f>+I3266-J3266</f>
        <v>3.8736150883948994E-2</v>
      </c>
      <c r="L3266" s="142">
        <f>(-2*POWER(2*9.81*G3266*ABS(K3266)/F3266,0.5))*(LOG10(($D$2/(3.7*G3266))+((2.51*$D$3*POWER(F3266,0.5))/(G3266*POWER(2*9.81*G3266*ABS(K3266),0.5)))))</f>
        <v>6.331194682629776E-2</v>
      </c>
      <c r="M3266" s="146">
        <f>+IF(K3266&lt;0,-H3266*L3266,H3266*L3266)</f>
        <v>1.9735886934445145E-4</v>
      </c>
      <c r="N3266" s="142">
        <f>+M3266/K3266</f>
        <v>5.0949530307160843E-3</v>
      </c>
      <c r="O3266" s="148">
        <f>2*M3268/N3268</f>
        <v>-1.3651372621711151E-4</v>
      </c>
    </row>
    <row r="3267" spans="2:15" x14ac:dyDescent="0.25">
      <c r="B3267" s="141"/>
      <c r="C3267" s="142"/>
      <c r="D3267" s="142"/>
      <c r="E3267" s="144" t="s">
        <v>169</v>
      </c>
      <c r="F3267" s="143">
        <v>119.71</v>
      </c>
      <c r="G3267" s="143">
        <f>63/1000</f>
        <v>6.3E-2</v>
      </c>
      <c r="H3267" s="146">
        <f>+PI()*G3267^2/4</f>
        <v>3.1172453105244723E-3</v>
      </c>
      <c r="I3267" s="147">
        <f>+D3231+O3231</f>
        <v>335.32729996112403</v>
      </c>
      <c r="J3267" s="147">
        <f>+D3266</f>
        <v>335.2240057076985</v>
      </c>
      <c r="K3267" s="147">
        <f>+I3267-J3267</f>
        <v>0.10329425342553122</v>
      </c>
      <c r="L3267" s="142">
        <f>(-2*POWER(2*9.81*G3267*ABS(K3267)/F3267,0.5))*(LOG10(($D$2/(3.7*G3267))+((2.51*$D$3*POWER(F3267,0.5))/(G3267*POWER(2*9.81*G3267*ABS(K3267),0.5)))))</f>
        <v>0.1898799026277713</v>
      </c>
      <c r="M3267" s="146">
        <f>+IF(K3267&lt;0,-H3267*L3267,H3267*L3267)</f>
        <v>5.9190223602926346E-4</v>
      </c>
      <c r="N3267" s="142">
        <f>+M3267/K3267</f>
        <v>5.7302532948358877E-3</v>
      </c>
      <c r="O3267" s="148"/>
    </row>
    <row r="3268" spans="2:15" ht="15.75" x14ac:dyDescent="0.3">
      <c r="B3268" s="141"/>
      <c r="C3268" s="142"/>
      <c r="D3268" s="142"/>
      <c r="E3268" s="142"/>
      <c r="F3268" s="142"/>
      <c r="G3268" s="142"/>
      <c r="H3268" s="146"/>
      <c r="I3268" s="142"/>
      <c r="J3268" s="142"/>
      <c r="K3268" s="142"/>
      <c r="L3268" s="149" t="s">
        <v>166</v>
      </c>
      <c r="M3268" s="150">
        <f>+SUM(M3266:M3267)-C3266</f>
        <v>-7.3889462628507277E-7</v>
      </c>
      <c r="N3268" s="151">
        <f>+SUM(N3266:N3267)</f>
        <v>1.0825206325551971E-2</v>
      </c>
      <c r="O3268" s="153"/>
    </row>
    <row r="3269" spans="2:15" x14ac:dyDescent="0.25">
      <c r="B3269" s="141"/>
      <c r="C3269" s="142"/>
      <c r="D3269" s="142"/>
      <c r="E3269" s="142"/>
      <c r="F3269" s="142"/>
      <c r="G3269" s="142"/>
      <c r="H3269" s="146"/>
      <c r="I3269" s="142"/>
      <c r="J3269" s="142"/>
      <c r="K3269" s="142"/>
      <c r="L3269" s="142"/>
      <c r="M3269" s="142"/>
      <c r="N3269" s="142"/>
      <c r="O3269" s="153"/>
    </row>
    <row r="3270" spans="2:15" x14ac:dyDescent="0.25">
      <c r="B3270" s="154" t="s">
        <v>148</v>
      </c>
      <c r="C3270" s="142">
        <f>0.76/1000</f>
        <v>7.6000000000000004E-4</v>
      </c>
      <c r="D3270" s="147">
        <f>+D3231+O3231</f>
        <v>335.32729996112403</v>
      </c>
      <c r="E3270" s="144" t="s">
        <v>169</v>
      </c>
      <c r="F3270" s="143">
        <v>119.71</v>
      </c>
      <c r="G3270" s="143">
        <f>63/1000</f>
        <v>6.3E-2</v>
      </c>
      <c r="H3270" s="146">
        <f>+PI()*G3270^2/4</f>
        <v>3.1172453105244723E-3</v>
      </c>
      <c r="I3270" s="147">
        <f>+D3266+O3266</f>
        <v>335.22386919397229</v>
      </c>
      <c r="J3270" s="261">
        <f>+D3270</f>
        <v>335.32729996112403</v>
      </c>
      <c r="K3270" s="147">
        <f>+I3270-J3270</f>
        <v>-0.10343076715173538</v>
      </c>
      <c r="L3270" s="142">
        <f>(-2*POWER(2*9.81*G3270*ABS(K3270)/F3270,0.5))*(LOG10(($D$2/(3.7*G3270))+((2.51*$D$3*POWER(F3270,0.5))/(G3270*POWER(2*9.81*G3270*ABS(K3270),0.5)))))</f>
        <v>0.19002398109599478</v>
      </c>
      <c r="M3270" s="146">
        <f>+IF(K3270&lt;0,-H3270*L3270,H3270*L3270)</f>
        <v>-5.9235136395868065E-4</v>
      </c>
      <c r="N3270" s="142">
        <f>+M3270/K3270</f>
        <v>5.7270324901456757E-3</v>
      </c>
      <c r="O3270" s="148">
        <f>2*M3272/N3272</f>
        <v>-1.2890320391532832E-4</v>
      </c>
    </row>
    <row r="3271" spans="2:15" x14ac:dyDescent="0.25">
      <c r="B3271" s="141"/>
      <c r="C3271" s="142"/>
      <c r="D3271" s="142"/>
      <c r="E3271" s="144" t="s">
        <v>122</v>
      </c>
      <c r="F3271" s="143">
        <v>283.68</v>
      </c>
      <c r="G3271" s="143">
        <f>75/1000</f>
        <v>7.4999999999999997E-2</v>
      </c>
      <c r="H3271" s="146">
        <f>+PI()*G3271^2/4</f>
        <v>4.4178646691106467E-3</v>
      </c>
      <c r="I3271" s="147">
        <f>+D3235+O3235</f>
        <v>335.78102867502599</v>
      </c>
      <c r="J3271" s="261">
        <f>+D3270</f>
        <v>335.32729996112403</v>
      </c>
      <c r="K3271" s="147">
        <f>+I3271-J3271</f>
        <v>0.45372871390196678</v>
      </c>
      <c r="L3271" s="262">
        <f>(-2*POWER(2*9.81*G3271*ABS(K3271)/F3271,0.5))*(LOG10(($D$2/(3.7*G3271))+((2.51*$D$3*POWER(F3271,0.5))/(G3271*POWER(2*9.81*G3271*ABS(K3271),0.5)))))</f>
        <v>0.30598271532941079</v>
      </c>
      <c r="M3271" s="146">
        <f>+IF(K3271&lt;0,-H3271*L3271,H3271*L3271)</f>
        <v>1.3517902274123447E-3</v>
      </c>
      <c r="N3271" s="142">
        <f>+M3271/K3271</f>
        <v>2.9792917794142829E-3</v>
      </c>
      <c r="O3271" s="148"/>
    </row>
    <row r="3272" spans="2:15" ht="15.75" x14ac:dyDescent="0.3">
      <c r="B3272" s="141"/>
      <c r="C3272" s="142"/>
      <c r="D3272" s="142"/>
      <c r="E3272" s="142"/>
      <c r="F3272" s="142"/>
      <c r="G3272" s="142"/>
      <c r="H3272" s="142"/>
      <c r="I3272" s="142"/>
      <c r="J3272" s="142"/>
      <c r="K3272" s="142"/>
      <c r="L3272" s="149" t="s">
        <v>166</v>
      </c>
      <c r="M3272" s="150">
        <f>+SUM(M3270:M3271)-C3270</f>
        <v>-5.6113654633602964E-7</v>
      </c>
      <c r="N3272" s="151">
        <f>+SUM(N3270:N3271)</f>
        <v>8.7063242695599591E-3</v>
      </c>
      <c r="O3272" s="153"/>
    </row>
    <row r="3273" spans="2:15" x14ac:dyDescent="0.25">
      <c r="B3273" s="154"/>
      <c r="C3273" s="142"/>
      <c r="D3273" s="142"/>
      <c r="E3273" s="142"/>
      <c r="F3273" s="142"/>
      <c r="G3273" s="142"/>
      <c r="H3273" s="142"/>
      <c r="I3273" s="142"/>
      <c r="J3273" s="142"/>
      <c r="K3273" s="142"/>
      <c r="L3273" s="142"/>
      <c r="M3273" s="142"/>
      <c r="N3273" s="142"/>
      <c r="O3273" s="153"/>
    </row>
    <row r="3274" spans="2:15" x14ac:dyDescent="0.25">
      <c r="B3274" s="154" t="s">
        <v>142</v>
      </c>
      <c r="C3274" s="142">
        <f>3.71/1000</f>
        <v>3.7099999999999998E-3</v>
      </c>
      <c r="D3274" s="147">
        <f>+D3235+O3235</f>
        <v>335.78102867502599</v>
      </c>
      <c r="E3274" s="144" t="s">
        <v>168</v>
      </c>
      <c r="F3274" s="143">
        <v>184.94</v>
      </c>
      <c r="G3274" s="145">
        <f>110/1000</f>
        <v>0.11</v>
      </c>
      <c r="H3274" s="146">
        <f>+PI()*G3274^2/4</f>
        <v>9.5033177771091243E-3</v>
      </c>
      <c r="I3274" s="147">
        <f>+D3260+O3260</f>
        <v>335.26274185858244</v>
      </c>
      <c r="J3274" s="261">
        <f>+D3274</f>
        <v>335.78102867502599</v>
      </c>
      <c r="K3274" s="147">
        <f>+I3274-J3274</f>
        <v>-0.51828681644354901</v>
      </c>
      <c r="L3274" s="262">
        <f>(-2*POWER(2*9.81*G3274*ABS(K3274)/F3274,0.5))*(LOG10(($D$2/(3.7*G3274))+((2.51*$D$3*POWER(F3274,0.5))/(G3274*POWER(2*9.81*G3274*ABS(K3274),0.5)))))</f>
        <v>0.54794762369911865</v>
      </c>
      <c r="M3274" s="146">
        <f>+IF(K3274&lt;0,-H3274*L3274,H3274*L3274)</f>
        <v>-5.2073203932245351E-3</v>
      </c>
      <c r="N3274" s="142">
        <f>+M3274/K3274</f>
        <v>1.0047178951910903E-2</v>
      </c>
      <c r="O3274" s="148">
        <f>2*M3277/N3277</f>
        <v>-1.0846313085736908E-4</v>
      </c>
    </row>
    <row r="3275" spans="2:15" x14ac:dyDescent="0.25">
      <c r="B3275" s="141"/>
      <c r="C3275" s="142"/>
      <c r="D3275" s="142"/>
      <c r="E3275" s="144" t="s">
        <v>171</v>
      </c>
      <c r="F3275" s="143">
        <v>283.68</v>
      </c>
      <c r="G3275" s="143">
        <f>75/1000</f>
        <v>7.4999999999999997E-2</v>
      </c>
      <c r="H3275" s="146">
        <f>+PI()*G3275^2/4</f>
        <v>4.4178646691106467E-3</v>
      </c>
      <c r="I3275" s="147">
        <f>+D3270+O3270</f>
        <v>335.32717105792011</v>
      </c>
      <c r="J3275" s="261">
        <f>+D3274</f>
        <v>335.78102867502599</v>
      </c>
      <c r="K3275" s="147">
        <f>+I3275-J3275</f>
        <v>-0.45385761710588213</v>
      </c>
      <c r="L3275" s="262">
        <f>(-2*POWER(2*9.81*G3275*ABS(K3275)/F3275,0.5))*(LOG10(($D$2/(3.7*G3275))+((2.51*$D$3*POWER(F3275,0.5))/(G3275*POWER(2*9.81*G3275*ABS(K3275),0.5)))))</f>
        <v>0.30603211633471289</v>
      </c>
      <c r="M3275" s="146">
        <f>+IF(K3275&lt;0,-H3275*L3275,H3275*L3275)</f>
        <v>-1.3520084743682873E-3</v>
      </c>
      <c r="N3275" s="142">
        <f>+M3275/K3275</f>
        <v>2.9789264813701965E-3</v>
      </c>
      <c r="O3275" s="148"/>
    </row>
    <row r="3276" spans="2:15" x14ac:dyDescent="0.25">
      <c r="B3276" s="141"/>
      <c r="C3276" s="142"/>
      <c r="D3276" s="142"/>
      <c r="E3276" s="144" t="s">
        <v>170</v>
      </c>
      <c r="F3276" s="143">
        <v>372.26</v>
      </c>
      <c r="G3276" s="145">
        <f>110/1000</f>
        <v>0.11</v>
      </c>
      <c r="H3276" s="146">
        <f>+PI()*G3276^2/4</f>
        <v>9.5033177771091243E-3</v>
      </c>
      <c r="I3276" s="147">
        <v>339.3</v>
      </c>
      <c r="J3276" s="261">
        <f>+D3274</f>
        <v>335.78102867502599</v>
      </c>
      <c r="K3276" s="147">
        <f>+I3276-J3276</f>
        <v>3.518971324974018</v>
      </c>
      <c r="L3276" s="262">
        <f>(-2*POWER(2*9.81*G3276*ABS(K3276)/F3276,0.5))*(LOG10(($D$2/(3.7*G3276))+((2.51*$D$3*POWER(F3276,0.5))/(G3276*POWER(2*9.81*G3276*ABS(K3276),0.5)))))</f>
        <v>1.0805136093521146</v>
      </c>
      <c r="M3276" s="146">
        <f>+IF(K3276&lt;0,-H3276*L3276,H3276*L3276)</f>
        <v>1.0268464192164295E-2</v>
      </c>
      <c r="N3276" s="142">
        <f>+M3276/K3276</f>
        <v>2.918030084328724E-3</v>
      </c>
      <c r="O3276" s="148"/>
    </row>
    <row r="3277" spans="2:15" ht="16.5" thickBot="1" x14ac:dyDescent="0.35">
      <c r="B3277" s="299"/>
      <c r="C3277" s="300"/>
      <c r="D3277" s="300"/>
      <c r="E3277" s="300"/>
      <c r="F3277" s="300"/>
      <c r="G3277" s="300"/>
      <c r="H3277" s="300"/>
      <c r="I3277" s="300"/>
      <c r="J3277" s="300"/>
      <c r="K3277" s="300"/>
      <c r="L3277" s="301" t="s">
        <v>166</v>
      </c>
      <c r="M3277" s="302">
        <f>+SUM(M3274:M3276)-C3274</f>
        <v>-8.6467542852707024E-7</v>
      </c>
      <c r="N3277" s="303">
        <f>+SUM(N3274:N3276)</f>
        <v>1.5944135517609825E-2</v>
      </c>
      <c r="O3277" s="304"/>
    </row>
    <row r="3279" spans="2:15" ht="15.75" thickBot="1" x14ac:dyDescent="0.3"/>
    <row r="3280" spans="2:15" ht="15.75" thickBot="1" x14ac:dyDescent="0.3">
      <c r="B3280" s="131">
        <f>+B3241+1</f>
        <v>85</v>
      </c>
      <c r="D3280" s="297"/>
    </row>
    <row r="3281" spans="2:15" ht="32.25" thickBot="1" x14ac:dyDescent="0.3">
      <c r="B3281" s="125" t="s">
        <v>151</v>
      </c>
      <c r="C3281" s="298" t="s">
        <v>161</v>
      </c>
      <c r="D3281" s="298" t="s">
        <v>153</v>
      </c>
      <c r="E3281" s="125" t="s">
        <v>152</v>
      </c>
      <c r="F3281" s="125" t="s">
        <v>78</v>
      </c>
      <c r="G3281" s="125" t="s">
        <v>115</v>
      </c>
      <c r="H3281" s="125" t="s">
        <v>154</v>
      </c>
      <c r="I3281" s="125" t="s">
        <v>155</v>
      </c>
      <c r="J3281" s="125" t="s">
        <v>156</v>
      </c>
      <c r="K3281" s="125" t="s">
        <v>157</v>
      </c>
      <c r="L3281" s="125" t="s">
        <v>82</v>
      </c>
      <c r="M3281" s="125" t="s">
        <v>164</v>
      </c>
      <c r="N3281" s="125" t="s">
        <v>158</v>
      </c>
      <c r="O3281" s="129" t="s">
        <v>165</v>
      </c>
    </row>
    <row r="3282" spans="2:15" x14ac:dyDescent="0.25">
      <c r="B3282" s="132" t="s">
        <v>127</v>
      </c>
      <c r="C3282" s="133">
        <f>2.97/1000</f>
        <v>2.97E-3</v>
      </c>
      <c r="D3282" s="134">
        <f>+D3243+O3243</f>
        <v>336.46940567072181</v>
      </c>
      <c r="E3282" s="135" t="s">
        <v>110</v>
      </c>
      <c r="F3282" s="136">
        <v>310.83</v>
      </c>
      <c r="G3282" s="137">
        <f>110/1000</f>
        <v>0.11</v>
      </c>
      <c r="H3282" s="138">
        <f>+PI()*G3282^2/4</f>
        <v>9.5033177771091243E-3</v>
      </c>
      <c r="I3282" s="134">
        <v>339.3</v>
      </c>
      <c r="J3282" s="134">
        <f>+D3282</f>
        <v>336.46940567072181</v>
      </c>
      <c r="K3282" s="134">
        <f>+I3282-J3282</f>
        <v>2.830594329278199</v>
      </c>
      <c r="L3282" s="133">
        <f>(-2*POWER(2*9.81*G3282*ABS(K3282)/F3282,0.5))*(LOG10(($D$2/(3.7*G3282))+((2.51*$D$3*POWER(F3282,0.5))/(G3282*POWER(2*9.81*G3282*ABS(K3282),0.5)))))</f>
        <v>1.0583070346782497</v>
      </c>
      <c r="M3282" s="139">
        <f>+IF(K3282&lt;0,-H3282*L3282,H3282*L3282)</f>
        <v>1.0057428056297453E-2</v>
      </c>
      <c r="N3282" s="133">
        <f>+M3282/K3282</f>
        <v>3.5531153130169998E-3</v>
      </c>
      <c r="O3282" s="140">
        <f>2*M3284/N3284</f>
        <v>-8.8544735382001358E-5</v>
      </c>
    </row>
    <row r="3283" spans="2:15" x14ac:dyDescent="0.25">
      <c r="B3283" s="141"/>
      <c r="C3283" s="142"/>
      <c r="D3283" s="143"/>
      <c r="E3283" s="144" t="s">
        <v>138</v>
      </c>
      <c r="F3283" s="143">
        <v>240.22</v>
      </c>
      <c r="G3283" s="145">
        <f>110/1000</f>
        <v>0.11</v>
      </c>
      <c r="H3283" s="146">
        <f>+PI()*G3283^2/4</f>
        <v>9.5033177771091243E-3</v>
      </c>
      <c r="I3283" s="147">
        <f>+D3247+O3247</f>
        <v>335.30164826283806</v>
      </c>
      <c r="J3283" s="147">
        <f>+D3282</f>
        <v>336.46940567072181</v>
      </c>
      <c r="K3283" s="147">
        <f>+I3283-J3283</f>
        <v>-1.1677574078837551</v>
      </c>
      <c r="L3283" s="142">
        <f>(-2*POWER(2*9.81*G3283*ABS(K3283)/F3283,0.5))*(LOG10(($D$2/(3.7*G3283))+((2.51*$D$3*POWER(F3283,0.5))/(G3283*POWER(2*9.81*G3283*ABS(K3283),0.5)))))</f>
        <v>0.74582942970073896</v>
      </c>
      <c r="M3283" s="146">
        <f>+IF(K3283&lt;0,-H3283*L3283,H3283*L3283)</f>
        <v>-7.0878540779661927E-3</v>
      </c>
      <c r="N3283" s="142">
        <f>+M3283/K3283</f>
        <v>6.0696288716429667E-3</v>
      </c>
      <c r="O3283" s="148"/>
    </row>
    <row r="3284" spans="2:15" ht="15.75" x14ac:dyDescent="0.3">
      <c r="B3284" s="141"/>
      <c r="C3284" s="142"/>
      <c r="D3284" s="143"/>
      <c r="E3284" s="144"/>
      <c r="F3284" s="143"/>
      <c r="G3284" s="145"/>
      <c r="H3284" s="146"/>
      <c r="I3284" s="147"/>
      <c r="J3284" s="147"/>
      <c r="K3284" s="147"/>
      <c r="L3284" s="149" t="s">
        <v>166</v>
      </c>
      <c r="M3284" s="150">
        <f>+SUM(M3282:M3283)-C3282</f>
        <v>-4.2602166873970462E-7</v>
      </c>
      <c r="N3284" s="151">
        <f>+SUM(N3282:N3283)</f>
        <v>9.6227441846599669E-3</v>
      </c>
      <c r="O3284" s="148"/>
    </row>
    <row r="3285" spans="2:15" x14ac:dyDescent="0.25">
      <c r="B3285" s="141"/>
      <c r="C3285" s="142"/>
      <c r="D3285" s="143"/>
      <c r="E3285" s="144"/>
      <c r="F3285" s="142"/>
      <c r="G3285" s="142"/>
      <c r="H3285" s="146"/>
      <c r="I3285" s="152"/>
      <c r="J3285" s="142"/>
      <c r="K3285" s="142"/>
      <c r="L3285" s="142"/>
      <c r="M3285" s="142"/>
      <c r="N3285" s="142"/>
      <c r="O3285" s="153"/>
    </row>
    <row r="3286" spans="2:15" x14ac:dyDescent="0.25">
      <c r="B3286" s="154" t="s">
        <v>128</v>
      </c>
      <c r="C3286" s="142">
        <f>3.73/1000</f>
        <v>3.7299999999999998E-3</v>
      </c>
      <c r="D3286" s="147">
        <f>+D3247+O3247</f>
        <v>335.30164826283806</v>
      </c>
      <c r="E3286" s="144" t="s">
        <v>138</v>
      </c>
      <c r="F3286" s="143">
        <v>240.22</v>
      </c>
      <c r="G3286" s="155">
        <f>110/1000</f>
        <v>0.11</v>
      </c>
      <c r="H3286" s="146">
        <f>+PI()*G3286^2/4</f>
        <v>9.5033177771091243E-3</v>
      </c>
      <c r="I3286" s="156">
        <f>+D3282+O3282</f>
        <v>336.46931712598644</v>
      </c>
      <c r="J3286" s="147">
        <f>+D3286</f>
        <v>335.30164826283806</v>
      </c>
      <c r="K3286" s="147">
        <f>+I3286-J3286</f>
        <v>1.1676688631483785</v>
      </c>
      <c r="L3286" s="142">
        <f>(-2*POWER(2*9.81*G3286*ABS(K3286)/F3286,0.5))*(LOG10(($D$2/(3.7*G3286))+((2.51*$D$3*POWER(F3286,0.5))/(G3286*POWER(2*9.81*G3286*ABS(K3286),0.5)))))</f>
        <v>0.74579783444781433</v>
      </c>
      <c r="M3286" s="146">
        <f>+IF(K3286&lt;0,-H3286*L3286,H3286*L3286)</f>
        <v>7.0875538182374014E-3</v>
      </c>
      <c r="N3286" s="142">
        <f>+M3286/K3286</f>
        <v>6.069831989119992E-3</v>
      </c>
      <c r="O3286" s="148">
        <f>2*M3289/N3289</f>
        <v>-1.2941907965833904E-4</v>
      </c>
    </row>
    <row r="3287" spans="2:15" x14ac:dyDescent="0.25">
      <c r="B3287" s="141"/>
      <c r="C3287" s="142"/>
      <c r="D3287" s="143"/>
      <c r="E3287" s="144" t="s">
        <v>139</v>
      </c>
      <c r="F3287" s="147">
        <v>237.3</v>
      </c>
      <c r="G3287" s="155">
        <f>110/1000</f>
        <v>0.11</v>
      </c>
      <c r="H3287" s="146">
        <f>+PI()*G3287^2/4</f>
        <v>9.5033177771091243E-3</v>
      </c>
      <c r="I3287" s="156">
        <f>+D3252+O3252</f>
        <v>335.10891916794731</v>
      </c>
      <c r="J3287" s="147">
        <f>+D3286</f>
        <v>335.30164826283806</v>
      </c>
      <c r="K3287" s="147">
        <f>+I3287-J3287</f>
        <v>-0.19272909489075118</v>
      </c>
      <c r="L3287" s="142">
        <f>(-2*POWER(2*9.81*G3287*ABS(K3287)/F3287,0.5))*(LOG10(($D$2/(3.7*G3287))+((2.51*$D$3*POWER(F3287,0.5))/(G3287*POWER(2*9.81*G3287*ABS(K3287),0.5)))))</f>
        <v>0.2726681320987665</v>
      </c>
      <c r="M3287" s="146">
        <f>+IF(K3287&lt;0,-H3287*L3287,H3287*L3287)</f>
        <v>-2.5912519070253469E-3</v>
      </c>
      <c r="N3287" s="142">
        <f>+M3287/K3287</f>
        <v>1.3445047871439455E-2</v>
      </c>
      <c r="O3287" s="148"/>
    </row>
    <row r="3288" spans="2:15" x14ac:dyDescent="0.25">
      <c r="B3288" s="141"/>
      <c r="C3288" s="142"/>
      <c r="D3288" s="143"/>
      <c r="E3288" s="144" t="s">
        <v>112</v>
      </c>
      <c r="F3288" s="143">
        <v>401.36</v>
      </c>
      <c r="G3288" s="155">
        <f>110/1000</f>
        <v>0.11</v>
      </c>
      <c r="H3288" s="146">
        <f>+PI()*G3288^2/4</f>
        <v>9.5033177771091243E-3</v>
      </c>
      <c r="I3288" s="156">
        <f>+D3260+O3260</f>
        <v>335.26274185858244</v>
      </c>
      <c r="J3288" s="147">
        <f>+D3286</f>
        <v>335.30164826283806</v>
      </c>
      <c r="K3288" s="147">
        <f>+I3288-J3288</f>
        <v>-3.890640425561287E-2</v>
      </c>
      <c r="L3288" s="142">
        <f>(-2*POWER(2*9.81*G3288*ABS(K3288)/F3288,0.5))*(LOG10(($D$2/(3.7*G3288))+((2.51*$D$3*POWER(F3288,0.5))/(G3288*POWER(2*9.81*G3288*ABS(K3288),0.5)))))</f>
        <v>8.0902635968666703E-2</v>
      </c>
      <c r="M3288" s="146">
        <f>+IF(K3288&lt;0,-H3288*L3288,H3288*L3288)</f>
        <v>-7.6884345861601838E-4</v>
      </c>
      <c r="N3288" s="142">
        <f>+M3288/K3288</f>
        <v>1.9761359943847815E-2</v>
      </c>
      <c r="O3288" s="148"/>
    </row>
    <row r="3289" spans="2:15" ht="15.75" x14ac:dyDescent="0.3">
      <c r="B3289" s="141"/>
      <c r="C3289" s="142"/>
      <c r="D3289" s="143"/>
      <c r="E3289" s="144"/>
      <c r="F3289" s="143"/>
      <c r="G3289" s="155"/>
      <c r="H3289" s="146"/>
      <c r="I3289" s="156"/>
      <c r="J3289" s="147"/>
      <c r="K3289" s="147"/>
      <c r="L3289" s="149" t="s">
        <v>166</v>
      </c>
      <c r="M3289" s="150">
        <f>+SUM(M3286:M3288)-C3286</f>
        <v>-2.5415474039633054E-6</v>
      </c>
      <c r="N3289" s="151">
        <f>+SUM(N3286:N3288)</f>
        <v>3.9276239804407267E-2</v>
      </c>
      <c r="O3289" s="153"/>
    </row>
    <row r="3290" spans="2:15" x14ac:dyDescent="0.25">
      <c r="B3290" s="141"/>
      <c r="C3290" s="142"/>
      <c r="D3290" s="143"/>
      <c r="E3290" s="144"/>
      <c r="F3290" s="142"/>
      <c r="G3290" s="142"/>
      <c r="H3290" s="146"/>
      <c r="I3290" s="152"/>
      <c r="J3290" s="143"/>
      <c r="K3290" s="142"/>
      <c r="L3290" s="142"/>
      <c r="M3290" s="142"/>
      <c r="N3290" s="142"/>
      <c r="O3290" s="153"/>
    </row>
    <row r="3291" spans="2:15" x14ac:dyDescent="0.25">
      <c r="B3291" s="154" t="s">
        <v>141</v>
      </c>
      <c r="C3291" s="179">
        <f>1.9/1000</f>
        <v>1.9E-3</v>
      </c>
      <c r="D3291" s="147">
        <f>+D3252+O3252</f>
        <v>335.10891916794731</v>
      </c>
      <c r="E3291" s="144" t="s">
        <v>139</v>
      </c>
      <c r="F3291" s="147">
        <v>237.3</v>
      </c>
      <c r="G3291" s="155">
        <f>110/1000</f>
        <v>0.11</v>
      </c>
      <c r="H3291" s="146">
        <f>+PI()*G3291^2/4</f>
        <v>9.5033177771091243E-3</v>
      </c>
      <c r="I3291" s="156">
        <f>+D3286+O3286</f>
        <v>335.3015188437584</v>
      </c>
      <c r="J3291" s="147">
        <f>+D3291</f>
        <v>335.10891916794731</v>
      </c>
      <c r="K3291" s="147">
        <f>+I3291-J3291</f>
        <v>0.19259967581109549</v>
      </c>
      <c r="L3291" s="142">
        <f>(-2*POWER(2*9.81*G3291*ABS(K3291)/F3291,0.5))*(LOG10(($D$2/(3.7*G3291))+((2.51*$D$3*POWER(F3291,0.5))/(G3291*POWER(2*9.81*G3291*ABS(K3291),0.5)))))</f>
        <v>0.27256443880638015</v>
      </c>
      <c r="M3291" s="146">
        <f>+IF(K3291&lt;0,-H3291*L3291,H3291*L3291)</f>
        <v>2.5902664767164445E-3</v>
      </c>
      <c r="N3291" s="142">
        <f>+M3291/K3291</f>
        <v>1.3448965922751681E-2</v>
      </c>
      <c r="O3291" s="148">
        <f>2*M3293/N3293</f>
        <v>-1.3097473887052844E-4</v>
      </c>
    </row>
    <row r="3292" spans="2:15" x14ac:dyDescent="0.25">
      <c r="B3292" s="141"/>
      <c r="C3292" s="142"/>
      <c r="D3292" s="143"/>
      <c r="E3292" s="144" t="s">
        <v>117</v>
      </c>
      <c r="F3292" s="143">
        <v>401.35</v>
      </c>
      <c r="G3292" s="143">
        <f>75/1000</f>
        <v>7.4999999999999997E-2</v>
      </c>
      <c r="H3292" s="146">
        <f>+PI()*G3292^2/4</f>
        <v>4.4178646691106467E-3</v>
      </c>
      <c r="I3292" s="156">
        <f>+D3256+O3256</f>
        <v>334.91038302680863</v>
      </c>
      <c r="J3292" s="147">
        <f>+D3291</f>
        <v>335.10891916794731</v>
      </c>
      <c r="K3292" s="147">
        <f>+I3292-J3292</f>
        <v>-0.19853614113867479</v>
      </c>
      <c r="L3292" s="142">
        <f>(-2*POWER(2*9.81*G3292*ABS(K3292)/F3292,0.5))*(LOG10(($D$2/(3.7*G3292))+((2.51*$D$3*POWER(F3292,0.5))/(G3292*POWER(2*9.81*G3292*ABS(K3292),0.5)))))</f>
        <v>0.1564953471434069</v>
      </c>
      <c r="M3292" s="146">
        <f>+IF(K3292&lt;0,-H3292*L3292,H3292*L3292)</f>
        <v>-6.9137526502506313E-4</v>
      </c>
      <c r="N3292" s="142">
        <f>+M3292/K3292</f>
        <v>3.4823647778171882E-3</v>
      </c>
      <c r="O3292" s="148"/>
    </row>
    <row r="3293" spans="2:15" ht="15.75" x14ac:dyDescent="0.3">
      <c r="B3293" s="141"/>
      <c r="C3293" s="142"/>
      <c r="D3293" s="143"/>
      <c r="E3293" s="144"/>
      <c r="F3293" s="142"/>
      <c r="G3293" s="142"/>
      <c r="H3293" s="146"/>
      <c r="I3293" s="152"/>
      <c r="J3293" s="143"/>
      <c r="K3293" s="142"/>
      <c r="L3293" s="149" t="s">
        <v>166</v>
      </c>
      <c r="M3293" s="150">
        <f>+SUM(M3291:M3292)-C3291</f>
        <v>-1.1087883086187845E-6</v>
      </c>
      <c r="N3293" s="151">
        <f>+SUM(N3291:N3292)</f>
        <v>1.6931330700568868E-2</v>
      </c>
      <c r="O3293" s="153"/>
    </row>
    <row r="3294" spans="2:15" ht="15.75" x14ac:dyDescent="0.3">
      <c r="B3294" s="141"/>
      <c r="C3294" s="142"/>
      <c r="D3294" s="143"/>
      <c r="E3294" s="144"/>
      <c r="F3294" s="142"/>
      <c r="G3294" s="142"/>
      <c r="H3294" s="146"/>
      <c r="I3294" s="152"/>
      <c r="J3294" s="143"/>
      <c r="K3294" s="142"/>
      <c r="L3294" s="149"/>
      <c r="M3294" s="150"/>
      <c r="N3294" s="151"/>
      <c r="O3294" s="153"/>
    </row>
    <row r="3295" spans="2:15" x14ac:dyDescent="0.25">
      <c r="B3295" s="154" t="s">
        <v>145</v>
      </c>
      <c r="C3295" s="143">
        <f>1.95/1000</f>
        <v>1.9499999999999999E-3</v>
      </c>
      <c r="D3295" s="147">
        <f>+D3256+O3256</f>
        <v>334.91038302680863</v>
      </c>
      <c r="E3295" s="144" t="s">
        <v>117</v>
      </c>
      <c r="F3295" s="143">
        <v>401.35</v>
      </c>
      <c r="G3295" s="143">
        <f>75/1000</f>
        <v>7.4999999999999997E-2</v>
      </c>
      <c r="H3295" s="146">
        <f>+PI()*G3295^2/4</f>
        <v>4.4178646691106467E-3</v>
      </c>
      <c r="I3295" s="147">
        <f>+D3291+O3291</f>
        <v>335.10878819320845</v>
      </c>
      <c r="J3295" s="147">
        <f>+D3295</f>
        <v>334.91038302680863</v>
      </c>
      <c r="K3295" s="147">
        <f>+I3295-J3295</f>
        <v>0.19840516639982297</v>
      </c>
      <c r="L3295" s="262">
        <f>(-2*POWER(2*9.81*G3295*ABS(K3295)/F3295,0.5))*(LOG10(($D$2/(3.7*G3295))+((2.51*$D$3*POWER(F3295,0.5))/(G3295*POWER(2*9.81*G3295*ABS(K3295),0.5)))))</f>
        <v>0.15643602182179331</v>
      </c>
      <c r="M3295" s="146">
        <f>+IF(K3295&lt;0,-H3295*L3295,H3295*L3295)</f>
        <v>6.9111317378272284E-4</v>
      </c>
      <c r="N3295" s="142">
        <f>+M3295/K3295</f>
        <v>3.4833426282358114E-3</v>
      </c>
      <c r="O3295" s="148">
        <f>2*M3297/N3297</f>
        <v>-1.3162104193048678E-4</v>
      </c>
    </row>
    <row r="3296" spans="2:15" x14ac:dyDescent="0.25">
      <c r="B3296" s="141"/>
      <c r="C3296" s="142"/>
      <c r="D3296" s="143"/>
      <c r="E3296" s="144" t="s">
        <v>167</v>
      </c>
      <c r="F3296" s="143">
        <v>249.85</v>
      </c>
      <c r="G3296" s="143">
        <f>75/1000</f>
        <v>7.4999999999999997E-2</v>
      </c>
      <c r="H3296" s="146">
        <f>+PI()*G3296^2/4</f>
        <v>4.4178646691106467E-3</v>
      </c>
      <c r="I3296" s="147">
        <f>+D3260+O3260</f>
        <v>335.26274185858244</v>
      </c>
      <c r="J3296" s="147">
        <f>+D3295</f>
        <v>334.91038302680863</v>
      </c>
      <c r="K3296" s="147">
        <f>+I3296-J3296</f>
        <v>0.35235883177381311</v>
      </c>
      <c r="L3296" s="142">
        <f>(-2*POWER(2*9.81*G3296*ABS(K3296)/F3296,0.5))*(LOG10(($D$2/(3.7*G3296))+((2.51*$D$3*POWER(F3296,0.5))/(G3296*POWER(2*9.81*G3296*ABS(K3296),0.5)))))</f>
        <v>0.28484859601829848</v>
      </c>
      <c r="M3296" s="146">
        <f>+IF(K3296&lt;0,-H3296*L3296,H3296*L3296)</f>
        <v>1.2584225483950125E-3</v>
      </c>
      <c r="N3296" s="142">
        <f>+M3296/K3296</f>
        <v>3.5714233188365819E-3</v>
      </c>
      <c r="O3296" s="148"/>
    </row>
    <row r="3297" spans="2:15" ht="15.75" x14ac:dyDescent="0.3">
      <c r="B3297" s="141"/>
      <c r="C3297" s="142"/>
      <c r="D3297" s="152"/>
      <c r="E3297" s="144"/>
      <c r="F3297" s="142"/>
      <c r="G3297" s="142"/>
      <c r="H3297" s="146"/>
      <c r="I3297" s="152"/>
      <c r="J3297" s="143"/>
      <c r="K3297" s="142"/>
      <c r="L3297" s="149" t="s">
        <v>166</v>
      </c>
      <c r="M3297" s="150">
        <f>+SUM(M3295:M3296)-C3295</f>
        <v>-4.6427782226469289E-7</v>
      </c>
      <c r="N3297" s="151">
        <f>+SUM(N3295:N3296)</f>
        <v>7.0547659470723938E-3</v>
      </c>
      <c r="O3297" s="153"/>
    </row>
    <row r="3298" spans="2:15" x14ac:dyDescent="0.25">
      <c r="B3298" s="141"/>
      <c r="C3298" s="142"/>
      <c r="D3298" s="152"/>
      <c r="E3298" s="144"/>
      <c r="F3298" s="142"/>
      <c r="G3298" s="142"/>
      <c r="H3298" s="146"/>
      <c r="I3298" s="152"/>
      <c r="J3298" s="143"/>
      <c r="K3298" s="142"/>
      <c r="L3298" s="142"/>
      <c r="M3298" s="142"/>
      <c r="N3298" s="142"/>
      <c r="O3298" s="153"/>
    </row>
    <row r="3299" spans="2:15" x14ac:dyDescent="0.25">
      <c r="B3299" s="154" t="s">
        <v>146</v>
      </c>
      <c r="C3299" s="143">
        <f>4.52/1000</f>
        <v>4.5199999999999997E-3</v>
      </c>
      <c r="D3299" s="156">
        <f>+D3260+O3260</f>
        <v>335.26274185858244</v>
      </c>
      <c r="E3299" s="144" t="s">
        <v>112</v>
      </c>
      <c r="F3299" s="143">
        <v>401.36</v>
      </c>
      <c r="G3299" s="145">
        <f>110/1000</f>
        <v>0.11</v>
      </c>
      <c r="H3299" s="146">
        <f>+PI()*G3299^2/4</f>
        <v>9.5033177771091243E-3</v>
      </c>
      <c r="I3299" s="156">
        <f>+D3286+O3286</f>
        <v>335.3015188437584</v>
      </c>
      <c r="J3299" s="147">
        <f>+D3299</f>
        <v>335.26274185858244</v>
      </c>
      <c r="K3299" s="147">
        <f>+I3299-J3299</f>
        <v>3.8776985175957179E-2</v>
      </c>
      <c r="L3299" s="142">
        <f>(-2*POWER(2*9.81*G3299*ABS(K3299)/F3299,0.5))*(LOG10(($D$2/(3.7*G3299))+((2.51*$D$3*POWER(F3299,0.5))/(G3299*POWER(2*9.81*G3299*ABS(K3299),0.5)))))</f>
        <v>8.0747118551127331E-2</v>
      </c>
      <c r="M3299" s="146">
        <f>+IF(K3299&lt;0,-H3299*L3299,H3299*L3299)</f>
        <v>7.6736552717726635E-4</v>
      </c>
      <c r="N3299" s="142">
        <f>+M3299/K3299</f>
        <v>1.9789200312897316E-2</v>
      </c>
      <c r="O3299" s="148">
        <f>2*M3303/N3303</f>
        <v>-1.2375341727634314E-4</v>
      </c>
    </row>
    <row r="3300" spans="2:15" x14ac:dyDescent="0.25">
      <c r="B3300" s="141"/>
      <c r="C3300" s="142"/>
      <c r="D3300" s="152"/>
      <c r="E3300" s="144" t="s">
        <v>167</v>
      </c>
      <c r="F3300" s="143">
        <v>249.85</v>
      </c>
      <c r="G3300" s="145">
        <f>75/1000</f>
        <v>7.4999999999999997E-2</v>
      </c>
      <c r="H3300" s="146">
        <f>+PI()*G3300^2/4</f>
        <v>4.4178646691106467E-3</v>
      </c>
      <c r="I3300" s="156">
        <f>+D3295+O3295</f>
        <v>334.9102514057667</v>
      </c>
      <c r="J3300" s="147">
        <f>+D3299</f>
        <v>335.26274185858244</v>
      </c>
      <c r="K3300" s="147">
        <f>+I3300-J3300</f>
        <v>-0.35249045281574354</v>
      </c>
      <c r="L3300" s="142">
        <f>(-2*POWER(2*9.81*G3300*ABS(K3300)/F3300,0.5))*(LOG10(($D$2/(3.7*G3300))+((2.51*$D$3*POWER(F3300,0.5))/(G3300*POWER(2*9.81*G3300*ABS(K3300),0.5)))))</f>
        <v>0.28490912936600138</v>
      </c>
      <c r="M3300" s="146">
        <f>+IF(K3300&lt;0,-H3300*L3300,H3300*L3300)</f>
        <v>-1.258689976533132E-3</v>
      </c>
      <c r="N3300" s="142">
        <f>+M3300/K3300</f>
        <v>3.5708484200878028E-3</v>
      </c>
      <c r="O3300" s="148"/>
    </row>
    <row r="3301" spans="2:15" x14ac:dyDescent="0.25">
      <c r="B3301" s="141"/>
      <c r="C3301" s="142"/>
      <c r="D3301" s="152"/>
      <c r="E3301" s="144" t="s">
        <v>140</v>
      </c>
      <c r="F3301" s="143">
        <v>298.01</v>
      </c>
      <c r="G3301" s="145">
        <f>63/1000</f>
        <v>6.3E-2</v>
      </c>
      <c r="H3301" s="146">
        <f>+PI()*G3301^2/4</f>
        <v>3.1172453105244723E-3</v>
      </c>
      <c r="I3301" s="156">
        <f>+D3266+O3266</f>
        <v>335.22386919397229</v>
      </c>
      <c r="J3301" s="147">
        <f>+D3299</f>
        <v>335.26274185858244</v>
      </c>
      <c r="K3301" s="147">
        <f>+I3301-J3301</f>
        <v>-3.8872664610153151E-2</v>
      </c>
      <c r="L3301" s="142">
        <f>(-2*POWER(2*9.81*G3301*ABS(K3301)/F3301,0.5))*(LOG10(($D$2/(3.7*G3301))+((2.51*$D$3*POWER(F3301,0.5))/(G3301*POWER(2*9.81*G3301*ABS(K3301),0.5)))))</f>
        <v>6.3442771447276322E-2</v>
      </c>
      <c r="M3301" s="146">
        <f>+IF(K3301&lt;0,-H3301*L3301,H3301*L3301)</f>
        <v>-1.97766681780698E-4</v>
      </c>
      <c r="N3301" s="142">
        <f>+M3301/K3301</f>
        <v>5.087551464867765E-3</v>
      </c>
      <c r="O3301" s="148"/>
    </row>
    <row r="3302" spans="2:15" x14ac:dyDescent="0.25">
      <c r="B3302" s="141"/>
      <c r="C3302" s="142"/>
      <c r="D3302" s="142"/>
      <c r="E3302" s="144" t="s">
        <v>168</v>
      </c>
      <c r="F3302" s="143">
        <v>184.94</v>
      </c>
      <c r="G3302" s="145">
        <f>110/1000</f>
        <v>0.11</v>
      </c>
      <c r="H3302" s="146">
        <f>+PI()*G3302^2/4</f>
        <v>9.5033177771091243E-3</v>
      </c>
      <c r="I3302" s="156">
        <f>+D3274+O3274</f>
        <v>335.78092021189514</v>
      </c>
      <c r="J3302" s="147">
        <f>+D3299</f>
        <v>335.26274185858244</v>
      </c>
      <c r="K3302" s="147">
        <f>+I3302-J3302</f>
        <v>0.5181783533126918</v>
      </c>
      <c r="L3302" s="142">
        <f>(-2*POWER(2*9.81*G3302*ABS(K3302)/F3302,0.5))*(LOG10(($D$2/(3.7*G3302))+((2.51*$D$3*POWER(F3302,0.5))/(G3302*POWER(2*9.81*G3302*ABS(K3302),0.5)))))</f>
        <v>0.5478833041136465</v>
      </c>
      <c r="M3302" s="146">
        <f>+IF(K3302&lt;0,-H3302*L3302,H3302*L3302)</f>
        <v>5.2067091437645015E-3</v>
      </c>
      <c r="N3302" s="142">
        <f>+M3302/K3302</f>
        <v>1.0048102377257243E-2</v>
      </c>
      <c r="O3302" s="148"/>
    </row>
    <row r="3303" spans="2:15" ht="15.75" x14ac:dyDescent="0.3">
      <c r="B3303" s="141"/>
      <c r="C3303" s="142"/>
      <c r="D3303" s="142"/>
      <c r="E3303" s="142"/>
      <c r="F3303" s="142"/>
      <c r="G3303" s="142"/>
      <c r="H3303" s="146"/>
      <c r="I3303" s="152"/>
      <c r="J3303" s="143"/>
      <c r="K3303" s="142"/>
      <c r="L3303" s="149" t="s">
        <v>166</v>
      </c>
      <c r="M3303" s="150">
        <f>+SUM(M3299:M3302)-C3299</f>
        <v>-2.3819873720618001E-6</v>
      </c>
      <c r="N3303" s="151">
        <f>+SUM(N3299:N3302)</f>
        <v>3.8495702575110126E-2</v>
      </c>
      <c r="O3303" s="153"/>
    </row>
    <row r="3304" spans="2:15" x14ac:dyDescent="0.25">
      <c r="B3304" s="141"/>
      <c r="C3304" s="142"/>
      <c r="D3304" s="142"/>
      <c r="E3304" s="142"/>
      <c r="F3304" s="142"/>
      <c r="G3304" s="142"/>
      <c r="H3304" s="146"/>
      <c r="I3304" s="142"/>
      <c r="J3304" s="143"/>
      <c r="K3304" s="142"/>
      <c r="L3304" s="142"/>
      <c r="M3304" s="142"/>
      <c r="N3304" s="142"/>
      <c r="O3304" s="153"/>
    </row>
    <row r="3305" spans="2:15" x14ac:dyDescent="0.25">
      <c r="B3305" s="154" t="s">
        <v>147</v>
      </c>
      <c r="C3305" s="142">
        <f>0.79/1000</f>
        <v>7.9000000000000001E-4</v>
      </c>
      <c r="D3305" s="147">
        <f>+D3266+O3266</f>
        <v>335.22386919397229</v>
      </c>
      <c r="E3305" s="144" t="s">
        <v>140</v>
      </c>
      <c r="F3305" s="143">
        <v>298.01</v>
      </c>
      <c r="G3305" s="143">
        <f>63/1000</f>
        <v>6.3E-2</v>
      </c>
      <c r="H3305" s="146">
        <f>+PI()*G3305^2/4</f>
        <v>3.1172453105244723E-3</v>
      </c>
      <c r="I3305" s="147">
        <f>+D3299+O3299</f>
        <v>335.26261810516519</v>
      </c>
      <c r="J3305" s="147">
        <f>+D3305</f>
        <v>335.22386919397229</v>
      </c>
      <c r="K3305" s="147">
        <f>+I3305-J3305</f>
        <v>3.874891119289714E-2</v>
      </c>
      <c r="L3305" s="142">
        <f>(-2*POWER(2*9.81*G3305*ABS(K3305)/F3305,0.5))*(LOG10(($D$2/(3.7*G3305))+((2.51*$D$3*POWER(F3305,0.5))/(G3305*POWER(2*9.81*G3305*ABS(K3305),0.5)))))</f>
        <v>6.3324183675729132E-2</v>
      </c>
      <c r="M3305" s="146">
        <f>+IF(K3305&lt;0,-H3305*L3305,H3305*L3305)</f>
        <v>1.9739701460595697E-4</v>
      </c>
      <c r="N3305" s="142">
        <f>+M3305/K3305</f>
        <v>5.0942596457301433E-3</v>
      </c>
      <c r="O3305" s="148">
        <f>2*M3307/N3307</f>
        <v>-1.2484908828671882E-4</v>
      </c>
    </row>
    <row r="3306" spans="2:15" x14ac:dyDescent="0.25">
      <c r="B3306" s="141"/>
      <c r="C3306" s="142"/>
      <c r="D3306" s="142"/>
      <c r="E3306" s="144" t="s">
        <v>169</v>
      </c>
      <c r="F3306" s="143">
        <v>119.71</v>
      </c>
      <c r="G3306" s="143">
        <f>63/1000</f>
        <v>6.3E-2</v>
      </c>
      <c r="H3306" s="146">
        <f>+PI()*G3306^2/4</f>
        <v>3.1172453105244723E-3</v>
      </c>
      <c r="I3306" s="147">
        <f>+D3270+O3270</f>
        <v>335.32717105792011</v>
      </c>
      <c r="J3306" s="147">
        <f>+D3305</f>
        <v>335.22386919397229</v>
      </c>
      <c r="K3306" s="147">
        <f>+I3306-J3306</f>
        <v>0.10330186394782004</v>
      </c>
      <c r="L3306" s="142">
        <f>(-2*POWER(2*9.81*G3306*ABS(K3306)/F3306,0.5))*(LOG10(($D$2/(3.7*G3306))+((2.51*$D$3*POWER(F3306,0.5))/(G3306*POWER(2*9.81*G3306*ABS(K3306),0.5)))))</f>
        <v>0.18988793706043222</v>
      </c>
      <c r="M3306" s="146">
        <f>+IF(K3306&lt;0,-H3306*L3306,H3306*L3306)</f>
        <v>5.9192728132679846E-4</v>
      </c>
      <c r="N3306" s="142">
        <f>+M3306/K3306</f>
        <v>5.7300735795609023E-3</v>
      </c>
      <c r="O3306" s="148"/>
    </row>
    <row r="3307" spans="2:15" ht="15.75" x14ac:dyDescent="0.3">
      <c r="B3307" s="141"/>
      <c r="C3307" s="142"/>
      <c r="D3307" s="142"/>
      <c r="E3307" s="142"/>
      <c r="F3307" s="142"/>
      <c r="G3307" s="142"/>
      <c r="H3307" s="146"/>
      <c r="I3307" s="142"/>
      <c r="J3307" s="142"/>
      <c r="K3307" s="142"/>
      <c r="L3307" s="149" t="s">
        <v>166</v>
      </c>
      <c r="M3307" s="150">
        <f>+SUM(M3305:M3306)-C3305</f>
        <v>-6.7570406724461272E-7</v>
      </c>
      <c r="N3307" s="151">
        <f>+SUM(N3305:N3306)</f>
        <v>1.0824333225291045E-2</v>
      </c>
      <c r="O3307" s="153"/>
    </row>
    <row r="3308" spans="2:15" x14ac:dyDescent="0.25">
      <c r="B3308" s="141"/>
      <c r="C3308" s="142"/>
      <c r="D3308" s="142"/>
      <c r="E3308" s="142"/>
      <c r="F3308" s="142"/>
      <c r="G3308" s="142"/>
      <c r="H3308" s="146"/>
      <c r="I3308" s="142"/>
      <c r="J3308" s="142"/>
      <c r="K3308" s="142"/>
      <c r="L3308" s="142"/>
      <c r="M3308" s="142"/>
      <c r="N3308" s="142"/>
      <c r="O3308" s="153"/>
    </row>
    <row r="3309" spans="2:15" x14ac:dyDescent="0.25">
      <c r="B3309" s="154" t="s">
        <v>148</v>
      </c>
      <c r="C3309" s="142">
        <f>0.76/1000</f>
        <v>7.6000000000000004E-4</v>
      </c>
      <c r="D3309" s="147">
        <f>+D3270+O3270</f>
        <v>335.32717105792011</v>
      </c>
      <c r="E3309" s="144" t="s">
        <v>169</v>
      </c>
      <c r="F3309" s="143">
        <v>119.71</v>
      </c>
      <c r="G3309" s="143">
        <f>63/1000</f>
        <v>6.3E-2</v>
      </c>
      <c r="H3309" s="146">
        <f>+PI()*G3309^2/4</f>
        <v>3.1172453105244723E-3</v>
      </c>
      <c r="I3309" s="147">
        <f>+D3305+O3305</f>
        <v>335.22374434488398</v>
      </c>
      <c r="J3309" s="261">
        <f>+D3309</f>
        <v>335.32717105792011</v>
      </c>
      <c r="K3309" s="147">
        <f>+I3309-J3309</f>
        <v>-0.1034267130361286</v>
      </c>
      <c r="L3309" s="142">
        <f>(-2*POWER(2*9.81*G3309*ABS(K3309)/F3309,0.5))*(LOG10(($D$2/(3.7*G3309))+((2.51*$D$3*POWER(F3309,0.5))/(G3309*POWER(2*9.81*G3309*ABS(K3309),0.5)))))</f>
        <v>0.19001970352053285</v>
      </c>
      <c r="M3309" s="146">
        <f>+IF(K3309&lt;0,-H3309*L3309,H3309*L3309)</f>
        <v>-5.9233802970663156E-4</v>
      </c>
      <c r="N3309" s="142">
        <f>+M3309/K3309</f>
        <v>5.7271280534625362E-3</v>
      </c>
      <c r="O3309" s="148">
        <f>2*M3311/N3311</f>
        <v>-1.1788924973098384E-4</v>
      </c>
    </row>
    <row r="3310" spans="2:15" x14ac:dyDescent="0.25">
      <c r="B3310" s="141"/>
      <c r="C3310" s="142"/>
      <c r="D3310" s="142"/>
      <c r="E3310" s="144" t="s">
        <v>122</v>
      </c>
      <c r="F3310" s="143">
        <v>283.68</v>
      </c>
      <c r="G3310" s="143">
        <f>75/1000</f>
        <v>7.4999999999999997E-2</v>
      </c>
      <c r="H3310" s="146">
        <f>+PI()*G3310^2/4</f>
        <v>4.4178646691106467E-3</v>
      </c>
      <c r="I3310" s="147">
        <f>+D3274+O3274</f>
        <v>335.78092021189514</v>
      </c>
      <c r="J3310" s="261">
        <f>+D3309</f>
        <v>335.32717105792011</v>
      </c>
      <c r="K3310" s="147">
        <f>+I3310-J3310</f>
        <v>0.45374915397502491</v>
      </c>
      <c r="L3310" s="262">
        <f>(-2*POWER(2*9.81*G3310*ABS(K3310)/F3310,0.5))*(LOG10(($D$2/(3.7*G3310))+((2.51*$D$3*POWER(F3310,0.5))/(G3310*POWER(2*9.81*G3310*ABS(K3310),0.5)))))</f>
        <v>0.30599054921769303</v>
      </c>
      <c r="M3310" s="146">
        <f>+IF(K3310&lt;0,-H3310*L3310,H3310*L3310)</f>
        <v>1.3518248364706084E-3</v>
      </c>
      <c r="N3310" s="142">
        <f>+M3310/K3310</f>
        <v>2.9792338445770745E-3</v>
      </c>
      <c r="O3310" s="148"/>
    </row>
    <row r="3311" spans="2:15" ht="15.75" x14ac:dyDescent="0.3">
      <c r="B3311" s="141"/>
      <c r="C3311" s="142"/>
      <c r="D3311" s="142"/>
      <c r="E3311" s="142"/>
      <c r="F3311" s="142"/>
      <c r="G3311" s="142"/>
      <c r="H3311" s="142"/>
      <c r="I3311" s="142"/>
      <c r="J3311" s="142"/>
      <c r="K3311" s="142"/>
      <c r="L3311" s="149" t="s">
        <v>166</v>
      </c>
      <c r="M3311" s="150">
        <f>+SUM(M3309:M3310)-C3309</f>
        <v>-5.1319323602315708E-7</v>
      </c>
      <c r="N3311" s="151">
        <f>+SUM(N3309:N3310)</f>
        <v>8.7063618980396107E-3</v>
      </c>
      <c r="O3311" s="153"/>
    </row>
    <row r="3312" spans="2:15" x14ac:dyDescent="0.25">
      <c r="B3312" s="154"/>
      <c r="C3312" s="142"/>
      <c r="D3312" s="142"/>
      <c r="E3312" s="142"/>
      <c r="F3312" s="142"/>
      <c r="G3312" s="142"/>
      <c r="H3312" s="142"/>
      <c r="I3312" s="142"/>
      <c r="J3312" s="142"/>
      <c r="K3312" s="142"/>
      <c r="L3312" s="142"/>
      <c r="M3312" s="142"/>
      <c r="N3312" s="142"/>
      <c r="O3312" s="153"/>
    </row>
    <row r="3313" spans="2:15" x14ac:dyDescent="0.25">
      <c r="B3313" s="154" t="s">
        <v>142</v>
      </c>
      <c r="C3313" s="142">
        <f>3.71/1000</f>
        <v>3.7099999999999998E-3</v>
      </c>
      <c r="D3313" s="147">
        <f>+D3274+O3274</f>
        <v>335.78092021189514</v>
      </c>
      <c r="E3313" s="144" t="s">
        <v>168</v>
      </c>
      <c r="F3313" s="143">
        <v>184.94</v>
      </c>
      <c r="G3313" s="145">
        <f>110/1000</f>
        <v>0.11</v>
      </c>
      <c r="H3313" s="146">
        <f>+PI()*G3313^2/4</f>
        <v>9.5033177771091243E-3</v>
      </c>
      <c r="I3313" s="147">
        <f>+D3299+O3299</f>
        <v>335.26261810516519</v>
      </c>
      <c r="J3313" s="261">
        <f>+D3313</f>
        <v>335.78092021189514</v>
      </c>
      <c r="K3313" s="147">
        <f>+I3313-J3313</f>
        <v>-0.51830210672994781</v>
      </c>
      <c r="L3313" s="262">
        <f>(-2*POWER(2*9.81*G3313*ABS(K3313)/F3313,0.5))*(LOG10(($D$2/(3.7*G3313))+((2.51*$D$3*POWER(F3313,0.5))/(G3313*POWER(2*9.81*G3313*ABS(K3313),0.5)))))</f>
        <v>0.54795669048947215</v>
      </c>
      <c r="M3313" s="146">
        <f>+IF(K3313&lt;0,-H3313*L3313,H3313*L3313)</f>
        <v>-5.2074065578144833E-3</v>
      </c>
      <c r="N3313" s="142">
        <f>+M3313/K3313</f>
        <v>1.0047048796827891E-2</v>
      </c>
      <c r="O3313" s="148">
        <f>2*M3316/N3316</f>
        <v>-9.9195810073345766E-5</v>
      </c>
    </row>
    <row r="3314" spans="2:15" x14ac:dyDescent="0.25">
      <c r="B3314" s="141"/>
      <c r="C3314" s="142"/>
      <c r="D3314" s="142"/>
      <c r="E3314" s="144" t="s">
        <v>171</v>
      </c>
      <c r="F3314" s="143">
        <v>283.68</v>
      </c>
      <c r="G3314" s="143">
        <f>75/1000</f>
        <v>7.4999999999999997E-2</v>
      </c>
      <c r="H3314" s="146">
        <f>+PI()*G3314^2/4</f>
        <v>4.4178646691106467E-3</v>
      </c>
      <c r="I3314" s="147">
        <f>+D3309+O3309</f>
        <v>335.32705316867037</v>
      </c>
      <c r="J3314" s="261">
        <f>+D3313</f>
        <v>335.78092021189514</v>
      </c>
      <c r="K3314" s="147">
        <f>+I3314-J3314</f>
        <v>-0.45386704322476135</v>
      </c>
      <c r="L3314" s="262">
        <f>(-2*POWER(2*9.81*G3314*ABS(K3314)/F3314,0.5))*(LOG10(($D$2/(3.7*G3314))+((2.51*$D$3*POWER(F3314,0.5))/(G3314*POWER(2*9.81*G3314*ABS(K3314),0.5)))))</f>
        <v>0.3060357285684191</v>
      </c>
      <c r="M3314" s="146">
        <f>+IF(K3314&lt;0,-H3314*L3314,H3314*L3314)</f>
        <v>-1.3520244327279544E-3</v>
      </c>
      <c r="N3314" s="142">
        <f>+M3314/K3314</f>
        <v>2.9788997745280503E-3</v>
      </c>
      <c r="O3314" s="148"/>
    </row>
    <row r="3315" spans="2:15" x14ac:dyDescent="0.25">
      <c r="B3315" s="141"/>
      <c r="C3315" s="142"/>
      <c r="D3315" s="142"/>
      <c r="E3315" s="144" t="s">
        <v>170</v>
      </c>
      <c r="F3315" s="143">
        <v>372.26</v>
      </c>
      <c r="G3315" s="145">
        <f>110/1000</f>
        <v>0.11</v>
      </c>
      <c r="H3315" s="146">
        <f>+PI()*G3315^2/4</f>
        <v>9.5033177771091243E-3</v>
      </c>
      <c r="I3315" s="147">
        <v>339.3</v>
      </c>
      <c r="J3315" s="261">
        <f>+D3313</f>
        <v>335.78092021189514</v>
      </c>
      <c r="K3315" s="147">
        <f>+I3315-J3315</f>
        <v>3.5190797881048752</v>
      </c>
      <c r="L3315" s="262">
        <f>(-2*POWER(2*9.81*G3315*ABS(K3315)/F3315,0.5))*(LOG10(($D$2/(3.7*G3315))+((2.51*$D$3*POWER(F3315,0.5))/(G3315*POWER(2*9.81*G3315*ABS(K3315),0.5)))))</f>
        <v>1.0805321305068327</v>
      </c>
      <c r="M3315" s="146">
        <f>+IF(K3315&lt;0,-H3315*L3315,H3315*L3315)</f>
        <v>1.0268640204583179E-2</v>
      </c>
      <c r="N3315" s="142">
        <f>+M3315/K3315</f>
        <v>2.9179901630230257E-3</v>
      </c>
      <c r="O3315" s="148"/>
    </row>
    <row r="3316" spans="2:15" ht="16.5" thickBot="1" x14ac:dyDescent="0.35">
      <c r="B3316" s="299"/>
      <c r="C3316" s="300"/>
      <c r="D3316" s="300"/>
      <c r="E3316" s="300"/>
      <c r="F3316" s="300"/>
      <c r="G3316" s="300"/>
      <c r="H3316" s="300"/>
      <c r="I3316" s="300"/>
      <c r="J3316" s="300"/>
      <c r="K3316" s="300"/>
      <c r="L3316" s="301" t="s">
        <v>166</v>
      </c>
      <c r="M3316" s="302">
        <f>+SUM(M3313:M3315)-C3313</f>
        <v>-7.9078595925825834E-7</v>
      </c>
      <c r="N3316" s="303">
        <f>+SUM(N3313:N3315)</f>
        <v>1.5943938734378965E-2</v>
      </c>
      <c r="O3316" s="304"/>
    </row>
    <row r="3318" spans="2:15" ht="15.75" thickBot="1" x14ac:dyDescent="0.3"/>
    <row r="3319" spans="2:15" ht="15.75" thickBot="1" x14ac:dyDescent="0.3">
      <c r="B3319" s="131">
        <f>+B3280+1</f>
        <v>86</v>
      </c>
      <c r="D3319" s="297"/>
    </row>
    <row r="3320" spans="2:15" ht="32.25" thickBot="1" x14ac:dyDescent="0.3">
      <c r="B3320" s="125" t="s">
        <v>151</v>
      </c>
      <c r="C3320" s="298" t="s">
        <v>161</v>
      </c>
      <c r="D3320" s="298" t="s">
        <v>153</v>
      </c>
      <c r="E3320" s="125" t="s">
        <v>152</v>
      </c>
      <c r="F3320" s="125" t="s">
        <v>78</v>
      </c>
      <c r="G3320" s="125" t="s">
        <v>115</v>
      </c>
      <c r="H3320" s="125" t="s">
        <v>154</v>
      </c>
      <c r="I3320" s="125" t="s">
        <v>155</v>
      </c>
      <c r="J3320" s="125" t="s">
        <v>156</v>
      </c>
      <c r="K3320" s="125" t="s">
        <v>157</v>
      </c>
      <c r="L3320" s="125" t="s">
        <v>82</v>
      </c>
      <c r="M3320" s="125" t="s">
        <v>164</v>
      </c>
      <c r="N3320" s="125" t="s">
        <v>158</v>
      </c>
      <c r="O3320" s="129" t="s">
        <v>165</v>
      </c>
    </row>
    <row r="3321" spans="2:15" x14ac:dyDescent="0.25">
      <c r="B3321" s="132" t="s">
        <v>127</v>
      </c>
      <c r="C3321" s="133">
        <f>2.97/1000</f>
        <v>2.97E-3</v>
      </c>
      <c r="D3321" s="134">
        <f>+D3282+O3282</f>
        <v>336.46931712598644</v>
      </c>
      <c r="E3321" s="135" t="s">
        <v>110</v>
      </c>
      <c r="F3321" s="136">
        <v>310.83</v>
      </c>
      <c r="G3321" s="137">
        <f>110/1000</f>
        <v>0.11</v>
      </c>
      <c r="H3321" s="138">
        <f>+PI()*G3321^2/4</f>
        <v>9.5033177771091243E-3</v>
      </c>
      <c r="I3321" s="134">
        <v>339.3</v>
      </c>
      <c r="J3321" s="134">
        <f>+D3321</f>
        <v>336.46931712598644</v>
      </c>
      <c r="K3321" s="134">
        <f>+I3321-J3321</f>
        <v>2.8306828740135757</v>
      </c>
      <c r="L3321" s="133">
        <f>(-2*POWER(2*9.81*G3321*ABS(K3321)/F3321,0.5))*(LOG10(($D$2/(3.7*G3321))+((2.51*$D$3*POWER(F3321,0.5))/(G3321*POWER(2*9.81*G3321*ABS(K3321),0.5)))))</f>
        <v>1.0583254499596086</v>
      </c>
      <c r="M3321" s="139">
        <f>+IF(K3321&lt;0,-H3321*L3321,H3321*L3321)</f>
        <v>1.0057603062568162E-2</v>
      </c>
      <c r="N3321" s="133">
        <f>+M3321/K3321</f>
        <v>3.5530659950995017E-3</v>
      </c>
      <c r="O3321" s="140">
        <f>2*M3323/N3323</f>
        <v>-8.0979964399760258E-5</v>
      </c>
    </row>
    <row r="3322" spans="2:15" x14ac:dyDescent="0.25">
      <c r="B3322" s="141"/>
      <c r="C3322" s="142"/>
      <c r="D3322" s="143"/>
      <c r="E3322" s="144" t="s">
        <v>138</v>
      </c>
      <c r="F3322" s="143">
        <v>240.22</v>
      </c>
      <c r="G3322" s="145">
        <f>110/1000</f>
        <v>0.11</v>
      </c>
      <c r="H3322" s="146">
        <f>+PI()*G3322^2/4</f>
        <v>9.5033177771091243E-3</v>
      </c>
      <c r="I3322" s="147">
        <f>+D3286+O3286</f>
        <v>335.3015188437584</v>
      </c>
      <c r="J3322" s="147">
        <f>+D3321</f>
        <v>336.46931712598644</v>
      </c>
      <c r="K3322" s="147">
        <f>+I3322-J3322</f>
        <v>-1.1677982822280342</v>
      </c>
      <c r="L3322" s="142">
        <f>(-2*POWER(2*9.81*G3322*ABS(K3322)/F3322,0.5))*(LOG10(($D$2/(3.7*G3322))+((2.51*$D$3*POWER(F3322,0.5))/(G3322*POWER(2*9.81*G3322*ABS(K3322),0.5)))))</f>
        <v>0.745844014454495</v>
      </c>
      <c r="M3322" s="146">
        <f>+IF(K3322&lt;0,-H3322*L3322,H3322*L3322)</f>
        <v>-7.0879926815158372E-3</v>
      </c>
      <c r="N3322" s="142">
        <f>+M3322/K3322</f>
        <v>6.0695351152535567E-3</v>
      </c>
      <c r="O3322" s="148"/>
    </row>
    <row r="3323" spans="2:15" ht="15.75" x14ac:dyDescent="0.3">
      <c r="B3323" s="141"/>
      <c r="C3323" s="142"/>
      <c r="D3323" s="143"/>
      <c r="E3323" s="144"/>
      <c r="F3323" s="143"/>
      <c r="G3323" s="145"/>
      <c r="H3323" s="146"/>
      <c r="I3323" s="147"/>
      <c r="J3323" s="147"/>
      <c r="K3323" s="147"/>
      <c r="L3323" s="149" t="s">
        <v>166</v>
      </c>
      <c r="M3323" s="150">
        <f>+SUM(M3321:M3322)-C3321</f>
        <v>-3.8961894767474206E-7</v>
      </c>
      <c r="N3323" s="151">
        <f>+SUM(N3321:N3322)</f>
        <v>9.622601110353058E-3</v>
      </c>
      <c r="O3323" s="148"/>
    </row>
    <row r="3324" spans="2:15" x14ac:dyDescent="0.25">
      <c r="B3324" s="141"/>
      <c r="C3324" s="142"/>
      <c r="D3324" s="143"/>
      <c r="E3324" s="144"/>
      <c r="F3324" s="142"/>
      <c r="G3324" s="142"/>
      <c r="H3324" s="146"/>
      <c r="I3324" s="152"/>
      <c r="J3324" s="142"/>
      <c r="K3324" s="142"/>
      <c r="L3324" s="142"/>
      <c r="M3324" s="142"/>
      <c r="N3324" s="142"/>
      <c r="O3324" s="153"/>
    </row>
    <row r="3325" spans="2:15" x14ac:dyDescent="0.25">
      <c r="B3325" s="154" t="s">
        <v>128</v>
      </c>
      <c r="C3325" s="142">
        <f>3.73/1000</f>
        <v>3.7299999999999998E-3</v>
      </c>
      <c r="D3325" s="147">
        <f>+D3286+O3286</f>
        <v>335.3015188437584</v>
      </c>
      <c r="E3325" s="144" t="s">
        <v>138</v>
      </c>
      <c r="F3325" s="143">
        <v>240.22</v>
      </c>
      <c r="G3325" s="155">
        <f>110/1000</f>
        <v>0.11</v>
      </c>
      <c r="H3325" s="146">
        <f>+PI()*G3325^2/4</f>
        <v>9.5033177771091243E-3</v>
      </c>
      <c r="I3325" s="156">
        <f>+D3321+O3321</f>
        <v>336.46923614602201</v>
      </c>
      <c r="J3325" s="147">
        <f>+D3325</f>
        <v>335.3015188437584</v>
      </c>
      <c r="K3325" s="147">
        <f>+I3325-J3325</f>
        <v>1.1677173022636111</v>
      </c>
      <c r="L3325" s="142">
        <f>(-2*POWER(2*9.81*G3325*ABS(K3325)/F3325,0.5))*(LOG10(($D$2/(3.7*G3325))+((2.51*$D$3*POWER(F3325,0.5))/(G3325*POWER(2*9.81*G3325*ABS(K3325),0.5)))))</f>
        <v>0.74581511902011122</v>
      </c>
      <c r="M3325" s="146">
        <f>+IF(K3325&lt;0,-H3325*L3325,H3325*L3325)</f>
        <v>7.0877180790205807E-3</v>
      </c>
      <c r="N3325" s="142">
        <f>+M3325/K3325</f>
        <v>6.0697208693243588E-3</v>
      </c>
      <c r="O3325" s="148">
        <f>2*M3328/N3328</f>
        <v>-1.1836223058825009E-4</v>
      </c>
    </row>
    <row r="3326" spans="2:15" x14ac:dyDescent="0.25">
      <c r="B3326" s="141"/>
      <c r="C3326" s="142"/>
      <c r="D3326" s="143"/>
      <c r="E3326" s="144" t="s">
        <v>139</v>
      </c>
      <c r="F3326" s="147">
        <v>237.3</v>
      </c>
      <c r="G3326" s="155">
        <f>110/1000</f>
        <v>0.11</v>
      </c>
      <c r="H3326" s="146">
        <f>+PI()*G3326^2/4</f>
        <v>9.5033177771091243E-3</v>
      </c>
      <c r="I3326" s="156">
        <f>+D3291+O3291</f>
        <v>335.10878819320845</v>
      </c>
      <c r="J3326" s="147">
        <f>+D3325</f>
        <v>335.3015188437584</v>
      </c>
      <c r="K3326" s="147">
        <f>+I3326-J3326</f>
        <v>-0.19273065054994731</v>
      </c>
      <c r="L3326" s="142">
        <f>(-2*POWER(2*9.81*G3326*ABS(K3326)/F3326,0.5))*(LOG10(($D$2/(3.7*G3326))+((2.51*$D$3*POWER(F3326,0.5))/(G3326*POWER(2*9.81*G3326*ABS(K3326),0.5)))))</f>
        <v>0.27266937833849364</v>
      </c>
      <c r="M3326" s="146">
        <f>+IF(K3326&lt;0,-H3326*L3326,H3326*L3326)</f>
        <v>-2.5912637504375002E-3</v>
      </c>
      <c r="N3326" s="142">
        <f>+M3326/K3326</f>
        <v>1.3445000797970941E-2</v>
      </c>
      <c r="O3326" s="148"/>
    </row>
    <row r="3327" spans="2:15" x14ac:dyDescent="0.25">
      <c r="B3327" s="141"/>
      <c r="C3327" s="142"/>
      <c r="D3327" s="143"/>
      <c r="E3327" s="144" t="s">
        <v>112</v>
      </c>
      <c r="F3327" s="143">
        <v>401.36</v>
      </c>
      <c r="G3327" s="155">
        <f>110/1000</f>
        <v>0.11</v>
      </c>
      <c r="H3327" s="146">
        <f>+PI()*G3327^2/4</f>
        <v>9.5033177771091243E-3</v>
      </c>
      <c r="I3327" s="156">
        <f>+D3299+O3299</f>
        <v>335.26261810516519</v>
      </c>
      <c r="J3327" s="147">
        <f>+D3325</f>
        <v>335.3015188437584</v>
      </c>
      <c r="K3327" s="147">
        <f>+I3327-J3327</f>
        <v>-3.8900738593213191E-2</v>
      </c>
      <c r="L3327" s="142">
        <f>(-2*POWER(2*9.81*G3327*ABS(K3327)/F3327,0.5))*(LOG10(($D$2/(3.7*G3327))+((2.51*$D$3*POWER(F3327,0.5))/(G3327*POWER(2*9.81*G3327*ABS(K3327),0.5)))))</f>
        <v>8.0895832476157573E-2</v>
      </c>
      <c r="M3327" s="146">
        <f>+IF(K3327&lt;0,-H3327*L3327,H3327*L3327)</f>
        <v>-7.6877880286470985E-4</v>
      </c>
      <c r="N3327" s="142">
        <f>+M3327/K3327</f>
        <v>1.9762575998976909E-2</v>
      </c>
      <c r="O3327" s="148"/>
    </row>
    <row r="3328" spans="2:15" ht="15.75" x14ac:dyDescent="0.3">
      <c r="B3328" s="141"/>
      <c r="C3328" s="142"/>
      <c r="D3328" s="143"/>
      <c r="E3328" s="144"/>
      <c r="F3328" s="143"/>
      <c r="G3328" s="155"/>
      <c r="H3328" s="146"/>
      <c r="I3328" s="156"/>
      <c r="J3328" s="147"/>
      <c r="K3328" s="147"/>
      <c r="L3328" s="149" t="s">
        <v>166</v>
      </c>
      <c r="M3328" s="150">
        <f>+SUM(M3325:M3327)-C3325</f>
        <v>-2.324474281629324E-6</v>
      </c>
      <c r="N3328" s="151">
        <f>+SUM(N3325:N3327)</f>
        <v>3.9277297666272207E-2</v>
      </c>
      <c r="O3328" s="153"/>
    </row>
    <row r="3329" spans="2:15" x14ac:dyDescent="0.25">
      <c r="B3329" s="141"/>
      <c r="C3329" s="142"/>
      <c r="D3329" s="143"/>
      <c r="E3329" s="144"/>
      <c r="F3329" s="142"/>
      <c r="G3329" s="142"/>
      <c r="H3329" s="146"/>
      <c r="I3329" s="152"/>
      <c r="J3329" s="143"/>
      <c r="K3329" s="142"/>
      <c r="L3329" s="142"/>
      <c r="M3329" s="142"/>
      <c r="N3329" s="142"/>
      <c r="O3329" s="153"/>
    </row>
    <row r="3330" spans="2:15" x14ac:dyDescent="0.25">
      <c r="B3330" s="154" t="s">
        <v>141</v>
      </c>
      <c r="C3330" s="179">
        <f>1.9/1000</f>
        <v>1.9E-3</v>
      </c>
      <c r="D3330" s="147">
        <f>+D3291+O3291</f>
        <v>335.10878819320845</v>
      </c>
      <c r="E3330" s="144" t="s">
        <v>139</v>
      </c>
      <c r="F3330" s="147">
        <v>237.3</v>
      </c>
      <c r="G3330" s="155">
        <f>110/1000</f>
        <v>0.11</v>
      </c>
      <c r="H3330" s="146">
        <f>+PI()*G3330^2/4</f>
        <v>9.5033177771091243E-3</v>
      </c>
      <c r="I3330" s="156">
        <f>+D3325+O3325</f>
        <v>335.30140048152782</v>
      </c>
      <c r="J3330" s="147">
        <f>+D3330</f>
        <v>335.10878819320845</v>
      </c>
      <c r="K3330" s="147">
        <f>+I3330-J3330</f>
        <v>0.19261228831936705</v>
      </c>
      <c r="L3330" s="142">
        <f>(-2*POWER(2*9.81*G3330*ABS(K3330)/F3330,0.5))*(LOG10(($D$2/(3.7*G3330))+((2.51*$D$3*POWER(F3330,0.5))/(G3330*POWER(2*9.81*G3330*ABS(K3330),0.5)))))</f>
        <v>0.27257454556748278</v>
      </c>
      <c r="M3330" s="146">
        <f>+IF(K3330&lt;0,-H3330*L3330,H3330*L3330)</f>
        <v>2.5903625244789001E-3</v>
      </c>
      <c r="N3330" s="142">
        <f>+M3330/K3330</f>
        <v>1.3448583925153652E-2</v>
      </c>
      <c r="O3330" s="148">
        <f>2*M3332/N3332</f>
        <v>-1.1978465847698804E-4</v>
      </c>
    </row>
    <row r="3331" spans="2:15" x14ac:dyDescent="0.25">
      <c r="B3331" s="141"/>
      <c r="C3331" s="142"/>
      <c r="D3331" s="143"/>
      <c r="E3331" s="144" t="s">
        <v>117</v>
      </c>
      <c r="F3331" s="143">
        <v>401.35</v>
      </c>
      <c r="G3331" s="143">
        <f>75/1000</f>
        <v>7.4999999999999997E-2</v>
      </c>
      <c r="H3331" s="146">
        <f>+PI()*G3331^2/4</f>
        <v>4.4178646691106467E-3</v>
      </c>
      <c r="I3331" s="156">
        <f>+D3295+O3295</f>
        <v>334.9102514057667</v>
      </c>
      <c r="J3331" s="147">
        <f>+D3330</f>
        <v>335.10878819320845</v>
      </c>
      <c r="K3331" s="147">
        <f>+I3331-J3331</f>
        <v>-0.1985367874417534</v>
      </c>
      <c r="L3331" s="142">
        <f>(-2*POWER(2*9.81*G3331*ABS(K3331)/F3331,0.5))*(LOG10(($D$2/(3.7*G3331))+((2.51*$D$3*POWER(F3331,0.5))/(G3331*POWER(2*9.81*G3331*ABS(K3331),0.5)))))</f>
        <v>0.15649563984567622</v>
      </c>
      <c r="M3331" s="146">
        <f>+IF(K3331&lt;0,-H3331*L3331,H3331*L3331)</f>
        <v>-6.9137655814407735E-4</v>
      </c>
      <c r="N3331" s="142">
        <f>+M3331/K3331</f>
        <v>3.4823599548114625E-3</v>
      </c>
      <c r="O3331" s="148"/>
    </row>
    <row r="3332" spans="2:15" ht="15.75" x14ac:dyDescent="0.3">
      <c r="B3332" s="141"/>
      <c r="C3332" s="142"/>
      <c r="D3332" s="143"/>
      <c r="E3332" s="144"/>
      <c r="F3332" s="142"/>
      <c r="G3332" s="142"/>
      <c r="H3332" s="146"/>
      <c r="I3332" s="152"/>
      <c r="J3332" s="143"/>
      <c r="K3332" s="142"/>
      <c r="L3332" s="149" t="s">
        <v>166</v>
      </c>
      <c r="M3332" s="150">
        <f>+SUM(M3330:M3331)-C3330</f>
        <v>-1.0140336651773361E-6</v>
      </c>
      <c r="N3332" s="151">
        <f>+SUM(N3330:N3331)</f>
        <v>1.6930943879965115E-2</v>
      </c>
      <c r="O3332" s="153"/>
    </row>
    <row r="3333" spans="2:15" ht="15.75" x14ac:dyDescent="0.3">
      <c r="B3333" s="141"/>
      <c r="C3333" s="142"/>
      <c r="D3333" s="143"/>
      <c r="E3333" s="144"/>
      <c r="F3333" s="142"/>
      <c r="G3333" s="142"/>
      <c r="H3333" s="146"/>
      <c r="I3333" s="152"/>
      <c r="J3333" s="143"/>
      <c r="K3333" s="142"/>
      <c r="L3333" s="149"/>
      <c r="M3333" s="150"/>
      <c r="N3333" s="151"/>
      <c r="O3333" s="153"/>
    </row>
    <row r="3334" spans="2:15" x14ac:dyDescent="0.25">
      <c r="B3334" s="154" t="s">
        <v>145</v>
      </c>
      <c r="C3334" s="143">
        <f>1.95/1000</f>
        <v>1.9499999999999999E-3</v>
      </c>
      <c r="D3334" s="147">
        <f>+D3295+O3295</f>
        <v>334.9102514057667</v>
      </c>
      <c r="E3334" s="144" t="s">
        <v>117</v>
      </c>
      <c r="F3334" s="143">
        <v>401.35</v>
      </c>
      <c r="G3334" s="143">
        <f>75/1000</f>
        <v>7.4999999999999997E-2</v>
      </c>
      <c r="H3334" s="146">
        <f>+PI()*G3334^2/4</f>
        <v>4.4178646691106467E-3</v>
      </c>
      <c r="I3334" s="147">
        <f>+D3330+O3330</f>
        <v>335.10866840854999</v>
      </c>
      <c r="J3334" s="147">
        <f>+D3334</f>
        <v>334.9102514057667</v>
      </c>
      <c r="K3334" s="147">
        <f>+I3334-J3334</f>
        <v>0.19841700278328744</v>
      </c>
      <c r="L3334" s="262">
        <f>(-2*POWER(2*9.81*G3334*ABS(K3334)/F3334,0.5))*(LOG10(($D$2/(3.7*G3334))+((2.51*$D$3*POWER(F3334,0.5))/(G3334*POWER(2*9.81*G3334*ABS(K3334),0.5)))))</f>
        <v>0.15644138384074296</v>
      </c>
      <c r="M3334" s="146">
        <f>+IF(K3334&lt;0,-H3334*L3334,H3334*L3334)</f>
        <v>6.9113686245679561E-4</v>
      </c>
      <c r="N3334" s="142">
        <f>+M3334/K3334</f>
        <v>3.4832542209684548E-3</v>
      </c>
      <c r="O3334" s="148">
        <f>2*M3336/N3336</f>
        <v>-1.2037531412166572E-4</v>
      </c>
    </row>
    <row r="3335" spans="2:15" x14ac:dyDescent="0.25">
      <c r="B3335" s="141"/>
      <c r="C3335" s="142"/>
      <c r="D3335" s="143"/>
      <c r="E3335" s="144" t="s">
        <v>167</v>
      </c>
      <c r="F3335" s="143">
        <v>249.85</v>
      </c>
      <c r="G3335" s="143">
        <f>75/1000</f>
        <v>7.4999999999999997E-2</v>
      </c>
      <c r="H3335" s="146">
        <f>+PI()*G3335^2/4</f>
        <v>4.4178646691106467E-3</v>
      </c>
      <c r="I3335" s="147">
        <f>+D3299+O3299</f>
        <v>335.26261810516519</v>
      </c>
      <c r="J3335" s="147">
        <f>+D3334</f>
        <v>334.9102514057667</v>
      </c>
      <c r="K3335" s="147">
        <f>+I3335-J3335</f>
        <v>0.35236669939848753</v>
      </c>
      <c r="L3335" s="142">
        <f>(-2*POWER(2*9.81*G3335*ABS(K3335)/F3335,0.5))*(LOG10(($D$2/(3.7*G3335))+((2.51*$D$3*POWER(F3335,0.5))/(G3335*POWER(2*9.81*G3335*ABS(K3335),0.5)))))</f>
        <v>0.28485221466798133</v>
      </c>
      <c r="M3335" s="146">
        <f>+IF(K3335&lt;0,-H3335*L3335,H3335*L3335)</f>
        <v>1.2584385350995963E-3</v>
      </c>
      <c r="N3335" s="142">
        <f>+M3335/K3335</f>
        <v>3.5713889457994509E-3</v>
      </c>
      <c r="O3335" s="148"/>
    </row>
    <row r="3336" spans="2:15" ht="15.75" x14ac:dyDescent="0.3">
      <c r="B3336" s="141"/>
      <c r="C3336" s="142"/>
      <c r="D3336" s="152"/>
      <c r="E3336" s="144"/>
      <c r="F3336" s="142"/>
      <c r="G3336" s="142"/>
      <c r="H3336" s="146"/>
      <c r="I3336" s="152"/>
      <c r="J3336" s="143"/>
      <c r="K3336" s="142"/>
      <c r="L3336" s="149" t="s">
        <v>166</v>
      </c>
      <c r="M3336" s="150">
        <f>+SUM(M3334:M3335)-C3334</f>
        <v>-4.2460244360797463E-7</v>
      </c>
      <c r="N3336" s="151">
        <f>+SUM(N3334:N3335)</f>
        <v>7.0546431667679061E-3</v>
      </c>
      <c r="O3336" s="153"/>
    </row>
    <row r="3337" spans="2:15" x14ac:dyDescent="0.25">
      <c r="B3337" s="141"/>
      <c r="C3337" s="142"/>
      <c r="D3337" s="152"/>
      <c r="E3337" s="144"/>
      <c r="F3337" s="142"/>
      <c r="G3337" s="142"/>
      <c r="H3337" s="146"/>
      <c r="I3337" s="152"/>
      <c r="J3337" s="143"/>
      <c r="K3337" s="142"/>
      <c r="L3337" s="142"/>
      <c r="M3337" s="142"/>
      <c r="N3337" s="142"/>
      <c r="O3337" s="153"/>
    </row>
    <row r="3338" spans="2:15" x14ac:dyDescent="0.25">
      <c r="B3338" s="154" t="s">
        <v>146</v>
      </c>
      <c r="C3338" s="143">
        <f>4.52/1000</f>
        <v>4.5199999999999997E-3</v>
      </c>
      <c r="D3338" s="156">
        <f>+D3299+O3299</f>
        <v>335.26261810516519</v>
      </c>
      <c r="E3338" s="144" t="s">
        <v>112</v>
      </c>
      <c r="F3338" s="143">
        <v>401.36</v>
      </c>
      <c r="G3338" s="145">
        <f>110/1000</f>
        <v>0.11</v>
      </c>
      <c r="H3338" s="146">
        <f>+PI()*G3338^2/4</f>
        <v>9.5033177771091243E-3</v>
      </c>
      <c r="I3338" s="156">
        <f>+D3325+O3325</f>
        <v>335.30140048152782</v>
      </c>
      <c r="J3338" s="147">
        <f>+D3338</f>
        <v>335.26261810516519</v>
      </c>
      <c r="K3338" s="147">
        <f>+I3338-J3338</f>
        <v>3.8782376362632931E-2</v>
      </c>
      <c r="L3338" s="142">
        <f>(-2*POWER(2*9.81*G3338*ABS(K3338)/F3338,0.5))*(LOG10(($D$2/(3.7*G3338))+((2.51*$D$3*POWER(F3338,0.5))/(G3338*POWER(2*9.81*G3338*ABS(K3338),0.5)))))</f>
        <v>8.0753601394067925E-2</v>
      </c>
      <c r="M3338" s="146">
        <f>+IF(K3338&lt;0,-H3338*L3338,H3338*L3338)</f>
        <v>7.6742713569382987E-4</v>
      </c>
      <c r="N3338" s="142">
        <f>+M3338/K3338</f>
        <v>1.9788037961316132E-2</v>
      </c>
      <c r="O3338" s="148">
        <f>2*M3342/N3342</f>
        <v>-1.1317969399048293E-4</v>
      </c>
    </row>
    <row r="3339" spans="2:15" x14ac:dyDescent="0.25">
      <c r="B3339" s="141"/>
      <c r="C3339" s="142"/>
      <c r="D3339" s="152"/>
      <c r="E3339" s="144" t="s">
        <v>167</v>
      </c>
      <c r="F3339" s="143">
        <v>249.85</v>
      </c>
      <c r="G3339" s="145">
        <f>75/1000</f>
        <v>7.4999999999999997E-2</v>
      </c>
      <c r="H3339" s="146">
        <f>+PI()*G3339^2/4</f>
        <v>4.4178646691106467E-3</v>
      </c>
      <c r="I3339" s="156">
        <f>+D3334+O3334</f>
        <v>334.91013103045259</v>
      </c>
      <c r="J3339" s="147">
        <f>+D3338</f>
        <v>335.26261810516519</v>
      </c>
      <c r="K3339" s="147">
        <f>+I3339-J3339</f>
        <v>-0.35248707471259877</v>
      </c>
      <c r="L3339" s="142">
        <f>(-2*POWER(2*9.81*G3339*ABS(K3339)/F3339,0.5))*(LOG10(($D$2/(3.7*G3339))+((2.51*$D$3*POWER(F3339,0.5))/(G3339*POWER(2*9.81*G3339*ABS(K3339),0.5)))))</f>
        <v>0.28490757587936932</v>
      </c>
      <c r="M3339" s="146">
        <f>+IF(K3339&lt;0,-H3339*L3339,H3339*L3339)</f>
        <v>-1.2586831134394265E-3</v>
      </c>
      <c r="N3339" s="142">
        <f>+M3339/K3339</f>
        <v>3.5708631712686118E-3</v>
      </c>
      <c r="O3339" s="148"/>
    </row>
    <row r="3340" spans="2:15" x14ac:dyDescent="0.25">
      <c r="B3340" s="141"/>
      <c r="C3340" s="142"/>
      <c r="D3340" s="152"/>
      <c r="E3340" s="144" t="s">
        <v>140</v>
      </c>
      <c r="F3340" s="143">
        <v>298.01</v>
      </c>
      <c r="G3340" s="145">
        <f>63/1000</f>
        <v>6.3E-2</v>
      </c>
      <c r="H3340" s="146">
        <f>+PI()*G3340^2/4</f>
        <v>3.1172453105244723E-3</v>
      </c>
      <c r="I3340" s="156">
        <f>+D3305+O3305</f>
        <v>335.22374434488398</v>
      </c>
      <c r="J3340" s="147">
        <f>+D3338</f>
        <v>335.26261810516519</v>
      </c>
      <c r="K3340" s="147">
        <f>+I3340-J3340</f>
        <v>-3.8873760281205705E-2</v>
      </c>
      <c r="L3340" s="142">
        <f>(-2*POWER(2*9.81*G3340*ABS(K3340)/F3340,0.5))*(LOG10(($D$2/(3.7*G3340))+((2.51*$D$3*POWER(F3340,0.5))/(G3340*POWER(2*9.81*G3340*ABS(K3340),0.5)))))</f>
        <v>6.3443820664212197E-2</v>
      </c>
      <c r="M3340" s="146">
        <f>+IF(K3340&lt;0,-H3340*L3340,H3340*L3340)</f>
        <v>-1.9776995244727107E-4</v>
      </c>
      <c r="N3340" s="142">
        <f>+M3340/K3340</f>
        <v>5.0874922059671937E-3</v>
      </c>
      <c r="O3340" s="148"/>
    </row>
    <row r="3341" spans="2:15" x14ac:dyDescent="0.25">
      <c r="B3341" s="141"/>
      <c r="C3341" s="142"/>
      <c r="D3341" s="142"/>
      <c r="E3341" s="144" t="s">
        <v>168</v>
      </c>
      <c r="F3341" s="143">
        <v>184.94</v>
      </c>
      <c r="G3341" s="145">
        <f>110/1000</f>
        <v>0.11</v>
      </c>
      <c r="H3341" s="146">
        <f>+PI()*G3341^2/4</f>
        <v>9.5033177771091243E-3</v>
      </c>
      <c r="I3341" s="156">
        <f>+D3313+O3313</f>
        <v>335.78082101608504</v>
      </c>
      <c r="J3341" s="147">
        <f>+D3338</f>
        <v>335.26261810516519</v>
      </c>
      <c r="K3341" s="147">
        <f>+I3341-J3341</f>
        <v>0.51820291091985382</v>
      </c>
      <c r="L3341" s="142">
        <f>(-2*POWER(2*9.81*G3341*ABS(K3341)/F3341,0.5))*(LOG10(($D$2/(3.7*G3341))+((2.51*$D$3*POWER(F3341,0.5))/(G3341*POWER(2*9.81*G3341*ABS(K3341),0.5)))))</f>
        <v>0.54789786751580616</v>
      </c>
      <c r="M3341" s="146">
        <f>+IF(K3341&lt;0,-H3341*L3341,H3341*L3341)</f>
        <v>5.2068475444031403E-3</v>
      </c>
      <c r="N3341" s="142">
        <f>+M3341/K3341</f>
        <v>1.0047893276324032E-2</v>
      </c>
      <c r="O3341" s="148"/>
    </row>
    <row r="3342" spans="2:15" ht="15.75" x14ac:dyDescent="0.3">
      <c r="B3342" s="141"/>
      <c r="C3342" s="142"/>
      <c r="D3342" s="142"/>
      <c r="E3342" s="142"/>
      <c r="F3342" s="142"/>
      <c r="G3342" s="142"/>
      <c r="H3342" s="146"/>
      <c r="I3342" s="152"/>
      <c r="J3342" s="143"/>
      <c r="K3342" s="142"/>
      <c r="L3342" s="149" t="s">
        <v>166</v>
      </c>
      <c r="M3342" s="150">
        <f>+SUM(M3338:M3341)-C3338</f>
        <v>-2.1783857897268027E-6</v>
      </c>
      <c r="N3342" s="151">
        <f>+SUM(N3338:N3341)</f>
        <v>3.8494286614875972E-2</v>
      </c>
      <c r="O3342" s="153"/>
    </row>
    <row r="3343" spans="2:15" x14ac:dyDescent="0.25">
      <c r="B3343" s="141"/>
      <c r="C3343" s="142"/>
      <c r="D3343" s="142"/>
      <c r="E3343" s="142"/>
      <c r="F3343" s="142"/>
      <c r="G3343" s="142"/>
      <c r="H3343" s="146"/>
      <c r="I3343" s="142"/>
      <c r="J3343" s="143"/>
      <c r="K3343" s="142"/>
      <c r="L3343" s="142"/>
      <c r="M3343" s="142"/>
      <c r="N3343" s="142"/>
      <c r="O3343" s="153"/>
    </row>
    <row r="3344" spans="2:15" x14ac:dyDescent="0.25">
      <c r="B3344" s="154" t="s">
        <v>147</v>
      </c>
      <c r="C3344" s="142">
        <f>0.79/1000</f>
        <v>7.9000000000000001E-4</v>
      </c>
      <c r="D3344" s="147">
        <f>+D3305+O3305</f>
        <v>335.22374434488398</v>
      </c>
      <c r="E3344" s="144" t="s">
        <v>140</v>
      </c>
      <c r="F3344" s="143">
        <v>298.01</v>
      </c>
      <c r="G3344" s="143">
        <f>63/1000</f>
        <v>6.3E-2</v>
      </c>
      <c r="H3344" s="146">
        <f>+PI()*G3344^2/4</f>
        <v>3.1172453105244723E-3</v>
      </c>
      <c r="I3344" s="147">
        <f>+D3338+O3338</f>
        <v>335.26250492547121</v>
      </c>
      <c r="J3344" s="147">
        <f>+D3344</f>
        <v>335.22374434488398</v>
      </c>
      <c r="K3344" s="147">
        <f>+I3344-J3344</f>
        <v>3.8760580587222648E-2</v>
      </c>
      <c r="L3344" s="142">
        <f>(-2*POWER(2*9.81*G3344*ABS(K3344)/F3344,0.5))*(LOG10(($D$2/(3.7*G3344))+((2.51*$D$3*POWER(F3344,0.5))/(G3344*POWER(2*9.81*G3344*ABS(K3344),0.5)))))</f>
        <v>6.333537285912362E-2</v>
      </c>
      <c r="M3344" s="146">
        <f>+IF(K3344&lt;0,-H3344*L3344,H3344*L3344)</f>
        <v>1.9743189403542206E-4</v>
      </c>
      <c r="N3344" s="142">
        <f>+M3344/K3344</f>
        <v>5.0936258189203986E-3</v>
      </c>
      <c r="O3344" s="148">
        <f>2*M3346/N3346</f>
        <v>-1.1418106204602001E-4</v>
      </c>
    </row>
    <row r="3345" spans="2:15" x14ac:dyDescent="0.25">
      <c r="B3345" s="141"/>
      <c r="C3345" s="142"/>
      <c r="D3345" s="142"/>
      <c r="E3345" s="144" t="s">
        <v>169</v>
      </c>
      <c r="F3345" s="143">
        <v>119.71</v>
      </c>
      <c r="G3345" s="143">
        <f>63/1000</f>
        <v>6.3E-2</v>
      </c>
      <c r="H3345" s="146">
        <f>+PI()*G3345^2/4</f>
        <v>3.1172453105244723E-3</v>
      </c>
      <c r="I3345" s="147">
        <f>+D3309+O3309</f>
        <v>335.32705316867037</v>
      </c>
      <c r="J3345" s="147">
        <f>+D3344</f>
        <v>335.22374434488398</v>
      </c>
      <c r="K3345" s="147">
        <f>+I3345-J3345</f>
        <v>0.10330882378639217</v>
      </c>
      <c r="L3345" s="142">
        <f>(-2*POWER(2*9.81*G3345*ABS(K3345)/F3345,0.5))*(LOG10(($D$2/(3.7*G3345))+((2.51*$D$3*POWER(F3345,0.5))/(G3345*POWER(2*9.81*G3345*ABS(K3345),0.5)))))</f>
        <v>0.18989528434019343</v>
      </c>
      <c r="M3345" s="146">
        <f>+IF(K3345&lt;0,-H3345*L3345,H3345*L3345)</f>
        <v>5.9195018460017927E-4</v>
      </c>
      <c r="N3345" s="142">
        <f>+M3345/K3345</f>
        <v>5.7299092459336554E-3</v>
      </c>
      <c r="O3345" s="148"/>
    </row>
    <row r="3346" spans="2:15" ht="15.75" x14ac:dyDescent="0.3">
      <c r="B3346" s="141"/>
      <c r="C3346" s="142"/>
      <c r="D3346" s="142"/>
      <c r="E3346" s="142"/>
      <c r="F3346" s="142"/>
      <c r="G3346" s="142"/>
      <c r="H3346" s="146"/>
      <c r="I3346" s="142"/>
      <c r="J3346" s="142"/>
      <c r="K3346" s="142"/>
      <c r="L3346" s="149" t="s">
        <v>166</v>
      </c>
      <c r="M3346" s="150">
        <f>+SUM(M3344:M3345)-C3344</f>
        <v>-6.1792136439868701E-7</v>
      </c>
      <c r="N3346" s="151">
        <f>+SUM(N3344:N3345)</f>
        <v>1.0823535064854055E-2</v>
      </c>
      <c r="O3346" s="153"/>
    </row>
    <row r="3347" spans="2:15" x14ac:dyDescent="0.25">
      <c r="B3347" s="141"/>
      <c r="C3347" s="142"/>
      <c r="D3347" s="142"/>
      <c r="E3347" s="142"/>
      <c r="F3347" s="142"/>
      <c r="G3347" s="142"/>
      <c r="H3347" s="146"/>
      <c r="I3347" s="142"/>
      <c r="J3347" s="142"/>
      <c r="K3347" s="142"/>
      <c r="L3347" s="142"/>
      <c r="M3347" s="142"/>
      <c r="N3347" s="142"/>
      <c r="O3347" s="153"/>
    </row>
    <row r="3348" spans="2:15" x14ac:dyDescent="0.25">
      <c r="B3348" s="154" t="s">
        <v>148</v>
      </c>
      <c r="C3348" s="142">
        <f>0.76/1000</f>
        <v>7.6000000000000004E-4</v>
      </c>
      <c r="D3348" s="147">
        <f>+D3309+O3309</f>
        <v>335.32705316867037</v>
      </c>
      <c r="E3348" s="144" t="s">
        <v>169</v>
      </c>
      <c r="F3348" s="143">
        <v>119.71</v>
      </c>
      <c r="G3348" s="143">
        <f>63/1000</f>
        <v>6.3E-2</v>
      </c>
      <c r="H3348" s="146">
        <f>+PI()*G3348^2/4</f>
        <v>3.1172453105244723E-3</v>
      </c>
      <c r="I3348" s="147">
        <f>+D3344+O3344</f>
        <v>335.22363016382195</v>
      </c>
      <c r="J3348" s="261">
        <f>+D3348</f>
        <v>335.32705316867037</v>
      </c>
      <c r="K3348" s="147">
        <f>+I3348-J3348</f>
        <v>-0.10342300484842326</v>
      </c>
      <c r="L3348" s="142">
        <f>(-2*POWER(2*9.81*G3348*ABS(K3348)/F3348,0.5))*(LOG10(($D$2/(3.7*G3348))+((2.51*$D$3*POWER(F3348,0.5))/(G3348*POWER(2*9.81*G3348*ABS(K3348),0.5)))))</f>
        <v>0.19001579087629941</v>
      </c>
      <c r="M3348" s="146">
        <f>+IF(K3348&lt;0,-H3348*L3348,H3348*L3348)</f>
        <v>-5.9232583303474317E-4</v>
      </c>
      <c r="N3348" s="142">
        <f>+M3348/K3348</f>
        <v>5.7272154672246842E-3</v>
      </c>
      <c r="O3348" s="148">
        <f>2*M3350/N3350</f>
        <v>-1.0781624968316944E-4</v>
      </c>
    </row>
    <row r="3349" spans="2:15" x14ac:dyDescent="0.25">
      <c r="B3349" s="141"/>
      <c r="C3349" s="142"/>
      <c r="D3349" s="142"/>
      <c r="E3349" s="144" t="s">
        <v>122</v>
      </c>
      <c r="F3349" s="143">
        <v>283.68</v>
      </c>
      <c r="G3349" s="143">
        <f>75/1000</f>
        <v>7.4999999999999997E-2</v>
      </c>
      <c r="H3349" s="146">
        <f>+PI()*G3349^2/4</f>
        <v>4.4178646691106467E-3</v>
      </c>
      <c r="I3349" s="147">
        <f>+D3313+O3313</f>
        <v>335.78082101608504</v>
      </c>
      <c r="J3349" s="261">
        <f>+D3348</f>
        <v>335.32705316867037</v>
      </c>
      <c r="K3349" s="147">
        <f>+I3349-J3349</f>
        <v>0.45376784741466736</v>
      </c>
      <c r="L3349" s="262">
        <f>(-2*POWER(2*9.81*G3349*ABS(K3349)/F3349,0.5))*(LOG10(($D$2/(3.7*G3349))+((2.51*$D$3*POWER(F3349,0.5))/(G3349*POWER(2*9.81*G3349*ABS(K3349),0.5)))))</f>
        <v>0.30599771355299593</v>
      </c>
      <c r="M3349" s="146">
        <f>+IF(K3349&lt;0,-H3349*L3349,H3349*L3349)</f>
        <v>1.3518564875344208E-3</v>
      </c>
      <c r="N3349" s="142">
        <f>+M3349/K3349</f>
        <v>2.9791808635992929E-3</v>
      </c>
      <c r="O3349" s="148"/>
    </row>
    <row r="3350" spans="2:15" ht="15.75" x14ac:dyDescent="0.3">
      <c r="B3350" s="141"/>
      <c r="C3350" s="142"/>
      <c r="D3350" s="142"/>
      <c r="E3350" s="142"/>
      <c r="F3350" s="142"/>
      <c r="G3350" s="142"/>
      <c r="H3350" s="142"/>
      <c r="I3350" s="142"/>
      <c r="J3350" s="142"/>
      <c r="K3350" s="142"/>
      <c r="L3350" s="149" t="s">
        <v>166</v>
      </c>
      <c r="M3350" s="150">
        <f>+SUM(M3348:M3349)-C3348</f>
        <v>-4.6934550032237416E-7</v>
      </c>
      <c r="N3350" s="151">
        <f>+SUM(N3348:N3349)</f>
        <v>8.7063963308239775E-3</v>
      </c>
      <c r="O3350" s="153"/>
    </row>
    <row r="3351" spans="2:15" x14ac:dyDescent="0.25">
      <c r="B3351" s="154"/>
      <c r="C3351" s="142"/>
      <c r="D3351" s="142"/>
      <c r="E3351" s="142"/>
      <c r="F3351" s="142"/>
      <c r="G3351" s="142"/>
      <c r="H3351" s="142"/>
      <c r="I3351" s="142"/>
      <c r="J3351" s="142"/>
      <c r="K3351" s="142"/>
      <c r="L3351" s="142"/>
      <c r="M3351" s="142"/>
      <c r="N3351" s="142"/>
      <c r="O3351" s="153"/>
    </row>
    <row r="3352" spans="2:15" x14ac:dyDescent="0.25">
      <c r="B3352" s="154" t="s">
        <v>142</v>
      </c>
      <c r="C3352" s="142">
        <f>3.71/1000</f>
        <v>3.7099999999999998E-3</v>
      </c>
      <c r="D3352" s="147">
        <f>+D3313+O3313</f>
        <v>335.78082101608504</v>
      </c>
      <c r="E3352" s="144" t="s">
        <v>168</v>
      </c>
      <c r="F3352" s="143">
        <v>184.94</v>
      </c>
      <c r="G3352" s="145">
        <f>110/1000</f>
        <v>0.11</v>
      </c>
      <c r="H3352" s="146">
        <f>+PI()*G3352^2/4</f>
        <v>9.5033177771091243E-3</v>
      </c>
      <c r="I3352" s="147">
        <f>+D3338+O3338</f>
        <v>335.26250492547121</v>
      </c>
      <c r="J3352" s="261">
        <f>+D3352</f>
        <v>335.78082101608504</v>
      </c>
      <c r="K3352" s="147">
        <f>+I3352-J3352</f>
        <v>-0.51831609061383688</v>
      </c>
      <c r="L3352" s="262">
        <f>(-2*POWER(2*9.81*G3352*ABS(K3352)/F3352,0.5))*(LOG10(($D$2/(3.7*G3352))+((2.51*$D$3*POWER(F3352,0.5))/(G3352*POWER(2*9.81*G3352*ABS(K3352),0.5)))))</f>
        <v>0.54796498250846437</v>
      </c>
      <c r="M3352" s="146">
        <f>+IF(K3352&lt;0,-H3352*L3352,H3352*L3352)</f>
        <v>-5.2074853595059801E-3</v>
      </c>
      <c r="N3352" s="142">
        <f>+M3352/K3352</f>
        <v>1.0046929767005311E-2</v>
      </c>
      <c r="O3352" s="148">
        <f>2*M3355/N3355</f>
        <v>-9.0720197196963374E-5</v>
      </c>
    </row>
    <row r="3353" spans="2:15" x14ac:dyDescent="0.25">
      <c r="B3353" s="141"/>
      <c r="C3353" s="142"/>
      <c r="D3353" s="142"/>
      <c r="E3353" s="144" t="s">
        <v>171</v>
      </c>
      <c r="F3353" s="143">
        <v>283.68</v>
      </c>
      <c r="G3353" s="143">
        <f>75/1000</f>
        <v>7.4999999999999997E-2</v>
      </c>
      <c r="H3353" s="146">
        <f>+PI()*G3353^2/4</f>
        <v>4.4178646691106467E-3</v>
      </c>
      <c r="I3353" s="147">
        <f>+D3348+O3348</f>
        <v>335.32694535242069</v>
      </c>
      <c r="J3353" s="261">
        <f>+D3352</f>
        <v>335.78082101608504</v>
      </c>
      <c r="K3353" s="147">
        <f>+I3353-J3353</f>
        <v>-0.45387566366434839</v>
      </c>
      <c r="L3353" s="262">
        <f>(-2*POWER(2*9.81*G3353*ABS(K3353)/F3353,0.5))*(LOG10(($D$2/(3.7*G3353))+((2.51*$D$3*POWER(F3353,0.5))/(G3353*POWER(2*9.81*G3353*ABS(K3353),0.5)))))</f>
        <v>0.30603903202451055</v>
      </c>
      <c r="M3353" s="146">
        <f>+IF(K3353&lt;0,-H3353*L3353,H3353*L3353)</f>
        <v>-1.3520390269499069E-3</v>
      </c>
      <c r="N3353" s="142">
        <f>+M3353/K3353</f>
        <v>2.9788753510912435E-3</v>
      </c>
      <c r="O3353" s="148"/>
    </row>
    <row r="3354" spans="2:15" x14ac:dyDescent="0.25">
      <c r="B3354" s="141"/>
      <c r="C3354" s="142"/>
      <c r="D3354" s="142"/>
      <c r="E3354" s="144" t="s">
        <v>170</v>
      </c>
      <c r="F3354" s="143">
        <v>372.26</v>
      </c>
      <c r="G3354" s="145">
        <f>110/1000</f>
        <v>0.11</v>
      </c>
      <c r="H3354" s="146">
        <f>+PI()*G3354^2/4</f>
        <v>9.5033177771091243E-3</v>
      </c>
      <c r="I3354" s="147">
        <v>339.3</v>
      </c>
      <c r="J3354" s="261">
        <f>+D3352</f>
        <v>335.78082101608504</v>
      </c>
      <c r="K3354" s="147">
        <f>+I3354-J3354</f>
        <v>3.5191789839149692</v>
      </c>
      <c r="L3354" s="262">
        <f>(-2*POWER(2*9.81*G3354*ABS(K3354)/F3354,0.5))*(LOG10(($D$2/(3.7*G3354))+((2.51*$D$3*POWER(F3354,0.5))/(G3354*POWER(2*9.81*G3354*ABS(K3354),0.5)))))</f>
        <v>1.0805490689494419</v>
      </c>
      <c r="M3354" s="146">
        <f>+IF(K3354&lt;0,-H3354*L3354,H3354*L3354)</f>
        <v>1.0268801175985944E-2</v>
      </c>
      <c r="N3354" s="142">
        <f>+M3354/K3354</f>
        <v>2.9179536542248401E-3</v>
      </c>
      <c r="O3354" s="148"/>
    </row>
    <row r="3355" spans="2:15" ht="16.5" thickBot="1" x14ac:dyDescent="0.35">
      <c r="B3355" s="299"/>
      <c r="C3355" s="300"/>
      <c r="D3355" s="300"/>
      <c r="E3355" s="300"/>
      <c r="F3355" s="300"/>
      <c r="G3355" s="300"/>
      <c r="H3355" s="300"/>
      <c r="I3355" s="300"/>
      <c r="J3355" s="300"/>
      <c r="K3355" s="300"/>
      <c r="L3355" s="301" t="s">
        <v>166</v>
      </c>
      <c r="M3355" s="302">
        <f>+SUM(M3352:M3354)-C3352</f>
        <v>-7.2321046994290594E-7</v>
      </c>
      <c r="N3355" s="303">
        <f>+SUM(N3352:N3354)</f>
        <v>1.5943758772321397E-2</v>
      </c>
      <c r="O3355" s="304"/>
    </row>
    <row r="3357" spans="2:15" ht="15.75" thickBot="1" x14ac:dyDescent="0.3"/>
    <row r="3358" spans="2:15" ht="15.75" thickBot="1" x14ac:dyDescent="0.3">
      <c r="B3358" s="131">
        <f>+B3319+1</f>
        <v>87</v>
      </c>
      <c r="D3358" s="297"/>
    </row>
    <row r="3359" spans="2:15" ht="32.25" thickBot="1" x14ac:dyDescent="0.3">
      <c r="B3359" s="125" t="s">
        <v>151</v>
      </c>
      <c r="C3359" s="298" t="s">
        <v>161</v>
      </c>
      <c r="D3359" s="298" t="s">
        <v>153</v>
      </c>
      <c r="E3359" s="125" t="s">
        <v>152</v>
      </c>
      <c r="F3359" s="125" t="s">
        <v>78</v>
      </c>
      <c r="G3359" s="125" t="s">
        <v>115</v>
      </c>
      <c r="H3359" s="125" t="s">
        <v>154</v>
      </c>
      <c r="I3359" s="125" t="s">
        <v>155</v>
      </c>
      <c r="J3359" s="125" t="s">
        <v>156</v>
      </c>
      <c r="K3359" s="125" t="s">
        <v>157</v>
      </c>
      <c r="L3359" s="125" t="s">
        <v>82</v>
      </c>
      <c r="M3359" s="125" t="s">
        <v>164</v>
      </c>
      <c r="N3359" s="125" t="s">
        <v>158</v>
      </c>
      <c r="O3359" s="129" t="s">
        <v>165</v>
      </c>
    </row>
    <row r="3360" spans="2:15" x14ac:dyDescent="0.25">
      <c r="B3360" s="132" t="s">
        <v>127</v>
      </c>
      <c r="C3360" s="133">
        <f>2.97/1000</f>
        <v>2.97E-3</v>
      </c>
      <c r="D3360" s="134">
        <f>+D3321+O3321</f>
        <v>336.46923614602201</v>
      </c>
      <c r="E3360" s="135" t="s">
        <v>110</v>
      </c>
      <c r="F3360" s="136">
        <v>310.83</v>
      </c>
      <c r="G3360" s="137">
        <f>110/1000</f>
        <v>0.11</v>
      </c>
      <c r="H3360" s="138">
        <f>+PI()*G3360^2/4</f>
        <v>9.5033177771091243E-3</v>
      </c>
      <c r="I3360" s="134">
        <v>339.3</v>
      </c>
      <c r="J3360" s="134">
        <f>+D3360</f>
        <v>336.46923614602201</v>
      </c>
      <c r="K3360" s="134">
        <f>+I3360-J3360</f>
        <v>2.8307638539779987</v>
      </c>
      <c r="L3360" s="133">
        <f>(-2*POWER(2*9.81*G3360*ABS(K3360)/F3360,0.5))*(LOG10(($D$2/(3.7*G3360))+((2.51*$D$3*POWER(F3360,0.5))/(G3360*POWER(2*9.81*G3360*ABS(K3360),0.5)))))</f>
        <v>1.0583422917142844</v>
      </c>
      <c r="M3360" s="139">
        <f>+IF(K3360&lt;0,-H3360*L3360,H3360*L3360)</f>
        <v>1.0057763115114769E-2</v>
      </c>
      <c r="N3360" s="133">
        <f>+M3360/K3360</f>
        <v>3.553020892569635E-3</v>
      </c>
      <c r="O3360" s="140">
        <f>2*M3362/N3362</f>
        <v>-7.4061340859222136E-5</v>
      </c>
    </row>
    <row r="3361" spans="2:15" x14ac:dyDescent="0.25">
      <c r="B3361" s="141"/>
      <c r="C3361" s="142"/>
      <c r="D3361" s="143"/>
      <c r="E3361" s="144" t="s">
        <v>138</v>
      </c>
      <c r="F3361" s="143">
        <v>240.22</v>
      </c>
      <c r="G3361" s="145">
        <f>110/1000</f>
        <v>0.11</v>
      </c>
      <c r="H3361" s="146">
        <f>+PI()*G3361^2/4</f>
        <v>9.5033177771091243E-3</v>
      </c>
      <c r="I3361" s="147">
        <f>+D3325+O3325</f>
        <v>335.30140048152782</v>
      </c>
      <c r="J3361" s="147">
        <f>+D3360</f>
        <v>336.46923614602201</v>
      </c>
      <c r="K3361" s="147">
        <f>+I3361-J3361</f>
        <v>-1.1678356644941914</v>
      </c>
      <c r="L3361" s="142">
        <f>(-2*POWER(2*9.81*G3361*ABS(K3361)/F3361,0.5))*(LOG10(($D$2/(3.7*G3361))+((2.51*$D$3*POWER(F3361,0.5))/(G3361*POWER(2*9.81*G3361*ABS(K3361),0.5)))))</f>
        <v>0.74585735296711009</v>
      </c>
      <c r="M3361" s="146">
        <f>+IF(K3361&lt;0,-H3361*L3361,H3361*L3361)</f>
        <v>-7.0881194416398926E-3</v>
      </c>
      <c r="N3361" s="142">
        <f>+M3361/K3361</f>
        <v>6.0694493730073509E-3</v>
      </c>
      <c r="O3361" s="148"/>
    </row>
    <row r="3362" spans="2:15" ht="15.75" x14ac:dyDescent="0.3">
      <c r="B3362" s="141"/>
      <c r="C3362" s="142"/>
      <c r="D3362" s="143"/>
      <c r="E3362" s="144"/>
      <c r="F3362" s="143"/>
      <c r="G3362" s="145"/>
      <c r="H3362" s="146"/>
      <c r="I3362" s="147"/>
      <c r="J3362" s="147"/>
      <c r="K3362" s="147"/>
      <c r="L3362" s="149" t="s">
        <v>166</v>
      </c>
      <c r="M3362" s="150">
        <f>+SUM(M3360:M3361)-C3360</f>
        <v>-3.5632652512331345E-7</v>
      </c>
      <c r="N3362" s="151">
        <f>+SUM(N3360:N3361)</f>
        <v>9.622470265576985E-3</v>
      </c>
      <c r="O3362" s="148"/>
    </row>
    <row r="3363" spans="2:15" x14ac:dyDescent="0.25">
      <c r="B3363" s="141"/>
      <c r="C3363" s="142"/>
      <c r="D3363" s="143"/>
      <c r="E3363" s="144"/>
      <c r="F3363" s="142"/>
      <c r="G3363" s="142"/>
      <c r="H3363" s="146"/>
      <c r="I3363" s="152"/>
      <c r="J3363" s="142"/>
      <c r="K3363" s="142"/>
      <c r="L3363" s="142"/>
      <c r="M3363" s="142"/>
      <c r="N3363" s="142"/>
      <c r="O3363" s="153"/>
    </row>
    <row r="3364" spans="2:15" x14ac:dyDescent="0.25">
      <c r="B3364" s="154" t="s">
        <v>128</v>
      </c>
      <c r="C3364" s="142">
        <f>3.73/1000</f>
        <v>3.7299999999999998E-3</v>
      </c>
      <c r="D3364" s="147">
        <f>+D3325+O3325</f>
        <v>335.30140048152782</v>
      </c>
      <c r="E3364" s="144" t="s">
        <v>138</v>
      </c>
      <c r="F3364" s="143">
        <v>240.22</v>
      </c>
      <c r="G3364" s="155">
        <f>110/1000</f>
        <v>0.11</v>
      </c>
      <c r="H3364" s="146">
        <f>+PI()*G3364^2/4</f>
        <v>9.5033177771091243E-3</v>
      </c>
      <c r="I3364" s="156">
        <f>+D3360+O3360</f>
        <v>336.46916208468116</v>
      </c>
      <c r="J3364" s="147">
        <f>+D3364</f>
        <v>335.30140048152782</v>
      </c>
      <c r="K3364" s="147">
        <f>+I3364-J3364</f>
        <v>1.1677616031533375</v>
      </c>
      <c r="L3364" s="142">
        <f>(-2*POWER(2*9.81*G3364*ABS(K3364)/F3364,0.5))*(LOG10(($D$2/(3.7*G3364))+((2.51*$D$3*POWER(F3364,0.5))/(G3364*POWER(2*9.81*G3364*ABS(K3364),0.5)))))</f>
        <v>0.74583092666431572</v>
      </c>
      <c r="M3364" s="146">
        <f>+IF(K3364&lt;0,-H3364*L3364,H3364*L3364)</f>
        <v>7.0878683040867634E-3</v>
      </c>
      <c r="N3364" s="142">
        <f>+M3364/K3364</f>
        <v>6.0696192484383845E-3</v>
      </c>
      <c r="O3364" s="148">
        <f>2*M3367/N3367</f>
        <v>-1.0824980663329732E-4</v>
      </c>
    </row>
    <row r="3365" spans="2:15" x14ac:dyDescent="0.25">
      <c r="B3365" s="141"/>
      <c r="C3365" s="142"/>
      <c r="D3365" s="143"/>
      <c r="E3365" s="144" t="s">
        <v>139</v>
      </c>
      <c r="F3365" s="147">
        <v>237.3</v>
      </c>
      <c r="G3365" s="155">
        <f>110/1000</f>
        <v>0.11</v>
      </c>
      <c r="H3365" s="146">
        <f>+PI()*G3365^2/4</f>
        <v>9.5033177771091243E-3</v>
      </c>
      <c r="I3365" s="156">
        <f>+D3330+O3330</f>
        <v>335.10866840854999</v>
      </c>
      <c r="J3365" s="147">
        <f>+D3364</f>
        <v>335.30140048152782</v>
      </c>
      <c r="K3365" s="147">
        <f>+I3365-J3365</f>
        <v>-0.19273207297783301</v>
      </c>
      <c r="L3365" s="142">
        <f>(-2*POWER(2*9.81*G3365*ABS(K3365)/F3365,0.5))*(LOG10(($D$2/(3.7*G3365))+((2.51*$D$3*POWER(F3365,0.5))/(G3365*POWER(2*9.81*G3365*ABS(K3365),0.5)))))</f>
        <v>0.27267051784262952</v>
      </c>
      <c r="M3365" s="146">
        <f>+IF(K3365&lt;0,-H3365*L3365,H3365*L3365)</f>
        <v>-2.5912745795074119E-3</v>
      </c>
      <c r="N3365" s="142">
        <f>+M3365/K3365</f>
        <v>1.3444957756488438E-2</v>
      </c>
      <c r="O3365" s="148"/>
    </row>
    <row r="3366" spans="2:15" x14ac:dyDescent="0.25">
      <c r="B3366" s="141"/>
      <c r="C3366" s="142"/>
      <c r="D3366" s="143"/>
      <c r="E3366" s="144" t="s">
        <v>112</v>
      </c>
      <c r="F3366" s="143">
        <v>401.36</v>
      </c>
      <c r="G3366" s="155">
        <f>110/1000</f>
        <v>0.11</v>
      </c>
      <c r="H3366" s="146">
        <f>+PI()*G3366^2/4</f>
        <v>9.5033177771091243E-3</v>
      </c>
      <c r="I3366" s="156">
        <f>+D3338+O3338</f>
        <v>335.26250492547121</v>
      </c>
      <c r="J3366" s="147">
        <f>+D3364</f>
        <v>335.30140048152782</v>
      </c>
      <c r="K3366" s="147">
        <f>+I3366-J3366</f>
        <v>-3.8895556056615987E-2</v>
      </c>
      <c r="L3366" s="142">
        <f>(-2*POWER(2*9.81*G3366*ABS(K3366)/F3366,0.5))*(LOG10(($D$2/(3.7*G3366))+((2.51*$D$3*POWER(F3366,0.5))/(G3366*POWER(2*9.81*G3366*ABS(K3366),0.5)))))</f>
        <v>8.0889608759376355E-2</v>
      </c>
      <c r="M3366" s="146">
        <f>+IF(K3366&lt;0,-H3366*L3366,H3366*L3366)</f>
        <v>-7.687196569063833E-4</v>
      </c>
      <c r="N3366" s="142">
        <f>+M3366/K3366</f>
        <v>1.976368857633614E-2</v>
      </c>
      <c r="O3366" s="148"/>
    </row>
    <row r="3367" spans="2:15" ht="15.75" x14ac:dyDescent="0.3">
      <c r="B3367" s="141"/>
      <c r="C3367" s="142"/>
      <c r="D3367" s="143"/>
      <c r="E3367" s="144"/>
      <c r="F3367" s="143"/>
      <c r="G3367" s="155"/>
      <c r="H3367" s="146"/>
      <c r="I3367" s="156"/>
      <c r="J3367" s="147"/>
      <c r="K3367" s="147"/>
      <c r="L3367" s="149" t="s">
        <v>166</v>
      </c>
      <c r="M3367" s="150">
        <f>+SUM(M3364:M3366)-C3364</f>
        <v>-2.1259323270315066E-6</v>
      </c>
      <c r="N3367" s="151">
        <f>+SUM(N3364:N3366)</f>
        <v>3.9278265581262961E-2</v>
      </c>
      <c r="O3367" s="153"/>
    </row>
    <row r="3368" spans="2:15" x14ac:dyDescent="0.25">
      <c r="B3368" s="141"/>
      <c r="C3368" s="142"/>
      <c r="D3368" s="143"/>
      <c r="E3368" s="144"/>
      <c r="F3368" s="142"/>
      <c r="G3368" s="142"/>
      <c r="H3368" s="146"/>
      <c r="I3368" s="152"/>
      <c r="J3368" s="143"/>
      <c r="K3368" s="142"/>
      <c r="L3368" s="142"/>
      <c r="M3368" s="142"/>
      <c r="N3368" s="142"/>
      <c r="O3368" s="153"/>
    </row>
    <row r="3369" spans="2:15" x14ac:dyDescent="0.25">
      <c r="B3369" s="154" t="s">
        <v>141</v>
      </c>
      <c r="C3369" s="179">
        <f>1.9/1000</f>
        <v>1.9E-3</v>
      </c>
      <c r="D3369" s="147">
        <f>+D3330+O3330</f>
        <v>335.10866840854999</v>
      </c>
      <c r="E3369" s="144" t="s">
        <v>139</v>
      </c>
      <c r="F3369" s="147">
        <v>237.3</v>
      </c>
      <c r="G3369" s="155">
        <f>110/1000</f>
        <v>0.11</v>
      </c>
      <c r="H3369" s="146">
        <f>+PI()*G3369^2/4</f>
        <v>9.5033177771091243E-3</v>
      </c>
      <c r="I3369" s="156">
        <f>+D3364+O3364</f>
        <v>335.30129223172116</v>
      </c>
      <c r="J3369" s="147">
        <f>+D3369</f>
        <v>335.10866840854999</v>
      </c>
      <c r="K3369" s="147">
        <f>+I3369-J3369</f>
        <v>0.19262382317117499</v>
      </c>
      <c r="L3369" s="142">
        <f>(-2*POWER(2*9.81*G3369*ABS(K3369)/F3369,0.5))*(LOG10(($D$2/(3.7*G3369))+((2.51*$D$3*POWER(F3369,0.5))/(G3369*POWER(2*9.81*G3369*ABS(K3369),0.5)))))</f>
        <v>0.27258378851582221</v>
      </c>
      <c r="M3369" s="146">
        <f>+IF(K3369&lt;0,-H3369*L3369,H3369*L3369)</f>
        <v>2.5904503631541671E-3</v>
      </c>
      <c r="N3369" s="142">
        <f>+M3369/K3369</f>
        <v>1.3448234597919728E-2</v>
      </c>
      <c r="O3369" s="148">
        <f>2*M3371/N3371</f>
        <v>-1.0955043626409654E-4</v>
      </c>
    </row>
    <row r="3370" spans="2:15" x14ac:dyDescent="0.25">
      <c r="B3370" s="141"/>
      <c r="C3370" s="142"/>
      <c r="D3370" s="143"/>
      <c r="E3370" s="144" t="s">
        <v>117</v>
      </c>
      <c r="F3370" s="143">
        <v>401.35</v>
      </c>
      <c r="G3370" s="143">
        <f>75/1000</f>
        <v>7.4999999999999997E-2</v>
      </c>
      <c r="H3370" s="146">
        <f>+PI()*G3370^2/4</f>
        <v>4.4178646691106467E-3</v>
      </c>
      <c r="I3370" s="156">
        <f>+D3334+O3334</f>
        <v>334.91013103045259</v>
      </c>
      <c r="J3370" s="147">
        <f>+D3369</f>
        <v>335.10866840854999</v>
      </c>
      <c r="K3370" s="147">
        <f>+I3370-J3370</f>
        <v>-0.19853737809739869</v>
      </c>
      <c r="L3370" s="142">
        <f>(-2*POWER(2*9.81*G3370*ABS(K3370)/F3370,0.5))*(LOG10(($D$2/(3.7*G3370))+((2.51*$D$3*POWER(F3370,0.5))/(G3370*POWER(2*9.81*G3370*ABS(K3370),0.5)))))</f>
        <v>0.156495907345583</v>
      </c>
      <c r="M3370" s="146">
        <f>+IF(K3370&lt;0,-H3370*L3370,H3370*L3370)</f>
        <v>-6.9137773992246441E-4</v>
      </c>
      <c r="N3370" s="142">
        <f>+M3370/K3370</f>
        <v>3.4823555470914276E-3</v>
      </c>
      <c r="O3370" s="148"/>
    </row>
    <row r="3371" spans="2:15" ht="15.75" x14ac:dyDescent="0.3">
      <c r="B3371" s="141"/>
      <c r="C3371" s="142"/>
      <c r="D3371" s="143"/>
      <c r="E3371" s="144"/>
      <c r="F3371" s="142"/>
      <c r="G3371" s="142"/>
      <c r="H3371" s="146"/>
      <c r="I3371" s="152"/>
      <c r="J3371" s="143"/>
      <c r="K3371" s="142"/>
      <c r="L3371" s="149" t="s">
        <v>166</v>
      </c>
      <c r="M3371" s="150">
        <f>+SUM(M3369:M3370)-C3369</f>
        <v>-9.2737676829729269E-7</v>
      </c>
      <c r="N3371" s="151">
        <f>+SUM(N3369:N3370)</f>
        <v>1.6930590145011155E-2</v>
      </c>
      <c r="O3371" s="153"/>
    </row>
    <row r="3372" spans="2:15" ht="15.75" x14ac:dyDescent="0.3">
      <c r="B3372" s="141"/>
      <c r="C3372" s="142"/>
      <c r="D3372" s="143"/>
      <c r="E3372" s="144"/>
      <c r="F3372" s="142"/>
      <c r="G3372" s="142"/>
      <c r="H3372" s="146"/>
      <c r="I3372" s="152"/>
      <c r="J3372" s="143"/>
      <c r="K3372" s="142"/>
      <c r="L3372" s="149"/>
      <c r="M3372" s="150"/>
      <c r="N3372" s="151"/>
      <c r="O3372" s="153"/>
    </row>
    <row r="3373" spans="2:15" x14ac:dyDescent="0.25">
      <c r="B3373" s="154" t="s">
        <v>145</v>
      </c>
      <c r="C3373" s="143">
        <f>1.95/1000</f>
        <v>1.9499999999999999E-3</v>
      </c>
      <c r="D3373" s="147">
        <f>+D3334+O3334</f>
        <v>334.91013103045259</v>
      </c>
      <c r="E3373" s="144" t="s">
        <v>117</v>
      </c>
      <c r="F3373" s="143">
        <v>401.35</v>
      </c>
      <c r="G3373" s="143">
        <f>75/1000</f>
        <v>7.4999999999999997E-2</v>
      </c>
      <c r="H3373" s="146">
        <f>+PI()*G3373^2/4</f>
        <v>4.4178646691106467E-3</v>
      </c>
      <c r="I3373" s="147">
        <f>+D3369+O3369</f>
        <v>335.10855885811372</v>
      </c>
      <c r="J3373" s="147">
        <f>+D3373</f>
        <v>334.91013103045259</v>
      </c>
      <c r="K3373" s="147">
        <f>+I3373-J3373</f>
        <v>0.19842782766113487</v>
      </c>
      <c r="L3373" s="262">
        <f>(-2*POWER(2*9.81*G3373*ABS(K3373)/F3373,0.5))*(LOG10(($D$2/(3.7*G3373))+((2.51*$D$3*POWER(F3373,0.5))/(G3373*POWER(2*9.81*G3373*ABS(K3373),0.5)))))</f>
        <v>0.15644628751399564</v>
      </c>
      <c r="M3373" s="146">
        <f>+IF(K3373&lt;0,-H3373*L3373,H3373*L3373)</f>
        <v>6.9115852622160751E-4</v>
      </c>
      <c r="N3373" s="142">
        <f>+M3373/K3373</f>
        <v>3.4831733752683797E-3</v>
      </c>
      <c r="O3373" s="148">
        <f>2*M3375/N3375</f>
        <v>-1.1009026818989261E-4</v>
      </c>
    </row>
    <row r="3374" spans="2:15" x14ac:dyDescent="0.25">
      <c r="B3374" s="141"/>
      <c r="C3374" s="142"/>
      <c r="D3374" s="143"/>
      <c r="E3374" s="144" t="s">
        <v>167</v>
      </c>
      <c r="F3374" s="143">
        <v>249.85</v>
      </c>
      <c r="G3374" s="143">
        <f>75/1000</f>
        <v>7.4999999999999997E-2</v>
      </c>
      <c r="H3374" s="146">
        <f>+PI()*G3374^2/4</f>
        <v>4.4178646691106467E-3</v>
      </c>
      <c r="I3374" s="147">
        <f>+D3338+O3338</f>
        <v>335.26250492547121</v>
      </c>
      <c r="J3374" s="147">
        <f>+D3373</f>
        <v>334.91013103045259</v>
      </c>
      <c r="K3374" s="147">
        <f>+I3374-J3374</f>
        <v>0.35237389501861571</v>
      </c>
      <c r="L3374" s="142">
        <f>(-2*POWER(2*9.81*G3374*ABS(K3374)/F3374,0.5))*(LOG10(($D$2/(3.7*G3374))+((2.51*$D$3*POWER(F3374,0.5))/(G3374*POWER(2*9.81*G3374*ABS(K3374),0.5)))))</f>
        <v>0.28485552420354976</v>
      </c>
      <c r="M3374" s="146">
        <f>+IF(K3374&lt;0,-H3374*L3374,H3374*L3374)</f>
        <v>1.2584531561798552E-3</v>
      </c>
      <c r="N3374" s="142">
        <f>+M3374/K3374</f>
        <v>3.5713575096514225E-3</v>
      </c>
      <c r="O3374" s="148"/>
    </row>
    <row r="3375" spans="2:15" ht="15.75" x14ac:dyDescent="0.3">
      <c r="B3375" s="141"/>
      <c r="C3375" s="142"/>
      <c r="D3375" s="152"/>
      <c r="E3375" s="144"/>
      <c r="F3375" s="142"/>
      <c r="G3375" s="142"/>
      <c r="H3375" s="146"/>
      <c r="I3375" s="152"/>
      <c r="J3375" s="143"/>
      <c r="K3375" s="142"/>
      <c r="L3375" s="149" t="s">
        <v>166</v>
      </c>
      <c r="M3375" s="150">
        <f>+SUM(M3373:M3374)-C3373</f>
        <v>-3.8831759853735076E-7</v>
      </c>
      <c r="N3375" s="151">
        <f>+SUM(N3373:N3374)</f>
        <v>7.0545308849198022E-3</v>
      </c>
      <c r="O3375" s="153"/>
    </row>
    <row r="3376" spans="2:15" x14ac:dyDescent="0.25">
      <c r="B3376" s="141"/>
      <c r="C3376" s="142"/>
      <c r="D3376" s="152"/>
      <c r="E3376" s="144"/>
      <c r="F3376" s="142"/>
      <c r="G3376" s="142"/>
      <c r="H3376" s="146"/>
      <c r="I3376" s="152"/>
      <c r="J3376" s="143"/>
      <c r="K3376" s="142"/>
      <c r="L3376" s="142"/>
      <c r="M3376" s="142"/>
      <c r="N3376" s="142"/>
      <c r="O3376" s="153"/>
    </row>
    <row r="3377" spans="2:15" x14ac:dyDescent="0.25">
      <c r="B3377" s="154" t="s">
        <v>146</v>
      </c>
      <c r="C3377" s="143">
        <f>4.52/1000</f>
        <v>4.5199999999999997E-3</v>
      </c>
      <c r="D3377" s="156">
        <f>+D3338+O3338</f>
        <v>335.26250492547121</v>
      </c>
      <c r="E3377" s="144" t="s">
        <v>112</v>
      </c>
      <c r="F3377" s="143">
        <v>401.36</v>
      </c>
      <c r="G3377" s="145">
        <f>110/1000</f>
        <v>0.11</v>
      </c>
      <c r="H3377" s="146">
        <f>+PI()*G3377^2/4</f>
        <v>9.5033177771091243E-3</v>
      </c>
      <c r="I3377" s="156">
        <f>+D3364+O3364</f>
        <v>335.30129223172116</v>
      </c>
      <c r="J3377" s="147">
        <f>+D3377</f>
        <v>335.26250492547121</v>
      </c>
      <c r="K3377" s="147">
        <f>+I3377-J3377</f>
        <v>3.8787306249957965E-2</v>
      </c>
      <c r="L3377" s="142">
        <f>(-2*POWER(2*9.81*G3377*ABS(K3377)/F3377,0.5))*(LOG10(($D$2/(3.7*G3377))+((2.51*$D$3*POWER(F3377,0.5))/(G3377*POWER(2*9.81*G3377*ABS(K3377),0.5)))))</f>
        <v>8.0759529187987192E-2</v>
      </c>
      <c r="M3377" s="146">
        <f>+IF(K3377&lt;0,-H3377*L3377,H3377*L3377)</f>
        <v>7.6748346940316186E-4</v>
      </c>
      <c r="N3377" s="142">
        <f>+M3377/K3377</f>
        <v>1.9786975266012283E-2</v>
      </c>
      <c r="O3377" s="148">
        <f>2*M3381/N3381</f>
        <v>-1.0350927970549423E-4</v>
      </c>
    </row>
    <row r="3378" spans="2:15" x14ac:dyDescent="0.25">
      <c r="B3378" s="141"/>
      <c r="C3378" s="142"/>
      <c r="D3378" s="152"/>
      <c r="E3378" s="144" t="s">
        <v>167</v>
      </c>
      <c r="F3378" s="143">
        <v>249.85</v>
      </c>
      <c r="G3378" s="145">
        <f>75/1000</f>
        <v>7.4999999999999997E-2</v>
      </c>
      <c r="H3378" s="146">
        <f>+PI()*G3378^2/4</f>
        <v>4.4178646691106467E-3</v>
      </c>
      <c r="I3378" s="156">
        <f>+D3373+O3373</f>
        <v>334.91002094018438</v>
      </c>
      <c r="J3378" s="147">
        <f>+D3377</f>
        <v>335.26250492547121</v>
      </c>
      <c r="K3378" s="147">
        <f>+I3378-J3378</f>
        <v>-0.35248398528682401</v>
      </c>
      <c r="L3378" s="142">
        <f>(-2*POWER(2*9.81*G3378*ABS(K3378)/F3378,0.5))*(LOG10(($D$2/(3.7*G3378))+((2.51*$D$3*POWER(F3378,0.5))/(G3378*POWER(2*9.81*G3378*ABS(K3378),0.5)))))</f>
        <v>0.28490615514092454</v>
      </c>
      <c r="M3378" s="146">
        <f>+IF(K3378&lt;0,-H3378*L3378,H3378*L3378)</f>
        <v>-1.2586768368092471E-3</v>
      </c>
      <c r="N3378" s="142">
        <f>+M3378/K3378</f>
        <v>3.5708766620561046E-3</v>
      </c>
      <c r="O3378" s="148"/>
    </row>
    <row r="3379" spans="2:15" x14ac:dyDescent="0.25">
      <c r="B3379" s="141"/>
      <c r="C3379" s="142"/>
      <c r="D3379" s="152"/>
      <c r="E3379" s="144" t="s">
        <v>140</v>
      </c>
      <c r="F3379" s="143">
        <v>298.01</v>
      </c>
      <c r="G3379" s="145">
        <f>63/1000</f>
        <v>6.3E-2</v>
      </c>
      <c r="H3379" s="146">
        <f>+PI()*G3379^2/4</f>
        <v>3.1172453105244723E-3</v>
      </c>
      <c r="I3379" s="156">
        <f>+D3344+O3344</f>
        <v>335.22363016382195</v>
      </c>
      <c r="J3379" s="147">
        <f>+D3377</f>
        <v>335.26250492547121</v>
      </c>
      <c r="K3379" s="147">
        <f>+I3379-J3379</f>
        <v>-3.8874761649253742E-2</v>
      </c>
      <c r="L3379" s="142">
        <f>(-2*POWER(2*9.81*G3379*ABS(K3379)/F3379,0.5))*(LOG10(($D$2/(3.7*G3379))+((2.51*$D$3*POWER(F3379,0.5))/(G3379*POWER(2*9.81*G3379*ABS(K3379),0.5)))))</f>
        <v>6.3444779565365886E-2</v>
      </c>
      <c r="M3379" s="146">
        <f>+IF(K3379&lt;0,-H3379*L3379,H3379*L3379)</f>
        <v>-1.9777294157739567E-4</v>
      </c>
      <c r="N3379" s="142">
        <f>+M3379/K3379</f>
        <v>5.087438049441834E-3</v>
      </c>
      <c r="O3379" s="148"/>
    </row>
    <row r="3380" spans="2:15" x14ac:dyDescent="0.25">
      <c r="B3380" s="141"/>
      <c r="C3380" s="142"/>
      <c r="D3380" s="142"/>
      <c r="E3380" s="144" t="s">
        <v>168</v>
      </c>
      <c r="F3380" s="143">
        <v>184.94</v>
      </c>
      <c r="G3380" s="145">
        <f>110/1000</f>
        <v>0.11</v>
      </c>
      <c r="H3380" s="146">
        <f>+PI()*G3380^2/4</f>
        <v>9.5033177771091243E-3</v>
      </c>
      <c r="I3380" s="156">
        <f>+D3352+O3352</f>
        <v>335.78073029588785</v>
      </c>
      <c r="J3380" s="147">
        <f>+D3377</f>
        <v>335.26250492547121</v>
      </c>
      <c r="K3380" s="147">
        <f>+I3380-J3380</f>
        <v>0.51822537041664418</v>
      </c>
      <c r="L3380" s="142">
        <f>(-2*POWER(2*9.81*G3380*ABS(K3380)/F3380,0.5))*(LOG10(($D$2/(3.7*G3380))+((2.51*$D$3*POWER(F3380,0.5))/(G3380*POWER(2*9.81*G3380*ABS(K3380),0.5)))))</f>
        <v>0.54791118640547565</v>
      </c>
      <c r="M3380" s="146">
        <f>+IF(K3380&lt;0,-H3380*L3380,H3380*L3380)</f>
        <v>5.206974118044108E-3</v>
      </c>
      <c r="N3380" s="142">
        <f>+M3380/K3380</f>
        <v>1.0047702052598835E-2</v>
      </c>
      <c r="O3380" s="148"/>
    </row>
    <row r="3381" spans="2:15" ht="15.75" x14ac:dyDescent="0.3">
      <c r="B3381" s="141"/>
      <c r="C3381" s="142"/>
      <c r="D3381" s="142"/>
      <c r="E3381" s="142"/>
      <c r="F3381" s="142"/>
      <c r="G3381" s="142"/>
      <c r="H3381" s="146"/>
      <c r="I3381" s="152"/>
      <c r="J3381" s="143"/>
      <c r="K3381" s="142"/>
      <c r="L3381" s="149" t="s">
        <v>166</v>
      </c>
      <c r="M3381" s="150">
        <f>+SUM(M3377:M3380)-C3377</f>
        <v>-1.9921909393729592E-6</v>
      </c>
      <c r="N3381" s="151">
        <f>+SUM(N3377:N3380)</f>
        <v>3.8492992030109058E-2</v>
      </c>
      <c r="O3381" s="153"/>
    </row>
    <row r="3382" spans="2:15" x14ac:dyDescent="0.25">
      <c r="B3382" s="141"/>
      <c r="C3382" s="142"/>
      <c r="D3382" s="142"/>
      <c r="E3382" s="142"/>
      <c r="F3382" s="142"/>
      <c r="G3382" s="142"/>
      <c r="H3382" s="146"/>
      <c r="I3382" s="142"/>
      <c r="J3382" s="143"/>
      <c r="K3382" s="142"/>
      <c r="L3382" s="142"/>
      <c r="M3382" s="142"/>
      <c r="N3382" s="142"/>
      <c r="O3382" s="153"/>
    </row>
    <row r="3383" spans="2:15" x14ac:dyDescent="0.25">
      <c r="B3383" s="154" t="s">
        <v>147</v>
      </c>
      <c r="C3383" s="142">
        <f>0.79/1000</f>
        <v>7.9000000000000001E-4</v>
      </c>
      <c r="D3383" s="147">
        <f>+D3344+O3344</f>
        <v>335.22363016382195</v>
      </c>
      <c r="E3383" s="144" t="s">
        <v>140</v>
      </c>
      <c r="F3383" s="143">
        <v>298.01</v>
      </c>
      <c r="G3383" s="143">
        <f>63/1000</f>
        <v>6.3E-2</v>
      </c>
      <c r="H3383" s="146">
        <f>+PI()*G3383^2/4</f>
        <v>3.1172453105244723E-3</v>
      </c>
      <c r="I3383" s="147">
        <f>+D3377+O3377</f>
        <v>335.26240141619149</v>
      </c>
      <c r="J3383" s="147">
        <f>+D3383</f>
        <v>335.22363016382195</v>
      </c>
      <c r="K3383" s="147">
        <f>+I3383-J3383</f>
        <v>3.8771252369542708E-2</v>
      </c>
      <c r="L3383" s="142">
        <f>(-2*POWER(2*9.81*G3383*ABS(K3383)/F3383,0.5))*(LOG10(($D$2/(3.7*G3383))+((2.51*$D$3*POWER(F3383,0.5))/(G3383*POWER(2*9.81*G3383*ABS(K3383),0.5)))))</f>
        <v>6.3345604226729288E-2</v>
      </c>
      <c r="M3383" s="146">
        <f>+IF(K3383&lt;0,-H3383*L3383,H3383*L3383)</f>
        <v>1.9746378771811105E-4</v>
      </c>
      <c r="N3383" s="142">
        <f>+M3383/K3383</f>
        <v>5.0930464106759537E-3</v>
      </c>
      <c r="O3383" s="148">
        <f>2*M3385/N3385</f>
        <v>-1.0442451377792624E-4</v>
      </c>
    </row>
    <row r="3384" spans="2:15" x14ac:dyDescent="0.25">
      <c r="B3384" s="141"/>
      <c r="C3384" s="142"/>
      <c r="D3384" s="142"/>
      <c r="E3384" s="144" t="s">
        <v>169</v>
      </c>
      <c r="F3384" s="143">
        <v>119.71</v>
      </c>
      <c r="G3384" s="143">
        <f>63/1000</f>
        <v>6.3E-2</v>
      </c>
      <c r="H3384" s="146">
        <f>+PI()*G3384^2/4</f>
        <v>3.1172453105244723E-3</v>
      </c>
      <c r="I3384" s="147">
        <f>+D3348+O3348</f>
        <v>335.32694535242069</v>
      </c>
      <c r="J3384" s="147">
        <f>+D3383</f>
        <v>335.22363016382195</v>
      </c>
      <c r="K3384" s="147">
        <f>+I3384-J3384</f>
        <v>0.10331518859874222</v>
      </c>
      <c r="L3384" s="142">
        <f>(-2*POWER(2*9.81*G3384*ABS(K3384)/F3384,0.5))*(LOG10(($D$2/(3.7*G3384))+((2.51*$D$3*POWER(F3384,0.5))/(G3384*POWER(2*9.81*G3384*ABS(K3384),0.5)))))</f>
        <v>0.18990200328096876</v>
      </c>
      <c r="M3384" s="146">
        <f>+IF(K3384&lt;0,-H3384*L3384,H3384*L3384)</f>
        <v>5.919711291868028E-4</v>
      </c>
      <c r="N3384" s="142">
        <f>+M3384/K3384</f>
        <v>5.7297589755743771E-3</v>
      </c>
      <c r="O3384" s="148"/>
    </row>
    <row r="3385" spans="2:15" ht="15.75" x14ac:dyDescent="0.3">
      <c r="B3385" s="141"/>
      <c r="C3385" s="142"/>
      <c r="D3385" s="142"/>
      <c r="E3385" s="142"/>
      <c r="F3385" s="142"/>
      <c r="G3385" s="142"/>
      <c r="H3385" s="146"/>
      <c r="I3385" s="142"/>
      <c r="J3385" s="142"/>
      <c r="K3385" s="142"/>
      <c r="L3385" s="149" t="s">
        <v>166</v>
      </c>
      <c r="M3385" s="150">
        <f>+SUM(M3383:M3384)-C3383</f>
        <v>-5.6508309508615604E-7</v>
      </c>
      <c r="N3385" s="151">
        <f>+SUM(N3383:N3384)</f>
        <v>1.0822805386250332E-2</v>
      </c>
      <c r="O3385" s="153"/>
    </row>
    <row r="3386" spans="2:15" x14ac:dyDescent="0.25">
      <c r="B3386" s="141"/>
      <c r="C3386" s="142"/>
      <c r="D3386" s="142"/>
      <c r="E3386" s="142"/>
      <c r="F3386" s="142"/>
      <c r="G3386" s="142"/>
      <c r="H3386" s="146"/>
      <c r="I3386" s="142"/>
      <c r="J3386" s="142"/>
      <c r="K3386" s="142"/>
      <c r="L3386" s="142"/>
      <c r="M3386" s="142"/>
      <c r="N3386" s="142"/>
      <c r="O3386" s="153"/>
    </row>
    <row r="3387" spans="2:15" x14ac:dyDescent="0.25">
      <c r="B3387" s="154" t="s">
        <v>148</v>
      </c>
      <c r="C3387" s="142">
        <f>0.76/1000</f>
        <v>7.6000000000000004E-4</v>
      </c>
      <c r="D3387" s="147">
        <f>+D3348+O3348</f>
        <v>335.32694535242069</v>
      </c>
      <c r="E3387" s="144" t="s">
        <v>169</v>
      </c>
      <c r="F3387" s="143">
        <v>119.71</v>
      </c>
      <c r="G3387" s="143">
        <f>63/1000</f>
        <v>6.3E-2</v>
      </c>
      <c r="H3387" s="146">
        <f>+PI()*G3387^2/4</f>
        <v>3.1172453105244723E-3</v>
      </c>
      <c r="I3387" s="147">
        <f>+D3383+O3383</f>
        <v>335.22352573930817</v>
      </c>
      <c r="J3387" s="261">
        <f>+D3387</f>
        <v>335.32694535242069</v>
      </c>
      <c r="K3387" s="147">
        <f>+I3387-J3387</f>
        <v>-0.10341961311252135</v>
      </c>
      <c r="L3387" s="142">
        <f>(-2*POWER(2*9.81*G3387*ABS(K3387)/F3387,0.5))*(LOG10(($D$2/(3.7*G3387))+((2.51*$D$3*POWER(F3387,0.5))/(G3387*POWER(2*9.81*G3387*ABS(K3387),0.5)))))</f>
        <v>0.19001221207840235</v>
      </c>
      <c r="M3387" s="146">
        <f>+IF(K3387&lt;0,-H3387*L3387,H3387*L3387)</f>
        <v>-5.9231467704378121E-4</v>
      </c>
      <c r="N3387" s="142">
        <f>+M3387/K3387</f>
        <v>5.7272954250886451E-3</v>
      </c>
      <c r="O3387" s="148">
        <f>2*M3389/N3389</f>
        <v>-9.8603835016614994E-5</v>
      </c>
    </row>
    <row r="3388" spans="2:15" x14ac:dyDescent="0.25">
      <c r="B3388" s="141"/>
      <c r="C3388" s="142"/>
      <c r="D3388" s="142"/>
      <c r="E3388" s="144" t="s">
        <v>122</v>
      </c>
      <c r="F3388" s="143">
        <v>283.68</v>
      </c>
      <c r="G3388" s="143">
        <f>75/1000</f>
        <v>7.4999999999999997E-2</v>
      </c>
      <c r="H3388" s="146">
        <f>+PI()*G3388^2/4</f>
        <v>4.4178646691106467E-3</v>
      </c>
      <c r="I3388" s="147">
        <f>+D3352+O3352</f>
        <v>335.78073029588785</v>
      </c>
      <c r="J3388" s="261">
        <f>+D3387</f>
        <v>335.32694535242069</v>
      </c>
      <c r="K3388" s="147">
        <f>+I3388-J3388</f>
        <v>0.4537849434671557</v>
      </c>
      <c r="L3388" s="262">
        <f>(-2*POWER(2*9.81*G3388*ABS(K3388)/F3388,0.5))*(LOG10(($D$2/(3.7*G3388))+((2.51*$D$3*POWER(F3388,0.5))/(G3388*POWER(2*9.81*G3388*ABS(K3388),0.5)))))</f>
        <v>0.30600426556951976</v>
      </c>
      <c r="M3388" s="146">
        <f>+IF(K3388&lt;0,-H3388*L3388,H3388*L3388)</f>
        <v>1.3518854334567329E-3</v>
      </c>
      <c r="N3388" s="142">
        <f>+M3388/K3388</f>
        <v>2.9791324126526037E-3</v>
      </c>
      <c r="O3388" s="148"/>
    </row>
    <row r="3389" spans="2:15" ht="15.75" x14ac:dyDescent="0.3">
      <c r="B3389" s="141"/>
      <c r="C3389" s="142"/>
      <c r="D3389" s="142"/>
      <c r="E3389" s="142"/>
      <c r="F3389" s="142"/>
      <c r="G3389" s="142"/>
      <c r="H3389" s="142"/>
      <c r="I3389" s="142"/>
      <c r="J3389" s="142"/>
      <c r="K3389" s="142"/>
      <c r="L3389" s="149" t="s">
        <v>166</v>
      </c>
      <c r="M3389" s="150">
        <f>+SUM(M3387:M3388)-C3387</f>
        <v>-4.2924358704835106E-7</v>
      </c>
      <c r="N3389" s="151">
        <f>+SUM(N3387:N3388)</f>
        <v>8.7064278377412489E-3</v>
      </c>
      <c r="O3389" s="153"/>
    </row>
    <row r="3390" spans="2:15" x14ac:dyDescent="0.25">
      <c r="B3390" s="154"/>
      <c r="C3390" s="142"/>
      <c r="D3390" s="142"/>
      <c r="E3390" s="142"/>
      <c r="F3390" s="142"/>
      <c r="G3390" s="142"/>
      <c r="H3390" s="142"/>
      <c r="I3390" s="142"/>
      <c r="J3390" s="142"/>
      <c r="K3390" s="142"/>
      <c r="L3390" s="142"/>
      <c r="M3390" s="142"/>
      <c r="N3390" s="142"/>
      <c r="O3390" s="153"/>
    </row>
    <row r="3391" spans="2:15" x14ac:dyDescent="0.25">
      <c r="B3391" s="154" t="s">
        <v>142</v>
      </c>
      <c r="C3391" s="142">
        <f>3.71/1000</f>
        <v>3.7099999999999998E-3</v>
      </c>
      <c r="D3391" s="147">
        <f>+D3352+O3352</f>
        <v>335.78073029588785</v>
      </c>
      <c r="E3391" s="144" t="s">
        <v>168</v>
      </c>
      <c r="F3391" s="143">
        <v>184.94</v>
      </c>
      <c r="G3391" s="145">
        <f>110/1000</f>
        <v>0.11</v>
      </c>
      <c r="H3391" s="146">
        <f>+PI()*G3391^2/4</f>
        <v>9.5033177771091243E-3</v>
      </c>
      <c r="I3391" s="147">
        <f>+D3377+O3377</f>
        <v>335.26240141619149</v>
      </c>
      <c r="J3391" s="261">
        <f>+D3391</f>
        <v>335.78073029588785</v>
      </c>
      <c r="K3391" s="147">
        <f>+I3391-J3391</f>
        <v>-0.51832887969635522</v>
      </c>
      <c r="L3391" s="262">
        <f>(-2*POWER(2*9.81*G3391*ABS(K3391)/F3391,0.5))*(LOG10(($D$2/(3.7*G3391))+((2.51*$D$3*POWER(F3391,0.5))/(G3391*POWER(2*9.81*G3391*ABS(K3391),0.5)))))</f>
        <v>0.5479725659590543</v>
      </c>
      <c r="M3391" s="146">
        <f>+IF(K3391&lt;0,-H3391*L3391,H3391*L3391)</f>
        <v>-5.2075574274467826E-3</v>
      </c>
      <c r="N3391" s="142">
        <f>+M3391/K3391</f>
        <v>1.0046820911266699E-2</v>
      </c>
      <c r="O3391" s="148">
        <f>2*M3394/N3394</f>
        <v>-8.2968675198578738E-5</v>
      </c>
    </row>
    <row r="3392" spans="2:15" x14ac:dyDescent="0.25">
      <c r="B3392" s="141"/>
      <c r="C3392" s="142"/>
      <c r="D3392" s="142"/>
      <c r="E3392" s="144" t="s">
        <v>171</v>
      </c>
      <c r="F3392" s="143">
        <v>283.68</v>
      </c>
      <c r="G3392" s="143">
        <f>75/1000</f>
        <v>7.4999999999999997E-2</v>
      </c>
      <c r="H3392" s="146">
        <f>+PI()*G3392^2/4</f>
        <v>4.4178646691106467E-3</v>
      </c>
      <c r="I3392" s="147">
        <f>+D3387+O3387</f>
        <v>335.32684674858569</v>
      </c>
      <c r="J3392" s="261">
        <f>+D3391</f>
        <v>335.78073029588785</v>
      </c>
      <c r="K3392" s="147">
        <f>+I3392-J3392</f>
        <v>-0.45388354730215497</v>
      </c>
      <c r="L3392" s="262">
        <f>(-2*POWER(2*9.81*G3392*ABS(K3392)/F3392,0.5))*(LOG10(($D$2/(3.7*G3392))+((2.51*$D$3*POWER(F3392,0.5))/(G3392*POWER(2*9.81*G3392*ABS(K3392),0.5)))))</f>
        <v>0.30604205310511406</v>
      </c>
      <c r="M3392" s="146">
        <f>+IF(K3392&lt;0,-H3392*L3392,H3392*L3392)</f>
        <v>-1.3520523736751677E-3</v>
      </c>
      <c r="N3392" s="142">
        <f>+M3392/K3392</f>
        <v>2.9788530157386218E-3</v>
      </c>
      <c r="O3392" s="148"/>
    </row>
    <row r="3393" spans="2:15" x14ac:dyDescent="0.25">
      <c r="B3393" s="141"/>
      <c r="C3393" s="142"/>
      <c r="D3393" s="142"/>
      <c r="E3393" s="144" t="s">
        <v>170</v>
      </c>
      <c r="F3393" s="143">
        <v>372.26</v>
      </c>
      <c r="G3393" s="145">
        <f>110/1000</f>
        <v>0.11</v>
      </c>
      <c r="H3393" s="146">
        <f>+PI()*G3393^2/4</f>
        <v>9.5033177771091243E-3</v>
      </c>
      <c r="I3393" s="147">
        <v>339.3</v>
      </c>
      <c r="J3393" s="261">
        <f>+D3391</f>
        <v>335.78073029588785</v>
      </c>
      <c r="K3393" s="147">
        <f>+I3393-J3393</f>
        <v>3.5192697041121619</v>
      </c>
      <c r="L3393" s="262">
        <f>(-2*POWER(2*9.81*G3393*ABS(K3393)/F3393,0.5))*(LOG10(($D$2/(3.7*G3393))+((2.51*$D$3*POWER(F3393,0.5))/(G3393*POWER(2*9.81*G3393*ABS(K3393),0.5)))))</f>
        <v>1.0805645599280036</v>
      </c>
      <c r="M3393" s="146">
        <f>+IF(K3393&lt;0,-H3393*L3393,H3393*L3393)</f>
        <v>1.0268948391677895E-2</v>
      </c>
      <c r="N3393" s="142">
        <f>+M3393/K3393</f>
        <v>2.9179202661503705E-3</v>
      </c>
      <c r="O3393" s="148"/>
    </row>
    <row r="3394" spans="2:15" ht="16.5" thickBot="1" x14ac:dyDescent="0.35">
      <c r="B3394" s="299"/>
      <c r="C3394" s="300"/>
      <c r="D3394" s="300"/>
      <c r="E3394" s="300"/>
      <c r="F3394" s="300"/>
      <c r="G3394" s="300"/>
      <c r="H3394" s="300"/>
      <c r="I3394" s="300"/>
      <c r="J3394" s="300"/>
      <c r="K3394" s="300"/>
      <c r="L3394" s="301" t="s">
        <v>166</v>
      </c>
      <c r="M3394" s="302">
        <f>+SUM(M3391:M3393)-C3391</f>
        <v>-6.6140944405494034E-7</v>
      </c>
      <c r="N3394" s="303">
        <f>+SUM(N3391:N3393)</f>
        <v>1.5943594193155691E-2</v>
      </c>
      <c r="O3394" s="304"/>
    </row>
    <row r="3396" spans="2:15" ht="15.75" thickBot="1" x14ac:dyDescent="0.3"/>
    <row r="3397" spans="2:15" ht="15.75" thickBot="1" x14ac:dyDescent="0.3">
      <c r="B3397" s="131">
        <f>+B3358+1</f>
        <v>88</v>
      </c>
      <c r="D3397" s="297"/>
    </row>
    <row r="3398" spans="2:15" ht="32.25" thickBot="1" x14ac:dyDescent="0.3">
      <c r="B3398" s="125" t="s">
        <v>151</v>
      </c>
      <c r="C3398" s="298" t="s">
        <v>161</v>
      </c>
      <c r="D3398" s="298" t="s">
        <v>153</v>
      </c>
      <c r="E3398" s="125" t="s">
        <v>152</v>
      </c>
      <c r="F3398" s="125" t="s">
        <v>78</v>
      </c>
      <c r="G3398" s="125" t="s">
        <v>115</v>
      </c>
      <c r="H3398" s="125" t="s">
        <v>154</v>
      </c>
      <c r="I3398" s="125" t="s">
        <v>155</v>
      </c>
      <c r="J3398" s="125" t="s">
        <v>156</v>
      </c>
      <c r="K3398" s="125" t="s">
        <v>157</v>
      </c>
      <c r="L3398" s="125" t="s">
        <v>82</v>
      </c>
      <c r="M3398" s="125" t="s">
        <v>164</v>
      </c>
      <c r="N3398" s="125" t="s">
        <v>158</v>
      </c>
      <c r="O3398" s="129" t="s">
        <v>165</v>
      </c>
    </row>
    <row r="3399" spans="2:15" x14ac:dyDescent="0.25">
      <c r="B3399" s="132" t="s">
        <v>127</v>
      </c>
      <c r="C3399" s="133">
        <f>2.97/1000</f>
        <v>2.97E-3</v>
      </c>
      <c r="D3399" s="134">
        <f>+D3360+O3360</f>
        <v>336.46916208468116</v>
      </c>
      <c r="E3399" s="135" t="s">
        <v>110</v>
      </c>
      <c r="F3399" s="136">
        <v>310.83</v>
      </c>
      <c r="G3399" s="137">
        <f>110/1000</f>
        <v>0.11</v>
      </c>
      <c r="H3399" s="138">
        <f>+PI()*G3399^2/4</f>
        <v>9.5033177771091243E-3</v>
      </c>
      <c r="I3399" s="134">
        <v>339.3</v>
      </c>
      <c r="J3399" s="134">
        <f>+D3399</f>
        <v>336.46916208468116</v>
      </c>
      <c r="K3399" s="134">
        <f>+I3399-J3399</f>
        <v>2.8308379153188525</v>
      </c>
      <c r="L3399" s="133">
        <f>(-2*POWER(2*9.81*G3399*ABS(K3399)/F3399,0.5))*(LOG10(($D$2/(3.7*G3399))+((2.51*$D$3*POWER(F3399,0.5))/(G3399*POWER(2*9.81*G3399*ABS(K3399),0.5)))))</f>
        <v>1.05835769438275</v>
      </c>
      <c r="M3399" s="139">
        <f>+IF(K3399&lt;0,-H3399*L3399,H3399*L3399)</f>
        <v>1.0057909491567813E-2</v>
      </c>
      <c r="N3399" s="133">
        <f>+M3399/K3399</f>
        <v>3.5529796450514675E-3</v>
      </c>
      <c r="O3399" s="140">
        <f>2*M3401/N3401</f>
        <v>-6.7733697972303784E-5</v>
      </c>
    </row>
    <row r="3400" spans="2:15" x14ac:dyDescent="0.25">
      <c r="B3400" s="141"/>
      <c r="C3400" s="142"/>
      <c r="D3400" s="143"/>
      <c r="E3400" s="144" t="s">
        <v>138</v>
      </c>
      <c r="F3400" s="143">
        <v>240.22</v>
      </c>
      <c r="G3400" s="145">
        <f>110/1000</f>
        <v>0.11</v>
      </c>
      <c r="H3400" s="146">
        <f>+PI()*G3400^2/4</f>
        <v>9.5033177771091243E-3</v>
      </c>
      <c r="I3400" s="147">
        <f>+D3364+O3364</f>
        <v>335.30129223172116</v>
      </c>
      <c r="J3400" s="147">
        <f>+D3399</f>
        <v>336.46916208468116</v>
      </c>
      <c r="K3400" s="147">
        <f>+I3400-J3400</f>
        <v>-1.1678698529599956</v>
      </c>
      <c r="L3400" s="142">
        <f>(-2*POWER(2*9.81*G3400*ABS(K3400)/F3400,0.5))*(LOG10(($D$2/(3.7*G3400))+((2.51*$D$3*POWER(F3400,0.5))/(G3400*POWER(2*9.81*G3400*ABS(K3400),0.5)))))</f>
        <v>0.74586955171974179</v>
      </c>
      <c r="M3400" s="146">
        <f>+IF(K3400&lt;0,-H3400*L3400,H3400*L3400)</f>
        <v>-7.0882353702626357E-3</v>
      </c>
      <c r="N3400" s="142">
        <f>+M3400/K3400</f>
        <v>6.0693709596983982E-3</v>
      </c>
      <c r="O3400" s="148"/>
    </row>
    <row r="3401" spans="2:15" ht="15.75" x14ac:dyDescent="0.3">
      <c r="B3401" s="141"/>
      <c r="C3401" s="142"/>
      <c r="D3401" s="143"/>
      <c r="E3401" s="144"/>
      <c r="F3401" s="143"/>
      <c r="G3401" s="145"/>
      <c r="H3401" s="146"/>
      <c r="I3401" s="147"/>
      <c r="J3401" s="147"/>
      <c r="K3401" s="147"/>
      <c r="L3401" s="149" t="s">
        <v>166</v>
      </c>
      <c r="M3401" s="150">
        <f>+SUM(M3399:M3400)-C3399</f>
        <v>-3.2587869482287105E-7</v>
      </c>
      <c r="N3401" s="151">
        <f>+SUM(N3399:N3400)</f>
        <v>9.6223506047498665E-3</v>
      </c>
      <c r="O3401" s="148"/>
    </row>
    <row r="3402" spans="2:15" x14ac:dyDescent="0.25">
      <c r="B3402" s="141"/>
      <c r="C3402" s="142"/>
      <c r="D3402" s="143"/>
      <c r="E3402" s="144"/>
      <c r="F3402" s="142"/>
      <c r="G3402" s="142"/>
      <c r="H3402" s="146"/>
      <c r="I3402" s="152"/>
      <c r="J3402" s="142"/>
      <c r="K3402" s="142"/>
      <c r="L3402" s="142"/>
      <c r="M3402" s="142"/>
      <c r="N3402" s="142"/>
      <c r="O3402" s="153"/>
    </row>
    <row r="3403" spans="2:15" x14ac:dyDescent="0.25">
      <c r="B3403" s="154" t="s">
        <v>128</v>
      </c>
      <c r="C3403" s="142">
        <f>3.73/1000</f>
        <v>3.7299999999999998E-3</v>
      </c>
      <c r="D3403" s="147">
        <f>+D3364+O3364</f>
        <v>335.30129223172116</v>
      </c>
      <c r="E3403" s="144" t="s">
        <v>138</v>
      </c>
      <c r="F3403" s="143">
        <v>240.22</v>
      </c>
      <c r="G3403" s="155">
        <f>110/1000</f>
        <v>0.11</v>
      </c>
      <c r="H3403" s="146">
        <f>+PI()*G3403^2/4</f>
        <v>9.5033177771091243E-3</v>
      </c>
      <c r="I3403" s="156">
        <f>+D3399+O3399</f>
        <v>336.4690943509832</v>
      </c>
      <c r="J3403" s="147">
        <f>+D3403</f>
        <v>335.30129223172116</v>
      </c>
      <c r="K3403" s="147">
        <f>+I3403-J3403</f>
        <v>1.1678021192620349</v>
      </c>
      <c r="L3403" s="142">
        <f>(-2*POWER(2*9.81*G3403*ABS(K3403)/F3403,0.5))*(LOG10(($D$2/(3.7*G3403))+((2.51*$D$3*POWER(F3403,0.5))/(G3403*POWER(2*9.81*G3403*ABS(K3403),0.5)))))</f>
        <v>0.74584538357042185</v>
      </c>
      <c r="M3403" s="146">
        <f>+IF(K3403&lt;0,-H3403*L3403,H3403*L3403)</f>
        <v>7.0880056926595639E-3</v>
      </c>
      <c r="N3403" s="142">
        <f>+M3403/K3403</f>
        <v>6.0695263142172256E-3</v>
      </c>
      <c r="O3403" s="148">
        <f>2*M3406/N3406</f>
        <v>-9.9001174143406302E-5</v>
      </c>
    </row>
    <row r="3404" spans="2:15" x14ac:dyDescent="0.25">
      <c r="B3404" s="141"/>
      <c r="C3404" s="142"/>
      <c r="D3404" s="143"/>
      <c r="E3404" s="144" t="s">
        <v>139</v>
      </c>
      <c r="F3404" s="147">
        <v>237.3</v>
      </c>
      <c r="G3404" s="155">
        <f>110/1000</f>
        <v>0.11</v>
      </c>
      <c r="H3404" s="146">
        <f>+PI()*G3404^2/4</f>
        <v>9.5033177771091243E-3</v>
      </c>
      <c r="I3404" s="156">
        <f>+D3369+O3369</f>
        <v>335.10855885811372</v>
      </c>
      <c r="J3404" s="147">
        <f>+D3403</f>
        <v>335.30129223172116</v>
      </c>
      <c r="K3404" s="147">
        <f>+I3404-J3404</f>
        <v>-0.19273337360743881</v>
      </c>
      <c r="L3404" s="142">
        <f>(-2*POWER(2*9.81*G3404*ABS(K3404)/F3404,0.5))*(LOG10(($D$2/(3.7*G3404))+((2.51*$D$3*POWER(F3404,0.5))/(G3404*POWER(2*9.81*G3404*ABS(K3404),0.5)))))</f>
        <v>0.27267155977115415</v>
      </c>
      <c r="M3404" s="146">
        <f>+IF(K3404&lt;0,-H3404*L3404,H3404*L3404)</f>
        <v>-2.5912844812852821E-3</v>
      </c>
      <c r="N3404" s="142">
        <f>+M3404/K3404</f>
        <v>1.3444918400916052E-2</v>
      </c>
      <c r="O3404" s="148"/>
    </row>
    <row r="3405" spans="2:15" x14ac:dyDescent="0.25">
      <c r="B3405" s="141"/>
      <c r="C3405" s="142"/>
      <c r="D3405" s="143"/>
      <c r="E3405" s="144" t="s">
        <v>112</v>
      </c>
      <c r="F3405" s="143">
        <v>401.36</v>
      </c>
      <c r="G3405" s="155">
        <f>110/1000</f>
        <v>0.11</v>
      </c>
      <c r="H3405" s="146">
        <f>+PI()*G3405^2/4</f>
        <v>9.5033177771091243E-3</v>
      </c>
      <c r="I3405" s="156">
        <f>+D3377+O3377</f>
        <v>335.26240141619149</v>
      </c>
      <c r="J3405" s="147">
        <f>+D3403</f>
        <v>335.30129223172116</v>
      </c>
      <c r="K3405" s="147">
        <f>+I3405-J3405</f>
        <v>-3.8890815529668998E-2</v>
      </c>
      <c r="L3405" s="142">
        <f>(-2*POWER(2*9.81*G3405*ABS(K3405)/F3405,0.5))*(LOG10(($D$2/(3.7*G3405))+((2.51*$D$3*POWER(F3405,0.5))/(G3405*POWER(2*9.81*G3405*ABS(K3405),0.5)))))</f>
        <v>8.088391553821063E-2</v>
      </c>
      <c r="M3405" s="146">
        <f>+IF(K3405&lt;0,-H3405*L3405,H3405*L3405)</f>
        <v>-7.6866555241646996E-4</v>
      </c>
      <c r="N3405" s="142">
        <f>+M3405/K3405</f>
        <v>1.9764706446694875E-2</v>
      </c>
      <c r="O3405" s="148"/>
    </row>
    <row r="3406" spans="2:15" ht="15.75" x14ac:dyDescent="0.3">
      <c r="B3406" s="141"/>
      <c r="C3406" s="142"/>
      <c r="D3406" s="143"/>
      <c r="E3406" s="144"/>
      <c r="F3406" s="143"/>
      <c r="G3406" s="155"/>
      <c r="H3406" s="146"/>
      <c r="I3406" s="156"/>
      <c r="J3406" s="147"/>
      <c r="K3406" s="147"/>
      <c r="L3406" s="149" t="s">
        <v>166</v>
      </c>
      <c r="M3406" s="150">
        <f>+SUM(M3403:M3405)-C3403</f>
        <v>-1.9443410421886645E-6</v>
      </c>
      <c r="N3406" s="151">
        <f>+SUM(N3403:N3405)</f>
        <v>3.9279151161828153E-2</v>
      </c>
      <c r="O3406" s="153"/>
    </row>
    <row r="3407" spans="2:15" x14ac:dyDescent="0.25">
      <c r="B3407" s="141"/>
      <c r="C3407" s="142"/>
      <c r="D3407" s="143"/>
      <c r="E3407" s="144"/>
      <c r="F3407" s="142"/>
      <c r="G3407" s="142"/>
      <c r="H3407" s="146"/>
      <c r="I3407" s="152"/>
      <c r="J3407" s="143"/>
      <c r="K3407" s="142"/>
      <c r="L3407" s="142"/>
      <c r="M3407" s="142"/>
      <c r="N3407" s="142"/>
      <c r="O3407" s="153"/>
    </row>
    <row r="3408" spans="2:15" x14ac:dyDescent="0.25">
      <c r="B3408" s="154" t="s">
        <v>141</v>
      </c>
      <c r="C3408" s="179">
        <f>1.9/1000</f>
        <v>1.9E-3</v>
      </c>
      <c r="D3408" s="147">
        <f>+D3369+O3369</f>
        <v>335.10855885811372</v>
      </c>
      <c r="E3408" s="144" t="s">
        <v>139</v>
      </c>
      <c r="F3408" s="147">
        <v>237.3</v>
      </c>
      <c r="G3408" s="155">
        <f>110/1000</f>
        <v>0.11</v>
      </c>
      <c r="H3408" s="146">
        <f>+PI()*G3408^2/4</f>
        <v>9.5033177771091243E-3</v>
      </c>
      <c r="I3408" s="156">
        <f>+D3403+O3403</f>
        <v>335.30119323054703</v>
      </c>
      <c r="J3408" s="147">
        <f>+D3408</f>
        <v>335.10855885811372</v>
      </c>
      <c r="K3408" s="147">
        <f>+I3408-J3408</f>
        <v>0.19263437243330372</v>
      </c>
      <c r="L3408" s="142">
        <f>(-2*POWER(2*9.81*G3408*ABS(K3408)/F3408,0.5))*(LOG10(($D$2/(3.7*G3408))+((2.51*$D$3*POWER(F3408,0.5))/(G3408*POWER(2*9.81*G3408*ABS(K3408),0.5)))))</f>
        <v>0.27259224149090605</v>
      </c>
      <c r="M3408" s="146">
        <f>+IF(K3408&lt;0,-H3408*L3408,H3408*L3408)</f>
        <v>2.590530694462551E-3</v>
      </c>
      <c r="N3408" s="142">
        <f>+M3408/K3408</f>
        <v>1.3447915144839879E-2</v>
      </c>
      <c r="O3408" s="148">
        <f>2*M3410/N3410</f>
        <v>-1.0019045372711705E-4</v>
      </c>
    </row>
    <row r="3409" spans="2:15" x14ac:dyDescent="0.25">
      <c r="B3409" s="141"/>
      <c r="C3409" s="142"/>
      <c r="D3409" s="143"/>
      <c r="E3409" s="144" t="s">
        <v>117</v>
      </c>
      <c r="F3409" s="143">
        <v>401.35</v>
      </c>
      <c r="G3409" s="143">
        <f>75/1000</f>
        <v>7.4999999999999997E-2</v>
      </c>
      <c r="H3409" s="146">
        <f>+PI()*G3409^2/4</f>
        <v>4.4178646691106467E-3</v>
      </c>
      <c r="I3409" s="156">
        <f>+D3373+O3373</f>
        <v>334.91002094018438</v>
      </c>
      <c r="J3409" s="147">
        <f>+D3408</f>
        <v>335.10855885811372</v>
      </c>
      <c r="K3409" s="147">
        <f>+I3409-J3409</f>
        <v>-0.19853791792934317</v>
      </c>
      <c r="L3409" s="142">
        <f>(-2*POWER(2*9.81*G3409*ABS(K3409)/F3409,0.5))*(LOG10(($D$2/(3.7*G3409))+((2.51*$D$3*POWER(F3409,0.5))/(G3409*POWER(2*9.81*G3409*ABS(K3409),0.5)))))</f>
        <v>0.156496151827824</v>
      </c>
      <c r="M3409" s="146">
        <f>+IF(K3409&lt;0,-H3409*L3409,H3409*L3409)</f>
        <v>-6.9137882001191924E-4</v>
      </c>
      <c r="N3409" s="142">
        <f>+M3409/K3409</f>
        <v>3.482351518655349E-3</v>
      </c>
      <c r="O3409" s="148"/>
    </row>
    <row r="3410" spans="2:15" ht="15.75" x14ac:dyDescent="0.3">
      <c r="B3410" s="141"/>
      <c r="C3410" s="142"/>
      <c r="D3410" s="143"/>
      <c r="E3410" s="144"/>
      <c r="F3410" s="142"/>
      <c r="G3410" s="142"/>
      <c r="H3410" s="146"/>
      <c r="I3410" s="152"/>
      <c r="J3410" s="143"/>
      <c r="K3410" s="142"/>
      <c r="L3410" s="149" t="s">
        <v>166</v>
      </c>
      <c r="M3410" s="150">
        <f>+SUM(M3408:M3409)-C3408</f>
        <v>-8.4812554936833547E-7</v>
      </c>
      <c r="N3410" s="151">
        <f>+SUM(N3408:N3409)</f>
        <v>1.6930266663495227E-2</v>
      </c>
      <c r="O3410" s="153"/>
    </row>
    <row r="3411" spans="2:15" ht="15.75" x14ac:dyDescent="0.3">
      <c r="B3411" s="141"/>
      <c r="C3411" s="142"/>
      <c r="D3411" s="143"/>
      <c r="E3411" s="144"/>
      <c r="F3411" s="142"/>
      <c r="G3411" s="142"/>
      <c r="H3411" s="146"/>
      <c r="I3411" s="152"/>
      <c r="J3411" s="143"/>
      <c r="K3411" s="142"/>
      <c r="L3411" s="149"/>
      <c r="M3411" s="150"/>
      <c r="N3411" s="151"/>
      <c r="O3411" s="153"/>
    </row>
    <row r="3412" spans="2:15" x14ac:dyDescent="0.25">
      <c r="B3412" s="154" t="s">
        <v>145</v>
      </c>
      <c r="C3412" s="143">
        <f>1.95/1000</f>
        <v>1.9499999999999999E-3</v>
      </c>
      <c r="D3412" s="147">
        <f>+D3373+O3373</f>
        <v>334.91002094018438</v>
      </c>
      <c r="E3412" s="144" t="s">
        <v>117</v>
      </c>
      <c r="F3412" s="143">
        <v>401.35</v>
      </c>
      <c r="G3412" s="143">
        <f>75/1000</f>
        <v>7.4999999999999997E-2</v>
      </c>
      <c r="H3412" s="146">
        <f>+PI()*G3412^2/4</f>
        <v>4.4178646691106467E-3</v>
      </c>
      <c r="I3412" s="147">
        <f>+D3408+O3408</f>
        <v>335.10845866765999</v>
      </c>
      <c r="J3412" s="147">
        <f>+D3412</f>
        <v>334.91002094018438</v>
      </c>
      <c r="K3412" s="147">
        <f>+I3412-J3412</f>
        <v>0.19843772747560706</v>
      </c>
      <c r="L3412" s="262">
        <f>(-2*POWER(2*9.81*G3412*ABS(K3412)/F3412,0.5))*(LOG10(($D$2/(3.7*G3412))+((2.51*$D$3*POWER(F3412,0.5))/(G3412*POWER(2*9.81*G3412*ABS(K3412),0.5)))))</f>
        <v>0.15645077203126467</v>
      </c>
      <c r="M3412" s="146">
        <f>+IF(K3412&lt;0,-H3412*L3412,H3412*L3412)</f>
        <v>6.9117833821200829E-4</v>
      </c>
      <c r="N3412" s="142">
        <f>+M3412/K3412</f>
        <v>3.4830994438644299E-3</v>
      </c>
      <c r="O3412" s="148">
        <f>2*M3414/N3414</f>
        <v>-1.0068386217214673E-4</v>
      </c>
    </row>
    <row r="3413" spans="2:15" x14ac:dyDescent="0.25">
      <c r="B3413" s="141"/>
      <c r="C3413" s="142"/>
      <c r="D3413" s="143"/>
      <c r="E3413" s="144" t="s">
        <v>167</v>
      </c>
      <c r="F3413" s="143">
        <v>249.85</v>
      </c>
      <c r="G3413" s="143">
        <f>75/1000</f>
        <v>7.4999999999999997E-2</v>
      </c>
      <c r="H3413" s="146">
        <f>+PI()*G3413^2/4</f>
        <v>4.4178646691106467E-3</v>
      </c>
      <c r="I3413" s="147">
        <f>+D3377+O3377</f>
        <v>335.26240141619149</v>
      </c>
      <c r="J3413" s="147">
        <f>+D3412</f>
        <v>334.91002094018438</v>
      </c>
      <c r="K3413" s="147">
        <f>+I3413-J3413</f>
        <v>0.35238047600711297</v>
      </c>
      <c r="L3413" s="142">
        <f>(-2*POWER(2*9.81*G3413*ABS(K3413)/F3413,0.5))*(LOG10(($D$2/(3.7*G3413))+((2.51*$D$3*POWER(F3413,0.5))/(G3413*POWER(2*9.81*G3413*ABS(K3413),0.5)))))</f>
        <v>0.28485855102095425</v>
      </c>
      <c r="M3413" s="146">
        <f>+IF(K3413&lt;0,-H3413*L3413,H3413*L3413)</f>
        <v>1.2584665282495263E-3</v>
      </c>
      <c r="N3413" s="142">
        <f>+M3413/K3413</f>
        <v>3.5713287594972302E-3</v>
      </c>
      <c r="O3413" s="148"/>
    </row>
    <row r="3414" spans="2:15" ht="15.75" x14ac:dyDescent="0.3">
      <c r="B3414" s="141"/>
      <c r="C3414" s="142"/>
      <c r="D3414" s="152"/>
      <c r="E3414" s="144"/>
      <c r="F3414" s="142"/>
      <c r="G3414" s="142"/>
      <c r="H3414" s="146"/>
      <c r="I3414" s="152"/>
      <c r="J3414" s="143"/>
      <c r="K3414" s="142"/>
      <c r="L3414" s="149" t="s">
        <v>166</v>
      </c>
      <c r="M3414" s="150">
        <f>+SUM(M3412:M3413)-C3412</f>
        <v>-3.5513353846528505E-7</v>
      </c>
      <c r="N3414" s="151">
        <f>+SUM(N3412:N3413)</f>
        <v>7.0544282033616606E-3</v>
      </c>
      <c r="O3414" s="153"/>
    </row>
    <row r="3415" spans="2:15" x14ac:dyDescent="0.25">
      <c r="B3415" s="141"/>
      <c r="C3415" s="142"/>
      <c r="D3415" s="152"/>
      <c r="E3415" s="144"/>
      <c r="F3415" s="142"/>
      <c r="G3415" s="142"/>
      <c r="H3415" s="146"/>
      <c r="I3415" s="152"/>
      <c r="J3415" s="143"/>
      <c r="K3415" s="142"/>
      <c r="L3415" s="142"/>
      <c r="M3415" s="142"/>
      <c r="N3415" s="142"/>
      <c r="O3415" s="153"/>
    </row>
    <row r="3416" spans="2:15" x14ac:dyDescent="0.25">
      <c r="B3416" s="154" t="s">
        <v>146</v>
      </c>
      <c r="C3416" s="143">
        <f>4.52/1000</f>
        <v>4.5199999999999997E-3</v>
      </c>
      <c r="D3416" s="156">
        <f>+D3377+O3377</f>
        <v>335.26240141619149</v>
      </c>
      <c r="E3416" s="144" t="s">
        <v>112</v>
      </c>
      <c r="F3416" s="143">
        <v>401.36</v>
      </c>
      <c r="G3416" s="145">
        <f>110/1000</f>
        <v>0.11</v>
      </c>
      <c r="H3416" s="146">
        <f>+PI()*G3416^2/4</f>
        <v>9.5033177771091243E-3</v>
      </c>
      <c r="I3416" s="156">
        <f>+D3403+O3403</f>
        <v>335.30119323054703</v>
      </c>
      <c r="J3416" s="147">
        <f>+D3416</f>
        <v>335.26240141619149</v>
      </c>
      <c r="K3416" s="147">
        <f>+I3416-J3416</f>
        <v>3.8791814355533916E-2</v>
      </c>
      <c r="L3416" s="142">
        <f>(-2*POWER(2*9.81*G3416*ABS(K3416)/F3416,0.5))*(LOG10(($D$2/(3.7*G3416))+((2.51*$D$3*POWER(F3416,0.5))/(G3416*POWER(2*9.81*G3416*ABS(K3416),0.5)))))</f>
        <v>8.0764949537599967E-2</v>
      </c>
      <c r="M3416" s="146">
        <f>+IF(K3416&lt;0,-H3416*L3416,H3416*L3416)</f>
        <v>7.6753498070799512E-4</v>
      </c>
      <c r="N3416" s="142">
        <f>+M3416/K3416</f>
        <v>1.9786003657199423E-2</v>
      </c>
      <c r="O3416" s="148">
        <f>2*M3420/N3420</f>
        <v>-9.4665026578524825E-5</v>
      </c>
    </row>
    <row r="3417" spans="2:15" x14ac:dyDescent="0.25">
      <c r="B3417" s="141"/>
      <c r="C3417" s="142"/>
      <c r="D3417" s="152"/>
      <c r="E3417" s="144" t="s">
        <v>167</v>
      </c>
      <c r="F3417" s="143">
        <v>249.85</v>
      </c>
      <c r="G3417" s="145">
        <f>75/1000</f>
        <v>7.4999999999999997E-2</v>
      </c>
      <c r="H3417" s="146">
        <f>+PI()*G3417^2/4</f>
        <v>4.4178646691106467E-3</v>
      </c>
      <c r="I3417" s="156">
        <f>+D3412+O3412</f>
        <v>334.90992025632221</v>
      </c>
      <c r="J3417" s="147">
        <f>+D3416</f>
        <v>335.26240141619149</v>
      </c>
      <c r="K3417" s="147">
        <f>+I3417-J3417</f>
        <v>-0.35248115986928497</v>
      </c>
      <c r="L3417" s="142">
        <f>(-2*POWER(2*9.81*G3417*ABS(K3417)/F3417,0.5))*(LOG10(($D$2/(3.7*G3417))+((2.51*$D$3*POWER(F3417,0.5))/(G3417*POWER(2*9.81*G3417*ABS(K3417),0.5)))))</f>
        <v>0.28490485580751213</v>
      </c>
      <c r="M3417" s="146">
        <f>+IF(K3417&lt;0,-H3417*L3417,H3417*L3417)</f>
        <v>-1.2586710965300711E-3</v>
      </c>
      <c r="N3417" s="142">
        <f>+M3417/K3417</f>
        <v>3.5708890001293686E-3</v>
      </c>
      <c r="O3417" s="148"/>
    </row>
    <row r="3418" spans="2:15" x14ac:dyDescent="0.25">
      <c r="B3418" s="141"/>
      <c r="C3418" s="142"/>
      <c r="D3418" s="152"/>
      <c r="E3418" s="144" t="s">
        <v>140</v>
      </c>
      <c r="F3418" s="143">
        <v>298.01</v>
      </c>
      <c r="G3418" s="145">
        <f>63/1000</f>
        <v>6.3E-2</v>
      </c>
      <c r="H3418" s="146">
        <f>+PI()*G3418^2/4</f>
        <v>3.1172453105244723E-3</v>
      </c>
      <c r="I3418" s="156">
        <f>+D3383+O3383</f>
        <v>335.22352573930817</v>
      </c>
      <c r="J3418" s="147">
        <f>+D3416</f>
        <v>335.26240141619149</v>
      </c>
      <c r="K3418" s="147">
        <f>+I3418-J3418</f>
        <v>-3.887567688332183E-2</v>
      </c>
      <c r="L3418" s="142">
        <f>(-2*POWER(2*9.81*G3418*ABS(K3418)/F3418,0.5))*(LOG10(($D$2/(3.7*G3418))+((2.51*$D$3*POWER(F3418,0.5))/(G3418*POWER(2*9.81*G3418*ABS(K3418),0.5)))))</f>
        <v>6.344565597617649E-2</v>
      </c>
      <c r="M3418" s="146">
        <f>+IF(K3418&lt;0,-H3418*L3418,H3418*L3418)</f>
        <v>-1.9777567356488512E-4</v>
      </c>
      <c r="N3418" s="142">
        <f>+M3418/K3418</f>
        <v>5.0873885529626227E-3</v>
      </c>
      <c r="O3418" s="148"/>
    </row>
    <row r="3419" spans="2:15" x14ac:dyDescent="0.25">
      <c r="B3419" s="141"/>
      <c r="C3419" s="142"/>
      <c r="D3419" s="142"/>
      <c r="E3419" s="144" t="s">
        <v>168</v>
      </c>
      <c r="F3419" s="143">
        <v>184.94</v>
      </c>
      <c r="G3419" s="145">
        <f>110/1000</f>
        <v>0.11</v>
      </c>
      <c r="H3419" s="146">
        <f>+PI()*G3419^2/4</f>
        <v>9.5033177771091243E-3</v>
      </c>
      <c r="I3419" s="156">
        <f>+D3391+O3391</f>
        <v>335.78064732721265</v>
      </c>
      <c r="J3419" s="147">
        <f>+D3416</f>
        <v>335.26240141619149</v>
      </c>
      <c r="K3419" s="147">
        <f>+I3419-J3419</f>
        <v>0.51824591102115392</v>
      </c>
      <c r="L3419" s="142">
        <f>(-2*POWER(2*9.81*G3419*ABS(K3419)/F3419,0.5))*(LOG10(($D$2/(3.7*G3419))+((2.51*$D$3*POWER(F3419,0.5))/(G3419*POWER(2*9.81*G3419*ABS(K3419),0.5)))))</f>
        <v>0.54792336713157042</v>
      </c>
      <c r="M3419" s="146">
        <f>+IF(K3419&lt;0,-H3419*L3419,H3419*L3419)</f>
        <v>5.207089875354942E-3</v>
      </c>
      <c r="N3419" s="142">
        <f>+M3419/K3419</f>
        <v>1.0047527177001494E-2</v>
      </c>
      <c r="O3419" s="148"/>
    </row>
    <row r="3420" spans="2:15" ht="15.75" x14ac:dyDescent="0.3">
      <c r="B3420" s="141"/>
      <c r="C3420" s="142"/>
      <c r="D3420" s="142"/>
      <c r="E3420" s="142"/>
      <c r="F3420" s="142"/>
      <c r="G3420" s="142"/>
      <c r="H3420" s="146"/>
      <c r="I3420" s="152"/>
      <c r="J3420" s="143"/>
      <c r="K3420" s="142"/>
      <c r="L3420" s="149" t="s">
        <v>166</v>
      </c>
      <c r="M3420" s="150">
        <f>+SUM(M3416:M3419)-C3416</f>
        <v>-1.8219140320192839E-6</v>
      </c>
      <c r="N3420" s="151">
        <f>+SUM(N3416:N3419)</f>
        <v>3.8491808387292908E-2</v>
      </c>
      <c r="O3420" s="153"/>
    </row>
    <row r="3421" spans="2:15" x14ac:dyDescent="0.25">
      <c r="B3421" s="141"/>
      <c r="C3421" s="142"/>
      <c r="D3421" s="142"/>
      <c r="E3421" s="142"/>
      <c r="F3421" s="142"/>
      <c r="G3421" s="142"/>
      <c r="H3421" s="146"/>
      <c r="I3421" s="142"/>
      <c r="J3421" s="143"/>
      <c r="K3421" s="142"/>
      <c r="L3421" s="142"/>
      <c r="M3421" s="142"/>
      <c r="N3421" s="142"/>
      <c r="O3421" s="153"/>
    </row>
    <row r="3422" spans="2:15" x14ac:dyDescent="0.25">
      <c r="B3422" s="154" t="s">
        <v>147</v>
      </c>
      <c r="C3422" s="142">
        <f>0.79/1000</f>
        <v>7.9000000000000001E-4</v>
      </c>
      <c r="D3422" s="147">
        <f>+D3383+O3383</f>
        <v>335.22352573930817</v>
      </c>
      <c r="E3422" s="144" t="s">
        <v>140</v>
      </c>
      <c r="F3422" s="143">
        <v>298.01</v>
      </c>
      <c r="G3422" s="143">
        <f>63/1000</f>
        <v>6.3E-2</v>
      </c>
      <c r="H3422" s="146">
        <f>+PI()*G3422^2/4</f>
        <v>3.1172453105244723E-3</v>
      </c>
      <c r="I3422" s="147">
        <f>+D3416+O3416</f>
        <v>335.26230675116494</v>
      </c>
      <c r="J3422" s="147">
        <f>+D3422</f>
        <v>335.22352573930817</v>
      </c>
      <c r="K3422" s="147">
        <f>+I3422-J3422</f>
        <v>3.8781011856769965E-2</v>
      </c>
      <c r="L3422" s="142">
        <f>(-2*POWER(2*9.81*G3422*ABS(K3422)/F3422,0.5))*(LOG10(($D$2/(3.7*G3422))+((2.51*$D$3*POWER(F3422,0.5))/(G3422*POWER(2*9.81*G3422*ABS(K3422),0.5)))))</f>
        <v>6.3354959898109006E-2</v>
      </c>
      <c r="M3422" s="146">
        <f>+IF(K3422&lt;0,-H3422*L3422,H3422*L3422)</f>
        <v>1.974929516408463E-4</v>
      </c>
      <c r="N3422" s="142">
        <f>+M3422/K3422</f>
        <v>5.0925167288117098E-3</v>
      </c>
      <c r="O3422" s="148">
        <f>2*M3424/N3424</f>
        <v>-9.550157935995547E-5</v>
      </c>
    </row>
    <row r="3423" spans="2:15" x14ac:dyDescent="0.25">
      <c r="B3423" s="141"/>
      <c r="C3423" s="142"/>
      <c r="D3423" s="142"/>
      <c r="E3423" s="144" t="s">
        <v>169</v>
      </c>
      <c r="F3423" s="143">
        <v>119.71</v>
      </c>
      <c r="G3423" s="143">
        <f>63/1000</f>
        <v>6.3E-2</v>
      </c>
      <c r="H3423" s="146">
        <f>+PI()*G3423^2/4</f>
        <v>3.1172453105244723E-3</v>
      </c>
      <c r="I3423" s="147">
        <f>+D3387+O3387</f>
        <v>335.32684674858569</v>
      </c>
      <c r="J3423" s="147">
        <f>+D3422</f>
        <v>335.22352573930817</v>
      </c>
      <c r="K3423" s="147">
        <f>+I3423-J3423</f>
        <v>0.10332100927752208</v>
      </c>
      <c r="L3423" s="142">
        <f>(-2*POWER(2*9.81*G3423*ABS(K3423)/F3423,0.5))*(LOG10(($D$2/(3.7*G3423))+((2.51*$D$3*POWER(F3423,0.5))/(G3423*POWER(2*9.81*G3423*ABS(K3423),0.5)))))</f>
        <v>0.18990814765555705</v>
      </c>
      <c r="M3423" s="146">
        <f>+IF(K3423&lt;0,-H3423*L3423,H3423*L3423)</f>
        <v>5.9199028270967428E-4</v>
      </c>
      <c r="N3423" s="142">
        <f>+M3423/K3423</f>
        <v>5.7296215634090233E-3</v>
      </c>
      <c r="O3423" s="148"/>
    </row>
    <row r="3424" spans="2:15" ht="15.75" x14ac:dyDescent="0.3">
      <c r="B3424" s="141"/>
      <c r="C3424" s="142"/>
      <c r="D3424" s="142"/>
      <c r="E3424" s="142"/>
      <c r="F3424" s="142"/>
      <c r="G3424" s="142"/>
      <c r="H3424" s="146"/>
      <c r="I3424" s="142"/>
      <c r="J3424" s="142"/>
      <c r="K3424" s="142"/>
      <c r="L3424" s="149" t="s">
        <v>166</v>
      </c>
      <c r="M3424" s="150">
        <f>+SUM(M3422:M3423)-C3422</f>
        <v>-5.1676564947946563E-7</v>
      </c>
      <c r="N3424" s="151">
        <f>+SUM(N3422:N3423)</f>
        <v>1.0822138292220732E-2</v>
      </c>
      <c r="O3424" s="153"/>
    </row>
    <row r="3425" spans="2:15" x14ac:dyDescent="0.25">
      <c r="B3425" s="141"/>
      <c r="C3425" s="142"/>
      <c r="D3425" s="142"/>
      <c r="E3425" s="142"/>
      <c r="F3425" s="142"/>
      <c r="G3425" s="142"/>
      <c r="H3425" s="146"/>
      <c r="I3425" s="142"/>
      <c r="J3425" s="142"/>
      <c r="K3425" s="142"/>
      <c r="L3425" s="142"/>
      <c r="M3425" s="142"/>
      <c r="N3425" s="142"/>
      <c r="O3425" s="153"/>
    </row>
    <row r="3426" spans="2:15" x14ac:dyDescent="0.25">
      <c r="B3426" s="154" t="s">
        <v>148</v>
      </c>
      <c r="C3426" s="142">
        <f>0.76/1000</f>
        <v>7.6000000000000004E-4</v>
      </c>
      <c r="D3426" s="147">
        <f>+D3387+O3387</f>
        <v>335.32684674858569</v>
      </c>
      <c r="E3426" s="144" t="s">
        <v>169</v>
      </c>
      <c r="F3426" s="143">
        <v>119.71</v>
      </c>
      <c r="G3426" s="143">
        <f>63/1000</f>
        <v>6.3E-2</v>
      </c>
      <c r="H3426" s="146">
        <f>+PI()*G3426^2/4</f>
        <v>3.1172453105244723E-3</v>
      </c>
      <c r="I3426" s="147">
        <f>+D3422+O3422</f>
        <v>335.22343023772879</v>
      </c>
      <c r="J3426" s="261">
        <f>+D3426</f>
        <v>335.32684674858569</v>
      </c>
      <c r="K3426" s="147">
        <f>+I3426-J3426</f>
        <v>-0.10341651085690273</v>
      </c>
      <c r="L3426" s="142">
        <f>(-2*POWER(2*9.81*G3426*ABS(K3426)/F3426,0.5))*(LOG10(($D$2/(3.7*G3426))+((2.51*$D$3*POWER(F3426,0.5))/(G3426*POWER(2*9.81*G3426*ABS(K3426),0.5)))))</f>
        <v>0.19000893868151617</v>
      </c>
      <c r="M3426" s="146">
        <f>+IF(K3426&lt;0,-H3426*L3426,H3426*L3426)</f>
        <v>-5.9230447306268829E-4</v>
      </c>
      <c r="N3426" s="142">
        <f>+M3426/K3426</f>
        <v>5.7273685618949091E-3</v>
      </c>
      <c r="O3426" s="148">
        <f>2*M3428/N3428</f>
        <v>-9.0178497966968119E-5</v>
      </c>
    </row>
    <row r="3427" spans="2:15" x14ac:dyDescent="0.25">
      <c r="B3427" s="141"/>
      <c r="C3427" s="142"/>
      <c r="D3427" s="142"/>
      <c r="E3427" s="144" t="s">
        <v>122</v>
      </c>
      <c r="F3427" s="143">
        <v>283.68</v>
      </c>
      <c r="G3427" s="143">
        <f>75/1000</f>
        <v>7.4999999999999997E-2</v>
      </c>
      <c r="H3427" s="146">
        <f>+PI()*G3427^2/4</f>
        <v>4.4178646691106467E-3</v>
      </c>
      <c r="I3427" s="147">
        <f>+D3391+O3391</f>
        <v>335.78064732721265</v>
      </c>
      <c r="J3427" s="261">
        <f>+D3426</f>
        <v>335.32684674858569</v>
      </c>
      <c r="K3427" s="147">
        <f>+I3427-J3427</f>
        <v>0.45380057862695367</v>
      </c>
      <c r="L3427" s="262">
        <f>(-2*POWER(2*9.81*G3427*ABS(K3427)/F3427,0.5))*(LOG10(($D$2/(3.7*G3427))+((2.51*$D$3*POWER(F3427,0.5))/(G3427*POWER(2*9.81*G3427*ABS(K3427),0.5)))))</f>
        <v>0.30601025760765499</v>
      </c>
      <c r="M3427" s="146">
        <f>+IF(K3427&lt;0,-H3427*L3427,H3427*L3427)</f>
        <v>1.3519119054703065E-3</v>
      </c>
      <c r="N3427" s="142">
        <f>+M3427/K3427</f>
        <v>2.9790881042080918E-3</v>
      </c>
      <c r="O3427" s="148"/>
    </row>
    <row r="3428" spans="2:15" ht="15.75" x14ac:dyDescent="0.3">
      <c r="B3428" s="141"/>
      <c r="C3428" s="142"/>
      <c r="D3428" s="142"/>
      <c r="E3428" s="142"/>
      <c r="F3428" s="142"/>
      <c r="G3428" s="142"/>
      <c r="H3428" s="142"/>
      <c r="I3428" s="142"/>
      <c r="J3428" s="142"/>
      <c r="K3428" s="142"/>
      <c r="L3428" s="149" t="s">
        <v>166</v>
      </c>
      <c r="M3428" s="150">
        <f>+SUM(M3426:M3427)-C3426</f>
        <v>-3.9256759238183274E-7</v>
      </c>
      <c r="N3428" s="151">
        <f>+SUM(N3426:N3427)</f>
        <v>8.7064566661030005E-3</v>
      </c>
      <c r="O3428" s="153"/>
    </row>
    <row r="3429" spans="2:15" x14ac:dyDescent="0.25">
      <c r="B3429" s="154"/>
      <c r="C3429" s="142"/>
      <c r="D3429" s="142"/>
      <c r="E3429" s="142"/>
      <c r="F3429" s="142"/>
      <c r="G3429" s="142"/>
      <c r="H3429" s="142"/>
      <c r="I3429" s="142"/>
      <c r="J3429" s="142"/>
      <c r="K3429" s="142"/>
      <c r="L3429" s="142"/>
      <c r="M3429" s="142"/>
      <c r="N3429" s="142"/>
      <c r="O3429" s="153"/>
    </row>
    <row r="3430" spans="2:15" x14ac:dyDescent="0.25">
      <c r="B3430" s="154" t="s">
        <v>142</v>
      </c>
      <c r="C3430" s="142">
        <f>3.71/1000</f>
        <v>3.7099999999999998E-3</v>
      </c>
      <c r="D3430" s="147">
        <f>+D3391+O3391</f>
        <v>335.78064732721265</v>
      </c>
      <c r="E3430" s="144" t="s">
        <v>168</v>
      </c>
      <c r="F3430" s="143">
        <v>184.94</v>
      </c>
      <c r="G3430" s="145">
        <f>110/1000</f>
        <v>0.11</v>
      </c>
      <c r="H3430" s="146">
        <f>+PI()*G3430^2/4</f>
        <v>9.5033177771091243E-3</v>
      </c>
      <c r="I3430" s="147">
        <f>+D3416+O3416</f>
        <v>335.26230675116494</v>
      </c>
      <c r="J3430" s="261">
        <f>+D3430</f>
        <v>335.78064732721265</v>
      </c>
      <c r="K3430" s="147">
        <f>+I3430-J3430</f>
        <v>-0.51834057604770578</v>
      </c>
      <c r="L3430" s="262">
        <f>(-2*POWER(2*9.81*G3430*ABS(K3430)/F3430,0.5))*(LOG10(($D$2/(3.7*G3430))+((2.51*$D$3*POWER(F3430,0.5))/(G3430*POWER(2*9.81*G3430*ABS(K3430),0.5)))))</f>
        <v>0.54797950138755114</v>
      </c>
      <c r="M3430" s="146">
        <f>+IF(K3430&lt;0,-H3430*L3430,H3430*L3430)</f>
        <v>-5.2076233370277085E-3</v>
      </c>
      <c r="N3430" s="142">
        <f>+M3430/K3430</f>
        <v>1.0046721359796501E-2</v>
      </c>
      <c r="O3430" s="148">
        <f>2*M3433/N3433</f>
        <v>-7.5879398662265468E-5</v>
      </c>
    </row>
    <row r="3431" spans="2:15" x14ac:dyDescent="0.25">
      <c r="B3431" s="141"/>
      <c r="C3431" s="142"/>
      <c r="D3431" s="142"/>
      <c r="E3431" s="144" t="s">
        <v>171</v>
      </c>
      <c r="F3431" s="143">
        <v>283.68</v>
      </c>
      <c r="G3431" s="143">
        <f>75/1000</f>
        <v>7.4999999999999997E-2</v>
      </c>
      <c r="H3431" s="146">
        <f>+PI()*G3431^2/4</f>
        <v>4.4178646691106467E-3</v>
      </c>
      <c r="I3431" s="147">
        <f>+D3426+O3426</f>
        <v>335.32675657008775</v>
      </c>
      <c r="J3431" s="261">
        <f>+D3430</f>
        <v>335.78064732721265</v>
      </c>
      <c r="K3431" s="147">
        <f>+I3431-J3431</f>
        <v>-0.45389075712489557</v>
      </c>
      <c r="L3431" s="262">
        <f>(-2*POWER(2*9.81*G3431*ABS(K3431)/F3431,0.5))*(LOG10(($D$2/(3.7*G3431))+((2.51*$D$3*POWER(F3431,0.5))/(G3431*POWER(2*9.81*G3431*ABS(K3431),0.5)))))</f>
        <v>0.3060448159535214</v>
      </c>
      <c r="M3431" s="146">
        <f>+IF(K3431&lt;0,-H3431*L3431,H3431*L3431)</f>
        <v>-1.3520645795655325E-3</v>
      </c>
      <c r="N3431" s="142">
        <f>+M3431/K3431</f>
        <v>2.978832589872478E-3</v>
      </c>
      <c r="O3431" s="148"/>
    </row>
    <row r="3432" spans="2:15" x14ac:dyDescent="0.25">
      <c r="B3432" s="141"/>
      <c r="C3432" s="142"/>
      <c r="D3432" s="142"/>
      <c r="E3432" s="144" t="s">
        <v>170</v>
      </c>
      <c r="F3432" s="143">
        <v>372.26</v>
      </c>
      <c r="G3432" s="145">
        <f>110/1000</f>
        <v>0.11</v>
      </c>
      <c r="H3432" s="146">
        <f>+PI()*G3432^2/4</f>
        <v>9.5033177771091243E-3</v>
      </c>
      <c r="I3432" s="147">
        <v>339.3</v>
      </c>
      <c r="J3432" s="261">
        <f>+D3430</f>
        <v>335.78064732721265</v>
      </c>
      <c r="K3432" s="147">
        <f>+I3432-J3432</f>
        <v>3.5193526727873632</v>
      </c>
      <c r="L3432" s="262">
        <f>(-2*POWER(2*9.81*G3432*ABS(K3432)/F3432,0.5))*(LOG10(($D$2/(3.7*G3432))+((2.51*$D$3*POWER(F3432,0.5))/(G3432*POWER(2*9.81*G3432*ABS(K3432),0.5)))))</f>
        <v>1.0805787271334912</v>
      </c>
      <c r="M3432" s="146">
        <f>+IF(K3432&lt;0,-H3432*L3432,H3432*L3432)</f>
        <v>1.0269083027133656E-2</v>
      </c>
      <c r="N3432" s="142">
        <f>+M3432/K3432</f>
        <v>2.9178897319774542E-3</v>
      </c>
      <c r="O3432" s="148"/>
    </row>
    <row r="3433" spans="2:15" ht="16.5" thickBot="1" x14ac:dyDescent="0.35">
      <c r="B3433" s="299"/>
      <c r="C3433" s="300"/>
      <c r="D3433" s="300"/>
      <c r="E3433" s="300"/>
      <c r="F3433" s="300"/>
      <c r="G3433" s="300"/>
      <c r="H3433" s="300"/>
      <c r="I3433" s="300"/>
      <c r="J3433" s="300"/>
      <c r="K3433" s="300"/>
      <c r="L3433" s="301" t="s">
        <v>166</v>
      </c>
      <c r="M3433" s="302">
        <f>+SUM(M3430:M3432)-C3430</f>
        <v>-6.0488945958451362E-7</v>
      </c>
      <c r="N3433" s="303">
        <f>+SUM(N3430:N3432)</f>
        <v>1.5943443681646435E-2</v>
      </c>
      <c r="O3433" s="304"/>
    </row>
    <row r="3435" spans="2:15" ht="15.75" thickBot="1" x14ac:dyDescent="0.3"/>
    <row r="3436" spans="2:15" ht="15.75" thickBot="1" x14ac:dyDescent="0.3">
      <c r="B3436" s="131">
        <f>+B3397+1</f>
        <v>89</v>
      </c>
      <c r="D3436" s="297"/>
    </row>
    <row r="3437" spans="2:15" ht="32.25" thickBot="1" x14ac:dyDescent="0.3">
      <c r="B3437" s="125" t="s">
        <v>151</v>
      </c>
      <c r="C3437" s="298" t="s">
        <v>161</v>
      </c>
      <c r="D3437" s="298" t="s">
        <v>153</v>
      </c>
      <c r="E3437" s="125" t="s">
        <v>152</v>
      </c>
      <c r="F3437" s="125" t="s">
        <v>78</v>
      </c>
      <c r="G3437" s="125" t="s">
        <v>115</v>
      </c>
      <c r="H3437" s="125" t="s">
        <v>154</v>
      </c>
      <c r="I3437" s="125" t="s">
        <v>155</v>
      </c>
      <c r="J3437" s="125" t="s">
        <v>156</v>
      </c>
      <c r="K3437" s="125" t="s">
        <v>157</v>
      </c>
      <c r="L3437" s="125" t="s">
        <v>82</v>
      </c>
      <c r="M3437" s="125" t="s">
        <v>164</v>
      </c>
      <c r="N3437" s="125" t="s">
        <v>158</v>
      </c>
      <c r="O3437" s="129" t="s">
        <v>165</v>
      </c>
    </row>
    <row r="3438" spans="2:15" x14ac:dyDescent="0.25">
      <c r="B3438" s="132" t="s">
        <v>127</v>
      </c>
      <c r="C3438" s="133">
        <f>2.97/1000</f>
        <v>2.97E-3</v>
      </c>
      <c r="D3438" s="134">
        <f>+D3399+O3399</f>
        <v>336.4690943509832</v>
      </c>
      <c r="E3438" s="135" t="s">
        <v>110</v>
      </c>
      <c r="F3438" s="136">
        <v>310.83</v>
      </c>
      <c r="G3438" s="137">
        <f>110/1000</f>
        <v>0.11</v>
      </c>
      <c r="H3438" s="138">
        <f>+PI()*G3438^2/4</f>
        <v>9.5033177771091243E-3</v>
      </c>
      <c r="I3438" s="134">
        <v>339.3</v>
      </c>
      <c r="J3438" s="134">
        <f>+D3438</f>
        <v>336.4690943509832</v>
      </c>
      <c r="K3438" s="134">
        <f>+I3438-J3438</f>
        <v>2.8309056490168132</v>
      </c>
      <c r="L3438" s="133">
        <f>(-2*POWER(2*9.81*G3438*ABS(K3438)/F3438,0.5))*(LOG10(($D$2/(3.7*G3438))+((2.51*$D$3*POWER(F3438,0.5))/(G3438*POWER(2*9.81*G3438*ABS(K3438),0.5)))))</f>
        <v>1.0583717809211504</v>
      </c>
      <c r="M3438" s="139">
        <f>+IF(K3438&lt;0,-H3438*L3438,H3438*L3438)</f>
        <v>1.0058043360418613E-2</v>
      </c>
      <c r="N3438" s="133">
        <f>+M3438/K3438</f>
        <v>3.5529419229891387E-3</v>
      </c>
      <c r="O3438" s="140">
        <f>2*M3440/N3440</f>
        <v>-6.1946574611773208E-5</v>
      </c>
    </row>
    <row r="3439" spans="2:15" x14ac:dyDescent="0.25">
      <c r="B3439" s="141"/>
      <c r="C3439" s="142"/>
      <c r="D3439" s="143"/>
      <c r="E3439" s="144" t="s">
        <v>138</v>
      </c>
      <c r="F3439" s="143">
        <v>240.22</v>
      </c>
      <c r="G3439" s="145">
        <f>110/1000</f>
        <v>0.11</v>
      </c>
      <c r="H3439" s="146">
        <f>+PI()*G3439^2/4</f>
        <v>9.5033177771091243E-3</v>
      </c>
      <c r="I3439" s="147">
        <f>+D3403+O3403</f>
        <v>335.30119323054703</v>
      </c>
      <c r="J3439" s="147">
        <f>+D3438</f>
        <v>336.4690943509832</v>
      </c>
      <c r="K3439" s="147">
        <f>+I3439-J3439</f>
        <v>-1.16790112043617</v>
      </c>
      <c r="L3439" s="142">
        <f>(-2*POWER(2*9.81*G3439*ABS(K3439)/F3439,0.5))*(LOG10(($D$2/(3.7*G3439))+((2.51*$D$3*POWER(F3439,0.5))/(G3439*POWER(2*9.81*G3439*ABS(K3439),0.5)))))</f>
        <v>0.74588070809678841</v>
      </c>
      <c r="M3439" s="146">
        <f>+IF(K3439&lt;0,-H3439*L3439,H3439*L3439)</f>
        <v>-7.0883413928589508E-3</v>
      </c>
      <c r="N3439" s="142">
        <f>+M3439/K3439</f>
        <v>6.0692992487340917E-3</v>
      </c>
      <c r="O3439" s="148"/>
    </row>
    <row r="3440" spans="2:15" ht="15.75" x14ac:dyDescent="0.3">
      <c r="B3440" s="141"/>
      <c r="C3440" s="142"/>
      <c r="D3440" s="143"/>
      <c r="E3440" s="144"/>
      <c r="F3440" s="143"/>
      <c r="G3440" s="145"/>
      <c r="H3440" s="146"/>
      <c r="I3440" s="147"/>
      <c r="J3440" s="147"/>
      <c r="K3440" s="147"/>
      <c r="L3440" s="149" t="s">
        <v>166</v>
      </c>
      <c r="M3440" s="150">
        <f>+SUM(M3438:M3439)-C3438</f>
        <v>-2.9803244033831458E-7</v>
      </c>
      <c r="N3440" s="151">
        <f>+SUM(N3438:N3439)</f>
        <v>9.6222411717232295E-3</v>
      </c>
      <c r="O3440" s="148"/>
    </row>
    <row r="3441" spans="2:15" x14ac:dyDescent="0.25">
      <c r="B3441" s="141"/>
      <c r="C3441" s="142"/>
      <c r="D3441" s="143"/>
      <c r="E3441" s="144"/>
      <c r="F3441" s="142"/>
      <c r="G3441" s="142"/>
      <c r="H3441" s="146"/>
      <c r="I3441" s="152"/>
      <c r="J3441" s="142"/>
      <c r="K3441" s="142"/>
      <c r="L3441" s="142"/>
      <c r="M3441" s="142"/>
      <c r="N3441" s="142"/>
      <c r="O3441" s="153"/>
    </row>
    <row r="3442" spans="2:15" x14ac:dyDescent="0.25">
      <c r="B3442" s="154" t="s">
        <v>128</v>
      </c>
      <c r="C3442" s="142">
        <f>3.73/1000</f>
        <v>3.7299999999999998E-3</v>
      </c>
      <c r="D3442" s="147">
        <f>+D3403+O3403</f>
        <v>335.30119323054703</v>
      </c>
      <c r="E3442" s="144" t="s">
        <v>138</v>
      </c>
      <c r="F3442" s="143">
        <v>240.22</v>
      </c>
      <c r="G3442" s="155">
        <f>110/1000</f>
        <v>0.11</v>
      </c>
      <c r="H3442" s="146">
        <f>+PI()*G3442^2/4</f>
        <v>9.5033177771091243E-3</v>
      </c>
      <c r="I3442" s="156">
        <f>+D3438+O3438</f>
        <v>336.46903240440861</v>
      </c>
      <c r="J3442" s="147">
        <f>+D3442</f>
        <v>335.30119323054703</v>
      </c>
      <c r="K3442" s="147">
        <f>+I3442-J3442</f>
        <v>1.1678391738615801</v>
      </c>
      <c r="L3442" s="142">
        <f>(-2*POWER(2*9.81*G3442*ABS(K3442)/F3442,0.5))*(LOG10(($D$2/(3.7*G3442))+((2.51*$D$3*POWER(F3442,0.5))/(G3442*POWER(2*9.81*G3442*ABS(K3442),0.5)))))</f>
        <v>0.74585860514838698</v>
      </c>
      <c r="M3442" s="146">
        <f>+IF(K3442&lt;0,-H3442*L3442,H3442*L3442)</f>
        <v>7.088131341516481E-3</v>
      </c>
      <c r="N3442" s="142">
        <f>+M3442/K3442</f>
        <v>6.0694413239100785E-3</v>
      </c>
      <c r="O3442" s="148">
        <f>2*M3445/N3445</f>
        <v>-9.0542578125682446E-5</v>
      </c>
    </row>
    <row r="3443" spans="2:15" x14ac:dyDescent="0.25">
      <c r="B3443" s="141"/>
      <c r="C3443" s="142"/>
      <c r="D3443" s="143"/>
      <c r="E3443" s="144" t="s">
        <v>139</v>
      </c>
      <c r="F3443" s="147">
        <v>237.3</v>
      </c>
      <c r="G3443" s="155">
        <f>110/1000</f>
        <v>0.11</v>
      </c>
      <c r="H3443" s="146">
        <f>+PI()*G3443^2/4</f>
        <v>9.5033177771091243E-3</v>
      </c>
      <c r="I3443" s="156">
        <f>+D3408+O3408</f>
        <v>335.10845866765999</v>
      </c>
      <c r="J3443" s="147">
        <f>+D3442</f>
        <v>335.30119323054703</v>
      </c>
      <c r="K3443" s="147">
        <f>+I3443-J3443</f>
        <v>-0.19273456288703983</v>
      </c>
      <c r="L3443" s="142">
        <f>(-2*POWER(2*9.81*G3443*ABS(K3443)/F3443,0.5))*(LOG10(($D$2/(3.7*G3443))+((2.51*$D$3*POWER(F3443,0.5))/(G3443*POWER(2*9.81*G3443*ABS(K3443),0.5)))))</f>
        <v>0.2726725124949716</v>
      </c>
      <c r="M3443" s="146">
        <f>+IF(K3443&lt;0,-H3443*L3443,H3443*L3443)</f>
        <v>-2.5912935353224736E-3</v>
      </c>
      <c r="N3443" s="142">
        <f>+M3443/K3443</f>
        <v>1.3444882414998962E-2</v>
      </c>
      <c r="O3443" s="148"/>
    </row>
    <row r="3444" spans="2:15" x14ac:dyDescent="0.25">
      <c r="B3444" s="141"/>
      <c r="C3444" s="142"/>
      <c r="D3444" s="143"/>
      <c r="E3444" s="144" t="s">
        <v>112</v>
      </c>
      <c r="F3444" s="143">
        <v>401.36</v>
      </c>
      <c r="G3444" s="155">
        <f>110/1000</f>
        <v>0.11</v>
      </c>
      <c r="H3444" s="146">
        <f>+PI()*G3444^2/4</f>
        <v>9.5033177771091243E-3</v>
      </c>
      <c r="I3444" s="156">
        <f>+D3416+O3416</f>
        <v>335.26230675116494</v>
      </c>
      <c r="J3444" s="147">
        <f>+D3442</f>
        <v>335.30119323054703</v>
      </c>
      <c r="K3444" s="147">
        <f>+I3444-J3444</f>
        <v>-3.8886479382085781E-2</v>
      </c>
      <c r="L3444" s="142">
        <f>(-2*POWER(2*9.81*G3444*ABS(K3444)/F3444,0.5))*(LOG10(($D$2/(3.7*G3444))+((2.51*$D$3*POWER(F3444,0.5))/(G3444*POWER(2*9.81*G3444*ABS(K3444),0.5)))))</f>
        <v>8.0878707700535055E-2</v>
      </c>
      <c r="M3444" s="146">
        <f>+IF(K3444&lt;0,-H3444*L3444,H3444*L3444)</f>
        <v>-7.6861606068010738E-4</v>
      </c>
      <c r="N3444" s="142">
        <f>+M3444/K3444</f>
        <v>1.9765637643046528E-2</v>
      </c>
      <c r="O3444" s="148"/>
    </row>
    <row r="3445" spans="2:15" ht="15.75" x14ac:dyDescent="0.3">
      <c r="B3445" s="141"/>
      <c r="C3445" s="142"/>
      <c r="D3445" s="143"/>
      <c r="E3445" s="144"/>
      <c r="F3445" s="143"/>
      <c r="G3445" s="155"/>
      <c r="H3445" s="146"/>
      <c r="I3445" s="156"/>
      <c r="J3445" s="147"/>
      <c r="K3445" s="147"/>
      <c r="L3445" s="149" t="s">
        <v>166</v>
      </c>
      <c r="M3445" s="150">
        <f>+SUM(M3442:M3444)-C3442</f>
        <v>-1.7782544860997507E-6</v>
      </c>
      <c r="N3445" s="151">
        <f>+SUM(N3442:N3444)</f>
        <v>3.9279961381955567E-2</v>
      </c>
      <c r="O3445" s="153"/>
    </row>
    <row r="3446" spans="2:15" x14ac:dyDescent="0.25">
      <c r="B3446" s="141"/>
      <c r="C3446" s="142"/>
      <c r="D3446" s="143"/>
      <c r="E3446" s="144"/>
      <c r="F3446" s="142"/>
      <c r="G3446" s="142"/>
      <c r="H3446" s="146"/>
      <c r="I3446" s="152"/>
      <c r="J3446" s="143"/>
      <c r="K3446" s="142"/>
      <c r="L3446" s="142"/>
      <c r="M3446" s="142"/>
      <c r="N3446" s="142"/>
      <c r="O3446" s="153"/>
    </row>
    <row r="3447" spans="2:15" x14ac:dyDescent="0.25">
      <c r="B3447" s="154" t="s">
        <v>141</v>
      </c>
      <c r="C3447" s="179">
        <f>1.9/1000</f>
        <v>1.9E-3</v>
      </c>
      <c r="D3447" s="147">
        <f>+D3408+O3408</f>
        <v>335.10845866765999</v>
      </c>
      <c r="E3447" s="144" t="s">
        <v>139</v>
      </c>
      <c r="F3447" s="147">
        <v>237.3</v>
      </c>
      <c r="G3447" s="155">
        <f>110/1000</f>
        <v>0.11</v>
      </c>
      <c r="H3447" s="146">
        <f>+PI()*G3447^2/4</f>
        <v>9.5033177771091243E-3</v>
      </c>
      <c r="I3447" s="156">
        <f>+D3442+O3442</f>
        <v>335.30110268796892</v>
      </c>
      <c r="J3447" s="147">
        <f>+D3447</f>
        <v>335.10845866765999</v>
      </c>
      <c r="K3447" s="147">
        <f>+I3447-J3447</f>
        <v>0.1926440203089328</v>
      </c>
      <c r="L3447" s="142">
        <f>(-2*POWER(2*9.81*G3447*ABS(K3447)/F3447,0.5))*(LOG10(($D$2/(3.7*G3447))+((2.51*$D$3*POWER(F3447,0.5))/(G3447*POWER(2*9.81*G3447*ABS(K3447),0.5)))))</f>
        <v>0.27259997201860436</v>
      </c>
      <c r="M3447" s="146">
        <f>+IF(K3447&lt;0,-H3447*L3447,H3447*L3447)</f>
        <v>2.5906041601238528E-3</v>
      </c>
      <c r="N3447" s="142">
        <f>+M3447/K3447</f>
        <v>1.3447623009369514E-2</v>
      </c>
      <c r="O3447" s="148">
        <f>2*M3449/N3449</f>
        <v>-9.1630056524301883E-5</v>
      </c>
    </row>
    <row r="3448" spans="2:15" x14ac:dyDescent="0.25">
      <c r="B3448" s="141"/>
      <c r="C3448" s="142"/>
      <c r="D3448" s="143"/>
      <c r="E3448" s="144" t="s">
        <v>117</v>
      </c>
      <c r="F3448" s="143">
        <v>401.35</v>
      </c>
      <c r="G3448" s="143">
        <f>75/1000</f>
        <v>7.4999999999999997E-2</v>
      </c>
      <c r="H3448" s="146">
        <f>+PI()*G3448^2/4</f>
        <v>4.4178646691106467E-3</v>
      </c>
      <c r="I3448" s="156">
        <f>+D3412+O3412</f>
        <v>334.90992025632221</v>
      </c>
      <c r="J3448" s="147">
        <f>+D3447</f>
        <v>335.10845866765999</v>
      </c>
      <c r="K3448" s="147">
        <f>+I3448-J3448</f>
        <v>-0.19853841133777905</v>
      </c>
      <c r="L3448" s="142">
        <f>(-2*POWER(2*9.81*G3448*ABS(K3448)/F3448,0.5))*(LOG10(($D$2/(3.7*G3448))+((2.51*$D$3*POWER(F3448,0.5))/(G3448*POWER(2*9.81*G3448*ABS(K3448),0.5)))))</f>
        <v>0.15649637528526236</v>
      </c>
      <c r="M3448" s="146">
        <f>+IF(K3448&lt;0,-H3448*L3448,H3448*L3448)</f>
        <v>-6.9137980721664118E-4</v>
      </c>
      <c r="N3448" s="142">
        <f>+M3448/K3448</f>
        <v>3.482347836663088E-3</v>
      </c>
      <c r="O3448" s="148"/>
    </row>
    <row r="3449" spans="2:15" ht="15.75" x14ac:dyDescent="0.3">
      <c r="B3449" s="141"/>
      <c r="C3449" s="142"/>
      <c r="D3449" s="143"/>
      <c r="E3449" s="144"/>
      <c r="F3449" s="142"/>
      <c r="G3449" s="142"/>
      <c r="H3449" s="146"/>
      <c r="I3449" s="152"/>
      <c r="J3449" s="143"/>
      <c r="K3449" s="142"/>
      <c r="L3449" s="149" t="s">
        <v>166</v>
      </c>
      <c r="M3449" s="150">
        <f>+SUM(M3447:M3448)-C3447</f>
        <v>-7.7564709278837504E-7</v>
      </c>
      <c r="N3449" s="151">
        <f>+SUM(N3447:N3448)</f>
        <v>1.6929970846032601E-2</v>
      </c>
      <c r="O3449" s="153"/>
    </row>
    <row r="3450" spans="2:15" ht="15.75" x14ac:dyDescent="0.3">
      <c r="B3450" s="141"/>
      <c r="C3450" s="142"/>
      <c r="D3450" s="143"/>
      <c r="E3450" s="144"/>
      <c r="F3450" s="142"/>
      <c r="G3450" s="142"/>
      <c r="H3450" s="146"/>
      <c r="I3450" s="152"/>
      <c r="J3450" s="143"/>
      <c r="K3450" s="142"/>
      <c r="L3450" s="149"/>
      <c r="M3450" s="150"/>
      <c r="N3450" s="151"/>
      <c r="O3450" s="153"/>
    </row>
    <row r="3451" spans="2:15" x14ac:dyDescent="0.25">
      <c r="B3451" s="154" t="s">
        <v>145</v>
      </c>
      <c r="C3451" s="143">
        <f>1.95/1000</f>
        <v>1.9499999999999999E-3</v>
      </c>
      <c r="D3451" s="147">
        <f>+D3412+O3412</f>
        <v>334.90992025632221</v>
      </c>
      <c r="E3451" s="144" t="s">
        <v>117</v>
      </c>
      <c r="F3451" s="143">
        <v>401.35</v>
      </c>
      <c r="G3451" s="143">
        <f>75/1000</f>
        <v>7.4999999999999997E-2</v>
      </c>
      <c r="H3451" s="146">
        <f>+PI()*G3451^2/4</f>
        <v>4.4178646691106467E-3</v>
      </c>
      <c r="I3451" s="147">
        <f>+D3447+O3447</f>
        <v>335.10836703760344</v>
      </c>
      <c r="J3451" s="147">
        <f>+D3451</f>
        <v>334.90992025632221</v>
      </c>
      <c r="K3451" s="147">
        <f>+I3451-J3451</f>
        <v>0.19844678128123405</v>
      </c>
      <c r="L3451" s="262">
        <f>(-2*POWER(2*9.81*G3451*ABS(K3451)/F3451,0.5))*(LOG10(($D$2/(3.7*G3451))+((2.51*$D$3*POWER(F3451,0.5))/(G3451*POWER(2*9.81*G3451*ABS(K3451),0.5)))))</f>
        <v>0.15645487322968143</v>
      </c>
      <c r="M3451" s="146">
        <f>+IF(K3451&lt;0,-H3451*L3451,H3451*L3451)</f>
        <v>6.911964567515947E-4</v>
      </c>
      <c r="N3451" s="142">
        <f>+M3451/K3451</f>
        <v>3.4830318349787066E-3</v>
      </c>
      <c r="O3451" s="148">
        <f>2*M3453/N3453</f>
        <v>-9.2081056426214383E-5</v>
      </c>
    </row>
    <row r="3452" spans="2:15" x14ac:dyDescent="0.25">
      <c r="B3452" s="141"/>
      <c r="C3452" s="142"/>
      <c r="D3452" s="143"/>
      <c r="E3452" s="144" t="s">
        <v>167</v>
      </c>
      <c r="F3452" s="143">
        <v>249.85</v>
      </c>
      <c r="G3452" s="143">
        <f>75/1000</f>
        <v>7.4999999999999997E-2</v>
      </c>
      <c r="H3452" s="146">
        <f>+PI()*G3452^2/4</f>
        <v>4.4178646691106467E-3</v>
      </c>
      <c r="I3452" s="147">
        <f>+D3416+O3416</f>
        <v>335.26230675116494</v>
      </c>
      <c r="J3452" s="147">
        <f>+D3451</f>
        <v>334.90992025632221</v>
      </c>
      <c r="K3452" s="147">
        <f>+I3452-J3452</f>
        <v>0.3523864948427331</v>
      </c>
      <c r="L3452" s="142">
        <f>(-2*POWER(2*9.81*G3452*ABS(K3452)/F3452,0.5))*(LOG10(($D$2/(3.7*G3452))+((2.51*$D$3*POWER(F3452,0.5))/(G3452*POWER(2*9.81*G3452*ABS(K3452),0.5)))))</f>
        <v>0.28486131926362168</v>
      </c>
      <c r="M3452" s="146">
        <f>+IF(K3452&lt;0,-H3452*L3452,H3452*L3452)</f>
        <v>1.2584787579710023E-3</v>
      </c>
      <c r="N3452" s="142">
        <f>+M3452/K3452</f>
        <v>3.5713024658696126E-3</v>
      </c>
      <c r="O3452" s="148"/>
    </row>
    <row r="3453" spans="2:15" ht="15.75" x14ac:dyDescent="0.3">
      <c r="B3453" s="141"/>
      <c r="C3453" s="142"/>
      <c r="D3453" s="152"/>
      <c r="E3453" s="144"/>
      <c r="F3453" s="142"/>
      <c r="G3453" s="142"/>
      <c r="H3453" s="146"/>
      <c r="I3453" s="152"/>
      <c r="J3453" s="143"/>
      <c r="K3453" s="142"/>
      <c r="L3453" s="149" t="s">
        <v>166</v>
      </c>
      <c r="M3453" s="150">
        <f>+SUM(M3451:M3452)-C3451</f>
        <v>-3.2478527740289684E-7</v>
      </c>
      <c r="N3453" s="151">
        <f>+SUM(N3451:N3452)</f>
        <v>7.0543343008483191E-3</v>
      </c>
      <c r="O3453" s="153"/>
    </row>
    <row r="3454" spans="2:15" x14ac:dyDescent="0.25">
      <c r="B3454" s="141"/>
      <c r="C3454" s="142"/>
      <c r="D3454" s="152"/>
      <c r="E3454" s="144"/>
      <c r="F3454" s="142"/>
      <c r="G3454" s="142"/>
      <c r="H3454" s="146"/>
      <c r="I3454" s="152"/>
      <c r="J3454" s="143"/>
      <c r="K3454" s="142"/>
      <c r="L3454" s="142"/>
      <c r="M3454" s="142"/>
      <c r="N3454" s="142"/>
      <c r="O3454" s="153"/>
    </row>
    <row r="3455" spans="2:15" x14ac:dyDescent="0.25">
      <c r="B3455" s="154" t="s">
        <v>146</v>
      </c>
      <c r="C3455" s="143">
        <f>4.52/1000</f>
        <v>4.5199999999999997E-3</v>
      </c>
      <c r="D3455" s="156">
        <f>+D3416+O3416</f>
        <v>335.26230675116494</v>
      </c>
      <c r="E3455" s="144" t="s">
        <v>112</v>
      </c>
      <c r="F3455" s="143">
        <v>401.36</v>
      </c>
      <c r="G3455" s="145">
        <f>110/1000</f>
        <v>0.11</v>
      </c>
      <c r="H3455" s="146">
        <f>+PI()*G3455^2/4</f>
        <v>9.5033177771091243E-3</v>
      </c>
      <c r="I3455" s="156">
        <f>+D3442+O3442</f>
        <v>335.30110268796892</v>
      </c>
      <c r="J3455" s="147">
        <f>+D3455</f>
        <v>335.26230675116494</v>
      </c>
      <c r="K3455" s="147">
        <f>+I3455-J3455</f>
        <v>3.8795936803978748E-2</v>
      </c>
      <c r="L3455" s="142">
        <f>(-2*POWER(2*9.81*G3455*ABS(K3455)/F3455,0.5))*(LOG10(($D$2/(3.7*G3455))+((2.51*$D$3*POWER(F3455,0.5))/(G3455*POWER(2*9.81*G3455*ABS(K3455),0.5)))))</f>
        <v>8.0769905951107876E-2</v>
      </c>
      <c r="M3455" s="146">
        <f>+IF(K3455&lt;0,-H3455*L3455,H3455*L3455)</f>
        <v>7.6758208308059551E-4</v>
      </c>
      <c r="N3455" s="142">
        <f>+M3455/K3455</f>
        <v>1.978511530624711E-2</v>
      </c>
      <c r="O3455" s="148">
        <f>2*M3459/N3459</f>
        <v>-8.6576372116488548E-5</v>
      </c>
    </row>
    <row r="3456" spans="2:15" x14ac:dyDescent="0.25">
      <c r="B3456" s="141"/>
      <c r="C3456" s="142"/>
      <c r="D3456" s="152"/>
      <c r="E3456" s="144" t="s">
        <v>167</v>
      </c>
      <c r="F3456" s="143">
        <v>249.85</v>
      </c>
      <c r="G3456" s="145">
        <f>75/1000</f>
        <v>7.4999999999999997E-2</v>
      </c>
      <c r="H3456" s="146">
        <f>+PI()*G3456^2/4</f>
        <v>4.4178646691106467E-3</v>
      </c>
      <c r="I3456" s="156">
        <f>+D3451+O3451</f>
        <v>334.90982817526577</v>
      </c>
      <c r="J3456" s="147">
        <f>+D3455</f>
        <v>335.26230675116494</v>
      </c>
      <c r="K3456" s="147">
        <f>+I3456-J3456</f>
        <v>-0.35247857589916975</v>
      </c>
      <c r="L3456" s="142">
        <f>(-2*POWER(2*9.81*G3456*ABS(K3456)/F3456,0.5))*(LOG10(($D$2/(3.7*G3456))+((2.51*$D$3*POWER(F3456,0.5))/(G3456*POWER(2*9.81*G3456*ABS(K3456),0.5)))))</f>
        <v>0.28490366750525514</v>
      </c>
      <c r="M3456" s="146">
        <f>+IF(K3456&lt;0,-H3456*L3456,H3456*L3456)</f>
        <v>-1.2586658467715138E-3</v>
      </c>
      <c r="N3456" s="142">
        <f>+M3456/K3456</f>
        <v>3.5709002839695099E-3</v>
      </c>
      <c r="O3456" s="148"/>
    </row>
    <row r="3457" spans="2:15" x14ac:dyDescent="0.25">
      <c r="B3457" s="141"/>
      <c r="C3457" s="142"/>
      <c r="D3457" s="152"/>
      <c r="E3457" s="144" t="s">
        <v>140</v>
      </c>
      <c r="F3457" s="143">
        <v>298.01</v>
      </c>
      <c r="G3457" s="145">
        <f>63/1000</f>
        <v>6.3E-2</v>
      </c>
      <c r="H3457" s="146">
        <f>+PI()*G3457^2/4</f>
        <v>3.1172453105244723E-3</v>
      </c>
      <c r="I3457" s="156">
        <f>+D3422+O3422</f>
        <v>335.22343023772879</v>
      </c>
      <c r="J3457" s="147">
        <f>+D3455</f>
        <v>335.26230675116494</v>
      </c>
      <c r="K3457" s="147">
        <f>+I3457-J3457</f>
        <v>-3.8876513436150617E-2</v>
      </c>
      <c r="L3457" s="142">
        <f>(-2*POWER(2*9.81*G3457*ABS(K3457)/F3457,0.5))*(LOG10(($D$2/(3.7*G3457))+((2.51*$D$3*POWER(F3457,0.5))/(G3457*POWER(2*9.81*G3457*ABS(K3457),0.5)))))</f>
        <v>6.3446457035629664E-2</v>
      </c>
      <c r="M3457" s="146">
        <f>+IF(K3457&lt;0,-H3457*L3457,H3457*L3457)</f>
        <v>-1.9777817066370898E-4</v>
      </c>
      <c r="N3457" s="142">
        <f>+M3457/K3457</f>
        <v>5.0873433130399597E-3</v>
      </c>
      <c r="O3457" s="148"/>
    </row>
    <row r="3458" spans="2:15" x14ac:dyDescent="0.25">
      <c r="B3458" s="141"/>
      <c r="C3458" s="142"/>
      <c r="D3458" s="142"/>
      <c r="E3458" s="144" t="s">
        <v>168</v>
      </c>
      <c r="F3458" s="143">
        <v>184.94</v>
      </c>
      <c r="G3458" s="145">
        <f>110/1000</f>
        <v>0.11</v>
      </c>
      <c r="H3458" s="146">
        <f>+PI()*G3458^2/4</f>
        <v>9.5033177771091243E-3</v>
      </c>
      <c r="I3458" s="156">
        <f>+D3430+O3430</f>
        <v>335.780571447814</v>
      </c>
      <c r="J3458" s="147">
        <f>+D3455</f>
        <v>335.26230675116494</v>
      </c>
      <c r="K3458" s="147">
        <f>+I3458-J3458</f>
        <v>0.51826469664905517</v>
      </c>
      <c r="L3458" s="142">
        <f>(-2*POWER(2*9.81*G3458*ABS(K3458)/F3458,0.5))*(LOG10(($D$2/(3.7*G3458))+((2.51*$D$3*POWER(F3458,0.5))/(G3458*POWER(2*9.81*G3458*ABS(K3458),0.5)))))</f>
        <v>0.54793450695524781</v>
      </c>
      <c r="M3458" s="146">
        <f>+IF(K3458&lt;0,-H3458*L3458,H3458*L3458)</f>
        <v>5.2071957406393298E-3</v>
      </c>
      <c r="N3458" s="142">
        <f>+M3458/K3458</f>
        <v>1.0047367251343768E-2</v>
      </c>
      <c r="O3458" s="148"/>
    </row>
    <row r="3459" spans="2:15" ht="15.75" x14ac:dyDescent="0.3">
      <c r="B3459" s="141"/>
      <c r="C3459" s="142"/>
      <c r="D3459" s="142"/>
      <c r="E3459" s="142"/>
      <c r="F3459" s="142"/>
      <c r="G3459" s="142"/>
      <c r="H3459" s="146"/>
      <c r="I3459" s="152"/>
      <c r="J3459" s="143"/>
      <c r="K3459" s="142"/>
      <c r="L3459" s="149" t="s">
        <v>166</v>
      </c>
      <c r="M3459" s="150">
        <f>+SUM(M3455:M3458)-C3455</f>
        <v>-1.6661937152972692E-6</v>
      </c>
      <c r="N3459" s="151">
        <f>+SUM(N3455:N3458)</f>
        <v>3.8490726154600349E-2</v>
      </c>
      <c r="O3459" s="153"/>
    </row>
    <row r="3460" spans="2:15" x14ac:dyDescent="0.25">
      <c r="B3460" s="141"/>
      <c r="C3460" s="142"/>
      <c r="D3460" s="142"/>
      <c r="E3460" s="142"/>
      <c r="F3460" s="142"/>
      <c r="G3460" s="142"/>
      <c r="H3460" s="146"/>
      <c r="I3460" s="142"/>
      <c r="J3460" s="143"/>
      <c r="K3460" s="142"/>
      <c r="L3460" s="142"/>
      <c r="M3460" s="142"/>
      <c r="N3460" s="142"/>
      <c r="O3460" s="153"/>
    </row>
    <row r="3461" spans="2:15" x14ac:dyDescent="0.25">
      <c r="B3461" s="154" t="s">
        <v>147</v>
      </c>
      <c r="C3461" s="142">
        <f>0.79/1000</f>
        <v>7.9000000000000001E-4</v>
      </c>
      <c r="D3461" s="147">
        <f>+D3422+O3422</f>
        <v>335.22343023772879</v>
      </c>
      <c r="E3461" s="144" t="s">
        <v>140</v>
      </c>
      <c r="F3461" s="143">
        <v>298.01</v>
      </c>
      <c r="G3461" s="143">
        <f>63/1000</f>
        <v>6.3E-2</v>
      </c>
      <c r="H3461" s="146">
        <f>+PI()*G3461^2/4</f>
        <v>3.1172453105244723E-3</v>
      </c>
      <c r="I3461" s="147">
        <f>+D3455+O3455</f>
        <v>335.26222017479284</v>
      </c>
      <c r="J3461" s="147">
        <f>+D3461</f>
        <v>335.22343023772879</v>
      </c>
      <c r="K3461" s="147">
        <f>+I3461-J3461</f>
        <v>3.8789937064052538E-2</v>
      </c>
      <c r="L3461" s="142">
        <f>(-2*POWER(2*9.81*G3461*ABS(K3461)/F3461,0.5))*(LOG10(($D$2/(3.7*G3461))+((2.51*$D$3*POWER(F3461,0.5))/(G3461*POWER(2*9.81*G3461*ABS(K3461),0.5)))))</f>
        <v>6.3363514930892401E-2</v>
      </c>
      <c r="M3461" s="146">
        <f>+IF(K3461&lt;0,-H3461*L3461,H3461*L3461)</f>
        <v>1.9751961977667172E-4</v>
      </c>
      <c r="N3461" s="142">
        <f>+M3461/K3461</f>
        <v>5.0920324890064688E-3</v>
      </c>
      <c r="O3461" s="148">
        <f>2*M3463/N3463</f>
        <v>-8.7341044358268851E-5</v>
      </c>
    </row>
    <row r="3462" spans="2:15" x14ac:dyDescent="0.25">
      <c r="B3462" s="141"/>
      <c r="C3462" s="142"/>
      <c r="D3462" s="142"/>
      <c r="E3462" s="144" t="s">
        <v>169</v>
      </c>
      <c r="F3462" s="143">
        <v>119.71</v>
      </c>
      <c r="G3462" s="143">
        <f>63/1000</f>
        <v>6.3E-2</v>
      </c>
      <c r="H3462" s="146">
        <f>+PI()*G3462^2/4</f>
        <v>3.1172453105244723E-3</v>
      </c>
      <c r="I3462" s="147">
        <f>+D3426+O3426</f>
        <v>335.32675657008775</v>
      </c>
      <c r="J3462" s="147">
        <f>+D3461</f>
        <v>335.22343023772879</v>
      </c>
      <c r="K3462" s="147">
        <f>+I3462-J3462</f>
        <v>0.10332633235896083</v>
      </c>
      <c r="L3462" s="142">
        <f>(-2*POWER(2*9.81*G3462*ABS(K3462)/F3462,0.5))*(LOG10(($D$2/(3.7*G3462))+((2.51*$D$3*POWER(F3462,0.5))/(G3462*POWER(2*9.81*G3462*ABS(K3462),0.5)))))</f>
        <v>0.18991376662873391</v>
      </c>
      <c r="M3462" s="146">
        <f>+IF(K3462&lt;0,-H3462*L3462,H3462*L3462)</f>
        <v>5.9200779842745975E-4</v>
      </c>
      <c r="N3462" s="142">
        <f>+M3462/K3462</f>
        <v>5.7294959078852733E-3</v>
      </c>
      <c r="O3462" s="148"/>
    </row>
    <row r="3463" spans="2:15" ht="15.75" x14ac:dyDescent="0.3">
      <c r="B3463" s="141"/>
      <c r="C3463" s="142"/>
      <c r="D3463" s="142"/>
      <c r="E3463" s="142"/>
      <c r="F3463" s="142"/>
      <c r="G3463" s="142"/>
      <c r="H3463" s="146"/>
      <c r="I3463" s="142"/>
      <c r="J3463" s="142"/>
      <c r="K3463" s="142"/>
      <c r="L3463" s="149" t="s">
        <v>166</v>
      </c>
      <c r="M3463" s="150">
        <f>+SUM(M3461:M3462)-C3461</f>
        <v>-4.7258179586859381E-7</v>
      </c>
      <c r="N3463" s="151">
        <f>+SUM(N3461:N3462)</f>
        <v>1.0821528396891742E-2</v>
      </c>
      <c r="O3463" s="153"/>
    </row>
    <row r="3464" spans="2:15" x14ac:dyDescent="0.25">
      <c r="B3464" s="141"/>
      <c r="C3464" s="142"/>
      <c r="D3464" s="142"/>
      <c r="E3464" s="142"/>
      <c r="F3464" s="142"/>
      <c r="G3464" s="142"/>
      <c r="H3464" s="146"/>
      <c r="I3464" s="142"/>
      <c r="J3464" s="142"/>
      <c r="K3464" s="142"/>
      <c r="L3464" s="142"/>
      <c r="M3464" s="142"/>
      <c r="N3464" s="142"/>
      <c r="O3464" s="153"/>
    </row>
    <row r="3465" spans="2:15" x14ac:dyDescent="0.25">
      <c r="B3465" s="154" t="s">
        <v>148</v>
      </c>
      <c r="C3465" s="142">
        <f>0.76/1000</f>
        <v>7.6000000000000004E-4</v>
      </c>
      <c r="D3465" s="147">
        <f>+D3426+O3426</f>
        <v>335.32675657008775</v>
      </c>
      <c r="E3465" s="144" t="s">
        <v>169</v>
      </c>
      <c r="F3465" s="143">
        <v>119.71</v>
      </c>
      <c r="G3465" s="143">
        <f>63/1000</f>
        <v>6.3E-2</v>
      </c>
      <c r="H3465" s="146">
        <f>+PI()*G3465^2/4</f>
        <v>3.1172453105244723E-3</v>
      </c>
      <c r="I3465" s="147">
        <f>+D3461+O3461</f>
        <v>335.22334289668441</v>
      </c>
      <c r="J3465" s="261">
        <f>+D3465</f>
        <v>335.32675657008775</v>
      </c>
      <c r="K3465" s="147">
        <f>+I3465-J3465</f>
        <v>-0.10341367340333818</v>
      </c>
      <c r="L3465" s="142">
        <f>(-2*POWER(2*9.81*G3465*ABS(K3465)/F3465,0.5))*(LOG10(($D$2/(3.7*G3465))+((2.51*$D$3*POWER(F3465,0.5))/(G3465*POWER(2*9.81*G3465*ABS(K3465),0.5)))))</f>
        <v>0.19000594465748782</v>
      </c>
      <c r="M3465" s="146">
        <f>+IF(K3465&lt;0,-H3465*L3465,H3465*L3465)</f>
        <v>-5.9229513995532636E-4</v>
      </c>
      <c r="N3465" s="142">
        <f>+M3465/K3465</f>
        <v>5.7274354586093557E-3</v>
      </c>
      <c r="O3465" s="148">
        <f>2*M3467/N3467</f>
        <v>-8.247300683602336E-5</v>
      </c>
    </row>
    <row r="3466" spans="2:15" x14ac:dyDescent="0.25">
      <c r="B3466" s="141"/>
      <c r="C3466" s="142"/>
      <c r="D3466" s="142"/>
      <c r="E3466" s="144" t="s">
        <v>122</v>
      </c>
      <c r="F3466" s="143">
        <v>283.68</v>
      </c>
      <c r="G3466" s="143">
        <f>75/1000</f>
        <v>7.4999999999999997E-2</v>
      </c>
      <c r="H3466" s="146">
        <f>+PI()*G3466^2/4</f>
        <v>4.4178646691106467E-3</v>
      </c>
      <c r="I3466" s="147">
        <f>+D3430+O3430</f>
        <v>335.780571447814</v>
      </c>
      <c r="J3466" s="261">
        <f>+D3465</f>
        <v>335.32675657008775</v>
      </c>
      <c r="K3466" s="147">
        <f>+I3466-J3466</f>
        <v>0.45381487772624496</v>
      </c>
      <c r="L3466" s="262">
        <f>(-2*POWER(2*9.81*G3466*ABS(K3466)/F3466,0.5))*(LOG10(($D$2/(3.7*G3466))+((2.51*$D$3*POWER(F3466,0.5))/(G3466*POWER(2*9.81*G3466*ABS(K3466),0.5)))))</f>
        <v>0.30601573753270728</v>
      </c>
      <c r="M3466" s="146">
        <f>+IF(K3466&lt;0,-H3466*L3466,H3466*L3466)</f>
        <v>1.3519361150375843E-3</v>
      </c>
      <c r="N3466" s="142">
        <f>+M3466/K3466</f>
        <v>2.9790475839205819E-3</v>
      </c>
      <c r="O3466" s="148"/>
    </row>
    <row r="3467" spans="2:15" ht="15.75" x14ac:dyDescent="0.3">
      <c r="B3467" s="141"/>
      <c r="C3467" s="142"/>
      <c r="D3467" s="142"/>
      <c r="E3467" s="142"/>
      <c r="F3467" s="142"/>
      <c r="G3467" s="142"/>
      <c r="H3467" s="142"/>
      <c r="I3467" s="142"/>
      <c r="J3467" s="142"/>
      <c r="K3467" s="142"/>
      <c r="L3467" s="149" t="s">
        <v>166</v>
      </c>
      <c r="M3467" s="150">
        <f>+SUM(M3465:M3466)-C3465</f>
        <v>-3.5902491774214649E-7</v>
      </c>
      <c r="N3467" s="151">
        <f>+SUM(N3465:N3466)</f>
        <v>8.7064830425299371E-3</v>
      </c>
      <c r="O3467" s="153"/>
    </row>
    <row r="3468" spans="2:15" x14ac:dyDescent="0.25">
      <c r="B3468" s="154"/>
      <c r="C3468" s="142"/>
      <c r="D3468" s="142"/>
      <c r="E3468" s="142"/>
      <c r="F3468" s="142"/>
      <c r="G3468" s="142"/>
      <c r="H3468" s="142"/>
      <c r="I3468" s="142"/>
      <c r="J3468" s="142"/>
      <c r="K3468" s="142"/>
      <c r="L3468" s="142"/>
      <c r="M3468" s="142"/>
      <c r="N3468" s="142"/>
      <c r="O3468" s="153"/>
    </row>
    <row r="3469" spans="2:15" x14ac:dyDescent="0.25">
      <c r="B3469" s="154" t="s">
        <v>142</v>
      </c>
      <c r="C3469" s="142">
        <f>3.71/1000</f>
        <v>3.7099999999999998E-3</v>
      </c>
      <c r="D3469" s="147">
        <f>+D3430+O3430</f>
        <v>335.780571447814</v>
      </c>
      <c r="E3469" s="144" t="s">
        <v>168</v>
      </c>
      <c r="F3469" s="143">
        <v>184.94</v>
      </c>
      <c r="G3469" s="145">
        <f>110/1000</f>
        <v>0.11</v>
      </c>
      <c r="H3469" s="146">
        <f>+PI()*G3469^2/4</f>
        <v>9.5033177771091243E-3</v>
      </c>
      <c r="I3469" s="147">
        <f>+D3455+O3455</f>
        <v>335.26222017479284</v>
      </c>
      <c r="J3469" s="261">
        <f>+D3469</f>
        <v>335.780571447814</v>
      </c>
      <c r="K3469" s="147">
        <f>+I3469-J3469</f>
        <v>-0.51835127302115325</v>
      </c>
      <c r="L3469" s="262">
        <f>(-2*POWER(2*9.81*G3469*ABS(K3469)/F3469,0.5))*(LOG10(($D$2/(3.7*G3469))+((2.51*$D$3*POWER(F3469,0.5))/(G3469*POWER(2*9.81*G3469*ABS(K3469),0.5)))))</f>
        <v>0.54798584416718377</v>
      </c>
      <c r="M3469" s="146">
        <f>+IF(K3469&lt;0,-H3469*L3469,H3469*L3469)</f>
        <v>-5.2076836144781475E-3</v>
      </c>
      <c r="N3469" s="142">
        <f>+M3469/K3469</f>
        <v>1.0046630317170319E-2</v>
      </c>
      <c r="O3469" s="148">
        <f>2*M3472/N3472</f>
        <v>-6.9395802181146211E-5</v>
      </c>
    </row>
    <row r="3470" spans="2:15" x14ac:dyDescent="0.25">
      <c r="B3470" s="141"/>
      <c r="C3470" s="142"/>
      <c r="D3470" s="142"/>
      <c r="E3470" s="144" t="s">
        <v>171</v>
      </c>
      <c r="F3470" s="143">
        <v>283.68</v>
      </c>
      <c r="G3470" s="143">
        <f>75/1000</f>
        <v>7.4999999999999997E-2</v>
      </c>
      <c r="H3470" s="146">
        <f>+PI()*G3470^2/4</f>
        <v>4.4178646691106467E-3</v>
      </c>
      <c r="I3470" s="147">
        <f>+D3465+O3465</f>
        <v>335.32667409708091</v>
      </c>
      <c r="J3470" s="261">
        <f>+D3469</f>
        <v>335.780571447814</v>
      </c>
      <c r="K3470" s="147">
        <f>+I3470-J3470</f>
        <v>-0.45389735073308657</v>
      </c>
      <c r="L3470" s="262">
        <f>(-2*POWER(2*9.81*G3470*ABS(K3470)/F3470,0.5))*(LOG10(($D$2/(3.7*G3470))+((2.51*$D$3*POWER(F3470,0.5))/(G3470*POWER(2*9.81*G3470*ABS(K3470),0.5)))))</f>
        <v>0.30604734264780586</v>
      </c>
      <c r="M3470" s="146">
        <f>+IF(K3470&lt;0,-H3470*L3470,H3470*L3470)</f>
        <v>-1.3520757421589416E-3</v>
      </c>
      <c r="N3470" s="142">
        <f>+M3470/K3470</f>
        <v>2.9788139101830252E-3</v>
      </c>
      <c r="O3470" s="148"/>
    </row>
    <row r="3471" spans="2:15" x14ac:dyDescent="0.25">
      <c r="B3471" s="141"/>
      <c r="C3471" s="142"/>
      <c r="D3471" s="142"/>
      <c r="E3471" s="144" t="s">
        <v>170</v>
      </c>
      <c r="F3471" s="143">
        <v>372.26</v>
      </c>
      <c r="G3471" s="145">
        <f>110/1000</f>
        <v>0.11</v>
      </c>
      <c r="H3471" s="146">
        <f>+PI()*G3471^2/4</f>
        <v>9.5033177771091243E-3</v>
      </c>
      <c r="I3471" s="147">
        <v>339.3</v>
      </c>
      <c r="J3471" s="261">
        <f>+D3469</f>
        <v>335.780571447814</v>
      </c>
      <c r="K3471" s="147">
        <f>+I3471-J3471</f>
        <v>3.5194285521860138</v>
      </c>
      <c r="L3471" s="262">
        <f>(-2*POWER(2*9.81*G3471*ABS(K3471)/F3471,0.5))*(LOG10(($D$2/(3.7*G3471))+((2.51*$D$3*POWER(F3471,0.5))/(G3471*POWER(2*9.81*G3471*ABS(K3471),0.5)))))</f>
        <v>1.08059168368724</v>
      </c>
      <c r="M3471" s="146">
        <f>+IF(K3471&lt;0,-H3471*L3471,H3471*L3471)</f>
        <v>1.0269206157381227E-2</v>
      </c>
      <c r="N3471" s="142">
        <f>+M3471/K3471</f>
        <v>2.9178618077081693E-3</v>
      </c>
      <c r="O3471" s="148"/>
    </row>
    <row r="3472" spans="2:15" ht="16.5" thickBot="1" x14ac:dyDescent="0.35">
      <c r="B3472" s="299"/>
      <c r="C3472" s="300"/>
      <c r="D3472" s="300"/>
      <c r="E3472" s="300"/>
      <c r="F3472" s="300"/>
      <c r="G3472" s="300"/>
      <c r="H3472" s="300"/>
      <c r="I3472" s="300"/>
      <c r="J3472" s="300"/>
      <c r="K3472" s="300"/>
      <c r="L3472" s="301" t="s">
        <v>166</v>
      </c>
      <c r="M3472" s="302">
        <f>+SUM(M3469:M3471)-C3469</f>
        <v>-5.5319925586130164E-7</v>
      </c>
      <c r="N3472" s="303">
        <f>+SUM(N3469:N3471)</f>
        <v>1.5943306035061514E-2</v>
      </c>
      <c r="O3472" s="304"/>
    </row>
    <row r="3474" spans="2:15" ht="15.75" thickBot="1" x14ac:dyDescent="0.3"/>
    <row r="3475" spans="2:15" ht="15.75" thickBot="1" x14ac:dyDescent="0.3">
      <c r="B3475" s="131">
        <f>+B3436+1</f>
        <v>90</v>
      </c>
      <c r="D3475" s="297"/>
    </row>
    <row r="3476" spans="2:15" ht="32.25" thickBot="1" x14ac:dyDescent="0.3">
      <c r="B3476" s="125" t="s">
        <v>151</v>
      </c>
      <c r="C3476" s="298" t="s">
        <v>161</v>
      </c>
      <c r="D3476" s="298" t="s">
        <v>153</v>
      </c>
      <c r="E3476" s="125" t="s">
        <v>152</v>
      </c>
      <c r="F3476" s="125" t="s">
        <v>78</v>
      </c>
      <c r="G3476" s="125" t="s">
        <v>115</v>
      </c>
      <c r="H3476" s="125" t="s">
        <v>154</v>
      </c>
      <c r="I3476" s="125" t="s">
        <v>155</v>
      </c>
      <c r="J3476" s="125" t="s">
        <v>156</v>
      </c>
      <c r="K3476" s="125" t="s">
        <v>157</v>
      </c>
      <c r="L3476" s="125" t="s">
        <v>82</v>
      </c>
      <c r="M3476" s="125" t="s">
        <v>164</v>
      </c>
      <c r="N3476" s="125" t="s">
        <v>158</v>
      </c>
      <c r="O3476" s="129" t="s">
        <v>165</v>
      </c>
    </row>
    <row r="3477" spans="2:15" x14ac:dyDescent="0.25">
      <c r="B3477" s="132" t="s">
        <v>127</v>
      </c>
      <c r="C3477" s="133">
        <f>2.97/1000</f>
        <v>2.97E-3</v>
      </c>
      <c r="D3477" s="134">
        <f>+D3438+O3438</f>
        <v>336.46903240440861</v>
      </c>
      <c r="E3477" s="135" t="s">
        <v>110</v>
      </c>
      <c r="F3477" s="136">
        <v>310.83</v>
      </c>
      <c r="G3477" s="137">
        <f>110/1000</f>
        <v>0.11</v>
      </c>
      <c r="H3477" s="138">
        <f>+PI()*G3477^2/4</f>
        <v>9.5033177771091243E-3</v>
      </c>
      <c r="I3477" s="134">
        <v>339.3</v>
      </c>
      <c r="J3477" s="134">
        <f>+D3477</f>
        <v>336.46903240440861</v>
      </c>
      <c r="K3477" s="134">
        <f>+I3477-J3477</f>
        <v>2.8309675955914031</v>
      </c>
      <c r="L3477" s="133">
        <f>(-2*POWER(2*9.81*G3477*ABS(K3477)/F3477,0.5))*(LOG10(($D$2/(3.7*G3477))+((2.51*$D$3*POWER(F3477,0.5))/(G3477*POWER(2*9.81*G3477*ABS(K3477),0.5)))))</f>
        <v>1.0583846637818741</v>
      </c>
      <c r="M3477" s="139">
        <f>+IF(K3477&lt;0,-H3477*L3477,H3477*L3477)</f>
        <v>1.0058165790337949E-2</v>
      </c>
      <c r="N3477" s="133">
        <f>+M3477/K3477</f>
        <v>3.5529074250094865E-3</v>
      </c>
      <c r="O3477" s="140">
        <f>2*M3479/N3479</f>
        <v>-5.6653815298872069E-5</v>
      </c>
    </row>
    <row r="3478" spans="2:15" x14ac:dyDescent="0.25">
      <c r="B3478" s="141"/>
      <c r="C3478" s="142"/>
      <c r="D3478" s="143"/>
      <c r="E3478" s="144" t="s">
        <v>138</v>
      </c>
      <c r="F3478" s="143">
        <v>240.22</v>
      </c>
      <c r="G3478" s="145">
        <f>110/1000</f>
        <v>0.11</v>
      </c>
      <c r="H3478" s="146">
        <f>+PI()*G3478^2/4</f>
        <v>9.5033177771091243E-3</v>
      </c>
      <c r="I3478" s="147">
        <f>+D3442+O3442</f>
        <v>335.30110268796892</v>
      </c>
      <c r="J3478" s="147">
        <f>+D3477</f>
        <v>336.46903240440861</v>
      </c>
      <c r="K3478" s="147">
        <f>+I3478-J3478</f>
        <v>-1.1679297164396871</v>
      </c>
      <c r="L3478" s="142">
        <f>(-2*POWER(2*9.81*G3478*ABS(K3478)/F3478,0.5))*(LOG10(($D$2/(3.7*G3478))+((2.51*$D$3*POWER(F3478,0.5))/(G3478*POWER(2*9.81*G3478*ABS(K3478),0.5)))))</f>
        <v>0.74589091116306261</v>
      </c>
      <c r="M3478" s="146">
        <f>+IF(K3478&lt;0,-H3478*L3478,H3478*L3478)</f>
        <v>-7.0884383558400552E-3</v>
      </c>
      <c r="N3478" s="142">
        <f>+M3478/K3478</f>
        <v>6.0692336671151976E-3</v>
      </c>
      <c r="O3478" s="148"/>
    </row>
    <row r="3479" spans="2:15" ht="15.75" x14ac:dyDescent="0.3">
      <c r="B3479" s="141"/>
      <c r="C3479" s="142"/>
      <c r="D3479" s="143"/>
      <c r="E3479" s="144"/>
      <c r="F3479" s="143"/>
      <c r="G3479" s="145"/>
      <c r="H3479" s="146"/>
      <c r="I3479" s="147"/>
      <c r="J3479" s="147"/>
      <c r="K3479" s="147"/>
      <c r="L3479" s="149" t="s">
        <v>166</v>
      </c>
      <c r="M3479" s="150">
        <f>+SUM(M3477:M3478)-C3477</f>
        <v>-2.725655021064595E-7</v>
      </c>
      <c r="N3479" s="151">
        <f>+SUM(N3477:N3478)</f>
        <v>9.6221410921246836E-3</v>
      </c>
      <c r="O3479" s="148"/>
    </row>
    <row r="3480" spans="2:15" x14ac:dyDescent="0.25">
      <c r="B3480" s="141"/>
      <c r="C3480" s="142"/>
      <c r="D3480" s="143"/>
      <c r="E3480" s="144"/>
      <c r="F3480" s="142"/>
      <c r="G3480" s="142"/>
      <c r="H3480" s="146"/>
      <c r="I3480" s="152"/>
      <c r="J3480" s="142"/>
      <c r="K3480" s="142"/>
      <c r="L3480" s="142"/>
      <c r="M3480" s="142"/>
      <c r="N3480" s="142"/>
      <c r="O3480" s="153"/>
    </row>
    <row r="3481" spans="2:15" x14ac:dyDescent="0.25">
      <c r="B3481" s="154" t="s">
        <v>128</v>
      </c>
      <c r="C3481" s="142">
        <f>3.73/1000</f>
        <v>3.7299999999999998E-3</v>
      </c>
      <c r="D3481" s="147">
        <f>+D3442+O3442</f>
        <v>335.30110268796892</v>
      </c>
      <c r="E3481" s="144" t="s">
        <v>138</v>
      </c>
      <c r="F3481" s="143">
        <v>240.22</v>
      </c>
      <c r="G3481" s="155">
        <f>110/1000</f>
        <v>0.11</v>
      </c>
      <c r="H3481" s="146">
        <f>+PI()*G3481^2/4</f>
        <v>9.5033177771091243E-3</v>
      </c>
      <c r="I3481" s="156">
        <f>+D3477+O3477</f>
        <v>336.4689757505933</v>
      </c>
      <c r="J3481" s="147">
        <f>+D3481</f>
        <v>335.30110268796892</v>
      </c>
      <c r="K3481" s="147">
        <f>+I3481-J3481</f>
        <v>1.1678730626243805</v>
      </c>
      <c r="L3481" s="142">
        <f>(-2*POWER(2*9.81*G3481*ABS(K3481)/F3481,0.5))*(LOG10(($D$2/(3.7*G3481))+((2.51*$D$3*POWER(F3481,0.5))/(G3481*POWER(2*9.81*G3481*ABS(K3481),0.5)))))</f>
        <v>0.74587069694869179</v>
      </c>
      <c r="M3481" s="146">
        <f>+IF(K3481&lt;0,-H3481*L3481,H3481*L3481)</f>
        <v>7.0882462537372746E-3</v>
      </c>
      <c r="N3481" s="142">
        <f>+M3481/K3481</f>
        <v>6.069363598308326E-3</v>
      </c>
      <c r="O3481" s="148">
        <f>2*M3484/N3484</f>
        <v>-8.2806556370946215E-5</v>
      </c>
    </row>
    <row r="3482" spans="2:15" x14ac:dyDescent="0.25">
      <c r="B3482" s="141"/>
      <c r="C3482" s="142"/>
      <c r="D3482" s="143"/>
      <c r="E3482" s="144" t="s">
        <v>139</v>
      </c>
      <c r="F3482" s="147">
        <v>237.3</v>
      </c>
      <c r="G3482" s="155">
        <f>110/1000</f>
        <v>0.11</v>
      </c>
      <c r="H3482" s="146">
        <f>+PI()*G3482^2/4</f>
        <v>9.5033177771091243E-3</v>
      </c>
      <c r="I3482" s="156">
        <f>+D3447+O3447</f>
        <v>335.10836703760344</v>
      </c>
      <c r="J3482" s="147">
        <f>+D3481</f>
        <v>335.30110268796892</v>
      </c>
      <c r="K3482" s="147">
        <f>+I3482-J3482</f>
        <v>-0.1927356503654778</v>
      </c>
      <c r="L3482" s="142">
        <f>(-2*POWER(2*9.81*G3482*ABS(K3482)/F3482,0.5))*(LOG10(($D$2/(3.7*G3482))+((2.51*$D$3*POWER(F3482,0.5))/(G3482*POWER(2*9.81*G3482*ABS(K3482),0.5)))))</f>
        <v>0.27267338366429433</v>
      </c>
      <c r="M3482" s="146">
        <f>+IF(K3482&lt;0,-H3482*L3482,H3482*L3482)</f>
        <v>-2.5913018143213849E-3</v>
      </c>
      <c r="N3482" s="142">
        <f>+M3482/K3482</f>
        <v>1.3444849509717537E-2</v>
      </c>
      <c r="O3482" s="148"/>
    </row>
    <row r="3483" spans="2:15" x14ac:dyDescent="0.25">
      <c r="B3483" s="141"/>
      <c r="C3483" s="142"/>
      <c r="D3483" s="143"/>
      <c r="E3483" s="144" t="s">
        <v>112</v>
      </c>
      <c r="F3483" s="143">
        <v>401.36</v>
      </c>
      <c r="G3483" s="155">
        <f>110/1000</f>
        <v>0.11</v>
      </c>
      <c r="H3483" s="146">
        <f>+PI()*G3483^2/4</f>
        <v>9.5033177771091243E-3</v>
      </c>
      <c r="I3483" s="156">
        <f>+D3455+O3455</f>
        <v>335.26222017479284</v>
      </c>
      <c r="J3483" s="147">
        <f>+D3481</f>
        <v>335.30110268796892</v>
      </c>
      <c r="K3483" s="147">
        <f>+I3483-J3483</f>
        <v>-3.8882513176076827E-2</v>
      </c>
      <c r="L3483" s="142">
        <f>(-2*POWER(2*9.81*G3483*ABS(K3483)/F3483,0.5))*(LOG10(($D$2/(3.7*G3483))+((2.51*$D$3*POWER(F3483,0.5))/(G3483*POWER(2*9.81*G3483*ABS(K3483),0.5)))))</f>
        <v>8.0873943953075733E-2</v>
      </c>
      <c r="M3483" s="146">
        <f>+IF(K3483&lt;0,-H3483*L3483,H3483*L3483)</f>
        <v>-7.6857078927419157E-4</v>
      </c>
      <c r="N3483" s="142">
        <f>+M3483/K3483</f>
        <v>1.9766489521749038E-2</v>
      </c>
      <c r="O3483" s="148"/>
    </row>
    <row r="3484" spans="2:15" ht="15.75" x14ac:dyDescent="0.3">
      <c r="B3484" s="141"/>
      <c r="C3484" s="142"/>
      <c r="D3484" s="143"/>
      <c r="E3484" s="144"/>
      <c r="F3484" s="143"/>
      <c r="G3484" s="155"/>
      <c r="H3484" s="146"/>
      <c r="I3484" s="156"/>
      <c r="J3484" s="147"/>
      <c r="K3484" s="147"/>
      <c r="L3484" s="149" t="s">
        <v>166</v>
      </c>
      <c r="M3484" s="150">
        <f>+SUM(M3481:M3483)-C3481</f>
        <v>-1.6263498583014152E-6</v>
      </c>
      <c r="N3484" s="151">
        <f>+SUM(N3481:N3483)</f>
        <v>3.92807026297749E-2</v>
      </c>
      <c r="O3484" s="153"/>
    </row>
    <row r="3485" spans="2:15" x14ac:dyDescent="0.25">
      <c r="B3485" s="141"/>
      <c r="C3485" s="142"/>
      <c r="D3485" s="143"/>
      <c r="E3485" s="144"/>
      <c r="F3485" s="142"/>
      <c r="G3485" s="142"/>
      <c r="H3485" s="146"/>
      <c r="I3485" s="152"/>
      <c r="J3485" s="143"/>
      <c r="K3485" s="142"/>
      <c r="L3485" s="142"/>
      <c r="M3485" s="142"/>
      <c r="N3485" s="142"/>
      <c r="O3485" s="153"/>
    </row>
    <row r="3486" spans="2:15" x14ac:dyDescent="0.25">
      <c r="B3486" s="154" t="s">
        <v>141</v>
      </c>
      <c r="C3486" s="179">
        <f>1.9/1000</f>
        <v>1.9E-3</v>
      </c>
      <c r="D3486" s="147">
        <f>+D3447+O3447</f>
        <v>335.10836703760344</v>
      </c>
      <c r="E3486" s="144" t="s">
        <v>139</v>
      </c>
      <c r="F3486" s="147">
        <v>237.3</v>
      </c>
      <c r="G3486" s="155">
        <f>110/1000</f>
        <v>0.11</v>
      </c>
      <c r="H3486" s="146">
        <f>+PI()*G3486^2/4</f>
        <v>9.5033177771091243E-3</v>
      </c>
      <c r="I3486" s="156">
        <f>+D3481+O3481</f>
        <v>335.30101988141257</v>
      </c>
      <c r="J3486" s="147">
        <f>+D3486</f>
        <v>335.10836703760344</v>
      </c>
      <c r="K3486" s="147">
        <f>+I3486-J3486</f>
        <v>0.19265284380912817</v>
      </c>
      <c r="L3486" s="142">
        <f>(-2*POWER(2*9.81*G3486*ABS(K3486)/F3486,0.5))*(LOG10(($D$2/(3.7*G3486))+((2.51*$D$3*POWER(F3486,0.5))/(G3486*POWER(2*9.81*G3486*ABS(K3486),0.5)))))</f>
        <v>0.27260704185140883</v>
      </c>
      <c r="M3486" s="146">
        <f>+IF(K3486&lt;0,-H3486*L3486,H3486*L3486)</f>
        <v>2.5906713469916244E-3</v>
      </c>
      <c r="N3486" s="142">
        <f>+M3486/K3486</f>
        <v>1.3447355854026975E-2</v>
      </c>
      <c r="O3486" s="148">
        <f>2*M3488/N3488</f>
        <v>-8.3800961004034749E-5</v>
      </c>
    </row>
    <row r="3487" spans="2:15" x14ac:dyDescent="0.25">
      <c r="B3487" s="141"/>
      <c r="C3487" s="142"/>
      <c r="D3487" s="143"/>
      <c r="E3487" s="144" t="s">
        <v>117</v>
      </c>
      <c r="F3487" s="143">
        <v>401.35</v>
      </c>
      <c r="G3487" s="143">
        <f>75/1000</f>
        <v>7.4999999999999997E-2</v>
      </c>
      <c r="H3487" s="146">
        <f>+PI()*G3487^2/4</f>
        <v>4.4178646691106467E-3</v>
      </c>
      <c r="I3487" s="156">
        <f>+D3451+O3451</f>
        <v>334.90982817526577</v>
      </c>
      <c r="J3487" s="147">
        <f>+D3486</f>
        <v>335.10836703760344</v>
      </c>
      <c r="K3487" s="147">
        <f>+I3487-J3487</f>
        <v>-0.19853886233767071</v>
      </c>
      <c r="L3487" s="142">
        <f>(-2*POWER(2*9.81*G3487*ABS(K3487)/F3487,0.5))*(LOG10(($D$2/(3.7*G3487))+((2.51*$D$3*POWER(F3487,0.5))/(G3487*POWER(2*9.81*G3487*ABS(K3487),0.5)))))</f>
        <v>0.15649657953628202</v>
      </c>
      <c r="M3487" s="146">
        <f>+IF(K3487&lt;0,-H3487*L3487,H3487*L3487)</f>
        <v>-6.9138070957000454E-4</v>
      </c>
      <c r="N3487" s="142">
        <f>+M3487/K3487</f>
        <v>3.4823444711500301E-3</v>
      </c>
      <c r="O3487" s="148"/>
    </row>
    <row r="3488" spans="2:15" ht="15.75" x14ac:dyDescent="0.3">
      <c r="B3488" s="141"/>
      <c r="C3488" s="142"/>
      <c r="D3488" s="143"/>
      <c r="E3488" s="144"/>
      <c r="F3488" s="142"/>
      <c r="G3488" s="142"/>
      <c r="H3488" s="146"/>
      <c r="I3488" s="152"/>
      <c r="J3488" s="143"/>
      <c r="K3488" s="142"/>
      <c r="L3488" s="149" t="s">
        <v>166</v>
      </c>
      <c r="M3488" s="150">
        <f>+SUM(M3486:M3487)-C3486</f>
        <v>-7.0936257838007631E-7</v>
      </c>
      <c r="N3488" s="151">
        <f>+SUM(N3486:N3487)</f>
        <v>1.6929700325177006E-2</v>
      </c>
      <c r="O3488" s="153"/>
    </row>
    <row r="3489" spans="2:15" ht="15.75" x14ac:dyDescent="0.3">
      <c r="B3489" s="141"/>
      <c r="C3489" s="142"/>
      <c r="D3489" s="143"/>
      <c r="E3489" s="144"/>
      <c r="F3489" s="142"/>
      <c r="G3489" s="142"/>
      <c r="H3489" s="146"/>
      <c r="I3489" s="152"/>
      <c r="J3489" s="143"/>
      <c r="K3489" s="142"/>
      <c r="L3489" s="149"/>
      <c r="M3489" s="150"/>
      <c r="N3489" s="151"/>
      <c r="O3489" s="153"/>
    </row>
    <row r="3490" spans="2:15" x14ac:dyDescent="0.25">
      <c r="B3490" s="154" t="s">
        <v>145</v>
      </c>
      <c r="C3490" s="143">
        <f>1.95/1000</f>
        <v>1.9499999999999999E-3</v>
      </c>
      <c r="D3490" s="147">
        <f>+D3451+O3451</f>
        <v>334.90982817526577</v>
      </c>
      <c r="E3490" s="144" t="s">
        <v>117</v>
      </c>
      <c r="F3490" s="143">
        <v>401.35</v>
      </c>
      <c r="G3490" s="143">
        <f>75/1000</f>
        <v>7.4999999999999997E-2</v>
      </c>
      <c r="H3490" s="146">
        <f>+PI()*G3490^2/4</f>
        <v>4.4178646691106467E-3</v>
      </c>
      <c r="I3490" s="147">
        <f>+D3486+O3486</f>
        <v>335.10828323664242</v>
      </c>
      <c r="J3490" s="147">
        <f>+D3490</f>
        <v>334.90982817526577</v>
      </c>
      <c r="K3490" s="147">
        <f>+I3490-J3490</f>
        <v>0.1984550613766487</v>
      </c>
      <c r="L3490" s="262">
        <f>(-2*POWER(2*9.81*G3490*ABS(K3490)/F3490,0.5))*(LOG10(($D$2/(3.7*G3490))+((2.51*$D$3*POWER(F3490,0.5))/(G3490*POWER(2*9.81*G3490*ABS(K3490),0.5)))))</f>
        <v>0.15645862388105075</v>
      </c>
      <c r="M3490" s="146">
        <f>+IF(K3490&lt;0,-H3490*L3490,H3490*L3490)</f>
        <v>6.9121302662176543E-4</v>
      </c>
      <c r="N3490" s="142">
        <f>+M3490/K3490</f>
        <v>3.4829700075520338E-3</v>
      </c>
      <c r="O3490" s="148">
        <f>2*M3492/N3492</f>
        <v>-8.4213216333408627E-5</v>
      </c>
    </row>
    <row r="3491" spans="2:15" x14ac:dyDescent="0.25">
      <c r="B3491" s="141"/>
      <c r="C3491" s="142"/>
      <c r="D3491" s="143"/>
      <c r="E3491" s="144" t="s">
        <v>167</v>
      </c>
      <c r="F3491" s="143">
        <v>249.85</v>
      </c>
      <c r="G3491" s="143">
        <f>75/1000</f>
        <v>7.4999999999999997E-2</v>
      </c>
      <c r="H3491" s="146">
        <f>+PI()*G3491^2/4</f>
        <v>4.4178646691106467E-3</v>
      </c>
      <c r="I3491" s="147">
        <f>+D3455+O3455</f>
        <v>335.26222017479284</v>
      </c>
      <c r="J3491" s="147">
        <f>+D3490</f>
        <v>334.90982817526577</v>
      </c>
      <c r="K3491" s="147">
        <f>+I3491-J3491</f>
        <v>0.35239199952707168</v>
      </c>
      <c r="L3491" s="142">
        <f>(-2*POWER(2*9.81*G3491*ABS(K3491)/F3491,0.5))*(LOG10(($D$2/(3.7*G3491))+((2.51*$D$3*POWER(F3491,0.5))/(G3491*POWER(2*9.81*G3491*ABS(K3491),0.5)))))</f>
        <v>0.2848638510145165</v>
      </c>
      <c r="M3491" s="146">
        <f>+IF(K3491&lt;0,-H3491*L3491,H3491*L3491)</f>
        <v>1.2584899429038314E-3</v>
      </c>
      <c r="N3491" s="142">
        <f>+M3491/K3491</f>
        <v>3.5712784188993794E-3</v>
      </c>
      <c r="O3491" s="148"/>
    </row>
    <row r="3492" spans="2:15" ht="15.75" x14ac:dyDescent="0.3">
      <c r="B3492" s="141"/>
      <c r="C3492" s="142"/>
      <c r="D3492" s="152"/>
      <c r="E3492" s="144"/>
      <c r="F3492" s="142"/>
      <c r="G3492" s="142"/>
      <c r="H3492" s="146"/>
      <c r="I3492" s="152"/>
      <c r="J3492" s="143"/>
      <c r="K3492" s="142"/>
      <c r="L3492" s="149" t="s">
        <v>166</v>
      </c>
      <c r="M3492" s="150">
        <f>+SUM(M3490:M3491)-C3490</f>
        <v>-2.9703047440318014E-7</v>
      </c>
      <c r="N3492" s="151">
        <f>+SUM(N3490:N3491)</f>
        <v>7.0542484264514132E-3</v>
      </c>
      <c r="O3492" s="153"/>
    </row>
    <row r="3493" spans="2:15" x14ac:dyDescent="0.25">
      <c r="B3493" s="141"/>
      <c r="C3493" s="142"/>
      <c r="D3493" s="152"/>
      <c r="E3493" s="144"/>
      <c r="F3493" s="142"/>
      <c r="G3493" s="142"/>
      <c r="H3493" s="146"/>
      <c r="I3493" s="152"/>
      <c r="J3493" s="143"/>
      <c r="K3493" s="142"/>
      <c r="L3493" s="142"/>
      <c r="M3493" s="142"/>
      <c r="N3493" s="142"/>
      <c r="O3493" s="153"/>
    </row>
    <row r="3494" spans="2:15" x14ac:dyDescent="0.25">
      <c r="B3494" s="154" t="s">
        <v>146</v>
      </c>
      <c r="C3494" s="143">
        <f>4.52/1000</f>
        <v>4.5199999999999997E-3</v>
      </c>
      <c r="D3494" s="156">
        <f>+D3455+O3455</f>
        <v>335.26222017479284</v>
      </c>
      <c r="E3494" s="144" t="s">
        <v>112</v>
      </c>
      <c r="F3494" s="143">
        <v>401.36</v>
      </c>
      <c r="G3494" s="145">
        <f>110/1000</f>
        <v>0.11</v>
      </c>
      <c r="H3494" s="146">
        <f>+PI()*G3494^2/4</f>
        <v>9.5033177771091243E-3</v>
      </c>
      <c r="I3494" s="156">
        <f>+D3481+O3481</f>
        <v>335.30101988141257</v>
      </c>
      <c r="J3494" s="147">
        <f>+D3494</f>
        <v>335.26222017479284</v>
      </c>
      <c r="K3494" s="147">
        <f>+I3494-J3494</f>
        <v>3.8799706619727203E-2</v>
      </c>
      <c r="L3494" s="142">
        <f>(-2*POWER(2*9.81*G3494*ABS(K3494)/F3494,0.5))*(LOG10(($D$2/(3.7*G3494))+((2.51*$D$3*POWER(F3494,0.5))/(G3494*POWER(2*9.81*G3494*ABS(K3494),0.5)))))</f>
        <v>8.0774438195211809E-2</v>
      </c>
      <c r="M3494" s="146">
        <f>+IF(K3494&lt;0,-H3494*L3494,H3494*L3494)</f>
        <v>7.6762515443655867E-4</v>
      </c>
      <c r="N3494" s="142">
        <f>+M3494/K3494</f>
        <v>1.9784303060845044E-2</v>
      </c>
      <c r="O3494" s="148">
        <f>2*M3498/N3498</f>
        <v>-7.9178777528207962E-5</v>
      </c>
    </row>
    <row r="3495" spans="2:15" x14ac:dyDescent="0.25">
      <c r="B3495" s="141"/>
      <c r="C3495" s="142"/>
      <c r="D3495" s="152"/>
      <c r="E3495" s="144" t="s">
        <v>167</v>
      </c>
      <c r="F3495" s="143">
        <v>249.85</v>
      </c>
      <c r="G3495" s="145">
        <f>75/1000</f>
        <v>7.4999999999999997E-2</v>
      </c>
      <c r="H3495" s="146">
        <f>+PI()*G3495^2/4</f>
        <v>4.4178646691106467E-3</v>
      </c>
      <c r="I3495" s="156">
        <f>+D3490+O3490</f>
        <v>334.90974396204945</v>
      </c>
      <c r="J3495" s="147">
        <f>+D3494</f>
        <v>335.26222017479284</v>
      </c>
      <c r="K3495" s="147">
        <f>+I3495-J3495</f>
        <v>-0.35247621274339735</v>
      </c>
      <c r="L3495" s="142">
        <f>(-2*POWER(2*9.81*G3495*ABS(K3495)/F3495,0.5))*(LOG10(($D$2/(3.7*G3495))+((2.51*$D$3*POWER(F3495,0.5))/(G3495*POWER(2*9.81*G3495*ABS(K3495),0.5)))))</f>
        <v>0.28490258074655411</v>
      </c>
      <c r="M3495" s="146">
        <f>+IF(K3495&lt;0,-H3495*L3495,H3495*L3495)</f>
        <v>-1.2586610456186446E-3</v>
      </c>
      <c r="N3495" s="142">
        <f>+M3495/K3495</f>
        <v>3.5709106036467481E-3</v>
      </c>
      <c r="O3495" s="148"/>
    </row>
    <row r="3496" spans="2:15" x14ac:dyDescent="0.25">
      <c r="B3496" s="141"/>
      <c r="C3496" s="142"/>
      <c r="D3496" s="152"/>
      <c r="E3496" s="144" t="s">
        <v>140</v>
      </c>
      <c r="F3496" s="143">
        <v>298.01</v>
      </c>
      <c r="G3496" s="145">
        <f>63/1000</f>
        <v>6.3E-2</v>
      </c>
      <c r="H3496" s="146">
        <f>+PI()*G3496^2/4</f>
        <v>3.1172453105244723E-3</v>
      </c>
      <c r="I3496" s="156">
        <f>+D3461+O3461</f>
        <v>335.22334289668441</v>
      </c>
      <c r="J3496" s="147">
        <f>+D3494</f>
        <v>335.26222017479284</v>
      </c>
      <c r="K3496" s="147">
        <f>+I3496-J3496</f>
        <v>-3.8877278108429891E-2</v>
      </c>
      <c r="L3496" s="142">
        <f>(-2*POWER(2*9.81*G3496*ABS(K3496)/F3496,0.5))*(LOG10(($D$2/(3.7*G3496))+((2.51*$D$3*POWER(F3496,0.5))/(G3496*POWER(2*9.81*G3496*ABS(K3496),0.5)))))</f>
        <v>6.3447189257863676E-2</v>
      </c>
      <c r="M3496" s="146">
        <f>+IF(K3496&lt;0,-H3496*L3496,H3496*L3496)</f>
        <v>-1.9778045318003421E-4</v>
      </c>
      <c r="N3496" s="142">
        <f>+M3496/K3496</f>
        <v>5.0873019615318392E-3</v>
      </c>
      <c r="O3496" s="148"/>
    </row>
    <row r="3497" spans="2:15" x14ac:dyDescent="0.25">
      <c r="B3497" s="141"/>
      <c r="C3497" s="142"/>
      <c r="D3497" s="142"/>
      <c r="E3497" s="144" t="s">
        <v>168</v>
      </c>
      <c r="F3497" s="143">
        <v>184.94</v>
      </c>
      <c r="G3497" s="145">
        <f>110/1000</f>
        <v>0.11</v>
      </c>
      <c r="H3497" s="146">
        <f>+PI()*G3497^2/4</f>
        <v>9.5033177771091243E-3</v>
      </c>
      <c r="I3497" s="156">
        <f>+D3469+O3469</f>
        <v>335.7805020520118</v>
      </c>
      <c r="J3497" s="147">
        <f>+D3494</f>
        <v>335.26222017479284</v>
      </c>
      <c r="K3497" s="147">
        <f>+I3497-J3497</f>
        <v>0.51828187721895347</v>
      </c>
      <c r="L3497" s="142">
        <f>(-2*POWER(2*9.81*G3497*ABS(K3497)/F3497,0.5))*(LOG10(($D$2/(3.7*G3497))+((2.51*$D$3*POWER(F3497,0.5))/(G3497*POWER(2*9.81*G3497*ABS(K3497),0.5)))))</f>
        <v>0.54794469482631136</v>
      </c>
      <c r="M3497" s="146">
        <f>+IF(K3497&lt;0,-H3497*L3497,H3497*L3497)</f>
        <v>5.207292559215519E-3</v>
      </c>
      <c r="N3497" s="142">
        <f>+M3497/K3497</f>
        <v>1.0047220997109349E-2</v>
      </c>
      <c r="O3497" s="148"/>
    </row>
    <row r="3498" spans="2:15" ht="15.75" x14ac:dyDescent="0.3">
      <c r="B3498" s="141"/>
      <c r="C3498" s="142"/>
      <c r="D3498" s="142"/>
      <c r="E3498" s="142"/>
      <c r="F3498" s="142"/>
      <c r="G3498" s="142"/>
      <c r="H3498" s="146"/>
      <c r="I3498" s="152"/>
      <c r="J3498" s="143"/>
      <c r="K3498" s="142"/>
      <c r="L3498" s="149" t="s">
        <v>166</v>
      </c>
      <c r="M3498" s="150">
        <f>+SUM(M3494:M3497)-C3494</f>
        <v>-1.5237851466011823E-6</v>
      </c>
      <c r="N3498" s="151">
        <f>+SUM(N3494:N3497)</f>
        <v>3.8489736623132979E-2</v>
      </c>
      <c r="O3498" s="153"/>
    </row>
    <row r="3499" spans="2:15" x14ac:dyDescent="0.25">
      <c r="B3499" s="141"/>
      <c r="C3499" s="142"/>
      <c r="D3499" s="142"/>
      <c r="E3499" s="142"/>
      <c r="F3499" s="142"/>
      <c r="G3499" s="142"/>
      <c r="H3499" s="146"/>
      <c r="I3499" s="142"/>
      <c r="J3499" s="143"/>
      <c r="K3499" s="142"/>
      <c r="L3499" s="142"/>
      <c r="M3499" s="142"/>
      <c r="N3499" s="142"/>
      <c r="O3499" s="153"/>
    </row>
    <row r="3500" spans="2:15" x14ac:dyDescent="0.25">
      <c r="B3500" s="154" t="s">
        <v>147</v>
      </c>
      <c r="C3500" s="142">
        <f>0.79/1000</f>
        <v>7.9000000000000001E-4</v>
      </c>
      <c r="D3500" s="147">
        <f>+D3461+O3461</f>
        <v>335.22334289668441</v>
      </c>
      <c r="E3500" s="144" t="s">
        <v>140</v>
      </c>
      <c r="F3500" s="143">
        <v>298.01</v>
      </c>
      <c r="G3500" s="143">
        <f>63/1000</f>
        <v>6.3E-2</v>
      </c>
      <c r="H3500" s="146">
        <f>+PI()*G3500^2/4</f>
        <v>3.1172453105244723E-3</v>
      </c>
      <c r="I3500" s="147">
        <f>+D3494+O3494</f>
        <v>335.26214099601532</v>
      </c>
      <c r="J3500" s="147">
        <f>+D3500</f>
        <v>335.22334289668441</v>
      </c>
      <c r="K3500" s="147">
        <f>+I3500-J3500</f>
        <v>3.8798099330904279E-2</v>
      </c>
      <c r="L3500" s="142">
        <f>(-2*POWER(2*9.81*G3500*ABS(K3500)/F3500,0.5))*(LOG10(($D$2/(3.7*G3500))+((2.51*$D$3*POWER(F3500,0.5))/(G3500*POWER(2*9.81*G3500*ABS(K3500),0.5)))))</f>
        <v>6.3371337931889843E-2</v>
      </c>
      <c r="M3500" s="146">
        <f>+IF(K3500&lt;0,-H3500*L3500,H3500*L3500)</f>
        <v>1.9754400598984522E-4</v>
      </c>
      <c r="N3500" s="142">
        <f>+M3500/K3500</f>
        <v>5.0915897787934504E-3</v>
      </c>
      <c r="O3500" s="148">
        <f>2*M3502/N3502</f>
        <v>-7.9877776194674365E-5</v>
      </c>
    </row>
    <row r="3501" spans="2:15" x14ac:dyDescent="0.25">
      <c r="B3501" s="141"/>
      <c r="C3501" s="142"/>
      <c r="D3501" s="142"/>
      <c r="E3501" s="144" t="s">
        <v>169</v>
      </c>
      <c r="F3501" s="143">
        <v>119.71</v>
      </c>
      <c r="G3501" s="143">
        <f>63/1000</f>
        <v>6.3E-2</v>
      </c>
      <c r="H3501" s="146">
        <f>+PI()*G3501^2/4</f>
        <v>3.1172453105244723E-3</v>
      </c>
      <c r="I3501" s="147">
        <f>+D3465+O3465</f>
        <v>335.32667409708091</v>
      </c>
      <c r="J3501" s="147">
        <f>+D3500</f>
        <v>335.22334289668441</v>
      </c>
      <c r="K3501" s="147">
        <f>+I3501-J3501</f>
        <v>0.10333120039649657</v>
      </c>
      <c r="L3501" s="142">
        <f>(-2*POWER(2*9.81*G3501*ABS(K3501)/F3501,0.5))*(LOG10(($D$2/(3.7*G3501))+((2.51*$D$3*POWER(F3501,0.5))/(G3501*POWER(2*9.81*G3501*ABS(K3501),0.5)))))</f>
        <v>0.18991890515328982</v>
      </c>
      <c r="M3501" s="146">
        <f>+IF(K3501&lt;0,-H3501*L3501,H3501*L3501)</f>
        <v>5.9202381646903475E-4</v>
      </c>
      <c r="N3501" s="142">
        <f>+M3501/K3501</f>
        <v>5.7293810020337989E-3</v>
      </c>
      <c r="O3501" s="148"/>
    </row>
    <row r="3502" spans="2:15" ht="15.75" x14ac:dyDescent="0.3">
      <c r="B3502" s="141"/>
      <c r="C3502" s="142"/>
      <c r="D3502" s="142"/>
      <c r="E3502" s="142"/>
      <c r="F3502" s="142"/>
      <c r="G3502" s="142"/>
      <c r="H3502" s="146"/>
      <c r="I3502" s="142"/>
      <c r="J3502" s="142"/>
      <c r="K3502" s="142"/>
      <c r="L3502" s="149" t="s">
        <v>166</v>
      </c>
      <c r="M3502" s="150">
        <f>+SUM(M3500:M3501)-C3500</f>
        <v>-4.3217754112001485E-7</v>
      </c>
      <c r="N3502" s="151">
        <f>+SUM(N3500:N3501)</f>
        <v>1.0820970780827249E-2</v>
      </c>
      <c r="O3502" s="153"/>
    </row>
    <row r="3503" spans="2:15" x14ac:dyDescent="0.25">
      <c r="B3503" s="141"/>
      <c r="C3503" s="142"/>
      <c r="D3503" s="142"/>
      <c r="E3503" s="142"/>
      <c r="F3503" s="142"/>
      <c r="G3503" s="142"/>
      <c r="H3503" s="146"/>
      <c r="I3503" s="142"/>
      <c r="J3503" s="142"/>
      <c r="K3503" s="142"/>
      <c r="L3503" s="142"/>
      <c r="M3503" s="142"/>
      <c r="N3503" s="142"/>
      <c r="O3503" s="153"/>
    </row>
    <row r="3504" spans="2:15" x14ac:dyDescent="0.25">
      <c r="B3504" s="154" t="s">
        <v>148</v>
      </c>
      <c r="C3504" s="142">
        <f>0.76/1000</f>
        <v>7.6000000000000004E-4</v>
      </c>
      <c r="D3504" s="147">
        <f>+D3465+O3465</f>
        <v>335.32667409708091</v>
      </c>
      <c r="E3504" s="144" t="s">
        <v>169</v>
      </c>
      <c r="F3504" s="143">
        <v>119.71</v>
      </c>
      <c r="G3504" s="143">
        <f>63/1000</f>
        <v>6.3E-2</v>
      </c>
      <c r="H3504" s="146">
        <f>+PI()*G3504^2/4</f>
        <v>3.1172453105244723E-3</v>
      </c>
      <c r="I3504" s="147">
        <f>+D3500+O3500</f>
        <v>335.2232630189082</v>
      </c>
      <c r="J3504" s="261">
        <f>+D3504</f>
        <v>335.32667409708091</v>
      </c>
      <c r="K3504" s="147">
        <f>+I3504-J3504</f>
        <v>-0.10341107817271222</v>
      </c>
      <c r="L3504" s="142">
        <f>(-2*POWER(2*9.81*G3504*ABS(K3504)/F3504,0.5))*(LOG10(($D$2/(3.7*G3504))+((2.51*$D$3*POWER(F3504,0.5))/(G3504*POWER(2*9.81*G3504*ABS(K3504),0.5)))))</f>
        <v>0.19000320619090452</v>
      </c>
      <c r="M3504" s="146">
        <f>+IF(K3504&lt;0,-H3504*L3504,H3504*L3504)</f>
        <v>-5.9228660348321146E-4</v>
      </c>
      <c r="N3504" s="142">
        <f>+M3504/K3504</f>
        <v>5.7274966468679762E-3</v>
      </c>
      <c r="O3504" s="148">
        <f>2*M3506/N3506</f>
        <v>-7.5425870639504966E-5</v>
      </c>
    </row>
    <row r="3505" spans="2:15" x14ac:dyDescent="0.25">
      <c r="B3505" s="141"/>
      <c r="C3505" s="142"/>
      <c r="D3505" s="142"/>
      <c r="E3505" s="144" t="s">
        <v>122</v>
      </c>
      <c r="F3505" s="143">
        <v>283.68</v>
      </c>
      <c r="G3505" s="143">
        <f>75/1000</f>
        <v>7.4999999999999997E-2</v>
      </c>
      <c r="H3505" s="146">
        <f>+PI()*G3505^2/4</f>
        <v>4.4178646691106467E-3</v>
      </c>
      <c r="I3505" s="147">
        <f>+D3469+O3469</f>
        <v>335.7805020520118</v>
      </c>
      <c r="J3505" s="261">
        <f>+D3504</f>
        <v>335.32667409708091</v>
      </c>
      <c r="K3505" s="147">
        <f>+I3505-J3505</f>
        <v>0.45382795493088679</v>
      </c>
      <c r="L3505" s="262">
        <f>(-2*POWER(2*9.81*G3505*ABS(K3505)/F3505,0.5))*(LOG10(($D$2/(3.7*G3505))+((2.51*$D$3*POWER(F3505,0.5))/(G3505*POWER(2*9.81*G3505*ABS(K3505),0.5)))))</f>
        <v>0.3060207491175671</v>
      </c>
      <c r="M3505" s="146">
        <f>+IF(K3505&lt;0,-H3505*L3505,H3505*L3505)</f>
        <v>1.3519582555412729E-3</v>
      </c>
      <c r="N3505" s="142">
        <f>+M3505/K3505</f>
        <v>2.9790105277828511E-3</v>
      </c>
      <c r="O3505" s="148"/>
    </row>
    <row r="3506" spans="2:15" ht="15.75" x14ac:dyDescent="0.3">
      <c r="B3506" s="141"/>
      <c r="C3506" s="142"/>
      <c r="D3506" s="142"/>
      <c r="E3506" s="142"/>
      <c r="F3506" s="142"/>
      <c r="G3506" s="142"/>
      <c r="H3506" s="142"/>
      <c r="I3506" s="142"/>
      <c r="J3506" s="142"/>
      <c r="K3506" s="142"/>
      <c r="L3506" s="149" t="s">
        <v>166</v>
      </c>
      <c r="M3506" s="150">
        <f>+SUM(M3504:M3505)-C3504</f>
        <v>-3.2834794193856761E-7</v>
      </c>
      <c r="N3506" s="151">
        <f>+SUM(N3504:N3505)</f>
        <v>8.7065071746508273E-3</v>
      </c>
      <c r="O3506" s="153"/>
    </row>
    <row r="3507" spans="2:15" x14ac:dyDescent="0.25">
      <c r="B3507" s="154"/>
      <c r="C3507" s="142"/>
      <c r="D3507" s="142"/>
      <c r="E3507" s="142"/>
      <c r="F3507" s="142"/>
      <c r="G3507" s="142"/>
      <c r="H3507" s="142"/>
      <c r="I3507" s="142"/>
      <c r="J3507" s="142"/>
      <c r="K3507" s="142"/>
      <c r="L3507" s="142"/>
      <c r="M3507" s="142"/>
      <c r="N3507" s="142"/>
      <c r="O3507" s="153"/>
    </row>
    <row r="3508" spans="2:15" x14ac:dyDescent="0.25">
      <c r="B3508" s="154" t="s">
        <v>142</v>
      </c>
      <c r="C3508" s="142">
        <f>3.71/1000</f>
        <v>3.7099999999999998E-3</v>
      </c>
      <c r="D3508" s="147">
        <f>+D3469+O3469</f>
        <v>335.7805020520118</v>
      </c>
      <c r="E3508" s="144" t="s">
        <v>168</v>
      </c>
      <c r="F3508" s="143">
        <v>184.94</v>
      </c>
      <c r="G3508" s="145">
        <f>110/1000</f>
        <v>0.11</v>
      </c>
      <c r="H3508" s="146">
        <f>+PI()*G3508^2/4</f>
        <v>9.5033177771091243E-3</v>
      </c>
      <c r="I3508" s="147">
        <f>+D3494+O3494</f>
        <v>335.26214099601532</v>
      </c>
      <c r="J3508" s="261">
        <f>+D3508</f>
        <v>335.7805020520118</v>
      </c>
      <c r="K3508" s="147">
        <f>+I3508-J3508</f>
        <v>-0.51836105599647908</v>
      </c>
      <c r="L3508" s="262">
        <f>(-2*POWER(2*9.81*G3508*ABS(K3508)/F3508,0.5))*(LOG10(($D$2/(3.7*G3508))+((2.51*$D$3*POWER(F3508,0.5))/(G3508*POWER(2*9.81*G3508*ABS(K3508),0.5)))))</f>
        <v>0.54799164493968755</v>
      </c>
      <c r="M3508" s="146">
        <f>+IF(K3508&lt;0,-H3508*L3508,H3508*L3508)</f>
        <v>-5.2077387410626036E-3</v>
      </c>
      <c r="N3508" s="142">
        <f>+M3508/K3508</f>
        <v>1.0046547055992526E-2</v>
      </c>
      <c r="O3508" s="148">
        <f>2*M3511/N3511</f>
        <v>-6.346614943075853E-5</v>
      </c>
    </row>
    <row r="3509" spans="2:15" x14ac:dyDescent="0.25">
      <c r="B3509" s="141"/>
      <c r="C3509" s="142"/>
      <c r="D3509" s="142"/>
      <c r="E3509" s="144" t="s">
        <v>171</v>
      </c>
      <c r="F3509" s="143">
        <v>283.68</v>
      </c>
      <c r="G3509" s="143">
        <f>75/1000</f>
        <v>7.4999999999999997E-2</v>
      </c>
      <c r="H3509" s="146">
        <f>+PI()*G3509^2/4</f>
        <v>4.4178646691106467E-3</v>
      </c>
      <c r="I3509" s="147">
        <f>+D3504+O3504</f>
        <v>335.32659867121026</v>
      </c>
      <c r="J3509" s="261">
        <f>+D3508</f>
        <v>335.7805020520118</v>
      </c>
      <c r="K3509" s="147">
        <f>+I3509-J3509</f>
        <v>-0.45390338080153469</v>
      </c>
      <c r="L3509" s="262">
        <f>(-2*POWER(2*9.81*G3509*ABS(K3509)/F3509,0.5))*(LOG10(($D$2/(3.7*G3509))+((2.51*$D$3*POWER(F3509,0.5))/(G3509*POWER(2*9.81*G3509*ABS(K3509),0.5)))))</f>
        <v>0.30604965337749196</v>
      </c>
      <c r="M3509" s="146">
        <f>+IF(K3509&lt;0,-H3509*L3509,H3509*L3509)</f>
        <v>-1.3520859506499817E-3</v>
      </c>
      <c r="N3509" s="142">
        <f>+M3509/K3509</f>
        <v>2.978796827338833E-3</v>
      </c>
      <c r="O3509" s="148"/>
    </row>
    <row r="3510" spans="2:15" x14ac:dyDescent="0.25">
      <c r="B3510" s="141"/>
      <c r="C3510" s="142"/>
      <c r="D3510" s="142"/>
      <c r="E3510" s="144" t="s">
        <v>170</v>
      </c>
      <c r="F3510" s="143">
        <v>372.26</v>
      </c>
      <c r="G3510" s="145">
        <f>110/1000</f>
        <v>0.11</v>
      </c>
      <c r="H3510" s="146">
        <f>+PI()*G3510^2/4</f>
        <v>9.5033177771091243E-3</v>
      </c>
      <c r="I3510" s="147">
        <v>339.3</v>
      </c>
      <c r="J3510" s="261">
        <f>+D3508</f>
        <v>335.7805020520118</v>
      </c>
      <c r="K3510" s="147">
        <f>+I3510-J3510</f>
        <v>3.5194979479882136</v>
      </c>
      <c r="L3510" s="262">
        <f>(-2*POWER(2*9.81*G3510*ABS(K3510)/F3510,0.5))*(LOG10(($D$2/(3.7*G3510))+((2.51*$D$3*POWER(F3510,0.5))/(G3510*POWER(2*9.81*G3510*ABS(K3510),0.5)))))</f>
        <v>1.0806035330441683</v>
      </c>
      <c r="M3510" s="146">
        <f>+IF(K3510&lt;0,-H3510*L3510,H3510*L3510)</f>
        <v>1.0269318765585572E-2</v>
      </c>
      <c r="N3510" s="142">
        <f>+M3510/K3510</f>
        <v>2.9178362702145162E-3</v>
      </c>
      <c r="O3510" s="148"/>
    </row>
    <row r="3511" spans="2:15" ht="16.5" thickBot="1" x14ac:dyDescent="0.35">
      <c r="B3511" s="299"/>
      <c r="C3511" s="300"/>
      <c r="D3511" s="300"/>
      <c r="E3511" s="300"/>
      <c r="F3511" s="300"/>
      <c r="G3511" s="300"/>
      <c r="H3511" s="300"/>
      <c r="I3511" s="300"/>
      <c r="J3511" s="300"/>
      <c r="K3511" s="300"/>
      <c r="L3511" s="301" t="s">
        <v>166</v>
      </c>
      <c r="M3511" s="302">
        <f>+SUM(M3508:M3510)-C3508</f>
        <v>-5.0592612701322315E-7</v>
      </c>
      <c r="N3511" s="303">
        <f>+SUM(N3508:N3510)</f>
        <v>1.5943180153545875E-2</v>
      </c>
      <c r="O3511" s="304"/>
    </row>
    <row r="3513" spans="2:15" ht="15.75" thickBot="1" x14ac:dyDescent="0.3"/>
    <row r="3514" spans="2:15" ht="15.75" thickBot="1" x14ac:dyDescent="0.3">
      <c r="B3514" s="131">
        <f>+B3475+1</f>
        <v>91</v>
      </c>
      <c r="D3514" s="297"/>
    </row>
    <row r="3515" spans="2:15" ht="32.25" thickBot="1" x14ac:dyDescent="0.3">
      <c r="B3515" s="125" t="s">
        <v>151</v>
      </c>
      <c r="C3515" s="298" t="s">
        <v>161</v>
      </c>
      <c r="D3515" s="298" t="s">
        <v>153</v>
      </c>
      <c r="E3515" s="125" t="s">
        <v>152</v>
      </c>
      <c r="F3515" s="125" t="s">
        <v>78</v>
      </c>
      <c r="G3515" s="125" t="s">
        <v>115</v>
      </c>
      <c r="H3515" s="125" t="s">
        <v>154</v>
      </c>
      <c r="I3515" s="125" t="s">
        <v>155</v>
      </c>
      <c r="J3515" s="125" t="s">
        <v>156</v>
      </c>
      <c r="K3515" s="125" t="s">
        <v>157</v>
      </c>
      <c r="L3515" s="125" t="s">
        <v>82</v>
      </c>
      <c r="M3515" s="125" t="s">
        <v>164</v>
      </c>
      <c r="N3515" s="125" t="s">
        <v>158</v>
      </c>
      <c r="O3515" s="129" t="s">
        <v>165</v>
      </c>
    </row>
    <row r="3516" spans="2:15" x14ac:dyDescent="0.25">
      <c r="B3516" s="132" t="s">
        <v>127</v>
      </c>
      <c r="C3516" s="133">
        <f>2.97/1000</f>
        <v>2.97E-3</v>
      </c>
      <c r="D3516" s="134">
        <f>+D3477+O3477</f>
        <v>336.4689757505933</v>
      </c>
      <c r="E3516" s="135" t="s">
        <v>110</v>
      </c>
      <c r="F3516" s="136">
        <v>310.83</v>
      </c>
      <c r="G3516" s="137">
        <f>110/1000</f>
        <v>0.11</v>
      </c>
      <c r="H3516" s="138">
        <f>+PI()*G3516^2/4</f>
        <v>9.5033177771091243E-3</v>
      </c>
      <c r="I3516" s="134">
        <v>339.3</v>
      </c>
      <c r="J3516" s="134">
        <f>+D3516</f>
        <v>336.4689757505933</v>
      </c>
      <c r="K3516" s="134">
        <f>+I3516-J3516</f>
        <v>2.8310242494067097</v>
      </c>
      <c r="L3516" s="133">
        <f>(-2*POWER(2*9.81*G3516*ABS(K3516)/F3516,0.5))*(LOG10(($D$2/(3.7*G3516))+((2.51*$D$3*POWER(F3516,0.5))/(G3516*POWER(2*9.81*G3516*ABS(K3516),0.5)))))</f>
        <v>1.0583964458106463</v>
      </c>
      <c r="M3516" s="139">
        <f>+IF(K3516&lt;0,-H3516*L3516,H3516*L3516)</f>
        <v>1.0058277758701429E-2</v>
      </c>
      <c r="N3516" s="133">
        <f>+M3516/K3516</f>
        <v>3.5528758755101852E-3</v>
      </c>
      <c r="O3516" s="140">
        <f>2*M3518/N3518</f>
        <v>-5.1813202889858926E-5</v>
      </c>
    </row>
    <row r="3517" spans="2:15" x14ac:dyDescent="0.25">
      <c r="B3517" s="141"/>
      <c r="C3517" s="142"/>
      <c r="D3517" s="143"/>
      <c r="E3517" s="144" t="s">
        <v>138</v>
      </c>
      <c r="F3517" s="143">
        <v>240.22</v>
      </c>
      <c r="G3517" s="145">
        <f>110/1000</f>
        <v>0.11</v>
      </c>
      <c r="H3517" s="146">
        <f>+PI()*G3517^2/4</f>
        <v>9.5033177771091243E-3</v>
      </c>
      <c r="I3517" s="147">
        <f>+D3481+O3481</f>
        <v>335.30101988141257</v>
      </c>
      <c r="J3517" s="147">
        <f>+D3516</f>
        <v>336.4689757505933</v>
      </c>
      <c r="K3517" s="147">
        <f>+I3517-J3517</f>
        <v>-1.1679558691807301</v>
      </c>
      <c r="L3517" s="142">
        <f>(-2*POWER(2*9.81*G3517*ABS(K3517)/F3517,0.5))*(LOG10(($D$2/(3.7*G3517))+((2.51*$D$3*POWER(F3517,0.5))/(G3517*POWER(2*9.81*G3517*ABS(K3517),0.5)))))</f>
        <v>0.74590024237418828</v>
      </c>
      <c r="M3517" s="146">
        <f>+IF(K3517&lt;0,-H3517*L3517,H3517*L3517)</f>
        <v>-7.088527033304628E-3</v>
      </c>
      <c r="N3517" s="142">
        <f>+M3517/K3517</f>
        <v>6.0691736908492265E-3</v>
      </c>
      <c r="O3517" s="148"/>
    </row>
    <row r="3518" spans="2:15" ht="15.75" x14ac:dyDescent="0.3">
      <c r="B3518" s="141"/>
      <c r="C3518" s="142"/>
      <c r="D3518" s="143"/>
      <c r="E3518" s="144"/>
      <c r="F3518" s="143"/>
      <c r="G3518" s="145"/>
      <c r="H3518" s="146"/>
      <c r="I3518" s="147"/>
      <c r="J3518" s="147"/>
      <c r="K3518" s="147"/>
      <c r="L3518" s="149" t="s">
        <v>166</v>
      </c>
      <c r="M3518" s="150">
        <f>+SUM(M3516:M3517)-C3516</f>
        <v>-2.4927460319902964E-7</v>
      </c>
      <c r="N3518" s="151">
        <f>+SUM(N3516:N3517)</f>
        <v>9.6220495663594113E-3</v>
      </c>
      <c r="O3518" s="148"/>
    </row>
    <row r="3519" spans="2:15" x14ac:dyDescent="0.25">
      <c r="B3519" s="141"/>
      <c r="C3519" s="142"/>
      <c r="D3519" s="143"/>
      <c r="E3519" s="144"/>
      <c r="F3519" s="142"/>
      <c r="G3519" s="142"/>
      <c r="H3519" s="146"/>
      <c r="I3519" s="152"/>
      <c r="J3519" s="142"/>
      <c r="K3519" s="142"/>
      <c r="L3519" s="142"/>
      <c r="M3519" s="142"/>
      <c r="N3519" s="142"/>
      <c r="O3519" s="153"/>
    </row>
    <row r="3520" spans="2:15" x14ac:dyDescent="0.25">
      <c r="B3520" s="154" t="s">
        <v>128</v>
      </c>
      <c r="C3520" s="142">
        <f>3.73/1000</f>
        <v>3.7299999999999998E-3</v>
      </c>
      <c r="D3520" s="147">
        <f>+D3481+O3481</f>
        <v>335.30101988141257</v>
      </c>
      <c r="E3520" s="144" t="s">
        <v>138</v>
      </c>
      <c r="F3520" s="143">
        <v>240.22</v>
      </c>
      <c r="G3520" s="155">
        <f>110/1000</f>
        <v>0.11</v>
      </c>
      <c r="H3520" s="146">
        <f>+PI()*G3520^2/4</f>
        <v>9.5033177771091243E-3</v>
      </c>
      <c r="I3520" s="156">
        <f>+D3516+O3516</f>
        <v>336.4689239373904</v>
      </c>
      <c r="J3520" s="147">
        <f>+D3520</f>
        <v>335.30101988141257</v>
      </c>
      <c r="K3520" s="147">
        <f>+I3520-J3520</f>
        <v>1.1679040559778286</v>
      </c>
      <c r="L3520" s="142">
        <f>(-2*POWER(2*9.81*G3520*ABS(K3520)/F3520,0.5))*(LOG10(($D$2/(3.7*G3520))+((2.51*$D$3*POWER(F3520,0.5))/(G3520*POWER(2*9.81*G3520*ABS(K3520),0.5)))))</f>
        <v>0.74588175550446512</v>
      </c>
      <c r="M3520" s="146">
        <f>+IF(K3520&lt;0,-H3520*L3520,H3520*L3520)</f>
        <v>7.088351346706945E-3</v>
      </c>
      <c r="N3520" s="142">
        <f>+M3520/K3520</f>
        <v>6.0692925163036765E-3</v>
      </c>
      <c r="O3520" s="148">
        <f>2*M3523/N3523</f>
        <v>-7.5731403289245895E-5</v>
      </c>
    </row>
    <row r="3521" spans="2:15" x14ac:dyDescent="0.25">
      <c r="B3521" s="141"/>
      <c r="C3521" s="142"/>
      <c r="D3521" s="143"/>
      <c r="E3521" s="144" t="s">
        <v>139</v>
      </c>
      <c r="F3521" s="147">
        <v>237.3</v>
      </c>
      <c r="G3521" s="155">
        <f>110/1000</f>
        <v>0.11</v>
      </c>
      <c r="H3521" s="146">
        <f>+PI()*G3521^2/4</f>
        <v>9.5033177771091243E-3</v>
      </c>
      <c r="I3521" s="156">
        <f>+D3486+O3486</f>
        <v>335.10828323664242</v>
      </c>
      <c r="J3521" s="147">
        <f>+D3520</f>
        <v>335.30101988141257</v>
      </c>
      <c r="K3521" s="147">
        <f>+I3521-J3521</f>
        <v>-0.19273664477015018</v>
      </c>
      <c r="L3521" s="142">
        <f>(-2*POWER(2*9.81*G3521*ABS(K3521)/F3521,0.5))*(LOG10(($D$2/(3.7*G3521))+((2.51*$D$3*POWER(F3521,0.5))/(G3521*POWER(2*9.81*G3521*ABS(K3521),0.5)))))</f>
        <v>0.27267418027114854</v>
      </c>
      <c r="M3521" s="146">
        <f>+IF(K3521&lt;0,-H3521*L3521,H3521*L3521)</f>
        <v>-2.591309384729464E-3</v>
      </c>
      <c r="N3521" s="142">
        <f>+M3521/K3521</f>
        <v>1.3444819420924098E-2</v>
      </c>
      <c r="O3521" s="148"/>
    </row>
    <row r="3522" spans="2:15" x14ac:dyDescent="0.25">
      <c r="B3522" s="141"/>
      <c r="C3522" s="142"/>
      <c r="D3522" s="143"/>
      <c r="E3522" s="144" t="s">
        <v>112</v>
      </c>
      <c r="F3522" s="143">
        <v>401.36</v>
      </c>
      <c r="G3522" s="155">
        <f>110/1000</f>
        <v>0.11</v>
      </c>
      <c r="H3522" s="146">
        <f>+PI()*G3522^2/4</f>
        <v>9.5033177771091243E-3</v>
      </c>
      <c r="I3522" s="156">
        <f>+D3494+O3494</f>
        <v>335.26214099601532</v>
      </c>
      <c r="J3522" s="147">
        <f>+D3520</f>
        <v>335.30101988141257</v>
      </c>
      <c r="K3522" s="147">
        <f>+I3522-J3522</f>
        <v>-3.8878885397252816E-2</v>
      </c>
      <c r="L3522" s="142">
        <f>(-2*POWER(2*9.81*G3522*ABS(K3522)/F3522,0.5))*(LOG10(($D$2/(3.7*G3522))+((2.51*$D$3*POWER(F3522,0.5))/(G3522*POWER(2*9.81*G3522*ABS(K3522),0.5)))))</f>
        <v>8.086958650089042E-2</v>
      </c>
      <c r="M3522" s="146">
        <f>+IF(K3522&lt;0,-H3522*L3522,H3522*L3522)</f>
        <v>-7.6852937902137603E-4</v>
      </c>
      <c r="N3522" s="142">
        <f>+M3522/K3522</f>
        <v>1.9767268818763006E-2</v>
      </c>
      <c r="O3522" s="148"/>
    </row>
    <row r="3523" spans="2:15" ht="15.75" x14ac:dyDescent="0.3">
      <c r="B3523" s="141"/>
      <c r="C3523" s="142"/>
      <c r="D3523" s="143"/>
      <c r="E3523" s="144"/>
      <c r="F3523" s="143"/>
      <c r="G3523" s="155"/>
      <c r="H3523" s="146"/>
      <c r="I3523" s="156"/>
      <c r="J3523" s="147"/>
      <c r="K3523" s="147"/>
      <c r="L3523" s="149" t="s">
        <v>166</v>
      </c>
      <c r="M3523" s="150">
        <f>+SUM(M3520:M3522)-C3520</f>
        <v>-1.4874170438951805E-6</v>
      </c>
      <c r="N3523" s="151">
        <f>+SUM(N3520:N3522)</f>
        <v>3.9281380755990782E-2</v>
      </c>
      <c r="O3523" s="153"/>
    </row>
    <row r="3524" spans="2:15" x14ac:dyDescent="0.25">
      <c r="B3524" s="141"/>
      <c r="C3524" s="142"/>
      <c r="D3524" s="143"/>
      <c r="E3524" s="144"/>
      <c r="F3524" s="142"/>
      <c r="G3524" s="142"/>
      <c r="H3524" s="146"/>
      <c r="I3524" s="152"/>
      <c r="J3524" s="143"/>
      <c r="K3524" s="142"/>
      <c r="L3524" s="142"/>
      <c r="M3524" s="142"/>
      <c r="N3524" s="142"/>
      <c r="O3524" s="153"/>
    </row>
    <row r="3525" spans="2:15" x14ac:dyDescent="0.25">
      <c r="B3525" s="154" t="s">
        <v>141</v>
      </c>
      <c r="C3525" s="179">
        <f>1.9/1000</f>
        <v>1.9E-3</v>
      </c>
      <c r="D3525" s="147">
        <f>+D3486+O3486</f>
        <v>335.10828323664242</v>
      </c>
      <c r="E3525" s="144" t="s">
        <v>139</v>
      </c>
      <c r="F3525" s="147">
        <v>237.3</v>
      </c>
      <c r="G3525" s="155">
        <f>110/1000</f>
        <v>0.11</v>
      </c>
      <c r="H3525" s="146">
        <f>+PI()*G3525^2/4</f>
        <v>9.5033177771091243E-3</v>
      </c>
      <c r="I3525" s="156">
        <f>+D3520+O3520</f>
        <v>335.30094415000929</v>
      </c>
      <c r="J3525" s="147">
        <f>+D3525</f>
        <v>335.10828323664242</v>
      </c>
      <c r="K3525" s="147">
        <f>+I3525-J3525</f>
        <v>0.19266091336686486</v>
      </c>
      <c r="L3525" s="142">
        <f>(-2*POWER(2*9.81*G3525*ABS(K3525)/F3525,0.5))*(LOG10(($D$2/(3.7*G3525))+((2.51*$D$3*POWER(F3525,0.5))/(G3525*POWER(2*9.81*G3525*ABS(K3525),0.5)))))</f>
        <v>0.27261350746227142</v>
      </c>
      <c r="M3525" s="146">
        <f>+IF(K3525&lt;0,-H3525*L3525,H3525*L3525)</f>
        <v>2.590732791746275E-3</v>
      </c>
      <c r="N3525" s="142">
        <f>+M3525/K3525</f>
        <v>1.3447111541576689E-2</v>
      </c>
      <c r="O3525" s="148">
        <f>2*M3527/N3527</f>
        <v>-7.6640711214935237E-5</v>
      </c>
    </row>
    <row r="3526" spans="2:15" x14ac:dyDescent="0.25">
      <c r="B3526" s="141"/>
      <c r="C3526" s="142"/>
      <c r="D3526" s="143"/>
      <c r="E3526" s="144" t="s">
        <v>117</v>
      </c>
      <c r="F3526" s="143">
        <v>401.35</v>
      </c>
      <c r="G3526" s="143">
        <f>75/1000</f>
        <v>7.4999999999999997E-2</v>
      </c>
      <c r="H3526" s="146">
        <f>+PI()*G3526^2/4</f>
        <v>4.4178646691106467E-3</v>
      </c>
      <c r="I3526" s="156">
        <f>+D3490+O3490</f>
        <v>334.90974396204945</v>
      </c>
      <c r="J3526" s="147">
        <f>+D3525</f>
        <v>335.10828323664242</v>
      </c>
      <c r="K3526" s="147">
        <f>+I3526-J3526</f>
        <v>-0.19853927459297438</v>
      </c>
      <c r="L3526" s="142">
        <f>(-2*POWER(2*9.81*G3526*ABS(K3526)/F3526,0.5))*(LOG10(($D$2/(3.7*G3526))+((2.51*$D$3*POWER(F3526,0.5))/(G3526*POWER(2*9.81*G3526*ABS(K3526),0.5)))))</f>
        <v>0.15649676624028791</v>
      </c>
      <c r="M3526" s="146">
        <f>+IF(K3526&lt;0,-H3526*L3526,H3526*L3526)</f>
        <v>-6.9138153440303574E-4</v>
      </c>
      <c r="N3526" s="142">
        <f>+M3526/K3526</f>
        <v>3.4823413947715782E-3</v>
      </c>
      <c r="O3526" s="148"/>
    </row>
    <row r="3527" spans="2:15" ht="15.75" x14ac:dyDescent="0.3">
      <c r="B3527" s="141"/>
      <c r="C3527" s="142"/>
      <c r="D3527" s="143"/>
      <c r="E3527" s="144"/>
      <c r="F3527" s="142"/>
      <c r="G3527" s="142"/>
      <c r="H3527" s="146"/>
      <c r="I3527" s="152"/>
      <c r="J3527" s="143"/>
      <c r="K3527" s="142"/>
      <c r="L3527" s="149" t="s">
        <v>166</v>
      </c>
      <c r="M3527" s="150">
        <f>+SUM(M3525:M3526)-C3525</f>
        <v>-6.4874265676075245E-7</v>
      </c>
      <c r="N3527" s="151">
        <f>+SUM(N3525:N3526)</f>
        <v>1.6929452936348267E-2</v>
      </c>
      <c r="O3527" s="153"/>
    </row>
    <row r="3528" spans="2:15" ht="15.75" x14ac:dyDescent="0.3">
      <c r="B3528" s="141"/>
      <c r="C3528" s="142"/>
      <c r="D3528" s="143"/>
      <c r="E3528" s="144"/>
      <c r="F3528" s="142"/>
      <c r="G3528" s="142"/>
      <c r="H3528" s="146"/>
      <c r="I3528" s="152"/>
      <c r="J3528" s="143"/>
      <c r="K3528" s="142"/>
      <c r="L3528" s="149"/>
      <c r="M3528" s="150"/>
      <c r="N3528" s="151"/>
      <c r="O3528" s="153"/>
    </row>
    <row r="3529" spans="2:15" x14ac:dyDescent="0.25">
      <c r="B3529" s="154" t="s">
        <v>145</v>
      </c>
      <c r="C3529" s="143">
        <f>1.95/1000</f>
        <v>1.9499999999999999E-3</v>
      </c>
      <c r="D3529" s="147">
        <f>+D3490+O3490</f>
        <v>334.90974396204945</v>
      </c>
      <c r="E3529" s="144" t="s">
        <v>117</v>
      </c>
      <c r="F3529" s="143">
        <v>401.35</v>
      </c>
      <c r="G3529" s="143">
        <f>75/1000</f>
        <v>7.4999999999999997E-2</v>
      </c>
      <c r="H3529" s="146">
        <f>+PI()*G3529^2/4</f>
        <v>4.4178646691106467E-3</v>
      </c>
      <c r="I3529" s="147">
        <f>+D3525+O3525</f>
        <v>335.10820659593122</v>
      </c>
      <c r="J3529" s="147">
        <f>+D3529</f>
        <v>334.90974396204945</v>
      </c>
      <c r="K3529" s="147">
        <f>+I3529-J3529</f>
        <v>0.19846263388177476</v>
      </c>
      <c r="L3529" s="262">
        <f>(-2*POWER(2*9.81*G3529*ABS(K3529)/F3529,0.5))*(LOG10(($D$2/(3.7*G3529))+((2.51*$D$3*POWER(F3529,0.5))/(G3529*POWER(2*9.81*G3529*ABS(K3529),0.5)))))</f>
        <v>0.15646205395418369</v>
      </c>
      <c r="M3529" s="146">
        <f>+IF(K3529&lt;0,-H3529*L3529,H3529*L3529)</f>
        <v>6.9122818022067194E-4</v>
      </c>
      <c r="N3529" s="142">
        <f>+M3529/K3529</f>
        <v>3.482913466886871E-3</v>
      </c>
      <c r="O3529" s="148">
        <f>2*M3531/N3531</f>
        <v>-7.7017566331437853E-5</v>
      </c>
    </row>
    <row r="3530" spans="2:15" x14ac:dyDescent="0.25">
      <c r="B3530" s="141"/>
      <c r="C3530" s="142"/>
      <c r="D3530" s="143"/>
      <c r="E3530" s="144" t="s">
        <v>167</v>
      </c>
      <c r="F3530" s="143">
        <v>249.85</v>
      </c>
      <c r="G3530" s="143">
        <f>75/1000</f>
        <v>7.4999999999999997E-2</v>
      </c>
      <c r="H3530" s="146">
        <f>+PI()*G3530^2/4</f>
        <v>4.4178646691106467E-3</v>
      </c>
      <c r="I3530" s="147">
        <f>+D3494+O3494</f>
        <v>335.26214099601532</v>
      </c>
      <c r="J3530" s="147">
        <f>+D3529</f>
        <v>334.90974396204945</v>
      </c>
      <c r="K3530" s="147">
        <f>+I3530-J3530</f>
        <v>0.35239703396587174</v>
      </c>
      <c r="L3530" s="142">
        <f>(-2*POWER(2*9.81*G3530*ABS(K3530)/F3530,0.5))*(LOG10(($D$2/(3.7*G3530))+((2.51*$D$3*POWER(F3530,0.5))/(G3530*POWER(2*9.81*G3530*ABS(K3530),0.5)))))</f>
        <v>0.28486616647173812</v>
      </c>
      <c r="M3530" s="146">
        <f>+IF(K3530&lt;0,-H3530*L3530,H3530*L3530)</f>
        <v>1.2585001722804838E-3</v>
      </c>
      <c r="N3530" s="142">
        <f>+M3530/K3530</f>
        <v>3.5712564266428093E-3</v>
      </c>
      <c r="O3530" s="148"/>
    </row>
    <row r="3531" spans="2:15" ht="15.75" x14ac:dyDescent="0.3">
      <c r="B3531" s="141"/>
      <c r="C3531" s="142"/>
      <c r="D3531" s="152"/>
      <c r="E3531" s="144"/>
      <c r="F3531" s="142"/>
      <c r="G3531" s="142"/>
      <c r="H3531" s="146"/>
      <c r="I3531" s="152"/>
      <c r="J3531" s="143"/>
      <c r="K3531" s="142"/>
      <c r="L3531" s="149" t="s">
        <v>166</v>
      </c>
      <c r="M3531" s="150">
        <f>+SUM(M3529:M3530)-C3529</f>
        <v>-2.7164749884407702E-7</v>
      </c>
      <c r="N3531" s="151">
        <f>+SUM(N3529:N3530)</f>
        <v>7.0541698935296798E-3</v>
      </c>
      <c r="O3531" s="153"/>
    </row>
    <row r="3532" spans="2:15" x14ac:dyDescent="0.25">
      <c r="B3532" s="141"/>
      <c r="C3532" s="142"/>
      <c r="D3532" s="152"/>
      <c r="E3532" s="144"/>
      <c r="F3532" s="142"/>
      <c r="G3532" s="142"/>
      <c r="H3532" s="146"/>
      <c r="I3532" s="152"/>
      <c r="J3532" s="143"/>
      <c r="K3532" s="142"/>
      <c r="L3532" s="142"/>
      <c r="M3532" s="142"/>
      <c r="N3532" s="142"/>
      <c r="O3532" s="153"/>
    </row>
    <row r="3533" spans="2:15" x14ac:dyDescent="0.25">
      <c r="B3533" s="154" t="s">
        <v>146</v>
      </c>
      <c r="C3533" s="143">
        <f>4.52/1000</f>
        <v>4.5199999999999997E-3</v>
      </c>
      <c r="D3533" s="156">
        <f>+D3494+O3494</f>
        <v>335.26214099601532</v>
      </c>
      <c r="E3533" s="144" t="s">
        <v>112</v>
      </c>
      <c r="F3533" s="143">
        <v>401.36</v>
      </c>
      <c r="G3533" s="145">
        <f>110/1000</f>
        <v>0.11</v>
      </c>
      <c r="H3533" s="146">
        <f>+PI()*G3533^2/4</f>
        <v>9.5033177771091243E-3</v>
      </c>
      <c r="I3533" s="156">
        <f>+D3520+O3520</f>
        <v>335.30094415000929</v>
      </c>
      <c r="J3533" s="147">
        <f>+D3533</f>
        <v>335.26214099601532</v>
      </c>
      <c r="K3533" s="147">
        <f>+I3533-J3533</f>
        <v>3.8803153993967499E-2</v>
      </c>
      <c r="L3533" s="142">
        <f>(-2*POWER(2*9.81*G3533*ABS(K3533)/F3533,0.5))*(LOG10(($D$2/(3.7*G3533))+((2.51*$D$3*POWER(F3533,0.5))/(G3533*POWER(2*9.81*G3533*ABS(K3533),0.5)))))</f>
        <v>8.0778582618523997E-2</v>
      </c>
      <c r="M3533" s="146">
        <f>+IF(K3533&lt;0,-H3533*L3533,H3533*L3533)</f>
        <v>7.6766454020829719E-4</v>
      </c>
      <c r="N3533" s="142">
        <f>+M3533/K3533</f>
        <v>1.9783560386035671E-2</v>
      </c>
      <c r="O3533" s="148">
        <f>2*M3537/N3537</f>
        <v>-7.2413214053746597E-5</v>
      </c>
    </row>
    <row r="3534" spans="2:15" x14ac:dyDescent="0.25">
      <c r="B3534" s="141"/>
      <c r="C3534" s="142"/>
      <c r="D3534" s="152"/>
      <c r="E3534" s="144" t="s">
        <v>167</v>
      </c>
      <c r="F3534" s="143">
        <v>249.85</v>
      </c>
      <c r="G3534" s="145">
        <f>75/1000</f>
        <v>7.4999999999999997E-2</v>
      </c>
      <c r="H3534" s="146">
        <f>+PI()*G3534^2/4</f>
        <v>4.4178646691106467E-3</v>
      </c>
      <c r="I3534" s="156">
        <f>+D3529+O3529</f>
        <v>334.90966694448309</v>
      </c>
      <c r="J3534" s="147">
        <f>+D3533</f>
        <v>335.26214099601532</v>
      </c>
      <c r="K3534" s="147">
        <f>+I3534-J3534</f>
        <v>-0.35247405153222644</v>
      </c>
      <c r="L3534" s="142">
        <f>(-2*POWER(2*9.81*G3534*ABS(K3534)/F3534,0.5))*(LOG10(($D$2/(3.7*G3534))+((2.51*$D$3*POWER(F3534,0.5))/(G3534*POWER(2*9.81*G3534*ABS(K3534),0.5)))))</f>
        <v>0.28490158685452954</v>
      </c>
      <c r="M3534" s="146">
        <f>+IF(K3534&lt;0,-H3534*L3534,H3534*L3534)</f>
        <v>-1.2586566547381844E-3</v>
      </c>
      <c r="N3534" s="142">
        <f>+M3534/K3534</f>
        <v>3.5709200415370329E-3</v>
      </c>
      <c r="O3534" s="148"/>
    </row>
    <row r="3535" spans="2:15" x14ac:dyDescent="0.25">
      <c r="B3535" s="141"/>
      <c r="C3535" s="142"/>
      <c r="D3535" s="152"/>
      <c r="E3535" s="144" t="s">
        <v>140</v>
      </c>
      <c r="F3535" s="143">
        <v>298.01</v>
      </c>
      <c r="G3535" s="145">
        <f>63/1000</f>
        <v>6.3E-2</v>
      </c>
      <c r="H3535" s="146">
        <f>+PI()*G3535^2/4</f>
        <v>3.1172453105244723E-3</v>
      </c>
      <c r="I3535" s="156">
        <f>+D3500+O3500</f>
        <v>335.2232630189082</v>
      </c>
      <c r="J3535" s="147">
        <f>+D3533</f>
        <v>335.26214099601532</v>
      </c>
      <c r="K3535" s="147">
        <f>+I3535-J3535</f>
        <v>-3.8877977107119932E-2</v>
      </c>
      <c r="L3535" s="142">
        <f>(-2*POWER(2*9.81*G3535*ABS(K3535)/F3535,0.5))*(LOG10(($D$2/(3.7*G3535))+((2.51*$D$3*POWER(F3535,0.5))/(G3535*POWER(2*9.81*G3535*ABS(K3535),0.5)))))</f>
        <v>6.3447858588097969E-2</v>
      </c>
      <c r="M3535" s="146">
        <f>+IF(K3535&lt;0,-H3535*L3535,H3535*L3535)</f>
        <v>-1.9778253964656826E-4</v>
      </c>
      <c r="N3535" s="142">
        <f>+M3535/K3535</f>
        <v>5.0872641624748341E-3</v>
      </c>
      <c r="O3535" s="148"/>
    </row>
    <row r="3536" spans="2:15" x14ac:dyDescent="0.25">
      <c r="B3536" s="141"/>
      <c r="C3536" s="142"/>
      <c r="D3536" s="142"/>
      <c r="E3536" s="144" t="s">
        <v>168</v>
      </c>
      <c r="F3536" s="143">
        <v>184.94</v>
      </c>
      <c r="G3536" s="145">
        <f>110/1000</f>
        <v>0.11</v>
      </c>
      <c r="H3536" s="146">
        <f>+PI()*G3536^2/4</f>
        <v>9.5033177771091243E-3</v>
      </c>
      <c r="I3536" s="156">
        <f>+D3508+O3508</f>
        <v>335.78043858586238</v>
      </c>
      <c r="J3536" s="147">
        <f>+D3533</f>
        <v>335.26214099601532</v>
      </c>
      <c r="K3536" s="147">
        <f>+I3536-J3536</f>
        <v>0.51829758984706586</v>
      </c>
      <c r="L3536" s="142">
        <f>(-2*POWER(2*9.81*G3536*ABS(K3536)/F3536,0.5))*(LOG10(($D$2/(3.7*G3536))+((2.51*$D$3*POWER(F3536,0.5))/(G3536*POWER(2*9.81*G3536*ABS(K3536),0.5)))))</f>
        <v>0.54795401209358907</v>
      </c>
      <c r="M3536" s="146">
        <f>+IF(K3536&lt;0,-H3536*L3536,H3536*L3536)</f>
        <v>5.2073811041672734E-3</v>
      </c>
      <c r="N3536" s="142">
        <f>+M3536/K3536</f>
        <v>1.0047087245194052E-2</v>
      </c>
      <c r="O3536" s="148"/>
    </row>
    <row r="3537" spans="2:15" ht="15.75" x14ac:dyDescent="0.3">
      <c r="B3537" s="141"/>
      <c r="C3537" s="142"/>
      <c r="D3537" s="142"/>
      <c r="E3537" s="142"/>
      <c r="F3537" s="142"/>
      <c r="G3537" s="142"/>
      <c r="H3537" s="146"/>
      <c r="I3537" s="152"/>
      <c r="J3537" s="143"/>
      <c r="K3537" s="142"/>
      <c r="L3537" s="149" t="s">
        <v>166</v>
      </c>
      <c r="M3537" s="150">
        <f>+SUM(M3533:M3536)-C3533</f>
        <v>-1.3935500091820027E-6</v>
      </c>
      <c r="N3537" s="151">
        <f>+SUM(N3533:N3536)</f>
        <v>3.8488831835241585E-2</v>
      </c>
      <c r="O3537" s="153"/>
    </row>
    <row r="3538" spans="2:15" x14ac:dyDescent="0.25">
      <c r="B3538" s="141"/>
      <c r="C3538" s="142"/>
      <c r="D3538" s="142"/>
      <c r="E3538" s="142"/>
      <c r="F3538" s="142"/>
      <c r="G3538" s="142"/>
      <c r="H3538" s="146"/>
      <c r="I3538" s="142"/>
      <c r="J3538" s="143"/>
      <c r="K3538" s="142"/>
      <c r="L3538" s="142"/>
      <c r="M3538" s="142"/>
      <c r="N3538" s="142"/>
      <c r="O3538" s="153"/>
    </row>
    <row r="3539" spans="2:15" x14ac:dyDescent="0.25">
      <c r="B3539" s="154" t="s">
        <v>147</v>
      </c>
      <c r="C3539" s="142">
        <f>0.79/1000</f>
        <v>7.9000000000000001E-4</v>
      </c>
      <c r="D3539" s="147">
        <f>+D3500+O3500</f>
        <v>335.2232630189082</v>
      </c>
      <c r="E3539" s="144" t="s">
        <v>140</v>
      </c>
      <c r="F3539" s="143">
        <v>298.01</v>
      </c>
      <c r="G3539" s="143">
        <f>63/1000</f>
        <v>6.3E-2</v>
      </c>
      <c r="H3539" s="146">
        <f>+PI()*G3539^2/4</f>
        <v>3.1172453105244723E-3</v>
      </c>
      <c r="I3539" s="147">
        <f>+D3533+O3533</f>
        <v>335.26206858280125</v>
      </c>
      <c r="J3539" s="147">
        <f>+D3539</f>
        <v>335.2232630189082</v>
      </c>
      <c r="K3539" s="147">
        <f>+I3539-J3539</f>
        <v>3.8805563893049566E-2</v>
      </c>
      <c r="L3539" s="142">
        <f>(-2*POWER(2*9.81*G3539*ABS(K3539)/F3539,0.5))*(LOG10(($D$2/(3.7*G3539))+((2.51*$D$3*POWER(F3539,0.5))/(G3539*POWER(2*9.81*G3539*ABS(K3539),0.5)))))</f>
        <v>6.3378491614318647E-2</v>
      </c>
      <c r="M3539" s="146">
        <f>+IF(K3539&lt;0,-H3539*L3539,H3539*L3539)</f>
        <v>1.9756630577284938E-4</v>
      </c>
      <c r="N3539" s="142">
        <f>+M3539/K3539</f>
        <v>5.0911850248421551E-3</v>
      </c>
      <c r="O3539" s="148">
        <f>2*M3541/N3541</f>
        <v>-7.3052205119125262E-5</v>
      </c>
    </row>
    <row r="3540" spans="2:15" x14ac:dyDescent="0.25">
      <c r="B3540" s="141"/>
      <c r="C3540" s="142"/>
      <c r="D3540" s="142"/>
      <c r="E3540" s="144" t="s">
        <v>169</v>
      </c>
      <c r="F3540" s="143">
        <v>119.71</v>
      </c>
      <c r="G3540" s="143">
        <f>63/1000</f>
        <v>6.3E-2</v>
      </c>
      <c r="H3540" s="146">
        <f>+PI()*G3540^2/4</f>
        <v>3.1172453105244723E-3</v>
      </c>
      <c r="I3540" s="147">
        <f>+D3504+O3504</f>
        <v>335.32659867121026</v>
      </c>
      <c r="J3540" s="147">
        <f>+D3539</f>
        <v>335.2232630189082</v>
      </c>
      <c r="K3540" s="147">
        <f>+I3540-J3540</f>
        <v>0.10333565230206432</v>
      </c>
      <c r="L3540" s="142">
        <f>(-2*POWER(2*9.81*G3540*ABS(K3540)/F3540,0.5))*(LOG10(($D$2/(3.7*G3540))+((2.51*$D$3*POWER(F3540,0.5))/(G3540*POWER(2*9.81*G3540*ABS(K3540),0.5)))))</f>
        <v>0.18992360433165073</v>
      </c>
      <c r="M3540" s="146">
        <f>+IF(K3540&lt;0,-H3540*L3540,H3540*L3540)</f>
        <v>5.9203846496074354E-4</v>
      </c>
      <c r="N3540" s="142">
        <f>+M3540/K3540</f>
        <v>5.7292759253131115E-3</v>
      </c>
      <c r="O3540" s="148"/>
    </row>
    <row r="3541" spans="2:15" ht="15.75" x14ac:dyDescent="0.3">
      <c r="B3541" s="141"/>
      <c r="C3541" s="142"/>
      <c r="D3541" s="142"/>
      <c r="E3541" s="142"/>
      <c r="F3541" s="142"/>
      <c r="G3541" s="142"/>
      <c r="H3541" s="146"/>
      <c r="I3541" s="142"/>
      <c r="J3541" s="142"/>
      <c r="K3541" s="142"/>
      <c r="L3541" s="149" t="s">
        <v>166</v>
      </c>
      <c r="M3541" s="150">
        <f>+SUM(M3539:M3540)-C3539</f>
        <v>-3.952292664071138E-7</v>
      </c>
      <c r="N3541" s="151">
        <f>+SUM(N3539:N3540)</f>
        <v>1.0820460950155267E-2</v>
      </c>
      <c r="O3541" s="153"/>
    </row>
    <row r="3542" spans="2:15" x14ac:dyDescent="0.25">
      <c r="B3542" s="141"/>
      <c r="C3542" s="142"/>
      <c r="D3542" s="142"/>
      <c r="E3542" s="142"/>
      <c r="F3542" s="142"/>
      <c r="G3542" s="142"/>
      <c r="H3542" s="146"/>
      <c r="I3542" s="142"/>
      <c r="J3542" s="142"/>
      <c r="K3542" s="142"/>
      <c r="L3542" s="142"/>
      <c r="M3542" s="142"/>
      <c r="N3542" s="142"/>
      <c r="O3542" s="153"/>
    </row>
    <row r="3543" spans="2:15" x14ac:dyDescent="0.25">
      <c r="B3543" s="154" t="s">
        <v>148</v>
      </c>
      <c r="C3543" s="142">
        <f>0.76/1000</f>
        <v>7.6000000000000004E-4</v>
      </c>
      <c r="D3543" s="147">
        <f>+D3504+O3504</f>
        <v>335.32659867121026</v>
      </c>
      <c r="E3543" s="144" t="s">
        <v>169</v>
      </c>
      <c r="F3543" s="143">
        <v>119.71</v>
      </c>
      <c r="G3543" s="143">
        <f>63/1000</f>
        <v>6.3E-2</v>
      </c>
      <c r="H3543" s="146">
        <f>+PI()*G3543^2/4</f>
        <v>3.1172453105244723E-3</v>
      </c>
      <c r="I3543" s="147">
        <f>+D3539+O3539</f>
        <v>335.2231899667031</v>
      </c>
      <c r="J3543" s="261">
        <f>+D3543</f>
        <v>335.32659867121026</v>
      </c>
      <c r="K3543" s="147">
        <f>+I3543-J3543</f>
        <v>-0.10340870450716011</v>
      </c>
      <c r="L3543" s="142">
        <f>(-2*POWER(2*9.81*G3543*ABS(K3543)/F3543,0.5))*(LOG10(($D$2/(3.7*G3543))+((2.51*$D$3*POWER(F3543,0.5))/(G3543*POWER(2*9.81*G3543*ABS(K3543),0.5)))))</f>
        <v>0.19000070149179857</v>
      </c>
      <c r="M3543" s="146">
        <f>+IF(K3543&lt;0,-H3543*L3543,H3543*L3543)</f>
        <v>-5.9227879572166923E-4</v>
      </c>
      <c r="N3543" s="142">
        <f>+M3543/K3543</f>
        <v>5.7275526131425362E-3</v>
      </c>
      <c r="O3543" s="148">
        <f>2*M3545/N3545</f>
        <v>-6.8980849060254918E-5</v>
      </c>
    </row>
    <row r="3544" spans="2:15" x14ac:dyDescent="0.25">
      <c r="B3544" s="141"/>
      <c r="C3544" s="142"/>
      <c r="D3544" s="142"/>
      <c r="E3544" s="144" t="s">
        <v>122</v>
      </c>
      <c r="F3544" s="143">
        <v>283.68</v>
      </c>
      <c r="G3544" s="143">
        <f>75/1000</f>
        <v>7.4999999999999997E-2</v>
      </c>
      <c r="H3544" s="146">
        <f>+PI()*G3544^2/4</f>
        <v>4.4178646691106467E-3</v>
      </c>
      <c r="I3544" s="147">
        <f>+D3508+O3508</f>
        <v>335.78043858586238</v>
      </c>
      <c r="J3544" s="261">
        <f>+D3543</f>
        <v>335.32659867121026</v>
      </c>
      <c r="K3544" s="147">
        <f>+I3544-J3544</f>
        <v>0.45383991465212148</v>
      </c>
      <c r="L3544" s="262">
        <f>(-2*POWER(2*9.81*G3544*ABS(K3544)/F3544,0.5))*(LOG10(($D$2/(3.7*G3544))+((2.51*$D$3*POWER(F3544,0.5))/(G3544*POWER(2*9.81*G3544*ABS(K3544),0.5)))))</f>
        <v>0.30602533239292851</v>
      </c>
      <c r="M3544" s="146">
        <f>+IF(K3544&lt;0,-H3544*L3544,H3544*L3544)</f>
        <v>1.3519785038315609E-3</v>
      </c>
      <c r="N3544" s="142">
        <f>+M3544/K3544</f>
        <v>2.978976639522513E-3</v>
      </c>
      <c r="O3544" s="148"/>
    </row>
    <row r="3545" spans="2:15" ht="15.75" x14ac:dyDescent="0.3">
      <c r="B3545" s="141"/>
      <c r="C3545" s="142"/>
      <c r="D3545" s="142"/>
      <c r="E3545" s="142"/>
      <c r="F3545" s="142"/>
      <c r="G3545" s="142"/>
      <c r="H3545" s="142"/>
      <c r="I3545" s="142"/>
      <c r="J3545" s="142"/>
      <c r="K3545" s="142"/>
      <c r="L3545" s="149" t="s">
        <v>166</v>
      </c>
      <c r="M3545" s="150">
        <f>+SUM(M3543:M3544)-C3543</f>
        <v>-3.0029189010839091E-7</v>
      </c>
      <c r="N3545" s="151">
        <f>+SUM(N3543:N3544)</f>
        <v>8.7065292526650497E-3</v>
      </c>
      <c r="O3545" s="153"/>
    </row>
    <row r="3546" spans="2:15" x14ac:dyDescent="0.25">
      <c r="B3546" s="154"/>
      <c r="C3546" s="142"/>
      <c r="D3546" s="142"/>
      <c r="E3546" s="142"/>
      <c r="F3546" s="142"/>
      <c r="G3546" s="142"/>
      <c r="H3546" s="142"/>
      <c r="I3546" s="142"/>
      <c r="J3546" s="142"/>
      <c r="K3546" s="142"/>
      <c r="L3546" s="142"/>
      <c r="M3546" s="142"/>
      <c r="N3546" s="142"/>
      <c r="O3546" s="153"/>
    </row>
    <row r="3547" spans="2:15" x14ac:dyDescent="0.25">
      <c r="B3547" s="154" t="s">
        <v>142</v>
      </c>
      <c r="C3547" s="142">
        <f>3.71/1000</f>
        <v>3.7099999999999998E-3</v>
      </c>
      <c r="D3547" s="147">
        <f>+D3508+O3508</f>
        <v>335.78043858586238</v>
      </c>
      <c r="E3547" s="144" t="s">
        <v>168</v>
      </c>
      <c r="F3547" s="143">
        <v>184.94</v>
      </c>
      <c r="G3547" s="145">
        <f>110/1000</f>
        <v>0.11</v>
      </c>
      <c r="H3547" s="146">
        <f>+PI()*G3547^2/4</f>
        <v>9.5033177771091243E-3</v>
      </c>
      <c r="I3547" s="147">
        <f>+D3533+O3533</f>
        <v>335.26206858280125</v>
      </c>
      <c r="J3547" s="261">
        <f>+D3547</f>
        <v>335.78043858586238</v>
      </c>
      <c r="K3547" s="147">
        <f>+I3547-J3547</f>
        <v>-0.51837000306113623</v>
      </c>
      <c r="L3547" s="262">
        <f>(-2*POWER(2*9.81*G3547*ABS(K3547)/F3547,0.5))*(LOG10(($D$2/(3.7*G3547))+((2.51*$D$3*POWER(F3547,0.5))/(G3547*POWER(2*9.81*G3547*ABS(K3547),0.5)))))</f>
        <v>0.54799695001982551</v>
      </c>
      <c r="M3547" s="146">
        <f>+IF(K3547&lt;0,-H3547*L3547,H3547*L3547)</f>
        <v>-5.2077891569249878E-3</v>
      </c>
      <c r="N3547" s="142">
        <f>+M3547/K3547</f>
        <v>1.004647091107003E-2</v>
      </c>
      <c r="O3547" s="148">
        <f>2*M3550/N3550</f>
        <v>-5.8043121755635183E-5</v>
      </c>
    </row>
    <row r="3548" spans="2:15" x14ac:dyDescent="0.25">
      <c r="B3548" s="141"/>
      <c r="C3548" s="142"/>
      <c r="D3548" s="142"/>
      <c r="E3548" s="144" t="s">
        <v>171</v>
      </c>
      <c r="F3548" s="143">
        <v>283.68</v>
      </c>
      <c r="G3548" s="143">
        <f>75/1000</f>
        <v>7.4999999999999997E-2</v>
      </c>
      <c r="H3548" s="146">
        <f>+PI()*G3548^2/4</f>
        <v>4.4178646691106467E-3</v>
      </c>
      <c r="I3548" s="147">
        <f>+D3543+O3543</f>
        <v>335.32652969036121</v>
      </c>
      <c r="J3548" s="261">
        <f>+D3547</f>
        <v>335.78043858586238</v>
      </c>
      <c r="K3548" s="147">
        <f>+I3548-J3548</f>
        <v>-0.45390889550117208</v>
      </c>
      <c r="L3548" s="262">
        <f>(-2*POWER(2*9.81*G3548*ABS(K3548)/F3548,0.5))*(LOG10(($D$2/(3.7*G3548))+((2.51*$D$3*POWER(F3548,0.5))/(G3548*POWER(2*9.81*G3548*ABS(K3548),0.5)))))</f>
        <v>0.30605176660537825</v>
      </c>
      <c r="M3548" s="146">
        <f>+IF(K3548&lt;0,-H3548*L3548,H3548*L3548)</f>
        <v>-1.3520952866047983E-3</v>
      </c>
      <c r="N3548" s="142">
        <f>+M3548/K3548</f>
        <v>2.9787812047876176E-3</v>
      </c>
      <c r="O3548" s="148"/>
    </row>
    <row r="3549" spans="2:15" x14ac:dyDescent="0.25">
      <c r="B3549" s="141"/>
      <c r="C3549" s="142"/>
      <c r="D3549" s="142"/>
      <c r="E3549" s="144" t="s">
        <v>170</v>
      </c>
      <c r="F3549" s="143">
        <v>372.26</v>
      </c>
      <c r="G3549" s="145">
        <f>110/1000</f>
        <v>0.11</v>
      </c>
      <c r="H3549" s="146">
        <f>+PI()*G3549^2/4</f>
        <v>9.5033177771091243E-3</v>
      </c>
      <c r="I3549" s="147">
        <v>339.3</v>
      </c>
      <c r="J3549" s="261">
        <f>+D3547</f>
        <v>335.78043858586238</v>
      </c>
      <c r="K3549" s="147">
        <f>+I3549-J3549</f>
        <v>3.5195614141376268</v>
      </c>
      <c r="L3549" s="262">
        <f>(-2*POWER(2*9.81*G3549*ABS(K3549)/F3549,0.5))*(LOG10(($D$2/(3.7*G3549))+((2.51*$D$3*POWER(F3549,0.5))/(G3549*POWER(2*9.81*G3549*ABS(K3549),0.5)))))</f>
        <v>1.0806143698186763</v>
      </c>
      <c r="M3549" s="146">
        <f>+IF(K3549&lt;0,-H3549*L3549,H3549*L3549)</f>
        <v>1.0269421750897401E-2</v>
      </c>
      <c r="N3549" s="142">
        <f>+M3549/K3549</f>
        <v>2.9178129154520363E-3</v>
      </c>
      <c r="O3549" s="148"/>
    </row>
    <row r="3550" spans="2:15" ht="16.5" thickBot="1" x14ac:dyDescent="0.35">
      <c r="B3550" s="299"/>
      <c r="C3550" s="300"/>
      <c r="D3550" s="300"/>
      <c r="E3550" s="300"/>
      <c r="F3550" s="300"/>
      <c r="G3550" s="300"/>
      <c r="H3550" s="300"/>
      <c r="I3550" s="300"/>
      <c r="J3550" s="300"/>
      <c r="K3550" s="300"/>
      <c r="L3550" s="301" t="s">
        <v>166</v>
      </c>
      <c r="M3550" s="302">
        <f>+SUM(M3547:M3549)-C3547</f>
        <v>-4.6269263238515879E-7</v>
      </c>
      <c r="N3550" s="303">
        <f>+SUM(N3547:N3549)</f>
        <v>1.5943065031309683E-2</v>
      </c>
      <c r="O3550" s="304"/>
    </row>
    <row r="3552" spans="2:15" ht="15.75" thickBot="1" x14ac:dyDescent="0.3"/>
    <row r="3553" spans="2:15" ht="15.75" thickBot="1" x14ac:dyDescent="0.3">
      <c r="B3553" s="131">
        <f>+B3514+1</f>
        <v>92</v>
      </c>
      <c r="D3553" s="297"/>
    </row>
    <row r="3554" spans="2:15" ht="32.25" thickBot="1" x14ac:dyDescent="0.3">
      <c r="B3554" s="125" t="s">
        <v>151</v>
      </c>
      <c r="C3554" s="298" t="s">
        <v>161</v>
      </c>
      <c r="D3554" s="298" t="s">
        <v>153</v>
      </c>
      <c r="E3554" s="125" t="s">
        <v>152</v>
      </c>
      <c r="F3554" s="125" t="s">
        <v>78</v>
      </c>
      <c r="G3554" s="125" t="s">
        <v>115</v>
      </c>
      <c r="H3554" s="125" t="s">
        <v>154</v>
      </c>
      <c r="I3554" s="125" t="s">
        <v>155</v>
      </c>
      <c r="J3554" s="125" t="s">
        <v>156</v>
      </c>
      <c r="K3554" s="125" t="s">
        <v>157</v>
      </c>
      <c r="L3554" s="125" t="s">
        <v>82</v>
      </c>
      <c r="M3554" s="125" t="s">
        <v>164</v>
      </c>
      <c r="N3554" s="125" t="s">
        <v>158</v>
      </c>
      <c r="O3554" s="129" t="s">
        <v>165</v>
      </c>
    </row>
    <row r="3555" spans="2:15" x14ac:dyDescent="0.25">
      <c r="B3555" s="132" t="s">
        <v>127</v>
      </c>
      <c r="C3555" s="133">
        <f>2.97/1000</f>
        <v>2.97E-3</v>
      </c>
      <c r="D3555" s="134">
        <f>+D3516+O3516</f>
        <v>336.4689239373904</v>
      </c>
      <c r="E3555" s="135" t="s">
        <v>110</v>
      </c>
      <c r="F3555" s="136">
        <v>310.83</v>
      </c>
      <c r="G3555" s="137">
        <f>110/1000</f>
        <v>0.11</v>
      </c>
      <c r="H3555" s="138">
        <f>+PI()*G3555^2/4</f>
        <v>9.5033177771091243E-3</v>
      </c>
      <c r="I3555" s="134">
        <v>339.3</v>
      </c>
      <c r="J3555" s="134">
        <f>+D3555</f>
        <v>336.4689239373904</v>
      </c>
      <c r="K3555" s="134">
        <f>+I3555-J3555</f>
        <v>2.8310760626096112</v>
      </c>
      <c r="L3555" s="133">
        <f>(-2*POWER(2*9.81*G3555*ABS(K3555)/F3555,0.5))*(LOG10(($D$2/(3.7*G3555))+((2.51*$D$3*POWER(F3555,0.5))/(G3555*POWER(2*9.81*G3555*ABS(K3555),0.5)))))</f>
        <v>1.0584072210669162</v>
      </c>
      <c r="M3555" s="139">
        <f>+IF(K3555&lt;0,-H3555*L3555,H3555*L3555)</f>
        <v>1.0058380159385892E-2</v>
      </c>
      <c r="N3555" s="133">
        <f>+M3555/K3555</f>
        <v>3.5528470224548974E-3</v>
      </c>
      <c r="O3555" s="140">
        <f>2*M3557/N3557</f>
        <v>-4.7386123269143824E-5</v>
      </c>
    </row>
    <row r="3556" spans="2:15" x14ac:dyDescent="0.25">
      <c r="B3556" s="141"/>
      <c r="C3556" s="142"/>
      <c r="D3556" s="143"/>
      <c r="E3556" s="144" t="s">
        <v>138</v>
      </c>
      <c r="F3556" s="143">
        <v>240.22</v>
      </c>
      <c r="G3556" s="145">
        <f>110/1000</f>
        <v>0.11</v>
      </c>
      <c r="H3556" s="146">
        <f>+PI()*G3556^2/4</f>
        <v>9.5033177771091243E-3</v>
      </c>
      <c r="I3556" s="147">
        <f>+D3520+O3520</f>
        <v>335.30094415000929</v>
      </c>
      <c r="J3556" s="147">
        <f>+D3555</f>
        <v>336.4689239373904</v>
      </c>
      <c r="K3556" s="147">
        <f>+I3556-J3556</f>
        <v>-1.167979787381114</v>
      </c>
      <c r="L3556" s="142">
        <f>(-2*POWER(2*9.81*G3556*ABS(K3556)/F3556,0.5))*(LOG10(($D$2/(3.7*G3556))+((2.51*$D$3*POWER(F3556,0.5))/(G3556*POWER(2*9.81*G3556*ABS(K3556),0.5)))))</f>
        <v>0.74590877622661844</v>
      </c>
      <c r="M3556" s="146">
        <f>+IF(K3556&lt;0,-H3556*L3556,H3556*L3556)</f>
        <v>-7.0886081332161349E-3</v>
      </c>
      <c r="N3556" s="142">
        <f>+M3556/K3556</f>
        <v>6.0691188407553404E-3</v>
      </c>
      <c r="O3556" s="148"/>
    </row>
    <row r="3557" spans="2:15" ht="15.75" x14ac:dyDescent="0.3">
      <c r="B3557" s="141"/>
      <c r="C3557" s="142"/>
      <c r="D3557" s="143"/>
      <c r="E3557" s="144"/>
      <c r="F3557" s="143"/>
      <c r="G3557" s="145"/>
      <c r="H3557" s="146"/>
      <c r="I3557" s="147"/>
      <c r="J3557" s="147"/>
      <c r="K3557" s="147"/>
      <c r="L3557" s="149" t="s">
        <v>166</v>
      </c>
      <c r="M3557" s="150">
        <f>+SUM(M3555:M3556)-C3555</f>
        <v>-2.2797383024278708E-7</v>
      </c>
      <c r="N3557" s="151">
        <f>+SUM(N3555:N3556)</f>
        <v>9.6219658632102373E-3</v>
      </c>
      <c r="O3557" s="148"/>
    </row>
    <row r="3558" spans="2:15" x14ac:dyDescent="0.25">
      <c r="B3558" s="141"/>
      <c r="C3558" s="142"/>
      <c r="D3558" s="143"/>
      <c r="E3558" s="144"/>
      <c r="F3558" s="142"/>
      <c r="G3558" s="142"/>
      <c r="H3558" s="146"/>
      <c r="I3558" s="152"/>
      <c r="J3558" s="142"/>
      <c r="K3558" s="142"/>
      <c r="L3558" s="142"/>
      <c r="M3558" s="142"/>
      <c r="N3558" s="142"/>
      <c r="O3558" s="153"/>
    </row>
    <row r="3559" spans="2:15" x14ac:dyDescent="0.25">
      <c r="B3559" s="154" t="s">
        <v>128</v>
      </c>
      <c r="C3559" s="142">
        <f>3.73/1000</f>
        <v>3.7299999999999998E-3</v>
      </c>
      <c r="D3559" s="147">
        <f>+D3520+O3520</f>
        <v>335.30094415000929</v>
      </c>
      <c r="E3559" s="144" t="s">
        <v>138</v>
      </c>
      <c r="F3559" s="143">
        <v>240.22</v>
      </c>
      <c r="G3559" s="155">
        <f>110/1000</f>
        <v>0.11</v>
      </c>
      <c r="H3559" s="146">
        <f>+PI()*G3559^2/4</f>
        <v>9.5033177771091243E-3</v>
      </c>
      <c r="I3559" s="156">
        <f>+D3555+O3555</f>
        <v>336.46887655126716</v>
      </c>
      <c r="J3559" s="147">
        <f>+D3559</f>
        <v>335.30094415000929</v>
      </c>
      <c r="K3559" s="147">
        <f>+I3559-J3559</f>
        <v>1.1679324012578718</v>
      </c>
      <c r="L3559" s="142">
        <f>(-2*POWER(2*9.81*G3559*ABS(K3559)/F3559,0.5))*(LOG10(($D$2/(3.7*G3559))+((2.51*$D$3*POWER(F3559,0.5))/(G3559*POWER(2*9.81*G3559*ABS(K3559),0.5)))))</f>
        <v>0.74589186910158667</v>
      </c>
      <c r="M3559" s="146">
        <f>+IF(K3559&lt;0,-H3559*L3559,H3559*L3559)</f>
        <v>7.0884474594342609E-3</v>
      </c>
      <c r="N3559" s="142">
        <f>+M3559/K3559</f>
        <v>6.0692275099140588E-3</v>
      </c>
      <c r="O3559" s="148">
        <f>2*M3562/N3562</f>
        <v>-6.9260679400743114E-5</v>
      </c>
    </row>
    <row r="3560" spans="2:15" x14ac:dyDescent="0.25">
      <c r="B3560" s="141"/>
      <c r="C3560" s="142"/>
      <c r="D3560" s="143"/>
      <c r="E3560" s="144" t="s">
        <v>139</v>
      </c>
      <c r="F3560" s="147">
        <v>237.3</v>
      </c>
      <c r="G3560" s="155">
        <f>110/1000</f>
        <v>0.11</v>
      </c>
      <c r="H3560" s="146">
        <f>+PI()*G3560^2/4</f>
        <v>9.5033177771091243E-3</v>
      </c>
      <c r="I3560" s="156">
        <f>+D3525+O3525</f>
        <v>335.10820659593122</v>
      </c>
      <c r="J3560" s="147">
        <f>+D3559</f>
        <v>335.30094415000929</v>
      </c>
      <c r="K3560" s="147">
        <f>+I3560-J3560</f>
        <v>-0.19273755407806448</v>
      </c>
      <c r="L3560" s="142">
        <f>(-2*POWER(2*9.81*G3560*ABS(K3560)/F3560,0.5))*(LOG10(($D$2/(3.7*G3560))+((2.51*$D$3*POWER(F3560,0.5))/(G3560*POWER(2*9.81*G3560*ABS(K3560),0.5)))))</f>
        <v>0.27267490870631822</v>
      </c>
      <c r="M3560" s="146">
        <f>+IF(K3560&lt;0,-H3560*L3560,H3560*L3560)</f>
        <v>-2.5913163072803615E-3</v>
      </c>
      <c r="N3560" s="142">
        <f>+M3560/K3560</f>
        <v>1.3444791907190027E-2</v>
      </c>
      <c r="O3560" s="148"/>
    </row>
    <row r="3561" spans="2:15" x14ac:dyDescent="0.25">
      <c r="B3561" s="141"/>
      <c r="C3561" s="142"/>
      <c r="D3561" s="143"/>
      <c r="E3561" s="144" t="s">
        <v>112</v>
      </c>
      <c r="F3561" s="143">
        <v>401.36</v>
      </c>
      <c r="G3561" s="155">
        <f>110/1000</f>
        <v>0.11</v>
      </c>
      <c r="H3561" s="146">
        <f>+PI()*G3561^2/4</f>
        <v>9.5033177771091243E-3</v>
      </c>
      <c r="I3561" s="156">
        <f>+D3533+O3533</f>
        <v>335.26206858280125</v>
      </c>
      <c r="J3561" s="147">
        <f>+D3559</f>
        <v>335.30094415000929</v>
      </c>
      <c r="K3561" s="147">
        <f>+I3561-J3561</f>
        <v>-3.8875567208037864E-2</v>
      </c>
      <c r="L3561" s="142">
        <f>(-2*POWER(2*9.81*G3561*ABS(K3561)/F3561,0.5))*(LOG10(($D$2/(3.7*G3561))+((2.51*$D$3*POWER(F3561,0.5))/(G3561*POWER(2*9.81*G3561*ABS(K3561),0.5)))))</f>
        <v>8.0865600753436351E-2</v>
      </c>
      <c r="M3561" s="146">
        <f>+IF(K3561&lt;0,-H3561*L3561,H3561*L3561)</f>
        <v>-7.6849150119674063E-4</v>
      </c>
      <c r="N3561" s="142">
        <f>+M3561/K3561</f>
        <v>1.9767981701315173E-2</v>
      </c>
      <c r="O3561" s="148"/>
    </row>
    <row r="3562" spans="2:15" ht="15.75" x14ac:dyDescent="0.3">
      <c r="B3562" s="141"/>
      <c r="C3562" s="142"/>
      <c r="D3562" s="143"/>
      <c r="E3562" s="144"/>
      <c r="F3562" s="143"/>
      <c r="G3562" s="155"/>
      <c r="H3562" s="146"/>
      <c r="I3562" s="156"/>
      <c r="J3562" s="147"/>
      <c r="K3562" s="147"/>
      <c r="L3562" s="149" t="s">
        <v>166</v>
      </c>
      <c r="M3562" s="150">
        <f>+SUM(M3559:M3561)-C3559</f>
        <v>-1.3603490428412343E-6</v>
      </c>
      <c r="N3562" s="151">
        <f>+SUM(N3559:N3561)</f>
        <v>3.9282001118419257E-2</v>
      </c>
      <c r="O3562" s="153"/>
    </row>
    <row r="3563" spans="2:15" x14ac:dyDescent="0.25">
      <c r="B3563" s="141"/>
      <c r="C3563" s="142"/>
      <c r="D3563" s="143"/>
      <c r="E3563" s="144"/>
      <c r="F3563" s="142"/>
      <c r="G3563" s="142"/>
      <c r="H3563" s="146"/>
      <c r="I3563" s="152"/>
      <c r="J3563" s="143"/>
      <c r="K3563" s="142"/>
      <c r="L3563" s="142"/>
      <c r="M3563" s="142"/>
      <c r="N3563" s="142"/>
      <c r="O3563" s="153"/>
    </row>
    <row r="3564" spans="2:15" x14ac:dyDescent="0.25">
      <c r="B3564" s="154" t="s">
        <v>141</v>
      </c>
      <c r="C3564" s="179">
        <f>1.9/1000</f>
        <v>1.9E-3</v>
      </c>
      <c r="D3564" s="147">
        <f>+D3525+O3525</f>
        <v>335.10820659593122</v>
      </c>
      <c r="E3564" s="144" t="s">
        <v>139</v>
      </c>
      <c r="F3564" s="147">
        <v>237.3</v>
      </c>
      <c r="G3564" s="155">
        <f>110/1000</f>
        <v>0.11</v>
      </c>
      <c r="H3564" s="146">
        <f>+PI()*G3564^2/4</f>
        <v>9.5033177771091243E-3</v>
      </c>
      <c r="I3564" s="156">
        <f>+D3559+O3559</f>
        <v>335.30087488932986</v>
      </c>
      <c r="J3564" s="147">
        <f>+D3564</f>
        <v>335.10820659593122</v>
      </c>
      <c r="K3564" s="147">
        <f>+I3564-J3564</f>
        <v>0.19266829339863989</v>
      </c>
      <c r="L3564" s="142">
        <f>(-2*POWER(2*9.81*G3564*ABS(K3564)/F3564,0.5))*(LOG10(($D$2/(3.7*G3564))+((2.51*$D$3*POWER(F3564,0.5))/(G3564*POWER(2*9.81*G3564*ABS(K3564),0.5)))))</f>
        <v>0.2726194204961373</v>
      </c>
      <c r="M3564" s="146">
        <f>+IF(K3564&lt;0,-H3564*L3564,H3564*L3564)</f>
        <v>2.590788985186129E-3</v>
      </c>
      <c r="N3564" s="142">
        <f>+M3564/K3564</f>
        <v>1.3446888117837131E-2</v>
      </c>
      <c r="O3564" s="148">
        <f>2*M3566/N3566</f>
        <v>-7.0092182212662851E-5</v>
      </c>
    </row>
    <row r="3565" spans="2:15" x14ac:dyDescent="0.25">
      <c r="B3565" s="141"/>
      <c r="C3565" s="142"/>
      <c r="D3565" s="143"/>
      <c r="E3565" s="144" t="s">
        <v>117</v>
      </c>
      <c r="F3565" s="143">
        <v>401.35</v>
      </c>
      <c r="G3565" s="143">
        <f>75/1000</f>
        <v>7.4999999999999997E-2</v>
      </c>
      <c r="H3565" s="146">
        <f>+PI()*G3565^2/4</f>
        <v>4.4178646691106467E-3</v>
      </c>
      <c r="I3565" s="156">
        <f>+D3529+O3529</f>
        <v>334.90966694448309</v>
      </c>
      <c r="J3565" s="147">
        <f>+D3564</f>
        <v>335.10820659593122</v>
      </c>
      <c r="K3565" s="147">
        <f>+I3565-J3565</f>
        <v>-0.19853965144812946</v>
      </c>
      <c r="L3565" s="142">
        <f>(-2*POWER(2*9.81*G3565*ABS(K3565)/F3565,0.5))*(LOG10(($D$2/(3.7*G3565))+((2.51*$D$3*POWER(F3565,0.5))/(G3565*POWER(2*9.81*G3565*ABS(K3565),0.5)))))</f>
        <v>0.1564969369119702</v>
      </c>
      <c r="M3565" s="146">
        <f>+IF(K3565&lt;0,-H3565*L3565,H3565*L3565)</f>
        <v>-6.9138228840743101E-4</v>
      </c>
      <c r="N3565" s="142">
        <f>+M3565/K3565</f>
        <v>3.4823385825680357E-3</v>
      </c>
      <c r="O3565" s="148"/>
    </row>
    <row r="3566" spans="2:15" ht="15.75" x14ac:dyDescent="0.3">
      <c r="B3566" s="141"/>
      <c r="C3566" s="142"/>
      <c r="D3566" s="143"/>
      <c r="E3566" s="144"/>
      <c r="F3566" s="142"/>
      <c r="G3566" s="142"/>
      <c r="H3566" s="146"/>
      <c r="I3566" s="152"/>
      <c r="J3566" s="143"/>
      <c r="K3566" s="142"/>
      <c r="L3566" s="149" t="s">
        <v>166</v>
      </c>
      <c r="M3566" s="150">
        <f>+SUM(M3564:M3565)-C3564</f>
        <v>-5.9330322130213796E-7</v>
      </c>
      <c r="N3566" s="151">
        <f>+SUM(N3564:N3565)</f>
        <v>1.6929226700405167E-2</v>
      </c>
      <c r="O3566" s="153"/>
    </row>
    <row r="3567" spans="2:15" ht="15.75" x14ac:dyDescent="0.3">
      <c r="B3567" s="141"/>
      <c r="C3567" s="142"/>
      <c r="D3567" s="143"/>
      <c r="E3567" s="144"/>
      <c r="F3567" s="142"/>
      <c r="G3567" s="142"/>
      <c r="H3567" s="146"/>
      <c r="I3567" s="152"/>
      <c r="J3567" s="143"/>
      <c r="K3567" s="142"/>
      <c r="L3567" s="149"/>
      <c r="M3567" s="150"/>
      <c r="N3567" s="151"/>
      <c r="O3567" s="153"/>
    </row>
    <row r="3568" spans="2:15" x14ac:dyDescent="0.25">
      <c r="B3568" s="154" t="s">
        <v>145</v>
      </c>
      <c r="C3568" s="143">
        <f>1.95/1000</f>
        <v>1.9499999999999999E-3</v>
      </c>
      <c r="D3568" s="147">
        <f>+D3529+O3529</f>
        <v>334.90966694448309</v>
      </c>
      <c r="E3568" s="144" t="s">
        <v>117</v>
      </c>
      <c r="F3568" s="143">
        <v>401.35</v>
      </c>
      <c r="G3568" s="143">
        <f>75/1000</f>
        <v>7.4999999999999997E-2</v>
      </c>
      <c r="H3568" s="146">
        <f>+PI()*G3568^2/4</f>
        <v>4.4178646691106467E-3</v>
      </c>
      <c r="I3568" s="147">
        <f>+D3564+O3564</f>
        <v>335.10813650374899</v>
      </c>
      <c r="J3568" s="147">
        <f>+D3568</f>
        <v>334.90966694448309</v>
      </c>
      <c r="K3568" s="147">
        <f>+I3568-J3568</f>
        <v>0.19846955926590226</v>
      </c>
      <c r="L3568" s="262">
        <f>(-2*POWER(2*9.81*G3568*ABS(K3568)/F3568,0.5))*(LOG10(($D$2/(3.7*G3568))+((2.51*$D$3*POWER(F3568,0.5))/(G3568*POWER(2*9.81*G3568*ABS(K3568),0.5)))))</f>
        <v>0.15646519085483479</v>
      </c>
      <c r="M3568" s="146">
        <f>+IF(K3568&lt;0,-H3568*L3568,H3568*L3568)</f>
        <v>6.9124203862322886E-4</v>
      </c>
      <c r="N3568" s="142">
        <f>+M3568/K3568</f>
        <v>3.482861760664909E-3</v>
      </c>
      <c r="O3568" s="148">
        <f>2*M3570/N3570</f>
        <v>-7.0436690158017664E-5</v>
      </c>
    </row>
    <row r="3569" spans="2:15" x14ac:dyDescent="0.25">
      <c r="B3569" s="141"/>
      <c r="C3569" s="142"/>
      <c r="D3569" s="143"/>
      <c r="E3569" s="144" t="s">
        <v>167</v>
      </c>
      <c r="F3569" s="143">
        <v>249.85</v>
      </c>
      <c r="G3569" s="143">
        <f>75/1000</f>
        <v>7.4999999999999997E-2</v>
      </c>
      <c r="H3569" s="146">
        <f>+PI()*G3569^2/4</f>
        <v>4.4178646691106467E-3</v>
      </c>
      <c r="I3569" s="147">
        <f>+D3533+O3533</f>
        <v>335.26206858280125</v>
      </c>
      <c r="J3569" s="147">
        <f>+D3568</f>
        <v>334.90966694448309</v>
      </c>
      <c r="K3569" s="147">
        <f>+I3569-J3569</f>
        <v>0.35240163831815607</v>
      </c>
      <c r="L3569" s="142">
        <f>(-2*POWER(2*9.81*G3569*ABS(K3569)/F3569,0.5))*(LOG10(($D$2/(3.7*G3569))+((2.51*$D$3*POWER(F3569,0.5))/(G3569*POWER(2*9.81*G3569*ABS(K3569),0.5)))))</f>
        <v>0.28486828410928228</v>
      </c>
      <c r="M3569" s="146">
        <f>+IF(K3569&lt;0,-H3569*L3569,H3569*L3569)</f>
        <v>1.2585095277165721E-3</v>
      </c>
      <c r="N3569" s="142">
        <f>+M3569/K3569</f>
        <v>3.5712363135507381E-3</v>
      </c>
      <c r="O3569" s="148"/>
    </row>
    <row r="3570" spans="2:15" ht="15.75" x14ac:dyDescent="0.3">
      <c r="B3570" s="141"/>
      <c r="C3570" s="142"/>
      <c r="D3570" s="152"/>
      <c r="E3570" s="144"/>
      <c r="F3570" s="142"/>
      <c r="G3570" s="142"/>
      <c r="H3570" s="146"/>
      <c r="I3570" s="152"/>
      <c r="J3570" s="143"/>
      <c r="K3570" s="142"/>
      <c r="L3570" s="149" t="s">
        <v>166</v>
      </c>
      <c r="M3570" s="150">
        <f>+SUM(M3568:M3569)-C3568</f>
        <v>-2.4843366019889832E-7</v>
      </c>
      <c r="N3570" s="151">
        <f>+SUM(N3568:N3569)</f>
        <v>7.0540980742156475E-3</v>
      </c>
      <c r="O3570" s="153"/>
    </row>
    <row r="3571" spans="2:15" x14ac:dyDescent="0.25">
      <c r="B3571" s="141"/>
      <c r="C3571" s="142"/>
      <c r="D3571" s="152"/>
      <c r="E3571" s="144"/>
      <c r="F3571" s="142"/>
      <c r="G3571" s="142"/>
      <c r="H3571" s="146"/>
      <c r="I3571" s="152"/>
      <c r="J3571" s="143"/>
      <c r="K3571" s="142"/>
      <c r="L3571" s="142"/>
      <c r="M3571" s="142"/>
      <c r="N3571" s="142"/>
      <c r="O3571" s="153"/>
    </row>
    <row r="3572" spans="2:15" x14ac:dyDescent="0.25">
      <c r="B3572" s="154" t="s">
        <v>146</v>
      </c>
      <c r="C3572" s="143">
        <f>4.52/1000</f>
        <v>4.5199999999999997E-3</v>
      </c>
      <c r="D3572" s="156">
        <f>+D3533+O3533</f>
        <v>335.26206858280125</v>
      </c>
      <c r="E3572" s="144" t="s">
        <v>112</v>
      </c>
      <c r="F3572" s="143">
        <v>401.36</v>
      </c>
      <c r="G3572" s="145">
        <f>110/1000</f>
        <v>0.11</v>
      </c>
      <c r="H3572" s="146">
        <f>+PI()*G3572^2/4</f>
        <v>9.5033177771091243E-3</v>
      </c>
      <c r="I3572" s="156">
        <f>+D3559+O3559</f>
        <v>335.30087488932986</v>
      </c>
      <c r="J3572" s="147">
        <f>+D3572</f>
        <v>335.26206858280125</v>
      </c>
      <c r="K3572" s="147">
        <f>+I3572-J3572</f>
        <v>3.8806306528613277E-2</v>
      </c>
      <c r="L3572" s="142">
        <f>(-2*POWER(2*9.81*G3572*ABS(K3572)/F3572,0.5))*(LOG10(($D$2/(3.7*G3572))+((2.51*$D$3*POWER(F3572,0.5))/(G3572*POWER(2*9.81*G3572*ABS(K3572),0.5)))))</f>
        <v>8.078237244694976E-2</v>
      </c>
      <c r="M3572" s="146">
        <f>+IF(K3572&lt;0,-H3572*L3572,H3572*L3572)</f>
        <v>7.6770055615214795E-4</v>
      </c>
      <c r="N3572" s="142">
        <f>+M3572/K3572</f>
        <v>1.9782881310440995E-2</v>
      </c>
      <c r="O3572" s="148">
        <f>2*M3576/N3576</f>
        <v>-6.6225693018720559E-5</v>
      </c>
    </row>
    <row r="3573" spans="2:15" x14ac:dyDescent="0.25">
      <c r="B3573" s="141"/>
      <c r="C3573" s="142"/>
      <c r="D3573" s="152"/>
      <c r="E3573" s="144" t="s">
        <v>167</v>
      </c>
      <c r="F3573" s="143">
        <v>249.85</v>
      </c>
      <c r="G3573" s="145">
        <f>75/1000</f>
        <v>7.4999999999999997E-2</v>
      </c>
      <c r="H3573" s="146">
        <f>+PI()*G3573^2/4</f>
        <v>4.4178646691106467E-3</v>
      </c>
      <c r="I3573" s="156">
        <f>+D3568+O3568</f>
        <v>334.90959650779291</v>
      </c>
      <c r="J3573" s="147">
        <f>+D3572</f>
        <v>335.26206858280125</v>
      </c>
      <c r="K3573" s="147">
        <f>+I3573-J3573</f>
        <v>-0.35247207500833611</v>
      </c>
      <c r="L3573" s="142">
        <f>(-2*POWER(2*9.81*G3573*ABS(K3573)/F3573,0.5))*(LOG10(($D$2/(3.7*G3573))+((2.51*$D$3*POWER(F3573,0.5))/(G3573*POWER(2*9.81*G3573*ABS(K3573),0.5)))))</f>
        <v>0.28490067789365187</v>
      </c>
      <c r="M3573" s="146">
        <f>+IF(K3573&lt;0,-H3573*L3573,H3573*L3573)</f>
        <v>-1.2586526390720373E-3</v>
      </c>
      <c r="N3573" s="142">
        <f>+M3573/K3573</f>
        <v>3.570928672980036E-3</v>
      </c>
      <c r="O3573" s="148"/>
    </row>
    <row r="3574" spans="2:15" x14ac:dyDescent="0.25">
      <c r="B3574" s="141"/>
      <c r="C3574" s="142"/>
      <c r="D3574" s="152"/>
      <c r="E3574" s="144" t="s">
        <v>140</v>
      </c>
      <c r="F3574" s="143">
        <v>298.01</v>
      </c>
      <c r="G3574" s="145">
        <f>63/1000</f>
        <v>6.3E-2</v>
      </c>
      <c r="H3574" s="146">
        <f>+PI()*G3574^2/4</f>
        <v>3.1172453105244723E-3</v>
      </c>
      <c r="I3574" s="156">
        <f>+D3539+O3539</f>
        <v>335.2231899667031</v>
      </c>
      <c r="J3574" s="147">
        <f>+D3572</f>
        <v>335.26206858280125</v>
      </c>
      <c r="K3574" s="147">
        <f>+I3574-J3574</f>
        <v>-3.8878616098145358E-2</v>
      </c>
      <c r="L3574" s="142">
        <f>(-2*POWER(2*9.81*G3574*ABS(K3574)/F3574,0.5))*(LOG10(($D$2/(3.7*G3574))+((2.51*$D$3*POWER(F3574,0.5))/(G3574*POWER(2*9.81*G3574*ABS(K3574),0.5)))))</f>
        <v>6.3448470453158615E-2</v>
      </c>
      <c r="M3574" s="146">
        <f>+IF(K3574&lt;0,-H3574*L3574,H3574*L3574)</f>
        <v>-1.9778444698005922E-4</v>
      </c>
      <c r="N3574" s="142">
        <f>+M3574/K3574</f>
        <v>5.0872296092219754E-3</v>
      </c>
      <c r="O3574" s="148"/>
    </row>
    <row r="3575" spans="2:15" x14ac:dyDescent="0.25">
      <c r="B3575" s="141"/>
      <c r="C3575" s="142"/>
      <c r="D3575" s="142"/>
      <c r="E3575" s="144" t="s">
        <v>168</v>
      </c>
      <c r="F3575" s="143">
        <v>184.94</v>
      </c>
      <c r="G3575" s="145">
        <f>110/1000</f>
        <v>0.11</v>
      </c>
      <c r="H3575" s="146">
        <f>+PI()*G3575^2/4</f>
        <v>9.5033177771091243E-3</v>
      </c>
      <c r="I3575" s="156">
        <f>+D3547+O3547</f>
        <v>335.7803805427406</v>
      </c>
      <c r="J3575" s="147">
        <f>+D3572</f>
        <v>335.26206858280125</v>
      </c>
      <c r="K3575" s="147">
        <f>+I3575-J3575</f>
        <v>0.51831195993935353</v>
      </c>
      <c r="L3575" s="142">
        <f>(-2*POWER(2*9.81*G3575*ABS(K3575)/F3575,0.5))*(LOG10(($D$2/(3.7*G3575))+((2.51*$D$3*POWER(F3575,0.5))/(G3575*POWER(2*9.81*G3575*ABS(K3575),0.5)))))</f>
        <v>0.54796253315417853</v>
      </c>
      <c r="M3575" s="146">
        <f>+IF(K3575&lt;0,-H3575*L3575,H3575*L3575)</f>
        <v>5.2074620825138529E-3</v>
      </c>
      <c r="N3575" s="142">
        <f>+M3575/K3575</f>
        <v>1.004696492653414E-2</v>
      </c>
      <c r="O3575" s="148"/>
    </row>
    <row r="3576" spans="2:15" ht="15.75" x14ac:dyDescent="0.3">
      <c r="B3576" s="141"/>
      <c r="C3576" s="142"/>
      <c r="D3576" s="142"/>
      <c r="E3576" s="142"/>
      <c r="F3576" s="142"/>
      <c r="G3576" s="142"/>
      <c r="H3576" s="146"/>
      <c r="I3576" s="152"/>
      <c r="J3576" s="143"/>
      <c r="K3576" s="142"/>
      <c r="L3576" s="149" t="s">
        <v>166</v>
      </c>
      <c r="M3576" s="150">
        <f>+SUM(M3572:M3575)-C3572</f>
        <v>-1.2744473860950775E-6</v>
      </c>
      <c r="N3576" s="151">
        <f>+SUM(N3572:N3575)</f>
        <v>3.8488004519177145E-2</v>
      </c>
      <c r="O3576" s="153"/>
    </row>
    <row r="3577" spans="2:15" x14ac:dyDescent="0.25">
      <c r="B3577" s="141"/>
      <c r="C3577" s="142"/>
      <c r="D3577" s="142"/>
      <c r="E3577" s="142"/>
      <c r="F3577" s="142"/>
      <c r="G3577" s="142"/>
      <c r="H3577" s="146"/>
      <c r="I3577" s="142"/>
      <c r="J3577" s="143"/>
      <c r="K3577" s="142"/>
      <c r="L3577" s="142"/>
      <c r="M3577" s="142"/>
      <c r="N3577" s="142"/>
      <c r="O3577" s="153"/>
    </row>
    <row r="3578" spans="2:15" x14ac:dyDescent="0.25">
      <c r="B3578" s="154" t="s">
        <v>147</v>
      </c>
      <c r="C3578" s="142">
        <f>0.79/1000</f>
        <v>7.9000000000000001E-4</v>
      </c>
      <c r="D3578" s="147">
        <f>+D3539+O3539</f>
        <v>335.2231899667031</v>
      </c>
      <c r="E3578" s="144" t="s">
        <v>140</v>
      </c>
      <c r="F3578" s="143">
        <v>298.01</v>
      </c>
      <c r="G3578" s="143">
        <f>63/1000</f>
        <v>6.3E-2</v>
      </c>
      <c r="H3578" s="146">
        <f>+PI()*G3578^2/4</f>
        <v>3.1172453105244723E-3</v>
      </c>
      <c r="I3578" s="147">
        <f>+D3572+O3572</f>
        <v>335.2620023571082</v>
      </c>
      <c r="J3578" s="147">
        <f>+D3578</f>
        <v>335.2231899667031</v>
      </c>
      <c r="K3578" s="147">
        <f>+I3578-J3578</f>
        <v>3.881239040509854E-2</v>
      </c>
      <c r="L3578" s="142">
        <f>(-2*POWER(2*9.81*G3578*ABS(K3578)/F3578,0.5))*(LOG10(($D$2/(3.7*G3578))+((2.51*$D$3*POWER(F3578,0.5))/(G3578*POWER(2*9.81*G3578*ABS(K3578),0.5)))))</f>
        <v>6.3385033306355448E-2</v>
      </c>
      <c r="M3578" s="146">
        <f>+IF(K3578&lt;0,-H3578*L3578,H3578*L3578)</f>
        <v>1.9758669783167401E-4</v>
      </c>
      <c r="N3578" s="142">
        <f>+M3578/K3578</f>
        <v>5.0908149631958329E-3</v>
      </c>
      <c r="O3578" s="148">
        <f>2*M3580/N3580</f>
        <v>-6.6809849434463174E-5</v>
      </c>
    </row>
    <row r="3579" spans="2:15" x14ac:dyDescent="0.25">
      <c r="B3579" s="141"/>
      <c r="C3579" s="142"/>
      <c r="D3579" s="142"/>
      <c r="E3579" s="144" t="s">
        <v>169</v>
      </c>
      <c r="F3579" s="143">
        <v>119.71</v>
      </c>
      <c r="G3579" s="143">
        <f>63/1000</f>
        <v>6.3E-2</v>
      </c>
      <c r="H3579" s="146">
        <f>+PI()*G3579^2/4</f>
        <v>3.1172453105244723E-3</v>
      </c>
      <c r="I3579" s="147">
        <f>+D3543+O3543</f>
        <v>335.32652969036121</v>
      </c>
      <c r="J3579" s="147">
        <f>+D3578</f>
        <v>335.2231899667031</v>
      </c>
      <c r="K3579" s="147">
        <f>+I3579-J3579</f>
        <v>0.10333972365810951</v>
      </c>
      <c r="L3579" s="142">
        <f>(-2*POWER(2*9.81*G3579*ABS(K3579)/F3579,0.5))*(LOG10(($D$2/(3.7*G3579))+((2.51*$D$3*POWER(F3579,0.5))/(G3579*POWER(2*9.81*G3579*ABS(K3579),0.5)))))</f>
        <v>0.18992790174636615</v>
      </c>
      <c r="M3579" s="146">
        <f>+IF(K3579&lt;0,-H3579*L3579,H3579*L3579)</f>
        <v>5.9205186105661264E-4</v>
      </c>
      <c r="N3579" s="142">
        <f>+M3579/K3579</f>
        <v>5.7291798361621786E-3</v>
      </c>
      <c r="O3579" s="148"/>
    </row>
    <row r="3580" spans="2:15" ht="15.75" x14ac:dyDescent="0.3">
      <c r="B3580" s="141"/>
      <c r="C3580" s="142"/>
      <c r="D3580" s="142"/>
      <c r="E3580" s="142"/>
      <c r="F3580" s="142"/>
      <c r="G3580" s="142"/>
      <c r="H3580" s="146"/>
      <c r="I3580" s="142"/>
      <c r="J3580" s="142"/>
      <c r="K3580" s="142"/>
      <c r="L3580" s="149" t="s">
        <v>166</v>
      </c>
      <c r="M3580" s="150">
        <f>+SUM(M3578:M3579)-C3578</f>
        <v>-3.6144111171339168E-7</v>
      </c>
      <c r="N3580" s="151">
        <f>+SUM(N3578:N3579)</f>
        <v>1.0819994799358012E-2</v>
      </c>
      <c r="O3580" s="153"/>
    </row>
    <row r="3581" spans="2:15" x14ac:dyDescent="0.25">
      <c r="B3581" s="141"/>
      <c r="C3581" s="142"/>
      <c r="D3581" s="142"/>
      <c r="E3581" s="142"/>
      <c r="F3581" s="142"/>
      <c r="G3581" s="142"/>
      <c r="H3581" s="146"/>
      <c r="I3581" s="142"/>
      <c r="J3581" s="142"/>
      <c r="K3581" s="142"/>
      <c r="L3581" s="142"/>
      <c r="M3581" s="142"/>
      <c r="N3581" s="142"/>
      <c r="O3581" s="153"/>
    </row>
    <row r="3582" spans="2:15" x14ac:dyDescent="0.25">
      <c r="B3582" s="154" t="s">
        <v>148</v>
      </c>
      <c r="C3582" s="142">
        <f>0.76/1000</f>
        <v>7.6000000000000004E-4</v>
      </c>
      <c r="D3582" s="147">
        <f>+D3543+O3543</f>
        <v>335.32652969036121</v>
      </c>
      <c r="E3582" s="144" t="s">
        <v>169</v>
      </c>
      <c r="F3582" s="143">
        <v>119.71</v>
      </c>
      <c r="G3582" s="143">
        <f>63/1000</f>
        <v>6.3E-2</v>
      </c>
      <c r="H3582" s="146">
        <f>+PI()*G3582^2/4</f>
        <v>3.1172453105244723E-3</v>
      </c>
      <c r="I3582" s="147">
        <f>+D3578+O3578</f>
        <v>335.22312315685366</v>
      </c>
      <c r="J3582" s="261">
        <f>+D3582</f>
        <v>335.32652969036121</v>
      </c>
      <c r="K3582" s="147">
        <f>+I3582-J3582</f>
        <v>-0.10340653350755247</v>
      </c>
      <c r="L3582" s="142">
        <f>(-2*POWER(2*9.81*G3582*ABS(K3582)/F3582,0.5))*(LOG10(($D$2/(3.7*G3582))+((2.51*$D$3*POWER(F3582,0.5))/(G3582*POWER(2*9.81*G3582*ABS(K3582),0.5)))))</f>
        <v>0.18999841062448286</v>
      </c>
      <c r="M3582" s="146">
        <f>+IF(K3582&lt;0,-H3582*L3582,H3582*L3582)</f>
        <v>-5.9227165452627227E-4</v>
      </c>
      <c r="N3582" s="142">
        <f>+M3582/K3582</f>
        <v>5.7276038025490406E-3</v>
      </c>
      <c r="O3582" s="148">
        <f>2*M3584/N3584</f>
        <v>-6.3086504860748814E-5</v>
      </c>
    </row>
    <row r="3583" spans="2:15" x14ac:dyDescent="0.25">
      <c r="B3583" s="141"/>
      <c r="C3583" s="142"/>
      <c r="D3583" s="142"/>
      <c r="E3583" s="144" t="s">
        <v>122</v>
      </c>
      <c r="F3583" s="143">
        <v>283.68</v>
      </c>
      <c r="G3583" s="143">
        <f>75/1000</f>
        <v>7.4999999999999997E-2</v>
      </c>
      <c r="H3583" s="146">
        <f>+PI()*G3583^2/4</f>
        <v>4.4178646691106467E-3</v>
      </c>
      <c r="I3583" s="147">
        <f>+D3547+O3547</f>
        <v>335.7803805427406</v>
      </c>
      <c r="J3583" s="261">
        <f>+D3582</f>
        <v>335.32652969036121</v>
      </c>
      <c r="K3583" s="147">
        <f>+I3583-J3583</f>
        <v>0.45385085237938938</v>
      </c>
      <c r="L3583" s="262">
        <f>(-2*POWER(2*9.81*G3583*ABS(K3583)/F3583,0.5))*(LOG10(($D$2/(3.7*G3583))+((2.51*$D$3*POWER(F3583,0.5))/(G3583*POWER(2*9.81*G3583*ABS(K3583),0.5)))))</f>
        <v>0.30602952396713351</v>
      </c>
      <c r="M3583" s="146">
        <f>+IF(K3583&lt;0,-H3583*L3583,H3583*L3583)</f>
        <v>1.351997021639149E-3</v>
      </c>
      <c r="N3583" s="142">
        <f>+M3583/K3583</f>
        <v>2.9789456482257936E-3</v>
      </c>
      <c r="O3583" s="148"/>
    </row>
    <row r="3584" spans="2:15" ht="15.75" x14ac:dyDescent="0.3">
      <c r="B3584" s="141"/>
      <c r="C3584" s="142"/>
      <c r="D3584" s="142"/>
      <c r="E3584" s="142"/>
      <c r="F3584" s="142"/>
      <c r="G3584" s="142"/>
      <c r="H3584" s="142"/>
      <c r="I3584" s="142"/>
      <c r="J3584" s="142"/>
      <c r="K3584" s="142"/>
      <c r="L3584" s="149" t="s">
        <v>166</v>
      </c>
      <c r="M3584" s="150">
        <f>+SUM(M3582:M3583)-C3582</f>
        <v>-2.7463288712332827E-7</v>
      </c>
      <c r="N3584" s="151">
        <f>+SUM(N3582:N3583)</f>
        <v>8.7065494507748351E-3</v>
      </c>
      <c r="O3584" s="153"/>
    </row>
    <row r="3585" spans="2:15" x14ac:dyDescent="0.25">
      <c r="B3585" s="154"/>
      <c r="C3585" s="142"/>
      <c r="D3585" s="142"/>
      <c r="E3585" s="142"/>
      <c r="F3585" s="142"/>
      <c r="G3585" s="142"/>
      <c r="H3585" s="142"/>
      <c r="I3585" s="142"/>
      <c r="J3585" s="142"/>
      <c r="K3585" s="142"/>
      <c r="L3585" s="142"/>
      <c r="M3585" s="142"/>
      <c r="N3585" s="142"/>
      <c r="O3585" s="153"/>
    </row>
    <row r="3586" spans="2:15" x14ac:dyDescent="0.25">
      <c r="B3586" s="154" t="s">
        <v>142</v>
      </c>
      <c r="C3586" s="142">
        <f>3.71/1000</f>
        <v>3.7099999999999998E-3</v>
      </c>
      <c r="D3586" s="147">
        <f>+D3547+O3547</f>
        <v>335.7803805427406</v>
      </c>
      <c r="E3586" s="144" t="s">
        <v>168</v>
      </c>
      <c r="F3586" s="143">
        <v>184.94</v>
      </c>
      <c r="G3586" s="145">
        <f>110/1000</f>
        <v>0.11</v>
      </c>
      <c r="H3586" s="146">
        <f>+PI()*G3586^2/4</f>
        <v>9.5033177771091243E-3</v>
      </c>
      <c r="I3586" s="147">
        <f>+D3572+O3572</f>
        <v>335.2620023571082</v>
      </c>
      <c r="J3586" s="261">
        <f>+D3586</f>
        <v>335.7803805427406</v>
      </c>
      <c r="K3586" s="147">
        <f>+I3586-J3586</f>
        <v>-0.51837818563240035</v>
      </c>
      <c r="L3586" s="262">
        <f>(-2*POWER(2*9.81*G3586*ABS(K3586)/F3586,0.5))*(LOG10(($D$2/(3.7*G3586))+((2.51*$D$3*POWER(F3586,0.5))/(G3586*POWER(2*9.81*G3586*ABS(K3586),0.5)))))</f>
        <v>0.54800180176481539</v>
      </c>
      <c r="M3586" s="146">
        <f>+IF(K3586&lt;0,-H3586*L3586,H3586*L3586)</f>
        <v>-5.2078352645994006E-3</v>
      </c>
      <c r="N3586" s="142">
        <f>+M3586/K3586</f>
        <v>1.0046401274093069E-2</v>
      </c>
      <c r="O3586" s="148">
        <f>2*M3589/N3589</f>
        <v>-5.308344084167977E-5</v>
      </c>
    </row>
    <row r="3587" spans="2:15" x14ac:dyDescent="0.25">
      <c r="B3587" s="141"/>
      <c r="C3587" s="142"/>
      <c r="D3587" s="142"/>
      <c r="E3587" s="144" t="s">
        <v>171</v>
      </c>
      <c r="F3587" s="143">
        <v>283.68</v>
      </c>
      <c r="G3587" s="143">
        <f>75/1000</f>
        <v>7.4999999999999997E-2</v>
      </c>
      <c r="H3587" s="146">
        <f>+PI()*G3587^2/4</f>
        <v>4.4178646691106467E-3</v>
      </c>
      <c r="I3587" s="147">
        <f>+D3582+O3582</f>
        <v>335.32646660385637</v>
      </c>
      <c r="J3587" s="261">
        <f>+D3586</f>
        <v>335.7803805427406</v>
      </c>
      <c r="K3587" s="147">
        <f>+I3587-J3587</f>
        <v>-0.45391393888422726</v>
      </c>
      <c r="L3587" s="262">
        <f>(-2*POWER(2*9.81*G3587*ABS(K3587)/F3587,0.5))*(LOG10(($D$2/(3.7*G3587))+((2.51*$D$3*POWER(F3587,0.5))/(G3587*POWER(2*9.81*G3587*ABS(K3587),0.5)))))</f>
        <v>0.30605369921528114</v>
      </c>
      <c r="M3587" s="146">
        <f>+IF(K3587&lt;0,-H3587*L3587,H3587*L3587)</f>
        <v>-1.3521038246138075E-3</v>
      </c>
      <c r="N3587" s="142">
        <f>+M3587/K3587</f>
        <v>2.9787669176616041E-3</v>
      </c>
      <c r="O3587" s="148"/>
    </row>
    <row r="3588" spans="2:15" x14ac:dyDescent="0.25">
      <c r="B3588" s="141"/>
      <c r="C3588" s="142"/>
      <c r="D3588" s="142"/>
      <c r="E3588" s="144" t="s">
        <v>170</v>
      </c>
      <c r="F3588" s="143">
        <v>372.26</v>
      </c>
      <c r="G3588" s="145">
        <f>110/1000</f>
        <v>0.11</v>
      </c>
      <c r="H3588" s="146">
        <f>+PI()*G3588^2/4</f>
        <v>9.5033177771091243E-3</v>
      </c>
      <c r="I3588" s="147">
        <v>339.3</v>
      </c>
      <c r="J3588" s="261">
        <f>+D3586</f>
        <v>335.7803805427406</v>
      </c>
      <c r="K3588" s="147">
        <f>+I3588-J3588</f>
        <v>3.5196194572594095</v>
      </c>
      <c r="L3588" s="262">
        <f>(-2*POWER(2*9.81*G3588*ABS(K3588)/F3588,0.5))*(LOG10(($D$2/(3.7*G3588))+((2.51*$D$3*POWER(F3588,0.5))/(G3588*POWER(2*9.81*G3588*ABS(K3588),0.5)))))</f>
        <v>1.0806242805401411</v>
      </c>
      <c r="M3588" s="146">
        <f>+IF(K3588&lt;0,-H3588*L3588,H3588*L3588)</f>
        <v>1.026951593563288E-2</v>
      </c>
      <c r="N3588" s="142">
        <f>+M3588/K3588</f>
        <v>2.917791556826246E-3</v>
      </c>
      <c r="O3588" s="148"/>
    </row>
    <row r="3589" spans="2:15" ht="16.5" thickBot="1" x14ac:dyDescent="0.35">
      <c r="B3589" s="299"/>
      <c r="C3589" s="300"/>
      <c r="D3589" s="300"/>
      <c r="E3589" s="300"/>
      <c r="F3589" s="300"/>
      <c r="G3589" s="300"/>
      <c r="H3589" s="300"/>
      <c r="I3589" s="300"/>
      <c r="J3589" s="300"/>
      <c r="K3589" s="300"/>
      <c r="L3589" s="301" t="s">
        <v>166</v>
      </c>
      <c r="M3589" s="302">
        <f>+SUM(M3586:M3588)-C3586</f>
        <v>-4.2315358032753853E-7</v>
      </c>
      <c r="N3589" s="303">
        <f>+SUM(N3586:N3588)</f>
        <v>1.5942959748580919E-2</v>
      </c>
      <c r="O3589" s="304"/>
    </row>
    <row r="3591" spans="2:15" ht="15.75" thickBot="1" x14ac:dyDescent="0.3"/>
    <row r="3592" spans="2:15" ht="15.75" thickBot="1" x14ac:dyDescent="0.3">
      <c r="B3592" s="131">
        <f>+B3553+1</f>
        <v>93</v>
      </c>
      <c r="D3592" s="297"/>
    </row>
    <row r="3593" spans="2:15" ht="32.25" thickBot="1" x14ac:dyDescent="0.3">
      <c r="B3593" s="125" t="s">
        <v>151</v>
      </c>
      <c r="C3593" s="298" t="s">
        <v>161</v>
      </c>
      <c r="D3593" s="298" t="s">
        <v>153</v>
      </c>
      <c r="E3593" s="125" t="s">
        <v>152</v>
      </c>
      <c r="F3593" s="125" t="s">
        <v>78</v>
      </c>
      <c r="G3593" s="125" t="s">
        <v>115</v>
      </c>
      <c r="H3593" s="125" t="s">
        <v>154</v>
      </c>
      <c r="I3593" s="125" t="s">
        <v>155</v>
      </c>
      <c r="J3593" s="125" t="s">
        <v>156</v>
      </c>
      <c r="K3593" s="125" t="s">
        <v>157</v>
      </c>
      <c r="L3593" s="125" t="s">
        <v>82</v>
      </c>
      <c r="M3593" s="125" t="s">
        <v>164</v>
      </c>
      <c r="N3593" s="125" t="s">
        <v>158</v>
      </c>
      <c r="O3593" s="129" t="s">
        <v>165</v>
      </c>
    </row>
    <row r="3594" spans="2:15" x14ac:dyDescent="0.25">
      <c r="B3594" s="132" t="s">
        <v>127</v>
      </c>
      <c r="C3594" s="133">
        <f>2.97/1000</f>
        <v>2.97E-3</v>
      </c>
      <c r="D3594" s="134">
        <f>+D3555+O3555</f>
        <v>336.46887655126716</v>
      </c>
      <c r="E3594" s="135" t="s">
        <v>110</v>
      </c>
      <c r="F3594" s="136">
        <v>310.83</v>
      </c>
      <c r="G3594" s="137">
        <f>110/1000</f>
        <v>0.11</v>
      </c>
      <c r="H3594" s="138">
        <f>+PI()*G3594^2/4</f>
        <v>9.5033177771091243E-3</v>
      </c>
      <c r="I3594" s="134">
        <v>339.3</v>
      </c>
      <c r="J3594" s="134">
        <f>+D3594</f>
        <v>336.46887655126716</v>
      </c>
      <c r="K3594" s="134">
        <f>+I3594-J3594</f>
        <v>2.8311234487328534</v>
      </c>
      <c r="L3594" s="133">
        <f>(-2*POWER(2*9.81*G3594*ABS(K3594)/F3594,0.5))*(LOG10(($D$2/(3.7*G3594))+((2.51*$D$3*POWER(F3594,0.5))/(G3594*POWER(2*9.81*G3594*ABS(K3594),0.5)))))</f>
        <v>1.0584170755743145</v>
      </c>
      <c r="M3594" s="139">
        <f>+IF(K3594&lt;0,-H3594*L3594,H3594*L3594)</f>
        <v>1.0058473809901235E-2</v>
      </c>
      <c r="N3594" s="133">
        <f>+M3594/K3594</f>
        <v>3.5528206353570273E-3</v>
      </c>
      <c r="O3594" s="140">
        <f>2*M3596/N3596</f>
        <v>-4.3337258044057329E-5</v>
      </c>
    </row>
    <row r="3595" spans="2:15" x14ac:dyDescent="0.25">
      <c r="B3595" s="141"/>
      <c r="C3595" s="142"/>
      <c r="D3595" s="143"/>
      <c r="E3595" s="144" t="s">
        <v>138</v>
      </c>
      <c r="F3595" s="143">
        <v>240.22</v>
      </c>
      <c r="G3595" s="145">
        <f>110/1000</f>
        <v>0.11</v>
      </c>
      <c r="H3595" s="146">
        <f>+PI()*G3595^2/4</f>
        <v>9.5033177771091243E-3</v>
      </c>
      <c r="I3595" s="147">
        <f>+D3559+O3559</f>
        <v>335.30087488932986</v>
      </c>
      <c r="J3595" s="147">
        <f>+D3594</f>
        <v>336.46887655126716</v>
      </c>
      <c r="K3595" s="147">
        <f>+I3595-J3595</f>
        <v>-1.1680016619372964</v>
      </c>
      <c r="L3595" s="142">
        <f>(-2*POWER(2*9.81*G3595*ABS(K3595)/F3595,0.5))*(LOG10(($D$2/(3.7*G3595))+((2.51*$D$3*POWER(F3595,0.5))/(G3595*POWER(2*9.81*G3595*ABS(K3595),0.5)))))</f>
        <v>0.74591658085200041</v>
      </c>
      <c r="M3595" s="146">
        <f>+IF(K3595&lt;0,-H3595*L3595,H3595*L3595)</f>
        <v>-7.0886823030512705E-3</v>
      </c>
      <c r="N3595" s="142">
        <f>+M3595/K3595</f>
        <v>6.0690686786298628E-3</v>
      </c>
      <c r="O3595" s="148"/>
    </row>
    <row r="3596" spans="2:15" ht="15.75" x14ac:dyDescent="0.3">
      <c r="B3596" s="141"/>
      <c r="C3596" s="142"/>
      <c r="D3596" s="143"/>
      <c r="E3596" s="144"/>
      <c r="F3596" s="143"/>
      <c r="G3596" s="145"/>
      <c r="H3596" s="146"/>
      <c r="I3596" s="147"/>
      <c r="J3596" s="147"/>
      <c r="K3596" s="147"/>
      <c r="L3596" s="149" t="s">
        <v>166</v>
      </c>
      <c r="M3596" s="150">
        <f>+SUM(M3594:M3595)-C3594</f>
        <v>-2.0849315003580379E-7</v>
      </c>
      <c r="N3596" s="151">
        <f>+SUM(N3594:N3595)</f>
        <v>9.6218893139868901E-3</v>
      </c>
      <c r="O3596" s="148"/>
    </row>
    <row r="3597" spans="2:15" x14ac:dyDescent="0.25">
      <c r="B3597" s="141"/>
      <c r="C3597" s="142"/>
      <c r="D3597" s="143"/>
      <c r="E3597" s="144"/>
      <c r="F3597" s="142"/>
      <c r="G3597" s="142"/>
      <c r="H3597" s="146"/>
      <c r="I3597" s="152"/>
      <c r="J3597" s="142"/>
      <c r="K3597" s="142"/>
      <c r="L3597" s="142"/>
      <c r="M3597" s="142"/>
      <c r="N3597" s="142"/>
      <c r="O3597" s="153"/>
    </row>
    <row r="3598" spans="2:15" x14ac:dyDescent="0.25">
      <c r="B3598" s="154" t="s">
        <v>128</v>
      </c>
      <c r="C3598" s="142">
        <f>3.73/1000</f>
        <v>3.7299999999999998E-3</v>
      </c>
      <c r="D3598" s="147">
        <f>+D3559+O3559</f>
        <v>335.30087488932986</v>
      </c>
      <c r="E3598" s="144" t="s">
        <v>138</v>
      </c>
      <c r="F3598" s="143">
        <v>240.22</v>
      </c>
      <c r="G3598" s="155">
        <f>110/1000</f>
        <v>0.11</v>
      </c>
      <c r="H3598" s="146">
        <f>+PI()*G3598^2/4</f>
        <v>9.5033177771091243E-3</v>
      </c>
      <c r="I3598" s="156">
        <f>+D3594+O3594</f>
        <v>336.46883321400912</v>
      </c>
      <c r="J3598" s="147">
        <f>+D3598</f>
        <v>335.30087488932986</v>
      </c>
      <c r="K3598" s="147">
        <f>+I3598-J3598</f>
        <v>1.1679583246792618</v>
      </c>
      <c r="L3598" s="142">
        <f>(-2*POWER(2*9.81*G3598*ABS(K3598)/F3598,0.5))*(LOG10(($D$2/(3.7*G3598))+((2.51*$D$3*POWER(F3598,0.5))/(G3598*POWER(2*9.81*G3598*ABS(K3598),0.5)))))</f>
        <v>0.74590111848309648</v>
      </c>
      <c r="M3598" s="146">
        <f>+IF(K3598&lt;0,-H3598*L3598,H3598*L3598)</f>
        <v>7.0885353592459897E-3</v>
      </c>
      <c r="N3598" s="142">
        <f>+M3598/K3598</f>
        <v>6.0691680597358679E-3</v>
      </c>
      <c r="O3598" s="148">
        <f>2*M3601/N3601</f>
        <v>-6.3342762583050598E-5</v>
      </c>
    </row>
    <row r="3599" spans="2:15" x14ac:dyDescent="0.25">
      <c r="B3599" s="141"/>
      <c r="C3599" s="142"/>
      <c r="D3599" s="143"/>
      <c r="E3599" s="144" t="s">
        <v>139</v>
      </c>
      <c r="F3599" s="147">
        <v>237.3</v>
      </c>
      <c r="G3599" s="155">
        <f>110/1000</f>
        <v>0.11</v>
      </c>
      <c r="H3599" s="146">
        <f>+PI()*G3599^2/4</f>
        <v>9.5033177771091243E-3</v>
      </c>
      <c r="I3599" s="156">
        <f>+D3564+O3564</f>
        <v>335.10813650374899</v>
      </c>
      <c r="J3599" s="147">
        <f>+D3598</f>
        <v>335.30087488932986</v>
      </c>
      <c r="K3599" s="147">
        <f>+I3599-J3599</f>
        <v>-0.19273838558086709</v>
      </c>
      <c r="L3599" s="142">
        <f>(-2*POWER(2*9.81*G3599*ABS(K3599)/F3599,0.5))*(LOG10(($D$2/(3.7*G3599))+((2.51*$D$3*POWER(F3599,0.5))/(G3599*POWER(2*9.81*G3599*ABS(K3599),0.5)))))</f>
        <v>0.2726755748114591</v>
      </c>
      <c r="M3599" s="146">
        <f>+IF(K3599&lt;0,-H3599*L3599,H3599*L3599)</f>
        <v>-2.5913226374891882E-3</v>
      </c>
      <c r="N3599" s="142">
        <f>+M3599/K3599</f>
        <v>1.3444766747835755E-2</v>
      </c>
      <c r="O3599" s="148"/>
    </row>
    <row r="3600" spans="2:15" x14ac:dyDescent="0.25">
      <c r="B3600" s="141"/>
      <c r="C3600" s="142"/>
      <c r="D3600" s="143"/>
      <c r="E3600" s="144" t="s">
        <v>112</v>
      </c>
      <c r="F3600" s="143">
        <v>401.36</v>
      </c>
      <c r="G3600" s="155">
        <f>110/1000</f>
        <v>0.11</v>
      </c>
      <c r="H3600" s="146">
        <f>+PI()*G3600^2/4</f>
        <v>9.5033177771091243E-3</v>
      </c>
      <c r="I3600" s="156">
        <f>+D3572+O3572</f>
        <v>335.2620023571082</v>
      </c>
      <c r="J3600" s="147">
        <f>+D3598</f>
        <v>335.30087488932986</v>
      </c>
      <c r="K3600" s="147">
        <f>+I3600-J3600</f>
        <v>-3.8872532221660094E-2</v>
      </c>
      <c r="L3600" s="142">
        <f>(-2*POWER(2*9.81*G3600*ABS(K3600)/F3600,0.5))*(LOG10(($D$2/(3.7*G3600))+((2.51*$D$3*POWER(F3600,0.5))/(G3600*POWER(2*9.81*G3600*ABS(K3600),0.5)))))</f>
        <v>8.0861955054977758E-2</v>
      </c>
      <c r="M3600" s="146">
        <f>+IF(K3600&lt;0,-H3600*L3600,H3600*L3600)</f>
        <v>-7.6845685496576912E-4</v>
      </c>
      <c r="N3600" s="142">
        <f>+M3600/K3600</f>
        <v>1.9768633815359697E-2</v>
      </c>
      <c r="O3600" s="148"/>
    </row>
    <row r="3601" spans="2:15" ht="15.75" x14ac:dyDescent="0.3">
      <c r="B3601" s="141"/>
      <c r="C3601" s="142"/>
      <c r="D3601" s="143"/>
      <c r="E3601" s="144"/>
      <c r="F3601" s="143"/>
      <c r="G3601" s="155"/>
      <c r="H3601" s="146"/>
      <c r="I3601" s="156"/>
      <c r="J3601" s="147"/>
      <c r="K3601" s="147"/>
      <c r="L3601" s="149" t="s">
        <v>166</v>
      </c>
      <c r="M3601" s="150">
        <f>+SUM(M3598:M3600)-C3598</f>
        <v>-1.2441332089673657E-6</v>
      </c>
      <c r="N3601" s="151">
        <f>+SUM(N3598:N3600)</f>
        <v>3.9282568622931321E-2</v>
      </c>
      <c r="O3601" s="153"/>
    </row>
    <row r="3602" spans="2:15" x14ac:dyDescent="0.25">
      <c r="B3602" s="141"/>
      <c r="C3602" s="142"/>
      <c r="D3602" s="143"/>
      <c r="E3602" s="144"/>
      <c r="F3602" s="142"/>
      <c r="G3602" s="142"/>
      <c r="H3602" s="146"/>
      <c r="I3602" s="152"/>
      <c r="J3602" s="143"/>
      <c r="K3602" s="142"/>
      <c r="L3602" s="142"/>
      <c r="M3602" s="142"/>
      <c r="N3602" s="142"/>
      <c r="O3602" s="153"/>
    </row>
    <row r="3603" spans="2:15" x14ac:dyDescent="0.25">
      <c r="B3603" s="154" t="s">
        <v>141</v>
      </c>
      <c r="C3603" s="179">
        <f>1.9/1000</f>
        <v>1.9E-3</v>
      </c>
      <c r="D3603" s="147">
        <f>+D3564+O3564</f>
        <v>335.10813650374899</v>
      </c>
      <c r="E3603" s="144" t="s">
        <v>139</v>
      </c>
      <c r="F3603" s="147">
        <v>237.3</v>
      </c>
      <c r="G3603" s="155">
        <f>110/1000</f>
        <v>0.11</v>
      </c>
      <c r="H3603" s="146">
        <f>+PI()*G3603^2/4</f>
        <v>9.5033177771091243E-3</v>
      </c>
      <c r="I3603" s="156">
        <f>+D3598+O3598</f>
        <v>335.30081154656727</v>
      </c>
      <c r="J3603" s="147">
        <f>+D3603</f>
        <v>335.10813650374899</v>
      </c>
      <c r="K3603" s="147">
        <f>+I3603-J3603</f>
        <v>0.19267504281827996</v>
      </c>
      <c r="L3603" s="142">
        <f>(-2*POWER(2*9.81*G3603*ABS(K3603)/F3603,0.5))*(LOG10(($D$2/(3.7*G3603))+((2.51*$D$3*POWER(F3603,0.5))/(G3603*POWER(2*9.81*G3603*ABS(K3603),0.5)))))</f>
        <v>0.27262482818291406</v>
      </c>
      <c r="M3603" s="146">
        <f>+IF(K3603&lt;0,-H3603*L3603,H3603*L3603)</f>
        <v>2.5908403761520076E-3</v>
      </c>
      <c r="N3603" s="142">
        <f>+M3603/K3603</f>
        <v>1.3446683795968009E-2</v>
      </c>
      <c r="O3603" s="148">
        <f>2*M3605/N3605</f>
        <v>-6.4103125377475606E-5</v>
      </c>
    </row>
    <row r="3604" spans="2:15" x14ac:dyDescent="0.25">
      <c r="B3604" s="141"/>
      <c r="C3604" s="142"/>
      <c r="D3604" s="143"/>
      <c r="E3604" s="144" t="s">
        <v>117</v>
      </c>
      <c r="F3604" s="143">
        <v>401.35</v>
      </c>
      <c r="G3604" s="143">
        <f>75/1000</f>
        <v>7.4999999999999997E-2</v>
      </c>
      <c r="H3604" s="146">
        <f>+PI()*G3604^2/4</f>
        <v>4.4178646691106467E-3</v>
      </c>
      <c r="I3604" s="156">
        <f>+D3568+O3568</f>
        <v>334.90959650779291</v>
      </c>
      <c r="J3604" s="147">
        <f>+D3603</f>
        <v>335.10813650374899</v>
      </c>
      <c r="K3604" s="147">
        <f>+I3604-J3604</f>
        <v>-0.19853999595608229</v>
      </c>
      <c r="L3604" s="142">
        <f>(-2*POWER(2*9.81*G3604*ABS(K3604)/F3604,0.5))*(LOG10(($D$2/(3.7*G3604))+((2.51*$D$3*POWER(F3604,0.5))/(G3604*POWER(2*9.81*G3604*ABS(K3604),0.5)))))</f>
        <v>0.15649709293399769</v>
      </c>
      <c r="M3604" s="146">
        <f>+IF(K3604&lt;0,-H3604*L3604,H3604*L3604)</f>
        <v>-6.9138297769163386E-4</v>
      </c>
      <c r="N3604" s="142">
        <f>+M3604/K3604</f>
        <v>3.4823360117553848E-3</v>
      </c>
      <c r="O3604" s="148"/>
    </row>
    <row r="3605" spans="2:15" ht="15.75" x14ac:dyDescent="0.3">
      <c r="B3605" s="141"/>
      <c r="C3605" s="142"/>
      <c r="D3605" s="143"/>
      <c r="E3605" s="144"/>
      <c r="F3605" s="142"/>
      <c r="G3605" s="142"/>
      <c r="H3605" s="146"/>
      <c r="I3605" s="152"/>
      <c r="J3605" s="143"/>
      <c r="K3605" s="142"/>
      <c r="L3605" s="149" t="s">
        <v>166</v>
      </c>
      <c r="M3605" s="150">
        <f>+SUM(M3603:M3604)-C3603</f>
        <v>-5.4260153962613043E-7</v>
      </c>
      <c r="N3605" s="151">
        <f>+SUM(N3603:N3604)</f>
        <v>1.6929019807723395E-2</v>
      </c>
      <c r="O3605" s="153"/>
    </row>
    <row r="3606" spans="2:15" ht="15.75" x14ac:dyDescent="0.3">
      <c r="B3606" s="141"/>
      <c r="C3606" s="142"/>
      <c r="D3606" s="143"/>
      <c r="E3606" s="144"/>
      <c r="F3606" s="142"/>
      <c r="G3606" s="142"/>
      <c r="H3606" s="146"/>
      <c r="I3606" s="152"/>
      <c r="J3606" s="143"/>
      <c r="K3606" s="142"/>
      <c r="L3606" s="149"/>
      <c r="M3606" s="150"/>
      <c r="N3606" s="151"/>
      <c r="O3606" s="153"/>
    </row>
    <row r="3607" spans="2:15" x14ac:dyDescent="0.25">
      <c r="B3607" s="154" t="s">
        <v>145</v>
      </c>
      <c r="C3607" s="143">
        <f>1.95/1000</f>
        <v>1.9499999999999999E-3</v>
      </c>
      <c r="D3607" s="147">
        <f>+D3568+O3568</f>
        <v>334.90959650779291</v>
      </c>
      <c r="E3607" s="144" t="s">
        <v>117</v>
      </c>
      <c r="F3607" s="143">
        <v>401.35</v>
      </c>
      <c r="G3607" s="143">
        <f>75/1000</f>
        <v>7.4999999999999997E-2</v>
      </c>
      <c r="H3607" s="146">
        <f>+PI()*G3607^2/4</f>
        <v>4.4178646691106467E-3</v>
      </c>
      <c r="I3607" s="147">
        <f>+D3603+O3603</f>
        <v>335.1080724006236</v>
      </c>
      <c r="J3607" s="147">
        <f>+D3607</f>
        <v>334.90959650779291</v>
      </c>
      <c r="K3607" s="147">
        <f>+I3607-J3607</f>
        <v>0.19847589283068601</v>
      </c>
      <c r="L3607" s="262">
        <f>(-2*POWER(2*9.81*G3607*ABS(K3607)/F3607,0.5))*(LOG10(($D$2/(3.7*G3607))+((2.51*$D$3*POWER(F3607,0.5))/(G3607*POWER(2*9.81*G3607*ABS(K3607),0.5)))))</f>
        <v>0.1564680596450968</v>
      </c>
      <c r="M3607" s="146">
        <f>+IF(K3607&lt;0,-H3607*L3607,H3607*L3607)</f>
        <v>6.9125471255037057E-4</v>
      </c>
      <c r="N3607" s="142">
        <f>+M3607/K3607</f>
        <v>3.4828144753078893E-3</v>
      </c>
      <c r="O3607" s="148">
        <f>2*M3609/N3609</f>
        <v>-6.4418073828486136E-5</v>
      </c>
    </row>
    <row r="3608" spans="2:15" x14ac:dyDescent="0.25">
      <c r="B3608" s="141"/>
      <c r="C3608" s="142"/>
      <c r="D3608" s="143"/>
      <c r="E3608" s="144" t="s">
        <v>167</v>
      </c>
      <c r="F3608" s="143">
        <v>249.85</v>
      </c>
      <c r="G3608" s="143">
        <f>75/1000</f>
        <v>7.4999999999999997E-2</v>
      </c>
      <c r="H3608" s="146">
        <f>+PI()*G3608^2/4</f>
        <v>4.4178646691106467E-3</v>
      </c>
      <c r="I3608" s="147">
        <f>+D3572+O3572</f>
        <v>335.2620023571082</v>
      </c>
      <c r="J3608" s="147">
        <f>+D3607</f>
        <v>334.90959650779291</v>
      </c>
      <c r="K3608" s="147">
        <f>+I3608-J3608</f>
        <v>0.35240584931528929</v>
      </c>
      <c r="L3608" s="142">
        <f>(-2*POWER(2*9.81*G3608*ABS(K3608)/F3608,0.5))*(LOG10(($D$2/(3.7*G3608))+((2.51*$D$3*POWER(F3608,0.5))/(G3608*POWER(2*9.81*G3608*ABS(K3608),0.5)))))</f>
        <v>0.2848702208239427</v>
      </c>
      <c r="M3608" s="146">
        <f>+IF(K3608&lt;0,-H3608*L3608,H3608*L3608)</f>
        <v>1.2585180838598446E-3</v>
      </c>
      <c r="N3608" s="142">
        <f>+M3608/K3608</f>
        <v>3.5712179190700035E-3</v>
      </c>
      <c r="O3608" s="148"/>
    </row>
    <row r="3609" spans="2:15" ht="15.75" x14ac:dyDescent="0.3">
      <c r="B3609" s="141"/>
      <c r="C3609" s="142"/>
      <c r="D3609" s="152"/>
      <c r="E3609" s="144"/>
      <c r="F3609" s="142"/>
      <c r="G3609" s="142"/>
      <c r="H3609" s="146"/>
      <c r="I3609" s="152"/>
      <c r="J3609" s="143"/>
      <c r="K3609" s="142"/>
      <c r="L3609" s="149" t="s">
        <v>166</v>
      </c>
      <c r="M3609" s="150">
        <f>+SUM(M3607:M3608)-C3607</f>
        <v>-2.2720358978478399E-7</v>
      </c>
      <c r="N3609" s="151">
        <f>+SUM(N3607:N3608)</f>
        <v>7.0540323943778932E-3</v>
      </c>
      <c r="O3609" s="153"/>
    </row>
    <row r="3610" spans="2:15" x14ac:dyDescent="0.25">
      <c r="B3610" s="141"/>
      <c r="C3610" s="142"/>
      <c r="D3610" s="152"/>
      <c r="E3610" s="144"/>
      <c r="F3610" s="142"/>
      <c r="G3610" s="142"/>
      <c r="H3610" s="146"/>
      <c r="I3610" s="152"/>
      <c r="J3610" s="143"/>
      <c r="K3610" s="142"/>
      <c r="L3610" s="142"/>
      <c r="M3610" s="142"/>
      <c r="N3610" s="142"/>
      <c r="O3610" s="153"/>
    </row>
    <row r="3611" spans="2:15" x14ac:dyDescent="0.25">
      <c r="B3611" s="154" t="s">
        <v>146</v>
      </c>
      <c r="C3611" s="143">
        <f>4.52/1000</f>
        <v>4.5199999999999997E-3</v>
      </c>
      <c r="D3611" s="156">
        <f>+D3572+O3572</f>
        <v>335.2620023571082</v>
      </c>
      <c r="E3611" s="144" t="s">
        <v>112</v>
      </c>
      <c r="F3611" s="143">
        <v>401.36</v>
      </c>
      <c r="G3611" s="145">
        <f>110/1000</f>
        <v>0.11</v>
      </c>
      <c r="H3611" s="146">
        <f>+PI()*G3611^2/4</f>
        <v>9.5033177771091243E-3</v>
      </c>
      <c r="I3611" s="156">
        <f>+D3598+O3598</f>
        <v>335.30081154656727</v>
      </c>
      <c r="J3611" s="147">
        <f>+D3611</f>
        <v>335.2620023571082</v>
      </c>
      <c r="K3611" s="147">
        <f>+I3611-J3611</f>
        <v>3.8809189459072968E-2</v>
      </c>
      <c r="L3611" s="142">
        <f>(-2*POWER(2*9.81*G3611*ABS(K3611)/F3611,0.5))*(LOG10(($D$2/(3.7*G3611))+((2.51*$D$3*POWER(F3611,0.5))/(G3611*POWER(2*9.81*G3611*ABS(K3611),0.5)))))</f>
        <v>8.0785838053227865E-2</v>
      </c>
      <c r="M3611" s="146">
        <f>+IF(K3611&lt;0,-H3611*L3611,H3611*L3611)</f>
        <v>7.6773349090989915E-4</v>
      </c>
      <c r="N3611" s="142">
        <f>+M3611/K3611</f>
        <v>1.9782260377262668E-2</v>
      </c>
      <c r="O3611" s="148">
        <f>2*M3615/N3615</f>
        <v>-6.0566835724860791E-5</v>
      </c>
    </row>
    <row r="3612" spans="2:15" x14ac:dyDescent="0.25">
      <c r="B3612" s="141"/>
      <c r="C3612" s="142"/>
      <c r="D3612" s="152"/>
      <c r="E3612" s="144" t="s">
        <v>167</v>
      </c>
      <c r="F3612" s="143">
        <v>249.85</v>
      </c>
      <c r="G3612" s="145">
        <f>75/1000</f>
        <v>7.4999999999999997E-2</v>
      </c>
      <c r="H3612" s="146">
        <f>+PI()*G3612^2/4</f>
        <v>4.4178646691106467E-3</v>
      </c>
      <c r="I3612" s="156">
        <f>+D3607+O3607</f>
        <v>334.90953208971911</v>
      </c>
      <c r="J3612" s="147">
        <f>+D3611</f>
        <v>335.2620023571082</v>
      </c>
      <c r="K3612" s="147">
        <f>+I3612-J3612</f>
        <v>-0.35247026738909426</v>
      </c>
      <c r="L3612" s="142">
        <f>(-2*POWER(2*9.81*G3612*ABS(K3612)/F3612,0.5))*(LOG10(($D$2/(3.7*G3612))+((2.51*$D$3*POWER(F3612,0.5))/(G3612*POWER(2*9.81*G3612*ABS(K3612),0.5)))))</f>
        <v>0.28489984660643108</v>
      </c>
      <c r="M3612" s="146">
        <f>+IF(K3612&lt;0,-H3612*L3612,H3612*L3612)</f>
        <v>-1.2586489665575946E-3</v>
      </c>
      <c r="N3612" s="142">
        <f>+M3612/K3612</f>
        <v>3.5709365668797352E-3</v>
      </c>
      <c r="O3612" s="148"/>
    </row>
    <row r="3613" spans="2:15" x14ac:dyDescent="0.25">
      <c r="B3613" s="141"/>
      <c r="C3613" s="142"/>
      <c r="D3613" s="152"/>
      <c r="E3613" s="144" t="s">
        <v>140</v>
      </c>
      <c r="F3613" s="143">
        <v>298.01</v>
      </c>
      <c r="G3613" s="145">
        <f>63/1000</f>
        <v>6.3E-2</v>
      </c>
      <c r="H3613" s="146">
        <f>+PI()*G3613^2/4</f>
        <v>3.1172453105244723E-3</v>
      </c>
      <c r="I3613" s="156">
        <f>+D3578+O3578</f>
        <v>335.22312315685366</v>
      </c>
      <c r="J3613" s="147">
        <f>+D3611</f>
        <v>335.2620023571082</v>
      </c>
      <c r="K3613" s="147">
        <f>+I3613-J3613</f>
        <v>-3.8879200254541502E-2</v>
      </c>
      <c r="L3613" s="142">
        <f>(-2*POWER(2*9.81*G3613*ABS(K3613)/F3613,0.5))*(LOG10(($D$2/(3.7*G3613))+((2.51*$D$3*POWER(F3613,0.5))/(G3613*POWER(2*9.81*G3613*ABS(K3613),0.5)))))</f>
        <v>6.3449029807637961E-2</v>
      </c>
      <c r="M3613" s="146">
        <f>+IF(K3613&lt;0,-H3613*L3613,H3613*L3613)</f>
        <v>-1.9778619062518689E-4</v>
      </c>
      <c r="N3613" s="142">
        <f>+M3613/K3613</f>
        <v>5.0871980218287378E-3</v>
      </c>
      <c r="O3613" s="148"/>
    </row>
    <row r="3614" spans="2:15" x14ac:dyDescent="0.25">
      <c r="B3614" s="141"/>
      <c r="C3614" s="142"/>
      <c r="D3614" s="142"/>
      <c r="E3614" s="144" t="s">
        <v>168</v>
      </c>
      <c r="F3614" s="143">
        <v>184.94</v>
      </c>
      <c r="G3614" s="145">
        <f>110/1000</f>
        <v>0.11</v>
      </c>
      <c r="H3614" s="146">
        <f>+PI()*G3614^2/4</f>
        <v>9.5033177771091243E-3</v>
      </c>
      <c r="I3614" s="156">
        <f>+D3586+O3586</f>
        <v>335.78032745929977</v>
      </c>
      <c r="J3614" s="147">
        <f>+D3611</f>
        <v>335.2620023571082</v>
      </c>
      <c r="K3614" s="147">
        <f>+I3614-J3614</f>
        <v>0.51832510219156802</v>
      </c>
      <c r="L3614" s="142">
        <f>(-2*POWER(2*9.81*G3614*ABS(K3614)/F3614,0.5))*(LOG10(($D$2/(3.7*G3614))+((2.51*$D$3*POWER(F3614,0.5))/(G3614*POWER(2*9.81*G3614*ABS(K3614),0.5)))))</f>
        <v>0.54797032604780938</v>
      </c>
      <c r="M3614" s="146">
        <f>+IF(K3614&lt;0,-H3614*L3614,H3614*L3614)</f>
        <v>5.2075361408584295E-3</v>
      </c>
      <c r="N3614" s="142">
        <f>+M3614/K3614</f>
        <v>1.0046853063531107E-2</v>
      </c>
      <c r="O3614" s="148"/>
    </row>
    <row r="3615" spans="2:15" ht="15.75" x14ac:dyDescent="0.3">
      <c r="B3615" s="141"/>
      <c r="C3615" s="142"/>
      <c r="D3615" s="142"/>
      <c r="E3615" s="142"/>
      <c r="F3615" s="142"/>
      <c r="G3615" s="142"/>
      <c r="H3615" s="146"/>
      <c r="I3615" s="152"/>
      <c r="J3615" s="143"/>
      <c r="K3615" s="142"/>
      <c r="L3615" s="149" t="s">
        <v>166</v>
      </c>
      <c r="M3615" s="150">
        <f>+SUM(M3611:M3614)-C3611</f>
        <v>-1.1655254144524174E-6</v>
      </c>
      <c r="N3615" s="151">
        <f>+SUM(N3611:N3614)</f>
        <v>3.848724802950225E-2</v>
      </c>
      <c r="O3615" s="153"/>
    </row>
    <row r="3616" spans="2:15" x14ac:dyDescent="0.25">
      <c r="B3616" s="141"/>
      <c r="C3616" s="142"/>
      <c r="D3616" s="142"/>
      <c r="E3616" s="142"/>
      <c r="F3616" s="142"/>
      <c r="G3616" s="142"/>
      <c r="H3616" s="146"/>
      <c r="I3616" s="142"/>
      <c r="J3616" s="143"/>
      <c r="K3616" s="142"/>
      <c r="L3616" s="142"/>
      <c r="M3616" s="142"/>
      <c r="N3616" s="142"/>
      <c r="O3616" s="153"/>
    </row>
    <row r="3617" spans="2:15" x14ac:dyDescent="0.25">
      <c r="B3617" s="154" t="s">
        <v>147</v>
      </c>
      <c r="C3617" s="142">
        <f>0.79/1000</f>
        <v>7.9000000000000001E-4</v>
      </c>
      <c r="D3617" s="147">
        <f>+D3578+O3578</f>
        <v>335.22312315685366</v>
      </c>
      <c r="E3617" s="144" t="s">
        <v>140</v>
      </c>
      <c r="F3617" s="143">
        <v>298.01</v>
      </c>
      <c r="G3617" s="143">
        <f>63/1000</f>
        <v>6.3E-2</v>
      </c>
      <c r="H3617" s="146">
        <f>+PI()*G3617^2/4</f>
        <v>3.1172453105244723E-3</v>
      </c>
      <c r="I3617" s="147">
        <f>+D3611+O3611</f>
        <v>335.26194179027249</v>
      </c>
      <c r="J3617" s="147">
        <f>+D3617</f>
        <v>335.22312315685366</v>
      </c>
      <c r="K3617" s="147">
        <f>+I3617-J3617</f>
        <v>3.8818633418827631E-2</v>
      </c>
      <c r="L3617" s="142">
        <f>(-2*POWER(2*9.81*G3617*ABS(K3617)/F3617,0.5))*(LOG10(($D$2/(3.7*G3617))+((2.51*$D$3*POWER(F3617,0.5))/(G3617*POWER(2*9.81*G3617*ABS(K3617),0.5)))))</f>
        <v>6.339101541585003E-2</v>
      </c>
      <c r="M3617" s="146">
        <f>+IF(K3617&lt;0,-H3617*L3617,H3617*L3617)</f>
        <v>1.9760534553444305E-4</v>
      </c>
      <c r="N3617" s="142">
        <f>+M3617/K3617</f>
        <v>5.0904766121571254E-3</v>
      </c>
      <c r="O3617" s="148">
        <f>2*M3619/N3619</f>
        <v>-6.1100881000952022E-5</v>
      </c>
    </row>
    <row r="3618" spans="2:15" x14ac:dyDescent="0.25">
      <c r="B3618" s="141"/>
      <c r="C3618" s="142"/>
      <c r="D3618" s="142"/>
      <c r="E3618" s="144" t="s">
        <v>169</v>
      </c>
      <c r="F3618" s="143">
        <v>119.71</v>
      </c>
      <c r="G3618" s="143">
        <f>63/1000</f>
        <v>6.3E-2</v>
      </c>
      <c r="H3618" s="146">
        <f>+PI()*G3618^2/4</f>
        <v>3.1172453105244723E-3</v>
      </c>
      <c r="I3618" s="147">
        <f>+D3582+O3582</f>
        <v>335.32646660385637</v>
      </c>
      <c r="J3618" s="147">
        <f>+D3617</f>
        <v>335.22312315685366</v>
      </c>
      <c r="K3618" s="147">
        <f>+I3618-J3618</f>
        <v>0.10334344700271458</v>
      </c>
      <c r="L3618" s="142">
        <f>(-2*POWER(2*9.81*G3618*ABS(K3618)/F3618,0.5))*(LOG10(($D$2/(3.7*G3618))+((2.51*$D$3*POWER(F3618,0.5))/(G3618*POWER(2*9.81*G3618*ABS(K3618),0.5)))))</f>
        <v>0.18993183176202438</v>
      </c>
      <c r="M3618" s="146">
        <f>+IF(K3618&lt;0,-H3618*L3618,H3618*L3618)</f>
        <v>5.9206411187949352E-4</v>
      </c>
      <c r="N3618" s="142">
        <f>+M3618/K3618</f>
        <v>5.7290919652016386E-3</v>
      </c>
      <c r="O3618" s="148"/>
    </row>
    <row r="3619" spans="2:15" ht="15.75" x14ac:dyDescent="0.3">
      <c r="B3619" s="141"/>
      <c r="C3619" s="142"/>
      <c r="D3619" s="142"/>
      <c r="E3619" s="142"/>
      <c r="F3619" s="142"/>
      <c r="G3619" s="142"/>
      <c r="H3619" s="146"/>
      <c r="I3619" s="142"/>
      <c r="J3619" s="142"/>
      <c r="K3619" s="142"/>
      <c r="L3619" s="149" t="s">
        <v>166</v>
      </c>
      <c r="M3619" s="150">
        <f>+SUM(M3617:M3618)-C3617</f>
        <v>-3.3054258606341879E-7</v>
      </c>
      <c r="N3619" s="151">
        <f>+SUM(N3617:N3618)</f>
        <v>1.0819568577358763E-2</v>
      </c>
      <c r="O3619" s="153"/>
    </row>
    <row r="3620" spans="2:15" x14ac:dyDescent="0.25">
      <c r="B3620" s="141"/>
      <c r="C3620" s="142"/>
      <c r="D3620" s="142"/>
      <c r="E3620" s="142"/>
      <c r="F3620" s="142"/>
      <c r="G3620" s="142"/>
      <c r="H3620" s="146"/>
      <c r="I3620" s="142"/>
      <c r="J3620" s="142"/>
      <c r="K3620" s="142"/>
      <c r="L3620" s="142"/>
      <c r="M3620" s="142"/>
      <c r="N3620" s="142"/>
      <c r="O3620" s="153"/>
    </row>
    <row r="3621" spans="2:15" x14ac:dyDescent="0.25">
      <c r="B3621" s="154" t="s">
        <v>148</v>
      </c>
      <c r="C3621" s="142">
        <f>0.76/1000</f>
        <v>7.6000000000000004E-4</v>
      </c>
      <c r="D3621" s="147">
        <f>+D3582+O3582</f>
        <v>335.32646660385637</v>
      </c>
      <c r="E3621" s="144" t="s">
        <v>169</v>
      </c>
      <c r="F3621" s="143">
        <v>119.71</v>
      </c>
      <c r="G3621" s="143">
        <f>63/1000</f>
        <v>6.3E-2</v>
      </c>
      <c r="H3621" s="146">
        <f>+PI()*G3621^2/4</f>
        <v>3.1172453105244723E-3</v>
      </c>
      <c r="I3621" s="147">
        <f>+D3617+O3617</f>
        <v>335.22306205597266</v>
      </c>
      <c r="J3621" s="261">
        <f>+D3621</f>
        <v>335.32646660385637</v>
      </c>
      <c r="K3621" s="147">
        <f>+I3621-J3621</f>
        <v>-0.10340454788371289</v>
      </c>
      <c r="L3621" s="142">
        <f>(-2*POWER(2*9.81*G3621*ABS(K3621)/F3621,0.5))*(LOG10(($D$2/(3.7*G3621))+((2.51*$D$3*POWER(F3621,0.5))/(G3621*POWER(2*9.81*G3621*ABS(K3621),0.5)))))</f>
        <v>0.18999631534976788</v>
      </c>
      <c r="M3621" s="146">
        <f>+IF(K3621&lt;0,-H3621*L3621,H3621*L3621)</f>
        <v>-5.9226512304099278E-4</v>
      </c>
      <c r="N3621" s="142">
        <f>+M3621/K3621</f>
        <v>5.7276506223599049E-3</v>
      </c>
      <c r="O3621" s="148">
        <f>2*M3623/N3623</f>
        <v>-5.7695793193134156E-5</v>
      </c>
    </row>
    <row r="3622" spans="2:15" x14ac:dyDescent="0.25">
      <c r="B3622" s="141"/>
      <c r="C3622" s="142"/>
      <c r="D3622" s="142"/>
      <c r="E3622" s="144" t="s">
        <v>122</v>
      </c>
      <c r="F3622" s="143">
        <v>283.68</v>
      </c>
      <c r="G3622" s="143">
        <f>75/1000</f>
        <v>7.4999999999999997E-2</v>
      </c>
      <c r="H3622" s="146">
        <f>+PI()*G3622^2/4</f>
        <v>4.4178646691106467E-3</v>
      </c>
      <c r="I3622" s="147">
        <f>+D3586+O3586</f>
        <v>335.78032745929977</v>
      </c>
      <c r="J3622" s="261">
        <f>+D3621</f>
        <v>335.32646660385637</v>
      </c>
      <c r="K3622" s="147">
        <f>+I3622-J3622</f>
        <v>0.45386085544339494</v>
      </c>
      <c r="L3622" s="262">
        <f>(-2*POWER(2*9.81*G3622*ABS(K3622)/F3622,0.5))*(LOG10(($D$2/(3.7*G3622))+((2.51*$D$3*POWER(F3622,0.5))/(G3622*POWER(2*9.81*G3622*ABS(K3622),0.5)))))</f>
        <v>0.30603335731917103</v>
      </c>
      <c r="M3622" s="146">
        <f>+IF(K3622&lt;0,-H3622*L3622,H3622*L3622)</f>
        <v>1.3520139568696798E-3</v>
      </c>
      <c r="N3622" s="142">
        <f>+M3622/K3622</f>
        <v>2.9789173061616934E-3</v>
      </c>
      <c r="O3622" s="148"/>
    </row>
    <row r="3623" spans="2:15" ht="15.75" x14ac:dyDescent="0.3">
      <c r="B3623" s="141"/>
      <c r="C3623" s="142"/>
      <c r="D3623" s="142"/>
      <c r="E3623" s="142"/>
      <c r="F3623" s="142"/>
      <c r="G3623" s="142"/>
      <c r="H3623" s="142"/>
      <c r="I3623" s="142"/>
      <c r="J3623" s="142"/>
      <c r="K3623" s="142"/>
      <c r="L3623" s="149" t="s">
        <v>166</v>
      </c>
      <c r="M3623" s="150">
        <f>+SUM(M3621:M3622)-C3621</f>
        <v>-2.5116617131297828E-7</v>
      </c>
      <c r="N3623" s="151">
        <f>+SUM(N3621:N3622)</f>
        <v>8.7065679285215983E-3</v>
      </c>
      <c r="O3623" s="153"/>
    </row>
    <row r="3624" spans="2:15" x14ac:dyDescent="0.25">
      <c r="B3624" s="154"/>
      <c r="C3624" s="142"/>
      <c r="D3624" s="142"/>
      <c r="E3624" s="142"/>
      <c r="F3624" s="142"/>
      <c r="G3624" s="142"/>
      <c r="H3624" s="142"/>
      <c r="I3624" s="142"/>
      <c r="J3624" s="142"/>
      <c r="K3624" s="142"/>
      <c r="L3624" s="142"/>
      <c r="M3624" s="142"/>
      <c r="N3624" s="142"/>
      <c r="O3624" s="153"/>
    </row>
    <row r="3625" spans="2:15" x14ac:dyDescent="0.25">
      <c r="B3625" s="154" t="s">
        <v>142</v>
      </c>
      <c r="C3625" s="142">
        <f>3.71/1000</f>
        <v>3.7099999999999998E-3</v>
      </c>
      <c r="D3625" s="147">
        <f>+D3586+O3586</f>
        <v>335.78032745929977</v>
      </c>
      <c r="E3625" s="144" t="s">
        <v>168</v>
      </c>
      <c r="F3625" s="143">
        <v>184.94</v>
      </c>
      <c r="G3625" s="145">
        <f>110/1000</f>
        <v>0.11</v>
      </c>
      <c r="H3625" s="146">
        <f>+PI()*G3625^2/4</f>
        <v>9.5033177771091243E-3</v>
      </c>
      <c r="I3625" s="147">
        <f>+D3611+O3611</f>
        <v>335.26194179027249</v>
      </c>
      <c r="J3625" s="261">
        <f>+D3625</f>
        <v>335.78032745929977</v>
      </c>
      <c r="K3625" s="147">
        <f>+I3625-J3625</f>
        <v>-0.51838566902728189</v>
      </c>
      <c r="L3625" s="262">
        <f>(-2*POWER(2*9.81*G3625*ABS(K3625)/F3625,0.5))*(LOG10(($D$2/(3.7*G3625))+((2.51*$D$3*POWER(F3625,0.5))/(G3625*POWER(2*9.81*G3625*ABS(K3625),0.5)))))</f>
        <v>0.54800623891269329</v>
      </c>
      <c r="M3625" s="146">
        <f>+IF(K3625&lt;0,-H3625*L3625,H3625*L3625)</f>
        <v>-5.207877432225708E-3</v>
      </c>
      <c r="N3625" s="142">
        <f>+M3625/K3625</f>
        <v>1.0046337588764678E-2</v>
      </c>
      <c r="O3625" s="148">
        <f>2*M3628/N3628</f>
        <v>-4.8547524353003835E-5</v>
      </c>
    </row>
    <row r="3626" spans="2:15" x14ac:dyDescent="0.25">
      <c r="B3626" s="141"/>
      <c r="C3626" s="142"/>
      <c r="D3626" s="142"/>
      <c r="E3626" s="144" t="s">
        <v>171</v>
      </c>
      <c r="F3626" s="143">
        <v>283.68</v>
      </c>
      <c r="G3626" s="143">
        <f>75/1000</f>
        <v>7.4999999999999997E-2</v>
      </c>
      <c r="H3626" s="146">
        <f>+PI()*G3626^2/4</f>
        <v>4.4178646691106467E-3</v>
      </c>
      <c r="I3626" s="147">
        <f>+D3621+O3621</f>
        <v>335.32640890806317</v>
      </c>
      <c r="J3626" s="261">
        <f>+D3625</f>
        <v>335.78032745929977</v>
      </c>
      <c r="K3626" s="147">
        <f>+I3626-J3626</f>
        <v>-0.45391855123659752</v>
      </c>
      <c r="L3626" s="262">
        <f>(-2*POWER(2*9.81*G3626*ABS(K3626)/F3626,0.5))*(LOG10(($D$2/(3.7*G3626))+((2.51*$D$3*POWER(F3626,0.5))/(G3626*POWER(2*9.81*G3626*ABS(K3626),0.5)))))</f>
        <v>0.30605546664718541</v>
      </c>
      <c r="M3626" s="146">
        <f>+IF(K3626&lt;0,-H3626*L3626,H3626*L3626)</f>
        <v>-1.3521116328887724E-3</v>
      </c>
      <c r="N3626" s="142">
        <f>+M3626/K3626</f>
        <v>2.9787538517763875E-3</v>
      </c>
      <c r="O3626" s="148"/>
    </row>
    <row r="3627" spans="2:15" x14ac:dyDescent="0.25">
      <c r="B3627" s="141"/>
      <c r="C3627" s="142"/>
      <c r="D3627" s="142"/>
      <c r="E3627" s="144" t="s">
        <v>170</v>
      </c>
      <c r="F3627" s="143">
        <v>372.26</v>
      </c>
      <c r="G3627" s="145">
        <f>110/1000</f>
        <v>0.11</v>
      </c>
      <c r="H3627" s="146">
        <f>+PI()*G3627^2/4</f>
        <v>9.5033177771091243E-3</v>
      </c>
      <c r="I3627" s="147">
        <v>339.3</v>
      </c>
      <c r="J3627" s="261">
        <f>+D3625</f>
        <v>335.78032745929977</v>
      </c>
      <c r="K3627" s="147">
        <f>+I3627-J3627</f>
        <v>3.5196725407002418</v>
      </c>
      <c r="L3627" s="262">
        <f>(-2*POWER(2*9.81*G3627*ABS(K3627)/F3627,0.5))*(LOG10(($D$2/(3.7*G3627))+((2.51*$D$3*POWER(F3627,0.5))/(G3627*POWER(2*9.81*G3627*ABS(K3627),0.5)))))</f>
        <v>1.0806333443436964</v>
      </c>
      <c r="M3627" s="146">
        <f>+IF(K3627&lt;0,-H3627*L3627,H3627*L3627)</f>
        <v>1.0269602071838337E-2</v>
      </c>
      <c r="N3627" s="142">
        <f>+M3627/K3627</f>
        <v>2.917772023699452E-3</v>
      </c>
      <c r="O3627" s="148"/>
    </row>
    <row r="3628" spans="2:15" ht="16.5" thickBot="1" x14ac:dyDescent="0.35">
      <c r="B3628" s="299"/>
      <c r="C3628" s="300"/>
      <c r="D3628" s="300"/>
      <c r="E3628" s="300"/>
      <c r="F3628" s="300"/>
      <c r="G3628" s="300"/>
      <c r="H3628" s="300"/>
      <c r="I3628" s="300"/>
      <c r="J3628" s="300"/>
      <c r="K3628" s="300"/>
      <c r="L3628" s="301" t="s">
        <v>166</v>
      </c>
      <c r="M3628" s="302">
        <f>+SUM(M3625:M3627)-C3625</f>
        <v>-3.8699327614341583E-7</v>
      </c>
      <c r="N3628" s="303">
        <f>+SUM(N3625:N3627)</f>
        <v>1.5942863464240519E-2</v>
      </c>
      <c r="O3628" s="304"/>
    </row>
    <row r="3630" spans="2:15" ht="15.75" thickBot="1" x14ac:dyDescent="0.3"/>
    <row r="3631" spans="2:15" ht="15.75" thickBot="1" x14ac:dyDescent="0.3">
      <c r="B3631" s="131">
        <f>+B3592+1</f>
        <v>94</v>
      </c>
      <c r="D3631" s="297"/>
    </row>
    <row r="3632" spans="2:15" ht="32.25" thickBot="1" x14ac:dyDescent="0.3">
      <c r="B3632" s="125" t="s">
        <v>151</v>
      </c>
      <c r="C3632" s="298" t="s">
        <v>161</v>
      </c>
      <c r="D3632" s="298" t="s">
        <v>153</v>
      </c>
      <c r="E3632" s="125" t="s">
        <v>152</v>
      </c>
      <c r="F3632" s="125" t="s">
        <v>78</v>
      </c>
      <c r="G3632" s="125" t="s">
        <v>115</v>
      </c>
      <c r="H3632" s="125" t="s">
        <v>154</v>
      </c>
      <c r="I3632" s="125" t="s">
        <v>155</v>
      </c>
      <c r="J3632" s="125" t="s">
        <v>156</v>
      </c>
      <c r="K3632" s="125" t="s">
        <v>157</v>
      </c>
      <c r="L3632" s="125" t="s">
        <v>82</v>
      </c>
      <c r="M3632" s="125" t="s">
        <v>164</v>
      </c>
      <c r="N3632" s="125" t="s">
        <v>158</v>
      </c>
      <c r="O3632" s="129" t="s">
        <v>165</v>
      </c>
    </row>
    <row r="3633" spans="2:15" x14ac:dyDescent="0.25">
      <c r="B3633" s="132" t="s">
        <v>127</v>
      </c>
      <c r="C3633" s="133">
        <f>2.97/1000</f>
        <v>2.97E-3</v>
      </c>
      <c r="D3633" s="134">
        <f>+D3594+O3594</f>
        <v>336.46883321400912</v>
      </c>
      <c r="E3633" s="135" t="s">
        <v>110</v>
      </c>
      <c r="F3633" s="136">
        <v>310.83</v>
      </c>
      <c r="G3633" s="137">
        <f>110/1000</f>
        <v>0.11</v>
      </c>
      <c r="H3633" s="138">
        <f>+PI()*G3633^2/4</f>
        <v>9.5033177771091243E-3</v>
      </c>
      <c r="I3633" s="134">
        <v>339.3</v>
      </c>
      <c r="J3633" s="134">
        <f>+D3633</f>
        <v>336.46883321400912</v>
      </c>
      <c r="K3633" s="134">
        <f>+I3633-J3633</f>
        <v>2.831166785990888</v>
      </c>
      <c r="L3633" s="133">
        <f>(-2*POWER(2*9.81*G3633*ABS(K3633)/F3633,0.5))*(LOG10(($D$2/(3.7*G3633))+((2.51*$D$3*POWER(F3633,0.5))/(G3633*POWER(2*9.81*G3633*ABS(K3633),0.5)))))</f>
        <v>1.058426088007024</v>
      </c>
      <c r="M3633" s="139">
        <f>+IF(K3633&lt;0,-H3633*L3633,H3633*L3633)</f>
        <v>1.0058559457913218E-2</v>
      </c>
      <c r="N3633" s="133">
        <f>+M3633/K3633</f>
        <v>3.5527965034362306E-3</v>
      </c>
      <c r="O3633" s="140">
        <f>2*M3635/N3635</f>
        <v>-3.9634303563679477E-5</v>
      </c>
    </row>
    <row r="3634" spans="2:15" x14ac:dyDescent="0.25">
      <c r="B3634" s="141"/>
      <c r="C3634" s="142"/>
      <c r="D3634" s="143"/>
      <c r="E3634" s="144" t="s">
        <v>138</v>
      </c>
      <c r="F3634" s="143">
        <v>240.22</v>
      </c>
      <c r="G3634" s="145">
        <f>110/1000</f>
        <v>0.11</v>
      </c>
      <c r="H3634" s="146">
        <f>+PI()*G3634^2/4</f>
        <v>9.5033177771091243E-3</v>
      </c>
      <c r="I3634" s="147">
        <f>+D3598+O3598</f>
        <v>335.30081154656727</v>
      </c>
      <c r="J3634" s="147">
        <f>+D3633</f>
        <v>336.46883321400912</v>
      </c>
      <c r="K3634" s="147">
        <f>+I3634-J3634</f>
        <v>-1.1680216674418489</v>
      </c>
      <c r="L3634" s="142">
        <f>(-2*POWER(2*9.81*G3634*ABS(K3634)/F3634,0.5))*(LOG10(($D$2/(3.7*G3634))+((2.51*$D$3*POWER(F3634,0.5))/(G3634*POWER(2*9.81*G3634*ABS(K3634),0.5)))))</f>
        <v>0.74592371856086859</v>
      </c>
      <c r="M3634" s="146">
        <f>+IF(K3634&lt;0,-H3634*L3634,H3634*L3634)</f>
        <v>-7.0887501349668454E-3</v>
      </c>
      <c r="N3634" s="142">
        <f>+M3634/K3634</f>
        <v>6.0690228037398684E-3</v>
      </c>
      <c r="O3634" s="148"/>
    </row>
    <row r="3635" spans="2:15" ht="15.75" x14ac:dyDescent="0.3">
      <c r="B3635" s="141"/>
      <c r="C3635" s="142"/>
      <c r="D3635" s="143"/>
      <c r="E3635" s="144"/>
      <c r="F3635" s="143"/>
      <c r="G3635" s="145"/>
      <c r="H3635" s="146"/>
      <c r="I3635" s="147"/>
      <c r="J3635" s="147"/>
      <c r="K3635" s="147"/>
      <c r="L3635" s="149" t="s">
        <v>166</v>
      </c>
      <c r="M3635" s="150">
        <f>+SUM(M3633:M3634)-C3633</f>
        <v>-1.9067705362774481E-7</v>
      </c>
      <c r="N3635" s="151">
        <f>+SUM(N3633:N3634)</f>
        <v>9.621819307176099E-3</v>
      </c>
      <c r="O3635" s="148"/>
    </row>
    <row r="3636" spans="2:15" x14ac:dyDescent="0.25">
      <c r="B3636" s="141"/>
      <c r="C3636" s="142"/>
      <c r="D3636" s="143"/>
      <c r="E3636" s="144"/>
      <c r="F3636" s="142"/>
      <c r="G3636" s="142"/>
      <c r="H3636" s="146"/>
      <c r="I3636" s="152"/>
      <c r="J3636" s="142"/>
      <c r="K3636" s="142"/>
      <c r="L3636" s="142"/>
      <c r="M3636" s="142"/>
      <c r="N3636" s="142"/>
      <c r="O3636" s="153"/>
    </row>
    <row r="3637" spans="2:15" x14ac:dyDescent="0.25">
      <c r="B3637" s="154" t="s">
        <v>128</v>
      </c>
      <c r="C3637" s="142">
        <f>3.73/1000</f>
        <v>3.7299999999999998E-3</v>
      </c>
      <c r="D3637" s="147">
        <f>+D3598+O3598</f>
        <v>335.30081154656727</v>
      </c>
      <c r="E3637" s="144" t="s">
        <v>138</v>
      </c>
      <c r="F3637" s="143">
        <v>240.22</v>
      </c>
      <c r="G3637" s="155">
        <f>110/1000</f>
        <v>0.11</v>
      </c>
      <c r="H3637" s="146">
        <f>+PI()*G3637^2/4</f>
        <v>9.5033177771091243E-3</v>
      </c>
      <c r="I3637" s="156">
        <f>+D3633+O3633</f>
        <v>336.46879357970556</v>
      </c>
      <c r="J3637" s="147">
        <f>+D3637</f>
        <v>335.30081154656727</v>
      </c>
      <c r="K3637" s="147">
        <f>+I3637-J3637</f>
        <v>1.1679820331382871</v>
      </c>
      <c r="L3637" s="142">
        <f>(-2*POWER(2*9.81*G3637*ABS(K3637)/F3637,0.5))*(LOG10(($D$2/(3.7*G3637))+((2.51*$D$3*POWER(F3637,0.5))/(G3637*POWER(2*9.81*G3637*ABS(K3637),0.5)))))</f>
        <v>0.74590957749359343</v>
      </c>
      <c r="M3637" s="146">
        <f>+IF(K3637&lt;0,-H3637*L3637,H3637*L3637)</f>
        <v>7.0886157479108222E-3</v>
      </c>
      <c r="N3637" s="142">
        <f>+M3637/K3637</f>
        <v>6.0691136907852954E-3</v>
      </c>
      <c r="O3637" s="148">
        <f>2*M3640/N3640</f>
        <v>-5.793043707882462E-5</v>
      </c>
    </row>
    <row r="3638" spans="2:15" x14ac:dyDescent="0.25">
      <c r="B3638" s="141"/>
      <c r="C3638" s="142"/>
      <c r="D3638" s="143"/>
      <c r="E3638" s="144" t="s">
        <v>139</v>
      </c>
      <c r="F3638" s="147">
        <v>237.3</v>
      </c>
      <c r="G3638" s="155">
        <f>110/1000</f>
        <v>0.11</v>
      </c>
      <c r="H3638" s="146">
        <f>+PI()*G3638^2/4</f>
        <v>9.5033177771091243E-3</v>
      </c>
      <c r="I3638" s="156">
        <f>+D3603+O3603</f>
        <v>335.1080724006236</v>
      </c>
      <c r="J3638" s="147">
        <f>+D3637</f>
        <v>335.30081154656727</v>
      </c>
      <c r="K3638" s="147">
        <f>+I3638-J3638</f>
        <v>-0.19273914594367625</v>
      </c>
      <c r="L3638" s="142">
        <f>(-2*POWER(2*9.81*G3638*ABS(K3638)/F3638,0.5))*(LOG10(($D$2/(3.7*G3638))+((2.51*$D$3*POWER(F3638,0.5))/(G3638*POWER(2*9.81*G3638*ABS(K3638),0.5)))))</f>
        <v>0.27267618392624537</v>
      </c>
      <c r="M3638" s="146">
        <f>+IF(K3638&lt;0,-H3638*L3638,H3638*L3638)</f>
        <v>-2.5913284261005649E-3</v>
      </c>
      <c r="N3638" s="142">
        <f>+M3638/K3638</f>
        <v>1.3444743741148586E-2</v>
      </c>
      <c r="O3638" s="148"/>
    </row>
    <row r="3639" spans="2:15" x14ac:dyDescent="0.25">
      <c r="B3639" s="141"/>
      <c r="C3639" s="142"/>
      <c r="D3639" s="143"/>
      <c r="E3639" s="144" t="s">
        <v>112</v>
      </c>
      <c r="F3639" s="143">
        <v>401.36</v>
      </c>
      <c r="G3639" s="155">
        <f>110/1000</f>
        <v>0.11</v>
      </c>
      <c r="H3639" s="146">
        <f>+PI()*G3639^2/4</f>
        <v>9.5033177771091243E-3</v>
      </c>
      <c r="I3639" s="156">
        <f>+D3611+O3611</f>
        <v>335.26194179027249</v>
      </c>
      <c r="J3639" s="147">
        <f>+D3637</f>
        <v>335.30081154656727</v>
      </c>
      <c r="K3639" s="147">
        <f>+I3639-J3639</f>
        <v>-3.8869756294786839E-2</v>
      </c>
      <c r="L3639" s="142">
        <f>(-2*POWER(2*9.81*G3639*ABS(K3639)/F3639,0.5))*(LOG10(($D$2/(3.7*G3639))+((2.51*$D$3*POWER(F3639,0.5))/(G3639*POWER(2*9.81*G3639*ABS(K3639),0.5)))))</f>
        <v>8.0858620437073772E-2</v>
      </c>
      <c r="M3639" s="146">
        <f>+IF(K3639&lt;0,-H3639*L3639,H3639*L3639)</f>
        <v>-7.684251650321623E-4</v>
      </c>
      <c r="N3639" s="142">
        <f>+M3639/K3639</f>
        <v>1.9769230329216715E-2</v>
      </c>
      <c r="O3639" s="148"/>
    </row>
    <row r="3640" spans="2:15" ht="15.75" x14ac:dyDescent="0.3">
      <c r="B3640" s="141"/>
      <c r="C3640" s="142"/>
      <c r="D3640" s="143"/>
      <c r="E3640" s="144"/>
      <c r="F3640" s="143"/>
      <c r="G3640" s="155"/>
      <c r="H3640" s="146"/>
      <c r="I3640" s="156"/>
      <c r="J3640" s="147"/>
      <c r="K3640" s="147"/>
      <c r="L3640" s="149" t="s">
        <v>166</v>
      </c>
      <c r="M3640" s="150">
        <f>+SUM(M3637:M3639)-C3637</f>
        <v>-1.13784322190464E-6</v>
      </c>
      <c r="N3640" s="151">
        <f>+SUM(N3637:N3639)</f>
        <v>3.9283087761150595E-2</v>
      </c>
      <c r="O3640" s="153"/>
    </row>
    <row r="3641" spans="2:15" x14ac:dyDescent="0.25">
      <c r="B3641" s="141"/>
      <c r="C3641" s="142"/>
      <c r="D3641" s="143"/>
      <c r="E3641" s="144"/>
      <c r="F3641" s="142"/>
      <c r="G3641" s="142"/>
      <c r="H3641" s="146"/>
      <c r="I3641" s="152"/>
      <c r="J3641" s="143"/>
      <c r="K3641" s="142"/>
      <c r="L3641" s="142"/>
      <c r="M3641" s="142"/>
      <c r="N3641" s="142"/>
      <c r="O3641" s="153"/>
    </row>
    <row r="3642" spans="2:15" x14ac:dyDescent="0.25">
      <c r="B3642" s="154" t="s">
        <v>141</v>
      </c>
      <c r="C3642" s="179">
        <f>1.9/1000</f>
        <v>1.9E-3</v>
      </c>
      <c r="D3642" s="147">
        <f>+D3603+O3603</f>
        <v>335.1080724006236</v>
      </c>
      <c r="E3642" s="144" t="s">
        <v>139</v>
      </c>
      <c r="F3642" s="147">
        <v>237.3</v>
      </c>
      <c r="G3642" s="155">
        <f>110/1000</f>
        <v>0.11</v>
      </c>
      <c r="H3642" s="146">
        <f>+PI()*G3642^2/4</f>
        <v>9.5033177771091243E-3</v>
      </c>
      <c r="I3642" s="156">
        <f>+D3637+O3637</f>
        <v>335.30075361613018</v>
      </c>
      <c r="J3642" s="147">
        <f>+D3642</f>
        <v>335.1080724006236</v>
      </c>
      <c r="K3642" s="147">
        <f>+I3642-J3642</f>
        <v>0.19268121550658179</v>
      </c>
      <c r="L3642" s="142">
        <f>(-2*POWER(2*9.81*G3642*ABS(K3642)/F3642,0.5))*(LOG10(($D$2/(3.7*G3642))+((2.51*$D$3*POWER(F3642,0.5))/(G3642*POWER(2*9.81*G3642*ABS(K3642),0.5)))))</f>
        <v>0.27262977371483466</v>
      </c>
      <c r="M3642" s="146">
        <f>+IF(K3642&lt;0,-H3642*L3642,H3642*L3642)</f>
        <v>2.590887375113426E-3</v>
      </c>
      <c r="N3642" s="142">
        <f>+M3642/K3642</f>
        <v>1.3446496942121086E-2</v>
      </c>
      <c r="O3642" s="148">
        <f>2*M3644/N3644</f>
        <v>-5.8625752890337011E-5</v>
      </c>
    </row>
    <row r="3643" spans="2:15" x14ac:dyDescent="0.25">
      <c r="B3643" s="141"/>
      <c r="C3643" s="142"/>
      <c r="D3643" s="143"/>
      <c r="E3643" s="144" t="s">
        <v>117</v>
      </c>
      <c r="F3643" s="143">
        <v>401.35</v>
      </c>
      <c r="G3643" s="143">
        <f>75/1000</f>
        <v>7.4999999999999997E-2</v>
      </c>
      <c r="H3643" s="146">
        <f>+PI()*G3643^2/4</f>
        <v>4.4178646691106467E-3</v>
      </c>
      <c r="I3643" s="156">
        <f>+D3607+O3607</f>
        <v>334.90953208971911</v>
      </c>
      <c r="J3643" s="147">
        <f>+D3642</f>
        <v>335.1080724006236</v>
      </c>
      <c r="K3643" s="147">
        <f>+I3643-J3643</f>
        <v>-0.19854031090449098</v>
      </c>
      <c r="L3643" s="142">
        <f>(-2*POWER(2*9.81*G3643*ABS(K3643)/F3643,0.5))*(LOG10(($D$2/(3.7*G3643))+((2.51*$D$3*POWER(F3643,0.5))/(G3643*POWER(2*9.81*G3643*ABS(K3643),0.5)))))</f>
        <v>0.15649723556888703</v>
      </c>
      <c r="M3643" s="146">
        <f>+IF(K3643&lt;0,-H3643*L3643,H3643*L3643)</f>
        <v>-6.9138360783327205E-4</v>
      </c>
      <c r="N3643" s="142">
        <f>+M3643/K3643</f>
        <v>3.4823336615296546E-3</v>
      </c>
      <c r="O3643" s="148"/>
    </row>
    <row r="3644" spans="2:15" ht="15.75" x14ac:dyDescent="0.3">
      <c r="B3644" s="141"/>
      <c r="C3644" s="142"/>
      <c r="D3644" s="143"/>
      <c r="E3644" s="144"/>
      <c r="F3644" s="142"/>
      <c r="G3644" s="142"/>
      <c r="H3644" s="146"/>
      <c r="I3644" s="152"/>
      <c r="J3644" s="143"/>
      <c r="K3644" s="142"/>
      <c r="L3644" s="149" t="s">
        <v>166</v>
      </c>
      <c r="M3644" s="150">
        <f>+SUM(M3642:M3643)-C3642</f>
        <v>-4.9623271984600148E-7</v>
      </c>
      <c r="N3644" s="151">
        <f>+SUM(N3642:N3643)</f>
        <v>1.6928830603650739E-2</v>
      </c>
      <c r="O3644" s="153"/>
    </row>
    <row r="3645" spans="2:15" ht="15.75" x14ac:dyDescent="0.3">
      <c r="B3645" s="141"/>
      <c r="C3645" s="142"/>
      <c r="D3645" s="143"/>
      <c r="E3645" s="144"/>
      <c r="F3645" s="142"/>
      <c r="G3645" s="142"/>
      <c r="H3645" s="146"/>
      <c r="I3645" s="152"/>
      <c r="J3645" s="143"/>
      <c r="K3645" s="142"/>
      <c r="L3645" s="149"/>
      <c r="M3645" s="150"/>
      <c r="N3645" s="151"/>
      <c r="O3645" s="153"/>
    </row>
    <row r="3646" spans="2:15" x14ac:dyDescent="0.25">
      <c r="B3646" s="154" t="s">
        <v>145</v>
      </c>
      <c r="C3646" s="143">
        <f>1.95/1000</f>
        <v>1.9499999999999999E-3</v>
      </c>
      <c r="D3646" s="147">
        <f>+D3607+O3607</f>
        <v>334.90953208971911</v>
      </c>
      <c r="E3646" s="144" t="s">
        <v>117</v>
      </c>
      <c r="F3646" s="143">
        <v>401.35</v>
      </c>
      <c r="G3646" s="143">
        <f>75/1000</f>
        <v>7.4999999999999997E-2</v>
      </c>
      <c r="H3646" s="146">
        <f>+PI()*G3646^2/4</f>
        <v>4.4178646691106467E-3</v>
      </c>
      <c r="I3646" s="147">
        <f>+D3642+O3642</f>
        <v>335.1080137748707</v>
      </c>
      <c r="J3646" s="147">
        <f>+D3646</f>
        <v>334.90953208971911</v>
      </c>
      <c r="K3646" s="147">
        <f>+I3646-J3646</f>
        <v>0.19848168515159159</v>
      </c>
      <c r="L3646" s="262">
        <f>(-2*POWER(2*9.81*G3646*ABS(K3646)/F3646,0.5))*(LOG10(($D$2/(3.7*G3646))+((2.51*$D$3*POWER(F3646,0.5))/(G3646*POWER(2*9.81*G3646*ABS(K3646),0.5)))))</f>
        <v>0.15647068324387017</v>
      </c>
      <c r="M3646" s="146">
        <f>+IF(K3646&lt;0,-H3646*L3646,H3646*L3646)</f>
        <v>6.9126630325469735E-4</v>
      </c>
      <c r="N3646" s="142">
        <f>+M3646/K3646</f>
        <v>3.4827712326542296E-3</v>
      </c>
      <c r="O3646" s="148">
        <f>2*M3648/N3648</f>
        <v>-5.8913687417560818E-5</v>
      </c>
    </row>
    <row r="3647" spans="2:15" x14ac:dyDescent="0.25">
      <c r="B3647" s="141"/>
      <c r="C3647" s="142"/>
      <c r="D3647" s="143"/>
      <c r="E3647" s="144" t="s">
        <v>167</v>
      </c>
      <c r="F3647" s="143">
        <v>249.85</v>
      </c>
      <c r="G3647" s="143">
        <f>75/1000</f>
        <v>7.4999999999999997E-2</v>
      </c>
      <c r="H3647" s="146">
        <f>+PI()*G3647^2/4</f>
        <v>4.4178646691106467E-3</v>
      </c>
      <c r="I3647" s="147">
        <f>+D3611+O3611</f>
        <v>335.26194179027249</v>
      </c>
      <c r="J3647" s="147">
        <f>+D3646</f>
        <v>334.90953208971911</v>
      </c>
      <c r="K3647" s="147">
        <f>+I3647-J3647</f>
        <v>0.35240970055338039</v>
      </c>
      <c r="L3647" s="142">
        <f>(-2*POWER(2*9.81*G3647*ABS(K3647)/F3647,0.5))*(LOG10(($D$2/(3.7*G3647))+((2.51*$D$3*POWER(F3647,0.5))/(G3647*POWER(2*9.81*G3647*ABS(K3647),0.5)))))</f>
        <v>0.28487199206992286</v>
      </c>
      <c r="M3647" s="146">
        <f>+IF(K3647&lt;0,-H3647*L3647,H3647*L3647)</f>
        <v>1.2585259089848806E-3</v>
      </c>
      <c r="N3647" s="142">
        <f>+M3647/K3647</f>
        <v>3.5712010963621262E-3</v>
      </c>
      <c r="O3647" s="148"/>
    </row>
    <row r="3648" spans="2:15" ht="15.75" x14ac:dyDescent="0.3">
      <c r="B3648" s="141"/>
      <c r="C3648" s="142"/>
      <c r="D3648" s="152"/>
      <c r="E3648" s="144"/>
      <c r="F3648" s="142"/>
      <c r="G3648" s="142"/>
      <c r="H3648" s="146"/>
      <c r="I3648" s="152"/>
      <c r="J3648" s="143"/>
      <c r="K3648" s="142"/>
      <c r="L3648" s="149" t="s">
        <v>166</v>
      </c>
      <c r="M3648" s="150">
        <f>+SUM(M3646:M3647)-C3646</f>
        <v>-2.0778776042189653E-7</v>
      </c>
      <c r="N3648" s="151">
        <f>+SUM(N3646:N3647)</f>
        <v>7.0539723290163562E-3</v>
      </c>
      <c r="O3648" s="153"/>
    </row>
    <row r="3649" spans="2:15" x14ac:dyDescent="0.25">
      <c r="B3649" s="141"/>
      <c r="C3649" s="142"/>
      <c r="D3649" s="152"/>
      <c r="E3649" s="144"/>
      <c r="F3649" s="142"/>
      <c r="G3649" s="142"/>
      <c r="H3649" s="146"/>
      <c r="I3649" s="152"/>
      <c r="J3649" s="143"/>
      <c r="K3649" s="142"/>
      <c r="L3649" s="142"/>
      <c r="M3649" s="142"/>
      <c r="N3649" s="142"/>
      <c r="O3649" s="153"/>
    </row>
    <row r="3650" spans="2:15" x14ac:dyDescent="0.25">
      <c r="B3650" s="154" t="s">
        <v>146</v>
      </c>
      <c r="C3650" s="143">
        <f>4.52/1000</f>
        <v>4.5199999999999997E-3</v>
      </c>
      <c r="D3650" s="156">
        <f>+D3611+O3611</f>
        <v>335.26194179027249</v>
      </c>
      <c r="E3650" s="144" t="s">
        <v>112</v>
      </c>
      <c r="F3650" s="143">
        <v>401.36</v>
      </c>
      <c r="G3650" s="145">
        <f>110/1000</f>
        <v>0.11</v>
      </c>
      <c r="H3650" s="146">
        <f>+PI()*G3650^2/4</f>
        <v>9.5033177771091243E-3</v>
      </c>
      <c r="I3650" s="156">
        <f>+D3637+O3637</f>
        <v>335.30075361613018</v>
      </c>
      <c r="J3650" s="147">
        <f>+D3650</f>
        <v>335.26194179027249</v>
      </c>
      <c r="K3650" s="147">
        <f>+I3650-J3650</f>
        <v>3.8811825857692384E-2</v>
      </c>
      <c r="L3650" s="142">
        <f>(-2*POWER(2*9.81*G3650*ABS(K3650)/F3650,0.5))*(LOG10(($D$2/(3.7*G3650))+((2.51*$D$3*POWER(F3650,0.5))/(G3650*POWER(2*9.81*G3650*ABS(K3650),0.5)))))</f>
        <v>8.0789007202943297E-2</v>
      </c>
      <c r="M3650" s="146">
        <f>+IF(K3650&lt;0,-H3650*L3650,H3650*L3650)</f>
        <v>7.6776360834672811E-4</v>
      </c>
      <c r="N3650" s="142">
        <f>+M3650/K3650</f>
        <v>1.9781692599616766E-2</v>
      </c>
      <c r="O3650" s="148">
        <f>2*M3654/N3654</f>
        <v>-5.5391480284243981E-5</v>
      </c>
    </row>
    <row r="3651" spans="2:15" x14ac:dyDescent="0.25">
      <c r="B3651" s="141"/>
      <c r="C3651" s="142"/>
      <c r="D3651" s="152"/>
      <c r="E3651" s="144" t="s">
        <v>167</v>
      </c>
      <c r="F3651" s="143">
        <v>249.85</v>
      </c>
      <c r="G3651" s="145">
        <f>75/1000</f>
        <v>7.4999999999999997E-2</v>
      </c>
      <c r="H3651" s="146">
        <f>+PI()*G3651^2/4</f>
        <v>4.4178646691106467E-3</v>
      </c>
      <c r="I3651" s="156">
        <f>+D3646+O3646</f>
        <v>334.90947317603167</v>
      </c>
      <c r="J3651" s="147">
        <f>+D3650</f>
        <v>335.26194179027249</v>
      </c>
      <c r="K3651" s="147">
        <f>+I3651-J3651</f>
        <v>-0.35246861424081999</v>
      </c>
      <c r="L3651" s="142">
        <f>(-2*POWER(2*9.81*G3651*ABS(K3651)/F3651,0.5))*(LOG10(($D$2/(3.7*G3651))+((2.51*$D$3*POWER(F3651,0.5))/(G3651*POWER(2*9.81*G3651*ABS(K3651),0.5)))))</f>
        <v>0.28489908635561589</v>
      </c>
      <c r="M3651" s="146">
        <f>+IF(K3651&lt;0,-H3651*L3651,H3651*L3651)</f>
        <v>-1.2586456078723786E-3</v>
      </c>
      <c r="N3651" s="142">
        <f>+M3651/K3651</f>
        <v>3.5709437862527639E-3</v>
      </c>
      <c r="O3651" s="148"/>
    </row>
    <row r="3652" spans="2:15" x14ac:dyDescent="0.25">
      <c r="B3652" s="141"/>
      <c r="C3652" s="142"/>
      <c r="D3652" s="152"/>
      <c r="E3652" s="144" t="s">
        <v>140</v>
      </c>
      <c r="F3652" s="143">
        <v>298.01</v>
      </c>
      <c r="G3652" s="145">
        <f>63/1000</f>
        <v>6.3E-2</v>
      </c>
      <c r="H3652" s="146">
        <f>+PI()*G3652^2/4</f>
        <v>3.1172453105244723E-3</v>
      </c>
      <c r="I3652" s="156">
        <f>+D3617+O3617</f>
        <v>335.22306205597266</v>
      </c>
      <c r="J3652" s="147">
        <f>+D3650</f>
        <v>335.26194179027249</v>
      </c>
      <c r="K3652" s="147">
        <f>+I3652-J3652</f>
        <v>-3.8879734299825941E-2</v>
      </c>
      <c r="L3652" s="142">
        <f>(-2*POWER(2*9.81*G3652*ABS(K3652)/F3652,0.5))*(LOG10(($D$2/(3.7*G3652))+((2.51*$D$3*POWER(F3652,0.5))/(G3652*POWER(2*9.81*G3652*ABS(K3652),0.5)))))</f>
        <v>6.3449541175472024E-2</v>
      </c>
      <c r="M3652" s="146">
        <f>+IF(K3652&lt;0,-H3652*L3652,H3652*L3652)</f>
        <v>-1.9778778468416958E-4</v>
      </c>
      <c r="N3652" s="142">
        <f>+M3652/K3652</f>
        <v>5.0871691446989914E-3</v>
      </c>
      <c r="O3652" s="148"/>
    </row>
    <row r="3653" spans="2:15" x14ac:dyDescent="0.25">
      <c r="B3653" s="141"/>
      <c r="C3653" s="142"/>
      <c r="D3653" s="142"/>
      <c r="E3653" s="144" t="s">
        <v>168</v>
      </c>
      <c r="F3653" s="143">
        <v>184.94</v>
      </c>
      <c r="G3653" s="145">
        <f>110/1000</f>
        <v>0.11</v>
      </c>
      <c r="H3653" s="146">
        <f>+PI()*G3653^2/4</f>
        <v>9.5033177771091243E-3</v>
      </c>
      <c r="I3653" s="156">
        <f>+D3625+O3625</f>
        <v>335.78027891177544</v>
      </c>
      <c r="J3653" s="147">
        <f>+D3650</f>
        <v>335.26194179027249</v>
      </c>
      <c r="K3653" s="147">
        <f>+I3653-J3653</f>
        <v>0.51833712150295241</v>
      </c>
      <c r="L3653" s="142">
        <f>(-2*POWER(2*9.81*G3653*ABS(K3653)/F3653,0.5))*(LOG10(($D$2/(3.7*G3653))+((2.51*$D$3*POWER(F3653,0.5))/(G3653*POWER(2*9.81*G3653*ABS(K3653),0.5)))))</f>
        <v>0.54797745299977796</v>
      </c>
      <c r="M3653" s="146">
        <f>+IF(K3653&lt;0,-H3653*L3653,H3653*L3653)</f>
        <v>5.2076038705477692E-3</v>
      </c>
      <c r="N3653" s="142">
        <f>+M3653/K3653</f>
        <v>1.0046750762222048E-2</v>
      </c>
      <c r="O3653" s="148"/>
    </row>
    <row r="3654" spans="2:15" ht="15.75" x14ac:dyDescent="0.3">
      <c r="B3654" s="141"/>
      <c r="C3654" s="142"/>
      <c r="D3654" s="142"/>
      <c r="E3654" s="142"/>
      <c r="F3654" s="142"/>
      <c r="G3654" s="142"/>
      <c r="H3654" s="146"/>
      <c r="I3654" s="152"/>
      <c r="J3654" s="143"/>
      <c r="K3654" s="142"/>
      <c r="L3654" s="149" t="s">
        <v>166</v>
      </c>
      <c r="M3654" s="150">
        <f>+SUM(M3650:M3653)-C3650</f>
        <v>-1.0659136620502774E-6</v>
      </c>
      <c r="N3654" s="151">
        <f>+SUM(N3650:N3653)</f>
        <v>3.8486556292790568E-2</v>
      </c>
      <c r="O3654" s="153"/>
    </row>
    <row r="3655" spans="2:15" x14ac:dyDescent="0.25">
      <c r="B3655" s="141"/>
      <c r="C3655" s="142"/>
      <c r="D3655" s="142"/>
      <c r="E3655" s="142"/>
      <c r="F3655" s="142"/>
      <c r="G3655" s="142"/>
      <c r="H3655" s="146"/>
      <c r="I3655" s="142"/>
      <c r="J3655" s="143"/>
      <c r="K3655" s="142"/>
      <c r="L3655" s="142"/>
      <c r="M3655" s="142"/>
      <c r="N3655" s="142"/>
      <c r="O3655" s="153"/>
    </row>
    <row r="3656" spans="2:15" x14ac:dyDescent="0.25">
      <c r="B3656" s="154" t="s">
        <v>147</v>
      </c>
      <c r="C3656" s="142">
        <f>0.79/1000</f>
        <v>7.9000000000000001E-4</v>
      </c>
      <c r="D3656" s="147">
        <f>+D3617+O3617</f>
        <v>335.22306205597266</v>
      </c>
      <c r="E3656" s="144" t="s">
        <v>140</v>
      </c>
      <c r="F3656" s="143">
        <v>298.01</v>
      </c>
      <c r="G3656" s="143">
        <f>63/1000</f>
        <v>6.3E-2</v>
      </c>
      <c r="H3656" s="146">
        <f>+PI()*G3656^2/4</f>
        <v>3.1172453105244723E-3</v>
      </c>
      <c r="I3656" s="147">
        <f>+D3650+O3650</f>
        <v>335.26188639879223</v>
      </c>
      <c r="J3656" s="147">
        <f>+D3656</f>
        <v>335.22306205597266</v>
      </c>
      <c r="K3656" s="147">
        <f>+I3656-J3656</f>
        <v>3.8824342819566482E-2</v>
      </c>
      <c r="L3656" s="142">
        <f>(-2*POWER(2*9.81*G3656*ABS(K3656)/F3656,0.5))*(LOG10(($D$2/(3.7*G3656))+((2.51*$D$3*POWER(F3656,0.5))/(G3656*POWER(2*9.81*G3656*ABS(K3656),0.5)))))</f>
        <v>6.3396485853813536E-2</v>
      </c>
      <c r="M3656" s="146">
        <f>+IF(K3656&lt;0,-H3656*L3656,H3656*L3656)</f>
        <v>1.976223982315313E-4</v>
      </c>
      <c r="N3656" s="142">
        <f>+M3656/K3656</f>
        <v>5.0901672476458409E-3</v>
      </c>
      <c r="O3656" s="148">
        <f>2*M3658/N3658</f>
        <v>-5.5879728110013415E-5</v>
      </c>
    </row>
    <row r="3657" spans="2:15" x14ac:dyDescent="0.25">
      <c r="B3657" s="141"/>
      <c r="C3657" s="142"/>
      <c r="D3657" s="142"/>
      <c r="E3657" s="144" t="s">
        <v>169</v>
      </c>
      <c r="F3657" s="143">
        <v>119.71</v>
      </c>
      <c r="G3657" s="143">
        <f>63/1000</f>
        <v>6.3E-2</v>
      </c>
      <c r="H3657" s="146">
        <f>+PI()*G3657^2/4</f>
        <v>3.1172453105244723E-3</v>
      </c>
      <c r="I3657" s="147">
        <f>+D3621+O3621</f>
        <v>335.32640890806317</v>
      </c>
      <c r="J3657" s="147">
        <f>+D3656</f>
        <v>335.22306205597266</v>
      </c>
      <c r="K3657" s="147">
        <f>+I3657-J3657</f>
        <v>0.10334685209051031</v>
      </c>
      <c r="L3657" s="142">
        <f>(-2*POWER(2*9.81*G3657*ABS(K3657)/F3657,0.5))*(LOG10(($D$2/(3.7*G3657))+((2.51*$D$3*POWER(F3657,0.5))/(G3657*POWER(2*9.81*G3657*ABS(K3657),0.5)))))</f>
        <v>0.18993542580144607</v>
      </c>
      <c r="M3657" s="146">
        <f>+IF(K3657&lt;0,-H3657*L3657,H3657*L3657)</f>
        <v>5.9207531538202666E-4</v>
      </c>
      <c r="N3657" s="142">
        <f>+M3657/K3657</f>
        <v>5.7290116090182603E-3</v>
      </c>
      <c r="O3657" s="148"/>
    </row>
    <row r="3658" spans="2:15" ht="15.75" x14ac:dyDescent="0.3">
      <c r="B3658" s="141"/>
      <c r="C3658" s="142"/>
      <c r="D3658" s="142"/>
      <c r="E3658" s="142"/>
      <c r="F3658" s="142"/>
      <c r="G3658" s="142"/>
      <c r="H3658" s="146"/>
      <c r="I3658" s="142"/>
      <c r="J3658" s="142"/>
      <c r="K3658" s="142"/>
      <c r="L3658" s="149" t="s">
        <v>166</v>
      </c>
      <c r="M3658" s="150">
        <f>+SUM(M3656:M3657)-C3656</f>
        <v>-3.0228638644199789E-7</v>
      </c>
      <c r="N3658" s="151">
        <f>+SUM(N3656:N3657)</f>
        <v>1.0819178856664101E-2</v>
      </c>
      <c r="O3658" s="153"/>
    </row>
    <row r="3659" spans="2:15" x14ac:dyDescent="0.25">
      <c r="B3659" s="141"/>
      <c r="C3659" s="142"/>
      <c r="D3659" s="142"/>
      <c r="E3659" s="142"/>
      <c r="F3659" s="142"/>
      <c r="G3659" s="142"/>
      <c r="H3659" s="146"/>
      <c r="I3659" s="142"/>
      <c r="J3659" s="142"/>
      <c r="K3659" s="142"/>
      <c r="L3659" s="142"/>
      <c r="M3659" s="142"/>
      <c r="N3659" s="142"/>
      <c r="O3659" s="153"/>
    </row>
    <row r="3660" spans="2:15" x14ac:dyDescent="0.25">
      <c r="B3660" s="154" t="s">
        <v>148</v>
      </c>
      <c r="C3660" s="142">
        <f>0.76/1000</f>
        <v>7.6000000000000004E-4</v>
      </c>
      <c r="D3660" s="147">
        <f>+D3621+O3621</f>
        <v>335.32640890806317</v>
      </c>
      <c r="E3660" s="144" t="s">
        <v>169</v>
      </c>
      <c r="F3660" s="143">
        <v>119.71</v>
      </c>
      <c r="G3660" s="143">
        <f>63/1000</f>
        <v>6.3E-2</v>
      </c>
      <c r="H3660" s="146">
        <f>+PI()*G3660^2/4</f>
        <v>3.1172453105244723E-3</v>
      </c>
      <c r="I3660" s="147">
        <f>+D3656+O3656</f>
        <v>335.22300617624455</v>
      </c>
      <c r="J3660" s="261">
        <f>+D3660</f>
        <v>335.32640890806317</v>
      </c>
      <c r="K3660" s="147">
        <f>+I3660-J3660</f>
        <v>-0.10340273181861903</v>
      </c>
      <c r="L3660" s="142">
        <f>(-2*POWER(2*9.81*G3660*ABS(K3660)/F3660,0.5))*(LOG10(($D$2/(3.7*G3660))+((2.51*$D$3*POWER(F3660,0.5))/(G3660*POWER(2*9.81*G3660*ABS(K3660),0.5)))))</f>
        <v>0.18999439898188933</v>
      </c>
      <c r="M3660" s="146">
        <f>+IF(K3660&lt;0,-H3660*L3660,H3660*L3660)</f>
        <v>-5.9225914925221013E-4</v>
      </c>
      <c r="N3660" s="142">
        <f>+M3660/K3660</f>
        <v>5.7276934451896758E-3</v>
      </c>
      <c r="O3660" s="148">
        <f>2*M3662/N3662</f>
        <v>-5.2765687620011509E-5</v>
      </c>
    </row>
    <row r="3661" spans="2:15" x14ac:dyDescent="0.25">
      <c r="B3661" s="141"/>
      <c r="C3661" s="142"/>
      <c r="D3661" s="142"/>
      <c r="E3661" s="144" t="s">
        <v>122</v>
      </c>
      <c r="F3661" s="143">
        <v>283.68</v>
      </c>
      <c r="G3661" s="143">
        <f>75/1000</f>
        <v>7.4999999999999997E-2</v>
      </c>
      <c r="H3661" s="146">
        <f>+PI()*G3661^2/4</f>
        <v>4.4178646691106467E-3</v>
      </c>
      <c r="I3661" s="147">
        <f>+D3625+O3625</f>
        <v>335.78027891177544</v>
      </c>
      <c r="J3661" s="261">
        <f>+D3660</f>
        <v>335.32640890806317</v>
      </c>
      <c r="K3661" s="147">
        <f>+I3661-J3661</f>
        <v>0.45387000371226804</v>
      </c>
      <c r="L3661" s="262">
        <f>(-2*POWER(2*9.81*G3661*ABS(K3661)/F3661,0.5))*(LOG10(($D$2/(3.7*G3661))+((2.51*$D$3*POWER(F3661,0.5))/(G3661*POWER(2*9.81*G3661*ABS(K3661),0.5)))))</f>
        <v>0.30603686306593997</v>
      </c>
      <c r="M3661" s="146">
        <f>+IF(K3661&lt;0,-H3661*L3661,H3661*L3661)</f>
        <v>1.3520294447844693E-3</v>
      </c>
      <c r="N3661" s="142">
        <f>+M3661/K3661</f>
        <v>2.9788913867980389E-3</v>
      </c>
      <c r="O3661" s="148"/>
    </row>
    <row r="3662" spans="2:15" ht="15.75" x14ac:dyDescent="0.3">
      <c r="B3662" s="141"/>
      <c r="C3662" s="142"/>
      <c r="D3662" s="142"/>
      <c r="E3662" s="142"/>
      <c r="F3662" s="142"/>
      <c r="G3662" s="142"/>
      <c r="H3662" s="142"/>
      <c r="I3662" s="142"/>
      <c r="J3662" s="142"/>
      <c r="K3662" s="142"/>
      <c r="L3662" s="149" t="s">
        <v>166</v>
      </c>
      <c r="M3662" s="150">
        <f>+SUM(M3660:M3661)-C3660</f>
        <v>-2.2970446774089708E-7</v>
      </c>
      <c r="N3662" s="151">
        <f>+SUM(N3660:N3661)</f>
        <v>8.7065848319877147E-3</v>
      </c>
      <c r="O3662" s="153"/>
    </row>
    <row r="3663" spans="2:15" x14ac:dyDescent="0.25">
      <c r="B3663" s="154"/>
      <c r="C3663" s="142"/>
      <c r="D3663" s="142"/>
      <c r="E3663" s="142"/>
      <c r="F3663" s="142"/>
      <c r="G3663" s="142"/>
      <c r="H3663" s="142"/>
      <c r="I3663" s="142"/>
      <c r="J3663" s="142"/>
      <c r="K3663" s="142"/>
      <c r="L3663" s="142"/>
      <c r="M3663" s="142"/>
      <c r="N3663" s="142"/>
      <c r="O3663" s="153"/>
    </row>
    <row r="3664" spans="2:15" x14ac:dyDescent="0.25">
      <c r="B3664" s="154" t="s">
        <v>142</v>
      </c>
      <c r="C3664" s="142">
        <f>3.71/1000</f>
        <v>3.7099999999999998E-3</v>
      </c>
      <c r="D3664" s="147">
        <f>+D3625+O3625</f>
        <v>335.78027891177544</v>
      </c>
      <c r="E3664" s="144" t="s">
        <v>168</v>
      </c>
      <c r="F3664" s="143">
        <v>184.94</v>
      </c>
      <c r="G3664" s="145">
        <f>110/1000</f>
        <v>0.11</v>
      </c>
      <c r="H3664" s="146">
        <f>+PI()*G3664^2/4</f>
        <v>9.5033177771091243E-3</v>
      </c>
      <c r="I3664" s="147">
        <f>+D3650+O3650</f>
        <v>335.26188639879223</v>
      </c>
      <c r="J3664" s="261">
        <f>+D3664</f>
        <v>335.78027891177544</v>
      </c>
      <c r="K3664" s="147">
        <f>+I3664-J3664</f>
        <v>-0.51839251298321187</v>
      </c>
      <c r="L3664" s="262">
        <f>(-2*POWER(2*9.81*G3664*ABS(K3664)/F3664,0.5))*(LOG10(($D$2/(3.7*G3664))+((2.51*$D$3*POWER(F3664,0.5))/(G3664*POWER(2*9.81*G3664*ABS(K3664),0.5)))))</f>
        <v>0.54801029689141567</v>
      </c>
      <c r="M3664" s="146">
        <f>+IF(K3664&lt;0,-H3664*L3664,H3664*L3664)</f>
        <v>-5.20791599648704E-3</v>
      </c>
      <c r="N3664" s="142">
        <f>+M3664/K3664</f>
        <v>1.0046279346352554E-2</v>
      </c>
      <c r="O3664" s="148">
        <f>2*M3667/N3667</f>
        <v>-4.4399170259049507E-5</v>
      </c>
    </row>
    <row r="3665" spans="2:15" x14ac:dyDescent="0.25">
      <c r="B3665" s="141"/>
      <c r="C3665" s="142"/>
      <c r="D3665" s="142"/>
      <c r="E3665" s="144" t="s">
        <v>171</v>
      </c>
      <c r="F3665" s="143">
        <v>283.68</v>
      </c>
      <c r="G3665" s="143">
        <f>75/1000</f>
        <v>7.4999999999999997E-2</v>
      </c>
      <c r="H3665" s="146">
        <f>+PI()*G3665^2/4</f>
        <v>4.4178646691106467E-3</v>
      </c>
      <c r="I3665" s="147">
        <f>+D3660+O3660</f>
        <v>335.32635614237557</v>
      </c>
      <c r="J3665" s="261">
        <f>+D3664</f>
        <v>335.78027891177544</v>
      </c>
      <c r="K3665" s="147">
        <f>+I3665-J3665</f>
        <v>-0.45392276939986687</v>
      </c>
      <c r="L3665" s="262">
        <f>(-2*POWER(2*9.81*G3665*ABS(K3665)/F3665,0.5))*(LOG10(($D$2/(3.7*G3665))+((2.51*$D$3*POWER(F3665,0.5))/(G3665*POWER(2*9.81*G3665*ABS(K3665),0.5)))))</f>
        <v>0.30605708302074236</v>
      </c>
      <c r="M3665" s="146">
        <f>+IF(K3665&lt;0,-H3665*L3665,H3665*L3665)</f>
        <v>-1.3521187738084017E-3</v>
      </c>
      <c r="N3665" s="142">
        <f>+M3665/K3665</f>
        <v>2.9787419027162781E-3</v>
      </c>
      <c r="O3665" s="148"/>
    </row>
    <row r="3666" spans="2:15" x14ac:dyDescent="0.25">
      <c r="B3666" s="141"/>
      <c r="C3666" s="142"/>
      <c r="D3666" s="142"/>
      <c r="E3666" s="144" t="s">
        <v>170</v>
      </c>
      <c r="F3666" s="143">
        <v>372.26</v>
      </c>
      <c r="G3666" s="145">
        <f>110/1000</f>
        <v>0.11</v>
      </c>
      <c r="H3666" s="146">
        <f>+PI()*G3666^2/4</f>
        <v>9.5033177771091243E-3</v>
      </c>
      <c r="I3666" s="147">
        <v>339.3</v>
      </c>
      <c r="J3666" s="261">
        <f>+D3664</f>
        <v>335.78027891177544</v>
      </c>
      <c r="K3666" s="147">
        <f>+I3666-J3666</f>
        <v>3.5197210882245713</v>
      </c>
      <c r="L3666" s="262">
        <f>(-2*POWER(2*9.81*G3666*ABS(K3666)/F3666,0.5))*(LOG10(($D$2/(3.7*G3666))+((2.51*$D$3*POWER(F3666,0.5))/(G3666*POWER(2*9.81*G3666*ABS(K3666),0.5)))))</f>
        <v>1.0806416336021489</v>
      </c>
      <c r="M3666" s="146">
        <f>+IF(K3666&lt;0,-H3666*L3666,H3666*L3666)</f>
        <v>1.0269680847295546E-2</v>
      </c>
      <c r="N3666" s="142">
        <f>+M3666/K3666</f>
        <v>2.9177541600251657E-3</v>
      </c>
      <c r="O3666" s="148"/>
    </row>
    <row r="3667" spans="2:15" ht="16.5" thickBot="1" x14ac:dyDescent="0.35">
      <c r="B3667" s="299"/>
      <c r="C3667" s="300"/>
      <c r="D3667" s="300"/>
      <c r="E3667" s="300"/>
      <c r="F3667" s="300"/>
      <c r="G3667" s="300"/>
      <c r="H3667" s="300"/>
      <c r="I3667" s="300"/>
      <c r="J3667" s="300"/>
      <c r="K3667" s="300"/>
      <c r="L3667" s="301" t="s">
        <v>166</v>
      </c>
      <c r="M3667" s="302">
        <f>+SUM(M3664:M3666)-C3664</f>
        <v>-3.5392299989507603E-7</v>
      </c>
      <c r="N3667" s="303">
        <f>+SUM(N3664:N3666)</f>
        <v>1.5942775409093998E-2</v>
      </c>
      <c r="O3667" s="304"/>
    </row>
    <row r="3669" spans="2:15" ht="15.75" thickBot="1" x14ac:dyDescent="0.3"/>
    <row r="3670" spans="2:15" ht="15.75" thickBot="1" x14ac:dyDescent="0.3">
      <c r="B3670" s="131">
        <f>+B3631+1</f>
        <v>95</v>
      </c>
      <c r="D3670" s="297"/>
    </row>
    <row r="3671" spans="2:15" ht="32.25" thickBot="1" x14ac:dyDescent="0.3">
      <c r="B3671" s="125" t="s">
        <v>151</v>
      </c>
      <c r="C3671" s="298" t="s">
        <v>161</v>
      </c>
      <c r="D3671" s="298" t="s">
        <v>153</v>
      </c>
      <c r="E3671" s="125" t="s">
        <v>152</v>
      </c>
      <c r="F3671" s="125" t="s">
        <v>78</v>
      </c>
      <c r="G3671" s="125" t="s">
        <v>115</v>
      </c>
      <c r="H3671" s="125" t="s">
        <v>154</v>
      </c>
      <c r="I3671" s="125" t="s">
        <v>155</v>
      </c>
      <c r="J3671" s="125" t="s">
        <v>156</v>
      </c>
      <c r="K3671" s="125" t="s">
        <v>157</v>
      </c>
      <c r="L3671" s="125" t="s">
        <v>82</v>
      </c>
      <c r="M3671" s="125" t="s">
        <v>164</v>
      </c>
      <c r="N3671" s="125" t="s">
        <v>158</v>
      </c>
      <c r="O3671" s="129" t="s">
        <v>165</v>
      </c>
    </row>
    <row r="3672" spans="2:15" x14ac:dyDescent="0.25">
      <c r="B3672" s="132" t="s">
        <v>127</v>
      </c>
      <c r="C3672" s="133">
        <f>2.97/1000</f>
        <v>2.97E-3</v>
      </c>
      <c r="D3672" s="134">
        <f>+D3633+O3633</f>
        <v>336.46879357970556</v>
      </c>
      <c r="E3672" s="135" t="s">
        <v>110</v>
      </c>
      <c r="F3672" s="136">
        <v>310.83</v>
      </c>
      <c r="G3672" s="137">
        <f>110/1000</f>
        <v>0.11</v>
      </c>
      <c r="H3672" s="138">
        <f>+PI()*G3672^2/4</f>
        <v>9.5033177771091243E-3</v>
      </c>
      <c r="I3672" s="134">
        <v>339.3</v>
      </c>
      <c r="J3672" s="134">
        <f>+D3672</f>
        <v>336.46879357970556</v>
      </c>
      <c r="K3672" s="134">
        <f>+I3672-J3672</f>
        <v>2.8312064202944498</v>
      </c>
      <c r="L3672" s="133">
        <f>(-2*POWER(2*9.81*G3672*ABS(K3672)/F3672,0.5))*(LOG10(($D$2/(3.7*G3672))+((2.51*$D$3*POWER(F3672,0.5))/(G3672*POWER(2*9.81*G3672*ABS(K3672),0.5)))))</f>
        <v>1.058434330317495</v>
      </c>
      <c r="M3672" s="139">
        <f>+IF(K3672&lt;0,-H3672*L3672,H3672*L3672)</f>
        <v>1.0058637787208842E-2</v>
      </c>
      <c r="N3672" s="133">
        <f>+M3672/K3672</f>
        <v>3.5527744339329129E-3</v>
      </c>
      <c r="O3672" s="140">
        <f>2*M3674/N3674</f>
        <v>-3.6247714077834644E-5</v>
      </c>
    </row>
    <row r="3673" spans="2:15" x14ac:dyDescent="0.25">
      <c r="B3673" s="141"/>
      <c r="C3673" s="142"/>
      <c r="D3673" s="143"/>
      <c r="E3673" s="144" t="s">
        <v>138</v>
      </c>
      <c r="F3673" s="143">
        <v>240.22</v>
      </c>
      <c r="G3673" s="145">
        <f>110/1000</f>
        <v>0.11</v>
      </c>
      <c r="H3673" s="146">
        <f>+PI()*G3673^2/4</f>
        <v>9.5033177771091243E-3</v>
      </c>
      <c r="I3673" s="147">
        <f>+D3637+O3637</f>
        <v>335.30075361613018</v>
      </c>
      <c r="J3673" s="147">
        <f>+D3672</f>
        <v>336.46879357970556</v>
      </c>
      <c r="K3673" s="147">
        <f>+I3673-J3673</f>
        <v>-1.1680399635753815</v>
      </c>
      <c r="L3673" s="142">
        <f>(-2*POWER(2*9.81*G3673*ABS(K3673)/F3673,0.5))*(LOG10(($D$2/(3.7*G3673))+((2.51*$D$3*POWER(F3673,0.5))/(G3673*POWER(2*9.81*G3673*ABS(K3673),0.5)))))</f>
        <v>0.74593024633997418</v>
      </c>
      <c r="M3673" s="146">
        <f>+IF(K3673&lt;0,-H3673*L3673,H3673*L3673)</f>
        <v>-7.0888121705260645E-3</v>
      </c>
      <c r="N3673" s="142">
        <f>+M3673/K3673</f>
        <v>6.0689808496167735E-3</v>
      </c>
      <c r="O3673" s="148"/>
    </row>
    <row r="3674" spans="2:15" ht="15.75" x14ac:dyDescent="0.3">
      <c r="B3674" s="141"/>
      <c r="C3674" s="142"/>
      <c r="D3674" s="143"/>
      <c r="E3674" s="144"/>
      <c r="F3674" s="143"/>
      <c r="G3674" s="145"/>
      <c r="H3674" s="146"/>
      <c r="I3674" s="147"/>
      <c r="J3674" s="147"/>
      <c r="K3674" s="147"/>
      <c r="L3674" s="149" t="s">
        <v>166</v>
      </c>
      <c r="M3674" s="150">
        <f>+SUM(M3672:M3673)-C3672</f>
        <v>-1.7438331722250192E-7</v>
      </c>
      <c r="N3674" s="151">
        <f>+SUM(N3672:N3673)</f>
        <v>9.6217552835496864E-3</v>
      </c>
      <c r="O3674" s="148"/>
    </row>
    <row r="3675" spans="2:15" x14ac:dyDescent="0.25">
      <c r="B3675" s="141"/>
      <c r="C3675" s="142"/>
      <c r="D3675" s="143"/>
      <c r="E3675" s="144"/>
      <c r="F3675" s="142"/>
      <c r="G3675" s="142"/>
      <c r="H3675" s="146"/>
      <c r="I3675" s="152"/>
      <c r="J3675" s="142"/>
      <c r="K3675" s="142"/>
      <c r="L3675" s="142"/>
      <c r="M3675" s="142"/>
      <c r="N3675" s="142"/>
      <c r="O3675" s="153"/>
    </row>
    <row r="3676" spans="2:15" x14ac:dyDescent="0.25">
      <c r="B3676" s="154" t="s">
        <v>128</v>
      </c>
      <c r="C3676" s="142">
        <f>3.73/1000</f>
        <v>3.7299999999999998E-3</v>
      </c>
      <c r="D3676" s="147">
        <f>+D3637+O3637</f>
        <v>335.30075361613018</v>
      </c>
      <c r="E3676" s="144" t="s">
        <v>138</v>
      </c>
      <c r="F3676" s="143">
        <v>240.22</v>
      </c>
      <c r="G3676" s="155">
        <f>110/1000</f>
        <v>0.11</v>
      </c>
      <c r="H3676" s="146">
        <f>+PI()*G3676^2/4</f>
        <v>9.5033177771091243E-3</v>
      </c>
      <c r="I3676" s="156">
        <f>+D3672+O3672</f>
        <v>336.46875733199147</v>
      </c>
      <c r="J3676" s="147">
        <f>+D3676</f>
        <v>335.30075361613018</v>
      </c>
      <c r="K3676" s="147">
        <f>+I3676-J3676</f>
        <v>1.168003715861289</v>
      </c>
      <c r="L3676" s="142">
        <f>(-2*POWER(2*9.81*G3676*ABS(K3676)/F3676,0.5))*(LOG10(($D$2/(3.7*G3676))+((2.51*$D$3*POWER(F3676,0.5))/(G3676*POWER(2*9.81*G3676*ABS(K3676),0.5)))))</f>
        <v>0.74591731366840941</v>
      </c>
      <c r="M3676" s="146">
        <f>+IF(K3676&lt;0,-H3676*L3676,H3676*L3676)</f>
        <v>7.0886892672384783E-3</v>
      </c>
      <c r="N3676" s="142">
        <f>+M3676/K3676</f>
        <v>6.0690639686974456E-3</v>
      </c>
      <c r="O3676" s="148">
        <f>2*M3679/N3679</f>
        <v>-5.2980518089101565E-5</v>
      </c>
    </row>
    <row r="3677" spans="2:15" x14ac:dyDescent="0.25">
      <c r="B3677" s="141"/>
      <c r="C3677" s="142"/>
      <c r="D3677" s="143"/>
      <c r="E3677" s="144" t="s">
        <v>139</v>
      </c>
      <c r="F3677" s="147">
        <v>237.3</v>
      </c>
      <c r="G3677" s="155">
        <f>110/1000</f>
        <v>0.11</v>
      </c>
      <c r="H3677" s="146">
        <f>+PI()*G3677^2/4</f>
        <v>9.5033177771091243E-3</v>
      </c>
      <c r="I3677" s="156">
        <f>+D3642+O3642</f>
        <v>335.1080137748707</v>
      </c>
      <c r="J3677" s="147">
        <f>+D3676</f>
        <v>335.30075361613018</v>
      </c>
      <c r="K3677" s="147">
        <f>+I3677-J3677</f>
        <v>-0.19273984125948118</v>
      </c>
      <c r="L3677" s="142">
        <f>(-2*POWER(2*9.81*G3677*ABS(K3677)/F3677,0.5))*(LOG10(($D$2/(3.7*G3677))+((2.51*$D$3*POWER(F3677,0.5))/(G3677*POWER(2*9.81*G3677*ABS(K3677),0.5)))))</f>
        <v>0.27267674093196165</v>
      </c>
      <c r="M3677" s="146">
        <f>+IF(K3677&lt;0,-H3677*L3677,H3677*L3677)</f>
        <v>-2.5913337195028903E-3</v>
      </c>
      <c r="N3677" s="142">
        <f>+M3677/K3677</f>
        <v>1.3444722702735019E-2</v>
      </c>
      <c r="O3677" s="148"/>
    </row>
    <row r="3678" spans="2:15" x14ac:dyDescent="0.25">
      <c r="B3678" s="141"/>
      <c r="C3678" s="142"/>
      <c r="D3678" s="143"/>
      <c r="E3678" s="144" t="s">
        <v>112</v>
      </c>
      <c r="F3678" s="143">
        <v>401.36</v>
      </c>
      <c r="G3678" s="155">
        <f>110/1000</f>
        <v>0.11</v>
      </c>
      <c r="H3678" s="146">
        <f>+PI()*G3678^2/4</f>
        <v>9.5033177771091243E-3</v>
      </c>
      <c r="I3678" s="156">
        <f>+D3650+O3650</f>
        <v>335.26188639879223</v>
      </c>
      <c r="J3678" s="147">
        <f>+D3676</f>
        <v>335.30075361613018</v>
      </c>
      <c r="K3678" s="147">
        <f>+I3678-J3678</f>
        <v>-3.8867217337951843E-2</v>
      </c>
      <c r="L3678" s="142">
        <f>(-2*POWER(2*9.81*G3678*ABS(K3678)/F3678,0.5))*(LOG10(($D$2/(3.7*G3678))+((2.51*$D$3*POWER(F3678,0.5))/(G3678*POWER(2*9.81*G3678*ABS(K3678),0.5)))))</f>
        <v>8.0855570392174059E-2</v>
      </c>
      <c r="M3678" s="146">
        <f>+IF(K3678&lt;0,-H3678*L3678,H3678*L3678)</f>
        <v>-7.6839617948624593E-4</v>
      </c>
      <c r="N3678" s="142">
        <f>+M3678/K3678</f>
        <v>1.9769775973541241E-2</v>
      </c>
      <c r="O3678" s="148"/>
    </row>
    <row r="3679" spans="2:15" ht="15.75" x14ac:dyDescent="0.3">
      <c r="B3679" s="141"/>
      <c r="C3679" s="142"/>
      <c r="D3679" s="143"/>
      <c r="E3679" s="144"/>
      <c r="F3679" s="143"/>
      <c r="G3679" s="155"/>
      <c r="H3679" s="146"/>
      <c r="I3679" s="156"/>
      <c r="J3679" s="147"/>
      <c r="K3679" s="147"/>
      <c r="L3679" s="149" t="s">
        <v>166</v>
      </c>
      <c r="M3679" s="150">
        <f>+SUM(M3676:M3678)-C3676</f>
        <v>-1.0406317506581921E-6</v>
      </c>
      <c r="N3679" s="151">
        <f>+SUM(N3676:N3678)</f>
        <v>3.9283562644973707E-2</v>
      </c>
      <c r="O3679" s="153"/>
    </row>
    <row r="3680" spans="2:15" x14ac:dyDescent="0.25">
      <c r="B3680" s="141"/>
      <c r="C3680" s="142"/>
      <c r="D3680" s="143"/>
      <c r="E3680" s="144"/>
      <c r="F3680" s="142"/>
      <c r="G3680" s="142"/>
      <c r="H3680" s="146"/>
      <c r="I3680" s="152"/>
      <c r="J3680" s="143"/>
      <c r="K3680" s="142"/>
      <c r="L3680" s="142"/>
      <c r="M3680" s="142"/>
      <c r="N3680" s="142"/>
      <c r="O3680" s="153"/>
    </row>
    <row r="3681" spans="2:15" x14ac:dyDescent="0.25">
      <c r="B3681" s="154" t="s">
        <v>141</v>
      </c>
      <c r="C3681" s="179">
        <f>1.9/1000</f>
        <v>1.9E-3</v>
      </c>
      <c r="D3681" s="147">
        <f>+D3642+O3642</f>
        <v>335.1080137748707</v>
      </c>
      <c r="E3681" s="144" t="s">
        <v>139</v>
      </c>
      <c r="F3681" s="147">
        <v>237.3</v>
      </c>
      <c r="G3681" s="155">
        <f>110/1000</f>
        <v>0.11</v>
      </c>
      <c r="H3681" s="146">
        <f>+PI()*G3681^2/4</f>
        <v>9.5033177771091243E-3</v>
      </c>
      <c r="I3681" s="156">
        <f>+D3676+O3676</f>
        <v>335.30070063561209</v>
      </c>
      <c r="J3681" s="147">
        <f>+D3681</f>
        <v>335.1080137748707</v>
      </c>
      <c r="K3681" s="147">
        <f>+I3681-J3681</f>
        <v>0.19268686074138941</v>
      </c>
      <c r="L3681" s="142">
        <f>(-2*POWER(2*9.81*G3681*ABS(K3681)/F3681,0.5))*(LOG10(($D$2/(3.7*G3681))+((2.51*$D$3*POWER(F3681,0.5))/(G3681*POWER(2*9.81*G3681*ABS(K3681),0.5)))))</f>
        <v>0.27263429659193983</v>
      </c>
      <c r="M3681" s="146">
        <f>+IF(K3681&lt;0,-H3681*L3681,H3681*L3681)</f>
        <v>2.5909303574518233E-3</v>
      </c>
      <c r="N3681" s="142">
        <f>+M3681/K3681</f>
        <v>1.3446326062310941E-2</v>
      </c>
      <c r="O3681" s="148">
        <f>2*M3683/N3683</f>
        <v>-5.3616356991619747E-5</v>
      </c>
    </row>
    <row r="3682" spans="2:15" x14ac:dyDescent="0.25">
      <c r="B3682" s="141"/>
      <c r="C3682" s="142"/>
      <c r="D3682" s="143"/>
      <c r="E3682" s="144" t="s">
        <v>117</v>
      </c>
      <c r="F3682" s="143">
        <v>401.35</v>
      </c>
      <c r="G3682" s="143">
        <f>75/1000</f>
        <v>7.4999999999999997E-2</v>
      </c>
      <c r="H3682" s="146">
        <f>+PI()*G3682^2/4</f>
        <v>4.4178646691106467E-3</v>
      </c>
      <c r="I3682" s="156">
        <f>+D3646+O3646</f>
        <v>334.90947317603167</v>
      </c>
      <c r="J3682" s="147">
        <f>+D3681</f>
        <v>335.1080137748707</v>
      </c>
      <c r="K3682" s="147">
        <f>+I3682-J3682</f>
        <v>-0.19854059883903119</v>
      </c>
      <c r="L3682" s="142">
        <f>(-2*POWER(2*9.81*G3682*ABS(K3682)/F3682,0.5))*(LOG10(($D$2/(3.7*G3682))+((2.51*$D$3*POWER(F3682,0.5))/(G3682*POWER(2*9.81*G3682*ABS(K3682),0.5)))))</f>
        <v>0.15649736596955907</v>
      </c>
      <c r="M3682" s="146">
        <f>+IF(K3682&lt;0,-H3682*L3682,H3682*L3682)</f>
        <v>-6.9138418392579383E-4</v>
      </c>
      <c r="N3682" s="142">
        <f>+M3682/K3682</f>
        <v>3.4823315128929403E-3</v>
      </c>
      <c r="O3682" s="148"/>
    </row>
    <row r="3683" spans="2:15" ht="15.75" x14ac:dyDescent="0.3">
      <c r="B3683" s="141"/>
      <c r="C3683" s="142"/>
      <c r="D3683" s="143"/>
      <c r="E3683" s="144"/>
      <c r="F3683" s="142"/>
      <c r="G3683" s="142"/>
      <c r="H3683" s="146"/>
      <c r="I3683" s="152"/>
      <c r="J3683" s="143"/>
      <c r="K3683" s="142"/>
      <c r="L3683" s="149" t="s">
        <v>166</v>
      </c>
      <c r="M3683" s="150">
        <f>+SUM(M3681:M3682)-C3681</f>
        <v>-4.538264739705096E-7</v>
      </c>
      <c r="N3683" s="151">
        <f>+SUM(N3681:N3682)</f>
        <v>1.6928657575203881E-2</v>
      </c>
      <c r="O3683" s="153"/>
    </row>
    <row r="3684" spans="2:15" ht="15.75" x14ac:dyDescent="0.3">
      <c r="B3684" s="141"/>
      <c r="C3684" s="142"/>
      <c r="D3684" s="143"/>
      <c r="E3684" s="144"/>
      <c r="F3684" s="142"/>
      <c r="G3684" s="142"/>
      <c r="H3684" s="146"/>
      <c r="I3684" s="152"/>
      <c r="J3684" s="143"/>
      <c r="K3684" s="142"/>
      <c r="L3684" s="149"/>
      <c r="M3684" s="150"/>
      <c r="N3684" s="151"/>
      <c r="O3684" s="153"/>
    </row>
    <row r="3685" spans="2:15" x14ac:dyDescent="0.25">
      <c r="B3685" s="154" t="s">
        <v>145</v>
      </c>
      <c r="C3685" s="143">
        <f>1.95/1000</f>
        <v>1.9499999999999999E-3</v>
      </c>
      <c r="D3685" s="147">
        <f>+D3646+O3646</f>
        <v>334.90947317603167</v>
      </c>
      <c r="E3685" s="144" t="s">
        <v>117</v>
      </c>
      <c r="F3685" s="143">
        <v>401.35</v>
      </c>
      <c r="G3685" s="143">
        <f>75/1000</f>
        <v>7.4999999999999997E-2</v>
      </c>
      <c r="H3685" s="146">
        <f>+PI()*G3685^2/4</f>
        <v>4.4178646691106467E-3</v>
      </c>
      <c r="I3685" s="147">
        <f>+D3681+O3681</f>
        <v>335.10796015851372</v>
      </c>
      <c r="J3685" s="147">
        <f>+D3685</f>
        <v>334.90947317603167</v>
      </c>
      <c r="K3685" s="147">
        <f>+I3685-J3685</f>
        <v>0.1984869824820521</v>
      </c>
      <c r="L3685" s="262">
        <f>(-2*POWER(2*9.81*G3685*ABS(K3685)/F3685,0.5))*(LOG10(($D$2/(3.7*G3685))+((2.51*$D$3*POWER(F3685,0.5))/(G3685*POWER(2*9.81*G3685*ABS(K3685),0.5)))))</f>
        <v>0.15647308261035517</v>
      </c>
      <c r="M3685" s="146">
        <f>+IF(K3685&lt;0,-H3685*L3685,H3685*L3685)</f>
        <v>6.9127690333111965E-4</v>
      </c>
      <c r="N3685" s="142">
        <f>+M3685/K3685</f>
        <v>3.4827316869186996E-3</v>
      </c>
      <c r="O3685" s="148">
        <f>2*M3687/N3687</f>
        <v>-5.3879602357053631E-5</v>
      </c>
    </row>
    <row r="3686" spans="2:15" x14ac:dyDescent="0.25">
      <c r="B3686" s="141"/>
      <c r="C3686" s="142"/>
      <c r="D3686" s="143"/>
      <c r="E3686" s="144" t="s">
        <v>167</v>
      </c>
      <c r="F3686" s="143">
        <v>249.85</v>
      </c>
      <c r="G3686" s="143">
        <f>75/1000</f>
        <v>7.4999999999999997E-2</v>
      </c>
      <c r="H3686" s="146">
        <f>+PI()*G3686^2/4</f>
        <v>4.4178646691106467E-3</v>
      </c>
      <c r="I3686" s="147">
        <f>+D3650+O3650</f>
        <v>335.26188639879223</v>
      </c>
      <c r="J3686" s="147">
        <f>+D3685</f>
        <v>334.90947317603167</v>
      </c>
      <c r="K3686" s="147">
        <f>+I3686-J3686</f>
        <v>0.35241322276056053</v>
      </c>
      <c r="L3686" s="142">
        <f>(-2*POWER(2*9.81*G3686*ABS(K3686)/F3686,0.5))*(LOG10(($D$2/(3.7*G3686))+((2.51*$D$3*POWER(F3686,0.5))/(G3686*POWER(2*9.81*G3686*ABS(K3686),0.5)))))</f>
        <v>0.28487361198187189</v>
      </c>
      <c r="M3686" s="146">
        <f>+IF(K3686&lt;0,-H3686*L3686,H3686*L3686)</f>
        <v>1.2585330655366471E-3</v>
      </c>
      <c r="N3686" s="142">
        <f>+M3686/K3686</f>
        <v>3.5711857111324396E-3</v>
      </c>
      <c r="O3686" s="148"/>
    </row>
    <row r="3687" spans="2:15" ht="15.75" x14ac:dyDescent="0.3">
      <c r="B3687" s="141"/>
      <c r="C3687" s="142"/>
      <c r="D3687" s="152"/>
      <c r="E3687" s="144"/>
      <c r="F3687" s="142"/>
      <c r="G3687" s="142"/>
      <c r="H3687" s="146"/>
      <c r="I3687" s="152"/>
      <c r="J3687" s="143"/>
      <c r="K3687" s="142"/>
      <c r="L3687" s="149" t="s">
        <v>166</v>
      </c>
      <c r="M3687" s="150">
        <f>+SUM(M3685:M3686)-C3685</f>
        <v>-1.9003113223324888E-7</v>
      </c>
      <c r="N3687" s="151">
        <f>+SUM(N3685:N3686)</f>
        <v>7.0539173980511388E-3</v>
      </c>
      <c r="O3687" s="153"/>
    </row>
    <row r="3688" spans="2:15" x14ac:dyDescent="0.25">
      <c r="B3688" s="141"/>
      <c r="C3688" s="142"/>
      <c r="D3688" s="152"/>
      <c r="E3688" s="144"/>
      <c r="F3688" s="142"/>
      <c r="G3688" s="142"/>
      <c r="H3688" s="146"/>
      <c r="I3688" s="152"/>
      <c r="J3688" s="143"/>
      <c r="K3688" s="142"/>
      <c r="L3688" s="142"/>
      <c r="M3688" s="142"/>
      <c r="N3688" s="142"/>
      <c r="O3688" s="153"/>
    </row>
    <row r="3689" spans="2:15" x14ac:dyDescent="0.25">
      <c r="B3689" s="154" t="s">
        <v>146</v>
      </c>
      <c r="C3689" s="143">
        <f>4.52/1000</f>
        <v>4.5199999999999997E-3</v>
      </c>
      <c r="D3689" s="156">
        <f>+D3650+O3650</f>
        <v>335.26188639879223</v>
      </c>
      <c r="E3689" s="144" t="s">
        <v>112</v>
      </c>
      <c r="F3689" s="143">
        <v>401.36</v>
      </c>
      <c r="G3689" s="145">
        <f>110/1000</f>
        <v>0.11</v>
      </c>
      <c r="H3689" s="146">
        <f>+PI()*G3689^2/4</f>
        <v>9.5033177771091243E-3</v>
      </c>
      <c r="I3689" s="156">
        <f>+D3676+O3676</f>
        <v>335.30070063561209</v>
      </c>
      <c r="J3689" s="147">
        <f>+D3689</f>
        <v>335.26188639879223</v>
      </c>
      <c r="K3689" s="147">
        <f>+I3689-J3689</f>
        <v>3.8814236819860071E-2</v>
      </c>
      <c r="L3689" s="142">
        <f>(-2*POWER(2*9.81*G3689*ABS(K3689)/F3689,0.5))*(LOG10(($D$2/(3.7*G3689))+((2.51*$D$3*POWER(F3689,0.5))/(G3689*POWER(2*9.81*G3689*ABS(K3689),0.5)))))</f>
        <v>8.079190527945343E-2</v>
      </c>
      <c r="M3689" s="146">
        <f>+IF(K3689&lt;0,-H3689*L3689,H3689*L3689)</f>
        <v>7.677911496887463E-4</v>
      </c>
      <c r="N3689" s="142">
        <f>+M3689/K3689</f>
        <v>1.9781173419746098E-2</v>
      </c>
      <c r="O3689" s="148">
        <f>2*M3693/N3693</f>
        <v>-5.065832147436582E-5</v>
      </c>
    </row>
    <row r="3690" spans="2:15" x14ac:dyDescent="0.25">
      <c r="B3690" s="141"/>
      <c r="C3690" s="142"/>
      <c r="D3690" s="152"/>
      <c r="E3690" s="144" t="s">
        <v>167</v>
      </c>
      <c r="F3690" s="143">
        <v>249.85</v>
      </c>
      <c r="G3690" s="145">
        <f>75/1000</f>
        <v>7.4999999999999997E-2</v>
      </c>
      <c r="H3690" s="146">
        <f>+PI()*G3690^2/4</f>
        <v>4.4178646691106467E-3</v>
      </c>
      <c r="I3690" s="156">
        <f>+D3685+O3685</f>
        <v>334.90941929642929</v>
      </c>
      <c r="J3690" s="147">
        <f>+D3689</f>
        <v>335.26188639879223</v>
      </c>
      <c r="K3690" s="147">
        <f>+I3690-J3690</f>
        <v>-0.35246710236293666</v>
      </c>
      <c r="L3690" s="142">
        <f>(-2*POWER(2*9.81*G3690*ABS(K3690)/F3690,0.5))*(LOG10(($D$2/(3.7*G3690))+((2.51*$D$3*POWER(F3690,0.5))/(G3690*POWER(2*9.81*G3690*ABS(K3690),0.5)))))</f>
        <v>0.28489839107093945</v>
      </c>
      <c r="M3690" s="146">
        <f>+IF(K3690&lt;0,-H3690*L3690,H3690*L3690)</f>
        <v>-1.2586425361987715E-3</v>
      </c>
      <c r="N3690" s="142">
        <f>+M3690/K3690</f>
        <v>3.5709503887337056E-3</v>
      </c>
      <c r="O3690" s="148"/>
    </row>
    <row r="3691" spans="2:15" x14ac:dyDescent="0.25">
      <c r="B3691" s="141"/>
      <c r="C3691" s="142"/>
      <c r="D3691" s="152"/>
      <c r="E3691" s="144" t="s">
        <v>140</v>
      </c>
      <c r="F3691" s="143">
        <v>298.01</v>
      </c>
      <c r="G3691" s="145">
        <f>63/1000</f>
        <v>6.3E-2</v>
      </c>
      <c r="H3691" s="146">
        <f>+PI()*G3691^2/4</f>
        <v>3.1172453105244723E-3</v>
      </c>
      <c r="I3691" s="156">
        <f>+D3656+O3656</f>
        <v>335.22300617624455</v>
      </c>
      <c r="J3691" s="147">
        <f>+D3689</f>
        <v>335.26188639879223</v>
      </c>
      <c r="K3691" s="147">
        <f>+I3691-J3691</f>
        <v>-3.8880222547675203E-2</v>
      </c>
      <c r="L3691" s="142">
        <f>(-2*POWER(2*9.81*G3691*ABS(K3691)/F3691,0.5))*(LOG10(($D$2/(3.7*G3691))+((2.51*$D$3*POWER(F3691,0.5))/(G3691*POWER(2*9.81*G3691*ABS(K3691),0.5)))))</f>
        <v>6.3450008687972126E-2</v>
      </c>
      <c r="M3691" s="146">
        <f>+IF(K3691&lt;0,-H3691*L3691,H3691*L3691)</f>
        <v>-1.9778924203531814E-4</v>
      </c>
      <c r="N3691" s="142">
        <f>+M3691/K3691</f>
        <v>5.0871427444322773E-3</v>
      </c>
      <c r="O3691" s="148"/>
    </row>
    <row r="3692" spans="2:15" x14ac:dyDescent="0.25">
      <c r="B3692" s="141"/>
      <c r="C3692" s="142"/>
      <c r="D3692" s="142"/>
      <c r="E3692" s="144" t="s">
        <v>168</v>
      </c>
      <c r="F3692" s="143">
        <v>184.94</v>
      </c>
      <c r="G3692" s="145">
        <f>110/1000</f>
        <v>0.11</v>
      </c>
      <c r="H3692" s="146">
        <f>+PI()*G3692^2/4</f>
        <v>9.5033177771091243E-3</v>
      </c>
      <c r="I3692" s="156">
        <f>+D3664+O3664</f>
        <v>335.7802345126052</v>
      </c>
      <c r="J3692" s="147">
        <f>+D3689</f>
        <v>335.26188639879223</v>
      </c>
      <c r="K3692" s="147">
        <f>+I3692-J3692</f>
        <v>0.51834811381297641</v>
      </c>
      <c r="L3692" s="142">
        <f>(-2*POWER(2*9.81*G3692*ABS(K3692)/F3692,0.5))*(LOG10(($D$2/(3.7*G3692))+((2.51*$D$3*POWER(F3692,0.5))/(G3692*POWER(2*9.81*G3692*ABS(K3692),0.5)))))</f>
        <v>0.54798397091805029</v>
      </c>
      <c r="M3692" s="146">
        <f>+IF(K3692&lt;0,-H3692*L3692,H3692*L3692)</f>
        <v>5.207665812396357E-3</v>
      </c>
      <c r="N3692" s="142">
        <f>+M3692/K3692</f>
        <v>1.0046657205113933E-2</v>
      </c>
      <c r="O3692" s="148"/>
    </row>
    <row r="3693" spans="2:15" ht="15.75" x14ac:dyDescent="0.3">
      <c r="B3693" s="141"/>
      <c r="C3693" s="142"/>
      <c r="D3693" s="142"/>
      <c r="E3693" s="142"/>
      <c r="F3693" s="142"/>
      <c r="G3693" s="142"/>
      <c r="H3693" s="146"/>
      <c r="I3693" s="152"/>
      <c r="J3693" s="143"/>
      <c r="K3693" s="142"/>
      <c r="L3693" s="149" t="s">
        <v>166</v>
      </c>
      <c r="M3693" s="150">
        <f>+SUM(M3689:M3692)-C3689</f>
        <v>-9.7481614898600744E-7</v>
      </c>
      <c r="N3693" s="151">
        <f>+SUM(N3689:N3692)</f>
        <v>3.8485923758026015E-2</v>
      </c>
      <c r="O3693" s="153"/>
    </row>
    <row r="3694" spans="2:15" x14ac:dyDescent="0.25">
      <c r="B3694" s="141"/>
      <c r="C3694" s="142"/>
      <c r="D3694" s="142"/>
      <c r="E3694" s="142"/>
      <c r="F3694" s="142"/>
      <c r="G3694" s="142"/>
      <c r="H3694" s="146"/>
      <c r="I3694" s="142"/>
      <c r="J3694" s="143"/>
      <c r="K3694" s="142"/>
      <c r="L3694" s="142"/>
      <c r="M3694" s="142"/>
      <c r="N3694" s="142"/>
      <c r="O3694" s="153"/>
    </row>
    <row r="3695" spans="2:15" x14ac:dyDescent="0.25">
      <c r="B3695" s="154" t="s">
        <v>147</v>
      </c>
      <c r="C3695" s="142">
        <f>0.79/1000</f>
        <v>7.9000000000000001E-4</v>
      </c>
      <c r="D3695" s="147">
        <f>+D3656+O3656</f>
        <v>335.22300617624455</v>
      </c>
      <c r="E3695" s="144" t="s">
        <v>140</v>
      </c>
      <c r="F3695" s="143">
        <v>298.01</v>
      </c>
      <c r="G3695" s="143">
        <f>63/1000</f>
        <v>6.3E-2</v>
      </c>
      <c r="H3695" s="146">
        <f>+PI()*G3695^2/4</f>
        <v>3.1172453105244723E-3</v>
      </c>
      <c r="I3695" s="147">
        <f>+D3689+O3689</f>
        <v>335.26183574047076</v>
      </c>
      <c r="J3695" s="147">
        <f>+D3695</f>
        <v>335.22300617624455</v>
      </c>
      <c r="K3695" s="147">
        <f>+I3695-J3695</f>
        <v>3.8829564226205093E-2</v>
      </c>
      <c r="L3695" s="142">
        <f>(-2*POWER(2*9.81*G3695*ABS(K3695)/F3695,0.5))*(LOG10(($D$2/(3.7*G3695))+((2.51*$D$3*POWER(F3695,0.5))/(G3695*POWER(2*9.81*G3695*ABS(K3695),0.5)))))</f>
        <v>6.3401488422145255E-2</v>
      </c>
      <c r="M3695" s="146">
        <f>+IF(K3695&lt;0,-H3695*L3695,H3695*L3695)</f>
        <v>1.9763799246420391E-4</v>
      </c>
      <c r="N3695" s="142">
        <f>+M3695/K3695</f>
        <v>5.089884380696269E-3</v>
      </c>
      <c r="O3695" s="148">
        <f>2*M3697/N3697</f>
        <v>-5.1104711761323183E-5</v>
      </c>
    </row>
    <row r="3696" spans="2:15" x14ac:dyDescent="0.25">
      <c r="B3696" s="141"/>
      <c r="C3696" s="142"/>
      <c r="D3696" s="142"/>
      <c r="E3696" s="144" t="s">
        <v>169</v>
      </c>
      <c r="F3696" s="143">
        <v>119.71</v>
      </c>
      <c r="G3696" s="143">
        <f>63/1000</f>
        <v>6.3E-2</v>
      </c>
      <c r="H3696" s="146">
        <f>+PI()*G3696^2/4</f>
        <v>3.1172453105244723E-3</v>
      </c>
      <c r="I3696" s="147">
        <f>+D3660+O3660</f>
        <v>335.32635614237557</v>
      </c>
      <c r="J3696" s="147">
        <f>+D3695</f>
        <v>335.22300617624455</v>
      </c>
      <c r="K3696" s="147">
        <f>+I3696-J3696</f>
        <v>0.10334996613102021</v>
      </c>
      <c r="L3696" s="142">
        <f>(-2*POWER(2*9.81*G3696*ABS(K3696)/F3696,0.5))*(LOG10(($D$2/(3.7*G3696))+((2.51*$D$3*POWER(F3696,0.5))/(G3696*POWER(2*9.81*G3696*ABS(K3696),0.5)))))</f>
        <v>0.18993871259792391</v>
      </c>
      <c r="M3696" s="146">
        <f>+IF(K3696&lt;0,-H3696*L3696,H3696*L3696)</f>
        <v>5.9208556113293385E-4</v>
      </c>
      <c r="N3696" s="142">
        <f>+M3696/K3696</f>
        <v>5.72893812449176E-3</v>
      </c>
      <c r="O3696" s="148"/>
    </row>
    <row r="3697" spans="2:15" ht="15.75" x14ac:dyDescent="0.3">
      <c r="B3697" s="141"/>
      <c r="C3697" s="142"/>
      <c r="D3697" s="142"/>
      <c r="E3697" s="142"/>
      <c r="F3697" s="142"/>
      <c r="G3697" s="142"/>
      <c r="H3697" s="146"/>
      <c r="I3697" s="142"/>
      <c r="J3697" s="142"/>
      <c r="K3697" s="142"/>
      <c r="L3697" s="149" t="s">
        <v>166</v>
      </c>
      <c r="M3697" s="150">
        <f>+SUM(M3695:M3696)-C3695</f>
        <v>-2.7644640286227529E-7</v>
      </c>
      <c r="N3697" s="151">
        <f>+SUM(N3695:N3696)</f>
        <v>1.0818822505188029E-2</v>
      </c>
      <c r="O3697" s="153"/>
    </row>
    <row r="3698" spans="2:15" x14ac:dyDescent="0.25">
      <c r="B3698" s="141"/>
      <c r="C3698" s="142"/>
      <c r="D3698" s="142"/>
      <c r="E3698" s="142"/>
      <c r="F3698" s="142"/>
      <c r="G3698" s="142"/>
      <c r="H3698" s="146"/>
      <c r="I3698" s="142"/>
      <c r="J3698" s="142"/>
      <c r="K3698" s="142"/>
      <c r="L3698" s="142"/>
      <c r="M3698" s="142"/>
      <c r="N3698" s="142"/>
      <c r="O3698" s="153"/>
    </row>
    <row r="3699" spans="2:15" x14ac:dyDescent="0.25">
      <c r="B3699" s="154" t="s">
        <v>148</v>
      </c>
      <c r="C3699" s="142">
        <f>0.76/1000</f>
        <v>7.6000000000000004E-4</v>
      </c>
      <c r="D3699" s="147">
        <f>+D3660+O3660</f>
        <v>335.32635614237557</v>
      </c>
      <c r="E3699" s="144" t="s">
        <v>169</v>
      </c>
      <c r="F3699" s="143">
        <v>119.71</v>
      </c>
      <c r="G3699" s="143">
        <f>63/1000</f>
        <v>6.3E-2</v>
      </c>
      <c r="H3699" s="146">
        <f>+PI()*G3699^2/4</f>
        <v>3.1172453105244723E-3</v>
      </c>
      <c r="I3699" s="147">
        <f>+D3695+O3695</f>
        <v>335.22295507153279</v>
      </c>
      <c r="J3699" s="261">
        <f>+D3699</f>
        <v>335.32635614237557</v>
      </c>
      <c r="K3699" s="147">
        <f>+I3699-J3699</f>
        <v>-0.10340107084277861</v>
      </c>
      <c r="L3699" s="142">
        <f>(-2*POWER(2*9.81*G3699*ABS(K3699)/F3699,0.5))*(LOG10(($D$2/(3.7*G3699))+((2.51*$D$3*POWER(F3699,0.5))/(G3699*POWER(2*9.81*G3699*ABS(K3699),0.5)))))</f>
        <v>0.18999264625613466</v>
      </c>
      <c r="M3699" s="146">
        <f>+IF(K3699&lt;0,-H3699*L3699,H3699*L3699)</f>
        <v>-5.9225368557607068E-4</v>
      </c>
      <c r="N3699" s="142">
        <f>+M3699/K3699</f>
        <v>5.7277326119435723E-3</v>
      </c>
      <c r="O3699" s="148">
        <f>2*M3701/N3701</f>
        <v>-4.8256836521346909E-5</v>
      </c>
    </row>
    <row r="3700" spans="2:15" x14ac:dyDescent="0.25">
      <c r="B3700" s="141"/>
      <c r="C3700" s="142"/>
      <c r="D3700" s="142"/>
      <c r="E3700" s="144" t="s">
        <v>122</v>
      </c>
      <c r="F3700" s="143">
        <v>283.68</v>
      </c>
      <c r="G3700" s="143">
        <f>75/1000</f>
        <v>7.4999999999999997E-2</v>
      </c>
      <c r="H3700" s="146">
        <f>+PI()*G3700^2/4</f>
        <v>4.4178646691106467E-3</v>
      </c>
      <c r="I3700" s="147">
        <f>+D3664+O3664</f>
        <v>335.7802345126052</v>
      </c>
      <c r="J3700" s="261">
        <f>+D3699</f>
        <v>335.32635614237557</v>
      </c>
      <c r="K3700" s="147">
        <f>+I3700-J3700</f>
        <v>0.4538783702296314</v>
      </c>
      <c r="L3700" s="262">
        <f>(-2*POWER(2*9.81*G3700*ABS(K3700)/F3700,0.5))*(LOG10(($D$2/(3.7*G3700))+((2.51*$D$3*POWER(F3700,0.5))/(G3700*POWER(2*9.81*G3700*ABS(K3700),0.5)))))</f>
        <v>0.30604006920716836</v>
      </c>
      <c r="M3700" s="146">
        <f>+IF(K3700&lt;0,-H3700*L3700,H3700*L3700)</f>
        <v>1.3520436090825262E-3</v>
      </c>
      <c r="N3700" s="142">
        <f>+M3700/K3700</f>
        <v>2.9788676829840661E-3</v>
      </c>
      <c r="O3700" s="148"/>
    </row>
    <row r="3701" spans="2:15" ht="15.75" x14ac:dyDescent="0.3">
      <c r="B3701" s="141"/>
      <c r="C3701" s="142"/>
      <c r="D3701" s="142"/>
      <c r="E3701" s="142"/>
      <c r="F3701" s="142"/>
      <c r="G3701" s="142"/>
      <c r="H3701" s="142"/>
      <c r="I3701" s="142"/>
      <c r="J3701" s="142"/>
      <c r="K3701" s="142"/>
      <c r="L3701" s="149" t="s">
        <v>166</v>
      </c>
      <c r="M3701" s="150">
        <f>+SUM(M3699:M3700)-C3699</f>
        <v>-2.100764935445169E-7</v>
      </c>
      <c r="N3701" s="151">
        <f>+SUM(N3699:N3700)</f>
        <v>8.706600294927638E-3</v>
      </c>
      <c r="O3701" s="153"/>
    </row>
    <row r="3702" spans="2:15" x14ac:dyDescent="0.25">
      <c r="B3702" s="154"/>
      <c r="C3702" s="142"/>
      <c r="D3702" s="142"/>
      <c r="E3702" s="142"/>
      <c r="F3702" s="142"/>
      <c r="G3702" s="142"/>
      <c r="H3702" s="142"/>
      <c r="I3702" s="142"/>
      <c r="J3702" s="142"/>
      <c r="K3702" s="142"/>
      <c r="L3702" s="142"/>
      <c r="M3702" s="142"/>
      <c r="N3702" s="142"/>
      <c r="O3702" s="153"/>
    </row>
    <row r="3703" spans="2:15" x14ac:dyDescent="0.25">
      <c r="B3703" s="154" t="s">
        <v>142</v>
      </c>
      <c r="C3703" s="142">
        <f>3.71/1000</f>
        <v>3.7099999999999998E-3</v>
      </c>
      <c r="D3703" s="147">
        <f>+D3664+O3664</f>
        <v>335.7802345126052</v>
      </c>
      <c r="E3703" s="144" t="s">
        <v>168</v>
      </c>
      <c r="F3703" s="143">
        <v>184.94</v>
      </c>
      <c r="G3703" s="145">
        <f>110/1000</f>
        <v>0.11</v>
      </c>
      <c r="H3703" s="146">
        <f>+PI()*G3703^2/4</f>
        <v>9.5033177771091243E-3</v>
      </c>
      <c r="I3703" s="147">
        <f>+D3689+O3689</f>
        <v>335.26183574047076</v>
      </c>
      <c r="J3703" s="261">
        <f>+D3703</f>
        <v>335.7802345126052</v>
      </c>
      <c r="K3703" s="147">
        <f>+I3703-J3703</f>
        <v>-0.51839877213444652</v>
      </c>
      <c r="L3703" s="262">
        <f>(-2*POWER(2*9.81*G3703*ABS(K3703)/F3703,0.5))*(LOG10(($D$2/(3.7*G3703))+((2.51*$D$3*POWER(F3703,0.5))/(G3703*POWER(2*9.81*G3703*ABS(K3703),0.5)))))</f>
        <v>0.54801400810164203</v>
      </c>
      <c r="M3703" s="146">
        <f>+IF(K3703&lt;0,-H3703*L3703,H3703*L3703)</f>
        <v>-5.2079512652971581E-3</v>
      </c>
      <c r="N3703" s="142">
        <f>+M3703/K3703</f>
        <v>1.0046226081620575E-2</v>
      </c>
      <c r="O3703" s="148">
        <f>2*M3706/N3706</f>
        <v>-4.0605268372818836E-5</v>
      </c>
    </row>
    <row r="3704" spans="2:15" x14ac:dyDescent="0.25">
      <c r="B3704" s="141"/>
      <c r="C3704" s="142"/>
      <c r="D3704" s="142"/>
      <c r="E3704" s="144" t="s">
        <v>171</v>
      </c>
      <c r="F3704" s="143">
        <v>283.68</v>
      </c>
      <c r="G3704" s="143">
        <f>75/1000</f>
        <v>7.4999999999999997E-2</v>
      </c>
      <c r="H3704" s="146">
        <f>+PI()*G3704^2/4</f>
        <v>4.4178646691106467E-3</v>
      </c>
      <c r="I3704" s="147">
        <f>+D3699+O3699</f>
        <v>335.32630788553905</v>
      </c>
      <c r="J3704" s="261">
        <f>+D3703</f>
        <v>335.7802345126052</v>
      </c>
      <c r="K3704" s="147">
        <f>+I3704-J3704</f>
        <v>-0.45392662706615283</v>
      </c>
      <c r="L3704" s="262">
        <f>(-2*POWER(2*9.81*G3704*ABS(K3704)/F3704,0.5))*(LOG10(($D$2/(3.7*G3704))+((2.51*$D$3*POWER(F3704,0.5))/(G3704*POWER(2*9.81*G3704*ABS(K3704),0.5)))))</f>
        <v>0.30605856124833886</v>
      </c>
      <c r="M3704" s="146">
        <f>+IF(K3704&lt;0,-H3704*L3704,H3704*L3704)</f>
        <v>-1.3521253044178731E-3</v>
      </c>
      <c r="N3704" s="142">
        <f>+M3704/K3704</f>
        <v>2.9787309749970264E-3</v>
      </c>
      <c r="O3704" s="148"/>
    </row>
    <row r="3705" spans="2:15" x14ac:dyDescent="0.25">
      <c r="B3705" s="141"/>
      <c r="C3705" s="142"/>
      <c r="D3705" s="142"/>
      <c r="E3705" s="144" t="s">
        <v>170</v>
      </c>
      <c r="F3705" s="143">
        <v>372.26</v>
      </c>
      <c r="G3705" s="145">
        <f>110/1000</f>
        <v>0.11</v>
      </c>
      <c r="H3705" s="146">
        <f>+PI()*G3705^2/4</f>
        <v>9.5033177771091243E-3</v>
      </c>
      <c r="I3705" s="147">
        <v>339.3</v>
      </c>
      <c r="J3705" s="261">
        <f>+D3703</f>
        <v>335.7802345126052</v>
      </c>
      <c r="K3705" s="147">
        <f>+I3705-J3705</f>
        <v>3.5197654873948068</v>
      </c>
      <c r="L3705" s="262">
        <f>(-2*POWER(2*9.81*G3705*ABS(K3705)/F3705,0.5))*(LOG10(($D$2/(3.7*G3705))+((2.51*$D$3*POWER(F3705,0.5))/(G3705*POWER(2*9.81*G3705*ABS(K3705),0.5)))))</f>
        <v>1.0806492145037967</v>
      </c>
      <c r="M3705" s="146">
        <f>+IF(K3705&lt;0,-H3705*L3705,H3705*L3705)</f>
        <v>1.0269752891012942E-2</v>
      </c>
      <c r="N3705" s="142">
        <f>+M3705/K3705</f>
        <v>2.9177378230997465E-3</v>
      </c>
      <c r="O3705" s="148"/>
    </row>
    <row r="3706" spans="2:15" ht="16.5" thickBot="1" x14ac:dyDescent="0.35">
      <c r="B3706" s="299"/>
      <c r="C3706" s="300"/>
      <c r="D3706" s="300"/>
      <c r="E3706" s="300"/>
      <c r="F3706" s="300"/>
      <c r="G3706" s="300"/>
      <c r="H3706" s="300"/>
      <c r="I3706" s="300"/>
      <c r="J3706" s="300"/>
      <c r="K3706" s="300"/>
      <c r="L3706" s="301" t="s">
        <v>166</v>
      </c>
      <c r="M3706" s="302">
        <f>+SUM(M3703:M3705)-C3703</f>
        <v>-3.2367870208844379E-7</v>
      </c>
      <c r="N3706" s="303">
        <f>+SUM(N3703:N3705)</f>
        <v>1.5942694879717348E-2</v>
      </c>
      <c r="O3706" s="304"/>
    </row>
    <row r="3708" spans="2:15" ht="15.75" thickBot="1" x14ac:dyDescent="0.3"/>
    <row r="3709" spans="2:15" ht="15.75" thickBot="1" x14ac:dyDescent="0.3">
      <c r="B3709" s="131">
        <f>+B3670+1</f>
        <v>96</v>
      </c>
      <c r="D3709" s="297"/>
    </row>
    <row r="3710" spans="2:15" ht="32.25" thickBot="1" x14ac:dyDescent="0.3">
      <c r="B3710" s="125" t="s">
        <v>151</v>
      </c>
      <c r="C3710" s="298" t="s">
        <v>161</v>
      </c>
      <c r="D3710" s="298" t="s">
        <v>153</v>
      </c>
      <c r="E3710" s="125" t="s">
        <v>152</v>
      </c>
      <c r="F3710" s="125" t="s">
        <v>78</v>
      </c>
      <c r="G3710" s="125" t="s">
        <v>115</v>
      </c>
      <c r="H3710" s="125" t="s">
        <v>154</v>
      </c>
      <c r="I3710" s="125" t="s">
        <v>155</v>
      </c>
      <c r="J3710" s="125" t="s">
        <v>156</v>
      </c>
      <c r="K3710" s="125" t="s">
        <v>157</v>
      </c>
      <c r="L3710" s="125" t="s">
        <v>82</v>
      </c>
      <c r="M3710" s="125" t="s">
        <v>164</v>
      </c>
      <c r="N3710" s="125" t="s">
        <v>158</v>
      </c>
      <c r="O3710" s="129" t="s">
        <v>165</v>
      </c>
    </row>
    <row r="3711" spans="2:15" x14ac:dyDescent="0.25">
      <c r="B3711" s="132" t="s">
        <v>127</v>
      </c>
      <c r="C3711" s="133">
        <f>2.97/1000</f>
        <v>2.97E-3</v>
      </c>
      <c r="D3711" s="134">
        <f>+D3672+O3672</f>
        <v>336.46875733199147</v>
      </c>
      <c r="E3711" s="135" t="s">
        <v>110</v>
      </c>
      <c r="F3711" s="136">
        <v>310.83</v>
      </c>
      <c r="G3711" s="137">
        <f>110/1000</f>
        <v>0.11</v>
      </c>
      <c r="H3711" s="138">
        <f>+PI()*G3711^2/4</f>
        <v>9.5033177771091243E-3</v>
      </c>
      <c r="I3711" s="134">
        <v>339.3</v>
      </c>
      <c r="J3711" s="134">
        <f>+D3711</f>
        <v>336.46875733199147</v>
      </c>
      <c r="K3711" s="134">
        <f>+I3711-J3711</f>
        <v>2.8312426680085423</v>
      </c>
      <c r="L3711" s="133">
        <f>(-2*POWER(2*9.81*G3711*ABS(K3711)/F3711,0.5))*(LOG10(($D$2/(3.7*G3711))+((2.51*$D$3*POWER(F3711,0.5))/(G3711*POWER(2*9.81*G3711*ABS(K3711),0.5)))))</f>
        <v>1.0584418683106664</v>
      </c>
      <c r="M3711" s="139">
        <f>+IF(K3711&lt;0,-H3711*L3711,H3711*L3711)</f>
        <v>1.0058709423153352E-2</v>
      </c>
      <c r="N3711" s="133">
        <f>+M3711/K3711</f>
        <v>3.55275425056677E-3</v>
      </c>
      <c r="O3711" s="140">
        <f>2*M3713/N3713</f>
        <v>-3.3150466284691637E-5</v>
      </c>
    </row>
    <row r="3712" spans="2:15" x14ac:dyDescent="0.25">
      <c r="B3712" s="141"/>
      <c r="C3712" s="142"/>
      <c r="D3712" s="143"/>
      <c r="E3712" s="144" t="s">
        <v>138</v>
      </c>
      <c r="F3712" s="143">
        <v>240.22</v>
      </c>
      <c r="G3712" s="145">
        <f>110/1000</f>
        <v>0.11</v>
      </c>
      <c r="H3712" s="146">
        <f>+PI()*G3712^2/4</f>
        <v>9.5033177771091243E-3</v>
      </c>
      <c r="I3712" s="147">
        <f>+D3676+O3676</f>
        <v>335.30070063561209</v>
      </c>
      <c r="J3712" s="147">
        <f>+D3711</f>
        <v>336.46875733199147</v>
      </c>
      <c r="K3712" s="147">
        <f>+I3712-J3712</f>
        <v>-1.1680566963793808</v>
      </c>
      <c r="L3712" s="142">
        <f>(-2*POWER(2*9.81*G3712*ABS(K3712)/F3712,0.5))*(LOG10(($D$2/(3.7*G3712))+((2.51*$D$3*POWER(F3712,0.5))/(G3712*POWER(2*9.81*G3712*ABS(K3712),0.5)))))</f>
        <v>0.74593621630700779</v>
      </c>
      <c r="M3712" s="146">
        <f>+IF(K3712&lt;0,-H3712*L3712,H3712*L3712)</f>
        <v>-7.0888689050199044E-3</v>
      </c>
      <c r="N3712" s="142">
        <f>+M3712/K3712</f>
        <v>6.0689424811254744E-3</v>
      </c>
      <c r="O3712" s="148"/>
    </row>
    <row r="3713" spans="2:15" ht="15.75" x14ac:dyDescent="0.3">
      <c r="B3713" s="141"/>
      <c r="C3713" s="142"/>
      <c r="D3713" s="143"/>
      <c r="E3713" s="144"/>
      <c r="F3713" s="143"/>
      <c r="G3713" s="145"/>
      <c r="H3713" s="146"/>
      <c r="I3713" s="147"/>
      <c r="J3713" s="147"/>
      <c r="K3713" s="147"/>
      <c r="L3713" s="149" t="s">
        <v>166</v>
      </c>
      <c r="M3713" s="150">
        <f>+SUM(M3711:M3712)-C3711</f>
        <v>-1.5948186655274574E-7</v>
      </c>
      <c r="N3713" s="151">
        <f>+SUM(N3711:N3712)</f>
        <v>9.621696731692244E-3</v>
      </c>
      <c r="O3713" s="148"/>
    </row>
    <row r="3714" spans="2:15" x14ac:dyDescent="0.25">
      <c r="B3714" s="141"/>
      <c r="C3714" s="142"/>
      <c r="D3714" s="143"/>
      <c r="E3714" s="144"/>
      <c r="F3714" s="142"/>
      <c r="G3714" s="142"/>
      <c r="H3714" s="146"/>
      <c r="I3714" s="152"/>
      <c r="J3714" s="142"/>
      <c r="K3714" s="142"/>
      <c r="L3714" s="142"/>
      <c r="M3714" s="142"/>
      <c r="N3714" s="142"/>
      <c r="O3714" s="153"/>
    </row>
    <row r="3715" spans="2:15" x14ac:dyDescent="0.25">
      <c r="B3715" s="154" t="s">
        <v>128</v>
      </c>
      <c r="C3715" s="142">
        <f>3.73/1000</f>
        <v>3.7299999999999998E-3</v>
      </c>
      <c r="D3715" s="147">
        <f>+D3676+O3676</f>
        <v>335.30070063561209</v>
      </c>
      <c r="E3715" s="144" t="s">
        <v>138</v>
      </c>
      <c r="F3715" s="143">
        <v>240.22</v>
      </c>
      <c r="G3715" s="155">
        <f>110/1000</f>
        <v>0.11</v>
      </c>
      <c r="H3715" s="146">
        <f>+PI()*G3715^2/4</f>
        <v>9.5033177771091243E-3</v>
      </c>
      <c r="I3715" s="156">
        <f>+D3711+O3711</f>
        <v>336.4687241815252</v>
      </c>
      <c r="J3715" s="147">
        <f>+D3715</f>
        <v>335.30070063561209</v>
      </c>
      <c r="K3715" s="147">
        <f>+I3715-J3715</f>
        <v>1.1680235459131154</v>
      </c>
      <c r="L3715" s="142">
        <f>(-2*POWER(2*9.81*G3715*ABS(K3715)/F3715,0.5))*(LOG10(($D$2/(3.7*G3715))+((2.51*$D$3*POWER(F3715,0.5))/(G3715*POWER(2*9.81*G3715*ABS(K3715),0.5)))))</f>
        <v>0.745924388772643</v>
      </c>
      <c r="M3715" s="146">
        <f>+IF(K3715&lt;0,-H3715*L3715,H3715*L3715)</f>
        <v>7.0887565042023161E-3</v>
      </c>
      <c r="N3715" s="142">
        <f>+M3715/K3715</f>
        <v>6.069018496250092E-3</v>
      </c>
      <c r="O3715" s="148">
        <f>2*M3718/N3718</f>
        <v>-4.8453507745089021E-5</v>
      </c>
    </row>
    <row r="3716" spans="2:15" x14ac:dyDescent="0.25">
      <c r="B3716" s="141"/>
      <c r="C3716" s="142"/>
      <c r="D3716" s="143"/>
      <c r="E3716" s="144" t="s">
        <v>139</v>
      </c>
      <c r="F3716" s="147">
        <v>237.3</v>
      </c>
      <c r="G3716" s="155">
        <f>110/1000</f>
        <v>0.11</v>
      </c>
      <c r="H3716" s="146">
        <f>+PI()*G3716^2/4</f>
        <v>9.5033177771091243E-3</v>
      </c>
      <c r="I3716" s="156">
        <f>+D3681+O3681</f>
        <v>335.10796015851372</v>
      </c>
      <c r="J3716" s="147">
        <f>+D3715</f>
        <v>335.30070063561209</v>
      </c>
      <c r="K3716" s="147">
        <f>+I3716-J3716</f>
        <v>-0.1927404770983685</v>
      </c>
      <c r="L3716" s="142">
        <f>(-2*POWER(2*9.81*G3716*ABS(K3716)/F3716,0.5))*(LOG10(($D$2/(3.7*G3716))+((2.51*$D$3*POWER(F3716,0.5))/(G3716*POWER(2*9.81*G3716*ABS(K3716),0.5)))))</f>
        <v>0.27267725029094919</v>
      </c>
      <c r="M3716" s="146">
        <f>+IF(K3716&lt;0,-H3716*L3716,H3716*L3716)</f>
        <v>-2.5913385601032115E-3</v>
      </c>
      <c r="N3716" s="142">
        <f>+M3716/K3716</f>
        <v>1.3444703464029905E-2</v>
      </c>
      <c r="O3716" s="148"/>
    </row>
    <row r="3717" spans="2:15" x14ac:dyDescent="0.25">
      <c r="B3717" s="141"/>
      <c r="C3717" s="142"/>
      <c r="D3717" s="143"/>
      <c r="E3717" s="144" t="s">
        <v>112</v>
      </c>
      <c r="F3717" s="143">
        <v>401.36</v>
      </c>
      <c r="G3717" s="155">
        <f>110/1000</f>
        <v>0.11</v>
      </c>
      <c r="H3717" s="146">
        <f>+PI()*G3717^2/4</f>
        <v>9.5033177771091243E-3</v>
      </c>
      <c r="I3717" s="156">
        <f>+D3689+O3689</f>
        <v>335.26183574047076</v>
      </c>
      <c r="J3717" s="147">
        <f>+D3715</f>
        <v>335.30070063561209</v>
      </c>
      <c r="K3717" s="147">
        <f>+I3717-J3717</f>
        <v>-3.886489514133018E-2</v>
      </c>
      <c r="L3717" s="142">
        <f>(-2*POWER(2*9.81*G3717*ABS(K3717)/F3717,0.5))*(LOG10(($D$2/(3.7*G3717))+((2.51*$D$3*POWER(F3717,0.5))/(G3717*POWER(2*9.81*G3717*ABS(K3717),0.5)))))</f>
        <v>8.0852780665429794E-2</v>
      </c>
      <c r="M3717" s="146">
        <f>+IF(K3717&lt;0,-H3717*L3717,H3717*L3717)</f>
        <v>-7.6836966782648387E-4</v>
      </c>
      <c r="N3717" s="142">
        <f>+M3717/K3717</f>
        <v>1.9770275078122488E-2</v>
      </c>
      <c r="O3717" s="148"/>
    </row>
    <row r="3718" spans="2:15" ht="15.75" x14ac:dyDescent="0.3">
      <c r="B3718" s="141"/>
      <c r="C3718" s="142"/>
      <c r="D3718" s="143"/>
      <c r="E3718" s="144"/>
      <c r="F3718" s="143"/>
      <c r="G3718" s="155"/>
      <c r="H3718" s="146"/>
      <c r="I3718" s="156"/>
      <c r="J3718" s="147"/>
      <c r="K3718" s="147"/>
      <c r="L3718" s="149" t="s">
        <v>166</v>
      </c>
      <c r="M3718" s="150">
        <f>+SUM(M3715:M3717)-C3715</f>
        <v>-9.5172372737914457E-7</v>
      </c>
      <c r="N3718" s="151">
        <f>+SUM(N3715:N3717)</f>
        <v>3.9283997038402491E-2</v>
      </c>
      <c r="O3718" s="153"/>
    </row>
    <row r="3719" spans="2:15" x14ac:dyDescent="0.25">
      <c r="B3719" s="141"/>
      <c r="C3719" s="142"/>
      <c r="D3719" s="143"/>
      <c r="E3719" s="144"/>
      <c r="F3719" s="142"/>
      <c r="G3719" s="142"/>
      <c r="H3719" s="146"/>
      <c r="I3719" s="152"/>
      <c r="J3719" s="143"/>
      <c r="K3719" s="142"/>
      <c r="L3719" s="142"/>
      <c r="M3719" s="142"/>
      <c r="N3719" s="142"/>
      <c r="O3719" s="153"/>
    </row>
    <row r="3720" spans="2:15" x14ac:dyDescent="0.25">
      <c r="B3720" s="154" t="s">
        <v>141</v>
      </c>
      <c r="C3720" s="179">
        <f>1.9/1000</f>
        <v>1.9E-3</v>
      </c>
      <c r="D3720" s="147">
        <f>+D3681+O3681</f>
        <v>335.10796015851372</v>
      </c>
      <c r="E3720" s="144" t="s">
        <v>139</v>
      </c>
      <c r="F3720" s="147">
        <v>237.3</v>
      </c>
      <c r="G3720" s="155">
        <f>110/1000</f>
        <v>0.11</v>
      </c>
      <c r="H3720" s="146">
        <f>+PI()*G3720^2/4</f>
        <v>9.5033177771091243E-3</v>
      </c>
      <c r="I3720" s="156">
        <f>+D3715+O3715</f>
        <v>335.30065218210433</v>
      </c>
      <c r="J3720" s="147">
        <f>+D3720</f>
        <v>335.10796015851372</v>
      </c>
      <c r="K3720" s="147">
        <f>+I3720-J3720</f>
        <v>0.19269202359060955</v>
      </c>
      <c r="L3720" s="142">
        <f>(-2*POWER(2*9.81*G3720*ABS(K3720)/F3720,0.5))*(LOG10(($D$2/(3.7*G3720))+((2.51*$D$3*POWER(F3720,0.5))/(G3720*POWER(2*9.81*G3720*ABS(K3720),0.5)))))</f>
        <v>0.27263843293771406</v>
      </c>
      <c r="M3720" s="146">
        <f>+IF(K3720&lt;0,-H3720*L3720,H3720*L3720)</f>
        <v>2.5909696664601516E-3</v>
      </c>
      <c r="N3720" s="142">
        <f>+M3720/K3720</f>
        <v>1.3446169790426225E-2</v>
      </c>
      <c r="O3720" s="148">
        <f>2*M3722/N3722</f>
        <v>-4.9034961940873173E-5</v>
      </c>
    </row>
    <row r="3721" spans="2:15" x14ac:dyDescent="0.25">
      <c r="B3721" s="141"/>
      <c r="C3721" s="142"/>
      <c r="D3721" s="143"/>
      <c r="E3721" s="144" t="s">
        <v>117</v>
      </c>
      <c r="F3721" s="143">
        <v>401.35</v>
      </c>
      <c r="G3721" s="143">
        <f>75/1000</f>
        <v>7.4999999999999997E-2</v>
      </c>
      <c r="H3721" s="146">
        <f>+PI()*G3721^2/4</f>
        <v>4.4178646691106467E-3</v>
      </c>
      <c r="I3721" s="156">
        <f>+D3685+O3685</f>
        <v>334.90941929642929</v>
      </c>
      <c r="J3721" s="147">
        <f>+D3720</f>
        <v>335.10796015851372</v>
      </c>
      <c r="K3721" s="147">
        <f>+I3721-J3721</f>
        <v>-0.19854086208442823</v>
      </c>
      <c r="L3721" s="142">
        <f>(-2*POWER(2*9.81*G3721*ABS(K3721)/F3721,0.5))*(LOG10(($D$2/(3.7*G3721))+((2.51*$D$3*POWER(F3721,0.5))/(G3721*POWER(2*9.81*G3721*ABS(K3721),0.5)))))</f>
        <v>0.15649748518886464</v>
      </c>
      <c r="M3721" s="146">
        <f>+IF(K3721&lt;0,-H3721*L3721,H3721*L3721)</f>
        <v>-6.9138471062055184E-4</v>
      </c>
      <c r="N3721" s="142">
        <f>+M3721/K3721</f>
        <v>3.4823295484963943E-3</v>
      </c>
      <c r="O3721" s="148"/>
    </row>
    <row r="3722" spans="2:15" ht="15.75" x14ac:dyDescent="0.3">
      <c r="B3722" s="141"/>
      <c r="C3722" s="142"/>
      <c r="D3722" s="143"/>
      <c r="E3722" s="144"/>
      <c r="F3722" s="142"/>
      <c r="G3722" s="142"/>
      <c r="H3722" s="146"/>
      <c r="I3722" s="152"/>
      <c r="J3722" s="143"/>
      <c r="K3722" s="142"/>
      <c r="L3722" s="149" t="s">
        <v>166</v>
      </c>
      <c r="M3722" s="150">
        <f>+SUM(M3720:M3721)-C3720</f>
        <v>-4.1504416040008367E-7</v>
      </c>
      <c r="N3722" s="151">
        <f>+SUM(N3720:N3721)</f>
        <v>1.6928499338922619E-2</v>
      </c>
      <c r="O3722" s="153"/>
    </row>
    <row r="3723" spans="2:15" ht="15.75" x14ac:dyDescent="0.3">
      <c r="B3723" s="141"/>
      <c r="C3723" s="142"/>
      <c r="D3723" s="143"/>
      <c r="E3723" s="144"/>
      <c r="F3723" s="142"/>
      <c r="G3723" s="142"/>
      <c r="H3723" s="146"/>
      <c r="I3723" s="152"/>
      <c r="J3723" s="143"/>
      <c r="K3723" s="142"/>
      <c r="L3723" s="149"/>
      <c r="M3723" s="150"/>
      <c r="N3723" s="151"/>
      <c r="O3723" s="153"/>
    </row>
    <row r="3724" spans="2:15" x14ac:dyDescent="0.25">
      <c r="B3724" s="154" t="s">
        <v>145</v>
      </c>
      <c r="C3724" s="143">
        <f>1.95/1000</f>
        <v>1.9499999999999999E-3</v>
      </c>
      <c r="D3724" s="147">
        <f>+D3685+O3685</f>
        <v>334.90941929642929</v>
      </c>
      <c r="E3724" s="144" t="s">
        <v>117</v>
      </c>
      <c r="F3724" s="143">
        <v>401.35</v>
      </c>
      <c r="G3724" s="143">
        <f>75/1000</f>
        <v>7.4999999999999997E-2</v>
      </c>
      <c r="H3724" s="146">
        <f>+PI()*G3724^2/4</f>
        <v>4.4178646691106467E-3</v>
      </c>
      <c r="I3724" s="147">
        <f>+D3720+O3720</f>
        <v>335.10791112355179</v>
      </c>
      <c r="J3724" s="147">
        <f>+D3724</f>
        <v>334.90941929642929</v>
      </c>
      <c r="K3724" s="147">
        <f>+I3724-J3724</f>
        <v>0.19849182712249558</v>
      </c>
      <c r="L3724" s="262">
        <f>(-2*POWER(2*9.81*G3724*ABS(K3724)/F3724,0.5))*(LOG10(($D$2/(3.7*G3724))+((2.51*$D$3*POWER(F3724,0.5))/(G3724*POWER(2*9.81*G3724*ABS(K3724),0.5)))))</f>
        <v>0.15647527691155963</v>
      </c>
      <c r="M3724" s="146">
        <f>+IF(K3724&lt;0,-H3724*L3724,H3724*L3724)</f>
        <v>6.9128659745688425E-4</v>
      </c>
      <c r="N3724" s="142">
        <f>+M3724/K3724</f>
        <v>3.4826955219182374E-3</v>
      </c>
      <c r="O3724" s="148">
        <f>2*M3726/N3726</f>
        <v>-4.9275641703071558E-5</v>
      </c>
    </row>
    <row r="3725" spans="2:15" x14ac:dyDescent="0.25">
      <c r="B3725" s="141"/>
      <c r="C3725" s="142"/>
      <c r="D3725" s="143"/>
      <c r="E3725" s="144" t="s">
        <v>167</v>
      </c>
      <c r="F3725" s="143">
        <v>249.85</v>
      </c>
      <c r="G3725" s="143">
        <f>75/1000</f>
        <v>7.4999999999999997E-2</v>
      </c>
      <c r="H3725" s="146">
        <f>+PI()*G3725^2/4</f>
        <v>4.4178646691106467E-3</v>
      </c>
      <c r="I3725" s="147">
        <f>+D3689+O3689</f>
        <v>335.26183574047076</v>
      </c>
      <c r="J3725" s="147">
        <f>+D3724</f>
        <v>334.90941929642929</v>
      </c>
      <c r="K3725" s="147">
        <f>+I3725-J3725</f>
        <v>0.35241644404146655</v>
      </c>
      <c r="L3725" s="142">
        <f>(-2*POWER(2*9.81*G3725*ABS(K3725)/F3725,0.5))*(LOG10(($D$2/(3.7*G3725))+((2.51*$D$3*POWER(F3725,0.5))/(G3725*POWER(2*9.81*G3725*ABS(K3725),0.5)))))</f>
        <v>0.28487509348741791</v>
      </c>
      <c r="M3725" s="146">
        <f>+IF(K3725&lt;0,-H3725*L3725,H3725*L3725)</f>
        <v>1.258539610627656E-3</v>
      </c>
      <c r="N3725" s="142">
        <f>+M3725/K3725</f>
        <v>3.5711716405593488E-3</v>
      </c>
      <c r="O3725" s="148"/>
    </row>
    <row r="3726" spans="2:15" ht="15.75" x14ac:dyDescent="0.3">
      <c r="B3726" s="141"/>
      <c r="C3726" s="142"/>
      <c r="D3726" s="152"/>
      <c r="E3726" s="144"/>
      <c r="F3726" s="142"/>
      <c r="G3726" s="142"/>
      <c r="H3726" s="146"/>
      <c r="I3726" s="152"/>
      <c r="J3726" s="143"/>
      <c r="K3726" s="142"/>
      <c r="L3726" s="149" t="s">
        <v>166</v>
      </c>
      <c r="M3726" s="150">
        <f>+SUM(M3724:M3725)-C3724</f>
        <v>-1.7379191545965379E-7</v>
      </c>
      <c r="N3726" s="151">
        <f>+SUM(N3724:N3725)</f>
        <v>7.0538671624775862E-3</v>
      </c>
      <c r="O3726" s="153"/>
    </row>
    <row r="3727" spans="2:15" x14ac:dyDescent="0.25">
      <c r="B3727" s="141"/>
      <c r="C3727" s="142"/>
      <c r="D3727" s="152"/>
      <c r="E3727" s="144"/>
      <c r="F3727" s="142"/>
      <c r="G3727" s="142"/>
      <c r="H3727" s="146"/>
      <c r="I3727" s="152"/>
      <c r="J3727" s="143"/>
      <c r="K3727" s="142"/>
      <c r="L3727" s="142"/>
      <c r="M3727" s="142"/>
      <c r="N3727" s="142"/>
      <c r="O3727" s="153"/>
    </row>
    <row r="3728" spans="2:15" x14ac:dyDescent="0.25">
      <c r="B3728" s="154" t="s">
        <v>146</v>
      </c>
      <c r="C3728" s="143">
        <f>4.52/1000</f>
        <v>4.5199999999999997E-3</v>
      </c>
      <c r="D3728" s="156">
        <f>+D3689+O3689</f>
        <v>335.26183574047076</v>
      </c>
      <c r="E3728" s="144" t="s">
        <v>112</v>
      </c>
      <c r="F3728" s="143">
        <v>401.36</v>
      </c>
      <c r="G3728" s="145">
        <f>110/1000</f>
        <v>0.11</v>
      </c>
      <c r="H3728" s="146">
        <f>+PI()*G3728^2/4</f>
        <v>9.5033177771091243E-3</v>
      </c>
      <c r="I3728" s="156">
        <f>+D3715+O3715</f>
        <v>335.30065218210433</v>
      </c>
      <c r="J3728" s="147">
        <f>+D3728</f>
        <v>335.26183574047076</v>
      </c>
      <c r="K3728" s="147">
        <f>+I3728-J3728</f>
        <v>3.881644163357123E-2</v>
      </c>
      <c r="L3728" s="142">
        <f>(-2*POWER(2*9.81*G3728*ABS(K3728)/F3728,0.5))*(LOG10(($D$2/(3.7*G3728))+((2.51*$D$3*POWER(F3728,0.5))/(G3728*POWER(2*9.81*G3728*ABS(K3728),0.5)))))</f>
        <v>8.0794555488725009E-2</v>
      </c>
      <c r="M3728" s="146">
        <f>+IF(K3728&lt;0,-H3728*L3728,H3728*L3728)</f>
        <v>7.6781633546962999E-4</v>
      </c>
      <c r="N3728" s="142">
        <f>+M3728/K3728</f>
        <v>1.9780698671914523E-2</v>
      </c>
      <c r="O3728" s="148">
        <f>2*M3732/N3732</f>
        <v>-4.6329581865518851E-5</v>
      </c>
    </row>
    <row r="3729" spans="2:15" x14ac:dyDescent="0.25">
      <c r="B3729" s="141"/>
      <c r="C3729" s="142"/>
      <c r="D3729" s="152"/>
      <c r="E3729" s="144" t="s">
        <v>167</v>
      </c>
      <c r="F3729" s="143">
        <v>249.85</v>
      </c>
      <c r="G3729" s="145">
        <f>75/1000</f>
        <v>7.4999999999999997E-2</v>
      </c>
      <c r="H3729" s="146">
        <f>+PI()*G3729^2/4</f>
        <v>4.4178646691106467E-3</v>
      </c>
      <c r="I3729" s="156">
        <f>+D3724+O3724</f>
        <v>334.90937002078761</v>
      </c>
      <c r="J3729" s="147">
        <f>+D3728</f>
        <v>335.26183574047076</v>
      </c>
      <c r="K3729" s="147">
        <f>+I3729-J3729</f>
        <v>-0.35246571968315266</v>
      </c>
      <c r="L3729" s="142">
        <f>(-2*POWER(2*9.81*G3729*ABS(K3729)/F3729,0.5))*(LOG10(($D$2/(3.7*G3729))+((2.51*$D$3*POWER(F3729,0.5))/(G3729*POWER(2*9.81*G3729*ABS(K3729),0.5)))))</f>
        <v>0.28489775520093091</v>
      </c>
      <c r="M3729" s="146">
        <f>+IF(K3729&lt;0,-H3729*L3729,H3729*L3729)</f>
        <v>-1.2586397270111266E-3</v>
      </c>
      <c r="N3729" s="142">
        <f>+M3729/K3729</f>
        <v>3.5709564270323215E-3</v>
      </c>
      <c r="O3729" s="148"/>
    </row>
    <row r="3730" spans="2:15" x14ac:dyDescent="0.25">
      <c r="B3730" s="141"/>
      <c r="C3730" s="142"/>
      <c r="D3730" s="152"/>
      <c r="E3730" s="144" t="s">
        <v>140</v>
      </c>
      <c r="F3730" s="143">
        <v>298.01</v>
      </c>
      <c r="G3730" s="145">
        <f>63/1000</f>
        <v>6.3E-2</v>
      </c>
      <c r="H3730" s="146">
        <f>+PI()*G3730^2/4</f>
        <v>3.1172453105244723E-3</v>
      </c>
      <c r="I3730" s="156">
        <f>+D3695+O3695</f>
        <v>335.22295507153279</v>
      </c>
      <c r="J3730" s="147">
        <f>+D3728</f>
        <v>335.26183574047076</v>
      </c>
      <c r="K3730" s="147">
        <f>+I3730-J3730</f>
        <v>-3.8880668937963492E-2</v>
      </c>
      <c r="L3730" s="142">
        <f>(-2*POWER(2*9.81*G3730*ABS(K3730)/F3730,0.5))*(LOG10(($D$2/(3.7*G3730))+((2.51*$D$3*POWER(F3730,0.5))/(G3730*POWER(2*9.81*G3730*ABS(K3730),0.5)))))</f>
        <v>6.345043611836608E-2</v>
      </c>
      <c r="M3730" s="146">
        <f>+IF(K3730&lt;0,-H3730*L3730,H3730*L3730)</f>
        <v>-1.9779057444070926E-4</v>
      </c>
      <c r="N3730" s="142">
        <f>+M3730/K3730</f>
        <v>5.0871186078690249E-3</v>
      </c>
      <c r="O3730" s="148"/>
    </row>
    <row r="3731" spans="2:15" x14ac:dyDescent="0.25">
      <c r="B3731" s="141"/>
      <c r="C3731" s="142"/>
      <c r="D3731" s="142"/>
      <c r="E3731" s="144" t="s">
        <v>168</v>
      </c>
      <c r="F3731" s="143">
        <v>184.94</v>
      </c>
      <c r="G3731" s="145">
        <f>110/1000</f>
        <v>0.11</v>
      </c>
      <c r="H3731" s="146">
        <f>+PI()*G3731^2/4</f>
        <v>9.5033177771091243E-3</v>
      </c>
      <c r="I3731" s="156">
        <f>+D3703+O3703</f>
        <v>335.78019390733681</v>
      </c>
      <c r="J3731" s="147">
        <f>+D3728</f>
        <v>335.26183574047076</v>
      </c>
      <c r="K3731" s="147">
        <f>+I3731-J3731</f>
        <v>0.51835816686605085</v>
      </c>
      <c r="L3731" s="142">
        <f>(-2*POWER(2*9.81*G3731*ABS(K3731)/F3731,0.5))*(LOG10(($D$2/(3.7*G3731))+((2.51*$D$3*POWER(F3731,0.5))/(G3731*POWER(2*9.81*G3731*ABS(K3731),0.5)))))</f>
        <v>0.5479899318475</v>
      </c>
      <c r="M3731" s="146">
        <f>+IF(K3731&lt;0,-H3731*L3731,H3731*L3731)</f>
        <v>5.2077224610031642E-3</v>
      </c>
      <c r="N3731" s="142">
        <f>+M3731/K3731</f>
        <v>1.0046571644638317E-2</v>
      </c>
      <c r="O3731" s="148"/>
    </row>
    <row r="3732" spans="2:15" ht="15.75" x14ac:dyDescent="0.3">
      <c r="B3732" s="141"/>
      <c r="C3732" s="142"/>
      <c r="D3732" s="142"/>
      <c r="E3732" s="142"/>
      <c r="F3732" s="142"/>
      <c r="G3732" s="142"/>
      <c r="H3732" s="146"/>
      <c r="I3732" s="152"/>
      <c r="J3732" s="143"/>
      <c r="K3732" s="142"/>
      <c r="L3732" s="149" t="s">
        <v>166</v>
      </c>
      <c r="M3732" s="150">
        <f>+SUM(M3728:M3731)-C3728</f>
        <v>-8.9150497904148113E-7</v>
      </c>
      <c r="N3732" s="151">
        <f>+SUM(N3728:N3731)</f>
        <v>3.8485345351454189E-2</v>
      </c>
      <c r="O3732" s="153"/>
    </row>
    <row r="3733" spans="2:15" x14ac:dyDescent="0.25">
      <c r="B3733" s="141"/>
      <c r="C3733" s="142"/>
      <c r="D3733" s="142"/>
      <c r="E3733" s="142"/>
      <c r="F3733" s="142"/>
      <c r="G3733" s="142"/>
      <c r="H3733" s="146"/>
      <c r="I3733" s="142"/>
      <c r="J3733" s="143"/>
      <c r="K3733" s="142"/>
      <c r="L3733" s="142"/>
      <c r="M3733" s="142"/>
      <c r="N3733" s="142"/>
      <c r="O3733" s="153"/>
    </row>
    <row r="3734" spans="2:15" x14ac:dyDescent="0.25">
      <c r="B3734" s="154" t="s">
        <v>147</v>
      </c>
      <c r="C3734" s="142">
        <f>0.79/1000</f>
        <v>7.9000000000000001E-4</v>
      </c>
      <c r="D3734" s="147">
        <f>+D3695+O3695</f>
        <v>335.22295507153279</v>
      </c>
      <c r="E3734" s="144" t="s">
        <v>140</v>
      </c>
      <c r="F3734" s="143">
        <v>298.01</v>
      </c>
      <c r="G3734" s="143">
        <f>63/1000</f>
        <v>6.3E-2</v>
      </c>
      <c r="H3734" s="146">
        <f>+PI()*G3734^2/4</f>
        <v>3.1172453105244723E-3</v>
      </c>
      <c r="I3734" s="147">
        <f>+D3728+O3728</f>
        <v>335.26178941088887</v>
      </c>
      <c r="J3734" s="147">
        <f>+D3734</f>
        <v>335.22295507153279</v>
      </c>
      <c r="K3734" s="147">
        <f>+I3734-J3734</f>
        <v>3.8834339356071723E-2</v>
      </c>
      <c r="L3734" s="142">
        <f>(-2*POWER(2*9.81*G3734*ABS(K3734)/F3734,0.5))*(LOG10(($D$2/(3.7*G3734))+((2.51*$D$3*POWER(F3734,0.5))/(G3734*POWER(2*9.81*G3734*ABS(K3734),0.5)))))</f>
        <v>6.3406063166946733E-2</v>
      </c>
      <c r="M3734" s="146">
        <f>+IF(K3734&lt;0,-H3734*L3734,H3734*L3734)</f>
        <v>1.9765225306598316E-4</v>
      </c>
      <c r="N3734" s="142">
        <f>+M3734/K3734</f>
        <v>5.0896257369981591E-3</v>
      </c>
      <c r="O3734" s="148">
        <f>2*M3736/N3736</f>
        <v>-4.6737713613093927E-5</v>
      </c>
    </row>
    <row r="3735" spans="2:15" x14ac:dyDescent="0.25">
      <c r="B3735" s="141"/>
      <c r="C3735" s="142"/>
      <c r="D3735" s="142"/>
      <c r="E3735" s="144" t="s">
        <v>169</v>
      </c>
      <c r="F3735" s="143">
        <v>119.71</v>
      </c>
      <c r="G3735" s="143">
        <f>63/1000</f>
        <v>6.3E-2</v>
      </c>
      <c r="H3735" s="146">
        <f>+PI()*G3735^2/4</f>
        <v>3.1172453105244723E-3</v>
      </c>
      <c r="I3735" s="147">
        <f>+D3699+O3699</f>
        <v>335.32630788553905</v>
      </c>
      <c r="J3735" s="147">
        <f>+D3734</f>
        <v>335.22295507153279</v>
      </c>
      <c r="K3735" s="147">
        <f>+I3735-J3735</f>
        <v>0.10335281400625718</v>
      </c>
      <c r="L3735" s="142">
        <f>(-2*POWER(2*9.81*G3735*ABS(K3735)/F3735,0.5))*(LOG10(($D$2/(3.7*G3735))+((2.51*$D$3*POWER(F3735,0.5))/(G3735*POWER(2*9.81*G3735*ABS(K3735),0.5)))))</f>
        <v>0.18994171842544968</v>
      </c>
      <c r="M3735" s="146">
        <f>+IF(K3735&lt;0,-H3735*L3735,H3735*L3735)</f>
        <v>5.9209493103469274E-4</v>
      </c>
      <c r="N3735" s="142">
        <f>+M3735/K3735</f>
        <v>5.728870923619421E-3</v>
      </c>
      <c r="O3735" s="148"/>
    </row>
    <row r="3736" spans="2:15" ht="15.75" x14ac:dyDescent="0.3">
      <c r="B3736" s="141"/>
      <c r="C3736" s="142"/>
      <c r="D3736" s="142"/>
      <c r="E3736" s="142"/>
      <c r="F3736" s="142"/>
      <c r="G3736" s="142"/>
      <c r="H3736" s="146"/>
      <c r="I3736" s="142"/>
      <c r="J3736" s="142"/>
      <c r="K3736" s="142"/>
      <c r="L3736" s="149" t="s">
        <v>166</v>
      </c>
      <c r="M3736" s="150">
        <f>+SUM(M3734:M3735)-C3734</f>
        <v>-2.5281589932407873E-7</v>
      </c>
      <c r="N3736" s="151">
        <f>+SUM(N3734:N3735)</f>
        <v>1.081849666061758E-2</v>
      </c>
      <c r="O3736" s="153"/>
    </row>
    <row r="3737" spans="2:15" x14ac:dyDescent="0.25">
      <c r="B3737" s="141"/>
      <c r="C3737" s="142"/>
      <c r="D3737" s="142"/>
      <c r="E3737" s="142"/>
      <c r="F3737" s="142"/>
      <c r="G3737" s="142"/>
      <c r="H3737" s="146"/>
      <c r="I3737" s="142"/>
      <c r="J3737" s="142"/>
      <c r="K3737" s="142"/>
      <c r="L3737" s="142"/>
      <c r="M3737" s="142"/>
      <c r="N3737" s="142"/>
      <c r="O3737" s="153"/>
    </row>
    <row r="3738" spans="2:15" x14ac:dyDescent="0.25">
      <c r="B3738" s="154" t="s">
        <v>148</v>
      </c>
      <c r="C3738" s="142">
        <f>0.76/1000</f>
        <v>7.6000000000000004E-4</v>
      </c>
      <c r="D3738" s="147">
        <f>+D3699+O3699</f>
        <v>335.32630788553905</v>
      </c>
      <c r="E3738" s="144" t="s">
        <v>169</v>
      </c>
      <c r="F3738" s="143">
        <v>119.71</v>
      </c>
      <c r="G3738" s="143">
        <f>63/1000</f>
        <v>6.3E-2</v>
      </c>
      <c r="H3738" s="146">
        <f>+PI()*G3738^2/4</f>
        <v>3.1172453105244723E-3</v>
      </c>
      <c r="I3738" s="147">
        <f>+D3734+O3734</f>
        <v>335.22290833381919</v>
      </c>
      <c r="J3738" s="261">
        <f>+D3738</f>
        <v>335.32630788553905</v>
      </c>
      <c r="K3738" s="147">
        <f>+I3738-J3738</f>
        <v>-0.10339955171986048</v>
      </c>
      <c r="L3738" s="142">
        <f>(-2*POWER(2*9.81*G3738*ABS(K3738)/F3738,0.5))*(LOG10(($D$2/(3.7*G3738))+((2.51*$D$3*POWER(F3738,0.5))/(G3738*POWER(2*9.81*G3738*ABS(K3738),0.5)))))</f>
        <v>0.18999104320831448</v>
      </c>
      <c r="M3738" s="146">
        <f>+IF(K3738&lt;0,-H3738*L3738,H3738*L3738)</f>
        <v>-5.9224868848277066E-4</v>
      </c>
      <c r="N3738" s="142">
        <f>+M3738/K3738</f>
        <v>5.7277684345029365E-3</v>
      </c>
      <c r="O3738" s="148">
        <f>2*M3740/N3740</f>
        <v>-4.4133249447694948E-5</v>
      </c>
    </row>
    <row r="3739" spans="2:15" x14ac:dyDescent="0.25">
      <c r="B3739" s="141"/>
      <c r="C3739" s="142"/>
      <c r="D3739" s="142"/>
      <c r="E3739" s="144" t="s">
        <v>122</v>
      </c>
      <c r="F3739" s="143">
        <v>283.68</v>
      </c>
      <c r="G3739" s="143">
        <f>75/1000</f>
        <v>7.4999999999999997E-2</v>
      </c>
      <c r="H3739" s="146">
        <f>+PI()*G3739^2/4</f>
        <v>4.4178646691106467E-3</v>
      </c>
      <c r="I3739" s="147">
        <f>+D3703+O3703</f>
        <v>335.78019390733681</v>
      </c>
      <c r="J3739" s="261">
        <f>+D3738</f>
        <v>335.32630788553905</v>
      </c>
      <c r="K3739" s="147">
        <f>+I3739-J3739</f>
        <v>0.45388602179775717</v>
      </c>
      <c r="L3739" s="262">
        <f>(-2*POWER(2*9.81*G3739*ABS(K3739)/F3739,0.5))*(LOG10(($D$2/(3.7*G3739))+((2.51*$D$3*POWER(F3739,0.5))/(G3739*POWER(2*9.81*G3739*ABS(K3739),0.5)))))</f>
        <v>0.30604300134922263</v>
      </c>
      <c r="M3739" s="146">
        <f>+IF(K3739&lt;0,-H3739*L3739,H3739*L3739)</f>
        <v>1.3520565628893126E-3</v>
      </c>
      <c r="N3739" s="142">
        <f>+M3739/K3739</f>
        <v>2.9788460052902065E-3</v>
      </c>
      <c r="O3739" s="148"/>
    </row>
    <row r="3740" spans="2:15" ht="15.75" x14ac:dyDescent="0.3">
      <c r="B3740" s="141"/>
      <c r="C3740" s="142"/>
      <c r="D3740" s="142"/>
      <c r="E3740" s="142"/>
      <c r="F3740" s="142"/>
      <c r="G3740" s="142"/>
      <c r="H3740" s="142"/>
      <c r="I3740" s="142"/>
      <c r="J3740" s="142"/>
      <c r="K3740" s="142"/>
      <c r="L3740" s="149" t="s">
        <v>166</v>
      </c>
      <c r="M3740" s="150">
        <f>+SUM(M3738:M3739)-C3738</f>
        <v>-1.921255934581468E-7</v>
      </c>
      <c r="N3740" s="151">
        <f>+SUM(N3738:N3739)</f>
        <v>8.7066144397931425E-3</v>
      </c>
      <c r="O3740" s="153"/>
    </row>
    <row r="3741" spans="2:15" x14ac:dyDescent="0.25">
      <c r="B3741" s="154"/>
      <c r="C3741" s="142"/>
      <c r="D3741" s="142"/>
      <c r="E3741" s="142"/>
      <c r="F3741" s="142"/>
      <c r="G3741" s="142"/>
      <c r="H3741" s="142"/>
      <c r="I3741" s="142"/>
      <c r="J3741" s="142"/>
      <c r="K3741" s="142"/>
      <c r="L3741" s="142"/>
      <c r="M3741" s="142"/>
      <c r="N3741" s="142"/>
      <c r="O3741" s="153"/>
    </row>
    <row r="3742" spans="2:15" x14ac:dyDescent="0.25">
      <c r="B3742" s="154" t="s">
        <v>142</v>
      </c>
      <c r="C3742" s="142">
        <f>3.71/1000</f>
        <v>3.7099999999999998E-3</v>
      </c>
      <c r="D3742" s="147">
        <f>+D3703+O3703</f>
        <v>335.78019390733681</v>
      </c>
      <c r="E3742" s="144" t="s">
        <v>168</v>
      </c>
      <c r="F3742" s="143">
        <v>184.94</v>
      </c>
      <c r="G3742" s="145">
        <f>110/1000</f>
        <v>0.11</v>
      </c>
      <c r="H3742" s="146">
        <f>+PI()*G3742^2/4</f>
        <v>9.5033177771091243E-3</v>
      </c>
      <c r="I3742" s="147">
        <f>+D3728+O3728</f>
        <v>335.26178941088887</v>
      </c>
      <c r="J3742" s="261">
        <f>+D3742</f>
        <v>335.78019390733681</v>
      </c>
      <c r="K3742" s="147">
        <f>+I3742-J3742</f>
        <v>-0.51840449644794262</v>
      </c>
      <c r="L3742" s="262">
        <f>(-2*POWER(2*9.81*G3742*ABS(K3742)/F3742,0.5))*(LOG10(($D$2/(3.7*G3742))+((2.51*$D$3*POWER(F3742,0.5))/(G3742*POWER(2*9.81*G3742*ABS(K3742),0.5)))))</f>
        <v>0.54801740217543582</v>
      </c>
      <c r="M3742" s="146">
        <f>+IF(K3742&lt;0,-H3742*L3742,H3742*L3742)</f>
        <v>-5.2079835202589794E-3</v>
      </c>
      <c r="N3742" s="142">
        <f>+M3742/K3742</f>
        <v>1.0046177369107671E-2</v>
      </c>
      <c r="O3742" s="148">
        <f>2*M3745/N3745</f>
        <v>-3.7135536427485523E-5</v>
      </c>
    </row>
    <row r="3743" spans="2:15" x14ac:dyDescent="0.25">
      <c r="B3743" s="141"/>
      <c r="C3743" s="142"/>
      <c r="D3743" s="142"/>
      <c r="E3743" s="144" t="s">
        <v>171</v>
      </c>
      <c r="F3743" s="143">
        <v>283.68</v>
      </c>
      <c r="G3743" s="143">
        <f>75/1000</f>
        <v>7.4999999999999997E-2</v>
      </c>
      <c r="H3743" s="146">
        <f>+PI()*G3743^2/4</f>
        <v>4.4178646691106467E-3</v>
      </c>
      <c r="I3743" s="147">
        <f>+D3738+O3738</f>
        <v>335.32626375228961</v>
      </c>
      <c r="J3743" s="261">
        <f>+D3742</f>
        <v>335.78019390733681</v>
      </c>
      <c r="K3743" s="147">
        <f>+I3743-J3743</f>
        <v>-0.45393015504720324</v>
      </c>
      <c r="L3743" s="262">
        <f>(-2*POWER(2*9.81*G3743*ABS(K3743)/F3743,0.5))*(LOG10(($D$2/(3.7*G3743))+((2.51*$D$3*POWER(F3743,0.5))/(G3743*POWER(2*9.81*G3743*ABS(K3743),0.5)))))</f>
        <v>0.3060599131382844</v>
      </c>
      <c r="M3743" s="146">
        <f>+IF(K3743&lt;0,-H3743*L3743,H3743*L3743)</f>
        <v>-1.3521312768847002E-3</v>
      </c>
      <c r="N3743" s="142">
        <f>+M3743/K3743</f>
        <v>2.9787209813018369E-3</v>
      </c>
      <c r="O3743" s="148"/>
    </row>
    <row r="3744" spans="2:15" x14ac:dyDescent="0.25">
      <c r="B3744" s="141"/>
      <c r="C3744" s="142"/>
      <c r="D3744" s="142"/>
      <c r="E3744" s="144" t="s">
        <v>170</v>
      </c>
      <c r="F3744" s="143">
        <v>372.26</v>
      </c>
      <c r="G3744" s="145">
        <f>110/1000</f>
        <v>0.11</v>
      </c>
      <c r="H3744" s="146">
        <f>+PI()*G3744^2/4</f>
        <v>9.5033177771091243E-3</v>
      </c>
      <c r="I3744" s="147">
        <v>339.3</v>
      </c>
      <c r="J3744" s="261">
        <f>+D3742</f>
        <v>335.78019390733681</v>
      </c>
      <c r="K3744" s="147">
        <f>+I3744-J3744</f>
        <v>3.5198060926632024</v>
      </c>
      <c r="L3744" s="262">
        <f>(-2*POWER(2*9.81*G3744*ABS(K3744)/F3744,0.5))*(LOG10(($D$2/(3.7*G3744))+((2.51*$D$3*POWER(F3744,0.5))/(G3744*POWER(2*9.81*G3744*ABS(K3744),0.5)))))</f>
        <v>1.0806561475809084</v>
      </c>
      <c r="M3744" s="146">
        <f>+IF(K3744&lt;0,-H3744*L3744,H3744*L3744)</f>
        <v>1.0269818778247909E-2</v>
      </c>
      <c r="N3744" s="142">
        <f>+M3744/K3744</f>
        <v>2.9177228824208957E-3</v>
      </c>
      <c r="O3744" s="148"/>
    </row>
    <row r="3745" spans="2:19" ht="16.5" thickBot="1" x14ac:dyDescent="0.35">
      <c r="B3745" s="299"/>
      <c r="C3745" s="300"/>
      <c r="D3745" s="300"/>
      <c r="E3745" s="300"/>
      <c r="F3745" s="300"/>
      <c r="G3745" s="300"/>
      <c r="H3745" s="300"/>
      <c r="I3745" s="300"/>
      <c r="J3745" s="300"/>
      <c r="K3745" s="300"/>
      <c r="L3745" s="301" t="s">
        <v>166</v>
      </c>
      <c r="M3745" s="302">
        <f>+SUM(M3742:M3744)-C3742</f>
        <v>-2.9601889577068885E-7</v>
      </c>
      <c r="N3745" s="303">
        <f>+SUM(N3742:N3744)</f>
        <v>1.5942621232830405E-2</v>
      </c>
      <c r="O3745" s="304"/>
    </row>
    <row r="3746" spans="2:19" ht="15.75" thickBot="1" x14ac:dyDescent="0.3"/>
    <row r="3747" spans="2:19" ht="32.25" thickBot="1" x14ac:dyDescent="0.3">
      <c r="P3747" s="8" t="s">
        <v>144</v>
      </c>
      <c r="Q3747" s="10" t="s">
        <v>149</v>
      </c>
      <c r="R3747" s="10" t="s">
        <v>150</v>
      </c>
      <c r="S3747" s="9" t="s">
        <v>159</v>
      </c>
    </row>
    <row r="3748" spans="2:19" x14ac:dyDescent="0.25">
      <c r="P3748" s="305" t="s">
        <v>109</v>
      </c>
      <c r="Q3748" s="12">
        <v>293.55</v>
      </c>
      <c r="R3748" s="12">
        <v>339.29610096713299</v>
      </c>
      <c r="S3748" s="76">
        <f>+R3748-Q3748</f>
        <v>45.746100967132975</v>
      </c>
    </row>
    <row r="3749" spans="2:19" x14ac:dyDescent="0.25">
      <c r="P3749" s="71" t="s">
        <v>127</v>
      </c>
      <c r="Q3749" s="16">
        <v>282.31</v>
      </c>
      <c r="R3749" s="15">
        <f>+D3711+O3711</f>
        <v>336.4687241815252</v>
      </c>
      <c r="S3749" s="70">
        <f t="shared" ref="S3749:S3756" si="2">+R3749-Q3749</f>
        <v>54.158724181525201</v>
      </c>
    </row>
    <row r="3750" spans="2:19" x14ac:dyDescent="0.25">
      <c r="P3750" s="71" t="s">
        <v>128</v>
      </c>
      <c r="Q3750" s="16">
        <v>279.85000000000002</v>
      </c>
      <c r="R3750" s="16">
        <f>+D3715+O3715</f>
        <v>335.30065218210433</v>
      </c>
      <c r="S3750" s="70">
        <f t="shared" si="2"/>
        <v>55.450652182104307</v>
      </c>
    </row>
    <row r="3751" spans="2:19" x14ac:dyDescent="0.25">
      <c r="P3751" s="71" t="s">
        <v>141</v>
      </c>
      <c r="Q3751" s="16">
        <v>277.49</v>
      </c>
      <c r="R3751" s="16">
        <f>+D3720+O3720</f>
        <v>335.10791112355179</v>
      </c>
      <c r="S3751" s="70">
        <f t="shared" si="2"/>
        <v>57.617911123551778</v>
      </c>
    </row>
    <row r="3752" spans="2:19" x14ac:dyDescent="0.25">
      <c r="P3752" s="71" t="s">
        <v>145</v>
      </c>
      <c r="Q3752" s="16">
        <v>277.89</v>
      </c>
      <c r="R3752" s="16">
        <f>+D3724+O3724</f>
        <v>334.90937002078761</v>
      </c>
      <c r="S3752" s="70">
        <f t="shared" si="2"/>
        <v>57.019370020787619</v>
      </c>
    </row>
    <row r="3753" spans="2:19" x14ac:dyDescent="0.25">
      <c r="P3753" s="71" t="s">
        <v>146</v>
      </c>
      <c r="Q3753" s="16">
        <v>282.43</v>
      </c>
      <c r="R3753" s="16">
        <f>+D3728+O3728</f>
        <v>335.26178941088887</v>
      </c>
      <c r="S3753" s="70">
        <f t="shared" si="2"/>
        <v>52.831789410888859</v>
      </c>
    </row>
    <row r="3754" spans="2:19" x14ac:dyDescent="0.25">
      <c r="P3754" s="71" t="s">
        <v>147</v>
      </c>
      <c r="Q3754" s="16">
        <v>284.99</v>
      </c>
      <c r="R3754" s="16">
        <f>+D3734+O3734</f>
        <v>335.22290833381919</v>
      </c>
      <c r="S3754" s="70">
        <f t="shared" si="2"/>
        <v>50.232908333819182</v>
      </c>
    </row>
    <row r="3755" spans="2:19" x14ac:dyDescent="0.25">
      <c r="P3755" s="71" t="s">
        <v>148</v>
      </c>
      <c r="Q3755" s="16">
        <v>283.62</v>
      </c>
      <c r="R3755" s="16">
        <f>+D3738+O3738</f>
        <v>335.32626375228961</v>
      </c>
      <c r="S3755" s="70">
        <f t="shared" si="2"/>
        <v>51.706263752289601</v>
      </c>
    </row>
    <row r="3756" spans="2:19" x14ac:dyDescent="0.25">
      <c r="P3756" s="71" t="s">
        <v>142</v>
      </c>
      <c r="Q3756" s="16">
        <v>286.2</v>
      </c>
      <c r="R3756" s="16">
        <f>+D3742+O3742</f>
        <v>335.78015677180036</v>
      </c>
      <c r="S3756" s="70">
        <f t="shared" si="2"/>
        <v>49.580156771800375</v>
      </c>
    </row>
  </sheetData>
  <pageMargins left="0.7" right="0.7" top="0.75" bottom="0.75" header="0.3" footer="0.3"/>
  <pageSetup paperSize="9" orientation="portrait" r:id="rId1"/>
  <ignoredErrors>
    <ignoredError sqref="B6 B10 B15 B19 B23 B29 B33 B37 P3748:P3756" numberStoredAsText="1"/>
    <ignoredError sqref="G38 G272"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73"/>
  <sheetViews>
    <sheetView topLeftCell="A1420" zoomScale="82" zoomScaleNormal="82" workbookViewId="0">
      <selection activeCell="I2468" sqref="I2468"/>
    </sheetView>
  </sheetViews>
  <sheetFormatPr baseColWidth="10" defaultRowHeight="15" x14ac:dyDescent="0.25"/>
  <cols>
    <col min="1" max="8" width="11.42578125" style="113"/>
    <col min="9" max="9" width="11.28515625" style="113" customWidth="1"/>
    <col min="10" max="10" width="8.85546875" style="113" customWidth="1"/>
    <col min="11" max="11" width="10.5703125" style="113" customWidth="1"/>
    <col min="12" max="12" width="13.5703125" style="113" customWidth="1"/>
    <col min="13" max="13" width="12.7109375" style="113" customWidth="1"/>
    <col min="14" max="14" width="13.140625" style="113" customWidth="1"/>
    <col min="15" max="15" width="12.7109375" style="306" customWidth="1"/>
    <col min="16" max="16" width="13.5703125" style="113" customWidth="1"/>
    <col min="17" max="17" width="16.85546875" style="113" customWidth="1"/>
    <col min="18" max="18" width="17.5703125" style="113" customWidth="1"/>
    <col min="19" max="19" width="11.42578125" style="113" customWidth="1"/>
    <col min="20" max="20" width="11.42578125" style="113"/>
    <col min="21" max="21" width="15.5703125" style="113" customWidth="1"/>
    <col min="22" max="16384" width="11.42578125" style="113"/>
  </cols>
  <sheetData>
    <row r="1" spans="1:21" ht="15.75" x14ac:dyDescent="0.3">
      <c r="A1" s="114" t="s">
        <v>62</v>
      </c>
    </row>
    <row r="2" spans="1:21" x14ac:dyDescent="0.25">
      <c r="C2" s="296" t="s">
        <v>162</v>
      </c>
      <c r="D2" s="297">
        <f>0.0015*10^-3</f>
        <v>1.5E-6</v>
      </c>
    </row>
    <row r="3" spans="1:21" ht="15.75" thickBot="1" x14ac:dyDescent="0.3">
      <c r="C3" s="296" t="s">
        <v>163</v>
      </c>
      <c r="D3" s="297">
        <f>1.01*10^-6</f>
        <v>1.0099999999999999E-6</v>
      </c>
    </row>
    <row r="4" spans="1:21" ht="15.75" thickBot="1" x14ac:dyDescent="0.3">
      <c r="B4" s="131">
        <v>1</v>
      </c>
      <c r="D4" s="297"/>
    </row>
    <row r="5" spans="1:21" s="128" customFormat="1" ht="32.25" thickBot="1" x14ac:dyDescent="0.3">
      <c r="B5" s="125" t="s">
        <v>151</v>
      </c>
      <c r="C5" s="298" t="s">
        <v>161</v>
      </c>
      <c r="D5" s="298" t="s">
        <v>153</v>
      </c>
      <c r="E5" s="125" t="s">
        <v>152</v>
      </c>
      <c r="F5" s="125" t="s">
        <v>78</v>
      </c>
      <c r="G5" s="125" t="s">
        <v>115</v>
      </c>
      <c r="H5" s="125" t="s">
        <v>154</v>
      </c>
      <c r="I5" s="125" t="s">
        <v>155</v>
      </c>
      <c r="J5" s="125" t="s">
        <v>156</v>
      </c>
      <c r="K5" s="125" t="s">
        <v>157</v>
      </c>
      <c r="L5" s="125" t="s">
        <v>82</v>
      </c>
      <c r="M5" s="125" t="s">
        <v>164</v>
      </c>
      <c r="N5" s="125" t="s">
        <v>158</v>
      </c>
      <c r="O5" s="309" t="s">
        <v>165</v>
      </c>
    </row>
    <row r="6" spans="1:21" x14ac:dyDescent="0.25">
      <c r="B6" s="132" t="s">
        <v>127</v>
      </c>
      <c r="C6" s="133">
        <f>2.97/1000</f>
        <v>2.97E-3</v>
      </c>
      <c r="D6" s="134">
        <v>336.5</v>
      </c>
      <c r="E6" s="135" t="s">
        <v>110</v>
      </c>
      <c r="F6" s="136">
        <v>310.83</v>
      </c>
      <c r="G6" s="137">
        <f>110/1000</f>
        <v>0.11</v>
      </c>
      <c r="H6" s="138">
        <f>+PI()*G6^2/4</f>
        <v>9.5033177771091243E-3</v>
      </c>
      <c r="I6" s="134">
        <v>339.29610096713299</v>
      </c>
      <c r="J6" s="134">
        <f>+D6</f>
        <v>336.5</v>
      </c>
      <c r="K6" s="134">
        <f>+I6-J6</f>
        <v>2.7961009671329862</v>
      </c>
      <c r="L6" s="133">
        <f>(-2*POWER(2*9.81*G6*ABS(K6)/F6,0.5))*(LOG10(($D$2/(3.7*G6))+((2.51*$D$3*POWER(F6,0.5))/(G6*POWER(2*9.81*G6*ABS(K6),0.5)))))</f>
        <v>1.051113344025403</v>
      </c>
      <c r="M6" s="139">
        <f>+IF(K6&lt;0,-H6*L6,H6*L6)</f>
        <v>9.9890641280332305E-3</v>
      </c>
      <c r="N6" s="133">
        <f>+M6/K6</f>
        <v>3.5724976477783028E-3</v>
      </c>
      <c r="O6" s="310">
        <f>2*M8/N8</f>
        <v>0.10321509266385524</v>
      </c>
    </row>
    <row r="7" spans="1:21" x14ac:dyDescent="0.25">
      <c r="B7" s="141"/>
      <c r="C7" s="142"/>
      <c r="D7" s="143"/>
      <c r="E7" s="144" t="s">
        <v>138</v>
      </c>
      <c r="F7" s="143">
        <v>240.22</v>
      </c>
      <c r="G7" s="145">
        <f>110/1000</f>
        <v>0.11</v>
      </c>
      <c r="H7" s="146">
        <f>+PI()*G7^2/4</f>
        <v>9.5033177771091243E-3</v>
      </c>
      <c r="I7" s="147">
        <v>335.5</v>
      </c>
      <c r="J7" s="147">
        <f>+D6</f>
        <v>336.5</v>
      </c>
      <c r="K7" s="147">
        <f>+I7-J7</f>
        <v>-1</v>
      </c>
      <c r="L7" s="142">
        <f>(-2*POWER(2*9.81*G7*ABS(K7)/F7,0.5))*(LOG10(($D$2/(3.7*G7))+((2.51*$D$3*POWER(F7,0.5))/(G7*POWER(2*9.81*G7*ABS(K7),0.5)))))</f>
        <v>0.68389633316600063</v>
      </c>
      <c r="M7" s="146">
        <f>+IF(K7&lt;0,-H7*L7,H7*L7)</f>
        <v>-6.4992841806761981E-3</v>
      </c>
      <c r="N7" s="142">
        <f>+M7/K7</f>
        <v>6.4992841806761981E-3</v>
      </c>
      <c r="O7" s="311"/>
      <c r="S7" s="113" t="s">
        <v>49</v>
      </c>
      <c r="T7" s="113" t="s">
        <v>160</v>
      </c>
    </row>
    <row r="8" spans="1:21" ht="15.75" x14ac:dyDescent="0.3">
      <c r="B8" s="141"/>
      <c r="C8" s="142"/>
      <c r="D8" s="143"/>
      <c r="E8" s="144"/>
      <c r="F8" s="143"/>
      <c r="G8" s="145"/>
      <c r="H8" s="146"/>
      <c r="I8" s="147"/>
      <c r="J8" s="147"/>
      <c r="K8" s="147"/>
      <c r="L8" s="149" t="s">
        <v>166</v>
      </c>
      <c r="M8" s="150">
        <f>+SUM(M6:M7)-C6</f>
        <v>5.1977994735703239E-4</v>
      </c>
      <c r="N8" s="151">
        <f>+SUM(N6:N7)</f>
        <v>1.0071781828454501E-2</v>
      </c>
      <c r="O8" s="311"/>
    </row>
    <row r="9" spans="1:21" x14ac:dyDescent="0.25">
      <c r="B9" s="141"/>
      <c r="C9" s="142"/>
      <c r="D9" s="143"/>
      <c r="E9" s="144"/>
      <c r="F9" s="142"/>
      <c r="G9" s="142"/>
      <c r="H9" s="146"/>
      <c r="I9" s="152"/>
      <c r="J9" s="142"/>
      <c r="K9" s="142"/>
      <c r="L9" s="142"/>
      <c r="M9" s="142"/>
      <c r="N9" s="142"/>
      <c r="O9" s="312"/>
      <c r="S9" s="113">
        <v>1</v>
      </c>
      <c r="T9" s="127">
        <v>339.3</v>
      </c>
      <c r="U9" s="307">
        <v>339.29610096713299</v>
      </c>
    </row>
    <row r="10" spans="1:21" x14ac:dyDescent="0.25">
      <c r="B10" s="154" t="s">
        <v>128</v>
      </c>
      <c r="C10" s="142">
        <f>3.73/1000</f>
        <v>3.7299999999999998E-3</v>
      </c>
      <c r="D10" s="147">
        <v>335.5</v>
      </c>
      <c r="E10" s="144" t="s">
        <v>138</v>
      </c>
      <c r="F10" s="143">
        <v>240.22</v>
      </c>
      <c r="G10" s="155">
        <f>110/1000</f>
        <v>0.11</v>
      </c>
      <c r="H10" s="146">
        <f>+PI()*G10^2/4</f>
        <v>9.5033177771091243E-3</v>
      </c>
      <c r="I10" s="156">
        <f>+D6+O6</f>
        <v>336.60321509266385</v>
      </c>
      <c r="J10" s="147">
        <f>+D10</f>
        <v>335.5</v>
      </c>
      <c r="K10" s="147">
        <f>+I10-J10</f>
        <v>1.1032150926638451</v>
      </c>
      <c r="L10" s="142">
        <f>(-2*POWER(2*9.81*G10*ABS(K10)/F10,0.5))*(LOG10(($D$2/(3.7*G10))+((2.51*$D$3*POWER(F10,0.5))/(G10*POWER(2*9.81*G10*ABS(K10),0.5)))))</f>
        <v>0.72250613501147087</v>
      </c>
      <c r="M10" s="146">
        <f>+IF(K10&lt;0,-H10*L10,H10*L10)</f>
        <v>6.8662053969249159E-3</v>
      </c>
      <c r="N10" s="142">
        <f>+M10/K10</f>
        <v>6.2238138714596804E-3</v>
      </c>
      <c r="O10" s="311">
        <f>2*M13/N13</f>
        <v>-0.42407291586985052</v>
      </c>
      <c r="S10" s="113">
        <v>2</v>
      </c>
      <c r="T10" s="127">
        <v>338</v>
      </c>
      <c r="U10" s="308">
        <v>336.5</v>
      </c>
    </row>
    <row r="11" spans="1:21" x14ac:dyDescent="0.25">
      <c r="B11" s="141"/>
      <c r="C11" s="142"/>
      <c r="D11" s="143"/>
      <c r="E11" s="144" t="s">
        <v>139</v>
      </c>
      <c r="F11" s="147">
        <v>237.3</v>
      </c>
      <c r="G11" s="155">
        <f>110/1000</f>
        <v>0.11</v>
      </c>
      <c r="H11" s="146">
        <f>+PI()*G11^2/4</f>
        <v>9.5033177771091243E-3</v>
      </c>
      <c r="I11" s="156">
        <v>335</v>
      </c>
      <c r="J11" s="147">
        <f>+D10</f>
        <v>335.5</v>
      </c>
      <c r="K11" s="147">
        <f t="shared" ref="K11:K20" si="0">+I11-J11</f>
        <v>-0.5</v>
      </c>
      <c r="L11" s="142">
        <f t="shared" ref="L11:L20" si="1">(-2*POWER(2*9.81*G11*ABS(K11)/F11,0.5))*(LOG10(($D$2/(3.7*G11))+((2.51*$D$3*POWER(F11,0.5))/(G11*POWER(2*9.81*G11*ABS(K11),0.5)))))</f>
        <v>0.46686521881460147</v>
      </c>
      <c r="M11" s="146">
        <f>+IF(K11&lt;0,-H11*L11,H11*L11)</f>
        <v>-4.4367685334747433E-3</v>
      </c>
      <c r="N11" s="142">
        <f>+M11/K11</f>
        <v>8.8735370669494867E-3</v>
      </c>
      <c r="O11" s="311"/>
      <c r="S11" s="113">
        <v>3</v>
      </c>
      <c r="T11" s="127">
        <v>337</v>
      </c>
      <c r="U11" s="308">
        <v>335.5</v>
      </c>
    </row>
    <row r="12" spans="1:21" x14ac:dyDescent="0.25">
      <c r="B12" s="141"/>
      <c r="C12" s="142"/>
      <c r="D12" s="143"/>
      <c r="E12" s="144" t="s">
        <v>112</v>
      </c>
      <c r="F12" s="143">
        <v>401.36</v>
      </c>
      <c r="G12" s="155">
        <f>110/1000</f>
        <v>0.11</v>
      </c>
      <c r="H12" s="146">
        <f>+PI()*G12^2/4</f>
        <v>9.5033177771091243E-3</v>
      </c>
      <c r="I12" s="156">
        <v>335</v>
      </c>
      <c r="J12" s="147">
        <f>+D10</f>
        <v>335.5</v>
      </c>
      <c r="K12" s="147">
        <f t="shared" si="0"/>
        <v>-0.5</v>
      </c>
      <c r="L12" s="142">
        <f t="shared" si="1"/>
        <v>0.34725926264406143</v>
      </c>
      <c r="M12" s="146">
        <f>+IF(K12&lt;0,-H12*L12,H12*L12)</f>
        <v>-3.3001151239511156E-3</v>
      </c>
      <c r="N12" s="142">
        <f>+M12/K12</f>
        <v>6.6002302479022312E-3</v>
      </c>
      <c r="O12" s="311"/>
      <c r="S12" s="113">
        <v>4</v>
      </c>
      <c r="T12" s="127">
        <v>336</v>
      </c>
      <c r="U12" s="308">
        <v>335</v>
      </c>
    </row>
    <row r="13" spans="1:21" ht="15.75" x14ac:dyDescent="0.3">
      <c r="B13" s="141"/>
      <c r="C13" s="142"/>
      <c r="D13" s="143"/>
      <c r="E13" s="144"/>
      <c r="F13" s="143"/>
      <c r="G13" s="155"/>
      <c r="H13" s="146"/>
      <c r="I13" s="156"/>
      <c r="J13" s="147"/>
      <c r="K13" s="147"/>
      <c r="L13" s="149" t="s">
        <v>166</v>
      </c>
      <c r="M13" s="150">
        <f>+SUM(M10:M12)-C10</f>
        <v>-4.6006782605009424E-3</v>
      </c>
      <c r="N13" s="151">
        <f>+SUM(N10:N12)</f>
        <v>2.1697581186311397E-2</v>
      </c>
      <c r="O13" s="312"/>
      <c r="S13" s="113">
        <v>5</v>
      </c>
      <c r="T13" s="127">
        <v>335</v>
      </c>
      <c r="U13" s="308">
        <v>334.5</v>
      </c>
    </row>
    <row r="14" spans="1:21" x14ac:dyDescent="0.25">
      <c r="B14" s="141"/>
      <c r="C14" s="142"/>
      <c r="D14" s="143"/>
      <c r="E14" s="144"/>
      <c r="F14" s="142"/>
      <c r="G14" s="142"/>
      <c r="H14" s="146"/>
      <c r="I14" s="152"/>
      <c r="J14" s="143"/>
      <c r="K14" s="142"/>
      <c r="L14" s="142"/>
      <c r="M14" s="142"/>
      <c r="N14" s="142"/>
      <c r="O14" s="312"/>
      <c r="S14" s="113">
        <v>6</v>
      </c>
      <c r="T14" s="127">
        <v>336.5</v>
      </c>
      <c r="U14" s="308">
        <v>335</v>
      </c>
    </row>
    <row r="15" spans="1:21" x14ac:dyDescent="0.25">
      <c r="B15" s="154" t="s">
        <v>141</v>
      </c>
      <c r="C15" s="179">
        <f>1.9/1000</f>
        <v>1.9E-3</v>
      </c>
      <c r="D15" s="147">
        <v>335</v>
      </c>
      <c r="E15" s="144" t="s">
        <v>139</v>
      </c>
      <c r="F15" s="147">
        <v>237.3</v>
      </c>
      <c r="G15" s="155">
        <f>110/1000</f>
        <v>0.11</v>
      </c>
      <c r="H15" s="146">
        <f>+PI()*G15^2/4</f>
        <v>9.5033177771091243E-3</v>
      </c>
      <c r="I15" s="156">
        <f>+D10+O10</f>
        <v>335.07592708413017</v>
      </c>
      <c r="J15" s="147">
        <f>+D15</f>
        <v>335</v>
      </c>
      <c r="K15" s="147">
        <f t="shared" si="0"/>
        <v>7.5927084130171352E-2</v>
      </c>
      <c r="L15" s="142">
        <f t="shared" si="1"/>
        <v>0.16056872336091393</v>
      </c>
      <c r="M15" s="146">
        <f>+IF(K15&lt;0,-H15*L15,H15*L15)</f>
        <v>1.5259356031634905E-3</v>
      </c>
      <c r="N15" s="142">
        <f>+M15/K15</f>
        <v>2.0097381858460245E-2</v>
      </c>
      <c r="O15" s="311">
        <f>2*M17/N17</f>
        <v>-0.13783645123345814</v>
      </c>
      <c r="S15" s="113">
        <v>7</v>
      </c>
      <c r="T15" s="127">
        <v>334.8</v>
      </c>
      <c r="U15" s="308">
        <v>335.5</v>
      </c>
    </row>
    <row r="16" spans="1:21" x14ac:dyDescent="0.25">
      <c r="B16" s="141"/>
      <c r="C16" s="142"/>
      <c r="D16" s="143"/>
      <c r="E16" s="144" t="s">
        <v>117</v>
      </c>
      <c r="F16" s="143">
        <v>401.35</v>
      </c>
      <c r="G16" s="143">
        <f>75/1000</f>
        <v>7.4999999999999997E-2</v>
      </c>
      <c r="H16" s="146">
        <f>+PI()*G16^2/4</f>
        <v>4.4178646691106467E-3</v>
      </c>
      <c r="I16" s="156">
        <v>334.5</v>
      </c>
      <c r="J16" s="147">
        <f>+D15</f>
        <v>335</v>
      </c>
      <c r="K16" s="147">
        <f t="shared" si="0"/>
        <v>-0.5</v>
      </c>
      <c r="L16" s="142">
        <f t="shared" si="1"/>
        <v>0.26543245883028938</v>
      </c>
      <c r="M16" s="146">
        <f>+IF(K16&lt;0,-H16*L16,H16*L16)</f>
        <v>-1.1726446819015017E-3</v>
      </c>
      <c r="N16" s="142">
        <f>+M16/K16</f>
        <v>2.3452893638030033E-3</v>
      </c>
      <c r="O16" s="311"/>
      <c r="S16" s="113">
        <v>8</v>
      </c>
      <c r="T16" s="127">
        <v>336.8</v>
      </c>
      <c r="U16" s="308">
        <v>335</v>
      </c>
    </row>
    <row r="17" spans="2:21" ht="15.75" x14ac:dyDescent="0.3">
      <c r="B17" s="141"/>
      <c r="C17" s="142"/>
      <c r="D17" s="143"/>
      <c r="E17" s="144"/>
      <c r="F17" s="142"/>
      <c r="G17" s="142"/>
      <c r="H17" s="146"/>
      <c r="I17" s="152"/>
      <c r="J17" s="143"/>
      <c r="K17" s="142"/>
      <c r="L17" s="149" t="s">
        <v>166</v>
      </c>
      <c r="M17" s="150">
        <f>+SUM(M15:M16)-C15</f>
        <v>-1.5467090787380112E-3</v>
      </c>
      <c r="N17" s="151">
        <f>+SUM(N15:N16)</f>
        <v>2.2442671222263247E-2</v>
      </c>
      <c r="O17" s="312"/>
      <c r="S17" s="113">
        <v>9</v>
      </c>
      <c r="T17" s="127">
        <v>337.6</v>
      </c>
      <c r="U17" s="308">
        <v>335.5</v>
      </c>
    </row>
    <row r="18" spans="2:21" ht="15.75" x14ac:dyDescent="0.3">
      <c r="B18" s="141"/>
      <c r="C18" s="142"/>
      <c r="D18" s="143"/>
      <c r="E18" s="144"/>
      <c r="F18" s="142"/>
      <c r="G18" s="142"/>
      <c r="H18" s="146"/>
      <c r="I18" s="152"/>
      <c r="J18" s="143"/>
      <c r="K18" s="142"/>
      <c r="L18" s="149"/>
      <c r="M18" s="150"/>
      <c r="N18" s="151"/>
      <c r="O18" s="312"/>
    </row>
    <row r="19" spans="2:21" x14ac:dyDescent="0.25">
      <c r="B19" s="154" t="s">
        <v>145</v>
      </c>
      <c r="C19" s="143">
        <f>1.95/1000</f>
        <v>1.9499999999999999E-3</v>
      </c>
      <c r="D19" s="147">
        <v>334.5</v>
      </c>
      <c r="E19" s="144" t="s">
        <v>117</v>
      </c>
      <c r="F19" s="143">
        <v>401.35</v>
      </c>
      <c r="G19" s="143">
        <f>75/1000</f>
        <v>7.4999999999999997E-2</v>
      </c>
      <c r="H19" s="146">
        <f>+PI()*G19^2/4</f>
        <v>4.4178646691106467E-3</v>
      </c>
      <c r="I19" s="147">
        <f>+D15+O15</f>
        <v>334.86216354876655</v>
      </c>
      <c r="J19" s="147">
        <f>+D19</f>
        <v>334.5</v>
      </c>
      <c r="K19" s="147">
        <f t="shared" si="0"/>
        <v>0.36216354876654577</v>
      </c>
      <c r="L19" s="262">
        <f t="shared" si="1"/>
        <v>0.22083086754668679</v>
      </c>
      <c r="M19" s="146">
        <f>+IF(K19&lt;0,-H19*L19,H19*L19)</f>
        <v>9.7560088758356055E-4</v>
      </c>
      <c r="N19" s="142">
        <f>+M19/K19</f>
        <v>2.6938130325546445E-3</v>
      </c>
      <c r="O19" s="311">
        <f>2*M21/N21</f>
        <v>0.19458258069406686</v>
      </c>
    </row>
    <row r="20" spans="2:21" x14ac:dyDescent="0.25">
      <c r="B20" s="141"/>
      <c r="C20" s="142"/>
      <c r="D20" s="143"/>
      <c r="E20" s="144" t="s">
        <v>167</v>
      </c>
      <c r="F20" s="143">
        <v>249.85</v>
      </c>
      <c r="G20" s="143">
        <f>75/1000</f>
        <v>7.4999999999999997E-2</v>
      </c>
      <c r="H20" s="146">
        <f>+PI()*G20^2/4</f>
        <v>4.4178646691106467E-3</v>
      </c>
      <c r="I20" s="147">
        <v>335</v>
      </c>
      <c r="J20" s="147">
        <f>+D19</f>
        <v>334.5</v>
      </c>
      <c r="K20" s="147">
        <f t="shared" si="0"/>
        <v>0.5</v>
      </c>
      <c r="L20" s="142">
        <f t="shared" si="1"/>
        <v>0.34750011662714608</v>
      </c>
      <c r="M20" s="146">
        <f>+IF(K20&lt;0,-H20*L20,H20*L20)</f>
        <v>1.5352084877588979E-3</v>
      </c>
      <c r="N20" s="142">
        <f>+M20/K20</f>
        <v>3.0704169755177957E-3</v>
      </c>
      <c r="O20" s="311"/>
    </row>
    <row r="21" spans="2:21" ht="15.75" x14ac:dyDescent="0.3">
      <c r="B21" s="141"/>
      <c r="C21" s="142"/>
      <c r="D21" s="152"/>
      <c r="E21" s="144"/>
      <c r="F21" s="142"/>
      <c r="G21" s="142"/>
      <c r="H21" s="146"/>
      <c r="I21" s="152"/>
      <c r="J21" s="143"/>
      <c r="K21" s="142"/>
      <c r="L21" s="149" t="s">
        <v>166</v>
      </c>
      <c r="M21" s="150">
        <f>+SUM(M19:M20)-C19</f>
        <v>5.6080937534245872E-4</v>
      </c>
      <c r="N21" s="151">
        <f>+SUM(N19:N20)</f>
        <v>5.7642300080724407E-3</v>
      </c>
      <c r="O21" s="312"/>
    </row>
    <row r="22" spans="2:21" x14ac:dyDescent="0.25">
      <c r="B22" s="141"/>
      <c r="C22" s="142"/>
      <c r="D22" s="152"/>
      <c r="E22" s="144"/>
      <c r="F22" s="142"/>
      <c r="G22" s="142"/>
      <c r="H22" s="146"/>
      <c r="I22" s="152"/>
      <c r="J22" s="143"/>
      <c r="K22" s="142"/>
      <c r="L22" s="142"/>
      <c r="M22" s="142"/>
      <c r="N22" s="142"/>
      <c r="O22" s="312"/>
    </row>
    <row r="23" spans="2:21" x14ac:dyDescent="0.25">
      <c r="B23" s="154" t="s">
        <v>146</v>
      </c>
      <c r="C23" s="143">
        <f>4.52/1000</f>
        <v>4.5199999999999997E-3</v>
      </c>
      <c r="D23" s="156">
        <v>335</v>
      </c>
      <c r="E23" s="144" t="s">
        <v>112</v>
      </c>
      <c r="F23" s="143">
        <v>401.36</v>
      </c>
      <c r="G23" s="145">
        <f>110/1000</f>
        <v>0.11</v>
      </c>
      <c r="H23" s="146">
        <f>+PI()*G23^2/4</f>
        <v>9.5033177771091243E-3</v>
      </c>
      <c r="I23" s="156">
        <f>+D10+O10</f>
        <v>335.07592708413017</v>
      </c>
      <c r="J23" s="147">
        <f>+D23</f>
        <v>335</v>
      </c>
      <c r="K23" s="147">
        <f>+I23-J23</f>
        <v>7.5927084130171352E-2</v>
      </c>
      <c r="L23" s="142">
        <f>(-2*POWER(2*9.81*G23*ABS(K23)/F23,0.5))*(LOG10(($D$2/(3.7*G23))+((2.51*$D$3*POWER(F23,0.5))/(G23*POWER(2*9.81*G23*ABS(K23),0.5)))))</f>
        <v>0.1188699624958135</v>
      </c>
      <c r="M23" s="146">
        <f>+IF(K23&lt;0,-H23*L23,H23*L23)</f>
        <v>1.1296590277507592E-3</v>
      </c>
      <c r="N23" s="142">
        <f>+M23/K23</f>
        <v>1.4878209017141271E-2</v>
      </c>
      <c r="O23" s="311">
        <f>2*M27/N27</f>
        <v>9.2708511147965203E-2</v>
      </c>
    </row>
    <row r="24" spans="2:21" x14ac:dyDescent="0.25">
      <c r="B24" s="141"/>
      <c r="C24" s="142"/>
      <c r="D24" s="152"/>
      <c r="E24" s="144" t="s">
        <v>167</v>
      </c>
      <c r="F24" s="143">
        <v>249.85</v>
      </c>
      <c r="G24" s="145">
        <f>75/1000</f>
        <v>7.4999999999999997E-2</v>
      </c>
      <c r="H24" s="146">
        <f>+PI()*G24^2/4</f>
        <v>4.4178646691106467E-3</v>
      </c>
      <c r="I24" s="156">
        <f>+D19+O19</f>
        <v>334.69458258069409</v>
      </c>
      <c r="J24" s="147">
        <f>+D23</f>
        <v>335</v>
      </c>
      <c r="K24" s="147">
        <f>+I24-J24</f>
        <v>-0.30541741930591115</v>
      </c>
      <c r="L24" s="142">
        <f>(-2*POWER(2*9.81*G24*ABS(K24)/F24,0.5))*(LOG10(($D$2/(3.7*G24))+((2.51*$D$3*POWER(F24,0.5))/(G24*POWER(2*9.81*G24*ABS(K24),0.5)))))</f>
        <v>0.26258185127662242</v>
      </c>
      <c r="M24" s="146">
        <f>+IF(K24&lt;0,-H24*L24,H24*L24)</f>
        <v>-1.1600510835046566E-3</v>
      </c>
      <c r="N24" s="142">
        <f>+M24/K24</f>
        <v>3.798247939298872E-3</v>
      </c>
      <c r="O24" s="311"/>
    </row>
    <row r="25" spans="2:21" x14ac:dyDescent="0.25">
      <c r="B25" s="141"/>
      <c r="C25" s="142"/>
      <c r="D25" s="152"/>
      <c r="E25" s="144" t="s">
        <v>140</v>
      </c>
      <c r="F25" s="143">
        <v>298.01</v>
      </c>
      <c r="G25" s="145">
        <f>63/1000</f>
        <v>6.3E-2</v>
      </c>
      <c r="H25" s="146">
        <f>+PI()*G25^2/4</f>
        <v>3.1172453105244723E-3</v>
      </c>
      <c r="I25" s="156">
        <v>335.5</v>
      </c>
      <c r="J25" s="147">
        <f>+D23</f>
        <v>335</v>
      </c>
      <c r="K25" s="147">
        <f>+I25-J25</f>
        <v>0.5</v>
      </c>
      <c r="L25" s="142">
        <f>(-2*POWER(2*9.81*G25*ABS(K25)/F25,0.5))*(LOG10(($D$2/(3.7*G25))+((2.51*$D$3*POWER(F25,0.5))/(G25*POWER(2*9.81*G25*ABS(K25),0.5)))))</f>
        <v>0.27784479952774316</v>
      </c>
      <c r="M25" s="146">
        <f>+IF(K25&lt;0,-H25*L25,H25*L25)</f>
        <v>8.6611039838146943E-4</v>
      </c>
      <c r="N25" s="142">
        <f>+M25/K25</f>
        <v>1.7322207967629389E-3</v>
      </c>
      <c r="O25" s="311"/>
    </row>
    <row r="26" spans="2:21" x14ac:dyDescent="0.25">
      <c r="B26" s="141"/>
      <c r="C26" s="142"/>
      <c r="D26" s="142"/>
      <c r="E26" s="144" t="s">
        <v>168</v>
      </c>
      <c r="F26" s="143">
        <v>184.94</v>
      </c>
      <c r="G26" s="145">
        <f>110/1000</f>
        <v>0.11</v>
      </c>
      <c r="H26" s="146">
        <f>+PI()*G26^2/4</f>
        <v>9.5033177771091243E-3</v>
      </c>
      <c r="I26" s="156">
        <v>335.5</v>
      </c>
      <c r="J26" s="147">
        <f>+D23</f>
        <v>335</v>
      </c>
      <c r="K26" s="147">
        <f>+I26-J26</f>
        <v>0.5</v>
      </c>
      <c r="L26" s="142">
        <f>(-2*POWER(2*9.81*G26*ABS(K26)/F26,0.5))*(LOG10(($D$2/(3.7*G26))+((2.51*$D$3*POWER(F26,0.5))/(G26*POWER(2*9.81*G26*ABS(K26),0.5)))))</f>
        <v>0.53701701626171805</v>
      </c>
      <c r="M26" s="146">
        <f>+IF(K26&lt;0,-H26*L26,H26*L26)</f>
        <v>5.1034433572500846E-3</v>
      </c>
      <c r="N26" s="142">
        <f>+M26/K26</f>
        <v>1.0206886714500169E-2</v>
      </c>
      <c r="O26" s="311"/>
    </row>
    <row r="27" spans="2:21" ht="15.75" x14ac:dyDescent="0.3">
      <c r="B27" s="141"/>
      <c r="C27" s="142"/>
      <c r="D27" s="142"/>
      <c r="E27" s="142"/>
      <c r="F27" s="142"/>
      <c r="G27" s="142"/>
      <c r="H27" s="146"/>
      <c r="I27" s="152"/>
      <c r="J27" s="143"/>
      <c r="K27" s="142"/>
      <c r="L27" s="149" t="s">
        <v>166</v>
      </c>
      <c r="M27" s="150">
        <f>+SUM(M23:M26)-C23</f>
        <v>1.4191616998776571E-3</v>
      </c>
      <c r="N27" s="151">
        <f>+SUM(N23:N26)</f>
        <v>3.0615564467703252E-2</v>
      </c>
      <c r="O27" s="312"/>
    </row>
    <row r="28" spans="2:21" x14ac:dyDescent="0.25">
      <c r="B28" s="141"/>
      <c r="C28" s="142"/>
      <c r="D28" s="142"/>
      <c r="E28" s="142"/>
      <c r="F28" s="142"/>
      <c r="G28" s="142"/>
      <c r="H28" s="146"/>
      <c r="I28" s="142"/>
      <c r="J28" s="143"/>
      <c r="K28" s="142"/>
      <c r="L28" s="142"/>
      <c r="M28" s="142"/>
      <c r="N28" s="142"/>
      <c r="O28" s="312"/>
    </row>
    <row r="29" spans="2:21" x14ac:dyDescent="0.25">
      <c r="B29" s="154" t="s">
        <v>147</v>
      </c>
      <c r="C29" s="142">
        <f>0.79/1000</f>
        <v>7.9000000000000001E-4</v>
      </c>
      <c r="D29" s="147">
        <v>335.5</v>
      </c>
      <c r="E29" s="144" t="s">
        <v>140</v>
      </c>
      <c r="F29" s="143">
        <v>298.01</v>
      </c>
      <c r="G29" s="143">
        <f>63/1000</f>
        <v>6.3E-2</v>
      </c>
      <c r="H29" s="146">
        <f>+PI()*G29^2/4</f>
        <v>3.1172453105244723E-3</v>
      </c>
      <c r="I29" s="147">
        <f>+D23+O23</f>
        <v>335.09270851114798</v>
      </c>
      <c r="J29" s="147">
        <f>+D29</f>
        <v>335.5</v>
      </c>
      <c r="K29" s="147">
        <f>+I29-J29</f>
        <v>-0.40729148885202449</v>
      </c>
      <c r="L29" s="142">
        <f>(-2*POWER(2*9.81*G29*ABS(K29)/F29,0.5))*(LOG10(($D$2/(3.7*G29))+((2.51*$D$3*POWER(F29,0.5))/(G29*POWER(2*9.81*G29*ABS(K29),0.5)))))</f>
        <v>0.24713121953659706</v>
      </c>
      <c r="M29" s="146">
        <f>+IF(K29&lt;0,-H29*L29,H29*L29)</f>
        <v>-7.7036863518465098E-4</v>
      </c>
      <c r="N29" s="142">
        <f>+M29/K29</f>
        <v>1.8914429991060732E-3</v>
      </c>
      <c r="O29" s="311">
        <f>2*M31/N31</f>
        <v>-1.2560845337077662</v>
      </c>
    </row>
    <row r="30" spans="2:21" x14ac:dyDescent="0.25">
      <c r="B30" s="141"/>
      <c r="C30" s="142"/>
      <c r="D30" s="142"/>
      <c r="E30" s="144" t="s">
        <v>169</v>
      </c>
      <c r="F30" s="143">
        <v>119.71</v>
      </c>
      <c r="G30" s="143">
        <f>63/1000</f>
        <v>6.3E-2</v>
      </c>
      <c r="H30" s="146">
        <f>+PI()*G30^2/4</f>
        <v>3.1172453105244723E-3</v>
      </c>
      <c r="I30" s="147">
        <v>335</v>
      </c>
      <c r="J30" s="147">
        <f>+D29</f>
        <v>335.5</v>
      </c>
      <c r="K30" s="147">
        <f>+I30-J30</f>
        <v>-0.5</v>
      </c>
      <c r="L30" s="142">
        <f>(-2*POWER(2*9.81*G30*ABS(K30)/F30,0.5))*(LOG10(($D$2/(3.7*G30))+((2.51*$D$3*POWER(F30,0.5))/(G30*POWER(2*9.81*G30*ABS(K30),0.5)))))</f>
        <v>0.46658224443311469</v>
      </c>
      <c r="M30" s="146">
        <f>+IF(K30&lt;0,-H30*L30,H30*L30)</f>
        <v>-1.4544513134331098E-3</v>
      </c>
      <c r="N30" s="142">
        <f>+M30/K30</f>
        <v>2.9089026268662196E-3</v>
      </c>
      <c r="O30" s="311"/>
    </row>
    <row r="31" spans="2:21" ht="15.75" x14ac:dyDescent="0.3">
      <c r="B31" s="141"/>
      <c r="C31" s="142"/>
      <c r="D31" s="142"/>
      <c r="E31" s="142"/>
      <c r="F31" s="142"/>
      <c r="G31" s="142"/>
      <c r="H31" s="146"/>
      <c r="I31" s="142"/>
      <c r="J31" s="142"/>
      <c r="K31" s="142"/>
      <c r="L31" s="149" t="s">
        <v>166</v>
      </c>
      <c r="M31" s="150">
        <f>+SUM(M29:M30)-C29</f>
        <v>-3.0148199486177609E-3</v>
      </c>
      <c r="N31" s="151">
        <f>+SUM(N29:N30)</f>
        <v>4.8003456259722924E-3</v>
      </c>
      <c r="O31" s="312"/>
    </row>
    <row r="32" spans="2:21" x14ac:dyDescent="0.25">
      <c r="B32" s="141"/>
      <c r="C32" s="142"/>
      <c r="D32" s="142"/>
      <c r="E32" s="142"/>
      <c r="F32" s="142"/>
      <c r="G32" s="142"/>
      <c r="H32" s="146"/>
      <c r="I32" s="142"/>
      <c r="J32" s="142"/>
      <c r="K32" s="142"/>
      <c r="L32" s="142"/>
      <c r="M32" s="142"/>
      <c r="N32" s="142"/>
      <c r="O32" s="312"/>
    </row>
    <row r="33" spans="2:15" x14ac:dyDescent="0.25">
      <c r="B33" s="154" t="s">
        <v>148</v>
      </c>
      <c r="C33" s="142">
        <f>0.76/1000</f>
        <v>7.6000000000000004E-4</v>
      </c>
      <c r="D33" s="147">
        <v>335</v>
      </c>
      <c r="E33" s="144" t="s">
        <v>169</v>
      </c>
      <c r="F33" s="143">
        <v>119.71</v>
      </c>
      <c r="G33" s="143">
        <f>63/1000</f>
        <v>6.3E-2</v>
      </c>
      <c r="H33" s="146">
        <f>+PI()*G33^2/4</f>
        <v>3.1172453105244723E-3</v>
      </c>
      <c r="I33" s="147">
        <f>+D29+O29</f>
        <v>334.24391546629221</v>
      </c>
      <c r="J33" s="261">
        <f>+D33</f>
        <v>335</v>
      </c>
      <c r="K33" s="147">
        <f>+I33-J33</f>
        <v>-0.75608453370779216</v>
      </c>
      <c r="L33" s="142">
        <f>(-2*POWER(2*9.81*G33*ABS(K33)/F33,0.5))*(LOG10(($D$2/(3.7*G33))+((2.51*$D$3*POWER(F33,0.5))/(G33*POWER(2*9.81*G33*ABS(K33),0.5)))))</f>
        <v>0.58942641463977874</v>
      </c>
      <c r="M33" s="146">
        <f>+IF(K33&lt;0,-H33*L33,H33*L33)</f>
        <v>-1.8373867269351034E-3</v>
      </c>
      <c r="N33" s="142">
        <f>+M33/K33</f>
        <v>2.4301339929870959E-3</v>
      </c>
      <c r="O33" s="311">
        <f>2*M35/N35</f>
        <v>-0.44218515222929083</v>
      </c>
    </row>
    <row r="34" spans="2:15" x14ac:dyDescent="0.25">
      <c r="B34" s="141"/>
      <c r="C34" s="142"/>
      <c r="D34" s="142"/>
      <c r="E34" s="144" t="s">
        <v>122</v>
      </c>
      <c r="F34" s="143">
        <v>283.68</v>
      </c>
      <c r="G34" s="143">
        <f>75/1000</f>
        <v>7.4999999999999997E-2</v>
      </c>
      <c r="H34" s="146">
        <f>+PI()*G34^2/4</f>
        <v>4.4178646691106467E-3</v>
      </c>
      <c r="I34" s="147">
        <v>335.5</v>
      </c>
      <c r="J34" s="261">
        <f>+D33</f>
        <v>335</v>
      </c>
      <c r="K34" s="147">
        <f>+I34-J34</f>
        <v>0.5</v>
      </c>
      <c r="L34" s="262">
        <f>(-2*POWER(2*9.81*G34*ABS(K34)/F34,0.5))*(LOG10(($D$2/(3.7*G34))+((2.51*$D$3*POWER(F34,0.5))/(G34*POWER(2*9.81*G34*ABS(K34),0.5)))))</f>
        <v>0.32333694118275047</v>
      </c>
      <c r="M34" s="146">
        <f>+IF(K34&lt;0,-H34*L34,H34*L34)</f>
        <v>1.4284588486695806E-3</v>
      </c>
      <c r="N34" s="142">
        <f>+M34/K34</f>
        <v>2.8569176973391613E-3</v>
      </c>
      <c r="O34" s="311"/>
    </row>
    <row r="35" spans="2:15" ht="15.75" x14ac:dyDescent="0.3">
      <c r="B35" s="141"/>
      <c r="C35" s="142"/>
      <c r="D35" s="142"/>
      <c r="E35" s="142"/>
      <c r="F35" s="142"/>
      <c r="G35" s="142"/>
      <c r="H35" s="142"/>
      <c r="I35" s="142"/>
      <c r="J35" s="142"/>
      <c r="K35" s="142"/>
      <c r="L35" s="149" t="s">
        <v>166</v>
      </c>
      <c r="M35" s="150">
        <f>+SUM(M33:M34)-C33</f>
        <v>-1.1689278782655228E-3</v>
      </c>
      <c r="N35" s="151">
        <f>+SUM(N33:N34)</f>
        <v>5.2870516903262572E-3</v>
      </c>
      <c r="O35" s="312"/>
    </row>
    <row r="36" spans="2:15" x14ac:dyDescent="0.25">
      <c r="B36" s="154"/>
      <c r="C36" s="142"/>
      <c r="D36" s="142"/>
      <c r="E36" s="142"/>
      <c r="F36" s="142"/>
      <c r="G36" s="142"/>
      <c r="H36" s="142"/>
      <c r="I36" s="142"/>
      <c r="J36" s="142"/>
      <c r="K36" s="142"/>
      <c r="L36" s="142"/>
      <c r="M36" s="142"/>
      <c r="N36" s="142"/>
      <c r="O36" s="312"/>
    </row>
    <row r="37" spans="2:15" x14ac:dyDescent="0.25">
      <c r="B37" s="154" t="s">
        <v>142</v>
      </c>
      <c r="C37" s="142">
        <f>3.71/1000</f>
        <v>3.7099999999999998E-3</v>
      </c>
      <c r="D37" s="143">
        <v>335.5</v>
      </c>
      <c r="E37" s="144" t="s">
        <v>168</v>
      </c>
      <c r="F37" s="143">
        <v>184.94</v>
      </c>
      <c r="G37" s="145">
        <f>110/1000</f>
        <v>0.11</v>
      </c>
      <c r="H37" s="146">
        <f>+PI()*G37^2/4</f>
        <v>9.5033177771091243E-3</v>
      </c>
      <c r="I37" s="147">
        <f>+D23+O23</f>
        <v>335.09270851114798</v>
      </c>
      <c r="J37" s="261">
        <f>+D37</f>
        <v>335.5</v>
      </c>
      <c r="K37" s="147">
        <f>+I37-J37</f>
        <v>-0.40729148885202449</v>
      </c>
      <c r="L37" s="262">
        <f>(-2*POWER(2*9.81*G37*ABS(K37)/F37,0.5))*(LOG10(($D$2/(3.7*G37))+((2.51*$D$3*POWER(F37,0.5))/(G37*POWER(2*9.81*G37*ABS(K37),0.5)))))</f>
        <v>0.47861086927425267</v>
      </c>
      <c r="M37" s="146">
        <f>+IF(K37&lt;0,-H37*L37,H37*L37)</f>
        <v>-4.5483911822916563E-3</v>
      </c>
      <c r="N37" s="142">
        <f>+M37/K37</f>
        <v>1.116741033580537E-2</v>
      </c>
      <c r="O37" s="311">
        <f>2*M40/N40</f>
        <v>5.0379133703068742E-2</v>
      </c>
    </row>
    <row r="38" spans="2:15" x14ac:dyDescent="0.25">
      <c r="B38" s="141"/>
      <c r="C38" s="142"/>
      <c r="D38" s="142"/>
      <c r="E38" s="144" t="s">
        <v>171</v>
      </c>
      <c r="F38" s="143">
        <v>283.68</v>
      </c>
      <c r="G38" s="143">
        <f>75/1000</f>
        <v>7.4999999999999997E-2</v>
      </c>
      <c r="H38" s="146">
        <f>+PI()*G38^2/4</f>
        <v>4.4178646691106467E-3</v>
      </c>
      <c r="I38" s="147">
        <f>+D33+O33</f>
        <v>334.55781484777071</v>
      </c>
      <c r="J38" s="261">
        <f>+D37</f>
        <v>335.5</v>
      </c>
      <c r="K38" s="147">
        <f>+I38-J38</f>
        <v>-0.94218515222928545</v>
      </c>
      <c r="L38" s="262">
        <f>(-2*POWER(2*9.81*G38*ABS(K38)/F38,0.5))*(LOG10(($D$2/(3.7*G38))+((2.51*$D$3*POWER(F38,0.5))/(G38*POWER(2*9.81*G38*ABS(K38),0.5)))))</f>
        <v>0.46290634993265239</v>
      </c>
      <c r="M38" s="146">
        <f>+IF(K38&lt;0,-H38*L38,H38*L38)</f>
        <v>-2.0450576084744348E-3</v>
      </c>
      <c r="N38" s="142">
        <f>+M38/K38</f>
        <v>2.170547480647158E-3</v>
      </c>
      <c r="O38" s="311"/>
    </row>
    <row r="39" spans="2:15" x14ac:dyDescent="0.25">
      <c r="B39" s="141"/>
      <c r="C39" s="142"/>
      <c r="D39" s="142"/>
      <c r="E39" s="144" t="s">
        <v>170</v>
      </c>
      <c r="F39" s="143">
        <v>372.26</v>
      </c>
      <c r="G39" s="145">
        <f>110/1000</f>
        <v>0.11</v>
      </c>
      <c r="H39" s="146">
        <f>+PI()*G39^2/4</f>
        <v>9.5033177771091243E-3</v>
      </c>
      <c r="I39" s="147">
        <v>339.29610096713299</v>
      </c>
      <c r="J39" s="261">
        <f>+D37</f>
        <v>335.5</v>
      </c>
      <c r="K39" s="147">
        <f>+I39-J39</f>
        <v>3.7961009671329862</v>
      </c>
      <c r="L39" s="262">
        <f>(-2*POWER(2*9.81*G39*ABS(K39)/F39,0.5))*(LOG10(($D$2/(3.7*G39))+((2.51*$D$3*POWER(F39,0.5))/(G39*POWER(2*9.81*G39*ABS(K39),0.5)))))</f>
        <v>1.1270271547920176</v>
      </c>
      <c r="M39" s="146">
        <f>+IF(K39&lt;0,-H39*L39,H39*L39)</f>
        <v>1.0710497195419699E-2</v>
      </c>
      <c r="N39" s="142">
        <f>+M39/K39</f>
        <v>2.8214468709215671E-3</v>
      </c>
      <c r="O39" s="311"/>
    </row>
    <row r="40" spans="2:15" ht="16.5" thickBot="1" x14ac:dyDescent="0.35">
      <c r="B40" s="299"/>
      <c r="C40" s="300"/>
      <c r="D40" s="300"/>
      <c r="E40" s="300"/>
      <c r="F40" s="300"/>
      <c r="G40" s="300"/>
      <c r="H40" s="300"/>
      <c r="I40" s="300"/>
      <c r="J40" s="300"/>
      <c r="K40" s="300"/>
      <c r="L40" s="301" t="s">
        <v>166</v>
      </c>
      <c r="M40" s="302">
        <f>+SUM(M37:M39)-C37</f>
        <v>4.0704840465360763E-4</v>
      </c>
      <c r="N40" s="303">
        <f>+SUM(N37:N39)</f>
        <v>1.6159404687374094E-2</v>
      </c>
      <c r="O40" s="313"/>
    </row>
    <row r="42" spans="2:15" ht="15.75" thickBot="1" x14ac:dyDescent="0.3"/>
    <row r="43" spans="2:15" ht="15.75" thickBot="1" x14ac:dyDescent="0.3">
      <c r="B43" s="131">
        <f>+B4+1</f>
        <v>2</v>
      </c>
      <c r="D43" s="297"/>
    </row>
    <row r="44" spans="2:15" ht="32.25" thickBot="1" x14ac:dyDescent="0.3">
      <c r="B44" s="125" t="s">
        <v>151</v>
      </c>
      <c r="C44" s="298" t="s">
        <v>161</v>
      </c>
      <c r="D44" s="298" t="s">
        <v>153</v>
      </c>
      <c r="E44" s="125" t="s">
        <v>152</v>
      </c>
      <c r="F44" s="125" t="s">
        <v>78</v>
      </c>
      <c r="G44" s="125" t="s">
        <v>115</v>
      </c>
      <c r="H44" s="125" t="s">
        <v>154</v>
      </c>
      <c r="I44" s="125" t="s">
        <v>155</v>
      </c>
      <c r="J44" s="125" t="s">
        <v>156</v>
      </c>
      <c r="K44" s="125" t="s">
        <v>157</v>
      </c>
      <c r="L44" s="125" t="s">
        <v>82</v>
      </c>
      <c r="M44" s="125" t="s">
        <v>164</v>
      </c>
      <c r="N44" s="125" t="s">
        <v>158</v>
      </c>
      <c r="O44" s="309" t="s">
        <v>165</v>
      </c>
    </row>
    <row r="45" spans="2:15" x14ac:dyDescent="0.25">
      <c r="B45" s="132" t="s">
        <v>127</v>
      </c>
      <c r="C45" s="133">
        <f>2.97/1000</f>
        <v>2.97E-3</v>
      </c>
      <c r="D45" s="134">
        <f>+D6+O6</f>
        <v>336.60321509266385</v>
      </c>
      <c r="E45" s="135" t="s">
        <v>110</v>
      </c>
      <c r="F45" s="136">
        <v>310.83</v>
      </c>
      <c r="G45" s="137">
        <f>110/1000</f>
        <v>0.11</v>
      </c>
      <c r="H45" s="138">
        <f>+PI()*G45^2/4</f>
        <v>9.5033177771091243E-3</v>
      </c>
      <c r="I45" s="134">
        <v>339.29610096713299</v>
      </c>
      <c r="J45" s="134">
        <f>+D45</f>
        <v>336.60321509266385</v>
      </c>
      <c r="K45" s="134">
        <f>+I45-J45</f>
        <v>2.6928858744691411</v>
      </c>
      <c r="L45" s="133">
        <f>(-2*POWER(2*9.81*G45*ABS(K45)/F45,0.5))*(LOG10(($D$2/(3.7*G45))+((2.51*$D$3*POWER(F45,0.5))/(G45*POWER(2*9.81*G45*ABS(K45),0.5)))))</f>
        <v>1.0293451766547943</v>
      </c>
      <c r="M45" s="139">
        <f>+IF(K45&lt;0,-H45*L45,H45*L45)</f>
        <v>9.7821943160850394E-3</v>
      </c>
      <c r="N45" s="133">
        <f>+M45/K45</f>
        <v>3.6326063457900685E-3</v>
      </c>
      <c r="O45" s="310">
        <f>2*M47/N47</f>
        <v>-0.31499931540521009</v>
      </c>
    </row>
    <row r="46" spans="2:15" x14ac:dyDescent="0.25">
      <c r="B46" s="141"/>
      <c r="C46" s="142"/>
      <c r="D46" s="143"/>
      <c r="E46" s="144" t="s">
        <v>138</v>
      </c>
      <c r="F46" s="143">
        <v>240.22</v>
      </c>
      <c r="G46" s="145">
        <f>110/1000</f>
        <v>0.11</v>
      </c>
      <c r="H46" s="146">
        <f>+PI()*G46^2/4</f>
        <v>9.5033177771091243E-3</v>
      </c>
      <c r="I46" s="147">
        <f>+D10+O10</f>
        <v>335.07592708413017</v>
      </c>
      <c r="J46" s="147">
        <f>+D45</f>
        <v>336.60321509266385</v>
      </c>
      <c r="K46" s="147">
        <f>+I46-J46</f>
        <v>-1.5272880085336737</v>
      </c>
      <c r="L46" s="142">
        <f>(-2*POWER(2*9.81*G46*ABS(K46)/F46,0.5))*(LOG10(($D$2/(3.7*G46))+((2.51*$D$3*POWER(F46,0.5))/(G46*POWER(2*9.81*G46*ABS(K46),0.5)))))</f>
        <v>0.86636965895184181</v>
      </c>
      <c r="M46" s="146">
        <f>+IF(K46&lt;0,-H46*L46,H46*L46)</f>
        <v>-8.2333861814650067E-3</v>
      </c>
      <c r="N46" s="142">
        <f>+M46/K46</f>
        <v>5.3908536801580446E-3</v>
      </c>
      <c r="O46" s="311"/>
    </row>
    <row r="47" spans="2:15" ht="15.75" x14ac:dyDescent="0.3">
      <c r="B47" s="141"/>
      <c r="C47" s="142"/>
      <c r="D47" s="143"/>
      <c r="E47" s="144"/>
      <c r="F47" s="143"/>
      <c r="G47" s="145"/>
      <c r="H47" s="146"/>
      <c r="I47" s="147"/>
      <c r="J47" s="147"/>
      <c r="K47" s="147"/>
      <c r="L47" s="149" t="s">
        <v>166</v>
      </c>
      <c r="M47" s="150">
        <f>+SUM(M45:M46)-C45</f>
        <v>-1.4211918653799674E-3</v>
      </c>
      <c r="N47" s="151">
        <f>+SUM(N45:N46)</f>
        <v>9.0234600259481122E-3</v>
      </c>
      <c r="O47" s="311"/>
    </row>
    <row r="48" spans="2:15" x14ac:dyDescent="0.25">
      <c r="B48" s="141"/>
      <c r="C48" s="142"/>
      <c r="D48" s="143"/>
      <c r="E48" s="144"/>
      <c r="F48" s="142"/>
      <c r="G48" s="142"/>
      <c r="H48" s="146"/>
      <c r="I48" s="152"/>
      <c r="J48" s="142"/>
      <c r="K48" s="142"/>
      <c r="L48" s="142"/>
      <c r="M48" s="142"/>
      <c r="N48" s="142"/>
      <c r="O48" s="312"/>
    </row>
    <row r="49" spans="2:15" x14ac:dyDescent="0.25">
      <c r="B49" s="154" t="s">
        <v>128</v>
      </c>
      <c r="C49" s="142">
        <f>3.73/1000</f>
        <v>3.7299999999999998E-3</v>
      </c>
      <c r="D49" s="147">
        <f>+D10+O10</f>
        <v>335.07592708413017</v>
      </c>
      <c r="E49" s="144" t="s">
        <v>138</v>
      </c>
      <c r="F49" s="143">
        <v>240.22</v>
      </c>
      <c r="G49" s="155">
        <f>110/1000</f>
        <v>0.11</v>
      </c>
      <c r="H49" s="146">
        <f>+PI()*G49^2/4</f>
        <v>9.5033177771091243E-3</v>
      </c>
      <c r="I49" s="156">
        <f>+D45+O45</f>
        <v>336.28821577725864</v>
      </c>
      <c r="J49" s="147">
        <f>+D49</f>
        <v>335.07592708413017</v>
      </c>
      <c r="K49" s="147">
        <f>+I49-J49</f>
        <v>1.2122886931284711</v>
      </c>
      <c r="L49" s="142">
        <f>(-2*POWER(2*9.81*G49*ABS(K49)/F49,0.5))*(LOG10(($D$2/(3.7*G49))+((2.51*$D$3*POWER(F49,0.5))/(G49*POWER(2*9.81*G49*ABS(K49),0.5)))))</f>
        <v>0.76158577606791644</v>
      </c>
      <c r="M49" s="146">
        <f>+IF(K49&lt;0,-H49*L49,H49*L49)</f>
        <v>7.2375916444996791E-3</v>
      </c>
      <c r="N49" s="142">
        <f>+M49/K49</f>
        <v>5.9701881948780022E-3</v>
      </c>
      <c r="O49" s="311">
        <f>2*M52/N52</f>
        <v>5.2474551064813371E-2</v>
      </c>
    </row>
    <row r="50" spans="2:15" x14ac:dyDescent="0.25">
      <c r="B50" s="141"/>
      <c r="C50" s="142"/>
      <c r="D50" s="143"/>
      <c r="E50" s="144" t="s">
        <v>139</v>
      </c>
      <c r="F50" s="147">
        <v>237.3</v>
      </c>
      <c r="G50" s="155">
        <f>110/1000</f>
        <v>0.11</v>
      </c>
      <c r="H50" s="146">
        <f>+PI()*G50^2/4</f>
        <v>9.5033177771091243E-3</v>
      </c>
      <c r="I50" s="156">
        <f>+D15+O15</f>
        <v>334.86216354876655</v>
      </c>
      <c r="J50" s="147">
        <f>+D49</f>
        <v>335.07592708413017</v>
      </c>
      <c r="K50" s="147">
        <f>+I50-J50</f>
        <v>-0.21376353536362558</v>
      </c>
      <c r="L50" s="142">
        <f>(-2*POWER(2*9.81*G50*ABS(K50)/F50,0.5))*(LOG10(($D$2/(3.7*G50))+((2.51*$D$3*POWER(F50,0.5))/(G50*POWER(2*9.81*G50*ABS(K50),0.5)))))</f>
        <v>0.28913240521481248</v>
      </c>
      <c r="M50" s="146">
        <f>+IF(K50&lt;0,-H50*L50,H50*L50)</f>
        <v>-2.7477171264162462E-3</v>
      </c>
      <c r="N50" s="142">
        <f>+M50/K50</f>
        <v>1.2854003007305255E-2</v>
      </c>
      <c r="O50" s="311"/>
    </row>
    <row r="51" spans="2:15" x14ac:dyDescent="0.25">
      <c r="B51" s="141"/>
      <c r="C51" s="142"/>
      <c r="D51" s="143"/>
      <c r="E51" s="144" t="s">
        <v>112</v>
      </c>
      <c r="F51" s="143">
        <v>401.36</v>
      </c>
      <c r="G51" s="155">
        <f>110/1000</f>
        <v>0.11</v>
      </c>
      <c r="H51" s="146">
        <f>+PI()*G51^2/4</f>
        <v>9.5033177771091243E-3</v>
      </c>
      <c r="I51" s="156">
        <f>+D23+O23</f>
        <v>335.09270851114798</v>
      </c>
      <c r="J51" s="147">
        <f>+D49</f>
        <v>335.07592708413017</v>
      </c>
      <c r="K51" s="147">
        <f>+I51-J51</f>
        <v>1.6781427017804162E-2</v>
      </c>
      <c r="L51" s="142">
        <f>(-2*POWER(2*9.81*G51*ABS(K51)/F51,0.5))*(LOG10(($D$2/(3.7*G51))+((2.51*$D$3*POWER(F51,0.5))/(G51*POWER(2*9.81*G51*ABS(K51),0.5)))))</f>
        <v>4.9670727791968738E-2</v>
      </c>
      <c r="M51" s="146">
        <f>+IF(K51&lt;0,-H51*L51,H51*L51)</f>
        <v>4.7203671042736473E-4</v>
      </c>
      <c r="N51" s="142">
        <f>+M51/K51</f>
        <v>2.812852029368897E-2</v>
      </c>
      <c r="O51" s="311"/>
    </row>
    <row r="52" spans="2:15" ht="15.75" x14ac:dyDescent="0.3">
      <c r="B52" s="141"/>
      <c r="C52" s="142"/>
      <c r="D52" s="143"/>
      <c r="E52" s="144"/>
      <c r="F52" s="143"/>
      <c r="G52" s="155"/>
      <c r="H52" s="146"/>
      <c r="I52" s="156"/>
      <c r="J52" s="147"/>
      <c r="K52" s="147"/>
      <c r="L52" s="149" t="s">
        <v>166</v>
      </c>
      <c r="M52" s="150">
        <f>+SUM(M49:M51)-C49</f>
        <v>1.2319112285107984E-3</v>
      </c>
      <c r="N52" s="151">
        <f>+SUM(N49:N51)</f>
        <v>4.6952711495872226E-2</v>
      </c>
      <c r="O52" s="312"/>
    </row>
    <row r="53" spans="2:15" x14ac:dyDescent="0.25">
      <c r="B53" s="141"/>
      <c r="C53" s="142"/>
      <c r="D53" s="143"/>
      <c r="E53" s="144"/>
      <c r="F53" s="142"/>
      <c r="G53" s="142"/>
      <c r="H53" s="146"/>
      <c r="I53" s="152"/>
      <c r="J53" s="143"/>
      <c r="K53" s="142"/>
      <c r="L53" s="142"/>
      <c r="M53" s="142"/>
      <c r="N53" s="142"/>
      <c r="O53" s="312"/>
    </row>
    <row r="54" spans="2:15" x14ac:dyDescent="0.25">
      <c r="B54" s="154" t="s">
        <v>141</v>
      </c>
      <c r="C54" s="179">
        <f>1.9/1000</f>
        <v>1.9E-3</v>
      </c>
      <c r="D54" s="147">
        <f>+D15+O15</f>
        <v>334.86216354876655</v>
      </c>
      <c r="E54" s="144" t="s">
        <v>139</v>
      </c>
      <c r="F54" s="147">
        <v>237.3</v>
      </c>
      <c r="G54" s="155">
        <f>110/1000</f>
        <v>0.11</v>
      </c>
      <c r="H54" s="146">
        <f>+PI()*G54^2/4</f>
        <v>9.5033177771091243E-3</v>
      </c>
      <c r="I54" s="156">
        <f>+D49+O49</f>
        <v>335.12840163519496</v>
      </c>
      <c r="J54" s="147">
        <f>+D54</f>
        <v>334.86216354876655</v>
      </c>
      <c r="K54" s="147">
        <f>+I54-J54</f>
        <v>0.26623808642841595</v>
      </c>
      <c r="L54" s="142">
        <f>(-2*POWER(2*9.81*G54*ABS(K54)/F54,0.5))*(LOG10(($D$2/(3.7*G54))+((2.51*$D$3*POWER(F54,0.5))/(G54*POWER(2*9.81*G54*ABS(K54),0.5)))))</f>
        <v>0.32733137793471584</v>
      </c>
      <c r="M54" s="146">
        <f>+IF(K54&lt;0,-H54*L54,H54*L54)</f>
        <v>3.1107341029326103E-3</v>
      </c>
      <c r="N54" s="142">
        <f>+M54/K54</f>
        <v>1.1684031179246778E-2</v>
      </c>
      <c r="O54" s="311">
        <f>2*M56/N56</f>
        <v>7.5657913930964132E-2</v>
      </c>
    </row>
    <row r="55" spans="2:15" x14ac:dyDescent="0.25">
      <c r="B55" s="141"/>
      <c r="C55" s="142"/>
      <c r="D55" s="143"/>
      <c r="E55" s="144" t="s">
        <v>117</v>
      </c>
      <c r="F55" s="143">
        <v>401.35</v>
      </c>
      <c r="G55" s="143">
        <f>75/1000</f>
        <v>7.4999999999999997E-2</v>
      </c>
      <c r="H55" s="146">
        <f>+PI()*G55^2/4</f>
        <v>4.4178646691106467E-3</v>
      </c>
      <c r="I55" s="156">
        <f>+D19+O19</f>
        <v>334.69458258069409</v>
      </c>
      <c r="J55" s="147">
        <f>+D54</f>
        <v>334.86216354876655</v>
      </c>
      <c r="K55" s="147">
        <f>+I55-J55</f>
        <v>-0.16758096807245693</v>
      </c>
      <c r="L55" s="142">
        <f>(-2*POWER(2*9.81*G55*ABS(K55)/F55,0.5))*(LOG10(($D$2/(3.7*G55))+((2.51*$D$3*POWER(F55,0.5))/(G55*POWER(2*9.81*G55*ABS(K55),0.5)))))</f>
        <v>0.14196130976249721</v>
      </c>
      <c r="M55" s="146">
        <f>+IF(K55&lt;0,-H55*L55,H55*L55)</f>
        <v>-6.2716585478040873E-4</v>
      </c>
      <c r="N55" s="142">
        <f>+M55/K55</f>
        <v>3.7424646843503208E-3</v>
      </c>
      <c r="O55" s="311"/>
    </row>
    <row r="56" spans="2:15" ht="15.75" x14ac:dyDescent="0.3">
      <c r="B56" s="141"/>
      <c r="C56" s="142"/>
      <c r="D56" s="143"/>
      <c r="E56" s="144"/>
      <c r="F56" s="142"/>
      <c r="G56" s="142"/>
      <c r="H56" s="146"/>
      <c r="I56" s="152"/>
      <c r="J56" s="143"/>
      <c r="K56" s="142"/>
      <c r="L56" s="149" t="s">
        <v>166</v>
      </c>
      <c r="M56" s="150">
        <f>+SUM(M54:M55)-C54</f>
        <v>5.8356824815220172E-4</v>
      </c>
      <c r="N56" s="151">
        <f>+SUM(N54:N55)</f>
        <v>1.5426495863597098E-2</v>
      </c>
      <c r="O56" s="312"/>
    </row>
    <row r="57" spans="2:15" ht="15.75" x14ac:dyDescent="0.3">
      <c r="B57" s="141"/>
      <c r="C57" s="142"/>
      <c r="D57" s="143"/>
      <c r="E57" s="144"/>
      <c r="F57" s="142"/>
      <c r="G57" s="142"/>
      <c r="H57" s="146"/>
      <c r="I57" s="152"/>
      <c r="J57" s="143"/>
      <c r="K57" s="142"/>
      <c r="L57" s="149"/>
      <c r="M57" s="150"/>
      <c r="N57" s="151"/>
      <c r="O57" s="312"/>
    </row>
    <row r="58" spans="2:15" x14ac:dyDescent="0.25">
      <c r="B58" s="154" t="s">
        <v>145</v>
      </c>
      <c r="C58" s="143">
        <f>1.95/1000</f>
        <v>1.9499999999999999E-3</v>
      </c>
      <c r="D58" s="147">
        <f>+D19+O19</f>
        <v>334.69458258069409</v>
      </c>
      <c r="E58" s="144" t="s">
        <v>117</v>
      </c>
      <c r="F58" s="143">
        <v>401.35</v>
      </c>
      <c r="G58" s="143">
        <f>75/1000</f>
        <v>7.4999999999999997E-2</v>
      </c>
      <c r="H58" s="146">
        <f>+PI()*G58^2/4</f>
        <v>4.4178646691106467E-3</v>
      </c>
      <c r="I58" s="147">
        <f>+D54+O54</f>
        <v>334.93782146269751</v>
      </c>
      <c r="J58" s="147">
        <f>+D58</f>
        <v>334.69458258069409</v>
      </c>
      <c r="K58" s="147">
        <f>+I58-J58</f>
        <v>0.24323888200342481</v>
      </c>
      <c r="L58" s="262">
        <f>(-2*POWER(2*9.81*G58*ABS(K58)/F58,0.5))*(LOG10(($D$2/(3.7*G58))+((2.51*$D$3*POWER(F58,0.5))/(G58*POWER(2*9.81*G58*ABS(K58),0.5)))))</f>
        <v>0.17584186608650601</v>
      </c>
      <c r="M58" s="146">
        <f>+IF(K58&lt;0,-H58*L58,H58*L58)</f>
        <v>7.7684556753406051E-4</v>
      </c>
      <c r="N58" s="142">
        <f>+M58/K58</f>
        <v>3.1937557068821031E-3</v>
      </c>
      <c r="O58" s="311">
        <f>2*M60/N60</f>
        <v>5.3407415940633918E-2</v>
      </c>
    </row>
    <row r="59" spans="2:15" x14ac:dyDescent="0.25">
      <c r="B59" s="141"/>
      <c r="C59" s="142"/>
      <c r="D59" s="143"/>
      <c r="E59" s="144" t="s">
        <v>167</v>
      </c>
      <c r="F59" s="143">
        <v>249.85</v>
      </c>
      <c r="G59" s="143">
        <f>75/1000</f>
        <v>7.4999999999999997E-2</v>
      </c>
      <c r="H59" s="146">
        <f>+PI()*G59^2/4</f>
        <v>4.4178646691106467E-3</v>
      </c>
      <c r="I59" s="147">
        <f>+D23+O23</f>
        <v>335.09270851114798</v>
      </c>
      <c r="J59" s="147">
        <f>+D58</f>
        <v>334.69458258069409</v>
      </c>
      <c r="K59" s="147">
        <f>+I59-J59</f>
        <v>0.39812593045388667</v>
      </c>
      <c r="L59" s="142">
        <f>(-2*POWER(2*9.81*G59*ABS(K59)/F59,0.5))*(LOG10(($D$2/(3.7*G59))+((2.51*$D$3*POWER(F59,0.5))/(G59*POWER(2*9.81*G59*ABS(K59),0.5)))))</f>
        <v>0.30533214707977968</v>
      </c>
      <c r="M59" s="146">
        <f>+IF(K59&lt;0,-H59*L59,H59*L59)</f>
        <v>1.3489161049274542E-3</v>
      </c>
      <c r="N59" s="142">
        <f>+M59/K59</f>
        <v>3.3881644016244094E-3</v>
      </c>
      <c r="O59" s="311"/>
    </row>
    <row r="60" spans="2:15" ht="15.75" x14ac:dyDescent="0.3">
      <c r="B60" s="141"/>
      <c r="C60" s="142"/>
      <c r="D60" s="152"/>
      <c r="E60" s="144"/>
      <c r="F60" s="142"/>
      <c r="G60" s="142"/>
      <c r="H60" s="146"/>
      <c r="I60" s="152"/>
      <c r="J60" s="143"/>
      <c r="K60" s="142"/>
      <c r="L60" s="149" t="s">
        <v>166</v>
      </c>
      <c r="M60" s="150">
        <f>+SUM(M58:M59)-C58</f>
        <v>1.7576167246151483E-4</v>
      </c>
      <c r="N60" s="151">
        <f>+SUM(N58:N59)</f>
        <v>6.5819201085065126E-3</v>
      </c>
      <c r="O60" s="312"/>
    </row>
    <row r="61" spans="2:15" x14ac:dyDescent="0.25">
      <c r="B61" s="141"/>
      <c r="C61" s="142"/>
      <c r="D61" s="152"/>
      <c r="E61" s="144"/>
      <c r="F61" s="142"/>
      <c r="G61" s="142"/>
      <c r="H61" s="146"/>
      <c r="I61" s="152"/>
      <c r="J61" s="143"/>
      <c r="K61" s="142"/>
      <c r="L61" s="142"/>
      <c r="M61" s="142"/>
      <c r="N61" s="142"/>
      <c r="O61" s="312"/>
    </row>
    <row r="62" spans="2:15" x14ac:dyDescent="0.25">
      <c r="B62" s="154" t="s">
        <v>146</v>
      </c>
      <c r="C62" s="143">
        <f>4.52/1000</f>
        <v>4.5199999999999997E-3</v>
      </c>
      <c r="D62" s="156">
        <f>+D23+O23</f>
        <v>335.09270851114798</v>
      </c>
      <c r="E62" s="144" t="s">
        <v>112</v>
      </c>
      <c r="F62" s="143">
        <v>401.36</v>
      </c>
      <c r="G62" s="145">
        <f>110/1000</f>
        <v>0.11</v>
      </c>
      <c r="H62" s="146">
        <f>+PI()*G62^2/4</f>
        <v>9.5033177771091243E-3</v>
      </c>
      <c r="I62" s="156">
        <f>+D49+O49</f>
        <v>335.12840163519496</v>
      </c>
      <c r="J62" s="147">
        <f>+D62</f>
        <v>335.09270851114798</v>
      </c>
      <c r="K62" s="147">
        <f>+I62-J62</f>
        <v>3.5693124046986213E-2</v>
      </c>
      <c r="L62" s="142">
        <f>(-2*POWER(2*9.81*G62*ABS(K62)/F62,0.5))*(LOG10(($D$2/(3.7*G62))+((2.51*$D$3*POWER(F62,0.5))/(G62*POWER(2*9.81*G62*ABS(K62),0.5)))))</f>
        <v>7.6972306609794566E-2</v>
      </c>
      <c r="M62" s="146">
        <f>+IF(K62&lt;0,-H62*L62,H62*L62)</f>
        <v>7.3149228974995486E-4</v>
      </c>
      <c r="N62" s="142">
        <f>+M62/K62</f>
        <v>2.0493927311798846E-2</v>
      </c>
      <c r="O62" s="311">
        <f>2*M66/N66</f>
        <v>-7.457514452099108E-2</v>
      </c>
    </row>
    <row r="63" spans="2:15" x14ac:dyDescent="0.25">
      <c r="B63" s="141"/>
      <c r="C63" s="142"/>
      <c r="D63" s="152"/>
      <c r="E63" s="144" t="s">
        <v>167</v>
      </c>
      <c r="F63" s="143">
        <v>249.85</v>
      </c>
      <c r="G63" s="145">
        <f>75/1000</f>
        <v>7.4999999999999997E-2</v>
      </c>
      <c r="H63" s="146">
        <f>+PI()*G63^2/4</f>
        <v>4.4178646691106467E-3</v>
      </c>
      <c r="I63" s="156">
        <f>+D58+O58</f>
        <v>334.74798999663471</v>
      </c>
      <c r="J63" s="147">
        <f>+D62</f>
        <v>335.09270851114798</v>
      </c>
      <c r="K63" s="147">
        <f>+I63-J63</f>
        <v>-0.34471851451326074</v>
      </c>
      <c r="L63" s="142">
        <f>(-2*POWER(2*9.81*G63*ABS(K63)/F63,0.5))*(LOG10(($D$2/(3.7*G63))+((2.51*$D$3*POWER(F63,0.5))/(G63*POWER(2*9.81*G63*ABS(K63),0.5)))))</f>
        <v>0.28131754416586474</v>
      </c>
      <c r="M63" s="146">
        <f>+IF(K63&lt;0,-H63*L63,H63*L63)</f>
        <v>-1.2428228391713478E-3</v>
      </c>
      <c r="N63" s="142">
        <f>+M63/K63</f>
        <v>3.6053266269327074E-3</v>
      </c>
      <c r="O63" s="311"/>
    </row>
    <row r="64" spans="2:15" x14ac:dyDescent="0.25">
      <c r="B64" s="141"/>
      <c r="C64" s="142"/>
      <c r="D64" s="152"/>
      <c r="E64" s="144" t="s">
        <v>140</v>
      </c>
      <c r="F64" s="143">
        <v>298.01</v>
      </c>
      <c r="G64" s="145">
        <f>63/1000</f>
        <v>6.3E-2</v>
      </c>
      <c r="H64" s="146">
        <f>+PI()*G64^2/4</f>
        <v>3.1172453105244723E-3</v>
      </c>
      <c r="I64" s="156">
        <f>+D29+O29</f>
        <v>334.24391546629221</v>
      </c>
      <c r="J64" s="147">
        <f>+D62</f>
        <v>335.09270851114798</v>
      </c>
      <c r="K64" s="147">
        <f>+I64-J64</f>
        <v>-0.84879304485576768</v>
      </c>
      <c r="L64" s="142">
        <f>(-2*POWER(2*9.81*G64*ABS(K64)/F64,0.5))*(LOG10(($D$2/(3.7*G64))+((2.51*$D$3*POWER(F64,0.5))/(G64*POWER(2*9.81*G64*ABS(K64),0.5)))))</f>
        <v>0.37553215386526789</v>
      </c>
      <c r="M64" s="146">
        <f>+IF(K64&lt;0,-H64*L64,H64*L64)</f>
        <v>-1.1706258455876609E-3</v>
      </c>
      <c r="N64" s="142">
        <f>+M64/K64</f>
        <v>1.3791652189923177E-3</v>
      </c>
      <c r="O64" s="311"/>
    </row>
    <row r="65" spans="2:15" x14ac:dyDescent="0.25">
      <c r="B65" s="141"/>
      <c r="C65" s="142"/>
      <c r="D65" s="142"/>
      <c r="E65" s="144" t="s">
        <v>168</v>
      </c>
      <c r="F65" s="143">
        <v>184.94</v>
      </c>
      <c r="G65" s="145">
        <f>110/1000</f>
        <v>0.11</v>
      </c>
      <c r="H65" s="146">
        <f>+PI()*G65^2/4</f>
        <v>9.5033177771091243E-3</v>
      </c>
      <c r="I65" s="156">
        <f>+D37+O37</f>
        <v>335.55037913370307</v>
      </c>
      <c r="J65" s="147">
        <f>+D62</f>
        <v>335.09270851114798</v>
      </c>
      <c r="K65" s="147">
        <f>+I65-J65</f>
        <v>0.45767062255509927</v>
      </c>
      <c r="L65" s="142">
        <f>(-2*POWER(2*9.81*G65*ABS(K65)/F65,0.5))*(LOG10(($D$2/(3.7*G65))+((2.51*$D$3*POWER(F65,0.5))/(G65*POWER(2*9.81*G65*ABS(K65),0.5)))))</f>
        <v>0.51100838825147432</v>
      </c>
      <c r="M65" s="146">
        <f>+IF(K65&lt;0,-H65*L65,H65*L65)</f>
        <v>4.8562751003221171E-3</v>
      </c>
      <c r="N65" s="142">
        <f>+M65/K65</f>
        <v>1.0610851693321143E-2</v>
      </c>
      <c r="O65" s="311"/>
    </row>
    <row r="66" spans="2:15" ht="15.75" x14ac:dyDescent="0.3">
      <c r="B66" s="141"/>
      <c r="C66" s="142"/>
      <c r="D66" s="142"/>
      <c r="E66" s="142"/>
      <c r="F66" s="142"/>
      <c r="G66" s="142"/>
      <c r="H66" s="146"/>
      <c r="I66" s="152"/>
      <c r="J66" s="143"/>
      <c r="K66" s="142"/>
      <c r="L66" s="149" t="s">
        <v>166</v>
      </c>
      <c r="M66" s="150">
        <f>+SUM(M62:M65)-C62</f>
        <v>-1.3456812946869364E-3</v>
      </c>
      <c r="N66" s="151">
        <f>+SUM(N62:N65)</f>
        <v>3.6089270851045012E-2</v>
      </c>
      <c r="O66" s="312"/>
    </row>
    <row r="67" spans="2:15" x14ac:dyDescent="0.25">
      <c r="B67" s="141"/>
      <c r="C67" s="142"/>
      <c r="D67" s="142"/>
      <c r="E67" s="142"/>
      <c r="F67" s="142"/>
      <c r="G67" s="142"/>
      <c r="H67" s="146"/>
      <c r="I67" s="142"/>
      <c r="J67" s="143"/>
      <c r="K67" s="142"/>
      <c r="L67" s="142"/>
      <c r="M67" s="142"/>
      <c r="N67" s="142"/>
      <c r="O67" s="312"/>
    </row>
    <row r="68" spans="2:15" x14ac:dyDescent="0.25">
      <c r="B68" s="154" t="s">
        <v>147</v>
      </c>
      <c r="C68" s="142">
        <f>0.79/1000</f>
        <v>7.9000000000000001E-4</v>
      </c>
      <c r="D68" s="147">
        <f>+D29+O29</f>
        <v>334.24391546629221</v>
      </c>
      <c r="E68" s="144" t="s">
        <v>140</v>
      </c>
      <c r="F68" s="143">
        <v>298.01</v>
      </c>
      <c r="G68" s="143">
        <f>63/1000</f>
        <v>6.3E-2</v>
      </c>
      <c r="H68" s="146">
        <f>+PI()*G68^2/4</f>
        <v>3.1172453105244723E-3</v>
      </c>
      <c r="I68" s="147">
        <f>+D62+O62</f>
        <v>335.01813336662701</v>
      </c>
      <c r="J68" s="147">
        <f>+D68</f>
        <v>334.24391546629221</v>
      </c>
      <c r="K68" s="147">
        <f>+I68-J68</f>
        <v>0.7742179003348042</v>
      </c>
      <c r="L68" s="142">
        <f>(-2*POWER(2*9.81*G68*ABS(K68)/F68,0.5))*(LOG10(($D$2/(3.7*G68))+((2.51*$D$3*POWER(F68,0.5))/(G68*POWER(2*9.81*G68*ABS(K68),0.5)))))</f>
        <v>0.35641333821297699</v>
      </c>
      <c r="M68" s="146">
        <f>+IF(K68&lt;0,-H68*L68,H68*L68)</f>
        <v>1.1110278071527753E-3</v>
      </c>
      <c r="N68" s="142">
        <f>+M68/K68</f>
        <v>1.4350324458686893E-3</v>
      </c>
      <c r="O68" s="311">
        <f>2*M70/N70</f>
        <v>0.57595684307689987</v>
      </c>
    </row>
    <row r="69" spans="2:15" x14ac:dyDescent="0.25">
      <c r="B69" s="141"/>
      <c r="C69" s="142"/>
      <c r="D69" s="142"/>
      <c r="E69" s="144" t="s">
        <v>169</v>
      </c>
      <c r="F69" s="143">
        <v>119.71</v>
      </c>
      <c r="G69" s="143">
        <f>63/1000</f>
        <v>6.3E-2</v>
      </c>
      <c r="H69" s="146">
        <f>+PI()*G69^2/4</f>
        <v>3.1172453105244723E-3</v>
      </c>
      <c r="I69" s="147">
        <f>+D33+O33</f>
        <v>334.55781484777071</v>
      </c>
      <c r="J69" s="147">
        <f>+D68</f>
        <v>334.24391546629221</v>
      </c>
      <c r="K69" s="147">
        <f>+I69-J69</f>
        <v>0.31389938147850671</v>
      </c>
      <c r="L69" s="142">
        <f>(-2*POWER(2*9.81*G69*ABS(K69)/F69,0.5))*(LOG10(($D$2/(3.7*G69))+((2.51*$D$3*POWER(F69,0.5))/(G69*POWER(2*9.81*G69*ABS(K69),0.5)))))</f>
        <v>0.35829710435810802</v>
      </c>
      <c r="M69" s="146">
        <f>+IF(K69&lt;0,-H69*L69,H69*L69)</f>
        <v>1.1168999683348097E-3</v>
      </c>
      <c r="N69" s="142">
        <f>+M69/K69</f>
        <v>3.5581464451253974E-3</v>
      </c>
      <c r="O69" s="311"/>
    </row>
    <row r="70" spans="2:15" ht="15.75" x14ac:dyDescent="0.3">
      <c r="B70" s="141"/>
      <c r="C70" s="142"/>
      <c r="D70" s="142"/>
      <c r="E70" s="142"/>
      <c r="F70" s="142"/>
      <c r="G70" s="142"/>
      <c r="H70" s="146"/>
      <c r="I70" s="142"/>
      <c r="J70" s="142"/>
      <c r="K70" s="142"/>
      <c r="L70" s="149" t="s">
        <v>166</v>
      </c>
      <c r="M70" s="150">
        <f>+SUM(M68:M69)-C68</f>
        <v>1.437927775487585E-3</v>
      </c>
      <c r="N70" s="151">
        <f>+SUM(N68:N69)</f>
        <v>4.9931788909940867E-3</v>
      </c>
      <c r="O70" s="312"/>
    </row>
    <row r="71" spans="2:15" x14ac:dyDescent="0.25">
      <c r="B71" s="141"/>
      <c r="C71" s="142"/>
      <c r="D71" s="142"/>
      <c r="E71" s="142"/>
      <c r="F71" s="142"/>
      <c r="G71" s="142"/>
      <c r="H71" s="146"/>
      <c r="I71" s="142"/>
      <c r="J71" s="142"/>
      <c r="K71" s="142"/>
      <c r="L71" s="142"/>
      <c r="M71" s="142"/>
      <c r="N71" s="142"/>
      <c r="O71" s="312"/>
    </row>
    <row r="72" spans="2:15" x14ac:dyDescent="0.25">
      <c r="B72" s="154" t="s">
        <v>148</v>
      </c>
      <c r="C72" s="142">
        <f>0.76/1000</f>
        <v>7.6000000000000004E-4</v>
      </c>
      <c r="D72" s="147">
        <f>+D33+O33</f>
        <v>334.55781484777071</v>
      </c>
      <c r="E72" s="144" t="s">
        <v>169</v>
      </c>
      <c r="F72" s="143">
        <v>119.71</v>
      </c>
      <c r="G72" s="143">
        <f>63/1000</f>
        <v>6.3E-2</v>
      </c>
      <c r="H72" s="146">
        <f>+PI()*G72^2/4</f>
        <v>3.1172453105244723E-3</v>
      </c>
      <c r="I72" s="147">
        <f>+D68+O68</f>
        <v>334.81987230936909</v>
      </c>
      <c r="J72" s="261">
        <f>+D72</f>
        <v>334.55781484777071</v>
      </c>
      <c r="K72" s="147">
        <f>+I72-J72</f>
        <v>0.26205746159837418</v>
      </c>
      <c r="L72" s="142">
        <f>(-2*POWER(2*9.81*G72*ABS(K72)/F72,0.5))*(LOG10(($D$2/(3.7*G72))+((2.51*$D$3*POWER(F72,0.5))/(G72*POWER(2*9.81*G72*ABS(K72),0.5)))))</f>
        <v>0.32333292528093172</v>
      </c>
      <c r="M72" s="146">
        <f>+IF(K72&lt;0,-H72*L72,H72*L72)</f>
        <v>1.0079080450701441E-3</v>
      </c>
      <c r="N72" s="142">
        <f>+M72/K72</f>
        <v>3.8461337407551125E-3</v>
      </c>
      <c r="O72" s="311">
        <f>2*M74/N74</f>
        <v>0.7888775535281205</v>
      </c>
    </row>
    <row r="73" spans="2:15" x14ac:dyDescent="0.25">
      <c r="B73" s="141"/>
      <c r="C73" s="142"/>
      <c r="D73" s="142"/>
      <c r="E73" s="144" t="s">
        <v>122</v>
      </c>
      <c r="F73" s="143">
        <v>283.68</v>
      </c>
      <c r="G73" s="143">
        <f>75/1000</f>
        <v>7.4999999999999997E-2</v>
      </c>
      <c r="H73" s="146">
        <f>+PI()*G73^2/4</f>
        <v>4.4178646691106467E-3</v>
      </c>
      <c r="I73" s="147">
        <f>+D37+O37</f>
        <v>335.55037913370307</v>
      </c>
      <c r="J73" s="261">
        <f>+D72</f>
        <v>334.55781484777071</v>
      </c>
      <c r="K73" s="147">
        <f>+I73-J73</f>
        <v>0.99256428593236024</v>
      </c>
      <c r="L73" s="262">
        <f>(-2*POWER(2*9.81*G73*ABS(K73)/F73,0.5))*(LOG10(($D$2/(3.7*G73))+((2.51*$D$3*POWER(F73,0.5))/(G73*POWER(2*9.81*G73*ABS(K73),0.5)))))</f>
        <v>0.47672617949243451</v>
      </c>
      <c r="M73" s="146">
        <f>+IF(K73&lt;0,-H73*L73,H73*L73)</f>
        <v>2.106111745219727E-3</v>
      </c>
      <c r="N73" s="142">
        <f>+M73/K73</f>
        <v>2.1218895088909646E-3</v>
      </c>
      <c r="O73" s="311"/>
    </row>
    <row r="74" spans="2:15" ht="15.75" x14ac:dyDescent="0.3">
      <c r="B74" s="141"/>
      <c r="C74" s="142"/>
      <c r="D74" s="142"/>
      <c r="E74" s="142"/>
      <c r="F74" s="142"/>
      <c r="G74" s="142"/>
      <c r="H74" s="142"/>
      <c r="I74" s="142"/>
      <c r="J74" s="142"/>
      <c r="K74" s="142"/>
      <c r="L74" s="149" t="s">
        <v>166</v>
      </c>
      <c r="M74" s="150">
        <f>+SUM(M72:M73)-C72</f>
        <v>2.3540197902898706E-3</v>
      </c>
      <c r="N74" s="151">
        <f>+SUM(N72:N73)</f>
        <v>5.9680232496460775E-3</v>
      </c>
      <c r="O74" s="312"/>
    </row>
    <row r="75" spans="2:15" x14ac:dyDescent="0.25">
      <c r="B75" s="154"/>
      <c r="C75" s="142"/>
      <c r="D75" s="142"/>
      <c r="E75" s="142"/>
      <c r="F75" s="142"/>
      <c r="G75" s="142"/>
      <c r="H75" s="142"/>
      <c r="I75" s="142"/>
      <c r="J75" s="142"/>
      <c r="K75" s="142"/>
      <c r="L75" s="142"/>
      <c r="M75" s="142"/>
      <c r="N75" s="142"/>
      <c r="O75" s="312"/>
    </row>
    <row r="76" spans="2:15" x14ac:dyDescent="0.25">
      <c r="B76" s="154" t="s">
        <v>142</v>
      </c>
      <c r="C76" s="142">
        <f>3.71/1000</f>
        <v>3.7099999999999998E-3</v>
      </c>
      <c r="D76" s="147">
        <f>+D37+O37</f>
        <v>335.55037913370307</v>
      </c>
      <c r="E76" s="144" t="s">
        <v>168</v>
      </c>
      <c r="F76" s="143">
        <v>184.94</v>
      </c>
      <c r="G76" s="145">
        <f>110/1000</f>
        <v>0.11</v>
      </c>
      <c r="H76" s="146">
        <f>+PI()*G76^2/4</f>
        <v>9.5033177771091243E-3</v>
      </c>
      <c r="I76" s="147">
        <f>+D62+O62</f>
        <v>335.01813336662701</v>
      </c>
      <c r="J76" s="261">
        <f>+D76</f>
        <v>335.55037913370307</v>
      </c>
      <c r="K76" s="147">
        <f>+I76-J76</f>
        <v>-0.53224576707606275</v>
      </c>
      <c r="L76" s="262">
        <f>(-2*POWER(2*9.81*G76*ABS(K76)/F76,0.5))*(LOG10(($D$2/(3.7*G76))+((2.51*$D$3*POWER(F76,0.5))/(G76*POWER(2*9.81*G76*ABS(K76),0.5)))))</f>
        <v>0.556175891054558</v>
      </c>
      <c r="M76" s="146">
        <f>+IF(K76&lt;0,-H76*L76,H76*L76)</f>
        <v>-5.285516232658289E-3</v>
      </c>
      <c r="N76" s="142">
        <f>+M76/K76</f>
        <v>9.9305932702757234E-3</v>
      </c>
      <c r="O76" s="311">
        <f>2*M79/N79</f>
        <v>9.1876011469821314E-2</v>
      </c>
    </row>
    <row r="77" spans="2:15" x14ac:dyDescent="0.25">
      <c r="B77" s="141"/>
      <c r="C77" s="142"/>
      <c r="D77" s="142"/>
      <c r="E77" s="144" t="s">
        <v>171</v>
      </c>
      <c r="F77" s="143">
        <v>283.68</v>
      </c>
      <c r="G77" s="143">
        <f>75/1000</f>
        <v>7.4999999999999997E-2</v>
      </c>
      <c r="H77" s="146">
        <f>+PI()*G77^2/4</f>
        <v>4.4178646691106467E-3</v>
      </c>
      <c r="I77" s="147">
        <f>+D72+O72</f>
        <v>335.34669240129881</v>
      </c>
      <c r="J77" s="261">
        <f>+D76</f>
        <v>335.55037913370307</v>
      </c>
      <c r="K77" s="147">
        <f>+I77-J77</f>
        <v>-0.2036867324042646</v>
      </c>
      <c r="L77" s="262">
        <f>(-2*POWER(2*9.81*G77*ABS(K77)/F77,0.5))*(LOG10(($D$2/(3.7*G77))+((2.51*$D$3*POWER(F77,0.5))/(G77*POWER(2*9.81*G77*ABS(K77),0.5)))))</f>
        <v>0.19377796609233378</v>
      </c>
      <c r="M77" s="146">
        <f>+IF(K77&lt;0,-H77*L77,H77*L77)</f>
        <v>-8.5608483005144231E-4</v>
      </c>
      <c r="N77" s="142">
        <f>+M77/K77</f>
        <v>4.2029484195973011E-3</v>
      </c>
      <c r="O77" s="311"/>
    </row>
    <row r="78" spans="2:15" x14ac:dyDescent="0.25">
      <c r="B78" s="141"/>
      <c r="C78" s="142"/>
      <c r="D78" s="142"/>
      <c r="E78" s="144" t="s">
        <v>170</v>
      </c>
      <c r="F78" s="143">
        <v>372.26</v>
      </c>
      <c r="G78" s="145">
        <f>110/1000</f>
        <v>0.11</v>
      </c>
      <c r="H78" s="146">
        <f>+PI()*G78^2/4</f>
        <v>9.5033177771091243E-3</v>
      </c>
      <c r="I78" s="147">
        <v>339.29610096713299</v>
      </c>
      <c r="J78" s="261">
        <f>+D76</f>
        <v>335.55037913370307</v>
      </c>
      <c r="K78" s="147">
        <f>+I78-J78</f>
        <v>3.7457218334299114</v>
      </c>
      <c r="L78" s="262">
        <f>(-2*POWER(2*9.81*G78*ABS(K78)/F78,0.5))*(LOG10(($D$2/(3.7*G78))+((2.51*$D$3*POWER(F78,0.5))/(G78*POWER(2*9.81*G78*ABS(K78),0.5)))))</f>
        <v>1.1186883395724188</v>
      </c>
      <c r="M78" s="146">
        <f>+IF(K78&lt;0,-H78*L78,H78*L78)</f>
        <v>1.0631250784503256E-2</v>
      </c>
      <c r="N78" s="142">
        <f>+M78/K78</f>
        <v>2.8382381974072939E-3</v>
      </c>
      <c r="O78" s="311"/>
    </row>
    <row r="79" spans="2:15" ht="16.5" thickBot="1" x14ac:dyDescent="0.35">
      <c r="B79" s="299"/>
      <c r="C79" s="300"/>
      <c r="D79" s="300"/>
      <c r="E79" s="300"/>
      <c r="F79" s="300"/>
      <c r="G79" s="300"/>
      <c r="H79" s="300"/>
      <c r="I79" s="300"/>
      <c r="J79" s="300"/>
      <c r="K79" s="300"/>
      <c r="L79" s="301" t="s">
        <v>166</v>
      </c>
      <c r="M79" s="302">
        <f>+SUM(M76:M78)-C76</f>
        <v>7.7964972179352457E-4</v>
      </c>
      <c r="N79" s="303">
        <f>+SUM(N76:N78)</f>
        <v>1.6971779887280318E-2</v>
      </c>
      <c r="O79" s="313"/>
    </row>
    <row r="81" spans="2:15" ht="15.75" thickBot="1" x14ac:dyDescent="0.3"/>
    <row r="82" spans="2:15" ht="15.75" thickBot="1" x14ac:dyDescent="0.3">
      <c r="B82" s="131">
        <f>+B43+1</f>
        <v>3</v>
      </c>
      <c r="D82" s="297"/>
    </row>
    <row r="83" spans="2:15" ht="32.25" thickBot="1" x14ac:dyDescent="0.3">
      <c r="B83" s="125" t="s">
        <v>151</v>
      </c>
      <c r="C83" s="298" t="s">
        <v>161</v>
      </c>
      <c r="D83" s="298" t="s">
        <v>153</v>
      </c>
      <c r="E83" s="125" t="s">
        <v>152</v>
      </c>
      <c r="F83" s="125" t="s">
        <v>78</v>
      </c>
      <c r="G83" s="125" t="s">
        <v>115</v>
      </c>
      <c r="H83" s="125" t="s">
        <v>154</v>
      </c>
      <c r="I83" s="125" t="s">
        <v>155</v>
      </c>
      <c r="J83" s="125" t="s">
        <v>156</v>
      </c>
      <c r="K83" s="125" t="s">
        <v>157</v>
      </c>
      <c r="L83" s="125" t="s">
        <v>82</v>
      </c>
      <c r="M83" s="125" t="s">
        <v>164</v>
      </c>
      <c r="N83" s="125" t="s">
        <v>158</v>
      </c>
      <c r="O83" s="309" t="s">
        <v>165</v>
      </c>
    </row>
    <row r="84" spans="2:15" x14ac:dyDescent="0.25">
      <c r="B84" s="132" t="s">
        <v>127</v>
      </c>
      <c r="C84" s="133">
        <f>2.97/1000</f>
        <v>2.97E-3</v>
      </c>
      <c r="D84" s="134">
        <f>+D45+O45</f>
        <v>336.28821577725864</v>
      </c>
      <c r="E84" s="135" t="s">
        <v>110</v>
      </c>
      <c r="F84" s="136">
        <v>310.83</v>
      </c>
      <c r="G84" s="137">
        <f>110/1000</f>
        <v>0.11</v>
      </c>
      <c r="H84" s="138">
        <f>+PI()*G84^2/4</f>
        <v>9.5033177771091243E-3</v>
      </c>
      <c r="I84" s="134">
        <v>339.29610096713299</v>
      </c>
      <c r="J84" s="134">
        <f>+D84</f>
        <v>336.28821577725864</v>
      </c>
      <c r="K84" s="134">
        <f>+I84-J84</f>
        <v>3.0078851898743437</v>
      </c>
      <c r="L84" s="133">
        <f>(-2*POWER(2*9.81*G84*ABS(K84)/F84,0.5))*(LOG10(($D$2/(3.7*G84))+((2.51*$D$3*POWER(F84,0.5))/(G84*POWER(2*9.81*G84*ABS(K84),0.5)))))</f>
        <v>1.0946745907417308</v>
      </c>
      <c r="M84" s="139">
        <f>+IF(K84&lt;0,-H84*L84,H84*L84)</f>
        <v>1.0403040498345546E-2</v>
      </c>
      <c r="N84" s="133">
        <f>+M84/K84</f>
        <v>3.4585896208292909E-3</v>
      </c>
      <c r="O84" s="310">
        <f>2*M86/N86</f>
        <v>7.796827914324414E-2</v>
      </c>
    </row>
    <row r="85" spans="2:15" x14ac:dyDescent="0.25">
      <c r="B85" s="141"/>
      <c r="C85" s="142"/>
      <c r="D85" s="143"/>
      <c r="E85" s="144" t="s">
        <v>138</v>
      </c>
      <c r="F85" s="143">
        <v>240.22</v>
      </c>
      <c r="G85" s="145">
        <f>110/1000</f>
        <v>0.11</v>
      </c>
      <c r="H85" s="146">
        <f>+PI()*G85^2/4</f>
        <v>9.5033177771091243E-3</v>
      </c>
      <c r="I85" s="147">
        <f>+D49+O49</f>
        <v>335.12840163519496</v>
      </c>
      <c r="J85" s="147">
        <f>+D84</f>
        <v>336.28821577725864</v>
      </c>
      <c r="K85" s="147">
        <f>+I85-J85</f>
        <v>-1.1598141420636807</v>
      </c>
      <c r="L85" s="142">
        <f>(-2*POWER(2*9.81*G85*ABS(K85)/F85,0.5))*(LOG10(($D$2/(3.7*G85))+((2.51*$D$3*POWER(F85,0.5))/(G85*POWER(2*9.81*G85*ABS(K85),0.5)))))</f>
        <v>0.74299076117815543</v>
      </c>
      <c r="M85" s="146">
        <f>+IF(K85&lt;0,-H85*L85,H85*L85)</f>
        <v>-7.0608773089322046E-3</v>
      </c>
      <c r="N85" s="142">
        <f>+M85/K85</f>
        <v>6.087938621242058E-3</v>
      </c>
      <c r="O85" s="311"/>
    </row>
    <row r="86" spans="2:15" ht="15.75" x14ac:dyDescent="0.3">
      <c r="B86" s="141"/>
      <c r="C86" s="142"/>
      <c r="D86" s="143"/>
      <c r="E86" s="144"/>
      <c r="F86" s="143"/>
      <c r="G86" s="145"/>
      <c r="H86" s="146"/>
      <c r="I86" s="147"/>
      <c r="J86" s="147"/>
      <c r="K86" s="147"/>
      <c r="L86" s="149" t="s">
        <v>166</v>
      </c>
      <c r="M86" s="150">
        <f>+SUM(M84:M85)-C84</f>
        <v>3.7216318941334136E-4</v>
      </c>
      <c r="N86" s="151">
        <f>+SUM(N84:N85)</f>
        <v>9.5465282420713494E-3</v>
      </c>
      <c r="O86" s="311"/>
    </row>
    <row r="87" spans="2:15" x14ac:dyDescent="0.25">
      <c r="B87" s="141"/>
      <c r="C87" s="142"/>
      <c r="D87" s="143"/>
      <c r="E87" s="144"/>
      <c r="F87" s="142"/>
      <c r="G87" s="142"/>
      <c r="H87" s="146"/>
      <c r="I87" s="152"/>
      <c r="J87" s="142"/>
      <c r="K87" s="142"/>
      <c r="L87" s="142"/>
      <c r="M87" s="142"/>
      <c r="N87" s="142"/>
      <c r="O87" s="312"/>
    </row>
    <row r="88" spans="2:15" x14ac:dyDescent="0.25">
      <c r="B88" s="154" t="s">
        <v>128</v>
      </c>
      <c r="C88" s="142">
        <f>3.73/1000</f>
        <v>3.7299999999999998E-3</v>
      </c>
      <c r="D88" s="147">
        <f>+D49+O49</f>
        <v>335.12840163519496</v>
      </c>
      <c r="E88" s="144" t="s">
        <v>138</v>
      </c>
      <c r="F88" s="143">
        <v>240.22</v>
      </c>
      <c r="G88" s="155">
        <f>110/1000</f>
        <v>0.11</v>
      </c>
      <c r="H88" s="146">
        <f>+PI()*G88^2/4</f>
        <v>9.5033177771091243E-3</v>
      </c>
      <c r="I88" s="156">
        <f>+D84+O84</f>
        <v>336.36618405640189</v>
      </c>
      <c r="J88" s="147">
        <f>+D88</f>
        <v>335.12840163519496</v>
      </c>
      <c r="K88" s="147">
        <f>+I88-J88</f>
        <v>1.2377824212069299</v>
      </c>
      <c r="L88" s="142">
        <f>(-2*POWER(2*9.81*G88*ABS(K88)/F88,0.5))*(LOG10(($D$2/(3.7*G88))+((2.51*$D$3*POWER(F88,0.5))/(G88*POWER(2*9.81*G88*ABS(K88),0.5)))))</f>
        <v>0.77048936132942492</v>
      </c>
      <c r="M88" s="146">
        <f>+IF(K88&lt;0,-H88*L88,H88*L88)</f>
        <v>7.3222052445953796E-3</v>
      </c>
      <c r="N88" s="142">
        <f>+M88/K88</f>
        <v>5.9155834815101714E-3</v>
      </c>
      <c r="O88" s="311">
        <f>2*M91/N91</f>
        <v>-2.3753745854083595E-2</v>
      </c>
    </row>
    <row r="89" spans="2:15" x14ac:dyDescent="0.25">
      <c r="B89" s="141"/>
      <c r="C89" s="142"/>
      <c r="D89" s="143"/>
      <c r="E89" s="144" t="s">
        <v>139</v>
      </c>
      <c r="F89" s="147">
        <v>237.3</v>
      </c>
      <c r="G89" s="155">
        <f>110/1000</f>
        <v>0.11</v>
      </c>
      <c r="H89" s="146">
        <f>+PI()*G89^2/4</f>
        <v>9.5033177771091243E-3</v>
      </c>
      <c r="I89" s="156">
        <f>+D54+O54</f>
        <v>334.93782146269751</v>
      </c>
      <c r="J89" s="147">
        <f>+D88</f>
        <v>335.12840163519496</v>
      </c>
      <c r="K89" s="147">
        <f>+I89-J89</f>
        <v>-0.19058017249744807</v>
      </c>
      <c r="L89" s="142">
        <f>(-2*POWER(2*9.81*G89*ABS(K89)/F89,0.5))*(LOG10(($D$2/(3.7*G89))+((2.51*$D$3*POWER(F89,0.5))/(G89*POWER(2*9.81*G89*ABS(K89),0.5)))))</f>
        <v>0.27094236191574872</v>
      </c>
      <c r="M89" s="146">
        <f>+IF(K89&lt;0,-H89*L89,H89*L89)</f>
        <v>-2.5748513645658688E-3</v>
      </c>
      <c r="N89" s="142">
        <f>+M89/K89</f>
        <v>1.351059415480562E-2</v>
      </c>
      <c r="O89" s="311"/>
    </row>
    <row r="90" spans="2:15" x14ac:dyDescent="0.25">
      <c r="B90" s="141"/>
      <c r="C90" s="142"/>
      <c r="D90" s="143"/>
      <c r="E90" s="144" t="s">
        <v>112</v>
      </c>
      <c r="F90" s="143">
        <v>401.36</v>
      </c>
      <c r="G90" s="155">
        <f>110/1000</f>
        <v>0.11</v>
      </c>
      <c r="H90" s="146">
        <f>+PI()*G90^2/4</f>
        <v>9.5033177771091243E-3</v>
      </c>
      <c r="I90" s="156">
        <f>+D62+O62</f>
        <v>335.01813336662701</v>
      </c>
      <c r="J90" s="147">
        <f>+D88</f>
        <v>335.12840163519496</v>
      </c>
      <c r="K90" s="147">
        <f>+I90-J90</f>
        <v>-0.11026826856794969</v>
      </c>
      <c r="L90" s="142">
        <f>(-2*POWER(2*9.81*G90*ABS(K90)/F90,0.5))*(LOG10(($D$2/(3.7*G90))+((2.51*$D$3*POWER(F90,0.5))/(G90*POWER(2*9.81*G90*ABS(K90),0.5)))))</f>
        <v>0.14718354454730653</v>
      </c>
      <c r="M90" s="146">
        <f>+IF(K90&lt;0,-H90*L90,H90*L90)</f>
        <v>-1.398731995394351E-3</v>
      </c>
      <c r="N90" s="142">
        <f>+M90/K90</f>
        <v>1.2684809633447923E-2</v>
      </c>
      <c r="O90" s="311"/>
    </row>
    <row r="91" spans="2:15" ht="15.75" x14ac:dyDescent="0.3">
      <c r="B91" s="141"/>
      <c r="C91" s="142"/>
      <c r="D91" s="143"/>
      <c r="E91" s="144"/>
      <c r="F91" s="143"/>
      <c r="G91" s="155"/>
      <c r="H91" s="146"/>
      <c r="I91" s="156"/>
      <c r="J91" s="147"/>
      <c r="K91" s="147"/>
      <c r="L91" s="149" t="s">
        <v>166</v>
      </c>
      <c r="M91" s="150">
        <f>+SUM(M88:M90)-C88</f>
        <v>-3.8137811536484044E-4</v>
      </c>
      <c r="N91" s="151">
        <f>+SUM(N88:N90)</f>
        <v>3.2110987269763712E-2</v>
      </c>
      <c r="O91" s="312"/>
    </row>
    <row r="92" spans="2:15" x14ac:dyDescent="0.25">
      <c r="B92" s="141"/>
      <c r="C92" s="142"/>
      <c r="D92" s="143"/>
      <c r="E92" s="144"/>
      <c r="F92" s="142"/>
      <c r="G92" s="142"/>
      <c r="H92" s="146"/>
      <c r="I92" s="152"/>
      <c r="J92" s="143"/>
      <c r="K92" s="142"/>
      <c r="L92" s="142"/>
      <c r="M92" s="142"/>
      <c r="N92" s="142"/>
      <c r="O92" s="312"/>
    </row>
    <row r="93" spans="2:15" x14ac:dyDescent="0.25">
      <c r="B93" s="154" t="s">
        <v>141</v>
      </c>
      <c r="C93" s="179">
        <f>1.9/1000</f>
        <v>1.9E-3</v>
      </c>
      <c r="D93" s="147">
        <f>+D54+O54</f>
        <v>334.93782146269751</v>
      </c>
      <c r="E93" s="144" t="s">
        <v>139</v>
      </c>
      <c r="F93" s="147">
        <v>237.3</v>
      </c>
      <c r="G93" s="155">
        <f>110/1000</f>
        <v>0.11</v>
      </c>
      <c r="H93" s="146">
        <f>+PI()*G93^2/4</f>
        <v>9.5033177771091243E-3</v>
      </c>
      <c r="I93" s="156">
        <f>+D88+O88</f>
        <v>335.10464788934087</v>
      </c>
      <c r="J93" s="147">
        <f>+D93</f>
        <v>334.93782146269751</v>
      </c>
      <c r="K93" s="147">
        <f>+I93-J93</f>
        <v>0.1668264266433539</v>
      </c>
      <c r="L93" s="142">
        <f>(-2*POWER(2*9.81*G93*ABS(K93)/F93,0.5))*(LOG10(($D$2/(3.7*G93))+((2.51*$D$3*POWER(F93,0.5))/(G93*POWER(2*9.81*G93*ABS(K93),0.5)))))</f>
        <v>0.25125811774235141</v>
      </c>
      <c r="M93" s="146">
        <f>+IF(K93&lt;0,-H93*L93,H93*L93)</f>
        <v>2.3877857369838658E-3</v>
      </c>
      <c r="N93" s="142">
        <f>+M93/K93</f>
        <v>1.4312994559839967E-2</v>
      </c>
      <c r="O93" s="311">
        <f>2*M95/N95</f>
        <v>-2.0826254475436307E-2</v>
      </c>
    </row>
    <row r="94" spans="2:15" x14ac:dyDescent="0.25">
      <c r="B94" s="141"/>
      <c r="C94" s="142"/>
      <c r="D94" s="143"/>
      <c r="E94" s="144" t="s">
        <v>117</v>
      </c>
      <c r="F94" s="143">
        <v>401.35</v>
      </c>
      <c r="G94" s="143">
        <f>75/1000</f>
        <v>7.4999999999999997E-2</v>
      </c>
      <c r="H94" s="146">
        <f>+PI()*G94^2/4</f>
        <v>4.4178646691106467E-3</v>
      </c>
      <c r="I94" s="156">
        <f>+D58+O58</f>
        <v>334.74798999663471</v>
      </c>
      <c r="J94" s="147">
        <f>+D93</f>
        <v>334.93782146269751</v>
      </c>
      <c r="K94" s="147">
        <f>+I94-J94</f>
        <v>-0.18983146606279888</v>
      </c>
      <c r="L94" s="142">
        <f>(-2*POWER(2*9.81*G94*ABS(K94)/F94,0.5))*(LOG10(($D$2/(3.7*G94))+((2.51*$D$3*POWER(F94,0.5))/(G94*POWER(2*9.81*G94*ABS(K94),0.5)))))</f>
        <v>0.15251467650192047</v>
      </c>
      <c r="M94" s="146">
        <f>+IF(K94&lt;0,-H94*L94,H94*L94)</f>
        <v>-6.7378920083867419E-4</v>
      </c>
      <c r="N94" s="142">
        <f>+M94/K94</f>
        <v>3.5494073496528515E-3</v>
      </c>
      <c r="O94" s="311"/>
    </row>
    <row r="95" spans="2:15" ht="15.75" x14ac:dyDescent="0.3">
      <c r="B95" s="141"/>
      <c r="C95" s="142"/>
      <c r="D95" s="143"/>
      <c r="E95" s="144"/>
      <c r="F95" s="142"/>
      <c r="G95" s="142"/>
      <c r="H95" s="146"/>
      <c r="I95" s="152"/>
      <c r="J95" s="143"/>
      <c r="K95" s="142"/>
      <c r="L95" s="149" t="s">
        <v>166</v>
      </c>
      <c r="M95" s="150">
        <f>+SUM(M93:M94)-C93</f>
        <v>-1.8600346385480842E-4</v>
      </c>
      <c r="N95" s="151">
        <f>+SUM(N93:N94)</f>
        <v>1.7862401909492818E-2</v>
      </c>
      <c r="O95" s="312"/>
    </row>
    <row r="96" spans="2:15" ht="15.75" x14ac:dyDescent="0.3">
      <c r="B96" s="141"/>
      <c r="C96" s="142"/>
      <c r="D96" s="143"/>
      <c r="E96" s="144"/>
      <c r="F96" s="142"/>
      <c r="G96" s="142"/>
      <c r="H96" s="146"/>
      <c r="I96" s="152"/>
      <c r="J96" s="143"/>
      <c r="K96" s="142"/>
      <c r="L96" s="149"/>
      <c r="M96" s="150"/>
      <c r="N96" s="151"/>
      <c r="O96" s="312"/>
    </row>
    <row r="97" spans="2:15" x14ac:dyDescent="0.25">
      <c r="B97" s="154" t="s">
        <v>145</v>
      </c>
      <c r="C97" s="143">
        <f>1.95/1000</f>
        <v>1.9499999999999999E-3</v>
      </c>
      <c r="D97" s="147">
        <f>+D58+O58</f>
        <v>334.74798999663471</v>
      </c>
      <c r="E97" s="144" t="s">
        <v>117</v>
      </c>
      <c r="F97" s="143">
        <v>401.35</v>
      </c>
      <c r="G97" s="143">
        <f>75/1000</f>
        <v>7.4999999999999997E-2</v>
      </c>
      <c r="H97" s="146">
        <f>+PI()*G97^2/4</f>
        <v>4.4178646691106467E-3</v>
      </c>
      <c r="I97" s="147">
        <f>+D93+O93</f>
        <v>334.91699520822209</v>
      </c>
      <c r="J97" s="147">
        <f>+D97</f>
        <v>334.74798999663471</v>
      </c>
      <c r="K97" s="147">
        <f>+I97-J97</f>
        <v>0.16900521158737547</v>
      </c>
      <c r="L97" s="262">
        <f>(-2*POWER(2*9.81*G97*ABS(K97)/F97,0.5))*(LOG10(($D$2/(3.7*G97))+((2.51*$D$3*POWER(F97,0.5))/(G97*POWER(2*9.81*G97*ABS(K97),0.5)))))</f>
        <v>0.14265441450248667</v>
      </c>
      <c r="M97" s="146">
        <f>+IF(K97&lt;0,-H97*L97,H97*L97)</f>
        <v>6.3022789772320135E-4</v>
      </c>
      <c r="N97" s="142">
        <f>+M97/K97</f>
        <v>3.729044162625567E-3</v>
      </c>
      <c r="O97" s="311">
        <f>2*M99/N99</f>
        <v>-6.1578338402011254E-2</v>
      </c>
    </row>
    <row r="98" spans="2:15" x14ac:dyDescent="0.25">
      <c r="B98" s="141"/>
      <c r="C98" s="142"/>
      <c r="D98" s="143"/>
      <c r="E98" s="144" t="s">
        <v>167</v>
      </c>
      <c r="F98" s="143">
        <v>249.85</v>
      </c>
      <c r="G98" s="143">
        <f>75/1000</f>
        <v>7.4999999999999997E-2</v>
      </c>
      <c r="H98" s="146">
        <f>+PI()*G98^2/4</f>
        <v>4.4178646691106467E-3</v>
      </c>
      <c r="I98" s="147">
        <f>+D62+O62</f>
        <v>335.01813336662701</v>
      </c>
      <c r="J98" s="147">
        <f>+D97</f>
        <v>334.74798999663471</v>
      </c>
      <c r="K98" s="147">
        <f>+I98-J98</f>
        <v>0.27014336999229727</v>
      </c>
      <c r="L98" s="142">
        <f>(-2*POWER(2*9.81*G98*ABS(K98)/F98,0.5))*(LOG10(($D$2/(3.7*G98))+((2.51*$D$3*POWER(F98,0.5))/(G98*POWER(2*9.81*G98*ABS(K98),0.5)))))</f>
        <v>0.24484127925185431</v>
      </c>
      <c r="M98" s="146">
        <f>+IF(K98&lt;0,-H98*L98,H98*L98)</f>
        <v>1.0816756371466209E-3</v>
      </c>
      <c r="N98" s="142">
        <f>+M98/K98</f>
        <v>4.0040798971948234E-3</v>
      </c>
      <c r="O98" s="311"/>
    </row>
    <row r="99" spans="2:15" ht="15.75" x14ac:dyDescent="0.3">
      <c r="B99" s="141"/>
      <c r="C99" s="142"/>
      <c r="D99" s="152"/>
      <c r="E99" s="144"/>
      <c r="F99" s="142"/>
      <c r="G99" s="142"/>
      <c r="H99" s="146"/>
      <c r="I99" s="152"/>
      <c r="J99" s="143"/>
      <c r="K99" s="142"/>
      <c r="L99" s="149" t="s">
        <v>166</v>
      </c>
      <c r="M99" s="150">
        <f>+SUM(M97:M98)-C97</f>
        <v>-2.3809646513017757E-4</v>
      </c>
      <c r="N99" s="151">
        <f>+SUM(N97:N98)</f>
        <v>7.7331240598203909E-3</v>
      </c>
      <c r="O99" s="312"/>
    </row>
    <row r="100" spans="2:15" x14ac:dyDescent="0.25">
      <c r="B100" s="141"/>
      <c r="C100" s="142"/>
      <c r="D100" s="152"/>
      <c r="E100" s="144"/>
      <c r="F100" s="142"/>
      <c r="G100" s="142"/>
      <c r="H100" s="146"/>
      <c r="I100" s="152"/>
      <c r="J100" s="143"/>
      <c r="K100" s="142"/>
      <c r="L100" s="142"/>
      <c r="M100" s="142"/>
      <c r="N100" s="142"/>
      <c r="O100" s="312"/>
    </row>
    <row r="101" spans="2:15" x14ac:dyDescent="0.25">
      <c r="B101" s="154" t="s">
        <v>146</v>
      </c>
      <c r="C101" s="143">
        <f>4.52/1000</f>
        <v>4.5199999999999997E-3</v>
      </c>
      <c r="D101" s="156">
        <f>+D62+O62</f>
        <v>335.01813336662701</v>
      </c>
      <c r="E101" s="144" t="s">
        <v>112</v>
      </c>
      <c r="F101" s="143">
        <v>401.36</v>
      </c>
      <c r="G101" s="145">
        <f>110/1000</f>
        <v>0.11</v>
      </c>
      <c r="H101" s="146">
        <f>+PI()*G101^2/4</f>
        <v>9.5033177771091243E-3</v>
      </c>
      <c r="I101" s="156">
        <f>+D88+O88</f>
        <v>335.10464788934087</v>
      </c>
      <c r="J101" s="147">
        <f>+D101</f>
        <v>335.01813336662701</v>
      </c>
      <c r="K101" s="147">
        <f>+I101-J101</f>
        <v>8.6514522713855513E-2</v>
      </c>
      <c r="L101" s="142">
        <f>(-2*POWER(2*9.81*G101*ABS(K101)/F101,0.5))*(LOG10(($D$2/(3.7*G101))+((2.51*$D$3*POWER(F101,0.5))/(G101*POWER(2*9.81*G101*ABS(K101),0.5)))))</f>
        <v>0.12810604200145453</v>
      </c>
      <c r="M101" s="146">
        <f>+IF(K101&lt;0,-H101*L101,H101*L101)</f>
        <v>1.2174324263075111E-3</v>
      </c>
      <c r="N101" s="142">
        <f>+M101/K101</f>
        <v>1.4072000724481096E-2</v>
      </c>
      <c r="O101" s="311">
        <f>2*M105/N105</f>
        <v>5.0780755912974679E-2</v>
      </c>
    </row>
    <row r="102" spans="2:15" x14ac:dyDescent="0.25">
      <c r="B102" s="141"/>
      <c r="C102" s="142"/>
      <c r="D102" s="152"/>
      <c r="E102" s="144" t="s">
        <v>167</v>
      </c>
      <c r="F102" s="143">
        <v>249.85</v>
      </c>
      <c r="G102" s="145">
        <f>75/1000</f>
        <v>7.4999999999999997E-2</v>
      </c>
      <c r="H102" s="146">
        <f>+PI()*G102^2/4</f>
        <v>4.4178646691106467E-3</v>
      </c>
      <c r="I102" s="156">
        <f>+D97+O97</f>
        <v>334.68641165823271</v>
      </c>
      <c r="J102" s="147">
        <f>+D101</f>
        <v>335.01813336662701</v>
      </c>
      <c r="K102" s="147">
        <f>+I102-J102</f>
        <v>-0.33172170839429782</v>
      </c>
      <c r="L102" s="142">
        <f>(-2*POWER(2*9.81*G102*ABS(K102)/F102,0.5))*(LOG10(($D$2/(3.7*G102))+((2.51*$D$3*POWER(F102,0.5))/(G102*POWER(2*9.81*G102*ABS(K102),0.5)))))</f>
        <v>0.27523087179909417</v>
      </c>
      <c r="M102" s="146">
        <f>+IF(K102&lt;0,-H102*L102,H102*L102)</f>
        <v>-1.21593274436974E-3</v>
      </c>
      <c r="N102" s="142">
        <f>+M102/K102</f>
        <v>3.66552056618626E-3</v>
      </c>
      <c r="O102" s="311"/>
    </row>
    <row r="103" spans="2:15" x14ac:dyDescent="0.25">
      <c r="B103" s="141"/>
      <c r="C103" s="142"/>
      <c r="D103" s="152"/>
      <c r="E103" s="144" t="s">
        <v>140</v>
      </c>
      <c r="F103" s="143">
        <v>298.01</v>
      </c>
      <c r="G103" s="145">
        <f>63/1000</f>
        <v>6.3E-2</v>
      </c>
      <c r="H103" s="146">
        <f>+PI()*G103^2/4</f>
        <v>3.1172453105244723E-3</v>
      </c>
      <c r="I103" s="156">
        <f>+D68+O68</f>
        <v>334.81987230936909</v>
      </c>
      <c r="J103" s="147">
        <f>+D101</f>
        <v>335.01813336662701</v>
      </c>
      <c r="K103" s="147">
        <f>+I103-J103</f>
        <v>-0.19826105725792331</v>
      </c>
      <c r="L103" s="142">
        <f>(-2*POWER(2*9.81*G103*ABS(K103)/F103,0.5))*(LOG10(($D$2/(3.7*G103))+((2.51*$D$3*POWER(F103,0.5))/(G103*POWER(2*9.81*G103*ABS(K103),0.5)))))</f>
        <v>0.16350544650977966</v>
      </c>
      <c r="M103" s="146">
        <f>+IF(K103&lt;0,-H103*L103,H103*L103)</f>
        <v>-5.0968658637782062E-4</v>
      </c>
      <c r="N103" s="142">
        <f>+M103/K103</f>
        <v>2.5707851729790546E-3</v>
      </c>
      <c r="O103" s="311"/>
    </row>
    <row r="104" spans="2:15" x14ac:dyDescent="0.25">
      <c r="B104" s="141"/>
      <c r="C104" s="142"/>
      <c r="D104" s="142"/>
      <c r="E104" s="144" t="s">
        <v>168</v>
      </c>
      <c r="F104" s="143">
        <v>184.94</v>
      </c>
      <c r="G104" s="145">
        <f>110/1000</f>
        <v>0.11</v>
      </c>
      <c r="H104" s="146">
        <f>+PI()*G104^2/4</f>
        <v>9.5033177771091243E-3</v>
      </c>
      <c r="I104" s="156">
        <f>+D76+O76</f>
        <v>335.6422551451729</v>
      </c>
      <c r="J104" s="147">
        <f>+D101</f>
        <v>335.01813336662701</v>
      </c>
      <c r="K104" s="147">
        <f>+I104-J104</f>
        <v>0.62412177854588435</v>
      </c>
      <c r="L104" s="142">
        <f>(-2*POWER(2*9.81*G104*ABS(K104)/F104,0.5))*(LOG10(($D$2/(3.7*G104))+((2.51*$D$3*POWER(F104,0.5))/(G104*POWER(2*9.81*G104*ABS(K104),0.5)))))</f>
        <v>0.60809490636932562</v>
      </c>
      <c r="M104" s="146">
        <f>+IF(K104&lt;0,-H104*L104,H104*L104)</f>
        <v>5.7789191338691202E-3</v>
      </c>
      <c r="N104" s="142">
        <f>+M104/K104</f>
        <v>9.2592813334173123E-3</v>
      </c>
      <c r="O104" s="311"/>
    </row>
    <row r="105" spans="2:15" ht="15.75" x14ac:dyDescent="0.3">
      <c r="B105" s="141"/>
      <c r="C105" s="142"/>
      <c r="D105" s="142"/>
      <c r="E105" s="142"/>
      <c r="F105" s="142"/>
      <c r="G105" s="142"/>
      <c r="H105" s="146"/>
      <c r="I105" s="152"/>
      <c r="J105" s="143"/>
      <c r="K105" s="142"/>
      <c r="L105" s="149" t="s">
        <v>166</v>
      </c>
      <c r="M105" s="150">
        <f>+SUM(M101:M104)-C101</f>
        <v>7.5073222942907084E-4</v>
      </c>
      <c r="N105" s="151">
        <f>+SUM(N101:N104)</f>
        <v>2.9567587797063723E-2</v>
      </c>
      <c r="O105" s="312"/>
    </row>
    <row r="106" spans="2:15" x14ac:dyDescent="0.25">
      <c r="B106" s="141"/>
      <c r="C106" s="142"/>
      <c r="D106" s="142"/>
      <c r="E106" s="142"/>
      <c r="F106" s="142"/>
      <c r="G106" s="142"/>
      <c r="H106" s="146"/>
      <c r="I106" s="142"/>
      <c r="J106" s="143"/>
      <c r="K106" s="142"/>
      <c r="L106" s="142"/>
      <c r="M106" s="142"/>
      <c r="N106" s="142"/>
      <c r="O106" s="312"/>
    </row>
    <row r="107" spans="2:15" x14ac:dyDescent="0.25">
      <c r="B107" s="154" t="s">
        <v>147</v>
      </c>
      <c r="C107" s="142">
        <f>0.79/1000</f>
        <v>7.9000000000000001E-4</v>
      </c>
      <c r="D107" s="147">
        <f>+D68+O68</f>
        <v>334.81987230936909</v>
      </c>
      <c r="E107" s="144" t="s">
        <v>140</v>
      </c>
      <c r="F107" s="143">
        <v>298.01</v>
      </c>
      <c r="G107" s="143">
        <f>63/1000</f>
        <v>6.3E-2</v>
      </c>
      <c r="H107" s="146">
        <f>+PI()*G107^2/4</f>
        <v>3.1172453105244723E-3</v>
      </c>
      <c r="I107" s="147">
        <f>+D101+O101</f>
        <v>335.06891412253998</v>
      </c>
      <c r="J107" s="147">
        <f>+D107</f>
        <v>334.81987230936909</v>
      </c>
      <c r="K107" s="147">
        <f>+I107-J107</f>
        <v>0.24904181317089069</v>
      </c>
      <c r="L107" s="142">
        <f>(-2*POWER(2*9.81*G107*ABS(K107)/F107,0.5))*(LOG10(($D$2/(3.7*G107))+((2.51*$D$3*POWER(F107,0.5))/(G107*POWER(2*9.81*G107*ABS(K107),0.5)))))</f>
        <v>0.18641994545343932</v>
      </c>
      <c r="M107" s="146">
        <f>+IF(K107&lt;0,-H107*L107,H107*L107)</f>
        <v>5.8111670075296164E-4</v>
      </c>
      <c r="N107" s="142">
        <f>+M107/K107</f>
        <v>2.3334101745966793E-3</v>
      </c>
      <c r="O107" s="311">
        <f>2*M109/N109</f>
        <v>0.49804977282463925</v>
      </c>
    </row>
    <row r="108" spans="2:15" x14ac:dyDescent="0.25">
      <c r="B108" s="141"/>
      <c r="C108" s="142"/>
      <c r="D108" s="142"/>
      <c r="E108" s="144" t="s">
        <v>169</v>
      </c>
      <c r="F108" s="143">
        <v>119.71</v>
      </c>
      <c r="G108" s="143">
        <f>63/1000</f>
        <v>6.3E-2</v>
      </c>
      <c r="H108" s="146">
        <f>+PI()*G108^2/4</f>
        <v>3.1172453105244723E-3</v>
      </c>
      <c r="I108" s="147">
        <f>+D72+O72</f>
        <v>335.34669240129881</v>
      </c>
      <c r="J108" s="147">
        <f>+D107</f>
        <v>334.81987230936909</v>
      </c>
      <c r="K108" s="147">
        <f>+I108-J108</f>
        <v>0.52682009192972146</v>
      </c>
      <c r="L108" s="142">
        <f>(-2*POWER(2*9.81*G108*ABS(K108)/F108,0.5))*(LOG10(($D$2/(3.7*G108))+((2.51*$D$3*POWER(F108,0.5))/(G108*POWER(2*9.81*G108*ABS(K108),0.5)))))</f>
        <v>0.48058695832297982</v>
      </c>
      <c r="M108" s="146">
        <f>+IF(K108&lt;0,-H108*L108,H108*L108)</f>
        <v>1.4981074421315289E-3</v>
      </c>
      <c r="N108" s="142">
        <f>+M108/K108</f>
        <v>2.8436793984907061E-3</v>
      </c>
      <c r="O108" s="311"/>
    </row>
    <row r="109" spans="2:15" ht="15.75" x14ac:dyDescent="0.3">
      <c r="B109" s="141"/>
      <c r="C109" s="142"/>
      <c r="D109" s="142"/>
      <c r="E109" s="142"/>
      <c r="F109" s="142"/>
      <c r="G109" s="142"/>
      <c r="H109" s="146"/>
      <c r="I109" s="142"/>
      <c r="J109" s="142"/>
      <c r="K109" s="142"/>
      <c r="L109" s="149" t="s">
        <v>166</v>
      </c>
      <c r="M109" s="150">
        <f>+SUM(M107:M108)-C107</f>
        <v>1.2892241428844905E-3</v>
      </c>
      <c r="N109" s="151">
        <f>+SUM(N107:N108)</f>
        <v>5.1770895730873859E-3</v>
      </c>
      <c r="O109" s="312"/>
    </row>
    <row r="110" spans="2:15" x14ac:dyDescent="0.25">
      <c r="B110" s="141"/>
      <c r="C110" s="142"/>
      <c r="D110" s="142"/>
      <c r="E110" s="142"/>
      <c r="F110" s="142"/>
      <c r="G110" s="142"/>
      <c r="H110" s="146"/>
      <c r="I110" s="142"/>
      <c r="J110" s="142"/>
      <c r="K110" s="142"/>
      <c r="L110" s="142"/>
      <c r="M110" s="142"/>
      <c r="N110" s="142"/>
      <c r="O110" s="312"/>
    </row>
    <row r="111" spans="2:15" x14ac:dyDescent="0.25">
      <c r="B111" s="154" t="s">
        <v>148</v>
      </c>
      <c r="C111" s="142">
        <f>0.76/1000</f>
        <v>7.6000000000000004E-4</v>
      </c>
      <c r="D111" s="147">
        <f>+D72+O72</f>
        <v>335.34669240129881</v>
      </c>
      <c r="E111" s="144" t="s">
        <v>169</v>
      </c>
      <c r="F111" s="143">
        <v>119.71</v>
      </c>
      <c r="G111" s="143">
        <f>63/1000</f>
        <v>6.3E-2</v>
      </c>
      <c r="H111" s="146">
        <f>+PI()*G111^2/4</f>
        <v>3.1172453105244723E-3</v>
      </c>
      <c r="I111" s="147">
        <f>+D107+O107</f>
        <v>335.31792208219372</v>
      </c>
      <c r="J111" s="261">
        <f>+D111</f>
        <v>335.34669240129881</v>
      </c>
      <c r="K111" s="147">
        <f>+I111-J111</f>
        <v>-2.8770319105092312E-2</v>
      </c>
      <c r="L111" s="142">
        <f>(-2*POWER(2*9.81*G111*ABS(K111)/F111,0.5))*(LOG10(($D$2/(3.7*G111))+((2.51*$D$3*POWER(F111,0.5))/(G111*POWER(2*9.81*G111*ABS(K111),0.5)))))</f>
        <v>9.0679247924815423E-2</v>
      </c>
      <c r="M111" s="146">
        <f>+IF(K111&lt;0,-H111*L111,H111*L111)</f>
        <v>-2.8266946035551688E-4</v>
      </c>
      <c r="N111" s="142">
        <f>+M111/K111</f>
        <v>9.8250373700403178E-3</v>
      </c>
      <c r="O111" s="311">
        <f>2*M113/N113</f>
        <v>2.4435733598304594E-3</v>
      </c>
    </row>
    <row r="112" spans="2:15" x14ac:dyDescent="0.25">
      <c r="B112" s="141"/>
      <c r="C112" s="142"/>
      <c r="D112" s="142"/>
      <c r="E112" s="144" t="s">
        <v>122</v>
      </c>
      <c r="F112" s="143">
        <v>283.68</v>
      </c>
      <c r="G112" s="143">
        <f>75/1000</f>
        <v>7.4999999999999997E-2</v>
      </c>
      <c r="H112" s="146">
        <f>+PI()*G112^2/4</f>
        <v>4.4178646691106467E-3</v>
      </c>
      <c r="I112" s="147">
        <f>+D76+O76</f>
        <v>335.6422551451729</v>
      </c>
      <c r="J112" s="261">
        <f>+D111</f>
        <v>335.34669240129881</v>
      </c>
      <c r="K112" s="147">
        <f>+I112-J112</f>
        <v>0.29556274387408621</v>
      </c>
      <c r="L112" s="262">
        <f>(-2*POWER(2*9.81*G112*ABS(K112)/F112,0.5))*(LOG10(($D$2/(3.7*G112))+((2.51*$D$3*POWER(F112,0.5))/(G112*POWER(2*9.81*G112*ABS(K112),0.5)))))</f>
        <v>0.23972020609810865</v>
      </c>
      <c r="M112" s="146">
        <f>+IF(K112&lt;0,-H112*L112,H112*L112)</f>
        <v>1.0590514289927568E-3</v>
      </c>
      <c r="N112" s="142">
        <f>+M112/K112</f>
        <v>3.5831695670139239E-3</v>
      </c>
      <c r="O112" s="311"/>
    </row>
    <row r="113" spans="2:15" ht="15.75" x14ac:dyDescent="0.3">
      <c r="B113" s="141"/>
      <c r="C113" s="142"/>
      <c r="D113" s="142"/>
      <c r="E113" s="142"/>
      <c r="F113" s="142"/>
      <c r="G113" s="142"/>
      <c r="H113" s="142"/>
      <c r="I113" s="142"/>
      <c r="J113" s="142"/>
      <c r="K113" s="142"/>
      <c r="L113" s="149" t="s">
        <v>166</v>
      </c>
      <c r="M113" s="150">
        <f>+SUM(M111:M112)-C111</f>
        <v>1.6381968637239853E-5</v>
      </c>
      <c r="N113" s="151">
        <f>+SUM(N111:N112)</f>
        <v>1.3408206937054242E-2</v>
      </c>
      <c r="O113" s="312"/>
    </row>
    <row r="114" spans="2:15" x14ac:dyDescent="0.25">
      <c r="B114" s="154"/>
      <c r="C114" s="142"/>
      <c r="D114" s="142"/>
      <c r="E114" s="142"/>
      <c r="F114" s="142"/>
      <c r="G114" s="142"/>
      <c r="H114" s="142"/>
      <c r="I114" s="142"/>
      <c r="J114" s="142"/>
      <c r="K114" s="142"/>
      <c r="L114" s="142"/>
      <c r="M114" s="142"/>
      <c r="N114" s="142"/>
      <c r="O114" s="312"/>
    </row>
    <row r="115" spans="2:15" x14ac:dyDescent="0.25">
      <c r="B115" s="154" t="s">
        <v>142</v>
      </c>
      <c r="C115" s="142">
        <f>3.71/1000</f>
        <v>3.7099999999999998E-3</v>
      </c>
      <c r="D115" s="147">
        <f>+D76+O76</f>
        <v>335.6422551451729</v>
      </c>
      <c r="E115" s="144" t="s">
        <v>168</v>
      </c>
      <c r="F115" s="143">
        <v>184.94</v>
      </c>
      <c r="G115" s="145">
        <f>110/1000</f>
        <v>0.11</v>
      </c>
      <c r="H115" s="146">
        <f>+PI()*G115^2/4</f>
        <v>9.5033177771091243E-3</v>
      </c>
      <c r="I115" s="147">
        <f>+D101+O101</f>
        <v>335.06891412253998</v>
      </c>
      <c r="J115" s="261">
        <f>+D115</f>
        <v>335.6422551451729</v>
      </c>
      <c r="K115" s="147">
        <f>+I115-J115</f>
        <v>-0.57334102263291697</v>
      </c>
      <c r="L115" s="262">
        <f>(-2*POWER(2*9.81*G115*ABS(K115)/F115,0.5))*(LOG10(($D$2/(3.7*G115))+((2.51*$D$3*POWER(F115,0.5))/(G115*POWER(2*9.81*G115*ABS(K115),0.5)))))</f>
        <v>0.57985677310405637</v>
      </c>
      <c r="M115" s="146">
        <f>+IF(K115&lt;0,-H115*L115,H115*L115)</f>
        <v>-5.5105631800169107E-3</v>
      </c>
      <c r="N115" s="142">
        <f>+M115/K115</f>
        <v>9.6113185041445445E-3</v>
      </c>
      <c r="O115" s="311">
        <f>2*M118/N118</f>
        <v>2.6232690886748115E-2</v>
      </c>
    </row>
    <row r="116" spans="2:15" x14ac:dyDescent="0.25">
      <c r="B116" s="141"/>
      <c r="C116" s="142"/>
      <c r="D116" s="142"/>
      <c r="E116" s="144" t="s">
        <v>171</v>
      </c>
      <c r="F116" s="143">
        <v>283.68</v>
      </c>
      <c r="G116" s="143">
        <f>75/1000</f>
        <v>7.4999999999999997E-2</v>
      </c>
      <c r="H116" s="146">
        <f>+PI()*G116^2/4</f>
        <v>4.4178646691106467E-3</v>
      </c>
      <c r="I116" s="147">
        <f>+D111+O111</f>
        <v>335.34913597465862</v>
      </c>
      <c r="J116" s="261">
        <f>+D115</f>
        <v>335.6422551451729</v>
      </c>
      <c r="K116" s="147">
        <f>+I116-J116</f>
        <v>-0.29311917051427372</v>
      </c>
      <c r="L116" s="262">
        <f>(-2*POWER(2*9.81*G116*ABS(K116)/F116,0.5))*(LOG10(($D$2/(3.7*G116))+((2.51*$D$3*POWER(F116,0.5))/(G116*POWER(2*9.81*G116*ABS(K116),0.5)))))</f>
        <v>0.23858748728352239</v>
      </c>
      <c r="M116" s="146">
        <f>+IF(K116&lt;0,-H116*L116,H116*L116)</f>
        <v>-1.0540472305617594E-3</v>
      </c>
      <c r="N116" s="142">
        <f>+M116/K116</f>
        <v>3.5959682497478667E-3</v>
      </c>
      <c r="O116" s="311"/>
    </row>
    <row r="117" spans="2:15" x14ac:dyDescent="0.25">
      <c r="B117" s="141"/>
      <c r="C117" s="142"/>
      <c r="D117" s="142"/>
      <c r="E117" s="144" t="s">
        <v>170</v>
      </c>
      <c r="F117" s="143">
        <v>372.26</v>
      </c>
      <c r="G117" s="145">
        <f>110/1000</f>
        <v>0.11</v>
      </c>
      <c r="H117" s="146">
        <f>+PI()*G117^2/4</f>
        <v>9.5033177771091243E-3</v>
      </c>
      <c r="I117" s="147">
        <v>339.29610096713299</v>
      </c>
      <c r="J117" s="261">
        <f>+D115</f>
        <v>335.6422551451729</v>
      </c>
      <c r="K117" s="147">
        <f>+I117-J117</f>
        <v>3.6538458219600898</v>
      </c>
      <c r="L117" s="262">
        <f>(-2*POWER(2*9.81*G117*ABS(K117)/F117,0.5))*(LOG10(($D$2/(3.7*G117))+((2.51*$D$3*POWER(F117,0.5))/(G117*POWER(2*9.81*G117*ABS(K117),0.5)))))</f>
        <v>1.1033495999910456</v>
      </c>
      <c r="M117" s="146">
        <f>+IF(K117&lt;0,-H117*L117,H117*L117)</f>
        <v>1.0485481867961145E-2</v>
      </c>
      <c r="N117" s="142">
        <f>+M117/K117</f>
        <v>2.869711087682472E-3</v>
      </c>
      <c r="O117" s="311"/>
    </row>
    <row r="118" spans="2:15" ht="16.5" thickBot="1" x14ac:dyDescent="0.35">
      <c r="B118" s="299"/>
      <c r="C118" s="300"/>
      <c r="D118" s="300"/>
      <c r="E118" s="300"/>
      <c r="F118" s="300"/>
      <c r="G118" s="300"/>
      <c r="H118" s="300"/>
      <c r="I118" s="300"/>
      <c r="J118" s="300"/>
      <c r="K118" s="300"/>
      <c r="L118" s="301" t="s">
        <v>166</v>
      </c>
      <c r="M118" s="302">
        <f>+SUM(M115:M117)-C115</f>
        <v>2.1087145738247527E-4</v>
      </c>
      <c r="N118" s="303">
        <f>+SUM(N115:N117)</f>
        <v>1.6076997841574882E-2</v>
      </c>
      <c r="O118" s="313"/>
    </row>
    <row r="120" spans="2:15" ht="15.75" thickBot="1" x14ac:dyDescent="0.3"/>
    <row r="121" spans="2:15" ht="15.75" thickBot="1" x14ac:dyDescent="0.3">
      <c r="B121" s="131">
        <f>+B82+1</f>
        <v>4</v>
      </c>
      <c r="D121" s="297"/>
    </row>
    <row r="122" spans="2:15" ht="32.25" thickBot="1" x14ac:dyDescent="0.3">
      <c r="B122" s="125" t="s">
        <v>151</v>
      </c>
      <c r="C122" s="298" t="s">
        <v>161</v>
      </c>
      <c r="D122" s="298" t="s">
        <v>153</v>
      </c>
      <c r="E122" s="125" t="s">
        <v>152</v>
      </c>
      <c r="F122" s="125" t="s">
        <v>78</v>
      </c>
      <c r="G122" s="125" t="s">
        <v>115</v>
      </c>
      <c r="H122" s="125" t="s">
        <v>154</v>
      </c>
      <c r="I122" s="125" t="s">
        <v>155</v>
      </c>
      <c r="J122" s="125" t="s">
        <v>156</v>
      </c>
      <c r="K122" s="125" t="s">
        <v>157</v>
      </c>
      <c r="L122" s="125" t="s">
        <v>82</v>
      </c>
      <c r="M122" s="125" t="s">
        <v>164</v>
      </c>
      <c r="N122" s="125" t="s">
        <v>158</v>
      </c>
      <c r="O122" s="309" t="s">
        <v>165</v>
      </c>
    </row>
    <row r="123" spans="2:15" x14ac:dyDescent="0.25">
      <c r="B123" s="132" t="s">
        <v>127</v>
      </c>
      <c r="C123" s="133">
        <f>2.97/1000</f>
        <v>2.97E-3</v>
      </c>
      <c r="D123" s="134">
        <f>+D84+O84</f>
        <v>336.36618405640189</v>
      </c>
      <c r="E123" s="135" t="s">
        <v>110</v>
      </c>
      <c r="F123" s="136">
        <v>310.83</v>
      </c>
      <c r="G123" s="137">
        <f>110/1000</f>
        <v>0.11</v>
      </c>
      <c r="H123" s="138">
        <f>+PI()*G123^2/4</f>
        <v>9.5033177771091243E-3</v>
      </c>
      <c r="I123" s="134">
        <v>339.29610096713299</v>
      </c>
      <c r="J123" s="134">
        <f>+D123</f>
        <v>336.36618405640189</v>
      </c>
      <c r="K123" s="134">
        <f>+I123-J123</f>
        <v>2.9299169107310945</v>
      </c>
      <c r="L123" s="133">
        <f>(-2*POWER(2*9.81*G123*ABS(K123)/F123,0.5))*(LOG10(($D$2/(3.7*G123))+((2.51*$D$3*POWER(F123,0.5))/(G123*POWER(2*9.81*G123*ABS(K123),0.5)))))</f>
        <v>1.0788034249588434</v>
      </c>
      <c r="M123" s="139">
        <f>+IF(K123&lt;0,-H123*L123,H123*L123)</f>
        <v>1.0252211766417586E-2</v>
      </c>
      <c r="N123" s="133">
        <f>+M123/K123</f>
        <v>3.4991476136636852E-3</v>
      </c>
      <c r="O123" s="310">
        <f>2*M125/N125</f>
        <v>-2.5227495994410234E-2</v>
      </c>
    </row>
    <row r="124" spans="2:15" x14ac:dyDescent="0.25">
      <c r="B124" s="141"/>
      <c r="C124" s="142"/>
      <c r="D124" s="143"/>
      <c r="E124" s="144" t="s">
        <v>138</v>
      </c>
      <c r="F124" s="143">
        <v>240.22</v>
      </c>
      <c r="G124" s="145">
        <f>110/1000</f>
        <v>0.11</v>
      </c>
      <c r="H124" s="146">
        <f>+PI()*G124^2/4</f>
        <v>9.5033177771091243E-3</v>
      </c>
      <c r="I124" s="147">
        <f>+D88+O88</f>
        <v>335.10464788934087</v>
      </c>
      <c r="J124" s="147">
        <f>+D123</f>
        <v>336.36618405640189</v>
      </c>
      <c r="K124" s="147">
        <f>+I124-J124</f>
        <v>-1.2615361670610241</v>
      </c>
      <c r="L124" s="142">
        <f>(-2*POWER(2*9.81*G124*ABS(K124)/F124,0.5))*(LOG10(($D$2/(3.7*G124))+((2.51*$D$3*POWER(F124,0.5))/(G124*POWER(2*9.81*G124*ABS(K124),0.5)))))</f>
        <v>0.77871152697790547</v>
      </c>
      <c r="M124" s="146">
        <f>+IF(K124&lt;0,-H124*L124,H124*L124)</f>
        <v>-7.4003430975689202E-3</v>
      </c>
      <c r="N124" s="142">
        <f>+M124/K124</f>
        <v>5.8661362954098677E-3</v>
      </c>
      <c r="O124" s="311"/>
    </row>
    <row r="125" spans="2:15" ht="15.75" x14ac:dyDescent="0.3">
      <c r="B125" s="141"/>
      <c r="C125" s="142"/>
      <c r="D125" s="143"/>
      <c r="E125" s="144"/>
      <c r="F125" s="143"/>
      <c r="G125" s="145"/>
      <c r="H125" s="146"/>
      <c r="I125" s="147"/>
      <c r="J125" s="147"/>
      <c r="K125" s="147"/>
      <c r="L125" s="149" t="s">
        <v>166</v>
      </c>
      <c r="M125" s="150">
        <f>+SUM(M123:M124)-C123</f>
        <v>-1.1813133115133384E-4</v>
      </c>
      <c r="N125" s="151">
        <f>+SUM(N123:N124)</f>
        <v>9.3652839090735528E-3</v>
      </c>
      <c r="O125" s="311"/>
    </row>
    <row r="126" spans="2:15" x14ac:dyDescent="0.25">
      <c r="B126" s="141"/>
      <c r="C126" s="142"/>
      <c r="D126" s="143"/>
      <c r="E126" s="144"/>
      <c r="F126" s="142"/>
      <c r="G126" s="142"/>
      <c r="H126" s="146"/>
      <c r="I126" s="152"/>
      <c r="J126" s="142"/>
      <c r="K126" s="142"/>
      <c r="L126" s="142"/>
      <c r="M126" s="142"/>
      <c r="N126" s="142"/>
      <c r="O126" s="312"/>
    </row>
    <row r="127" spans="2:15" x14ac:dyDescent="0.25">
      <c r="B127" s="154" t="s">
        <v>128</v>
      </c>
      <c r="C127" s="142">
        <f>3.73/1000</f>
        <v>3.7299999999999998E-3</v>
      </c>
      <c r="D127" s="147">
        <f>+D88+O88</f>
        <v>335.10464788934087</v>
      </c>
      <c r="E127" s="144" t="s">
        <v>138</v>
      </c>
      <c r="F127" s="143">
        <v>240.22</v>
      </c>
      <c r="G127" s="155">
        <f>110/1000</f>
        <v>0.11</v>
      </c>
      <c r="H127" s="146">
        <f>+PI()*G127^2/4</f>
        <v>9.5033177771091243E-3</v>
      </c>
      <c r="I127" s="156">
        <f>+D123+O123</f>
        <v>336.34095656040751</v>
      </c>
      <c r="J127" s="147">
        <f>+D127</f>
        <v>335.10464788934087</v>
      </c>
      <c r="K127" s="147">
        <f>+I127-J127</f>
        <v>1.236308671066638</v>
      </c>
      <c r="L127" s="142">
        <f>(-2*POWER(2*9.81*G127*ABS(K127)/F127,0.5))*(LOG10(($D$2/(3.7*G127))+((2.51*$D$3*POWER(F127,0.5))/(G127*POWER(2*9.81*G127*ABS(K127),0.5)))))</f>
        <v>0.76997691305141236</v>
      </c>
      <c r="M127" s="146">
        <f>+IF(K127&lt;0,-H127*L127,H127*L127)</f>
        <v>7.3173352857650933E-3</v>
      </c>
      <c r="N127" s="142">
        <f>+M127/K127</f>
        <v>5.9186960805281642E-3</v>
      </c>
      <c r="O127" s="311">
        <f>2*M130/N130</f>
        <v>1.5147588160285653E-2</v>
      </c>
    </row>
    <row r="128" spans="2:15" x14ac:dyDescent="0.25">
      <c r="B128" s="141"/>
      <c r="C128" s="142"/>
      <c r="D128" s="143"/>
      <c r="E128" s="144" t="s">
        <v>139</v>
      </c>
      <c r="F128" s="147">
        <v>237.3</v>
      </c>
      <c r="G128" s="155">
        <f>110/1000</f>
        <v>0.11</v>
      </c>
      <c r="H128" s="146">
        <f>+PI()*G128^2/4</f>
        <v>9.5033177771091243E-3</v>
      </c>
      <c r="I128" s="156">
        <f>+D93+O93</f>
        <v>334.91699520822209</v>
      </c>
      <c r="J128" s="147">
        <f>+D127</f>
        <v>335.10464788934087</v>
      </c>
      <c r="K128" s="147">
        <f>+I128-J128</f>
        <v>-0.18765268111877731</v>
      </c>
      <c r="L128" s="142">
        <f>(-2*POWER(2*9.81*G128*ABS(K128)/F128,0.5))*(LOG10(($D$2/(3.7*G128))+((2.51*$D$3*POWER(F128,0.5))/(G128*POWER(2*9.81*G128*ABS(K128),0.5)))))</f>
        <v>0.26857743616183832</v>
      </c>
      <c r="M128" s="146">
        <f>+IF(K128&lt;0,-H128*L128,H128*L128)</f>
        <v>-2.5523767236071892E-3</v>
      </c>
      <c r="N128" s="142">
        <f>+M128/K128</f>
        <v>1.3601600085807608E-2</v>
      </c>
      <c r="O128" s="311"/>
    </row>
    <row r="129" spans="2:15" x14ac:dyDescent="0.25">
      <c r="B129" s="141"/>
      <c r="C129" s="142"/>
      <c r="D129" s="143"/>
      <c r="E129" s="144" t="s">
        <v>112</v>
      </c>
      <c r="F129" s="143">
        <v>401.36</v>
      </c>
      <c r="G129" s="155">
        <f>110/1000</f>
        <v>0.11</v>
      </c>
      <c r="H129" s="146">
        <f>+PI()*G129^2/4</f>
        <v>9.5033177771091243E-3</v>
      </c>
      <c r="I129" s="156">
        <f>+D101+O101</f>
        <v>335.06891412253998</v>
      </c>
      <c r="J129" s="147">
        <f>+D127</f>
        <v>335.10464788934087</v>
      </c>
      <c r="K129" s="147">
        <f>+I129-J129</f>
        <v>-3.5733766800888134E-2</v>
      </c>
      <c r="L129" s="142">
        <f>(-2*POWER(2*9.81*G129*ABS(K129)/F129,0.5))*(LOG10(($D$2/(3.7*G129))+((2.51*$D$3*POWER(F129,0.5))/(G129*POWER(2*9.81*G129*ABS(K129),0.5)))))</f>
        <v>7.702295308998762E-2</v>
      </c>
      <c r="M129" s="146">
        <f>+IF(K129&lt;0,-H129*L129,H129*L129)</f>
        <v>-7.3197359934552148E-4</v>
      </c>
      <c r="N129" s="142">
        <f>+M129/K129</f>
        <v>2.04840873178623E-2</v>
      </c>
      <c r="O129" s="311"/>
    </row>
    <row r="130" spans="2:15" ht="15.75" x14ac:dyDescent="0.3">
      <c r="B130" s="141"/>
      <c r="C130" s="142"/>
      <c r="D130" s="143"/>
      <c r="E130" s="144"/>
      <c r="F130" s="143"/>
      <c r="G130" s="155"/>
      <c r="H130" s="146"/>
      <c r="I130" s="156"/>
      <c r="J130" s="147"/>
      <c r="K130" s="147"/>
      <c r="L130" s="149" t="s">
        <v>166</v>
      </c>
      <c r="M130" s="150">
        <f>+SUM(M127:M129)-C127</f>
        <v>3.0298496281238284E-4</v>
      </c>
      <c r="N130" s="151">
        <f>+SUM(N127:N129)</f>
        <v>4.0004383484198075E-2</v>
      </c>
      <c r="O130" s="312"/>
    </row>
    <row r="131" spans="2:15" x14ac:dyDescent="0.25">
      <c r="B131" s="141"/>
      <c r="C131" s="142"/>
      <c r="D131" s="143"/>
      <c r="E131" s="144"/>
      <c r="F131" s="142"/>
      <c r="G131" s="142"/>
      <c r="H131" s="146"/>
      <c r="I131" s="152"/>
      <c r="J131" s="143"/>
      <c r="K131" s="142"/>
      <c r="L131" s="142"/>
      <c r="M131" s="142"/>
      <c r="N131" s="142"/>
      <c r="O131" s="312"/>
    </row>
    <row r="132" spans="2:15" x14ac:dyDescent="0.25">
      <c r="B132" s="154" t="s">
        <v>141</v>
      </c>
      <c r="C132" s="179">
        <f>1.9/1000</f>
        <v>1.9E-3</v>
      </c>
      <c r="D132" s="147">
        <f>+D93+O93</f>
        <v>334.91699520822209</v>
      </c>
      <c r="E132" s="144" t="s">
        <v>139</v>
      </c>
      <c r="F132" s="147">
        <v>237.3</v>
      </c>
      <c r="G132" s="155">
        <f>110/1000</f>
        <v>0.11</v>
      </c>
      <c r="H132" s="146">
        <f>+PI()*G132^2/4</f>
        <v>9.5033177771091243E-3</v>
      </c>
      <c r="I132" s="156">
        <f>+D127+O127</f>
        <v>335.11979547750116</v>
      </c>
      <c r="J132" s="147">
        <f>+D132</f>
        <v>334.91699520822209</v>
      </c>
      <c r="K132" s="147">
        <f>+I132-J132</f>
        <v>0.20280026927906647</v>
      </c>
      <c r="L132" s="142">
        <f>(-2*POWER(2*9.81*G132*ABS(K132)/F132,0.5))*(LOG10(($D$2/(3.7*G132))+((2.51*$D$3*POWER(F132,0.5))/(G132*POWER(2*9.81*G132*ABS(K132),0.5)))))</f>
        <v>0.28064527410105766</v>
      </c>
      <c r="M132" s="146">
        <f>+IF(K132&lt;0,-H132*L132,H132*L132)</f>
        <v>2.6670612224262442E-3</v>
      </c>
      <c r="N132" s="142">
        <f>+M132/K132</f>
        <v>1.3151171997489771E-2</v>
      </c>
      <c r="O132" s="311">
        <f>2*M134/N134</f>
        <v>1.6641363708818427E-3</v>
      </c>
    </row>
    <row r="133" spans="2:15" x14ac:dyDescent="0.25">
      <c r="B133" s="141"/>
      <c r="C133" s="142"/>
      <c r="D133" s="143"/>
      <c r="E133" s="144" t="s">
        <v>117</v>
      </c>
      <c r="F133" s="143">
        <v>401.35</v>
      </c>
      <c r="G133" s="143">
        <f>75/1000</f>
        <v>7.4999999999999997E-2</v>
      </c>
      <c r="H133" s="146">
        <f>+PI()*G133^2/4</f>
        <v>4.4178646691106467E-3</v>
      </c>
      <c r="I133" s="156">
        <f>+D97+O97</f>
        <v>334.68641165823271</v>
      </c>
      <c r="J133" s="147">
        <f>+D132</f>
        <v>334.91699520822209</v>
      </c>
      <c r="K133" s="147">
        <f>+I133-J133</f>
        <v>-0.23058354998937602</v>
      </c>
      <c r="L133" s="142">
        <f>(-2*POWER(2*9.81*G133*ABS(K133)/F133,0.5))*(LOG10(($D$2/(3.7*G133))+((2.51*$D$3*POWER(F133,0.5))/(G133*POWER(2*9.81*G133*ABS(K133),0.5)))))</f>
        <v>0.17053484867247923</v>
      </c>
      <c r="M133" s="146">
        <f>+IF(K133&lt;0,-H133*L133,H133*L133)</f>
        <v>-7.5339988280227668E-4</v>
      </c>
      <c r="N133" s="142">
        <f>+M133/K133</f>
        <v>3.2673617993867693E-3</v>
      </c>
      <c r="O133" s="311"/>
    </row>
    <row r="134" spans="2:15" ht="15.75" x14ac:dyDescent="0.3">
      <c r="B134" s="141"/>
      <c r="C134" s="142"/>
      <c r="D134" s="143"/>
      <c r="E134" s="144"/>
      <c r="F134" s="142"/>
      <c r="G134" s="142"/>
      <c r="H134" s="146"/>
      <c r="I134" s="152"/>
      <c r="J134" s="143"/>
      <c r="K134" s="142"/>
      <c r="L134" s="149" t="s">
        <v>166</v>
      </c>
      <c r="M134" s="150">
        <f>+SUM(M132:M133)-C132</f>
        <v>1.3661339623967502E-5</v>
      </c>
      <c r="N134" s="151">
        <f>+SUM(N132:N133)</f>
        <v>1.6418533796876539E-2</v>
      </c>
      <c r="O134" s="312"/>
    </row>
    <row r="135" spans="2:15" ht="15.75" x14ac:dyDescent="0.3">
      <c r="B135" s="141"/>
      <c r="C135" s="142"/>
      <c r="D135" s="143"/>
      <c r="E135" s="144"/>
      <c r="F135" s="142"/>
      <c r="G135" s="142"/>
      <c r="H135" s="146"/>
      <c r="I135" s="152"/>
      <c r="J135" s="143"/>
      <c r="K135" s="142"/>
      <c r="L135" s="149"/>
      <c r="M135" s="150"/>
      <c r="N135" s="151"/>
      <c r="O135" s="312"/>
    </row>
    <row r="136" spans="2:15" x14ac:dyDescent="0.25">
      <c r="B136" s="154" t="s">
        <v>145</v>
      </c>
      <c r="C136" s="143">
        <f>1.95/1000</f>
        <v>1.9499999999999999E-3</v>
      </c>
      <c r="D136" s="147">
        <f>+D97+O97</f>
        <v>334.68641165823271</v>
      </c>
      <c r="E136" s="144" t="s">
        <v>117</v>
      </c>
      <c r="F136" s="143">
        <v>401.35</v>
      </c>
      <c r="G136" s="143">
        <f>75/1000</f>
        <v>7.4999999999999997E-2</v>
      </c>
      <c r="H136" s="146">
        <f>+PI()*G136^2/4</f>
        <v>4.4178646691106467E-3</v>
      </c>
      <c r="I136" s="147">
        <f>+D132+O132</f>
        <v>334.91865934459298</v>
      </c>
      <c r="J136" s="147">
        <f>+D136</f>
        <v>334.68641165823271</v>
      </c>
      <c r="K136" s="147">
        <f>+I136-J136</f>
        <v>0.23224768636026738</v>
      </c>
      <c r="L136" s="262">
        <f>(-2*POWER(2*9.81*G136*ABS(K136)/F136,0.5))*(LOG10(($D$2/(3.7*G136))+((2.51*$D$3*POWER(F136,0.5))/(G136*POWER(2*9.81*G136*ABS(K136),0.5)))))</f>
        <v>0.17123983352150532</v>
      </c>
      <c r="M136" s="146">
        <f>+IF(K136&lt;0,-H136*L136,H136*L136)</f>
        <v>7.565144104590473E-4</v>
      </c>
      <c r="N136" s="142">
        <f>+M136/K136</f>
        <v>3.2573603738102544E-3</v>
      </c>
      <c r="O136" s="311">
        <f>2*M138/N138</f>
        <v>3.7311950858625965E-2</v>
      </c>
    </row>
    <row r="137" spans="2:15" x14ac:dyDescent="0.25">
      <c r="B137" s="141"/>
      <c r="C137" s="142"/>
      <c r="D137" s="143"/>
      <c r="E137" s="144" t="s">
        <v>167</v>
      </c>
      <c r="F137" s="143">
        <v>249.85</v>
      </c>
      <c r="G137" s="143">
        <f>75/1000</f>
        <v>7.4999999999999997E-2</v>
      </c>
      <c r="H137" s="146">
        <f>+PI()*G137^2/4</f>
        <v>4.4178646691106467E-3</v>
      </c>
      <c r="I137" s="147">
        <f>+D101+O101</f>
        <v>335.06891412253998</v>
      </c>
      <c r="J137" s="147">
        <f>+D136</f>
        <v>334.68641165823271</v>
      </c>
      <c r="K137" s="147">
        <f>+I137-J137</f>
        <v>0.3825024643072652</v>
      </c>
      <c r="L137" s="142">
        <f>(-2*POWER(2*9.81*G137*ABS(K137)/F137,0.5))*(LOG10(($D$2/(3.7*G137))+((2.51*$D$3*POWER(F137,0.5))/(G137*POWER(2*9.81*G137*ABS(K137),0.5)))))</f>
        <v>0.29846225866888998</v>
      </c>
      <c r="M137" s="146">
        <f>+IF(K137&lt;0,-H137*L137,H137*L137)</f>
        <v>1.318565867636252E-3</v>
      </c>
      <c r="N137" s="142">
        <f>+M137/K137</f>
        <v>3.4472088173974342E-3</v>
      </c>
      <c r="O137" s="311"/>
    </row>
    <row r="138" spans="2:15" ht="15.75" x14ac:dyDescent="0.3">
      <c r="B138" s="141"/>
      <c r="C138" s="142"/>
      <c r="D138" s="152"/>
      <c r="E138" s="144"/>
      <c r="F138" s="142"/>
      <c r="G138" s="142"/>
      <c r="H138" s="146"/>
      <c r="I138" s="152"/>
      <c r="J138" s="143"/>
      <c r="K138" s="142"/>
      <c r="L138" s="149" t="s">
        <v>166</v>
      </c>
      <c r="M138" s="150">
        <f>+SUM(M136:M137)-C136</f>
        <v>1.2508027809529946E-4</v>
      </c>
      <c r="N138" s="151">
        <f>+SUM(N136:N137)</f>
        <v>6.7045691912076891E-3</v>
      </c>
      <c r="O138" s="312"/>
    </row>
    <row r="139" spans="2:15" x14ac:dyDescent="0.25">
      <c r="B139" s="141"/>
      <c r="C139" s="142"/>
      <c r="D139" s="152"/>
      <c r="E139" s="144"/>
      <c r="F139" s="142"/>
      <c r="G139" s="142"/>
      <c r="H139" s="146"/>
      <c r="I139" s="152"/>
      <c r="J139" s="143"/>
      <c r="K139" s="142"/>
      <c r="L139" s="142"/>
      <c r="M139" s="142"/>
      <c r="N139" s="142"/>
      <c r="O139" s="312"/>
    </row>
    <row r="140" spans="2:15" x14ac:dyDescent="0.25">
      <c r="B140" s="154" t="s">
        <v>146</v>
      </c>
      <c r="C140" s="143">
        <f>4.52/1000</f>
        <v>4.5199999999999997E-3</v>
      </c>
      <c r="D140" s="156">
        <f>+D101+O101</f>
        <v>335.06891412253998</v>
      </c>
      <c r="E140" s="144" t="s">
        <v>112</v>
      </c>
      <c r="F140" s="143">
        <v>401.36</v>
      </c>
      <c r="G140" s="145">
        <f>110/1000</f>
        <v>0.11</v>
      </c>
      <c r="H140" s="146">
        <f>+PI()*G140^2/4</f>
        <v>9.5033177771091243E-3</v>
      </c>
      <c r="I140" s="156">
        <f>+D127+O127</f>
        <v>335.11979547750116</v>
      </c>
      <c r="J140" s="147">
        <f>+D140</f>
        <v>335.06891412253998</v>
      </c>
      <c r="K140" s="147">
        <f>+I140-J140</f>
        <v>5.0881354961177294E-2</v>
      </c>
      <c r="L140" s="142">
        <f>(-2*POWER(2*9.81*G140*ABS(K140)/F140,0.5))*(LOG10(($D$2/(3.7*G140))+((2.51*$D$3*POWER(F140,0.5))/(G140*POWER(2*9.81*G140*ABS(K140),0.5)))))</f>
        <v>9.4441984637193818E-2</v>
      </c>
      <c r="M140" s="146">
        <f>+IF(K140&lt;0,-H140*L140,H140*L140)</f>
        <v>8.9751219150811085E-4</v>
      </c>
      <c r="N140" s="142">
        <f>+M140/K140</f>
        <v>1.7639313893918838E-2</v>
      </c>
      <c r="O140" s="311">
        <f>2*M144/N144</f>
        <v>8.2742222308497412E-2</v>
      </c>
    </row>
    <row r="141" spans="2:15" x14ac:dyDescent="0.25">
      <c r="B141" s="141"/>
      <c r="C141" s="142"/>
      <c r="D141" s="152"/>
      <c r="E141" s="144" t="s">
        <v>167</v>
      </c>
      <c r="F141" s="143">
        <v>249.85</v>
      </c>
      <c r="G141" s="145">
        <f>75/1000</f>
        <v>7.4999999999999997E-2</v>
      </c>
      <c r="H141" s="146">
        <f>+PI()*G141^2/4</f>
        <v>4.4178646691106467E-3</v>
      </c>
      <c r="I141" s="156">
        <f>+D136+O136</f>
        <v>334.72372360909134</v>
      </c>
      <c r="J141" s="147">
        <f>+D140</f>
        <v>335.06891412253998</v>
      </c>
      <c r="K141" s="147">
        <f>+I141-J141</f>
        <v>-0.34519051344864238</v>
      </c>
      <c r="L141" s="142">
        <f>(-2*POWER(2*9.81*G141*ABS(K141)/F141,0.5))*(LOG10(($D$2/(3.7*G141))+((2.51*$D$3*POWER(F141,0.5))/(G141*POWER(2*9.81*G141*ABS(K141),0.5)))))</f>
        <v>0.28153667449564052</v>
      </c>
      <c r="M141" s="146">
        <f>+IF(K141&lt;0,-H141*L141,H141*L141)</f>
        <v>-1.2437909273131948E-3</v>
      </c>
      <c r="N141" s="142">
        <f>+M141/K141</f>
        <v>3.6032013594088723E-3</v>
      </c>
      <c r="O141" s="311"/>
    </row>
    <row r="142" spans="2:15" x14ac:dyDescent="0.25">
      <c r="B142" s="141"/>
      <c r="C142" s="142"/>
      <c r="D142" s="152"/>
      <c r="E142" s="144" t="s">
        <v>140</v>
      </c>
      <c r="F142" s="143">
        <v>298.01</v>
      </c>
      <c r="G142" s="145">
        <f>63/1000</f>
        <v>6.3E-2</v>
      </c>
      <c r="H142" s="146">
        <f>+PI()*G142^2/4</f>
        <v>3.1172453105244723E-3</v>
      </c>
      <c r="I142" s="156">
        <f>+D107+O107</f>
        <v>335.31792208219372</v>
      </c>
      <c r="J142" s="147">
        <f>+D140</f>
        <v>335.06891412253998</v>
      </c>
      <c r="K142" s="147">
        <f>+I142-J142</f>
        <v>0.24900795965373845</v>
      </c>
      <c r="L142" s="142">
        <f>(-2*POWER(2*9.81*G142*ABS(K142)/F142,0.5))*(LOG10(($D$2/(3.7*G142))+((2.51*$D$3*POWER(F142,0.5))/(G142*POWER(2*9.81*G142*ABS(K142),0.5)))))</f>
        <v>0.18640538683130128</v>
      </c>
      <c r="M142" s="146">
        <f>+IF(K142&lt;0,-H142*L142,H142*L142)</f>
        <v>5.8107131795637418E-4</v>
      </c>
      <c r="N142" s="142">
        <f>+M142/K142</f>
        <v>2.3335451556022188E-3</v>
      </c>
      <c r="O142" s="311"/>
    </row>
    <row r="143" spans="2:15" x14ac:dyDescent="0.25">
      <c r="B143" s="141"/>
      <c r="C143" s="142"/>
      <c r="D143" s="142"/>
      <c r="E143" s="144" t="s">
        <v>168</v>
      </c>
      <c r="F143" s="143">
        <v>184.94</v>
      </c>
      <c r="G143" s="145">
        <f>110/1000</f>
        <v>0.11</v>
      </c>
      <c r="H143" s="146">
        <f>+PI()*G143^2/4</f>
        <v>9.5033177771091243E-3</v>
      </c>
      <c r="I143" s="156">
        <f>+D115+O115</f>
        <v>335.66848783605963</v>
      </c>
      <c r="J143" s="147">
        <f>+D140</f>
        <v>335.06891412253998</v>
      </c>
      <c r="K143" s="147">
        <f>+I143-J143</f>
        <v>0.59957371351964639</v>
      </c>
      <c r="L143" s="142">
        <f>(-2*POWER(2*9.81*G143*ABS(K143)/F143,0.5))*(LOG10(($D$2/(3.7*G143))+((2.51*$D$3*POWER(F143,0.5))/(G143*POWER(2*9.81*G143*ABS(K143),0.5)))))</f>
        <v>0.59457783012193599</v>
      </c>
      <c r="M143" s="146">
        <f>+IF(K143&lt;0,-H143*L143,H143*L143)</f>
        <v>5.6504620628727636E-3</v>
      </c>
      <c r="N143" s="142">
        <f>+M143/K143</f>
        <v>9.4241324051769215E-3</v>
      </c>
      <c r="O143" s="311"/>
    </row>
    <row r="144" spans="2:15" ht="15.75" x14ac:dyDescent="0.3">
      <c r="B144" s="141"/>
      <c r="C144" s="142"/>
      <c r="D144" s="142"/>
      <c r="E144" s="142"/>
      <c r="F144" s="142"/>
      <c r="G144" s="142"/>
      <c r="H144" s="146"/>
      <c r="I144" s="152"/>
      <c r="J144" s="143"/>
      <c r="K144" s="142"/>
      <c r="L144" s="149" t="s">
        <v>166</v>
      </c>
      <c r="M144" s="150">
        <f>+SUM(M140:M143)-C140</f>
        <v>1.3652546450240539E-3</v>
      </c>
      <c r="N144" s="151">
        <f>+SUM(N140:N143)</f>
        <v>3.3000192814106849E-2</v>
      </c>
      <c r="O144" s="312"/>
    </row>
    <row r="145" spans="2:15" x14ac:dyDescent="0.25">
      <c r="B145" s="141"/>
      <c r="C145" s="142"/>
      <c r="D145" s="142"/>
      <c r="E145" s="142"/>
      <c r="F145" s="142"/>
      <c r="G145" s="142"/>
      <c r="H145" s="146"/>
      <c r="I145" s="142"/>
      <c r="J145" s="143"/>
      <c r="K145" s="142"/>
      <c r="L145" s="142"/>
      <c r="M145" s="142"/>
      <c r="N145" s="142"/>
      <c r="O145" s="312"/>
    </row>
    <row r="146" spans="2:15" x14ac:dyDescent="0.25">
      <c r="B146" s="154" t="s">
        <v>147</v>
      </c>
      <c r="C146" s="142">
        <f>0.79/1000</f>
        <v>7.9000000000000001E-4</v>
      </c>
      <c r="D146" s="147">
        <f>+D107+O107</f>
        <v>335.31792208219372</v>
      </c>
      <c r="E146" s="144" t="s">
        <v>140</v>
      </c>
      <c r="F146" s="143">
        <v>298.01</v>
      </c>
      <c r="G146" s="143">
        <f>63/1000</f>
        <v>6.3E-2</v>
      </c>
      <c r="H146" s="146">
        <f>+PI()*G146^2/4</f>
        <v>3.1172453105244723E-3</v>
      </c>
      <c r="I146" s="147">
        <f>+D140+O140</f>
        <v>335.1516563448485</v>
      </c>
      <c r="J146" s="147">
        <f>+D146</f>
        <v>335.31792208219372</v>
      </c>
      <c r="K146" s="147">
        <f>+I146-J146</f>
        <v>-0.16626573734521344</v>
      </c>
      <c r="L146" s="142">
        <f>(-2*POWER(2*9.81*G146*ABS(K146)/F146,0.5))*(LOG10(($D$2/(3.7*G146))+((2.51*$D$3*POWER(F146,0.5))/(G146*POWER(2*9.81*G146*ABS(K146),0.5)))))</f>
        <v>0.14773364127421365</v>
      </c>
      <c r="M146" s="146">
        <f>+IF(K146&lt;0,-H146*L146,H146*L146)</f>
        <v>-4.605220004687471E-4</v>
      </c>
      <c r="N146" s="142">
        <f>+M146/K146</f>
        <v>2.7697949548834387E-3</v>
      </c>
      <c r="O146" s="311">
        <f>2*M148/N148</f>
        <v>-0.1555746657967195</v>
      </c>
    </row>
    <row r="147" spans="2:15" x14ac:dyDescent="0.25">
      <c r="B147" s="141"/>
      <c r="C147" s="142"/>
      <c r="D147" s="142"/>
      <c r="E147" s="144" t="s">
        <v>169</v>
      </c>
      <c r="F147" s="143">
        <v>119.71</v>
      </c>
      <c r="G147" s="143">
        <f>63/1000</f>
        <v>6.3E-2</v>
      </c>
      <c r="H147" s="146">
        <f>+PI()*G147^2/4</f>
        <v>3.1172453105244723E-3</v>
      </c>
      <c r="I147" s="147">
        <f>+D111+O111</f>
        <v>335.34913597465862</v>
      </c>
      <c r="J147" s="147">
        <f>+D146</f>
        <v>335.31792208219372</v>
      </c>
      <c r="K147" s="147">
        <f>+I147-J147</f>
        <v>3.1213892464904802E-2</v>
      </c>
      <c r="L147" s="142">
        <f>(-2*POWER(2*9.81*G147*ABS(K147)/F147,0.5))*(LOG10(($D$2/(3.7*G147))+((2.51*$D$3*POWER(F147,0.5))/(G147*POWER(2*9.81*G147*ABS(K147),0.5)))))</f>
        <v>9.5085446036990026E-2</v>
      </c>
      <c r="M147" s="146">
        <f>+IF(K147&lt;0,-H147*L147,H147*L147)</f>
        <v>2.9640466075793492E-4</v>
      </c>
      <c r="N147" s="142">
        <f>+M147/K147</f>
        <v>9.4959211220195031E-3</v>
      </c>
      <c r="O147" s="311"/>
    </row>
    <row r="148" spans="2:15" ht="15.75" x14ac:dyDescent="0.3">
      <c r="B148" s="141"/>
      <c r="C148" s="142"/>
      <c r="D148" s="142"/>
      <c r="E148" s="142"/>
      <c r="F148" s="142"/>
      <c r="G148" s="142"/>
      <c r="H148" s="146"/>
      <c r="I148" s="142"/>
      <c r="J148" s="142"/>
      <c r="K148" s="142"/>
      <c r="L148" s="149" t="s">
        <v>166</v>
      </c>
      <c r="M148" s="150">
        <f>+SUM(M146:M147)-C146</f>
        <v>-9.541173397108122E-4</v>
      </c>
      <c r="N148" s="151">
        <f>+SUM(N146:N147)</f>
        <v>1.2265716076902942E-2</v>
      </c>
      <c r="O148" s="312"/>
    </row>
    <row r="149" spans="2:15" x14ac:dyDescent="0.25">
      <c r="B149" s="141"/>
      <c r="C149" s="142"/>
      <c r="D149" s="142"/>
      <c r="E149" s="142"/>
      <c r="F149" s="142"/>
      <c r="G149" s="142"/>
      <c r="H149" s="146"/>
      <c r="I149" s="142"/>
      <c r="J149" s="142"/>
      <c r="K149" s="142"/>
      <c r="L149" s="142"/>
      <c r="M149" s="142"/>
      <c r="N149" s="142"/>
      <c r="O149" s="312"/>
    </row>
    <row r="150" spans="2:15" x14ac:dyDescent="0.25">
      <c r="B150" s="154" t="s">
        <v>148</v>
      </c>
      <c r="C150" s="142">
        <f>0.76/1000</f>
        <v>7.6000000000000004E-4</v>
      </c>
      <c r="D150" s="147">
        <f>+D111+O111</f>
        <v>335.34913597465862</v>
      </c>
      <c r="E150" s="144" t="s">
        <v>169</v>
      </c>
      <c r="F150" s="143">
        <v>119.71</v>
      </c>
      <c r="G150" s="143">
        <f>63/1000</f>
        <v>6.3E-2</v>
      </c>
      <c r="H150" s="146">
        <f>+PI()*G150^2/4</f>
        <v>3.1172453105244723E-3</v>
      </c>
      <c r="I150" s="147">
        <f>+D146+O146</f>
        <v>335.16234741639698</v>
      </c>
      <c r="J150" s="261">
        <f>+D150</f>
        <v>335.34913597465862</v>
      </c>
      <c r="K150" s="147">
        <f>+I150-J150</f>
        <v>-0.18678855826163954</v>
      </c>
      <c r="L150" s="142">
        <f>(-2*POWER(2*9.81*G150*ABS(K150)/F150,0.5))*(LOG10(($D$2/(3.7*G150))+((2.51*$D$3*POWER(F150,0.5))/(G150*POWER(2*9.81*G150*ABS(K150),0.5)))))</f>
        <v>0.26656872389000724</v>
      </c>
      <c r="M150" s="146">
        <f>+IF(K150&lt;0,-H150*L150,H150*L150)</f>
        <v>-8.3096010447861798E-4</v>
      </c>
      <c r="N150" s="142">
        <f>+M150/K150</f>
        <v>4.4486670501234383E-3</v>
      </c>
      <c r="O150" s="311">
        <f>2*M152/N152</f>
        <v>-0.12233241694078009</v>
      </c>
    </row>
    <row r="151" spans="2:15" x14ac:dyDescent="0.25">
      <c r="B151" s="141"/>
      <c r="C151" s="142"/>
      <c r="D151" s="142"/>
      <c r="E151" s="144" t="s">
        <v>122</v>
      </c>
      <c r="F151" s="143">
        <v>283.68</v>
      </c>
      <c r="G151" s="143">
        <f>75/1000</f>
        <v>7.4999999999999997E-2</v>
      </c>
      <c r="H151" s="146">
        <f>+PI()*G151^2/4</f>
        <v>4.4178646691106467E-3</v>
      </c>
      <c r="I151" s="147">
        <f>+D115+O115</f>
        <v>335.66848783605963</v>
      </c>
      <c r="J151" s="261">
        <f>+D150</f>
        <v>335.34913597465862</v>
      </c>
      <c r="K151" s="147">
        <f>+I151-J151</f>
        <v>0.31935186140100313</v>
      </c>
      <c r="L151" s="262">
        <f>(-2*POWER(2*9.81*G151*ABS(K151)/F151,0.5))*(LOG10(($D$2/(3.7*G151))+((2.51*$D$3*POWER(F151,0.5))/(G151*POWER(2*9.81*G151*ABS(K151),0.5)))))</f>
        <v>0.25054043292628003</v>
      </c>
      <c r="M151" s="146">
        <f>+IF(K151&lt;0,-H151*L151,H151*L151)</f>
        <v>1.1068537268086984E-3</v>
      </c>
      <c r="N151" s="142">
        <f>+M151/K151</f>
        <v>3.4659379217422078E-3</v>
      </c>
      <c r="O151" s="311"/>
    </row>
    <row r="152" spans="2:15" ht="15.75" x14ac:dyDescent="0.3">
      <c r="B152" s="141"/>
      <c r="C152" s="142"/>
      <c r="D152" s="142"/>
      <c r="E152" s="142"/>
      <c r="F152" s="142"/>
      <c r="G152" s="142"/>
      <c r="H152" s="142"/>
      <c r="I152" s="142"/>
      <c r="J152" s="142"/>
      <c r="K152" s="142"/>
      <c r="L152" s="149" t="s">
        <v>166</v>
      </c>
      <c r="M152" s="150">
        <f>+SUM(M150:M151)-C150</f>
        <v>-4.8410637766991963E-4</v>
      </c>
      <c r="N152" s="151">
        <f>+SUM(N150:N151)</f>
        <v>7.9146049718656457E-3</v>
      </c>
      <c r="O152" s="312"/>
    </row>
    <row r="153" spans="2:15" x14ac:dyDescent="0.25">
      <c r="B153" s="154"/>
      <c r="C153" s="142"/>
      <c r="D153" s="142"/>
      <c r="E153" s="142"/>
      <c r="F153" s="142"/>
      <c r="G153" s="142"/>
      <c r="H153" s="142"/>
      <c r="I153" s="142"/>
      <c r="J153" s="142"/>
      <c r="K153" s="142"/>
      <c r="L153" s="142"/>
      <c r="M153" s="142"/>
      <c r="N153" s="142"/>
      <c r="O153" s="312"/>
    </row>
    <row r="154" spans="2:15" x14ac:dyDescent="0.25">
      <c r="B154" s="154" t="s">
        <v>142</v>
      </c>
      <c r="C154" s="142">
        <f>3.71/1000</f>
        <v>3.7099999999999998E-3</v>
      </c>
      <c r="D154" s="147">
        <f>+D115+O115</f>
        <v>335.66848783605963</v>
      </c>
      <c r="E154" s="144" t="s">
        <v>168</v>
      </c>
      <c r="F154" s="143">
        <v>184.94</v>
      </c>
      <c r="G154" s="145">
        <f>110/1000</f>
        <v>0.11</v>
      </c>
      <c r="H154" s="146">
        <f>+PI()*G154^2/4</f>
        <v>9.5033177771091243E-3</v>
      </c>
      <c r="I154" s="147">
        <f>+D140+O140</f>
        <v>335.1516563448485</v>
      </c>
      <c r="J154" s="261">
        <f>+D154</f>
        <v>335.66848783605963</v>
      </c>
      <c r="K154" s="147">
        <f>+I154-J154</f>
        <v>-0.51683149121112137</v>
      </c>
      <c r="L154" s="262">
        <f>(-2*POWER(2*9.81*G154*ABS(K154)/F154,0.5))*(LOG10(($D$2/(3.7*G154))+((2.51*$D$3*POWER(F154,0.5))/(G154*POWER(2*9.81*G154*ABS(K154),0.5)))))</f>
        <v>0.54708410183658351</v>
      </c>
      <c r="M154" s="146">
        <f>+IF(K154&lt;0,-H154*L154,H154*L154)</f>
        <v>-5.1991140705573823E-3</v>
      </c>
      <c r="N154" s="142">
        <f>+M154/K154</f>
        <v>1.0059592263571237E-2</v>
      </c>
      <c r="O154" s="311">
        <f>2*M157/N157</f>
        <v>2.5471653868363531E-2</v>
      </c>
    </row>
    <row r="155" spans="2:15" x14ac:dyDescent="0.25">
      <c r="B155" s="141"/>
      <c r="C155" s="142"/>
      <c r="D155" s="142"/>
      <c r="E155" s="144" t="s">
        <v>171</v>
      </c>
      <c r="F155" s="143">
        <v>283.68</v>
      </c>
      <c r="G155" s="143">
        <f>75/1000</f>
        <v>7.4999999999999997E-2</v>
      </c>
      <c r="H155" s="146">
        <f>+PI()*G155^2/4</f>
        <v>4.4178646691106467E-3</v>
      </c>
      <c r="I155" s="147">
        <f>+D150+O150</f>
        <v>335.22680355771786</v>
      </c>
      <c r="J155" s="261">
        <f>+D154</f>
        <v>335.66848783605963</v>
      </c>
      <c r="K155" s="147">
        <f>+I155-J155</f>
        <v>-0.44168427834176782</v>
      </c>
      <c r="L155" s="262">
        <f>(-2*POWER(2*9.81*G155*ABS(K155)/F155,0.5))*(LOG10(($D$2/(3.7*G155))+((2.51*$D$3*POWER(F155,0.5))/(G155*POWER(2*9.81*G155*ABS(K155),0.5)))))</f>
        <v>0.30133917650731429</v>
      </c>
      <c r="M155" s="146">
        <f>+IF(K155&lt;0,-H155*L155,H155*L155)</f>
        <v>-1.3312757013105609E-3</v>
      </c>
      <c r="N155" s="142">
        <f>+M155/K155</f>
        <v>3.0140889467667269E-3</v>
      </c>
      <c r="O155" s="311"/>
    </row>
    <row r="156" spans="2:15" x14ac:dyDescent="0.25">
      <c r="B156" s="141"/>
      <c r="C156" s="142"/>
      <c r="D156" s="142"/>
      <c r="E156" s="144" t="s">
        <v>170</v>
      </c>
      <c r="F156" s="143">
        <v>372.26</v>
      </c>
      <c r="G156" s="145">
        <f>110/1000</f>
        <v>0.11</v>
      </c>
      <c r="H156" s="146">
        <f>+PI()*G156^2/4</f>
        <v>9.5033177771091243E-3</v>
      </c>
      <c r="I156" s="147">
        <v>339.29610096713299</v>
      </c>
      <c r="J156" s="261">
        <f>+D154</f>
        <v>335.66848783605963</v>
      </c>
      <c r="K156" s="147">
        <f>+I156-J156</f>
        <v>3.6276131310733604</v>
      </c>
      <c r="L156" s="262">
        <f>(-2*POWER(2*9.81*G156*ABS(K156)/F156,0.5))*(LOG10(($D$2/(3.7*G156))+((2.51*$D$3*POWER(F156,0.5))/(G156*POWER(2*9.81*G156*ABS(K156),0.5)))))</f>
        <v>1.0989382248973802</v>
      </c>
      <c r="M156" s="146">
        <f>+IF(K156&lt;0,-H156*L156,H156*L156)</f>
        <v>1.0443559168612018E-2</v>
      </c>
      <c r="N156" s="142">
        <f>+M156/K156</f>
        <v>2.8789065402687838E-3</v>
      </c>
      <c r="O156" s="311"/>
    </row>
    <row r="157" spans="2:15" ht="16.5" thickBot="1" x14ac:dyDescent="0.35">
      <c r="B157" s="299"/>
      <c r="C157" s="300"/>
      <c r="D157" s="300"/>
      <c r="E157" s="300"/>
      <c r="F157" s="300"/>
      <c r="G157" s="300"/>
      <c r="H157" s="300"/>
      <c r="I157" s="300"/>
      <c r="J157" s="300"/>
      <c r="K157" s="300"/>
      <c r="L157" s="301" t="s">
        <v>166</v>
      </c>
      <c r="M157" s="302">
        <f>+SUM(M154:M156)-C154</f>
        <v>2.0316939674407553E-4</v>
      </c>
      <c r="N157" s="303">
        <f>+SUM(N154:N156)</f>
        <v>1.5952587750606748E-2</v>
      </c>
      <c r="O157" s="313"/>
    </row>
    <row r="159" spans="2:15" ht="15.75" thickBot="1" x14ac:dyDescent="0.3"/>
    <row r="160" spans="2:15" ht="15.75" thickBot="1" x14ac:dyDescent="0.3">
      <c r="B160" s="131">
        <f>+B121+1</f>
        <v>5</v>
      </c>
      <c r="D160" s="297"/>
    </row>
    <row r="161" spans="2:15" ht="32.25" thickBot="1" x14ac:dyDescent="0.3">
      <c r="B161" s="125" t="s">
        <v>151</v>
      </c>
      <c r="C161" s="298" t="s">
        <v>161</v>
      </c>
      <c r="D161" s="298" t="s">
        <v>153</v>
      </c>
      <c r="E161" s="125" t="s">
        <v>152</v>
      </c>
      <c r="F161" s="125" t="s">
        <v>78</v>
      </c>
      <c r="G161" s="125" t="s">
        <v>115</v>
      </c>
      <c r="H161" s="125" t="s">
        <v>154</v>
      </c>
      <c r="I161" s="125" t="s">
        <v>155</v>
      </c>
      <c r="J161" s="125" t="s">
        <v>156</v>
      </c>
      <c r="K161" s="125" t="s">
        <v>157</v>
      </c>
      <c r="L161" s="125" t="s">
        <v>82</v>
      </c>
      <c r="M161" s="125" t="s">
        <v>164</v>
      </c>
      <c r="N161" s="125" t="s">
        <v>158</v>
      </c>
      <c r="O161" s="309" t="s">
        <v>165</v>
      </c>
    </row>
    <row r="162" spans="2:15" x14ac:dyDescent="0.25">
      <c r="B162" s="132" t="s">
        <v>127</v>
      </c>
      <c r="C162" s="133">
        <f>2.97/1000</f>
        <v>2.97E-3</v>
      </c>
      <c r="D162" s="134">
        <f>+D123+O123</f>
        <v>336.34095656040751</v>
      </c>
      <c r="E162" s="135" t="s">
        <v>110</v>
      </c>
      <c r="F162" s="136">
        <v>310.83</v>
      </c>
      <c r="G162" s="137">
        <f>110/1000</f>
        <v>0.11</v>
      </c>
      <c r="H162" s="138">
        <f>+PI()*G162^2/4</f>
        <v>9.5033177771091243E-3</v>
      </c>
      <c r="I162" s="134">
        <v>339.29610096713299</v>
      </c>
      <c r="J162" s="134">
        <f>+D162</f>
        <v>336.34095656040751</v>
      </c>
      <c r="K162" s="134">
        <f>+I162-J162</f>
        <v>2.9551444067254806</v>
      </c>
      <c r="L162" s="133">
        <f>(-2*POWER(2*9.81*G162*ABS(K162)/F162,0.5))*(LOG10(($D$2/(3.7*G162))+((2.51*$D$3*POWER(F162,0.5))/(G162*POWER(2*9.81*G162*ABS(K162),0.5)))))</f>
        <v>1.0839593198451261</v>
      </c>
      <c r="M162" s="139">
        <f>+IF(K162&lt;0,-H162*L162,H162*L162)</f>
        <v>1.0301209873947302E-2</v>
      </c>
      <c r="N162" s="133">
        <f>+M162/K162</f>
        <v>3.4858566811500785E-3</v>
      </c>
      <c r="O162" s="310">
        <f>2*M164/N164</f>
        <v>1.3581019255514715E-2</v>
      </c>
    </row>
    <row r="163" spans="2:15" x14ac:dyDescent="0.25">
      <c r="B163" s="141"/>
      <c r="C163" s="142"/>
      <c r="D163" s="143"/>
      <c r="E163" s="144" t="s">
        <v>138</v>
      </c>
      <c r="F163" s="143">
        <v>240.22</v>
      </c>
      <c r="G163" s="145">
        <f>110/1000</f>
        <v>0.11</v>
      </c>
      <c r="H163" s="146">
        <f>+PI()*G163^2/4</f>
        <v>9.5033177771091243E-3</v>
      </c>
      <c r="I163" s="147">
        <f>+D127+O127</f>
        <v>335.11979547750116</v>
      </c>
      <c r="J163" s="147">
        <f>+D162</f>
        <v>336.34095656040751</v>
      </c>
      <c r="K163" s="147">
        <f>+I163-J163</f>
        <v>-1.2211610829063488</v>
      </c>
      <c r="L163" s="142">
        <f>(-2*POWER(2*9.81*G163*ABS(K163)/F163,0.5))*(LOG10(($D$2/(3.7*G163))+((2.51*$D$3*POWER(F163,0.5))/(G163*POWER(2*9.81*G163*ABS(K163),0.5)))))</f>
        <v>0.76469386614722401</v>
      </c>
      <c r="M163" s="146">
        <f>+IF(K163&lt;0,-H163*L163,H163*L163)</f>
        <v>-7.267128812203219E-3</v>
      </c>
      <c r="N163" s="142">
        <f>+M163/K163</f>
        <v>5.9509993512956855E-3</v>
      </c>
      <c r="O163" s="311"/>
    </row>
    <row r="164" spans="2:15" ht="15.75" x14ac:dyDescent="0.3">
      <c r="B164" s="141"/>
      <c r="C164" s="142"/>
      <c r="D164" s="143"/>
      <c r="E164" s="144"/>
      <c r="F164" s="143"/>
      <c r="G164" s="145"/>
      <c r="H164" s="146"/>
      <c r="I164" s="147"/>
      <c r="J164" s="147"/>
      <c r="K164" s="147"/>
      <c r="L164" s="149" t="s">
        <v>166</v>
      </c>
      <c r="M164" s="150">
        <f>+SUM(M162:M163)-C162</f>
        <v>6.4081061744083057E-5</v>
      </c>
      <c r="N164" s="151">
        <f>+SUM(N162:N163)</f>
        <v>9.4368560324457635E-3</v>
      </c>
      <c r="O164" s="311"/>
    </row>
    <row r="165" spans="2:15" x14ac:dyDescent="0.25">
      <c r="B165" s="141"/>
      <c r="C165" s="142"/>
      <c r="D165" s="143"/>
      <c r="E165" s="144"/>
      <c r="F165" s="142"/>
      <c r="G165" s="142"/>
      <c r="H165" s="146"/>
      <c r="I165" s="152"/>
      <c r="J165" s="142"/>
      <c r="K165" s="142"/>
      <c r="L165" s="142"/>
      <c r="M165" s="142"/>
      <c r="N165" s="142"/>
      <c r="O165" s="312"/>
    </row>
    <row r="166" spans="2:15" x14ac:dyDescent="0.25">
      <c r="B166" s="154" t="s">
        <v>128</v>
      </c>
      <c r="C166" s="142">
        <f>3.73/1000</f>
        <v>3.7299999999999998E-3</v>
      </c>
      <c r="D166" s="147">
        <f>+D127+O127</f>
        <v>335.11979547750116</v>
      </c>
      <c r="E166" s="144" t="s">
        <v>138</v>
      </c>
      <c r="F166" s="143">
        <v>240.22</v>
      </c>
      <c r="G166" s="155">
        <f>110/1000</f>
        <v>0.11</v>
      </c>
      <c r="H166" s="146">
        <f>+PI()*G166^2/4</f>
        <v>9.5033177771091243E-3</v>
      </c>
      <c r="I166" s="156">
        <f>+D162+O162</f>
        <v>336.35453757966303</v>
      </c>
      <c r="J166" s="147">
        <f>+D166</f>
        <v>335.11979547750116</v>
      </c>
      <c r="K166" s="147">
        <f>+I166-J166</f>
        <v>1.2347421021618743</v>
      </c>
      <c r="L166" s="142">
        <f>(-2*POWER(2*9.81*G166*ABS(K166)/F166,0.5))*(LOG10(($D$2/(3.7*G166))+((2.51*$D$3*POWER(F166,0.5))/(G166*POWER(2*9.81*G166*ABS(K166),0.5)))))</f>
        <v>0.76943188958196951</v>
      </c>
      <c r="M166" s="146">
        <f>+IF(K166&lt;0,-H166*L166,H166*L166)</f>
        <v>7.3121557545389954E-3</v>
      </c>
      <c r="N166" s="142">
        <f>+M166/K166</f>
        <v>5.9220105491959441E-3</v>
      </c>
      <c r="O166" s="311">
        <f>2*M169/N169</f>
        <v>7.939472835272525E-2</v>
      </c>
    </row>
    <row r="167" spans="2:15" x14ac:dyDescent="0.25">
      <c r="B167" s="141"/>
      <c r="C167" s="142"/>
      <c r="D167" s="143"/>
      <c r="E167" s="144" t="s">
        <v>139</v>
      </c>
      <c r="F167" s="147">
        <v>237.3</v>
      </c>
      <c r="G167" s="155">
        <f>110/1000</f>
        <v>0.11</v>
      </c>
      <c r="H167" s="146">
        <f>+PI()*G167^2/4</f>
        <v>9.5033177771091243E-3</v>
      </c>
      <c r="I167" s="156">
        <f>+D132+O132</f>
        <v>334.91865934459298</v>
      </c>
      <c r="J167" s="147">
        <f>+D166</f>
        <v>335.11979547750116</v>
      </c>
      <c r="K167" s="147">
        <f>+I167-J167</f>
        <v>-0.20113613290817511</v>
      </c>
      <c r="L167" s="142">
        <f>(-2*POWER(2*9.81*G167*ABS(K167)/F167,0.5))*(LOG10(($D$2/(3.7*G167))+((2.51*$D$3*POWER(F167,0.5))/(G167*POWER(2*9.81*G167*ABS(K167),0.5)))))</f>
        <v>0.2793394354999349</v>
      </c>
      <c r="M167" s="146">
        <f>+IF(K167&lt;0,-H167*L167,H167*L167)</f>
        <v>-2.6546514232341587E-3</v>
      </c>
      <c r="N167" s="142">
        <f>+M167/K167</f>
        <v>1.3198282103027651E-2</v>
      </c>
      <c r="O167" s="311"/>
    </row>
    <row r="168" spans="2:15" x14ac:dyDescent="0.25">
      <c r="B168" s="141"/>
      <c r="C168" s="142"/>
      <c r="D168" s="143"/>
      <c r="E168" s="144" t="s">
        <v>112</v>
      </c>
      <c r="F168" s="143">
        <v>401.36</v>
      </c>
      <c r="G168" s="155">
        <f>110/1000</f>
        <v>0.11</v>
      </c>
      <c r="H168" s="146">
        <f>+PI()*G168^2/4</f>
        <v>9.5033177771091243E-3</v>
      </c>
      <c r="I168" s="156">
        <f>+D140+O140</f>
        <v>335.1516563448485</v>
      </c>
      <c r="J168" s="147">
        <f>+D166</f>
        <v>335.11979547750116</v>
      </c>
      <c r="K168" s="147">
        <f>+I168-J168</f>
        <v>3.1860867347347721E-2</v>
      </c>
      <c r="L168" s="142">
        <f>(-2*POWER(2*9.81*G168*ABS(K168)/F168,0.5))*(LOG10(($D$2/(3.7*G168))+((2.51*$D$3*POWER(F168,0.5))/(G168*POWER(2*9.81*G168*ABS(K168),0.5)))))</f>
        <v>7.207861650271237E-2</v>
      </c>
      <c r="M168" s="146">
        <f>+IF(K168&lt;0,-H168*L168,H168*L168)</f>
        <v>6.8498599755965753E-4</v>
      </c>
      <c r="N168" s="142">
        <f>+M168/K168</f>
        <v>2.149928908375056E-2</v>
      </c>
      <c r="O168" s="311"/>
    </row>
    <row r="169" spans="2:15" ht="15.75" x14ac:dyDescent="0.3">
      <c r="B169" s="141"/>
      <c r="C169" s="142"/>
      <c r="D169" s="143"/>
      <c r="E169" s="144"/>
      <c r="F169" s="143"/>
      <c r="G169" s="155"/>
      <c r="H169" s="146"/>
      <c r="I169" s="156"/>
      <c r="J169" s="147"/>
      <c r="K169" s="147"/>
      <c r="L169" s="149" t="s">
        <v>166</v>
      </c>
      <c r="M169" s="150">
        <f>+SUM(M166:M168)-C166</f>
        <v>1.6124903288644941E-3</v>
      </c>
      <c r="N169" s="151">
        <f>+SUM(N166:N168)</f>
        <v>4.0619581735974158E-2</v>
      </c>
      <c r="O169" s="312"/>
    </row>
    <row r="170" spans="2:15" x14ac:dyDescent="0.25">
      <c r="B170" s="141"/>
      <c r="C170" s="142"/>
      <c r="D170" s="143"/>
      <c r="E170" s="144"/>
      <c r="F170" s="142"/>
      <c r="G170" s="142"/>
      <c r="H170" s="146"/>
      <c r="I170" s="152"/>
      <c r="J170" s="143"/>
      <c r="K170" s="142"/>
      <c r="L170" s="142"/>
      <c r="M170" s="142"/>
      <c r="N170" s="142"/>
      <c r="O170" s="312"/>
    </row>
    <row r="171" spans="2:15" x14ac:dyDescent="0.25">
      <c r="B171" s="154" t="s">
        <v>141</v>
      </c>
      <c r="C171" s="179">
        <f>1.9/1000</f>
        <v>1.9E-3</v>
      </c>
      <c r="D171" s="147">
        <f>+D132+O132</f>
        <v>334.91865934459298</v>
      </c>
      <c r="E171" s="144" t="s">
        <v>139</v>
      </c>
      <c r="F171" s="147">
        <v>237.3</v>
      </c>
      <c r="G171" s="155">
        <f>110/1000</f>
        <v>0.11</v>
      </c>
      <c r="H171" s="146">
        <f>+PI()*G171^2/4</f>
        <v>9.5033177771091243E-3</v>
      </c>
      <c r="I171" s="156">
        <f>+D166+O166</f>
        <v>335.19919020585388</v>
      </c>
      <c r="J171" s="147">
        <f>+D171</f>
        <v>334.91865934459298</v>
      </c>
      <c r="K171" s="147">
        <f>+I171-J171</f>
        <v>0.28053086126089966</v>
      </c>
      <c r="L171" s="142">
        <f>(-2*POWER(2*9.81*G171*ABS(K171)/F171,0.5))*(LOG10(($D$2/(3.7*G171))+((2.51*$D$3*POWER(F171,0.5))/(G171*POWER(2*9.81*G171*ABS(K171),0.5)))))</f>
        <v>0.33714083726630284</v>
      </c>
      <c r="M171" s="146">
        <f>+IF(K171&lt;0,-H171*L171,H171*L171)</f>
        <v>3.20395651218231E-3</v>
      </c>
      <c r="N171" s="142">
        <f>+M171/K171</f>
        <v>1.1421048286029972E-2</v>
      </c>
      <c r="O171" s="311">
        <f>2*M173/N173</f>
        <v>8.3025780638134497E-2</v>
      </c>
    </row>
    <row r="172" spans="2:15" x14ac:dyDescent="0.25">
      <c r="B172" s="141"/>
      <c r="C172" s="142"/>
      <c r="D172" s="143"/>
      <c r="E172" s="144" t="s">
        <v>117</v>
      </c>
      <c r="F172" s="143">
        <v>401.35</v>
      </c>
      <c r="G172" s="143">
        <f>75/1000</f>
        <v>7.4999999999999997E-2</v>
      </c>
      <c r="H172" s="146">
        <f>+PI()*G172^2/4</f>
        <v>4.4178646691106467E-3</v>
      </c>
      <c r="I172" s="156">
        <f>+D136+O136</f>
        <v>334.72372360909134</v>
      </c>
      <c r="J172" s="147">
        <f>+D171</f>
        <v>334.91865934459298</v>
      </c>
      <c r="K172" s="147">
        <f>+I172-J172</f>
        <v>-0.19493573550164456</v>
      </c>
      <c r="L172" s="142">
        <f>(-2*POWER(2*9.81*G172*ABS(K172)/F172,0.5))*(LOG10(($D$2/(3.7*G172))+((2.51*$D$3*POWER(F172,0.5))/(G172*POWER(2*9.81*G172*ABS(K172),0.5)))))</f>
        <v>0.1548582755248234</v>
      </c>
      <c r="M172" s="146">
        <f>+IF(K172&lt;0,-H172*L172,H172*L172)</f>
        <v>-6.8414290416051924E-4</v>
      </c>
      <c r="N172" s="142">
        <f>+M172/K172</f>
        <v>3.5095817726798866E-3</v>
      </c>
      <c r="O172" s="311"/>
    </row>
    <row r="173" spans="2:15" ht="15.75" x14ac:dyDescent="0.3">
      <c r="B173" s="141"/>
      <c r="C173" s="142"/>
      <c r="D173" s="143"/>
      <c r="E173" s="144"/>
      <c r="F173" s="142"/>
      <c r="G173" s="142"/>
      <c r="H173" s="146"/>
      <c r="I173" s="152"/>
      <c r="J173" s="143"/>
      <c r="K173" s="142"/>
      <c r="L173" s="149" t="s">
        <v>166</v>
      </c>
      <c r="M173" s="150">
        <f>+SUM(M171:M172)-C171</f>
        <v>6.1981360802179099E-4</v>
      </c>
      <c r="N173" s="151">
        <f>+SUM(N171:N172)</f>
        <v>1.4930630058709858E-2</v>
      </c>
      <c r="O173" s="312"/>
    </row>
    <row r="174" spans="2:15" ht="15.75" x14ac:dyDescent="0.3">
      <c r="B174" s="141"/>
      <c r="C174" s="142"/>
      <c r="D174" s="143"/>
      <c r="E174" s="144"/>
      <c r="F174" s="142"/>
      <c r="G174" s="142"/>
      <c r="H174" s="146"/>
      <c r="I174" s="152"/>
      <c r="J174" s="143"/>
      <c r="K174" s="142"/>
      <c r="L174" s="149"/>
      <c r="M174" s="150"/>
      <c r="N174" s="151"/>
      <c r="O174" s="312"/>
    </row>
    <row r="175" spans="2:15" x14ac:dyDescent="0.25">
      <c r="B175" s="154" t="s">
        <v>145</v>
      </c>
      <c r="C175" s="143">
        <f>1.95/1000</f>
        <v>1.9499999999999999E-3</v>
      </c>
      <c r="D175" s="147">
        <f>+D136+O136</f>
        <v>334.72372360909134</v>
      </c>
      <c r="E175" s="144" t="s">
        <v>117</v>
      </c>
      <c r="F175" s="143">
        <v>401.35</v>
      </c>
      <c r="G175" s="143">
        <f>75/1000</f>
        <v>7.4999999999999997E-2</v>
      </c>
      <c r="H175" s="146">
        <f>+PI()*G175^2/4</f>
        <v>4.4178646691106467E-3</v>
      </c>
      <c r="I175" s="147">
        <f>+D171+O171</f>
        <v>335.00168512523112</v>
      </c>
      <c r="J175" s="147">
        <f>+D175</f>
        <v>334.72372360909134</v>
      </c>
      <c r="K175" s="147">
        <f>+I175-J175</f>
        <v>0.27796151613978282</v>
      </c>
      <c r="L175" s="262">
        <f>(-2*POWER(2*9.81*G175*ABS(K175)/F175,0.5))*(LOG10(($D$2/(3.7*G175))+((2.51*$D$3*POWER(F175,0.5))/(G175*POWER(2*9.81*G175*ABS(K175),0.5)))))</f>
        <v>0.18981507627008296</v>
      </c>
      <c r="M175" s="146">
        <f>+IF(K175&lt;0,-H175*L175,H175*L175)</f>
        <v>8.3857731911814225E-4</v>
      </c>
      <c r="N175" s="142">
        <f>+M175/K175</f>
        <v>3.0168828072459999E-3</v>
      </c>
      <c r="O175" s="311">
        <f>2*M177/N177</f>
        <v>9.3310611444889099E-2</v>
      </c>
    </row>
    <row r="176" spans="2:15" x14ac:dyDescent="0.25">
      <c r="B176" s="141"/>
      <c r="C176" s="142"/>
      <c r="D176" s="143"/>
      <c r="E176" s="144" t="s">
        <v>167</v>
      </c>
      <c r="F176" s="143">
        <v>249.85</v>
      </c>
      <c r="G176" s="143">
        <f>75/1000</f>
        <v>7.4999999999999997E-2</v>
      </c>
      <c r="H176" s="146">
        <f>+PI()*G176^2/4</f>
        <v>4.4178646691106467E-3</v>
      </c>
      <c r="I176" s="147">
        <f>+D140+O140</f>
        <v>335.1516563448485</v>
      </c>
      <c r="J176" s="147">
        <f>+D175</f>
        <v>334.72372360909134</v>
      </c>
      <c r="K176" s="147">
        <f>+I176-J176</f>
        <v>0.42793273575716739</v>
      </c>
      <c r="L176" s="142">
        <f>(-2*POWER(2*9.81*G176*ABS(K176)/F176,0.5))*(LOG10(($D$2/(3.7*G176))+((2.51*$D$3*POWER(F176,0.5))/(G176*POWER(2*9.81*G176*ABS(K176),0.5)))))</f>
        <v>0.31811743623694366</v>
      </c>
      <c r="M176" s="146">
        <f>+IF(K176&lt;0,-H176*L176,H176*L176)</f>
        <v>1.4053997821792525E-3</v>
      </c>
      <c r="N176" s="142">
        <f>+M176/K176</f>
        <v>3.2841604877285055E-3</v>
      </c>
      <c r="O176" s="311"/>
    </row>
    <row r="177" spans="2:15" ht="15.75" x14ac:dyDescent="0.3">
      <c r="B177" s="141"/>
      <c r="C177" s="142"/>
      <c r="D177" s="152"/>
      <c r="E177" s="144"/>
      <c r="F177" s="142"/>
      <c r="G177" s="142"/>
      <c r="H177" s="146"/>
      <c r="I177" s="152"/>
      <c r="J177" s="143"/>
      <c r="K177" s="142"/>
      <c r="L177" s="149" t="s">
        <v>166</v>
      </c>
      <c r="M177" s="150">
        <f>+SUM(M175:M176)-C175</f>
        <v>2.939771012973949E-4</v>
      </c>
      <c r="N177" s="151">
        <f>+SUM(N175:N176)</f>
        <v>6.3010432949745059E-3</v>
      </c>
      <c r="O177" s="312"/>
    </row>
    <row r="178" spans="2:15" x14ac:dyDescent="0.25">
      <c r="B178" s="141"/>
      <c r="C178" s="142"/>
      <c r="D178" s="152"/>
      <c r="E178" s="144"/>
      <c r="F178" s="142"/>
      <c r="G178" s="142"/>
      <c r="H178" s="146"/>
      <c r="I178" s="152"/>
      <c r="J178" s="143"/>
      <c r="K178" s="142"/>
      <c r="L178" s="142"/>
      <c r="M178" s="142"/>
      <c r="N178" s="142"/>
      <c r="O178" s="312"/>
    </row>
    <row r="179" spans="2:15" x14ac:dyDescent="0.25">
      <c r="B179" s="154" t="s">
        <v>146</v>
      </c>
      <c r="C179" s="143">
        <f>4.52/1000</f>
        <v>4.5199999999999997E-3</v>
      </c>
      <c r="D179" s="156">
        <f>+D140+O140</f>
        <v>335.1516563448485</v>
      </c>
      <c r="E179" s="144" t="s">
        <v>112</v>
      </c>
      <c r="F179" s="143">
        <v>401.36</v>
      </c>
      <c r="G179" s="145">
        <f>110/1000</f>
        <v>0.11</v>
      </c>
      <c r="H179" s="146">
        <f>+PI()*G179^2/4</f>
        <v>9.5033177771091243E-3</v>
      </c>
      <c r="I179" s="156">
        <f>+D166+O166</f>
        <v>335.19919020585388</v>
      </c>
      <c r="J179" s="147">
        <f>+D179</f>
        <v>335.1516563448485</v>
      </c>
      <c r="K179" s="147">
        <f>+I179-J179</f>
        <v>4.7533861005376821E-2</v>
      </c>
      <c r="L179" s="142">
        <f>(-2*POWER(2*9.81*G179*ABS(K179)/F179,0.5))*(LOG10(($D$2/(3.7*G179))+((2.51*$D$3*POWER(F179,0.5))/(G179*POWER(2*9.81*G179*ABS(K179),0.5)))))</f>
        <v>9.0811162221990108E-2</v>
      </c>
      <c r="M179" s="146">
        <f>+IF(K179&lt;0,-H179*L179,H179*L179)</f>
        <v>8.6300733230417913E-4</v>
      </c>
      <c r="N179" s="142">
        <f>+M179/K179</f>
        <v>1.8155632933048706E-2</v>
      </c>
      <c r="O179" s="311">
        <f>2*M183/N183</f>
        <v>2.7534469603024581E-2</v>
      </c>
    </row>
    <row r="180" spans="2:15" x14ac:dyDescent="0.25">
      <c r="B180" s="141"/>
      <c r="C180" s="142"/>
      <c r="D180" s="152"/>
      <c r="E180" s="144" t="s">
        <v>167</v>
      </c>
      <c r="F180" s="143">
        <v>249.85</v>
      </c>
      <c r="G180" s="145">
        <f>75/1000</f>
        <v>7.4999999999999997E-2</v>
      </c>
      <c r="H180" s="146">
        <f>+PI()*G180^2/4</f>
        <v>4.4178646691106467E-3</v>
      </c>
      <c r="I180" s="156">
        <f>+D175+O175</f>
        <v>334.81703422053624</v>
      </c>
      <c r="J180" s="147">
        <f>+D179</f>
        <v>335.1516563448485</v>
      </c>
      <c r="K180" s="147">
        <f>+I180-J180</f>
        <v>-0.33462212431226135</v>
      </c>
      <c r="L180" s="142">
        <f>(-2*POWER(2*9.81*G180*ABS(K180)/F180,0.5))*(LOG10(($D$2/(3.7*G180))+((2.51*$D$3*POWER(F180,0.5))/(G180*POWER(2*9.81*G180*ABS(K180),0.5)))))</f>
        <v>0.2765981565210463</v>
      </c>
      <c r="M180" s="146">
        <f>+IF(K180&lt;0,-H180*L180,H180*L180)</f>
        <v>-1.2219732232354671E-3</v>
      </c>
      <c r="N180" s="142">
        <f>+M180/K180</f>
        <v>3.6518004472864771E-3</v>
      </c>
      <c r="O180" s="311"/>
    </row>
    <row r="181" spans="2:15" x14ac:dyDescent="0.25">
      <c r="B181" s="141"/>
      <c r="C181" s="142"/>
      <c r="D181" s="152"/>
      <c r="E181" s="144" t="s">
        <v>140</v>
      </c>
      <c r="F181" s="143">
        <v>298.01</v>
      </c>
      <c r="G181" s="145">
        <f>63/1000</f>
        <v>6.3E-2</v>
      </c>
      <c r="H181" s="146">
        <f>+PI()*G181^2/4</f>
        <v>3.1172453105244723E-3</v>
      </c>
      <c r="I181" s="156">
        <f>+D146+O146</f>
        <v>335.16234741639698</v>
      </c>
      <c r="J181" s="147">
        <f>+D179</f>
        <v>335.1516563448485</v>
      </c>
      <c r="K181" s="147">
        <f>+I181-J181</f>
        <v>1.0691071548478703E-2</v>
      </c>
      <c r="L181" s="142">
        <f>(-2*POWER(2*9.81*G181*ABS(K181)/F181,0.5))*(LOG10(($D$2/(3.7*G181))+((2.51*$D$3*POWER(F181,0.5))/(G181*POWER(2*9.81*G181*ABS(K181),0.5)))))</f>
        <v>2.9543700840488032E-2</v>
      </c>
      <c r="M181" s="146">
        <f>+IF(K181&lt;0,-H181*L181,H181*L181)</f>
        <v>9.2094962900549229E-5</v>
      </c>
      <c r="N181" s="142">
        <f>+M181/K181</f>
        <v>8.6141938610123665E-3</v>
      </c>
      <c r="O181" s="311"/>
    </row>
    <row r="182" spans="2:15" x14ac:dyDescent="0.25">
      <c r="B182" s="141"/>
      <c r="C182" s="142"/>
      <c r="D182" s="142"/>
      <c r="E182" s="144" t="s">
        <v>168</v>
      </c>
      <c r="F182" s="143">
        <v>184.94</v>
      </c>
      <c r="G182" s="145">
        <f>110/1000</f>
        <v>0.11</v>
      </c>
      <c r="H182" s="146">
        <f>+PI()*G182^2/4</f>
        <v>9.5033177771091243E-3</v>
      </c>
      <c r="I182" s="156">
        <f>+D154+O154</f>
        <v>335.69395948992798</v>
      </c>
      <c r="J182" s="147">
        <f>+D179</f>
        <v>335.1516563448485</v>
      </c>
      <c r="K182" s="147">
        <f>+I182-J182</f>
        <v>0.54230314507947242</v>
      </c>
      <c r="L182" s="142">
        <f>(-2*POWER(2*9.81*G182*ABS(K182)/F182,0.5))*(LOG10(($D$2/(3.7*G182))+((2.51*$D$3*POWER(F182,0.5))/(G182*POWER(2*9.81*G182*ABS(K182),0.5)))))</f>
        <v>0.56204474523707837</v>
      </c>
      <c r="M182" s="146">
        <f>+IF(K182&lt;0,-H182*L182,H182*L182)</f>
        <v>5.3412898189422959E-3</v>
      </c>
      <c r="N182" s="142">
        <f>+M182/K182</f>
        <v>9.8492694859063576E-3</v>
      </c>
      <c r="O182" s="311"/>
    </row>
    <row r="183" spans="2:15" ht="15.75" x14ac:dyDescent="0.3">
      <c r="B183" s="141"/>
      <c r="C183" s="142"/>
      <c r="D183" s="142"/>
      <c r="E183" s="142"/>
      <c r="F183" s="142"/>
      <c r="G183" s="142"/>
      <c r="H183" s="146"/>
      <c r="I183" s="152"/>
      <c r="J183" s="143"/>
      <c r="K183" s="142"/>
      <c r="L183" s="149" t="s">
        <v>166</v>
      </c>
      <c r="M183" s="150">
        <f>+SUM(M179:M182)-C179</f>
        <v>5.544188909115573E-4</v>
      </c>
      <c r="N183" s="151">
        <f>+SUM(N179:N182)</f>
        <v>4.0270896727253903E-2</v>
      </c>
      <c r="O183" s="312"/>
    </row>
    <row r="184" spans="2:15" x14ac:dyDescent="0.25">
      <c r="B184" s="141"/>
      <c r="C184" s="142"/>
      <c r="D184" s="142"/>
      <c r="E184" s="142"/>
      <c r="F184" s="142"/>
      <c r="G184" s="142"/>
      <c r="H184" s="146"/>
      <c r="I184" s="142"/>
      <c r="J184" s="143"/>
      <c r="K184" s="142"/>
      <c r="L184" s="142"/>
      <c r="M184" s="142"/>
      <c r="N184" s="142"/>
      <c r="O184" s="312"/>
    </row>
    <row r="185" spans="2:15" x14ac:dyDescent="0.25">
      <c r="B185" s="154" t="s">
        <v>147</v>
      </c>
      <c r="C185" s="142">
        <f>0.79/1000</f>
        <v>7.9000000000000001E-4</v>
      </c>
      <c r="D185" s="147">
        <f>+D146+O146</f>
        <v>335.16234741639698</v>
      </c>
      <c r="E185" s="144" t="s">
        <v>140</v>
      </c>
      <c r="F185" s="143">
        <v>298.01</v>
      </c>
      <c r="G185" s="143">
        <f>63/1000</f>
        <v>6.3E-2</v>
      </c>
      <c r="H185" s="146">
        <f>+PI()*G185^2/4</f>
        <v>3.1172453105244723E-3</v>
      </c>
      <c r="I185" s="147">
        <f>+D179+O179</f>
        <v>335.17919081445154</v>
      </c>
      <c r="J185" s="147">
        <f>+D185</f>
        <v>335.16234741639698</v>
      </c>
      <c r="K185" s="147">
        <f>+I185-J185</f>
        <v>1.6843398054561476E-2</v>
      </c>
      <c r="L185" s="142">
        <f>(-2*POWER(2*9.81*G185*ABS(K185)/F185,0.5))*(LOG10(($D$2/(3.7*G185))+((2.51*$D$3*POWER(F185,0.5))/(G185*POWER(2*9.81*G185*ABS(K185),0.5)))))</f>
        <v>3.8730544704549112E-2</v>
      </c>
      <c r="M185" s="146">
        <f>+IF(K185&lt;0,-H185*L185,H185*L185)</f>
        <v>1.2073260885431416E-4</v>
      </c>
      <c r="N185" s="142">
        <f>+M185/K185</f>
        <v>7.167948442661054E-3</v>
      </c>
      <c r="O185" s="311">
        <f>2*M187/N187</f>
        <v>-3.0787726504883619E-2</v>
      </c>
    </row>
    <row r="186" spans="2:15" x14ac:dyDescent="0.25">
      <c r="B186" s="141"/>
      <c r="C186" s="142"/>
      <c r="D186" s="142"/>
      <c r="E186" s="144" t="s">
        <v>169</v>
      </c>
      <c r="F186" s="143">
        <v>119.71</v>
      </c>
      <c r="G186" s="143">
        <f>63/1000</f>
        <v>6.3E-2</v>
      </c>
      <c r="H186" s="146">
        <f>+PI()*G186^2/4</f>
        <v>3.1172453105244723E-3</v>
      </c>
      <c r="I186" s="147">
        <f>+D150+O150</f>
        <v>335.22680355771786</v>
      </c>
      <c r="J186" s="147">
        <f>+D185</f>
        <v>335.16234741639698</v>
      </c>
      <c r="K186" s="147">
        <f>+I186-J186</f>
        <v>6.4456141320874849E-2</v>
      </c>
      <c r="L186" s="142">
        <f>(-2*POWER(2*9.81*G186*ABS(K186)/F186,0.5))*(LOG10(($D$2/(3.7*G186))+((2.51*$D$3*POWER(F186,0.5))/(G186*POWER(2*9.81*G186*ABS(K186),0.5)))))</f>
        <v>0.14473444220782383</v>
      </c>
      <c r="M186" s="146">
        <f>+IF(K186&lt;0,-H186*L186,H186*L186)</f>
        <v>4.5117276124371407E-4</v>
      </c>
      <c r="N186" s="142">
        <f>+M186/K186</f>
        <v>6.9996861741643953E-3</v>
      </c>
      <c r="O186" s="311"/>
    </row>
    <row r="187" spans="2:15" ht="15.75" x14ac:dyDescent="0.3">
      <c r="B187" s="141"/>
      <c r="C187" s="142"/>
      <c r="D187" s="142"/>
      <c r="E187" s="142"/>
      <c r="F187" s="142"/>
      <c r="G187" s="142"/>
      <c r="H187" s="146"/>
      <c r="I187" s="142"/>
      <c r="J187" s="142"/>
      <c r="K187" s="142"/>
      <c r="L187" s="149" t="s">
        <v>166</v>
      </c>
      <c r="M187" s="150">
        <f>+SUM(M185:M186)-C185</f>
        <v>-2.1809462990197179E-4</v>
      </c>
      <c r="N187" s="151">
        <f>+SUM(N185:N186)</f>
        <v>1.416763461682545E-2</v>
      </c>
      <c r="O187" s="312"/>
    </row>
    <row r="188" spans="2:15" x14ac:dyDescent="0.25">
      <c r="B188" s="141"/>
      <c r="C188" s="142"/>
      <c r="D188" s="142"/>
      <c r="E188" s="142"/>
      <c r="F188" s="142"/>
      <c r="G188" s="142"/>
      <c r="H188" s="146"/>
      <c r="I188" s="142"/>
      <c r="J188" s="142"/>
      <c r="K188" s="142"/>
      <c r="L188" s="142"/>
      <c r="M188" s="142"/>
      <c r="N188" s="142"/>
      <c r="O188" s="312"/>
    </row>
    <row r="189" spans="2:15" x14ac:dyDescent="0.25">
      <c r="B189" s="154" t="s">
        <v>148</v>
      </c>
      <c r="C189" s="142">
        <f>0.76/1000</f>
        <v>7.6000000000000004E-4</v>
      </c>
      <c r="D189" s="147">
        <f>+D150+O150</f>
        <v>335.22680355771786</v>
      </c>
      <c r="E189" s="144" t="s">
        <v>169</v>
      </c>
      <c r="F189" s="143">
        <v>119.71</v>
      </c>
      <c r="G189" s="143">
        <f>63/1000</f>
        <v>6.3E-2</v>
      </c>
      <c r="H189" s="146">
        <f>+PI()*G189^2/4</f>
        <v>3.1172453105244723E-3</v>
      </c>
      <c r="I189" s="147">
        <f>+D185+O185</f>
        <v>335.13155968989207</v>
      </c>
      <c r="J189" s="261">
        <f>+D189</f>
        <v>335.22680355771786</v>
      </c>
      <c r="K189" s="147">
        <f>+I189-J189</f>
        <v>-9.524386782578631E-2</v>
      </c>
      <c r="L189" s="142">
        <f>(-2*POWER(2*9.81*G189*ABS(K189)/F189,0.5))*(LOG10(($D$2/(3.7*G189))+((2.51*$D$3*POWER(F189,0.5))/(G189*POWER(2*9.81*G189*ABS(K189),0.5)))))</f>
        <v>0.18123108102078186</v>
      </c>
      <c r="M189" s="146">
        <f>+IF(K189&lt;0,-H189*L189,H189*L189)</f>
        <v>-5.6494173743331299E-4</v>
      </c>
      <c r="N189" s="142">
        <f>+M189/K189</f>
        <v>5.9315287202181509E-3</v>
      </c>
      <c r="O189" s="311">
        <f>2*M191/N191</f>
        <v>1.1142686780962247E-2</v>
      </c>
    </row>
    <row r="190" spans="2:15" x14ac:dyDescent="0.25">
      <c r="B190" s="141"/>
      <c r="C190" s="142"/>
      <c r="D190" s="142"/>
      <c r="E190" s="144" t="s">
        <v>122</v>
      </c>
      <c r="F190" s="143">
        <v>283.68</v>
      </c>
      <c r="G190" s="143">
        <f>75/1000</f>
        <v>7.4999999999999997E-2</v>
      </c>
      <c r="H190" s="146">
        <f>+PI()*G190^2/4</f>
        <v>4.4178646691106467E-3</v>
      </c>
      <c r="I190" s="147">
        <f>+D154+O154</f>
        <v>335.69395948992798</v>
      </c>
      <c r="J190" s="261">
        <f>+D189</f>
        <v>335.22680355771786</v>
      </c>
      <c r="K190" s="147">
        <f>+I190-J190</f>
        <v>0.46715593221011886</v>
      </c>
      <c r="L190" s="262">
        <f>(-2*POWER(2*9.81*G190*ABS(K190)/F190,0.5))*(LOG10(($D$2/(3.7*G190))+((2.51*$D$3*POWER(F190,0.5))/(G190*POWER(2*9.81*G190*ABS(K190),0.5)))))</f>
        <v>0.31109583337996993</v>
      </c>
      <c r="M190" s="146">
        <f>+IF(K190&lt;0,-H190*L190,H190*L190)</f>
        <v>1.3743792909969017E-3</v>
      </c>
      <c r="N190" s="142">
        <f>+M190/K190</f>
        <v>2.942013996257526E-3</v>
      </c>
      <c r="O190" s="311"/>
    </row>
    <row r="191" spans="2:15" ht="15.75" x14ac:dyDescent="0.3">
      <c r="B191" s="141"/>
      <c r="C191" s="142"/>
      <c r="D191" s="142"/>
      <c r="E191" s="142"/>
      <c r="F191" s="142"/>
      <c r="G191" s="142"/>
      <c r="H191" s="142"/>
      <c r="I191" s="142"/>
      <c r="J191" s="142"/>
      <c r="K191" s="142"/>
      <c r="L191" s="149" t="s">
        <v>166</v>
      </c>
      <c r="M191" s="150">
        <f>+SUM(M189:M190)-C189</f>
        <v>4.943755356358868E-5</v>
      </c>
      <c r="N191" s="151">
        <f>+SUM(N189:N190)</f>
        <v>8.8735427164756773E-3</v>
      </c>
      <c r="O191" s="312"/>
    </row>
    <row r="192" spans="2:15" x14ac:dyDescent="0.25">
      <c r="B192" s="154"/>
      <c r="C192" s="142"/>
      <c r="D192" s="142"/>
      <c r="E192" s="142"/>
      <c r="F192" s="142"/>
      <c r="G192" s="142"/>
      <c r="H192" s="142"/>
      <c r="I192" s="142"/>
      <c r="J192" s="142"/>
      <c r="K192" s="142"/>
      <c r="L192" s="142"/>
      <c r="M192" s="142"/>
      <c r="N192" s="142"/>
      <c r="O192" s="312"/>
    </row>
    <row r="193" spans="2:15" x14ac:dyDescent="0.25">
      <c r="B193" s="154" t="s">
        <v>142</v>
      </c>
      <c r="C193" s="142">
        <f>3.71/1000</f>
        <v>3.7099999999999998E-3</v>
      </c>
      <c r="D193" s="147">
        <f>+D154+O154</f>
        <v>335.69395948992798</v>
      </c>
      <c r="E193" s="144" t="s">
        <v>168</v>
      </c>
      <c r="F193" s="143">
        <v>184.94</v>
      </c>
      <c r="G193" s="145">
        <f>110/1000</f>
        <v>0.11</v>
      </c>
      <c r="H193" s="146">
        <f>+PI()*G193^2/4</f>
        <v>9.5033177771091243E-3</v>
      </c>
      <c r="I193" s="147">
        <f>+D179+O179</f>
        <v>335.17919081445154</v>
      </c>
      <c r="J193" s="261">
        <f>+D193</f>
        <v>335.69395948992798</v>
      </c>
      <c r="K193" s="147">
        <f>+I193-J193</f>
        <v>-0.51476867547643224</v>
      </c>
      <c r="L193" s="262">
        <f>(-2*POWER(2*9.81*G193*ABS(K193)/F193,0.5))*(LOG10(($D$2/(3.7*G193))+((2.51*$D$3*POWER(F193,0.5))/(G193*POWER(2*9.81*G193*ABS(K193),0.5)))))</f>
        <v>0.54585826174313767</v>
      </c>
      <c r="M193" s="146">
        <f>+IF(K193&lt;0,-H193*L193,H193*L193)</f>
        <v>-5.187464522605446E-3</v>
      </c>
      <c r="N193" s="142">
        <f>+M193/K193</f>
        <v>1.0077273093208923E-2</v>
      </c>
      <c r="O193" s="311">
        <f>2*M196/N196</f>
        <v>1.877308061684416E-2</v>
      </c>
    </row>
    <row r="194" spans="2:15" x14ac:dyDescent="0.25">
      <c r="B194" s="141"/>
      <c r="C194" s="142"/>
      <c r="D194" s="142"/>
      <c r="E194" s="144" t="s">
        <v>171</v>
      </c>
      <c r="F194" s="143">
        <v>283.68</v>
      </c>
      <c r="G194" s="143">
        <f>75/1000</f>
        <v>7.4999999999999997E-2</v>
      </c>
      <c r="H194" s="146">
        <f>+PI()*G194^2/4</f>
        <v>4.4178646691106467E-3</v>
      </c>
      <c r="I194" s="147">
        <f>+D189+O189</f>
        <v>335.2379462444988</v>
      </c>
      <c r="J194" s="261">
        <f>+D193</f>
        <v>335.69395948992798</v>
      </c>
      <c r="K194" s="147">
        <f>+I194-J194</f>
        <v>-0.4560132454291761</v>
      </c>
      <c r="L194" s="262">
        <f>(-2*POWER(2*9.81*G194*ABS(K194)/F194,0.5))*(LOG10(($D$2/(3.7*G194))+((2.51*$D$3*POWER(F194,0.5))/(G194*POWER(2*9.81*G194*ABS(K194),0.5)))))</f>
        <v>0.3068573281282167</v>
      </c>
      <c r="M194" s="146">
        <f>+IF(K194&lt;0,-H194*L194,H194*L194)</f>
        <v>-1.3556541483953411E-3</v>
      </c>
      <c r="N194" s="142">
        <f>+M194/K194</f>
        <v>2.9728394119768811E-3</v>
      </c>
      <c r="O194" s="311"/>
    </row>
    <row r="195" spans="2:15" x14ac:dyDescent="0.25">
      <c r="B195" s="141"/>
      <c r="C195" s="142"/>
      <c r="D195" s="142"/>
      <c r="E195" s="144" t="s">
        <v>170</v>
      </c>
      <c r="F195" s="143">
        <v>372.26</v>
      </c>
      <c r="G195" s="145">
        <f>110/1000</f>
        <v>0.11</v>
      </c>
      <c r="H195" s="146">
        <f>+PI()*G195^2/4</f>
        <v>9.5033177771091243E-3</v>
      </c>
      <c r="I195" s="147">
        <v>339.29610096713299</v>
      </c>
      <c r="J195" s="261">
        <f>+D193</f>
        <v>335.69395948992798</v>
      </c>
      <c r="K195" s="147">
        <f>+I195-J195</f>
        <v>3.6021414772050093</v>
      </c>
      <c r="L195" s="262">
        <f>(-2*POWER(2*9.81*G195*ABS(K195)/F195,0.5))*(LOG10(($D$2/(3.7*G195))+((2.51*$D$3*POWER(F195,0.5))/(G195*POWER(2*9.81*G195*ABS(K195),0.5)))))</f>
        <v>1.0946410469982975</v>
      </c>
      <c r="M195" s="146">
        <f>+IF(K195&lt;0,-H195*L195,H195*L195)</f>
        <v>1.0402721721492265E-2</v>
      </c>
      <c r="N195" s="142">
        <f>+M195/K195</f>
        <v>2.8879270254437632E-3</v>
      </c>
      <c r="O195" s="311"/>
    </row>
    <row r="196" spans="2:15" ht="16.5" thickBot="1" x14ac:dyDescent="0.35">
      <c r="B196" s="299"/>
      <c r="C196" s="300"/>
      <c r="D196" s="300"/>
      <c r="E196" s="300"/>
      <c r="F196" s="300"/>
      <c r="G196" s="300"/>
      <c r="H196" s="300"/>
      <c r="I196" s="300"/>
      <c r="J196" s="300"/>
      <c r="K196" s="300"/>
      <c r="L196" s="301" t="s">
        <v>166</v>
      </c>
      <c r="M196" s="302">
        <f>+SUM(M193:M195)-C193</f>
        <v>1.4960305049147894E-4</v>
      </c>
      <c r="N196" s="303">
        <f>+SUM(N193:N195)</f>
        <v>1.5938039530629566E-2</v>
      </c>
      <c r="O196" s="313"/>
    </row>
    <row r="198" spans="2:15" ht="15.75" thickBot="1" x14ac:dyDescent="0.3"/>
    <row r="199" spans="2:15" ht="15.75" thickBot="1" x14ac:dyDescent="0.3">
      <c r="B199" s="131">
        <f>+B160+1</f>
        <v>6</v>
      </c>
      <c r="D199" s="297"/>
    </row>
    <row r="200" spans="2:15" ht="32.25" thickBot="1" x14ac:dyDescent="0.3">
      <c r="B200" s="125" t="s">
        <v>151</v>
      </c>
      <c r="C200" s="298" t="s">
        <v>161</v>
      </c>
      <c r="D200" s="298" t="s">
        <v>153</v>
      </c>
      <c r="E200" s="125" t="s">
        <v>152</v>
      </c>
      <c r="F200" s="125" t="s">
        <v>78</v>
      </c>
      <c r="G200" s="125" t="s">
        <v>115</v>
      </c>
      <c r="H200" s="125" t="s">
        <v>154</v>
      </c>
      <c r="I200" s="125" t="s">
        <v>155</v>
      </c>
      <c r="J200" s="125" t="s">
        <v>156</v>
      </c>
      <c r="K200" s="125" t="s">
        <v>157</v>
      </c>
      <c r="L200" s="125" t="s">
        <v>82</v>
      </c>
      <c r="M200" s="125" t="s">
        <v>164</v>
      </c>
      <c r="N200" s="125" t="s">
        <v>158</v>
      </c>
      <c r="O200" s="309" t="s">
        <v>165</v>
      </c>
    </row>
    <row r="201" spans="2:15" x14ac:dyDescent="0.25">
      <c r="B201" s="132" t="s">
        <v>127</v>
      </c>
      <c r="C201" s="133">
        <f>2.97/1000</f>
        <v>2.97E-3</v>
      </c>
      <c r="D201" s="134">
        <f>+D162+O162</f>
        <v>336.35453757966303</v>
      </c>
      <c r="E201" s="135" t="s">
        <v>110</v>
      </c>
      <c r="F201" s="136">
        <v>310.83</v>
      </c>
      <c r="G201" s="137">
        <f>110/1000</f>
        <v>0.11</v>
      </c>
      <c r="H201" s="138">
        <f>+PI()*G201^2/4</f>
        <v>9.5033177771091243E-3</v>
      </c>
      <c r="I201" s="134">
        <v>339.29610096713299</v>
      </c>
      <c r="J201" s="134">
        <f>+D201</f>
        <v>336.35453757966303</v>
      </c>
      <c r="K201" s="134">
        <f>+I201-J201</f>
        <v>2.9415633874699552</v>
      </c>
      <c r="L201" s="133">
        <f>(-2*POWER(2*9.81*G201*ABS(K201)/F201,0.5))*(LOG10(($D$2/(3.7*G201))+((2.51*$D$3*POWER(F201,0.5))/(G201*POWER(2*9.81*G201*ABS(K201),0.5)))))</f>
        <v>1.0811861612691935</v>
      </c>
      <c r="M201" s="139">
        <f>+IF(K201&lt;0,-H201*L201,H201*L201)</f>
        <v>1.02748556667539E-2</v>
      </c>
      <c r="N201" s="133">
        <f>+M201/K201</f>
        <v>3.4929914175982875E-3</v>
      </c>
      <c r="O201" s="310">
        <f>2*M203/N203</f>
        <v>5.4045761320387339E-2</v>
      </c>
    </row>
    <row r="202" spans="2:15" x14ac:dyDescent="0.25">
      <c r="B202" s="141"/>
      <c r="C202" s="142"/>
      <c r="D202" s="143"/>
      <c r="E202" s="144" t="s">
        <v>138</v>
      </c>
      <c r="F202" s="143">
        <v>240.22</v>
      </c>
      <c r="G202" s="145">
        <f>110/1000</f>
        <v>0.11</v>
      </c>
      <c r="H202" s="146">
        <f>+PI()*G202^2/4</f>
        <v>9.5033177771091243E-3</v>
      </c>
      <c r="I202" s="147">
        <f>+D166+O166</f>
        <v>335.19919020585388</v>
      </c>
      <c r="J202" s="147">
        <f>+D201</f>
        <v>336.35453757966303</v>
      </c>
      <c r="K202" s="147">
        <f>+I202-J202</f>
        <v>-1.1553473738091498</v>
      </c>
      <c r="L202" s="142">
        <f>(-2*POWER(2*9.81*G202*ABS(K202)/F202,0.5))*(LOG10(($D$2/(3.7*G202))+((2.51*$D$3*POWER(F202,0.5))/(G202*POWER(2*9.81*G202*ABS(K202),0.5)))))</f>
        <v>0.74139065246491753</v>
      </c>
      <c r="M202" s="146">
        <f>+IF(K202&lt;0,-H202*L202,H202*L202)</f>
        <v>-7.0456709673523835E-3</v>
      </c>
      <c r="N202" s="142">
        <f>+M202/K202</f>
        <v>6.0983139158597753E-3</v>
      </c>
      <c r="O202" s="311"/>
    </row>
    <row r="203" spans="2:15" ht="15.75" x14ac:dyDescent="0.3">
      <c r="B203" s="141"/>
      <c r="C203" s="142"/>
      <c r="D203" s="143"/>
      <c r="E203" s="144"/>
      <c r="F203" s="143"/>
      <c r="G203" s="145"/>
      <c r="H203" s="146"/>
      <c r="I203" s="147"/>
      <c r="J203" s="147"/>
      <c r="K203" s="147"/>
      <c r="L203" s="149" t="s">
        <v>166</v>
      </c>
      <c r="M203" s="150">
        <f>+SUM(M201:M202)-C201</f>
        <v>2.5918469940151628E-4</v>
      </c>
      <c r="N203" s="151">
        <f>+SUM(N201:N202)</f>
        <v>9.5913053334580629E-3</v>
      </c>
      <c r="O203" s="311"/>
    </row>
    <row r="204" spans="2:15" x14ac:dyDescent="0.25">
      <c r="B204" s="141"/>
      <c r="C204" s="142"/>
      <c r="D204" s="143"/>
      <c r="E204" s="144"/>
      <c r="F204" s="142"/>
      <c r="G204" s="142"/>
      <c r="H204" s="146"/>
      <c r="I204" s="152"/>
      <c r="J204" s="142"/>
      <c r="K204" s="142"/>
      <c r="L204" s="142"/>
      <c r="M204" s="142"/>
      <c r="N204" s="142"/>
      <c r="O204" s="312"/>
    </row>
    <row r="205" spans="2:15" x14ac:dyDescent="0.25">
      <c r="B205" s="154" t="s">
        <v>128</v>
      </c>
      <c r="C205" s="142">
        <f>3.73/1000</f>
        <v>3.7299999999999998E-3</v>
      </c>
      <c r="D205" s="147">
        <f>+D166+O166</f>
        <v>335.19919020585388</v>
      </c>
      <c r="E205" s="144" t="s">
        <v>138</v>
      </c>
      <c r="F205" s="143">
        <v>240.22</v>
      </c>
      <c r="G205" s="155">
        <f>110/1000</f>
        <v>0.11</v>
      </c>
      <c r="H205" s="146">
        <f>+PI()*G205^2/4</f>
        <v>9.5033177771091243E-3</v>
      </c>
      <c r="I205" s="156">
        <f>+D201+O201</f>
        <v>336.4085833409834</v>
      </c>
      <c r="J205" s="147">
        <f>+D205</f>
        <v>335.19919020585388</v>
      </c>
      <c r="K205" s="147">
        <f>+I205-J205</f>
        <v>1.2093931351295168</v>
      </c>
      <c r="L205" s="142">
        <f>(-2*POWER(2*9.81*G205*ABS(K205)/F205,0.5))*(LOG10(($D$2/(3.7*G205))+((2.51*$D$3*POWER(F205,0.5))/(G205*POWER(2*9.81*G205*ABS(K205),0.5)))))</f>
        <v>0.76056922582189357</v>
      </c>
      <c r="M205" s="146">
        <f>+IF(K205&lt;0,-H205*L205,H205*L205)</f>
        <v>7.2279310444753253E-3</v>
      </c>
      <c r="N205" s="142">
        <f>+M205/K205</f>
        <v>5.9764941891300456E-3</v>
      </c>
      <c r="O205" s="311">
        <f>2*M208/N208</f>
        <v>1.53105410828359E-2</v>
      </c>
    </row>
    <row r="206" spans="2:15" x14ac:dyDescent="0.25">
      <c r="B206" s="141"/>
      <c r="C206" s="142"/>
      <c r="D206" s="143"/>
      <c r="E206" s="144" t="s">
        <v>139</v>
      </c>
      <c r="F206" s="147">
        <v>237.3</v>
      </c>
      <c r="G206" s="155">
        <f>110/1000</f>
        <v>0.11</v>
      </c>
      <c r="H206" s="146">
        <f>+PI()*G206^2/4</f>
        <v>9.5033177771091243E-3</v>
      </c>
      <c r="I206" s="156">
        <f>+D171+O171</f>
        <v>335.00168512523112</v>
      </c>
      <c r="J206" s="147">
        <f>+D205</f>
        <v>335.19919020585388</v>
      </c>
      <c r="K206" s="147">
        <f>+I206-J206</f>
        <v>-0.1975050806227614</v>
      </c>
      <c r="L206" s="142">
        <f>(-2*POWER(2*9.81*G206*ABS(K206)/F206,0.5))*(LOG10(($D$2/(3.7*G206))+((2.51*$D$3*POWER(F206,0.5))/(G206*POWER(2*9.81*G206*ABS(K206),0.5)))))</f>
        <v>0.27647348021016166</v>
      </c>
      <c r="M206" s="146">
        <f>+IF(K206&lt;0,-H206*L206,H206*L206)</f>
        <v>-2.627415339380457E-3</v>
      </c>
      <c r="N206" s="142">
        <f>+M206/K206</f>
        <v>1.3303026590991206E-2</v>
      </c>
      <c r="O206" s="311"/>
    </row>
    <row r="207" spans="2:15" x14ac:dyDescent="0.25">
      <c r="B207" s="141"/>
      <c r="C207" s="142"/>
      <c r="D207" s="143"/>
      <c r="E207" s="144" t="s">
        <v>112</v>
      </c>
      <c r="F207" s="143">
        <v>401.36</v>
      </c>
      <c r="G207" s="155">
        <f>110/1000</f>
        <v>0.11</v>
      </c>
      <c r="H207" s="146">
        <f>+PI()*G207^2/4</f>
        <v>9.5033177771091243E-3</v>
      </c>
      <c r="I207" s="156">
        <f>+D179+O179</f>
        <v>335.17919081445154</v>
      </c>
      <c r="J207" s="147">
        <f>+D205</f>
        <v>335.19919020585388</v>
      </c>
      <c r="K207" s="147">
        <f>+I207-J207</f>
        <v>-1.9999391402336641E-2</v>
      </c>
      <c r="L207" s="142">
        <f>(-2*POWER(2*9.81*G207*ABS(K207)/F207,0.5))*(LOG10(($D$2/(3.7*G207))+((2.51*$D$3*POWER(F207,0.5))/(G207*POWER(2*9.81*G207*ABS(K207),0.5)))))</f>
        <v>5.5013195623359303E-2</v>
      </c>
      <c r="M207" s="146">
        <f>+IF(K207&lt;0,-H207*L207,H207*L207)</f>
        <v>-5.2280787994305237E-4</v>
      </c>
      <c r="N207" s="142">
        <f>+M207/K207</f>
        <v>2.6141189470494076E-2</v>
      </c>
      <c r="O207" s="311"/>
    </row>
    <row r="208" spans="2:15" ht="15.75" x14ac:dyDescent="0.3">
      <c r="B208" s="141"/>
      <c r="C208" s="142"/>
      <c r="D208" s="143"/>
      <c r="E208" s="144"/>
      <c r="F208" s="143"/>
      <c r="G208" s="155"/>
      <c r="H208" s="146"/>
      <c r="I208" s="156"/>
      <c r="J208" s="147"/>
      <c r="K208" s="147"/>
      <c r="L208" s="149" t="s">
        <v>166</v>
      </c>
      <c r="M208" s="150">
        <f>+SUM(M205:M207)-C205</f>
        <v>3.4770782515181585E-4</v>
      </c>
      <c r="N208" s="151">
        <f>+SUM(N205:N207)</f>
        <v>4.542071025061533E-2</v>
      </c>
      <c r="O208" s="312"/>
    </row>
    <row r="209" spans="2:15" x14ac:dyDescent="0.25">
      <c r="B209" s="141"/>
      <c r="C209" s="142"/>
      <c r="D209" s="143"/>
      <c r="E209" s="144"/>
      <c r="F209" s="142"/>
      <c r="G209" s="142"/>
      <c r="H209" s="146"/>
      <c r="I209" s="152"/>
      <c r="J209" s="143"/>
      <c r="K209" s="142"/>
      <c r="L209" s="142"/>
      <c r="M209" s="142"/>
      <c r="N209" s="142"/>
      <c r="O209" s="312"/>
    </row>
    <row r="210" spans="2:15" x14ac:dyDescent="0.25">
      <c r="B210" s="154" t="s">
        <v>141</v>
      </c>
      <c r="C210" s="179">
        <f>1.9/1000</f>
        <v>1.9E-3</v>
      </c>
      <c r="D210" s="147">
        <f>+D171+O171</f>
        <v>335.00168512523112</v>
      </c>
      <c r="E210" s="144" t="s">
        <v>139</v>
      </c>
      <c r="F210" s="147">
        <v>237.3</v>
      </c>
      <c r="G210" s="155">
        <f>110/1000</f>
        <v>0.11</v>
      </c>
      <c r="H210" s="146">
        <f>+PI()*G210^2/4</f>
        <v>9.5033177771091243E-3</v>
      </c>
      <c r="I210" s="156">
        <f>+D205+O205</f>
        <v>335.21450074693672</v>
      </c>
      <c r="J210" s="147">
        <f>+D210</f>
        <v>335.00168512523112</v>
      </c>
      <c r="K210" s="147">
        <f>+I210-J210</f>
        <v>0.21281562170560164</v>
      </c>
      <c r="L210" s="142">
        <f>(-2*POWER(2*9.81*G210*ABS(K210)/F210,0.5))*(LOG10(($D$2/(3.7*G210))+((2.51*$D$3*POWER(F210,0.5))/(G210*POWER(2*9.81*G210*ABS(K210),0.5)))))</f>
        <v>0.28840630734287687</v>
      </c>
      <c r="M210" s="146">
        <f>+IF(K210&lt;0,-H210*L210,H210*L210)</f>
        <v>2.7408167876019594E-3</v>
      </c>
      <c r="N210" s="142">
        <f>+M210/K210</f>
        <v>1.2878832698632747E-2</v>
      </c>
      <c r="O210" s="311">
        <f>2*M212/N212</f>
        <v>2.157354498921155E-2</v>
      </c>
    </row>
    <row r="211" spans="2:15" x14ac:dyDescent="0.25">
      <c r="B211" s="141"/>
      <c r="C211" s="142"/>
      <c r="D211" s="143"/>
      <c r="E211" s="144" t="s">
        <v>117</v>
      </c>
      <c r="F211" s="143">
        <v>401.35</v>
      </c>
      <c r="G211" s="143">
        <f>75/1000</f>
        <v>7.4999999999999997E-2</v>
      </c>
      <c r="H211" s="146">
        <f>+PI()*G211^2/4</f>
        <v>4.4178646691106467E-3</v>
      </c>
      <c r="I211" s="156">
        <f>+D175+O175</f>
        <v>334.81703422053624</v>
      </c>
      <c r="J211" s="147">
        <f>+D210</f>
        <v>335.00168512523112</v>
      </c>
      <c r="K211" s="147">
        <f>+I211-J211</f>
        <v>-0.18465090469487677</v>
      </c>
      <c r="L211" s="142">
        <f>(-2*POWER(2*9.81*G211*ABS(K211)/F211,0.5))*(LOG10(($D$2/(3.7*G211))+((2.51*$D$3*POWER(F211,0.5))/(G211*POWER(2*9.81*G211*ABS(K211),0.5)))))</f>
        <v>0.15010783170157885</v>
      </c>
      <c r="M211" s="146">
        <f>+IF(K211&lt;0,-H211*L211,H211*L211)</f>
        <v>-6.6315608623121231E-4</v>
      </c>
      <c r="N211" s="142">
        <f>+M211/K211</f>
        <v>3.5914044793175165E-3</v>
      </c>
      <c r="O211" s="311"/>
    </row>
    <row r="212" spans="2:15" ht="15.75" x14ac:dyDescent="0.3">
      <c r="B212" s="141"/>
      <c r="C212" s="142"/>
      <c r="D212" s="143"/>
      <c r="E212" s="144"/>
      <c r="F212" s="142"/>
      <c r="G212" s="142"/>
      <c r="H212" s="146"/>
      <c r="I212" s="152"/>
      <c r="J212" s="143"/>
      <c r="K212" s="142"/>
      <c r="L212" s="149" t="s">
        <v>166</v>
      </c>
      <c r="M212" s="150">
        <f>+SUM(M210:M211)-C210</f>
        <v>1.7766070137074735E-4</v>
      </c>
      <c r="N212" s="151">
        <f>+SUM(N210:N211)</f>
        <v>1.6470237177950264E-2</v>
      </c>
      <c r="O212" s="312"/>
    </row>
    <row r="213" spans="2:15" ht="15.75" x14ac:dyDescent="0.3">
      <c r="B213" s="141"/>
      <c r="C213" s="142"/>
      <c r="D213" s="143"/>
      <c r="E213" s="144"/>
      <c r="F213" s="142"/>
      <c r="G213" s="142"/>
      <c r="H213" s="146"/>
      <c r="I213" s="152"/>
      <c r="J213" s="143"/>
      <c r="K213" s="142"/>
      <c r="L213" s="149"/>
      <c r="M213" s="150"/>
      <c r="N213" s="151"/>
      <c r="O213" s="312"/>
    </row>
    <row r="214" spans="2:15" x14ac:dyDescent="0.25">
      <c r="B214" s="154" t="s">
        <v>145</v>
      </c>
      <c r="C214" s="143">
        <f>1.95/1000</f>
        <v>1.9499999999999999E-3</v>
      </c>
      <c r="D214" s="147">
        <f>+D175+O175</f>
        <v>334.81703422053624</v>
      </c>
      <c r="E214" s="144" t="s">
        <v>117</v>
      </c>
      <c r="F214" s="143">
        <v>401.35</v>
      </c>
      <c r="G214" s="143">
        <f>75/1000</f>
        <v>7.4999999999999997E-2</v>
      </c>
      <c r="H214" s="146">
        <f>+PI()*G214^2/4</f>
        <v>4.4178646691106467E-3</v>
      </c>
      <c r="I214" s="147">
        <f>+D210+O210</f>
        <v>335.02325867022034</v>
      </c>
      <c r="J214" s="147">
        <f>+D214</f>
        <v>334.81703422053624</v>
      </c>
      <c r="K214" s="147">
        <f>+I214-J214</f>
        <v>0.20622444968410036</v>
      </c>
      <c r="L214" s="262">
        <f>(-2*POWER(2*9.81*G214*ABS(K214)/F214,0.5))*(LOG10(($D$2/(3.7*G214))+((2.51*$D$3*POWER(F214,0.5))/(G214*POWER(2*9.81*G214*ABS(K214),0.5)))))</f>
        <v>0.1599484580580271</v>
      </c>
      <c r="M214" s="146">
        <f>+IF(K214&lt;0,-H214*L214,H214*L214)</f>
        <v>7.06630641733284E-4</v>
      </c>
      <c r="N214" s="142">
        <f>+M214/K214</f>
        <v>3.4265124373745112E-3</v>
      </c>
      <c r="O214" s="311">
        <f>2*M216/N216</f>
        <v>1.0017832087628928E-2</v>
      </c>
    </row>
    <row r="215" spans="2:15" x14ac:dyDescent="0.25">
      <c r="B215" s="141"/>
      <c r="C215" s="142"/>
      <c r="D215" s="143"/>
      <c r="E215" s="144" t="s">
        <v>167</v>
      </c>
      <c r="F215" s="143">
        <v>249.85</v>
      </c>
      <c r="G215" s="143">
        <f>75/1000</f>
        <v>7.4999999999999997E-2</v>
      </c>
      <c r="H215" s="146">
        <f>+PI()*G215^2/4</f>
        <v>4.4178646691106467E-3</v>
      </c>
      <c r="I215" s="147">
        <f>+D179+O179</f>
        <v>335.17919081445154</v>
      </c>
      <c r="J215" s="147">
        <f>+D214</f>
        <v>334.81703422053624</v>
      </c>
      <c r="K215" s="147">
        <f>+I215-J215</f>
        <v>0.36215659391530153</v>
      </c>
      <c r="L215" s="142">
        <f>(-2*POWER(2*9.81*G215*ABS(K215)/F215,0.5))*(LOG10(($D$2/(3.7*G215))+((2.51*$D$3*POWER(F215,0.5))/(G215*POWER(2*9.81*G215*ABS(K215),0.5)))))</f>
        <v>0.2893278206082871</v>
      </c>
      <c r="M215" s="146">
        <f>+IF(K215&lt;0,-H215*L215,H215*L215)</f>
        <v>1.278211156456135E-3</v>
      </c>
      <c r="N215" s="142">
        <f>+M215/K215</f>
        <v>3.5294432793209706E-3</v>
      </c>
      <c r="O215" s="311"/>
    </row>
    <row r="216" spans="2:15" ht="15.75" x14ac:dyDescent="0.3">
      <c r="B216" s="141"/>
      <c r="C216" s="142"/>
      <c r="D216" s="152"/>
      <c r="E216" s="144"/>
      <c r="F216" s="142"/>
      <c r="G216" s="142"/>
      <c r="H216" s="146"/>
      <c r="I216" s="152"/>
      <c r="J216" s="143"/>
      <c r="K216" s="142"/>
      <c r="L216" s="149" t="s">
        <v>166</v>
      </c>
      <c r="M216" s="150">
        <f>+SUM(M214:M215)-C214</f>
        <v>3.4841798189418939E-5</v>
      </c>
      <c r="N216" s="151">
        <f>+SUM(N214:N215)</f>
        <v>6.9559557166954823E-3</v>
      </c>
      <c r="O216" s="312"/>
    </row>
    <row r="217" spans="2:15" x14ac:dyDescent="0.25">
      <c r="B217" s="141"/>
      <c r="C217" s="142"/>
      <c r="D217" s="152"/>
      <c r="E217" s="144"/>
      <c r="F217" s="142"/>
      <c r="G217" s="142"/>
      <c r="H217" s="146"/>
      <c r="I217" s="152"/>
      <c r="J217" s="143"/>
      <c r="K217" s="142"/>
      <c r="L217" s="142"/>
      <c r="M217" s="142"/>
      <c r="N217" s="142"/>
      <c r="O217" s="312"/>
    </row>
    <row r="218" spans="2:15" x14ac:dyDescent="0.25">
      <c r="B218" s="154" t="s">
        <v>146</v>
      </c>
      <c r="C218" s="143">
        <f>4.52/1000</f>
        <v>4.5199999999999997E-3</v>
      </c>
      <c r="D218" s="156">
        <f>+D179+O179</f>
        <v>335.17919081445154</v>
      </c>
      <c r="E218" s="144" t="s">
        <v>112</v>
      </c>
      <c r="F218" s="143">
        <v>401.36</v>
      </c>
      <c r="G218" s="145">
        <f>110/1000</f>
        <v>0.11</v>
      </c>
      <c r="H218" s="146">
        <f>+PI()*G218^2/4</f>
        <v>9.5033177771091243E-3</v>
      </c>
      <c r="I218" s="156">
        <f>+D205+O205</f>
        <v>335.21450074693672</v>
      </c>
      <c r="J218" s="147">
        <f>+D218</f>
        <v>335.17919081445154</v>
      </c>
      <c r="K218" s="147">
        <f>+I218-J218</f>
        <v>3.5309932485176887E-2</v>
      </c>
      <c r="L218" s="142">
        <f>(-2*POWER(2*9.81*G218*ABS(K218)/F218,0.5))*(LOG10(($D$2/(3.7*G218))+((2.51*$D$3*POWER(F218,0.5))/(G218*POWER(2*9.81*G218*ABS(K218),0.5)))))</f>
        <v>7.6493564445057227E-2</v>
      </c>
      <c r="M218" s="146">
        <f>+IF(K218&lt;0,-H218*L218,H218*L218)</f>
        <v>7.2694265082515479E-4</v>
      </c>
      <c r="N218" s="142">
        <f>+M218/K218</f>
        <v>2.0587483454700045E-2</v>
      </c>
      <c r="O218" s="311">
        <f>2*M222/N222</f>
        <v>9.765011772613709E-4</v>
      </c>
    </row>
    <row r="219" spans="2:15" x14ac:dyDescent="0.25">
      <c r="B219" s="141"/>
      <c r="C219" s="142"/>
      <c r="D219" s="152"/>
      <c r="E219" s="144" t="s">
        <v>167</v>
      </c>
      <c r="F219" s="143">
        <v>249.85</v>
      </c>
      <c r="G219" s="145">
        <f>75/1000</f>
        <v>7.4999999999999997E-2</v>
      </c>
      <c r="H219" s="146">
        <f>+PI()*G219^2/4</f>
        <v>4.4178646691106467E-3</v>
      </c>
      <c r="I219" s="156">
        <f>+D214+O214</f>
        <v>334.82705205262386</v>
      </c>
      <c r="J219" s="147">
        <f>+D218</f>
        <v>335.17919081445154</v>
      </c>
      <c r="K219" s="147">
        <f>+I219-J219</f>
        <v>-0.352138761827689</v>
      </c>
      <c r="L219" s="142">
        <f>(-2*POWER(2*9.81*G219*ABS(K219)/F219,0.5))*(LOG10(($D$2/(3.7*G219))+((2.51*$D$3*POWER(F219,0.5))/(G219*POWER(2*9.81*G219*ABS(K219),0.5)))))</f>
        <v>0.28474736224059882</v>
      </c>
      <c r="M219" s="146">
        <f>+IF(K219&lt;0,-H219*L219,H219*L219)</f>
        <v>-1.2579753112651926E-3</v>
      </c>
      <c r="N219" s="142">
        <f>+M219/K219</f>
        <v>3.5723852288682546E-3</v>
      </c>
      <c r="O219" s="311"/>
    </row>
    <row r="220" spans="2:15" x14ac:dyDescent="0.25">
      <c r="B220" s="141"/>
      <c r="C220" s="142"/>
      <c r="D220" s="152"/>
      <c r="E220" s="144" t="s">
        <v>140</v>
      </c>
      <c r="F220" s="143">
        <v>298.01</v>
      </c>
      <c r="G220" s="145">
        <f>63/1000</f>
        <v>6.3E-2</v>
      </c>
      <c r="H220" s="146">
        <f>+PI()*G220^2/4</f>
        <v>3.1172453105244723E-3</v>
      </c>
      <c r="I220" s="156">
        <f>+D185+O185</f>
        <v>335.13155968989207</v>
      </c>
      <c r="J220" s="147">
        <f>+D218</f>
        <v>335.17919081445154</v>
      </c>
      <c r="K220" s="147">
        <f>+I220-J220</f>
        <v>-4.7631124559472937E-2</v>
      </c>
      <c r="L220" s="142">
        <f>(-2*POWER(2*9.81*G220*ABS(K220)/F220,0.5))*(LOG10(($D$2/(3.7*G220))+((2.51*$D$3*POWER(F220,0.5))/(G220*POWER(2*9.81*G220*ABS(K220),0.5)))))</f>
        <v>7.1464922503920406E-2</v>
      </c>
      <c r="M220" s="146">
        <f>+IF(K220&lt;0,-H220*L220,H220*L220)</f>
        <v>-2.2277369454234072E-4</v>
      </c>
      <c r="N220" s="142">
        <f>+M220/K220</f>
        <v>4.6770614089571231E-3</v>
      </c>
      <c r="O220" s="311"/>
    </row>
    <row r="221" spans="2:15" x14ac:dyDescent="0.25">
      <c r="B221" s="141"/>
      <c r="C221" s="142"/>
      <c r="D221" s="142"/>
      <c r="E221" s="144" t="s">
        <v>168</v>
      </c>
      <c r="F221" s="143">
        <v>184.94</v>
      </c>
      <c r="G221" s="145">
        <f>110/1000</f>
        <v>0.11</v>
      </c>
      <c r="H221" s="146">
        <f>+PI()*G221^2/4</f>
        <v>9.5033177771091243E-3</v>
      </c>
      <c r="I221" s="156">
        <f>+D193+O193</f>
        <v>335.7127325705448</v>
      </c>
      <c r="J221" s="147">
        <f>+D218</f>
        <v>335.17919081445154</v>
      </c>
      <c r="K221" s="147">
        <f>+I221-J221</f>
        <v>0.53354175609325694</v>
      </c>
      <c r="L221" s="142">
        <f>(-2*POWER(2*9.81*G221*ABS(K221)/F221,0.5))*(LOG10(($D$2/(3.7*G221))+((2.51*$D$3*POWER(F221,0.5))/(G221*POWER(2*9.81*G221*ABS(K221),0.5)))))</f>
        <v>0.55693491143606855</v>
      </c>
      <c r="M221" s="146">
        <f>+IF(K221&lt;0,-H221*L221,H221*L221)</f>
        <v>5.2927294445430859E-3</v>
      </c>
      <c r="N221" s="142">
        <f>+M221/K221</f>
        <v>9.9199910486818168E-3</v>
      </c>
      <c r="O221" s="311"/>
    </row>
    <row r="222" spans="2:15" ht="15.75" x14ac:dyDescent="0.3">
      <c r="B222" s="141"/>
      <c r="C222" s="142"/>
      <c r="D222" s="142"/>
      <c r="E222" s="142"/>
      <c r="F222" s="142"/>
      <c r="G222" s="142"/>
      <c r="H222" s="146"/>
      <c r="I222" s="152"/>
      <c r="J222" s="143"/>
      <c r="K222" s="142"/>
      <c r="L222" s="149" t="s">
        <v>166</v>
      </c>
      <c r="M222" s="150">
        <f>+SUM(M218:M221)-C218</f>
        <v>1.8923089560707491E-5</v>
      </c>
      <c r="N222" s="151">
        <f>+SUM(N218:N221)</f>
        <v>3.875692114120724E-2</v>
      </c>
      <c r="O222" s="312"/>
    </row>
    <row r="223" spans="2:15" x14ac:dyDescent="0.25">
      <c r="B223" s="141"/>
      <c r="C223" s="142"/>
      <c r="D223" s="142"/>
      <c r="E223" s="142"/>
      <c r="F223" s="142"/>
      <c r="G223" s="142"/>
      <c r="H223" s="146"/>
      <c r="I223" s="142"/>
      <c r="J223" s="143"/>
      <c r="K223" s="142"/>
      <c r="L223" s="142"/>
      <c r="M223" s="142"/>
      <c r="N223" s="142"/>
      <c r="O223" s="312"/>
    </row>
    <row r="224" spans="2:15" x14ac:dyDescent="0.25">
      <c r="B224" s="154" t="s">
        <v>147</v>
      </c>
      <c r="C224" s="142">
        <f>0.79/1000</f>
        <v>7.9000000000000001E-4</v>
      </c>
      <c r="D224" s="147">
        <f>+D185+O185</f>
        <v>335.13155968989207</v>
      </c>
      <c r="E224" s="144" t="s">
        <v>140</v>
      </c>
      <c r="F224" s="143">
        <v>298.01</v>
      </c>
      <c r="G224" s="143">
        <f>63/1000</f>
        <v>6.3E-2</v>
      </c>
      <c r="H224" s="146">
        <f>+PI()*G224^2/4</f>
        <v>3.1172453105244723E-3</v>
      </c>
      <c r="I224" s="147">
        <f>+D218+O218</f>
        <v>335.18016731562881</v>
      </c>
      <c r="J224" s="147">
        <f>+D224</f>
        <v>335.13155968989207</v>
      </c>
      <c r="K224" s="147">
        <f>+I224-J224</f>
        <v>4.8607625736735827E-2</v>
      </c>
      <c r="L224" s="142">
        <f>(-2*POWER(2*9.81*G224*ABS(K224)/F224,0.5))*(LOG10(($D$2/(3.7*G224))+((2.51*$D$3*POWER(F224,0.5))/(G224*POWER(2*9.81*G224*ABS(K224),0.5)))))</f>
        <v>7.2318630183515989E-2</v>
      </c>
      <c r="M224" s="146">
        <f>+IF(K224&lt;0,-H224*L224,H224*L224)</f>
        <v>2.2543491080311877E-4</v>
      </c>
      <c r="N224" s="142">
        <f>+M224/K224</f>
        <v>4.6378506949526542E-3</v>
      </c>
      <c r="O224" s="311">
        <f>2*M226/N226</f>
        <v>7.2739181850744539E-3</v>
      </c>
    </row>
    <row r="225" spans="2:15" x14ac:dyDescent="0.25">
      <c r="B225" s="141"/>
      <c r="C225" s="142"/>
      <c r="D225" s="142"/>
      <c r="E225" s="144" t="s">
        <v>169</v>
      </c>
      <c r="F225" s="143">
        <v>119.71</v>
      </c>
      <c r="G225" s="143">
        <f>63/1000</f>
        <v>6.3E-2</v>
      </c>
      <c r="H225" s="146">
        <f>+PI()*G225^2/4</f>
        <v>3.1172453105244723E-3</v>
      </c>
      <c r="I225" s="147">
        <f>+D189+O189</f>
        <v>335.2379462444988</v>
      </c>
      <c r="J225" s="147">
        <f>+D224</f>
        <v>335.13155968989207</v>
      </c>
      <c r="K225" s="147">
        <f>+I225-J225</f>
        <v>0.10638655460672908</v>
      </c>
      <c r="L225" s="142">
        <f>(-2*POWER(2*9.81*G225*ABS(K225)/F225,0.5))*(LOG10(($D$2/(3.7*G225))+((2.51*$D$3*POWER(F225,0.5))/(G225*POWER(2*9.81*G225*ABS(K225),0.5)))))</f>
        <v>0.19312350850105281</v>
      </c>
      <c r="M225" s="146">
        <f>+IF(K225&lt;0,-H225*L225,H225*L225)</f>
        <v>6.0201335122693988E-4</v>
      </c>
      <c r="N225" s="142">
        <f>+M225/K225</f>
        <v>5.6587352927478093E-3</v>
      </c>
      <c r="O225" s="311"/>
    </row>
    <row r="226" spans="2:15" ht="15.75" x14ac:dyDescent="0.3">
      <c r="B226" s="141"/>
      <c r="C226" s="142"/>
      <c r="D226" s="142"/>
      <c r="E226" s="142"/>
      <c r="F226" s="142"/>
      <c r="G226" s="142"/>
      <c r="H226" s="146"/>
      <c r="I226" s="142"/>
      <c r="J226" s="142"/>
      <c r="K226" s="142"/>
      <c r="L226" s="149" t="s">
        <v>166</v>
      </c>
      <c r="M226" s="150">
        <f>+SUM(M224:M225)-C224</f>
        <v>3.7448262030058605E-5</v>
      </c>
      <c r="N226" s="151">
        <f>+SUM(N224:N225)</f>
        <v>1.0296585987700464E-2</v>
      </c>
      <c r="O226" s="312"/>
    </row>
    <row r="227" spans="2:15" x14ac:dyDescent="0.25">
      <c r="B227" s="141"/>
      <c r="C227" s="142"/>
      <c r="D227" s="142"/>
      <c r="E227" s="142"/>
      <c r="F227" s="142"/>
      <c r="G227" s="142"/>
      <c r="H227" s="146"/>
      <c r="I227" s="142"/>
      <c r="J227" s="142"/>
      <c r="K227" s="142"/>
      <c r="L227" s="142"/>
      <c r="M227" s="142"/>
      <c r="N227" s="142"/>
      <c r="O227" s="312"/>
    </row>
    <row r="228" spans="2:15" x14ac:dyDescent="0.25">
      <c r="B228" s="154" t="s">
        <v>148</v>
      </c>
      <c r="C228" s="142">
        <f>0.76/1000</f>
        <v>7.6000000000000004E-4</v>
      </c>
      <c r="D228" s="147">
        <f>+D189+O189</f>
        <v>335.2379462444988</v>
      </c>
      <c r="E228" s="144" t="s">
        <v>169</v>
      </c>
      <c r="F228" s="143">
        <v>119.71</v>
      </c>
      <c r="G228" s="143">
        <f>63/1000</f>
        <v>6.3E-2</v>
      </c>
      <c r="H228" s="146">
        <f>+PI()*G228^2/4</f>
        <v>3.1172453105244723E-3</v>
      </c>
      <c r="I228" s="147">
        <f>+D224+O224</f>
        <v>335.13883360807716</v>
      </c>
      <c r="J228" s="261">
        <f>+D228</f>
        <v>335.2379462444988</v>
      </c>
      <c r="K228" s="147">
        <f>+I228-J228</f>
        <v>-9.9112636421637035E-2</v>
      </c>
      <c r="L228" s="142">
        <f>(-2*POWER(2*9.81*G228*ABS(K228)/F228,0.5))*(LOG10(($D$2/(3.7*G228))+((2.51*$D$3*POWER(F228,0.5))/(G228*POWER(2*9.81*G228*ABS(K228),0.5)))))</f>
        <v>0.18542560089227073</v>
      </c>
      <c r="M228" s="146">
        <f>+IF(K228&lt;0,-H228*L228,H228*L228)</f>
        <v>-5.7801708483261327E-4</v>
      </c>
      <c r="N228" s="142">
        <f>+M228/K228</f>
        <v>5.8319211929108543E-3</v>
      </c>
      <c r="O228" s="311">
        <f>2*M230/N230</f>
        <v>1.1211998873836221E-2</v>
      </c>
    </row>
    <row r="229" spans="2:15" x14ac:dyDescent="0.25">
      <c r="B229" s="141"/>
      <c r="C229" s="142"/>
      <c r="D229" s="142"/>
      <c r="E229" s="144" t="s">
        <v>122</v>
      </c>
      <c r="F229" s="143">
        <v>283.68</v>
      </c>
      <c r="G229" s="143">
        <f>75/1000</f>
        <v>7.4999999999999997E-2</v>
      </c>
      <c r="H229" s="146">
        <f>+PI()*G229^2/4</f>
        <v>4.4178646691106467E-3</v>
      </c>
      <c r="I229" s="147">
        <f>+D193+O193</f>
        <v>335.7127325705448</v>
      </c>
      <c r="J229" s="261">
        <f>+D228</f>
        <v>335.2379462444988</v>
      </c>
      <c r="K229" s="147">
        <f>+I229-J229</f>
        <v>0.4747863260460008</v>
      </c>
      <c r="L229" s="262">
        <f>(-2*POWER(2*9.81*G229*ABS(K229)/F229,0.5))*(LOG10(($D$2/(3.7*G229))+((2.51*$D$3*POWER(F229,0.5))/(G229*POWER(2*9.81*G229*ABS(K229),0.5)))))</f>
        <v>0.31397266984529049</v>
      </c>
      <c r="M229" s="146">
        <f>+IF(K229&lt;0,-H229*L229,H229*L229)</f>
        <v>1.3870887651758505E-3</v>
      </c>
      <c r="N229" s="142">
        <f>+M229/K229</f>
        <v>2.9215010818181382E-3</v>
      </c>
      <c r="O229" s="311"/>
    </row>
    <row r="230" spans="2:15" ht="15.75" x14ac:dyDescent="0.3">
      <c r="B230" s="141"/>
      <c r="C230" s="142"/>
      <c r="D230" s="142"/>
      <c r="E230" s="142"/>
      <c r="F230" s="142"/>
      <c r="G230" s="142"/>
      <c r="H230" s="142"/>
      <c r="I230" s="142"/>
      <c r="J230" s="142"/>
      <c r="K230" s="142"/>
      <c r="L230" s="149" t="s">
        <v>166</v>
      </c>
      <c r="M230" s="150">
        <f>+SUM(M228:M229)-C228</f>
        <v>4.9071680343237183E-5</v>
      </c>
      <c r="N230" s="151">
        <f>+SUM(N228:N229)</f>
        <v>8.7534222747289933E-3</v>
      </c>
      <c r="O230" s="312"/>
    </row>
    <row r="231" spans="2:15" x14ac:dyDescent="0.25">
      <c r="B231" s="154"/>
      <c r="C231" s="142"/>
      <c r="D231" s="142"/>
      <c r="E231" s="142"/>
      <c r="F231" s="142"/>
      <c r="G231" s="142"/>
      <c r="H231" s="142"/>
      <c r="I231" s="142"/>
      <c r="J231" s="142"/>
      <c r="K231" s="142"/>
      <c r="L231" s="142"/>
      <c r="M231" s="142"/>
      <c r="N231" s="142"/>
      <c r="O231" s="312"/>
    </row>
    <row r="232" spans="2:15" x14ac:dyDescent="0.25">
      <c r="B232" s="154" t="s">
        <v>142</v>
      </c>
      <c r="C232" s="142">
        <f>3.71/1000</f>
        <v>3.7099999999999998E-3</v>
      </c>
      <c r="D232" s="147">
        <f>+D193+O193</f>
        <v>335.7127325705448</v>
      </c>
      <c r="E232" s="144" t="s">
        <v>168</v>
      </c>
      <c r="F232" s="143">
        <v>184.94</v>
      </c>
      <c r="G232" s="145">
        <f>110/1000</f>
        <v>0.11</v>
      </c>
      <c r="H232" s="146">
        <f>+PI()*G232^2/4</f>
        <v>9.5033177771091243E-3</v>
      </c>
      <c r="I232" s="147">
        <f>+D218+O218</f>
        <v>335.18016731562881</v>
      </c>
      <c r="J232" s="261">
        <f>+D232</f>
        <v>335.7127325705448</v>
      </c>
      <c r="K232" s="147">
        <f>+I232-J232</f>
        <v>-0.53256525491599405</v>
      </c>
      <c r="L232" s="262">
        <f>(-2*POWER(2*9.81*G232*ABS(K232)/F232,0.5))*(LOG10(($D$2/(3.7*G232))+((2.51*$D$3*POWER(F232,0.5))/(G232*POWER(2*9.81*G232*ABS(K232),0.5)))))</f>
        <v>0.55636308169490156</v>
      </c>
      <c r="M232" s="146">
        <f>+IF(K232&lt;0,-H232*L232,H232*L232)</f>
        <v>-5.2872951647983737E-3</v>
      </c>
      <c r="N232" s="142">
        <f>+M232/K232</f>
        <v>9.9279761794305987E-3</v>
      </c>
      <c r="O232" s="311">
        <f>2*M235/N235</f>
        <v>8.7015675343632708E-4</v>
      </c>
    </row>
    <row r="233" spans="2:15" x14ac:dyDescent="0.25">
      <c r="B233" s="141"/>
      <c r="C233" s="142"/>
      <c r="D233" s="142"/>
      <c r="E233" s="144" t="s">
        <v>171</v>
      </c>
      <c r="F233" s="143">
        <v>283.68</v>
      </c>
      <c r="G233" s="143">
        <f>75/1000</f>
        <v>7.4999999999999997E-2</v>
      </c>
      <c r="H233" s="146">
        <f>+PI()*G233^2/4</f>
        <v>4.4178646691106467E-3</v>
      </c>
      <c r="I233" s="147">
        <f>+D228+O228</f>
        <v>335.24915824337262</v>
      </c>
      <c r="J233" s="261">
        <f>+D232</f>
        <v>335.7127325705448</v>
      </c>
      <c r="K233" s="147">
        <f>+I233-J233</f>
        <v>-0.46357432717218217</v>
      </c>
      <c r="L233" s="262">
        <f>(-2*POWER(2*9.81*G233*ABS(K233)/F233,0.5))*(LOG10(($D$2/(3.7*G233))+((2.51*$D$3*POWER(F233,0.5))/(G233*POWER(2*9.81*G233*ABS(K233),0.5)))))</f>
        <v>0.30973835080237699</v>
      </c>
      <c r="M233" s="146">
        <f>+IF(K233&lt;0,-H233*L233,H233*L233)</f>
        <v>-1.3683821166784206E-3</v>
      </c>
      <c r="N233" s="142">
        <f>+M233/K233</f>
        <v>2.9518073725643829E-3</v>
      </c>
      <c r="O233" s="311"/>
    </row>
    <row r="234" spans="2:15" x14ac:dyDescent="0.25">
      <c r="B234" s="141"/>
      <c r="C234" s="142"/>
      <c r="D234" s="142"/>
      <c r="E234" s="144" t="s">
        <v>170</v>
      </c>
      <c r="F234" s="143">
        <v>372.26</v>
      </c>
      <c r="G234" s="145">
        <f>110/1000</f>
        <v>0.11</v>
      </c>
      <c r="H234" s="146">
        <f>+PI()*G234^2/4</f>
        <v>9.5033177771091243E-3</v>
      </c>
      <c r="I234" s="147">
        <v>339.29610096713299</v>
      </c>
      <c r="J234" s="261">
        <f>+D232</f>
        <v>335.7127325705448</v>
      </c>
      <c r="K234" s="147">
        <f>+I234-J234</f>
        <v>3.5833683965881846</v>
      </c>
      <c r="L234" s="262">
        <f>(-2*POWER(2*9.81*G234*ABS(K234)/F234,0.5))*(LOG10(($D$2/(3.7*G234))+((2.51*$D$3*POWER(F234,0.5))/(G234*POWER(2*9.81*G234*ABS(K234),0.5)))))</f>
        <v>1.0914651738250245</v>
      </c>
      <c r="M234" s="146">
        <f>+IF(K234&lt;0,-H234*L234,H234*L234)</f>
        <v>1.0372540389506855E-2</v>
      </c>
      <c r="N234" s="142">
        <f>+M234/K234</f>
        <v>2.8946341100130292E-3</v>
      </c>
      <c r="O234" s="311"/>
    </row>
    <row r="235" spans="2:15" ht="16.5" thickBot="1" x14ac:dyDescent="0.35">
      <c r="B235" s="299"/>
      <c r="C235" s="300"/>
      <c r="D235" s="300"/>
      <c r="E235" s="300"/>
      <c r="F235" s="300"/>
      <c r="G235" s="300"/>
      <c r="H235" s="300"/>
      <c r="I235" s="300"/>
      <c r="J235" s="300"/>
      <c r="K235" s="300"/>
      <c r="L235" s="301" t="s">
        <v>166</v>
      </c>
      <c r="M235" s="302">
        <f>+SUM(M232:M234)-C232</f>
        <v>6.863108030060773E-6</v>
      </c>
      <c r="N235" s="303">
        <f>+SUM(N232:N234)</f>
        <v>1.577441766200801E-2</v>
      </c>
      <c r="O235" s="313"/>
    </row>
    <row r="237" spans="2:15" ht="15.75" thickBot="1" x14ac:dyDescent="0.3"/>
    <row r="238" spans="2:15" ht="15.75" thickBot="1" x14ac:dyDescent="0.3">
      <c r="B238" s="131">
        <f>+B199+1</f>
        <v>7</v>
      </c>
      <c r="D238" s="297"/>
    </row>
    <row r="239" spans="2:15" ht="32.25" thickBot="1" x14ac:dyDescent="0.3">
      <c r="B239" s="125" t="s">
        <v>151</v>
      </c>
      <c r="C239" s="298" t="s">
        <v>161</v>
      </c>
      <c r="D239" s="298" t="s">
        <v>153</v>
      </c>
      <c r="E239" s="125" t="s">
        <v>152</v>
      </c>
      <c r="F239" s="125" t="s">
        <v>78</v>
      </c>
      <c r="G239" s="125" t="s">
        <v>115</v>
      </c>
      <c r="H239" s="125" t="s">
        <v>154</v>
      </c>
      <c r="I239" s="125" t="s">
        <v>155</v>
      </c>
      <c r="J239" s="125" t="s">
        <v>156</v>
      </c>
      <c r="K239" s="125" t="s">
        <v>157</v>
      </c>
      <c r="L239" s="125" t="s">
        <v>82</v>
      </c>
      <c r="M239" s="125" t="s">
        <v>164</v>
      </c>
      <c r="N239" s="125" t="s">
        <v>158</v>
      </c>
      <c r="O239" s="309" t="s">
        <v>165</v>
      </c>
    </row>
    <row r="240" spans="2:15" x14ac:dyDescent="0.25">
      <c r="B240" s="132" t="s">
        <v>127</v>
      </c>
      <c r="C240" s="133">
        <f>2.97/1000</f>
        <v>2.97E-3</v>
      </c>
      <c r="D240" s="134">
        <f>+D201+O201</f>
        <v>336.4085833409834</v>
      </c>
      <c r="E240" s="135" t="s">
        <v>110</v>
      </c>
      <c r="F240" s="136">
        <v>310.83</v>
      </c>
      <c r="G240" s="137">
        <f>110/1000</f>
        <v>0.11</v>
      </c>
      <c r="H240" s="138">
        <f>+PI()*G240^2/4</f>
        <v>9.5033177771091243E-3</v>
      </c>
      <c r="I240" s="134">
        <v>339.29610096713299</v>
      </c>
      <c r="J240" s="134">
        <f>+D240</f>
        <v>336.4085833409834</v>
      </c>
      <c r="K240" s="134">
        <f>+I240-J240</f>
        <v>2.8875176261495881</v>
      </c>
      <c r="L240" s="133">
        <f>(-2*POWER(2*9.81*G240*ABS(K240)/F240,0.5))*(LOG10(($D$2/(3.7*G240))+((2.51*$D$3*POWER(F240,0.5))/(G240*POWER(2*9.81*G240*ABS(K240),0.5)))))</f>
        <v>1.0700927441853945</v>
      </c>
      <c r="M240" s="139">
        <f>+IF(K240&lt;0,-H240*L240,H240*L240)</f>
        <v>1.0169431398972546E-2</v>
      </c>
      <c r="N240" s="133">
        <f>+M240/K240</f>
        <v>3.521859505506519E-3</v>
      </c>
      <c r="O240" s="310">
        <f>2*M242/N242</f>
        <v>4.7744301856392814E-3</v>
      </c>
    </row>
    <row r="241" spans="2:15" x14ac:dyDescent="0.25">
      <c r="B241" s="141"/>
      <c r="C241" s="142"/>
      <c r="D241" s="143"/>
      <c r="E241" s="144" t="s">
        <v>138</v>
      </c>
      <c r="F241" s="143">
        <v>240.22</v>
      </c>
      <c r="G241" s="145">
        <f>110/1000</f>
        <v>0.11</v>
      </c>
      <c r="H241" s="146">
        <f>+PI()*G241^2/4</f>
        <v>9.5033177771091243E-3</v>
      </c>
      <c r="I241" s="147">
        <f>+D205+O205</f>
        <v>335.21450074693672</v>
      </c>
      <c r="J241" s="147">
        <f>+D240</f>
        <v>336.4085833409834</v>
      </c>
      <c r="K241" s="147">
        <f>+I241-J241</f>
        <v>-1.1940825940466766</v>
      </c>
      <c r="L241" s="142">
        <f>(-2*POWER(2*9.81*G241*ABS(K241)/F241,0.5))*(LOG10(($D$2/(3.7*G241))+((2.51*$D$3*POWER(F241,0.5))/(G241*POWER(2*9.81*G241*ABS(K241),0.5)))))</f>
        <v>0.75517587528383923</v>
      </c>
      <c r="M241" s="146">
        <f>+IF(K241&lt;0,-H241*L241,H241*L241)</f>
        <v>-7.1766763204288526E-3</v>
      </c>
      <c r="N241" s="142">
        <f>+M241/K241</f>
        <v>6.0102009326737718E-3</v>
      </c>
      <c r="O241" s="311"/>
    </row>
    <row r="242" spans="2:15" ht="15.75" x14ac:dyDescent="0.3">
      <c r="B242" s="141"/>
      <c r="C242" s="142"/>
      <c r="D242" s="143"/>
      <c r="E242" s="144"/>
      <c r="F242" s="143"/>
      <c r="G242" s="145"/>
      <c r="H242" s="146"/>
      <c r="I242" s="147"/>
      <c r="J242" s="147"/>
      <c r="K242" s="147"/>
      <c r="L242" s="149" t="s">
        <v>166</v>
      </c>
      <c r="M242" s="150">
        <f>+SUM(M240:M241)-C240</f>
        <v>2.2755078543692988E-5</v>
      </c>
      <c r="N242" s="151">
        <f>+SUM(N240:N241)</f>
        <v>9.5320604381802908E-3</v>
      </c>
      <c r="O242" s="311"/>
    </row>
    <row r="243" spans="2:15" x14ac:dyDescent="0.25">
      <c r="B243" s="141"/>
      <c r="C243" s="142"/>
      <c r="D243" s="143"/>
      <c r="E243" s="144"/>
      <c r="F243" s="142"/>
      <c r="G243" s="142"/>
      <c r="H243" s="146"/>
      <c r="I243" s="152"/>
      <c r="J243" s="142"/>
      <c r="K243" s="142"/>
      <c r="L243" s="142"/>
      <c r="M243" s="142"/>
      <c r="N243" s="142"/>
      <c r="O243" s="312"/>
    </row>
    <row r="244" spans="2:15" x14ac:dyDescent="0.25">
      <c r="B244" s="154" t="s">
        <v>128</v>
      </c>
      <c r="C244" s="142">
        <f>3.73/1000</f>
        <v>3.7299999999999998E-3</v>
      </c>
      <c r="D244" s="147">
        <f>+D205+O205</f>
        <v>335.21450074693672</v>
      </c>
      <c r="E244" s="144" t="s">
        <v>138</v>
      </c>
      <c r="F244" s="143">
        <v>240.22</v>
      </c>
      <c r="G244" s="155">
        <f>110/1000</f>
        <v>0.11</v>
      </c>
      <c r="H244" s="146">
        <f>+PI()*G244^2/4</f>
        <v>9.5033177771091243E-3</v>
      </c>
      <c r="I244" s="156">
        <f>+D240+O240</f>
        <v>336.41335777116905</v>
      </c>
      <c r="J244" s="147">
        <f>+D244</f>
        <v>335.21450074693672</v>
      </c>
      <c r="K244" s="147">
        <f>+I244-J244</f>
        <v>1.1988570242323249</v>
      </c>
      <c r="L244" s="142">
        <f>(-2*POWER(2*9.81*G244*ABS(K244)/F244,0.5))*(LOG10(($D$2/(3.7*G244))+((2.51*$D$3*POWER(F244,0.5))/(G244*POWER(2*9.81*G244*ABS(K244),0.5)))))</f>
        <v>0.75686104455729408</v>
      </c>
      <c r="M244" s="146">
        <f>+IF(K244&lt;0,-H244*L244,H244*L244)</f>
        <v>7.192691019542714E-3</v>
      </c>
      <c r="N244" s="142">
        <f>+M244/K244</f>
        <v>5.9996237033757014E-3</v>
      </c>
      <c r="O244" s="311">
        <f>2*M247/N247</f>
        <v>8.3094380533754973E-3</v>
      </c>
    </row>
    <row r="245" spans="2:15" x14ac:dyDescent="0.25">
      <c r="B245" s="141"/>
      <c r="C245" s="142"/>
      <c r="D245" s="143"/>
      <c r="E245" s="144" t="s">
        <v>139</v>
      </c>
      <c r="F245" s="147">
        <v>237.3</v>
      </c>
      <c r="G245" s="155">
        <f>110/1000</f>
        <v>0.11</v>
      </c>
      <c r="H245" s="146">
        <f>+PI()*G245^2/4</f>
        <v>9.5033177771091243E-3</v>
      </c>
      <c r="I245" s="156">
        <f>+D210+O210</f>
        <v>335.02325867022034</v>
      </c>
      <c r="J245" s="147">
        <f>+D244</f>
        <v>335.21450074693672</v>
      </c>
      <c r="K245" s="147">
        <f>+I245-J245</f>
        <v>-0.19124207671637805</v>
      </c>
      <c r="L245" s="142">
        <f>(-2*POWER(2*9.81*G245*ABS(K245)/F245,0.5))*(LOG10(($D$2/(3.7*G245))+((2.51*$D$3*POWER(F245,0.5))/(G245*POWER(2*9.81*G245*ABS(K245),0.5)))))</f>
        <v>0.27147484030915969</v>
      </c>
      <c r="M245" s="146">
        <f>+IF(K245&lt;0,-H245*L245,H245*L245)</f>
        <v>-2.5799116759478982E-3</v>
      </c>
      <c r="N245" s="142">
        <f>+M245/K245</f>
        <v>1.3490293141786163E-2</v>
      </c>
      <c r="O245" s="311"/>
    </row>
    <row r="246" spans="2:15" x14ac:dyDescent="0.25">
      <c r="B246" s="141"/>
      <c r="C246" s="142"/>
      <c r="D246" s="143"/>
      <c r="E246" s="144" t="s">
        <v>112</v>
      </c>
      <c r="F246" s="143">
        <v>401.36</v>
      </c>
      <c r="G246" s="155">
        <f>110/1000</f>
        <v>0.11</v>
      </c>
      <c r="H246" s="146">
        <f>+PI()*G246^2/4</f>
        <v>9.5033177771091243E-3</v>
      </c>
      <c r="I246" s="156">
        <f>+D218+O218</f>
        <v>335.18016731562881</v>
      </c>
      <c r="J246" s="147">
        <f>+D244</f>
        <v>335.21450074693672</v>
      </c>
      <c r="K246" s="147">
        <f>+I246-J246</f>
        <v>-3.4333431307913997E-2</v>
      </c>
      <c r="L246" s="142">
        <f>(-2*POWER(2*9.81*G246*ABS(K246)/F246,0.5))*(LOG10(($D$2/(3.7*G246))+((2.51*$D$3*POWER(F246,0.5))/(G246*POWER(2*9.81*G246*ABS(K246),0.5)))))</f>
        <v>7.5263299298715308E-2</v>
      </c>
      <c r="M246" s="146">
        <f>+IF(K246&lt;0,-H246*L246,H246*L246)</f>
        <v>-7.1525105018936587E-4</v>
      </c>
      <c r="N246" s="142">
        <f>+M246/K246</f>
        <v>2.0832495411680498E-2</v>
      </c>
      <c r="O246" s="311"/>
    </row>
    <row r="247" spans="2:15" ht="15.75" x14ac:dyDescent="0.3">
      <c r="B247" s="141"/>
      <c r="C247" s="142"/>
      <c r="D247" s="143"/>
      <c r="E247" s="144"/>
      <c r="F247" s="143"/>
      <c r="G247" s="155"/>
      <c r="H247" s="146"/>
      <c r="I247" s="156"/>
      <c r="J247" s="147"/>
      <c r="K247" s="147"/>
      <c r="L247" s="149" t="s">
        <v>166</v>
      </c>
      <c r="M247" s="150">
        <f>+SUM(M244:M246)-C244</f>
        <v>1.6752829340545023E-4</v>
      </c>
      <c r="N247" s="151">
        <f>+SUM(N244:N246)</f>
        <v>4.0322412256842362E-2</v>
      </c>
      <c r="O247" s="312"/>
    </row>
    <row r="248" spans="2:15" x14ac:dyDescent="0.25">
      <c r="B248" s="141"/>
      <c r="C248" s="142"/>
      <c r="D248" s="143"/>
      <c r="E248" s="144"/>
      <c r="F248" s="142"/>
      <c r="G248" s="142"/>
      <c r="H248" s="146"/>
      <c r="I248" s="152"/>
      <c r="J248" s="143"/>
      <c r="K248" s="142"/>
      <c r="L248" s="142"/>
      <c r="M248" s="142"/>
      <c r="N248" s="142"/>
      <c r="O248" s="312"/>
    </row>
    <row r="249" spans="2:15" x14ac:dyDescent="0.25">
      <c r="B249" s="154" t="s">
        <v>141</v>
      </c>
      <c r="C249" s="179">
        <f>1.9/1000</f>
        <v>1.9E-3</v>
      </c>
      <c r="D249" s="147">
        <f>+D210+O210</f>
        <v>335.02325867022034</v>
      </c>
      <c r="E249" s="144" t="s">
        <v>139</v>
      </c>
      <c r="F249" s="147">
        <v>237.3</v>
      </c>
      <c r="G249" s="155">
        <f>110/1000</f>
        <v>0.11</v>
      </c>
      <c r="H249" s="146">
        <f>+PI()*G249^2/4</f>
        <v>9.5033177771091243E-3</v>
      </c>
      <c r="I249" s="156">
        <f>+D244+O244</f>
        <v>335.22281018499012</v>
      </c>
      <c r="J249" s="147">
        <f>+D249</f>
        <v>335.02325867022034</v>
      </c>
      <c r="K249" s="147">
        <f>+I249-J249</f>
        <v>0.19955151476978017</v>
      </c>
      <c r="L249" s="142">
        <f>(-2*POWER(2*9.81*G249*ABS(K249)/F249,0.5))*(LOG10(($D$2/(3.7*G249))+((2.51*$D$3*POWER(F249,0.5))/(G249*POWER(2*9.81*G249*ABS(K249),0.5)))))</f>
        <v>0.27809154790561369</v>
      </c>
      <c r="M249" s="146">
        <f>+IF(K249&lt;0,-H249*L249,H249*L249)</f>
        <v>2.6427923508752123E-3</v>
      </c>
      <c r="N249" s="142">
        <f>+M249/K249</f>
        <v>1.3243659683185895E-2</v>
      </c>
      <c r="O249" s="311">
        <f>2*M251/N251</f>
        <v>6.6998867646076996E-3</v>
      </c>
    </row>
    <row r="250" spans="2:15" x14ac:dyDescent="0.25">
      <c r="B250" s="141"/>
      <c r="C250" s="142"/>
      <c r="D250" s="143"/>
      <c r="E250" s="144" t="s">
        <v>117</v>
      </c>
      <c r="F250" s="143">
        <v>401.35</v>
      </c>
      <c r="G250" s="143">
        <f>75/1000</f>
        <v>7.4999999999999997E-2</v>
      </c>
      <c r="H250" s="146">
        <f>+PI()*G250^2/4</f>
        <v>4.4178646691106467E-3</v>
      </c>
      <c r="I250" s="156">
        <f>+D214+O214</f>
        <v>334.82705205262386</v>
      </c>
      <c r="J250" s="147">
        <f>+D249</f>
        <v>335.02325867022034</v>
      </c>
      <c r="K250" s="147">
        <f>+I250-J250</f>
        <v>-0.19620661759648783</v>
      </c>
      <c r="L250" s="142">
        <f>(-2*POWER(2*9.81*G250*ABS(K250)/F250,0.5))*(LOG10(($D$2/(3.7*G250))+((2.51*$D$3*POWER(F250,0.5))/(G250*POWER(2*9.81*G250*ABS(K250),0.5)))))</f>
        <v>0.15543762540083339</v>
      </c>
      <c r="M250" s="146">
        <f>+IF(K250&lt;0,-H250*L250,H250*L250)</f>
        <v>-6.8670239350879746E-4</v>
      </c>
      <c r="N250" s="142">
        <f>+M250/K250</f>
        <v>3.4998941519956647E-3</v>
      </c>
      <c r="O250" s="311"/>
    </row>
    <row r="251" spans="2:15" ht="15.75" x14ac:dyDescent="0.3">
      <c r="B251" s="141"/>
      <c r="C251" s="142"/>
      <c r="D251" s="143"/>
      <c r="E251" s="144"/>
      <c r="F251" s="142"/>
      <c r="G251" s="142"/>
      <c r="H251" s="146"/>
      <c r="I251" s="152"/>
      <c r="J251" s="143"/>
      <c r="K251" s="142"/>
      <c r="L251" s="149" t="s">
        <v>166</v>
      </c>
      <c r="M251" s="150">
        <f>+SUM(M249:M250)-C249</f>
        <v>5.6089957366414712E-5</v>
      </c>
      <c r="N251" s="151">
        <f>+SUM(N249:N250)</f>
        <v>1.6743553835181561E-2</v>
      </c>
      <c r="O251" s="312"/>
    </row>
    <row r="252" spans="2:15" ht="15.75" x14ac:dyDescent="0.3">
      <c r="B252" s="141"/>
      <c r="C252" s="142"/>
      <c r="D252" s="143"/>
      <c r="E252" s="144"/>
      <c r="F252" s="142"/>
      <c r="G252" s="142"/>
      <c r="H252" s="146"/>
      <c r="I252" s="152"/>
      <c r="J252" s="143"/>
      <c r="K252" s="142"/>
      <c r="L252" s="149"/>
      <c r="M252" s="150"/>
      <c r="N252" s="151"/>
      <c r="O252" s="312"/>
    </row>
    <row r="253" spans="2:15" x14ac:dyDescent="0.25">
      <c r="B253" s="154" t="s">
        <v>145</v>
      </c>
      <c r="C253" s="143">
        <f>1.95/1000</f>
        <v>1.9499999999999999E-3</v>
      </c>
      <c r="D253" s="147">
        <f>+D214+O214</f>
        <v>334.82705205262386</v>
      </c>
      <c r="E253" s="144" t="s">
        <v>117</v>
      </c>
      <c r="F253" s="143">
        <v>401.35</v>
      </c>
      <c r="G253" s="143">
        <f>75/1000</f>
        <v>7.4999999999999997E-2</v>
      </c>
      <c r="H253" s="146">
        <f>+PI()*G253^2/4</f>
        <v>4.4178646691106467E-3</v>
      </c>
      <c r="I253" s="147">
        <f>+D249+O249</f>
        <v>335.02995855698492</v>
      </c>
      <c r="J253" s="147">
        <f>+D253</f>
        <v>334.82705205262386</v>
      </c>
      <c r="K253" s="147">
        <f>+I253-J253</f>
        <v>0.20290650436106716</v>
      </c>
      <c r="L253" s="262">
        <f>(-2*POWER(2*9.81*G253*ABS(K253)/F253,0.5))*(LOG10(($D$2/(3.7*G253))+((2.51*$D$3*POWER(F253,0.5))/(G253*POWER(2*9.81*G253*ABS(K253),0.5)))))</f>
        <v>0.15846524199353715</v>
      </c>
      <c r="M253" s="146">
        <f>+IF(K253&lt;0,-H253*L253,H253*L253)</f>
        <v>7.0007799388531651E-4</v>
      </c>
      <c r="N253" s="142">
        <f>+M253/K253</f>
        <v>3.4502491484429934E-3</v>
      </c>
      <c r="O253" s="311">
        <f>2*M255/N255</f>
        <v>2.860168296874735E-3</v>
      </c>
    </row>
    <row r="254" spans="2:15" x14ac:dyDescent="0.25">
      <c r="B254" s="141"/>
      <c r="C254" s="142"/>
      <c r="D254" s="143"/>
      <c r="E254" s="144" t="s">
        <v>167</v>
      </c>
      <c r="F254" s="143">
        <v>249.85</v>
      </c>
      <c r="G254" s="143">
        <f>75/1000</f>
        <v>7.4999999999999997E-2</v>
      </c>
      <c r="H254" s="146">
        <f>+PI()*G254^2/4</f>
        <v>4.4178646691106467E-3</v>
      </c>
      <c r="I254" s="147">
        <f>+D218+O218</f>
        <v>335.18016731562881</v>
      </c>
      <c r="J254" s="147">
        <f>+D253</f>
        <v>334.82705205262386</v>
      </c>
      <c r="K254" s="147">
        <f>+I254-J254</f>
        <v>0.35311526300495188</v>
      </c>
      <c r="L254" s="142">
        <f>(-2*POWER(2*9.81*G254*ABS(K254)/F254,0.5))*(LOG10(($D$2/(3.7*G254))+((2.51*$D$3*POWER(F254,0.5))/(G254*POWER(2*9.81*G254*ABS(K254),0.5)))))</f>
        <v>0.2851963480009872</v>
      </c>
      <c r="M254" s="146">
        <f>+IF(K254&lt;0,-H254*L254,H254*L254)</f>
        <v>1.2599588695929461E-3</v>
      </c>
      <c r="N254" s="142">
        <f>+M254/K254</f>
        <v>3.5681235041241394E-3</v>
      </c>
      <c r="O254" s="311"/>
    </row>
    <row r="255" spans="2:15" ht="15.75" x14ac:dyDescent="0.3">
      <c r="B255" s="141"/>
      <c r="C255" s="142"/>
      <c r="D255" s="152"/>
      <c r="E255" s="144"/>
      <c r="F255" s="142"/>
      <c r="G255" s="142"/>
      <c r="H255" s="146"/>
      <c r="I255" s="152"/>
      <c r="J255" s="143"/>
      <c r="K255" s="142"/>
      <c r="L255" s="149" t="s">
        <v>166</v>
      </c>
      <c r="M255" s="150">
        <f>+SUM(M253:M254)-C253</f>
        <v>1.0036863478262575E-5</v>
      </c>
      <c r="N255" s="151">
        <f>+SUM(N253:N254)</f>
        <v>7.0183726525671324E-3</v>
      </c>
      <c r="O255" s="312"/>
    </row>
    <row r="256" spans="2:15" x14ac:dyDescent="0.25">
      <c r="B256" s="141"/>
      <c r="C256" s="142"/>
      <c r="D256" s="152"/>
      <c r="E256" s="144"/>
      <c r="F256" s="142"/>
      <c r="G256" s="142"/>
      <c r="H256" s="146"/>
      <c r="I256" s="152"/>
      <c r="J256" s="143"/>
      <c r="K256" s="142"/>
      <c r="L256" s="142"/>
      <c r="M256" s="142"/>
      <c r="N256" s="142"/>
      <c r="O256" s="312"/>
    </row>
    <row r="257" spans="2:15" x14ac:dyDescent="0.25">
      <c r="B257" s="154" t="s">
        <v>146</v>
      </c>
      <c r="C257" s="143">
        <f>4.52/1000</f>
        <v>4.5199999999999997E-3</v>
      </c>
      <c r="D257" s="156">
        <f>+D218+O218</f>
        <v>335.18016731562881</v>
      </c>
      <c r="E257" s="144" t="s">
        <v>112</v>
      </c>
      <c r="F257" s="143">
        <v>401.36</v>
      </c>
      <c r="G257" s="145">
        <f>110/1000</f>
        <v>0.11</v>
      </c>
      <c r="H257" s="146">
        <f>+PI()*G257^2/4</f>
        <v>9.5033177771091243E-3</v>
      </c>
      <c r="I257" s="156">
        <f>+D244+O244</f>
        <v>335.22281018499012</v>
      </c>
      <c r="J257" s="147">
        <f>+D257</f>
        <v>335.18016731562881</v>
      </c>
      <c r="K257" s="147">
        <f>+I257-J257</f>
        <v>4.2642869361316116E-2</v>
      </c>
      <c r="L257" s="142">
        <f>(-2*POWER(2*9.81*G257*ABS(K257)/F257,0.5))*(LOG10(($D$2/(3.7*G257))+((2.51*$D$3*POWER(F257,0.5))/(G257*POWER(2*9.81*G257*ABS(K257),0.5)))))</f>
        <v>8.5300062108738819E-2</v>
      </c>
      <c r="M257" s="146">
        <f>+IF(K257&lt;0,-H257*L257,H257*L257)</f>
        <v>8.1063359662649002E-4</v>
      </c>
      <c r="N257" s="142">
        <f>+M257/K257</f>
        <v>1.9009827639831948E-2</v>
      </c>
      <c r="O257" s="311">
        <f>2*M261/N261</f>
        <v>6.597696028079407E-3</v>
      </c>
    </row>
    <row r="258" spans="2:15" x14ac:dyDescent="0.25">
      <c r="B258" s="141"/>
      <c r="C258" s="142"/>
      <c r="D258" s="152"/>
      <c r="E258" s="144" t="s">
        <v>167</v>
      </c>
      <c r="F258" s="143">
        <v>249.85</v>
      </c>
      <c r="G258" s="145">
        <f>75/1000</f>
        <v>7.4999999999999997E-2</v>
      </c>
      <c r="H258" s="146">
        <f>+PI()*G258^2/4</f>
        <v>4.4178646691106467E-3</v>
      </c>
      <c r="I258" s="156">
        <f>+D253+O253</f>
        <v>334.82991222092073</v>
      </c>
      <c r="J258" s="147">
        <f>+D257</f>
        <v>335.18016731562881</v>
      </c>
      <c r="K258" s="147">
        <f>+I258-J258</f>
        <v>-0.35025509470807492</v>
      </c>
      <c r="L258" s="142">
        <f>(-2*POWER(2*9.81*G258*ABS(K258)/F258,0.5))*(LOG10(($D$2/(3.7*G258))+((2.51*$D$3*POWER(F258,0.5))/(G258*POWER(2*9.81*G258*ABS(K258),0.5)))))</f>
        <v>0.28387972047746929</v>
      </c>
      <c r="M258" s="146">
        <f>+IF(K258&lt;0,-H258*L258,H258*L258)</f>
        <v>-1.2541421873744178E-3</v>
      </c>
      <c r="N258" s="142">
        <f>+M258/K258</f>
        <v>3.5806536616396697E-3</v>
      </c>
      <c r="O258" s="311"/>
    </row>
    <row r="259" spans="2:15" x14ac:dyDescent="0.25">
      <c r="B259" s="141"/>
      <c r="C259" s="142"/>
      <c r="D259" s="152"/>
      <c r="E259" s="144" t="s">
        <v>140</v>
      </c>
      <c r="F259" s="143">
        <v>298.01</v>
      </c>
      <c r="G259" s="145">
        <f>63/1000</f>
        <v>6.3E-2</v>
      </c>
      <c r="H259" s="146">
        <f>+PI()*G259^2/4</f>
        <v>3.1172453105244723E-3</v>
      </c>
      <c r="I259" s="156">
        <f>+D224+O224</f>
        <v>335.13883360807716</v>
      </c>
      <c r="J259" s="147">
        <f>+D257</f>
        <v>335.18016731562881</v>
      </c>
      <c r="K259" s="147">
        <f>+I259-J259</f>
        <v>-4.1333707551643784E-2</v>
      </c>
      <c r="L259" s="142">
        <f>(-2*POWER(2*9.81*G259*ABS(K259)/F259,0.5))*(LOG10(($D$2/(3.7*G259))+((2.51*$D$3*POWER(F259,0.5))/(G259*POWER(2*9.81*G259*ABS(K259),0.5)))))</f>
        <v>6.5768601558144943E-2</v>
      </c>
      <c r="M259" s="146">
        <f>+IF(K259&lt;0,-H259*L259,H259*L259)</f>
        <v>-2.0501686478687983E-4</v>
      </c>
      <c r="N259" s="142">
        <f>+M259/K259</f>
        <v>4.960040531828038E-3</v>
      </c>
      <c r="O259" s="311"/>
    </row>
    <row r="260" spans="2:15" x14ac:dyDescent="0.25">
      <c r="B260" s="141"/>
      <c r="C260" s="142"/>
      <c r="D260" s="142"/>
      <c r="E260" s="144" t="s">
        <v>168</v>
      </c>
      <c r="F260" s="143">
        <v>184.94</v>
      </c>
      <c r="G260" s="145">
        <f>110/1000</f>
        <v>0.11</v>
      </c>
      <c r="H260" s="146">
        <f>+PI()*G260^2/4</f>
        <v>9.5033177771091243E-3</v>
      </c>
      <c r="I260" s="156">
        <f>+D232+O232</f>
        <v>335.71360272729822</v>
      </c>
      <c r="J260" s="147">
        <f>+D257</f>
        <v>335.18016731562881</v>
      </c>
      <c r="K260" s="147">
        <f>+I260-J260</f>
        <v>0.53343541166941577</v>
      </c>
      <c r="L260" s="142">
        <f>(-2*POWER(2*9.81*G260*ABS(K260)/F260,0.5))*(LOG10(($D$2/(3.7*G260))+((2.51*$D$3*POWER(F260,0.5))/(G260*POWER(2*9.81*G260*ABS(K260),0.5)))))</f>
        <v>0.55687265984615297</v>
      </c>
      <c r="M260" s="146">
        <f>+IF(K260&lt;0,-H260*L260,H260*L260)</f>
        <v>5.2921378479019879E-3</v>
      </c>
      <c r="N260" s="142">
        <f>+M260/K260</f>
        <v>9.920859643232062E-3</v>
      </c>
      <c r="O260" s="311"/>
    </row>
    <row r="261" spans="2:15" ht="15.75" x14ac:dyDescent="0.3">
      <c r="B261" s="141"/>
      <c r="C261" s="142"/>
      <c r="D261" s="142"/>
      <c r="E261" s="142"/>
      <c r="F261" s="142"/>
      <c r="G261" s="142"/>
      <c r="H261" s="146"/>
      <c r="I261" s="152"/>
      <c r="J261" s="143"/>
      <c r="K261" s="142"/>
      <c r="L261" s="149" t="s">
        <v>166</v>
      </c>
      <c r="M261" s="150">
        <f>+SUM(M257:M260)-C257</f>
        <v>1.2361239236718079E-4</v>
      </c>
      <c r="N261" s="151">
        <f>+SUM(N257:N260)</f>
        <v>3.7471381476531715E-2</v>
      </c>
      <c r="O261" s="312"/>
    </row>
    <row r="262" spans="2:15" x14ac:dyDescent="0.25">
      <c r="B262" s="141"/>
      <c r="C262" s="142"/>
      <c r="D262" s="142"/>
      <c r="E262" s="142"/>
      <c r="F262" s="142"/>
      <c r="G262" s="142"/>
      <c r="H262" s="146"/>
      <c r="I262" s="142"/>
      <c r="J262" s="143"/>
      <c r="K262" s="142"/>
      <c r="L262" s="142"/>
      <c r="M262" s="142"/>
      <c r="N262" s="142"/>
      <c r="O262" s="312"/>
    </row>
    <row r="263" spans="2:15" x14ac:dyDescent="0.25">
      <c r="B263" s="154" t="s">
        <v>147</v>
      </c>
      <c r="C263" s="142">
        <f>0.79/1000</f>
        <v>7.9000000000000001E-4</v>
      </c>
      <c r="D263" s="147">
        <f>+D224+O224</f>
        <v>335.13883360807716</v>
      </c>
      <c r="E263" s="144" t="s">
        <v>140</v>
      </c>
      <c r="F263" s="143">
        <v>298.01</v>
      </c>
      <c r="G263" s="143">
        <f>63/1000</f>
        <v>6.3E-2</v>
      </c>
      <c r="H263" s="146">
        <f>+PI()*G263^2/4</f>
        <v>3.1172453105244723E-3</v>
      </c>
      <c r="I263" s="147">
        <f>+D257+O257</f>
        <v>335.18676501165686</v>
      </c>
      <c r="J263" s="147">
        <f>+D263</f>
        <v>335.13883360807716</v>
      </c>
      <c r="K263" s="147">
        <f>+I263-J263</f>
        <v>4.7931403579696052E-2</v>
      </c>
      <c r="L263" s="142">
        <f>(-2*POWER(2*9.81*G263*ABS(K263)/F263,0.5))*(LOG10(($D$2/(3.7*G263))+((2.51*$D$3*POWER(F263,0.5))/(G263*POWER(2*9.81*G263*ABS(K263),0.5)))))</f>
        <v>7.1728231765835315E-2</v>
      </c>
      <c r="M263" s="146">
        <f>+IF(K263&lt;0,-H263*L263,H263*L263)</f>
        <v>2.2359449410426263E-4</v>
      </c>
      <c r="N263" s="142">
        <f>+M263/K263</f>
        <v>4.6648851776787568E-3</v>
      </c>
      <c r="O263" s="311">
        <f>2*M265/N265</f>
        <v>9.4368235326913134E-3</v>
      </c>
    </row>
    <row r="264" spans="2:15" x14ac:dyDescent="0.25">
      <c r="B264" s="141"/>
      <c r="C264" s="142"/>
      <c r="D264" s="142"/>
      <c r="E264" s="144" t="s">
        <v>169</v>
      </c>
      <c r="F264" s="143">
        <v>119.71</v>
      </c>
      <c r="G264" s="143">
        <f>63/1000</f>
        <v>6.3E-2</v>
      </c>
      <c r="H264" s="146">
        <f>+PI()*G264^2/4</f>
        <v>3.1172453105244723E-3</v>
      </c>
      <c r="I264" s="147">
        <f>+D228+O228</f>
        <v>335.24915824337262</v>
      </c>
      <c r="J264" s="147">
        <f>+D263</f>
        <v>335.13883360807716</v>
      </c>
      <c r="K264" s="147">
        <f>+I264-J264</f>
        <v>0.11032463529545566</v>
      </c>
      <c r="L264" s="142">
        <f>(-2*POWER(2*9.81*G264*ABS(K264)/F264,0.5))*(LOG10(($D$2/(3.7*G264))+((2.51*$D$3*POWER(F264,0.5))/(G264*POWER(2*9.81*G264*ABS(K264),0.5)))))</f>
        <v>0.19719538327105834</v>
      </c>
      <c r="M264" s="146">
        <f>+IF(K264&lt;0,-H264*L264,H264*L264)</f>
        <v>6.1470638375878258E-4</v>
      </c>
      <c r="N264" s="142">
        <f>+M264/K264</f>
        <v>5.5717962004820029E-3</v>
      </c>
      <c r="O264" s="311"/>
    </row>
    <row r="265" spans="2:15" ht="15.75" x14ac:dyDescent="0.3">
      <c r="B265" s="141"/>
      <c r="C265" s="142"/>
      <c r="D265" s="142"/>
      <c r="E265" s="142"/>
      <c r="F265" s="142"/>
      <c r="G265" s="142"/>
      <c r="H265" s="146"/>
      <c r="I265" s="142"/>
      <c r="J265" s="142"/>
      <c r="K265" s="142"/>
      <c r="L265" s="149" t="s">
        <v>166</v>
      </c>
      <c r="M265" s="150">
        <f>+SUM(M263:M264)-C263</f>
        <v>4.8300877863045205E-5</v>
      </c>
      <c r="N265" s="151">
        <f>+SUM(N263:N264)</f>
        <v>1.0236681378160761E-2</v>
      </c>
      <c r="O265" s="312"/>
    </row>
    <row r="266" spans="2:15" x14ac:dyDescent="0.25">
      <c r="B266" s="141"/>
      <c r="C266" s="142"/>
      <c r="D266" s="142"/>
      <c r="E266" s="142"/>
      <c r="F266" s="142"/>
      <c r="G266" s="142"/>
      <c r="H266" s="146"/>
      <c r="I266" s="142"/>
      <c r="J266" s="142"/>
      <c r="K266" s="142"/>
      <c r="L266" s="142"/>
      <c r="M266" s="142"/>
      <c r="N266" s="142"/>
      <c r="O266" s="312"/>
    </row>
    <row r="267" spans="2:15" x14ac:dyDescent="0.25">
      <c r="B267" s="154" t="s">
        <v>148</v>
      </c>
      <c r="C267" s="142">
        <f>0.76/1000</f>
        <v>7.6000000000000004E-4</v>
      </c>
      <c r="D267" s="147">
        <f>+D228+O228</f>
        <v>335.24915824337262</v>
      </c>
      <c r="E267" s="144" t="s">
        <v>169</v>
      </c>
      <c r="F267" s="143">
        <v>119.71</v>
      </c>
      <c r="G267" s="143">
        <f>63/1000</f>
        <v>6.3E-2</v>
      </c>
      <c r="H267" s="146">
        <f>+PI()*G267^2/4</f>
        <v>3.1172453105244723E-3</v>
      </c>
      <c r="I267" s="147">
        <f>+D263+O263</f>
        <v>335.14827043160983</v>
      </c>
      <c r="J267" s="261">
        <f>+D267</f>
        <v>335.24915824337262</v>
      </c>
      <c r="K267" s="147">
        <f>+I267-J267</f>
        <v>-0.10088781176278871</v>
      </c>
      <c r="L267" s="142">
        <f>(-2*POWER(2*9.81*G267*ABS(K267)/F267,0.5))*(LOG10(($D$2/(3.7*G267))+((2.51*$D$3*POWER(F267,0.5))/(G267*POWER(2*9.81*G267*ABS(K267),0.5)))))</f>
        <v>0.18732634322661013</v>
      </c>
      <c r="M267" s="146">
        <f>+IF(K267&lt;0,-H267*L267,H267*L267)</f>
        <v>-5.839421649608482E-4</v>
      </c>
      <c r="N267" s="142">
        <f>+M267/K267</f>
        <v>5.7880347958565639E-3</v>
      </c>
      <c r="O267" s="311">
        <f>2*M269/N269</f>
        <v>5.9282370545246472E-3</v>
      </c>
    </row>
    <row r="268" spans="2:15" x14ac:dyDescent="0.25">
      <c r="B268" s="141"/>
      <c r="C268" s="142"/>
      <c r="D268" s="142"/>
      <c r="E268" s="144" t="s">
        <v>122</v>
      </c>
      <c r="F268" s="143">
        <v>283.68</v>
      </c>
      <c r="G268" s="143">
        <f>75/1000</f>
        <v>7.4999999999999997E-2</v>
      </c>
      <c r="H268" s="146">
        <f>+PI()*G268^2/4</f>
        <v>4.4178646691106467E-3</v>
      </c>
      <c r="I268" s="147">
        <f>+D232+O232</f>
        <v>335.71360272729822</v>
      </c>
      <c r="J268" s="261">
        <f>+D267</f>
        <v>335.24915824337262</v>
      </c>
      <c r="K268" s="147">
        <f>+I268-J268</f>
        <v>0.46444448392560389</v>
      </c>
      <c r="L268" s="262">
        <f>(-2*POWER(2*9.81*G268*ABS(K268)/F268,0.5))*(LOG10(($D$2/(3.7*G268))+((2.51*$D$3*POWER(F268,0.5))/(G268*POWER(2*9.81*G268*ABS(K268),0.5)))))</f>
        <v>0.31006857698213985</v>
      </c>
      <c r="M268" s="146">
        <f>+IF(K268&lt;0,-H268*L268,H268*L268)</f>
        <v>1.3698410112508103E-3</v>
      </c>
      <c r="N268" s="142">
        <f>+M268/K268</f>
        <v>2.9494181945548428E-3</v>
      </c>
      <c r="O268" s="311"/>
    </row>
    <row r="269" spans="2:15" ht="15.75" x14ac:dyDescent="0.3">
      <c r="B269" s="141"/>
      <c r="C269" s="142"/>
      <c r="D269" s="142"/>
      <c r="E269" s="142"/>
      <c r="F269" s="142"/>
      <c r="G269" s="142"/>
      <c r="H269" s="142"/>
      <c r="I269" s="142"/>
      <c r="J269" s="142"/>
      <c r="K269" s="142"/>
      <c r="L269" s="149" t="s">
        <v>166</v>
      </c>
      <c r="M269" s="150">
        <f>+SUM(M267:M268)-C267</f>
        <v>2.5898846289962047E-5</v>
      </c>
      <c r="N269" s="151">
        <f>+SUM(N267:N268)</f>
        <v>8.7374529904114071E-3</v>
      </c>
      <c r="O269" s="312"/>
    </row>
    <row r="270" spans="2:15" x14ac:dyDescent="0.25">
      <c r="B270" s="154"/>
      <c r="C270" s="142"/>
      <c r="D270" s="142"/>
      <c r="E270" s="142"/>
      <c r="F270" s="142"/>
      <c r="G270" s="142"/>
      <c r="H270" s="142"/>
      <c r="I270" s="142"/>
      <c r="J270" s="142"/>
      <c r="K270" s="142"/>
      <c r="L270" s="142"/>
      <c r="M270" s="142"/>
      <c r="N270" s="142"/>
      <c r="O270" s="312"/>
    </row>
    <row r="271" spans="2:15" x14ac:dyDescent="0.25">
      <c r="B271" s="154" t="s">
        <v>142</v>
      </c>
      <c r="C271" s="142">
        <f>3.71/1000</f>
        <v>3.7099999999999998E-3</v>
      </c>
      <c r="D271" s="147">
        <f>+D232+O232</f>
        <v>335.71360272729822</v>
      </c>
      <c r="E271" s="144" t="s">
        <v>168</v>
      </c>
      <c r="F271" s="143">
        <v>184.94</v>
      </c>
      <c r="G271" s="145">
        <f>110/1000</f>
        <v>0.11</v>
      </c>
      <c r="H271" s="146">
        <f>+PI()*G271^2/4</f>
        <v>9.5033177771091243E-3</v>
      </c>
      <c r="I271" s="147">
        <f>+D257+O257</f>
        <v>335.18676501165686</v>
      </c>
      <c r="J271" s="261">
        <f>+D271</f>
        <v>335.71360272729822</v>
      </c>
      <c r="K271" s="147">
        <f>+I271-J271</f>
        <v>-0.5268377156413635</v>
      </c>
      <c r="L271" s="262">
        <f>(-2*POWER(2*9.81*G271*ABS(K271)/F271,0.5))*(LOG10(($D$2/(3.7*G271))+((2.51*$D$3*POWER(F271,0.5))/(G271*POWER(2*9.81*G271*ABS(K271),0.5)))))</f>
        <v>0.55299961951340315</v>
      </c>
      <c r="M271" s="146">
        <f>+IF(K271&lt;0,-H271*L271,H271*L271)</f>
        <v>-5.2553311148563061E-3</v>
      </c>
      <c r="N271" s="142">
        <f>+M271/K271</f>
        <v>9.9752370774338992E-3</v>
      </c>
      <c r="O271" s="311">
        <f>2*M274/N274</f>
        <v>5.8008063206428451E-3</v>
      </c>
    </row>
    <row r="272" spans="2:15" x14ac:dyDescent="0.25">
      <c r="B272" s="141"/>
      <c r="C272" s="142"/>
      <c r="D272" s="142"/>
      <c r="E272" s="144" t="s">
        <v>171</v>
      </c>
      <c r="F272" s="143">
        <v>283.68</v>
      </c>
      <c r="G272" s="143">
        <f>75/1000</f>
        <v>7.4999999999999997E-2</v>
      </c>
      <c r="H272" s="146">
        <f>+PI()*G272^2/4</f>
        <v>4.4178646691106467E-3</v>
      </c>
      <c r="I272" s="147">
        <f>+D267+O267</f>
        <v>335.25508648042717</v>
      </c>
      <c r="J272" s="261">
        <f>+D271</f>
        <v>335.71360272729822</v>
      </c>
      <c r="K272" s="147">
        <f>+I272-J272</f>
        <v>-0.45851624687105641</v>
      </c>
      <c r="L272" s="262">
        <f>(-2*POWER(2*9.81*G272*ABS(K272)/F272,0.5))*(LOG10(($D$2/(3.7*G272))+((2.51*$D$3*POWER(F272,0.5))/(G272*POWER(2*9.81*G272*ABS(K272),0.5)))))</f>
        <v>0.3078133680022585</v>
      </c>
      <c r="M272" s="146">
        <f>+IF(K272&lt;0,-H272*L272,H272*L272)</f>
        <v>-1.3598778031771316E-3</v>
      </c>
      <c r="N272" s="142">
        <f>+M272/K272</f>
        <v>2.9658225034707559E-3</v>
      </c>
      <c r="O272" s="311"/>
    </row>
    <row r="273" spans="2:15" x14ac:dyDescent="0.25">
      <c r="B273" s="141"/>
      <c r="C273" s="142"/>
      <c r="D273" s="142"/>
      <c r="E273" s="144" t="s">
        <v>170</v>
      </c>
      <c r="F273" s="143">
        <v>372.26</v>
      </c>
      <c r="G273" s="145">
        <f>110/1000</f>
        <v>0.11</v>
      </c>
      <c r="H273" s="146">
        <f>+PI()*G273^2/4</f>
        <v>9.5033177771091243E-3</v>
      </c>
      <c r="I273" s="147">
        <v>339.29610096713299</v>
      </c>
      <c r="J273" s="261">
        <f>+D271</f>
        <v>335.71360272729822</v>
      </c>
      <c r="K273" s="147">
        <f>+I273-J273</f>
        <v>3.5824982398347629</v>
      </c>
      <c r="L273" s="262">
        <f>(-2*POWER(2*9.81*G273*ABS(K273)/F273,0.5))*(LOG10(($D$2/(3.7*G273))+((2.51*$D$3*POWER(F273,0.5))/(G273*POWER(2*9.81*G273*ABS(K273),0.5)))))</f>
        <v>1.0913177863284413</v>
      </c>
      <c r="M273" s="146">
        <f>+IF(K273&lt;0,-H273*L273,H273*L273)</f>
        <v>1.0371139719290453E-2</v>
      </c>
      <c r="N273" s="142">
        <f>+M273/K273</f>
        <v>2.8949462148985749E-3</v>
      </c>
      <c r="O273" s="311"/>
    </row>
    <row r="274" spans="2:15" ht="16.5" thickBot="1" x14ac:dyDescent="0.35">
      <c r="B274" s="299"/>
      <c r="C274" s="300"/>
      <c r="D274" s="300"/>
      <c r="E274" s="300"/>
      <c r="F274" s="300"/>
      <c r="G274" s="300"/>
      <c r="H274" s="300"/>
      <c r="I274" s="300"/>
      <c r="J274" s="300"/>
      <c r="K274" s="300"/>
      <c r="L274" s="301" t="s">
        <v>166</v>
      </c>
      <c r="M274" s="302">
        <f>+SUM(M271:M273)-C271</f>
        <v>4.5930801257016048E-5</v>
      </c>
      <c r="N274" s="303">
        <f>+SUM(N271:N273)</f>
        <v>1.5836005795803229E-2</v>
      </c>
      <c r="O274" s="313"/>
    </row>
    <row r="276" spans="2:15" ht="15.75" thickBot="1" x14ac:dyDescent="0.3"/>
    <row r="277" spans="2:15" ht="15.75" thickBot="1" x14ac:dyDescent="0.3">
      <c r="B277" s="131">
        <f>+B238+1</f>
        <v>8</v>
      </c>
      <c r="D277" s="297"/>
    </row>
    <row r="278" spans="2:15" ht="32.25" thickBot="1" x14ac:dyDescent="0.3">
      <c r="B278" s="125" t="s">
        <v>151</v>
      </c>
      <c r="C278" s="298" t="s">
        <v>161</v>
      </c>
      <c r="D278" s="298" t="s">
        <v>153</v>
      </c>
      <c r="E278" s="125" t="s">
        <v>152</v>
      </c>
      <c r="F278" s="125" t="s">
        <v>78</v>
      </c>
      <c r="G278" s="125" t="s">
        <v>115</v>
      </c>
      <c r="H278" s="125" t="s">
        <v>154</v>
      </c>
      <c r="I278" s="125" t="s">
        <v>155</v>
      </c>
      <c r="J278" s="125" t="s">
        <v>156</v>
      </c>
      <c r="K278" s="125" t="s">
        <v>157</v>
      </c>
      <c r="L278" s="125" t="s">
        <v>82</v>
      </c>
      <c r="M278" s="125" t="s">
        <v>164</v>
      </c>
      <c r="N278" s="125" t="s">
        <v>158</v>
      </c>
      <c r="O278" s="309" t="s">
        <v>165</v>
      </c>
    </row>
    <row r="279" spans="2:15" x14ac:dyDescent="0.25">
      <c r="B279" s="132" t="s">
        <v>127</v>
      </c>
      <c r="C279" s="133">
        <f>2.97/1000</f>
        <v>2.97E-3</v>
      </c>
      <c r="D279" s="134">
        <f>+D240+O240</f>
        <v>336.41335777116905</v>
      </c>
      <c r="E279" s="135" t="s">
        <v>110</v>
      </c>
      <c r="F279" s="136">
        <v>310.83</v>
      </c>
      <c r="G279" s="137">
        <f>110/1000</f>
        <v>0.11</v>
      </c>
      <c r="H279" s="138">
        <f>+PI()*G279^2/4</f>
        <v>9.5033177771091243E-3</v>
      </c>
      <c r="I279" s="134">
        <v>339.29610096713299</v>
      </c>
      <c r="J279" s="134">
        <f>+D279</f>
        <v>336.41335777116905</v>
      </c>
      <c r="K279" s="134">
        <f>+I279-J279</f>
        <v>2.8827431959639398</v>
      </c>
      <c r="L279" s="133">
        <f>(-2*POWER(2*9.81*G279*ABS(K279)/F279,0.5))*(LOG10(($D$2/(3.7*G279))+((2.51*$D$3*POWER(F279,0.5))/(G279*POWER(2*9.81*G279*ABS(K279),0.5)))))</f>
        <v>1.0691082661133089</v>
      </c>
      <c r="M279" s="139">
        <f>+IF(K279&lt;0,-H279*L279,H279*L279)</f>
        <v>1.016007559100892E-2</v>
      </c>
      <c r="N279" s="133">
        <f>+M279/K279</f>
        <v>3.5244469938334431E-3</v>
      </c>
      <c r="O279" s="310">
        <f>2*M281/N281</f>
        <v>5.2973703643197072E-3</v>
      </c>
    </row>
    <row r="280" spans="2:15" x14ac:dyDescent="0.25">
      <c r="B280" s="141"/>
      <c r="C280" s="142"/>
      <c r="D280" s="143"/>
      <c r="E280" s="144" t="s">
        <v>138</v>
      </c>
      <c r="F280" s="143">
        <v>240.22</v>
      </c>
      <c r="G280" s="145">
        <f>110/1000</f>
        <v>0.11</v>
      </c>
      <c r="H280" s="146">
        <f>+PI()*G280^2/4</f>
        <v>9.5033177771091243E-3</v>
      </c>
      <c r="I280" s="147">
        <f>+D244+O244</f>
        <v>335.22281018499012</v>
      </c>
      <c r="J280" s="147">
        <f>+D279</f>
        <v>336.41335777116905</v>
      </c>
      <c r="K280" s="147">
        <f>+I280-J280</f>
        <v>-1.1905475861789228</v>
      </c>
      <c r="L280" s="142">
        <f>(-2*POWER(2*9.81*G280*ABS(K280)/F280,0.5))*(LOG10(($D$2/(3.7*G280))+((2.51*$D$3*POWER(F280,0.5))/(G280*POWER(2*9.81*G280*ABS(K280),0.5)))))</f>
        <v>0.75392622153576216</v>
      </c>
      <c r="M280" s="146">
        <f>+IF(K280&lt;0,-H280*L280,H280*L280)</f>
        <v>-7.1648004637495204E-3</v>
      </c>
      <c r="N280" s="142">
        <f>+M280/K280</f>
        <v>6.0180714714184892E-3</v>
      </c>
      <c r="O280" s="311"/>
    </row>
    <row r="281" spans="2:15" ht="15.75" x14ac:dyDescent="0.3">
      <c r="B281" s="141"/>
      <c r="C281" s="142"/>
      <c r="D281" s="143"/>
      <c r="E281" s="144"/>
      <c r="F281" s="143"/>
      <c r="G281" s="145"/>
      <c r="H281" s="146"/>
      <c r="I281" s="147"/>
      <c r="J281" s="147"/>
      <c r="K281" s="147"/>
      <c r="L281" s="149" t="s">
        <v>166</v>
      </c>
      <c r="M281" s="150">
        <f>+SUM(M279:M280)-C279</f>
        <v>2.5275127259399583E-5</v>
      </c>
      <c r="N281" s="151">
        <f>+SUM(N279:N280)</f>
        <v>9.5425184652519323E-3</v>
      </c>
      <c r="O281" s="311"/>
    </row>
    <row r="282" spans="2:15" x14ac:dyDescent="0.25">
      <c r="B282" s="141"/>
      <c r="C282" s="142"/>
      <c r="D282" s="143"/>
      <c r="E282" s="144"/>
      <c r="F282" s="142"/>
      <c r="G282" s="142"/>
      <c r="H282" s="146"/>
      <c r="I282" s="152"/>
      <c r="J282" s="142"/>
      <c r="K282" s="142"/>
      <c r="L282" s="142"/>
      <c r="M282" s="142"/>
      <c r="N282" s="142"/>
      <c r="O282" s="312"/>
    </row>
    <row r="283" spans="2:15" x14ac:dyDescent="0.25">
      <c r="B283" s="154" t="s">
        <v>128</v>
      </c>
      <c r="C283" s="142">
        <f>3.73/1000</f>
        <v>3.7299999999999998E-3</v>
      </c>
      <c r="D283" s="147">
        <f>+D244+O244</f>
        <v>335.22281018499012</v>
      </c>
      <c r="E283" s="144" t="s">
        <v>138</v>
      </c>
      <c r="F283" s="143">
        <v>240.22</v>
      </c>
      <c r="G283" s="155">
        <f>110/1000</f>
        <v>0.11</v>
      </c>
      <c r="H283" s="146">
        <f>+PI()*G283^2/4</f>
        <v>9.5033177771091243E-3</v>
      </c>
      <c r="I283" s="156">
        <f>+D279+O279</f>
        <v>336.41865514153335</v>
      </c>
      <c r="J283" s="147">
        <f>+D283</f>
        <v>335.22281018499012</v>
      </c>
      <c r="K283" s="147">
        <f>+I283-J283</f>
        <v>1.1958449565432261</v>
      </c>
      <c r="L283" s="142">
        <f>(-2*POWER(2*9.81*G283*ABS(K283)/F283,0.5))*(LOG10(($D$2/(3.7*G283))+((2.51*$D$3*POWER(F283,0.5))/(G283*POWER(2*9.81*G283*ABS(K283),0.5)))))</f>
        <v>0.75579826491515145</v>
      </c>
      <c r="M283" s="146">
        <f>+IF(K283&lt;0,-H283*L283,H283*L283)</f>
        <v>7.1825910868763901E-3</v>
      </c>
      <c r="N283" s="142">
        <f>+M283/K283</f>
        <v>6.0062895675362261E-3</v>
      </c>
      <c r="O283" s="311">
        <f>2*M286/N286</f>
        <v>6.260047520446275E-3</v>
      </c>
    </row>
    <row r="284" spans="2:15" x14ac:dyDescent="0.25">
      <c r="B284" s="141"/>
      <c r="C284" s="142"/>
      <c r="D284" s="143"/>
      <c r="E284" s="144" t="s">
        <v>139</v>
      </c>
      <c r="F284" s="147">
        <v>237.3</v>
      </c>
      <c r="G284" s="155">
        <f>110/1000</f>
        <v>0.11</v>
      </c>
      <c r="H284" s="146">
        <f>+PI()*G284^2/4</f>
        <v>9.5033177771091243E-3</v>
      </c>
      <c r="I284" s="156">
        <f>+D249+O249</f>
        <v>335.02995855698492</v>
      </c>
      <c r="J284" s="147">
        <f>+D283</f>
        <v>335.22281018499012</v>
      </c>
      <c r="K284" s="147">
        <f>+I284-J284</f>
        <v>-0.19285162800520084</v>
      </c>
      <c r="L284" s="142">
        <f>(-2*POWER(2*9.81*G284*ABS(K284)/F284,0.5))*(LOG10(($D$2/(3.7*G284))+((2.51*$D$3*POWER(F284,0.5))/(G284*POWER(2*9.81*G284*ABS(K284),0.5)))))</f>
        <v>0.27276627985699237</v>
      </c>
      <c r="M284" s="146">
        <f>+IF(K284&lt;0,-H284*L284,H284*L284)</f>
        <v>-2.592184636360878E-3</v>
      </c>
      <c r="N284" s="142">
        <f>+M284/K284</f>
        <v>1.3441341735994948E-2</v>
      </c>
      <c r="O284" s="311"/>
    </row>
    <row r="285" spans="2:15" x14ac:dyDescent="0.25">
      <c r="B285" s="141"/>
      <c r="C285" s="142"/>
      <c r="D285" s="143"/>
      <c r="E285" s="144" t="s">
        <v>112</v>
      </c>
      <c r="F285" s="143">
        <v>401.36</v>
      </c>
      <c r="G285" s="155">
        <f>110/1000</f>
        <v>0.11</v>
      </c>
      <c r="H285" s="146">
        <f>+PI()*G285^2/4</f>
        <v>9.5033177771091243E-3</v>
      </c>
      <c r="I285" s="156">
        <f>+D257+O257</f>
        <v>335.18676501165686</v>
      </c>
      <c r="J285" s="147">
        <f>+D283</f>
        <v>335.22281018499012</v>
      </c>
      <c r="K285" s="147">
        <f>+I285-J285</f>
        <v>-3.6045173333263847E-2</v>
      </c>
      <c r="L285" s="142">
        <f>(-2*POWER(2*9.81*G285*ABS(K285)/F285,0.5))*(LOG10(($D$2/(3.7*G285))+((2.51*$D$3*POWER(F285,0.5))/(G285*POWER(2*9.81*G285*ABS(K285),0.5)))))</f>
        <v>7.7410184657123432E-2</v>
      </c>
      <c r="M285" s="146">
        <f>+IF(K285&lt;0,-H285*L285,H285*L285)</f>
        <v>-7.3565358398134111E-4</v>
      </c>
      <c r="N285" s="142">
        <f>+M285/K285</f>
        <v>2.0409211995727934E-2</v>
      </c>
      <c r="O285" s="311"/>
    </row>
    <row r="286" spans="2:15" ht="15.75" x14ac:dyDescent="0.3">
      <c r="B286" s="141"/>
      <c r="C286" s="142"/>
      <c r="D286" s="143"/>
      <c r="E286" s="144"/>
      <c r="F286" s="143"/>
      <c r="G286" s="155"/>
      <c r="H286" s="146"/>
      <c r="I286" s="156"/>
      <c r="J286" s="147"/>
      <c r="K286" s="147"/>
      <c r="L286" s="149" t="s">
        <v>166</v>
      </c>
      <c r="M286" s="150">
        <f>+SUM(M283:M285)-C283</f>
        <v>1.2475286653417135E-4</v>
      </c>
      <c r="N286" s="151">
        <f>+SUM(N283:N285)</f>
        <v>3.9856843299259107E-2</v>
      </c>
      <c r="O286" s="312"/>
    </row>
    <row r="287" spans="2:15" x14ac:dyDescent="0.25">
      <c r="B287" s="141"/>
      <c r="C287" s="142"/>
      <c r="D287" s="143"/>
      <c r="E287" s="144"/>
      <c r="F287" s="142"/>
      <c r="G287" s="142"/>
      <c r="H287" s="146"/>
      <c r="I287" s="152"/>
      <c r="J287" s="143"/>
      <c r="K287" s="142"/>
      <c r="L287" s="142"/>
      <c r="M287" s="142"/>
      <c r="N287" s="142"/>
      <c r="O287" s="312"/>
    </row>
    <row r="288" spans="2:15" x14ac:dyDescent="0.25">
      <c r="B288" s="154" t="s">
        <v>141</v>
      </c>
      <c r="C288" s="179">
        <f>1.9/1000</f>
        <v>1.9E-3</v>
      </c>
      <c r="D288" s="147">
        <f>+D249+O249</f>
        <v>335.02995855698492</v>
      </c>
      <c r="E288" s="144" t="s">
        <v>139</v>
      </c>
      <c r="F288" s="147">
        <v>237.3</v>
      </c>
      <c r="G288" s="155">
        <f>110/1000</f>
        <v>0.11</v>
      </c>
      <c r="H288" s="146">
        <f>+PI()*G288^2/4</f>
        <v>9.5033177771091243E-3</v>
      </c>
      <c r="I288" s="156">
        <f>+D283+O283</f>
        <v>335.22907023251059</v>
      </c>
      <c r="J288" s="147">
        <f>+D288</f>
        <v>335.02995855698492</v>
      </c>
      <c r="K288" s="147">
        <f>+I288-J288</f>
        <v>0.19911167552567122</v>
      </c>
      <c r="L288" s="142">
        <f>(-2*POWER(2*9.81*G288*ABS(K288)/F288,0.5))*(LOG10(($D$2/(3.7*G288))+((2.51*$D$3*POWER(F288,0.5))/(G288*POWER(2*9.81*G288*ABS(K288),0.5)))))</f>
        <v>0.27774439839919002</v>
      </c>
      <c r="M288" s="146">
        <f>+IF(K288&lt;0,-H288*L288,H288*L288)</f>
        <v>2.6394932787995014E-3</v>
      </c>
      <c r="N288" s="142">
        <f>+M288/K288</f>
        <v>1.3256346077300699E-2</v>
      </c>
      <c r="O288" s="311">
        <f>2*M290/N290</f>
        <v>5.3924861179936801E-3</v>
      </c>
    </row>
    <row r="289" spans="2:15" x14ac:dyDescent="0.25">
      <c r="B289" s="141"/>
      <c r="C289" s="142"/>
      <c r="D289" s="143"/>
      <c r="E289" s="144" t="s">
        <v>117</v>
      </c>
      <c r="F289" s="143">
        <v>401.35</v>
      </c>
      <c r="G289" s="143">
        <f>75/1000</f>
        <v>7.4999999999999997E-2</v>
      </c>
      <c r="H289" s="146">
        <f>+PI()*G289^2/4</f>
        <v>4.4178646691106467E-3</v>
      </c>
      <c r="I289" s="156">
        <f>+D253+O253</f>
        <v>334.82991222092073</v>
      </c>
      <c r="J289" s="147">
        <f>+D288</f>
        <v>335.02995855698492</v>
      </c>
      <c r="K289" s="147">
        <f>+I289-J289</f>
        <v>-0.2000463360641902</v>
      </c>
      <c r="L289" s="142">
        <f>(-2*POWER(2*9.81*G289*ABS(K289)/F289,0.5))*(LOG10(($D$2/(3.7*G289))+((2.51*$D$3*POWER(F289,0.5))/(G289*POWER(2*9.81*G289*ABS(K289),0.5)))))</f>
        <v>0.15717816676808943</v>
      </c>
      <c r="M289" s="146">
        <f>+IF(K289&lt;0,-H289*L289,H289*L289)</f>
        <v>-6.9439186972032347E-4</v>
      </c>
      <c r="N289" s="142">
        <f>+M289/K289</f>
        <v>3.4711551502623339E-3</v>
      </c>
      <c r="O289" s="311"/>
    </row>
    <row r="290" spans="2:15" ht="15.75" x14ac:dyDescent="0.3">
      <c r="B290" s="141"/>
      <c r="C290" s="142"/>
      <c r="D290" s="143"/>
      <c r="E290" s="144"/>
      <c r="F290" s="142"/>
      <c r="G290" s="142"/>
      <c r="H290" s="146"/>
      <c r="I290" s="152"/>
      <c r="J290" s="143"/>
      <c r="K290" s="142"/>
      <c r="L290" s="149" t="s">
        <v>166</v>
      </c>
      <c r="M290" s="150">
        <f>+SUM(M288:M289)-C288</f>
        <v>4.5101409079177949E-5</v>
      </c>
      <c r="N290" s="151">
        <f>+SUM(N288:N289)</f>
        <v>1.6727501227563033E-2</v>
      </c>
      <c r="O290" s="312"/>
    </row>
    <row r="291" spans="2:15" ht="15.75" x14ac:dyDescent="0.3">
      <c r="B291" s="141"/>
      <c r="C291" s="142"/>
      <c r="D291" s="143"/>
      <c r="E291" s="144"/>
      <c r="F291" s="142"/>
      <c r="G291" s="142"/>
      <c r="H291" s="146"/>
      <c r="I291" s="152"/>
      <c r="J291" s="143"/>
      <c r="K291" s="142"/>
      <c r="L291" s="149"/>
      <c r="M291" s="150"/>
      <c r="N291" s="151"/>
      <c r="O291" s="312"/>
    </row>
    <row r="292" spans="2:15" x14ac:dyDescent="0.25">
      <c r="B292" s="154" t="s">
        <v>145</v>
      </c>
      <c r="C292" s="143">
        <f>1.95/1000</f>
        <v>1.9499999999999999E-3</v>
      </c>
      <c r="D292" s="147">
        <f>+D253+O253</f>
        <v>334.82991222092073</v>
      </c>
      <c r="E292" s="144" t="s">
        <v>117</v>
      </c>
      <c r="F292" s="143">
        <v>401.35</v>
      </c>
      <c r="G292" s="143">
        <f>75/1000</f>
        <v>7.4999999999999997E-2</v>
      </c>
      <c r="H292" s="146">
        <f>+PI()*G292^2/4</f>
        <v>4.4178646691106467E-3</v>
      </c>
      <c r="I292" s="147">
        <f>+D288+O288</f>
        <v>335.03535104310293</v>
      </c>
      <c r="J292" s="147">
        <f>+D292</f>
        <v>334.82991222092073</v>
      </c>
      <c r="K292" s="147">
        <f>+I292-J292</f>
        <v>0.20543882218220233</v>
      </c>
      <c r="L292" s="262">
        <f>(-2*POWER(2*9.81*G292*ABS(K292)/F292,0.5))*(LOG10(($D$2/(3.7*G292))+((2.51*$D$3*POWER(F292,0.5))/(G292*POWER(2*9.81*G292*ABS(K292),0.5)))))</f>
        <v>0.15959820502231234</v>
      </c>
      <c r="M292" s="146">
        <f>+IF(K292&lt;0,-H292*L292,H292*L292)</f>
        <v>7.0508327122155109E-4</v>
      </c>
      <c r="N292" s="142">
        <f>+M292/K292</f>
        <v>3.4320838862491989E-3</v>
      </c>
      <c r="O292" s="311">
        <f>2*M294/N294</f>
        <v>6.4753137602393341E-3</v>
      </c>
    </row>
    <row r="293" spans="2:15" x14ac:dyDescent="0.25">
      <c r="B293" s="141"/>
      <c r="C293" s="142"/>
      <c r="D293" s="143"/>
      <c r="E293" s="144" t="s">
        <v>167</v>
      </c>
      <c r="F293" s="143">
        <v>249.85</v>
      </c>
      <c r="G293" s="143">
        <f>75/1000</f>
        <v>7.4999999999999997E-2</v>
      </c>
      <c r="H293" s="146">
        <f>+PI()*G293^2/4</f>
        <v>4.4178646691106467E-3</v>
      </c>
      <c r="I293" s="147">
        <f>+D257+O257</f>
        <v>335.18676501165686</v>
      </c>
      <c r="J293" s="147">
        <f>+D292</f>
        <v>334.82991222092073</v>
      </c>
      <c r="K293" s="147">
        <f>+I293-J293</f>
        <v>0.35685279073612719</v>
      </c>
      <c r="L293" s="142">
        <f>(-2*POWER(2*9.81*G293*ABS(K293)/F293,0.5))*(LOG10(($D$2/(3.7*G293))+((2.51*$D$3*POWER(F293,0.5))/(G293*POWER(2*9.81*G293*ABS(K293),0.5)))))</f>
        <v>0.28690980330760829</v>
      </c>
      <c r="M293" s="146">
        <f>+IF(K293&lt;0,-H293*L293,H293*L293)</f>
        <v>1.2675286832541676E-3</v>
      </c>
      <c r="N293" s="142">
        <f>+M293/K293</f>
        <v>3.5519651692774196E-3</v>
      </c>
      <c r="O293" s="311"/>
    </row>
    <row r="294" spans="2:15" ht="15.75" x14ac:dyDescent="0.3">
      <c r="B294" s="141"/>
      <c r="C294" s="142"/>
      <c r="D294" s="152"/>
      <c r="E294" s="144"/>
      <c r="F294" s="142"/>
      <c r="G294" s="142"/>
      <c r="H294" s="146"/>
      <c r="I294" s="152"/>
      <c r="J294" s="143"/>
      <c r="K294" s="142"/>
      <c r="L294" s="149" t="s">
        <v>166</v>
      </c>
      <c r="M294" s="150">
        <f>+SUM(M292:M293)-C292</f>
        <v>2.261195447571902E-5</v>
      </c>
      <c r="N294" s="151">
        <f>+SUM(N292:N293)</f>
        <v>6.9840490555266189E-3</v>
      </c>
      <c r="O294" s="312"/>
    </row>
    <row r="295" spans="2:15" x14ac:dyDescent="0.25">
      <c r="B295" s="141"/>
      <c r="C295" s="142"/>
      <c r="D295" s="152"/>
      <c r="E295" s="144"/>
      <c r="F295" s="142"/>
      <c r="G295" s="142"/>
      <c r="H295" s="146"/>
      <c r="I295" s="152"/>
      <c r="J295" s="143"/>
      <c r="K295" s="142"/>
      <c r="L295" s="142"/>
      <c r="M295" s="142"/>
      <c r="N295" s="142"/>
      <c r="O295" s="312"/>
    </row>
    <row r="296" spans="2:15" x14ac:dyDescent="0.25">
      <c r="B296" s="154" t="s">
        <v>146</v>
      </c>
      <c r="C296" s="143">
        <f>4.52/1000</f>
        <v>4.5199999999999997E-3</v>
      </c>
      <c r="D296" s="156">
        <f>+D257+O257</f>
        <v>335.18676501165686</v>
      </c>
      <c r="E296" s="144" t="s">
        <v>112</v>
      </c>
      <c r="F296" s="143">
        <v>401.36</v>
      </c>
      <c r="G296" s="145">
        <f>110/1000</f>
        <v>0.11</v>
      </c>
      <c r="H296" s="146">
        <f>+PI()*G296^2/4</f>
        <v>9.5033177771091243E-3</v>
      </c>
      <c r="I296" s="156">
        <f>+D283+O283</f>
        <v>335.22907023251059</v>
      </c>
      <c r="J296" s="147">
        <f>+D296</f>
        <v>335.18676501165686</v>
      </c>
      <c r="K296" s="147">
        <f>+I296-J296</f>
        <v>4.2305220853734227E-2</v>
      </c>
      <c r="L296" s="142">
        <f>(-2*POWER(2*9.81*G296*ABS(K296)/F296,0.5))*(LOG10(($D$2/(3.7*G296))+((2.51*$D$3*POWER(F296,0.5))/(G296*POWER(2*9.81*G296*ABS(K296),0.5)))))</f>
        <v>8.490973936461331E-2</v>
      </c>
      <c r="M296" s="146">
        <f>+IF(K296&lt;0,-H296*L296,H296*L296)</f>
        <v>8.0692423555343211E-4</v>
      </c>
      <c r="N296" s="142">
        <f>+M296/K296</f>
        <v>1.9073868881178669E-2</v>
      </c>
      <c r="O296" s="311">
        <f>2*M300/N300</f>
        <v>6.5588599796663821E-3</v>
      </c>
    </row>
    <row r="297" spans="2:15" x14ac:dyDescent="0.25">
      <c r="B297" s="141"/>
      <c r="C297" s="142"/>
      <c r="D297" s="152"/>
      <c r="E297" s="144" t="s">
        <v>167</v>
      </c>
      <c r="F297" s="143">
        <v>249.85</v>
      </c>
      <c r="G297" s="145">
        <f>75/1000</f>
        <v>7.4999999999999997E-2</v>
      </c>
      <c r="H297" s="146">
        <f>+PI()*G297^2/4</f>
        <v>4.4178646691106467E-3</v>
      </c>
      <c r="I297" s="156">
        <f>+D292+O292</f>
        <v>334.83638753468097</v>
      </c>
      <c r="J297" s="147">
        <f>+D296</f>
        <v>335.18676501165686</v>
      </c>
      <c r="K297" s="147">
        <f>+I297-J297</f>
        <v>-0.35037747697589339</v>
      </c>
      <c r="L297" s="142">
        <f>(-2*POWER(2*9.81*G297*ABS(K297)/F297,0.5))*(LOG10(($D$2/(3.7*G297))+((2.51*$D$3*POWER(F297,0.5))/(G297*POWER(2*9.81*G297*ABS(K297),0.5)))))</f>
        <v>0.28393615359427682</v>
      </c>
      <c r="M297" s="146">
        <f>+IF(K297&lt;0,-H297*L297,H297*L297)</f>
        <v>-1.2543915012473295E-3</v>
      </c>
      <c r="N297" s="142">
        <f>+M297/K297</f>
        <v>3.580114544102485E-3</v>
      </c>
      <c r="O297" s="311"/>
    </row>
    <row r="298" spans="2:15" x14ac:dyDescent="0.25">
      <c r="B298" s="141"/>
      <c r="C298" s="142"/>
      <c r="D298" s="152"/>
      <c r="E298" s="144" t="s">
        <v>140</v>
      </c>
      <c r="F298" s="143">
        <v>298.01</v>
      </c>
      <c r="G298" s="145">
        <f>63/1000</f>
        <v>6.3E-2</v>
      </c>
      <c r="H298" s="146">
        <f>+PI()*G298^2/4</f>
        <v>3.1172453105244723E-3</v>
      </c>
      <c r="I298" s="156">
        <f>+D263+O263</f>
        <v>335.14827043160983</v>
      </c>
      <c r="J298" s="147">
        <f>+D296</f>
        <v>335.18676501165686</v>
      </c>
      <c r="K298" s="147">
        <f>+I298-J298</f>
        <v>-3.8494580047029103E-2</v>
      </c>
      <c r="L298" s="142">
        <f>(-2*POWER(2*9.81*G298*ABS(K298)/F298,0.5))*(LOG10(($D$2/(3.7*G298))+((2.51*$D$3*POWER(F298,0.5))/(G298*POWER(2*9.81*G298*ABS(K298),0.5)))))</f>
        <v>6.3079960758978065E-2</v>
      </c>
      <c r="M298" s="146">
        <f>+IF(K298&lt;0,-H298*L298,H298*L298)</f>
        <v>-1.9663571186399211E-4</v>
      </c>
      <c r="N298" s="142">
        <f>+M298/K298</f>
        <v>5.1081402011337925E-3</v>
      </c>
      <c r="O298" s="311"/>
    </row>
    <row r="299" spans="2:15" x14ac:dyDescent="0.25">
      <c r="B299" s="141"/>
      <c r="C299" s="142"/>
      <c r="D299" s="142"/>
      <c r="E299" s="144" t="s">
        <v>168</v>
      </c>
      <c r="F299" s="143">
        <v>184.94</v>
      </c>
      <c r="G299" s="145">
        <f>110/1000</f>
        <v>0.11</v>
      </c>
      <c r="H299" s="146">
        <f>+PI()*G299^2/4</f>
        <v>9.5033177771091243E-3</v>
      </c>
      <c r="I299" s="156">
        <f>+D271+O271</f>
        <v>335.71940353361884</v>
      </c>
      <c r="J299" s="147">
        <f>+D296</f>
        <v>335.18676501165686</v>
      </c>
      <c r="K299" s="147">
        <f>+I299-J299</f>
        <v>0.53263852196198513</v>
      </c>
      <c r="L299" s="142">
        <f>(-2*POWER(2*9.81*G299*ABS(K299)/F299,0.5))*(LOG10(($D$2/(3.7*G299))+((2.51*$D$3*POWER(F299,0.5))/(G299*POWER(2*9.81*G299*ABS(K299),0.5)))))</f>
        <v>0.55640600241159988</v>
      </c>
      <c r="M299" s="146">
        <f>+IF(K299&lt;0,-H299*L299,H299*L299)</f>
        <v>5.2877030540083797E-3</v>
      </c>
      <c r="N299" s="142">
        <f>+M299/K299</f>
        <v>9.9273763274406353E-3</v>
      </c>
      <c r="O299" s="311"/>
    </row>
    <row r="300" spans="2:15" ht="15.75" x14ac:dyDescent="0.3">
      <c r="B300" s="141"/>
      <c r="C300" s="142"/>
      <c r="D300" s="142"/>
      <c r="E300" s="142"/>
      <c r="F300" s="142"/>
      <c r="G300" s="142"/>
      <c r="H300" s="146"/>
      <c r="I300" s="152"/>
      <c r="J300" s="143"/>
      <c r="K300" s="142"/>
      <c r="L300" s="149" t="s">
        <v>166</v>
      </c>
      <c r="M300" s="150">
        <f>+SUM(M296:M299)-C296</f>
        <v>1.2360007645049065E-4</v>
      </c>
      <c r="N300" s="151">
        <f>+SUM(N296:N299)</f>
        <v>3.7689499953855579E-2</v>
      </c>
      <c r="O300" s="312"/>
    </row>
    <row r="301" spans="2:15" x14ac:dyDescent="0.25">
      <c r="B301" s="141"/>
      <c r="C301" s="142"/>
      <c r="D301" s="142"/>
      <c r="E301" s="142"/>
      <c r="F301" s="142"/>
      <c r="G301" s="142"/>
      <c r="H301" s="146"/>
      <c r="I301" s="142"/>
      <c r="J301" s="143"/>
      <c r="K301" s="142"/>
      <c r="L301" s="142"/>
      <c r="M301" s="142"/>
      <c r="N301" s="142"/>
      <c r="O301" s="312"/>
    </row>
    <row r="302" spans="2:15" x14ac:dyDescent="0.25">
      <c r="B302" s="154" t="s">
        <v>147</v>
      </c>
      <c r="C302" s="142">
        <f>0.79/1000</f>
        <v>7.9000000000000001E-4</v>
      </c>
      <c r="D302" s="147">
        <f>+D263+O263</f>
        <v>335.14827043160983</v>
      </c>
      <c r="E302" s="144" t="s">
        <v>140</v>
      </c>
      <c r="F302" s="143">
        <v>298.01</v>
      </c>
      <c r="G302" s="143">
        <f>63/1000</f>
        <v>6.3E-2</v>
      </c>
      <c r="H302" s="146">
        <f>+PI()*G302^2/4</f>
        <v>3.1172453105244723E-3</v>
      </c>
      <c r="I302" s="147">
        <f>+D296+O296</f>
        <v>335.19332387163655</v>
      </c>
      <c r="J302" s="147">
        <f>+D302</f>
        <v>335.14827043160983</v>
      </c>
      <c r="K302" s="147">
        <f>+I302-J302</f>
        <v>4.5053440026720182E-2</v>
      </c>
      <c r="L302" s="142">
        <f>(-2*POWER(2*9.81*G302*ABS(K302)/F302,0.5))*(LOG10(($D$2/(3.7*G302))+((2.51*$D$3*POWER(F302,0.5))/(G302*POWER(2*9.81*G302*ABS(K302),0.5)))))</f>
        <v>6.917469443256466E-2</v>
      </c>
      <c r="M302" s="146">
        <f>+IF(K302&lt;0,-H302*L302,H302*L302)</f>
        <v>2.1563449182687551E-4</v>
      </c>
      <c r="N302" s="142">
        <f>+M302/K302</f>
        <v>4.7861937223658739E-3</v>
      </c>
      <c r="O302" s="311">
        <f>2*M304/N304</f>
        <v>5.5661465432499989E-3</v>
      </c>
    </row>
    <row r="303" spans="2:15" x14ac:dyDescent="0.25">
      <c r="B303" s="141"/>
      <c r="C303" s="142"/>
      <c r="D303" s="142"/>
      <c r="E303" s="144" t="s">
        <v>169</v>
      </c>
      <c r="F303" s="143">
        <v>119.71</v>
      </c>
      <c r="G303" s="143">
        <f>63/1000</f>
        <v>6.3E-2</v>
      </c>
      <c r="H303" s="146">
        <f>+PI()*G303^2/4</f>
        <v>3.1172453105244723E-3</v>
      </c>
      <c r="I303" s="147">
        <f>+D267+O267</f>
        <v>335.25508648042717</v>
      </c>
      <c r="J303" s="147">
        <f>+D302</f>
        <v>335.14827043160983</v>
      </c>
      <c r="K303" s="147">
        <f>+I303-J303</f>
        <v>0.1068160488173362</v>
      </c>
      <c r="L303" s="142">
        <f>(-2*POWER(2*9.81*G303*ABS(K303)/F303,0.5))*(LOG10(($D$2/(3.7*G303))+((2.51*$D$3*POWER(F303,0.5))/(G303*POWER(2*9.81*G303*ABS(K303),0.5)))))</f>
        <v>0.19357074979912225</v>
      </c>
      <c r="M303" s="146">
        <f>+IF(K303&lt;0,-H303*L303,H303*L303)</f>
        <v>6.0340751206601983E-4</v>
      </c>
      <c r="N303" s="142">
        <f>+M303/K303</f>
        <v>5.6490341923983159E-3</v>
      </c>
      <c r="O303" s="311"/>
    </row>
    <row r="304" spans="2:15" ht="15.75" x14ac:dyDescent="0.3">
      <c r="B304" s="141"/>
      <c r="C304" s="142"/>
      <c r="D304" s="142"/>
      <c r="E304" s="142"/>
      <c r="F304" s="142"/>
      <c r="G304" s="142"/>
      <c r="H304" s="146"/>
      <c r="I304" s="142"/>
      <c r="J304" s="142"/>
      <c r="K304" s="142"/>
      <c r="L304" s="149" t="s">
        <v>166</v>
      </c>
      <c r="M304" s="150">
        <f>+SUM(M302:M303)-C302</f>
        <v>2.9042003892895294E-5</v>
      </c>
      <c r="N304" s="151">
        <f>+SUM(N302:N303)</f>
        <v>1.043522791476419E-2</v>
      </c>
      <c r="O304" s="312"/>
    </row>
    <row r="305" spans="2:15" x14ac:dyDescent="0.25">
      <c r="B305" s="141"/>
      <c r="C305" s="142"/>
      <c r="D305" s="142"/>
      <c r="E305" s="142"/>
      <c r="F305" s="142"/>
      <c r="G305" s="142"/>
      <c r="H305" s="146"/>
      <c r="I305" s="142"/>
      <c r="J305" s="142"/>
      <c r="K305" s="142"/>
      <c r="L305" s="142"/>
      <c r="M305" s="142"/>
      <c r="N305" s="142"/>
      <c r="O305" s="312"/>
    </row>
    <row r="306" spans="2:15" x14ac:dyDescent="0.25">
      <c r="B306" s="154" t="s">
        <v>148</v>
      </c>
      <c r="C306" s="142">
        <f>0.76/1000</f>
        <v>7.6000000000000004E-4</v>
      </c>
      <c r="D306" s="147">
        <f>+D267+O267</f>
        <v>335.25508648042717</v>
      </c>
      <c r="E306" s="144" t="s">
        <v>169</v>
      </c>
      <c r="F306" s="143">
        <v>119.71</v>
      </c>
      <c r="G306" s="143">
        <f>63/1000</f>
        <v>6.3E-2</v>
      </c>
      <c r="H306" s="146">
        <f>+PI()*G306^2/4</f>
        <v>3.1172453105244723E-3</v>
      </c>
      <c r="I306" s="147">
        <f>+D302+O302</f>
        <v>335.15383657815306</v>
      </c>
      <c r="J306" s="261">
        <f>+D306</f>
        <v>335.25508648042717</v>
      </c>
      <c r="K306" s="147">
        <f>+I306-J306</f>
        <v>-0.10124990227410535</v>
      </c>
      <c r="L306" s="142">
        <f>(-2*POWER(2*9.81*G306*ABS(K306)/F306,0.5))*(LOG10(($D$2/(3.7*G306))+((2.51*$D$3*POWER(F306,0.5))/(G306*POWER(2*9.81*G306*ABS(K306),0.5)))))</f>
        <v>0.18771225249447537</v>
      </c>
      <c r="M306" s="146">
        <f>+IF(K306&lt;0,-H306*L306,H306*L306)</f>
        <v>-5.8514513881638907E-4</v>
      </c>
      <c r="N306" s="142">
        <f>+M306/K306</f>
        <v>5.7792168256348021E-3</v>
      </c>
      <c r="O306" s="311">
        <f>2*M308/N308</f>
        <v>5.609426579169176E-3</v>
      </c>
    </row>
    <row r="307" spans="2:15" x14ac:dyDescent="0.25">
      <c r="B307" s="141"/>
      <c r="C307" s="142"/>
      <c r="D307" s="142"/>
      <c r="E307" s="144" t="s">
        <v>122</v>
      </c>
      <c r="F307" s="143">
        <v>283.68</v>
      </c>
      <c r="G307" s="143">
        <f>75/1000</f>
        <v>7.4999999999999997E-2</v>
      </c>
      <c r="H307" s="146">
        <f>+PI()*G307^2/4</f>
        <v>4.4178646691106467E-3</v>
      </c>
      <c r="I307" s="147">
        <f>+D271+O271</f>
        <v>335.71940353361884</v>
      </c>
      <c r="J307" s="261">
        <f>+D306</f>
        <v>335.25508648042717</v>
      </c>
      <c r="K307" s="147">
        <f>+I307-J307</f>
        <v>0.46431705319167804</v>
      </c>
      <c r="L307" s="262">
        <f>(-2*POWER(2*9.81*G307*ABS(K307)/F307,0.5))*(LOG10(($D$2/(3.7*G307))+((2.51*$D$3*POWER(F307,0.5))/(G307*POWER(2*9.81*G307*ABS(K307),0.5)))))</f>
        <v>0.31002023381241883</v>
      </c>
      <c r="M307" s="146">
        <f>+IF(K307&lt;0,-H307*L307,H307*L307)</f>
        <v>1.369627437669307E-3</v>
      </c>
      <c r="N307" s="142">
        <f>+M307/K307</f>
        <v>2.9497676819203564E-3</v>
      </c>
      <c r="O307" s="311"/>
    </row>
    <row r="308" spans="2:15" ht="15.75" x14ac:dyDescent="0.3">
      <c r="B308" s="141"/>
      <c r="C308" s="142"/>
      <c r="D308" s="142"/>
      <c r="E308" s="142"/>
      <c r="F308" s="142"/>
      <c r="G308" s="142"/>
      <c r="H308" s="142"/>
      <c r="I308" s="142"/>
      <c r="J308" s="142"/>
      <c r="K308" s="142"/>
      <c r="L308" s="149" t="s">
        <v>166</v>
      </c>
      <c r="M308" s="150">
        <f>+SUM(M306:M307)-C306</f>
        <v>2.4482298852917931E-5</v>
      </c>
      <c r="N308" s="151">
        <f>+SUM(N306:N307)</f>
        <v>8.728984507555158E-3</v>
      </c>
      <c r="O308" s="312"/>
    </row>
    <row r="309" spans="2:15" x14ac:dyDescent="0.25">
      <c r="B309" s="154"/>
      <c r="C309" s="142"/>
      <c r="D309" s="142"/>
      <c r="E309" s="142"/>
      <c r="F309" s="142"/>
      <c r="G309" s="142"/>
      <c r="H309" s="142"/>
      <c r="I309" s="142"/>
      <c r="J309" s="142"/>
      <c r="K309" s="142"/>
      <c r="L309" s="142"/>
      <c r="M309" s="142"/>
      <c r="N309" s="142"/>
      <c r="O309" s="312"/>
    </row>
    <row r="310" spans="2:15" x14ac:dyDescent="0.25">
      <c r="B310" s="154" t="s">
        <v>142</v>
      </c>
      <c r="C310" s="142">
        <f>3.71/1000</f>
        <v>3.7099999999999998E-3</v>
      </c>
      <c r="D310" s="147">
        <f>+D271+O271</f>
        <v>335.71940353361884</v>
      </c>
      <c r="E310" s="144" t="s">
        <v>168</v>
      </c>
      <c r="F310" s="143">
        <v>184.94</v>
      </c>
      <c r="G310" s="145">
        <f>110/1000</f>
        <v>0.11</v>
      </c>
      <c r="H310" s="146">
        <f>+PI()*G310^2/4</f>
        <v>9.5033177771091243E-3</v>
      </c>
      <c r="I310" s="147">
        <f>+D296+O296</f>
        <v>335.19332387163655</v>
      </c>
      <c r="J310" s="261">
        <f>+D310</f>
        <v>335.71940353361884</v>
      </c>
      <c r="K310" s="147">
        <f>+I310-J310</f>
        <v>-0.52607966198229406</v>
      </c>
      <c r="L310" s="262">
        <f>(-2*POWER(2*9.81*G310*ABS(K310)/F310,0.5))*(LOG10(($D$2/(3.7*G310))+((2.51*$D$3*POWER(F310,0.5))/(G310*POWER(2*9.81*G310*ABS(K310),0.5)))))</f>
        <v>0.55255323641259102</v>
      </c>
      <c r="M310" s="146">
        <f>+IF(K310&lt;0,-H310*L310,H310*L310)</f>
        <v>-5.2510889943989565E-3</v>
      </c>
      <c r="N310" s="142">
        <f>+M310/K310</f>
        <v>9.9815472330038284E-3</v>
      </c>
      <c r="O310" s="311">
        <f>2*M313/N313</f>
        <v>5.1135326340593897E-3</v>
      </c>
    </row>
    <row r="311" spans="2:15" x14ac:dyDescent="0.25">
      <c r="B311" s="141"/>
      <c r="C311" s="142"/>
      <c r="D311" s="142"/>
      <c r="E311" s="144" t="s">
        <v>171</v>
      </c>
      <c r="F311" s="143">
        <v>283.68</v>
      </c>
      <c r="G311" s="143">
        <f>75/1000</f>
        <v>7.4999999999999997E-2</v>
      </c>
      <c r="H311" s="146">
        <f>+PI()*G311^2/4</f>
        <v>4.4178646691106467E-3</v>
      </c>
      <c r="I311" s="147">
        <f>+D306+O306</f>
        <v>335.26069590700632</v>
      </c>
      <c r="J311" s="261">
        <f>+D310</f>
        <v>335.71940353361884</v>
      </c>
      <c r="K311" s="147">
        <f>+I311-J311</f>
        <v>-0.45870762661252229</v>
      </c>
      <c r="L311" s="262">
        <f>(-2*POWER(2*9.81*G311*ABS(K311)/F311,0.5))*(LOG10(($D$2/(3.7*G311))+((2.51*$D$3*POWER(F311,0.5))/(G311*POWER(2*9.81*G311*ABS(K311),0.5)))))</f>
        <v>0.30788637220729492</v>
      </c>
      <c r="M311" s="146">
        <f>+IF(K311&lt;0,-H311*L311,H311*L311)</f>
        <v>-1.3602003258752584E-3</v>
      </c>
      <c r="N311" s="142">
        <f>+M311/K311</f>
        <v>2.9652882292803941E-3</v>
      </c>
      <c r="O311" s="311"/>
    </row>
    <row r="312" spans="2:15" x14ac:dyDescent="0.25">
      <c r="B312" s="141"/>
      <c r="C312" s="142"/>
      <c r="D312" s="142"/>
      <c r="E312" s="144" t="s">
        <v>170</v>
      </c>
      <c r="F312" s="143">
        <v>372.26</v>
      </c>
      <c r="G312" s="145">
        <f>110/1000</f>
        <v>0.11</v>
      </c>
      <c r="H312" s="146">
        <f>+PI()*G312^2/4</f>
        <v>9.5033177771091243E-3</v>
      </c>
      <c r="I312" s="147">
        <v>339.29610096713299</v>
      </c>
      <c r="J312" s="261">
        <f>+D310</f>
        <v>335.71940353361884</v>
      </c>
      <c r="K312" s="147">
        <f>+I312-J312</f>
        <v>3.5766974335141413</v>
      </c>
      <c r="L312" s="262">
        <f>(-2*POWER(2*9.81*G312*ABS(K312)/F312,0.5))*(LOG10(($D$2/(3.7*G312))+((2.51*$D$3*POWER(F312,0.5))/(G312*POWER(2*9.81*G312*ABS(K312),0.5)))))</f>
        <v>1.090334830830177</v>
      </c>
      <c r="M312" s="146">
        <f>+IF(K312&lt;0,-H312*L312,H312*L312)</f>
        <v>1.0361798380829691E-2</v>
      </c>
      <c r="N312" s="142">
        <f>+M312/K312</f>
        <v>2.8970296127758055E-3</v>
      </c>
      <c r="O312" s="311"/>
    </row>
    <row r="313" spans="2:15" ht="16.5" thickBot="1" x14ac:dyDescent="0.35">
      <c r="B313" s="299"/>
      <c r="C313" s="300"/>
      <c r="D313" s="300"/>
      <c r="E313" s="300"/>
      <c r="F313" s="300"/>
      <c r="G313" s="300"/>
      <c r="H313" s="300"/>
      <c r="I313" s="300"/>
      <c r="J313" s="300"/>
      <c r="K313" s="300"/>
      <c r="L313" s="301" t="s">
        <v>166</v>
      </c>
      <c r="M313" s="302">
        <f>+SUM(M310:M312)-C310</f>
        <v>4.0509060555476636E-5</v>
      </c>
      <c r="N313" s="303">
        <f>+SUM(N310:N312)</f>
        <v>1.5843865075060026E-2</v>
      </c>
      <c r="O313" s="313"/>
    </row>
    <row r="315" spans="2:15" ht="15.75" thickBot="1" x14ac:dyDescent="0.3"/>
    <row r="316" spans="2:15" ht="15.75" thickBot="1" x14ac:dyDescent="0.3">
      <c r="B316" s="131">
        <f>+B277+1</f>
        <v>9</v>
      </c>
      <c r="D316" s="297"/>
    </row>
    <row r="317" spans="2:15" ht="32.25" thickBot="1" x14ac:dyDescent="0.3">
      <c r="B317" s="125" t="s">
        <v>151</v>
      </c>
      <c r="C317" s="298" t="s">
        <v>161</v>
      </c>
      <c r="D317" s="298" t="s">
        <v>153</v>
      </c>
      <c r="E317" s="125" t="s">
        <v>152</v>
      </c>
      <c r="F317" s="125" t="s">
        <v>78</v>
      </c>
      <c r="G317" s="125" t="s">
        <v>115</v>
      </c>
      <c r="H317" s="125" t="s">
        <v>154</v>
      </c>
      <c r="I317" s="125" t="s">
        <v>155</v>
      </c>
      <c r="J317" s="125" t="s">
        <v>156</v>
      </c>
      <c r="K317" s="125" t="s">
        <v>157</v>
      </c>
      <c r="L317" s="125" t="s">
        <v>82</v>
      </c>
      <c r="M317" s="125" t="s">
        <v>164</v>
      </c>
      <c r="N317" s="125" t="s">
        <v>158</v>
      </c>
      <c r="O317" s="309" t="s">
        <v>165</v>
      </c>
    </row>
    <row r="318" spans="2:15" x14ac:dyDescent="0.25">
      <c r="B318" s="132" t="s">
        <v>127</v>
      </c>
      <c r="C318" s="133">
        <f>2.97/1000</f>
        <v>2.97E-3</v>
      </c>
      <c r="D318" s="134">
        <f>+D279+O279</f>
        <v>336.41865514153335</v>
      </c>
      <c r="E318" s="135" t="s">
        <v>110</v>
      </c>
      <c r="F318" s="136">
        <v>310.83</v>
      </c>
      <c r="G318" s="137">
        <f>110/1000</f>
        <v>0.11</v>
      </c>
      <c r="H318" s="138">
        <f>+PI()*G318^2/4</f>
        <v>9.5033177771091243E-3</v>
      </c>
      <c r="I318" s="134">
        <v>339.29610096713299</v>
      </c>
      <c r="J318" s="134">
        <f>+D318</f>
        <v>336.41865514153335</v>
      </c>
      <c r="K318" s="134">
        <f>+I318-J318</f>
        <v>2.8774458255996365</v>
      </c>
      <c r="L318" s="133">
        <f>(-2*POWER(2*9.81*G318*ABS(K318)/F318,0.5))*(LOG10(($D$2/(3.7*G318))+((2.51*$D$3*POWER(F318,0.5))/(G318*POWER(2*9.81*G318*ABS(K318),0.5)))))</f>
        <v>1.068015098600142</v>
      </c>
      <c r="M318" s="139">
        <f>+IF(K318&lt;0,-H318*L318,H318*L318)</f>
        <v>1.0149686872747683E-2</v>
      </c>
      <c r="N318" s="133">
        <f>+M318/K318</f>
        <v>3.5273250959060439E-3</v>
      </c>
      <c r="O318" s="310">
        <f>2*M320/N320</f>
        <v>3.7964228766137996E-3</v>
      </c>
    </row>
    <row r="319" spans="2:15" x14ac:dyDescent="0.25">
      <c r="B319" s="141"/>
      <c r="C319" s="142"/>
      <c r="D319" s="143"/>
      <c r="E319" s="144" t="s">
        <v>138</v>
      </c>
      <c r="F319" s="143">
        <v>240.22</v>
      </c>
      <c r="G319" s="145">
        <f>110/1000</f>
        <v>0.11</v>
      </c>
      <c r="H319" s="146">
        <f>+PI()*G319^2/4</f>
        <v>9.5033177771091243E-3</v>
      </c>
      <c r="I319" s="147">
        <f>+D283+O283</f>
        <v>335.22907023251059</v>
      </c>
      <c r="J319" s="147">
        <f>+D318</f>
        <v>336.41865514153335</v>
      </c>
      <c r="K319" s="147">
        <f>+I319-J319</f>
        <v>-1.1895849090227557</v>
      </c>
      <c r="L319" s="142">
        <f>(-2*POWER(2*9.81*G319*ABS(K319)/F319,0.5))*(LOG10(($D$2/(3.7*G319))+((2.51*$D$3*POWER(F319,0.5))/(G319*POWER(2*9.81*G319*ABS(K319),0.5)))))</f>
        <v>0.75358561927607692</v>
      </c>
      <c r="M319" s="146">
        <f>+IF(K319&lt;0,-H319*L319,H319*L319)</f>
        <v>-7.1615636122401303E-3</v>
      </c>
      <c r="N319" s="142">
        <f>+M319/K319</f>
        <v>6.0202206315170528E-3</v>
      </c>
      <c r="O319" s="311"/>
    </row>
    <row r="320" spans="2:15" ht="15.75" x14ac:dyDescent="0.3">
      <c r="B320" s="141"/>
      <c r="C320" s="142"/>
      <c r="D320" s="143"/>
      <c r="E320" s="144"/>
      <c r="F320" s="143"/>
      <c r="G320" s="145"/>
      <c r="H320" s="146"/>
      <c r="I320" s="147"/>
      <c r="J320" s="147"/>
      <c r="K320" s="147"/>
      <c r="L320" s="149" t="s">
        <v>166</v>
      </c>
      <c r="M320" s="150">
        <f>+SUM(M318:M319)-C318</f>
        <v>1.8123260507552693E-5</v>
      </c>
      <c r="N320" s="151">
        <f>+SUM(N318:N319)</f>
        <v>9.5475457274230967E-3</v>
      </c>
      <c r="O320" s="311"/>
    </row>
    <row r="321" spans="2:15" x14ac:dyDescent="0.25">
      <c r="B321" s="141"/>
      <c r="C321" s="142"/>
      <c r="D321" s="143"/>
      <c r="E321" s="144"/>
      <c r="F321" s="142"/>
      <c r="G321" s="142"/>
      <c r="H321" s="146"/>
      <c r="I321" s="152"/>
      <c r="J321" s="142"/>
      <c r="K321" s="142"/>
      <c r="L321" s="142"/>
      <c r="M321" s="142"/>
      <c r="N321" s="142"/>
      <c r="O321" s="312"/>
    </row>
    <row r="322" spans="2:15" x14ac:dyDescent="0.25">
      <c r="B322" s="154" t="s">
        <v>128</v>
      </c>
      <c r="C322" s="142">
        <f>3.73/1000</f>
        <v>3.7299999999999998E-3</v>
      </c>
      <c r="D322" s="147">
        <f>+D283+O283</f>
        <v>335.22907023251059</v>
      </c>
      <c r="E322" s="144" t="s">
        <v>138</v>
      </c>
      <c r="F322" s="143">
        <v>240.22</v>
      </c>
      <c r="G322" s="155">
        <f>110/1000</f>
        <v>0.11</v>
      </c>
      <c r="H322" s="146">
        <f>+PI()*G322^2/4</f>
        <v>9.5033177771091243E-3</v>
      </c>
      <c r="I322" s="156">
        <f>+D318+O318</f>
        <v>336.42245156440998</v>
      </c>
      <c r="J322" s="147">
        <f>+D322</f>
        <v>335.22907023251059</v>
      </c>
      <c r="K322" s="147">
        <f>+I322-J322</f>
        <v>1.1933813318993884</v>
      </c>
      <c r="L322" s="142">
        <f>(-2*POWER(2*9.81*G322*ABS(K322)/F322,0.5))*(LOG10(($D$2/(3.7*G322))+((2.51*$D$3*POWER(F322,0.5))/(G322*POWER(2*9.81*G322*ABS(K322),0.5)))))</f>
        <v>0.75492810550587364</v>
      </c>
      <c r="M322" s="146">
        <f>+IF(K322&lt;0,-H322*L322,H322*L322)</f>
        <v>7.1743216854932819E-3</v>
      </c>
      <c r="N322" s="142">
        <f>+M322/K322</f>
        <v>6.0117596058542454E-3</v>
      </c>
      <c r="O322" s="311">
        <f>2*M325/N325</f>
        <v>5.6839684506330692E-3</v>
      </c>
    </row>
    <row r="323" spans="2:15" x14ac:dyDescent="0.25">
      <c r="B323" s="141"/>
      <c r="C323" s="142"/>
      <c r="D323" s="143"/>
      <c r="E323" s="144" t="s">
        <v>139</v>
      </c>
      <c r="F323" s="147">
        <v>237.3</v>
      </c>
      <c r="G323" s="155">
        <f>110/1000</f>
        <v>0.11</v>
      </c>
      <c r="H323" s="146">
        <f>+PI()*G323^2/4</f>
        <v>9.5033177771091243E-3</v>
      </c>
      <c r="I323" s="156">
        <f>+D288+O288</f>
        <v>335.03535104310293</v>
      </c>
      <c r="J323" s="147">
        <f>+D322</f>
        <v>335.22907023251059</v>
      </c>
      <c r="K323" s="147">
        <f>+I323-J323</f>
        <v>-0.19371918940765909</v>
      </c>
      <c r="L323" s="142">
        <f>(-2*POWER(2*9.81*G323*ABS(K323)/F323,0.5))*(LOG10(($D$2/(3.7*G323))+((2.51*$D$3*POWER(F323,0.5))/(G323*POWER(2*9.81*G323*ABS(K323),0.5)))))</f>
        <v>0.27346040086592172</v>
      </c>
      <c r="M323" s="146">
        <f>+IF(K323&lt;0,-H323*L323,H323*L323)</f>
        <v>-2.5987810888845014E-3</v>
      </c>
      <c r="N323" s="142">
        <f>+M323/K323</f>
        <v>1.3415197001550912E-2</v>
      </c>
      <c r="O323" s="311"/>
    </row>
    <row r="324" spans="2:15" x14ac:dyDescent="0.25">
      <c r="B324" s="141"/>
      <c r="C324" s="142"/>
      <c r="D324" s="143"/>
      <c r="E324" s="144" t="s">
        <v>112</v>
      </c>
      <c r="F324" s="143">
        <v>401.36</v>
      </c>
      <c r="G324" s="155">
        <f>110/1000</f>
        <v>0.11</v>
      </c>
      <c r="H324" s="146">
        <f>+PI()*G324^2/4</f>
        <v>9.5033177771091243E-3</v>
      </c>
      <c r="I324" s="156">
        <f>+D296+O296</f>
        <v>335.19332387163655</v>
      </c>
      <c r="J324" s="147">
        <f>+D322</f>
        <v>335.22907023251059</v>
      </c>
      <c r="K324" s="147">
        <f>+I324-J324</f>
        <v>-3.5746360874043148E-2</v>
      </c>
      <c r="L324" s="142">
        <f>(-2*POWER(2*9.81*G324*ABS(K324)/F324,0.5))*(LOG10(($D$2/(3.7*G324))+((2.51*$D$3*POWER(F324,0.5))/(G324*POWER(2*9.81*G324*ABS(K324),0.5)))))</f>
        <v>7.7038641984187847E-2</v>
      </c>
      <c r="M324" s="146">
        <f>+IF(K324&lt;0,-H324*L324,H324*L324)</f>
        <v>-7.3212269589267766E-4</v>
      </c>
      <c r="N324" s="142">
        <f>+M324/K324</f>
        <v>2.0481041370124506E-2</v>
      </c>
      <c r="O324" s="311"/>
    </row>
    <row r="325" spans="2:15" ht="15.75" x14ac:dyDescent="0.3">
      <c r="B325" s="141"/>
      <c r="C325" s="142"/>
      <c r="D325" s="143"/>
      <c r="E325" s="144"/>
      <c r="F325" s="143"/>
      <c r="G325" s="155"/>
      <c r="H325" s="146"/>
      <c r="I325" s="156"/>
      <c r="J325" s="147"/>
      <c r="K325" s="147"/>
      <c r="L325" s="149" t="s">
        <v>166</v>
      </c>
      <c r="M325" s="150">
        <f>+SUM(M322:M324)-C322</f>
        <v>1.1341790071610347E-4</v>
      </c>
      <c r="N325" s="151">
        <f>+SUM(N322:N324)</f>
        <v>3.9907997977529662E-2</v>
      </c>
      <c r="O325" s="312"/>
    </row>
    <row r="326" spans="2:15" x14ac:dyDescent="0.25">
      <c r="B326" s="141"/>
      <c r="C326" s="142"/>
      <c r="D326" s="143"/>
      <c r="E326" s="144"/>
      <c r="F326" s="142"/>
      <c r="G326" s="142"/>
      <c r="H326" s="146"/>
      <c r="I326" s="152"/>
      <c r="J326" s="143"/>
      <c r="K326" s="142"/>
      <c r="L326" s="142"/>
      <c r="M326" s="142"/>
      <c r="N326" s="142"/>
      <c r="O326" s="312"/>
    </row>
    <row r="327" spans="2:15" x14ac:dyDescent="0.25">
      <c r="B327" s="154" t="s">
        <v>141</v>
      </c>
      <c r="C327" s="179">
        <f>1.9/1000</f>
        <v>1.9E-3</v>
      </c>
      <c r="D327" s="147">
        <f>+D288+O288</f>
        <v>335.03535104310293</v>
      </c>
      <c r="E327" s="144" t="s">
        <v>139</v>
      </c>
      <c r="F327" s="147">
        <v>237.3</v>
      </c>
      <c r="G327" s="155">
        <f>110/1000</f>
        <v>0.11</v>
      </c>
      <c r="H327" s="146">
        <f>+PI()*G327^2/4</f>
        <v>9.5033177771091243E-3</v>
      </c>
      <c r="I327" s="156">
        <f>+D322+O322</f>
        <v>335.23475420096122</v>
      </c>
      <c r="J327" s="147">
        <f>+D327</f>
        <v>335.03535104310293</v>
      </c>
      <c r="K327" s="147">
        <f>+I327-J327</f>
        <v>0.19940315785828489</v>
      </c>
      <c r="L327" s="142">
        <f>(-2*POWER(2*9.81*G327*ABS(K327)/F327,0.5))*(LOG10(($D$2/(3.7*G327))+((2.51*$D$3*POWER(F327,0.5))/(G327*POWER(2*9.81*G327*ABS(K327),0.5)))))</f>
        <v>0.27797449289649301</v>
      </c>
      <c r="M327" s="146">
        <f>+IF(K327&lt;0,-H327*L327,H327*L327)</f>
        <v>2.6416799399261361E-3</v>
      </c>
      <c r="N327" s="142">
        <f>+M327/K327</f>
        <v>1.3247934327116167E-2</v>
      </c>
      <c r="O327" s="311">
        <f>2*M329/N329</f>
        <v>5.9125559550668927E-3</v>
      </c>
    </row>
    <row r="328" spans="2:15" x14ac:dyDescent="0.25">
      <c r="B328" s="141"/>
      <c r="C328" s="142"/>
      <c r="D328" s="143"/>
      <c r="E328" s="144" t="s">
        <v>117</v>
      </c>
      <c r="F328" s="143">
        <v>401.35</v>
      </c>
      <c r="G328" s="143">
        <f>75/1000</f>
        <v>7.4999999999999997E-2</v>
      </c>
      <c r="H328" s="146">
        <f>+PI()*G328^2/4</f>
        <v>4.4178646691106467E-3</v>
      </c>
      <c r="I328" s="156">
        <f>+D292+O292</f>
        <v>334.83638753468097</v>
      </c>
      <c r="J328" s="147">
        <f>+D327</f>
        <v>335.03535104310293</v>
      </c>
      <c r="K328" s="147">
        <f>+I328-J328</f>
        <v>-0.19896350842196853</v>
      </c>
      <c r="L328" s="142">
        <f>(-2*POWER(2*9.81*G328*ABS(K328)/F328,0.5))*(LOG10(($D$2/(3.7*G328))+((2.51*$D$3*POWER(F328,0.5))/(G328*POWER(2*9.81*G328*ABS(K328),0.5)))))</f>
        <v>0.15668880576346617</v>
      </c>
      <c r="M328" s="146">
        <f>+IF(K328&lt;0,-H328*L328,H328*L328)</f>
        <v>-6.922299390275579E-4</v>
      </c>
      <c r="N328" s="142">
        <f>+M328/K328</f>
        <v>3.4791804010585363E-3</v>
      </c>
      <c r="O328" s="311"/>
    </row>
    <row r="329" spans="2:15" ht="15.75" x14ac:dyDescent="0.3">
      <c r="B329" s="141"/>
      <c r="C329" s="142"/>
      <c r="D329" s="143"/>
      <c r="E329" s="144"/>
      <c r="F329" s="142"/>
      <c r="G329" s="142"/>
      <c r="H329" s="146"/>
      <c r="I329" s="152"/>
      <c r="J329" s="143"/>
      <c r="K329" s="142"/>
      <c r="L329" s="149" t="s">
        <v>166</v>
      </c>
      <c r="M329" s="150">
        <f>+SUM(M327:M328)-C327</f>
        <v>4.9450000898578232E-5</v>
      </c>
      <c r="N329" s="151">
        <f>+SUM(N327:N328)</f>
        <v>1.6727114728174702E-2</v>
      </c>
      <c r="O329" s="312"/>
    </row>
    <row r="330" spans="2:15" ht="15.75" x14ac:dyDescent="0.3">
      <c r="B330" s="141"/>
      <c r="C330" s="142"/>
      <c r="D330" s="143"/>
      <c r="E330" s="144"/>
      <c r="F330" s="142"/>
      <c r="G330" s="142"/>
      <c r="H330" s="146"/>
      <c r="I330" s="152"/>
      <c r="J330" s="143"/>
      <c r="K330" s="142"/>
      <c r="L330" s="149"/>
      <c r="M330" s="150"/>
      <c r="N330" s="151"/>
      <c r="O330" s="312"/>
    </row>
    <row r="331" spans="2:15" x14ac:dyDescent="0.25">
      <c r="B331" s="154" t="s">
        <v>145</v>
      </c>
      <c r="C331" s="143">
        <f>1.95/1000</f>
        <v>1.9499999999999999E-3</v>
      </c>
      <c r="D331" s="147">
        <f>+D292+O292</f>
        <v>334.83638753468097</v>
      </c>
      <c r="E331" s="144" t="s">
        <v>117</v>
      </c>
      <c r="F331" s="143">
        <v>401.35</v>
      </c>
      <c r="G331" s="143">
        <f>75/1000</f>
        <v>7.4999999999999997E-2</v>
      </c>
      <c r="H331" s="146">
        <f>+PI()*G331^2/4</f>
        <v>4.4178646691106467E-3</v>
      </c>
      <c r="I331" s="147">
        <f>+D327+O327</f>
        <v>335.04126359905803</v>
      </c>
      <c r="J331" s="147">
        <f>+D331</f>
        <v>334.83638753468097</v>
      </c>
      <c r="K331" s="147">
        <f>+I331-J331</f>
        <v>0.20487606437706063</v>
      </c>
      <c r="L331" s="262">
        <f>(-2*POWER(2*9.81*G331*ABS(K331)/F331,0.5))*(LOG10(($D$2/(3.7*G331))+((2.51*$D$3*POWER(F331,0.5))/(G331*POWER(2*9.81*G331*ABS(K331),0.5)))))</f>
        <v>0.15934695432446924</v>
      </c>
      <c r="M331" s="146">
        <f>+IF(K331&lt;0,-H331*L331,H331*L331)</f>
        <v>7.0397327964046063E-4</v>
      </c>
      <c r="N331" s="142">
        <f>+M331/K331</f>
        <v>3.4360933366273821E-3</v>
      </c>
      <c r="O331" s="311">
        <f>2*M333/N333</f>
        <v>6.2025484100939905E-3</v>
      </c>
    </row>
    <row r="332" spans="2:15" x14ac:dyDescent="0.25">
      <c r="B332" s="141"/>
      <c r="C332" s="142"/>
      <c r="D332" s="143"/>
      <c r="E332" s="144" t="s">
        <v>167</v>
      </c>
      <c r="F332" s="143">
        <v>249.85</v>
      </c>
      <c r="G332" s="143">
        <f>75/1000</f>
        <v>7.4999999999999997E-2</v>
      </c>
      <c r="H332" s="146">
        <f>+PI()*G332^2/4</f>
        <v>4.4178646691106467E-3</v>
      </c>
      <c r="I332" s="147">
        <f>+D296+O296</f>
        <v>335.19332387163655</v>
      </c>
      <c r="J332" s="147">
        <f>+D331</f>
        <v>334.83638753468097</v>
      </c>
      <c r="K332" s="147">
        <f>+I332-J332</f>
        <v>0.35693633695558447</v>
      </c>
      <c r="L332" s="142">
        <f>(-2*POWER(2*9.81*G332*ABS(K332)/F332,0.5))*(LOG10(($D$2/(3.7*G332))+((2.51*$D$3*POWER(F332,0.5))/(G332*POWER(2*9.81*G332*ABS(K332),0.5)))))</f>
        <v>0.2869480143140804</v>
      </c>
      <c r="M332" s="146">
        <f>+IF(K332&lt;0,-H332*L332,H332*L332)</f>
        <v>1.267697494309632E-3</v>
      </c>
      <c r="N332" s="142">
        <f>+M332/K332</f>
        <v>3.5516067238269959E-3</v>
      </c>
      <c r="O332" s="311"/>
    </row>
    <row r="333" spans="2:15" ht="15.75" x14ac:dyDescent="0.3">
      <c r="B333" s="141"/>
      <c r="C333" s="142"/>
      <c r="D333" s="152"/>
      <c r="E333" s="144"/>
      <c r="F333" s="142"/>
      <c r="G333" s="142"/>
      <c r="H333" s="146"/>
      <c r="I333" s="152"/>
      <c r="J333" s="143"/>
      <c r="K333" s="142"/>
      <c r="L333" s="149" t="s">
        <v>166</v>
      </c>
      <c r="M333" s="150">
        <f>+SUM(M331:M332)-C331</f>
        <v>2.1670773950092492E-5</v>
      </c>
      <c r="N333" s="151">
        <f>+SUM(N331:N332)</f>
        <v>6.9877000604543779E-3</v>
      </c>
      <c r="O333" s="312"/>
    </row>
    <row r="334" spans="2:15" x14ac:dyDescent="0.25">
      <c r="B334" s="141"/>
      <c r="C334" s="142"/>
      <c r="D334" s="152"/>
      <c r="E334" s="144"/>
      <c r="F334" s="142"/>
      <c r="G334" s="142"/>
      <c r="H334" s="146"/>
      <c r="I334" s="152"/>
      <c r="J334" s="143"/>
      <c r="K334" s="142"/>
      <c r="L334" s="142"/>
      <c r="M334" s="142"/>
      <c r="N334" s="142"/>
      <c r="O334" s="312"/>
    </row>
    <row r="335" spans="2:15" x14ac:dyDescent="0.25">
      <c r="B335" s="154" t="s">
        <v>146</v>
      </c>
      <c r="C335" s="143">
        <f>4.52/1000</f>
        <v>4.5199999999999997E-3</v>
      </c>
      <c r="D335" s="156">
        <f>+D296+O296</f>
        <v>335.19332387163655</v>
      </c>
      <c r="E335" s="144" t="s">
        <v>112</v>
      </c>
      <c r="F335" s="143">
        <v>401.36</v>
      </c>
      <c r="G335" s="145">
        <f>110/1000</f>
        <v>0.11</v>
      </c>
      <c r="H335" s="146">
        <f>+PI()*G335^2/4</f>
        <v>9.5033177771091243E-3</v>
      </c>
      <c r="I335" s="156">
        <f>+D322+O322</f>
        <v>335.23475420096122</v>
      </c>
      <c r="J335" s="147">
        <f>+D335</f>
        <v>335.19332387163655</v>
      </c>
      <c r="K335" s="147">
        <f>+I335-J335</f>
        <v>4.1430329324668946E-2</v>
      </c>
      <c r="L335" s="142">
        <f>(-2*POWER(2*9.81*G335*ABS(K335)/F335,0.5))*(LOG10(($D$2/(3.7*G335))+((2.51*$D$3*POWER(F335,0.5))/(G335*POWER(2*9.81*G335*ABS(K335),0.5)))))</f>
        <v>8.3892030004924747E-2</v>
      </c>
      <c r="M335" s="146">
        <f>+IF(K335&lt;0,-H335*L335,H335*L335)</f>
        <v>7.9725262010357345E-4</v>
      </c>
      <c r="N335" s="142">
        <f>+M335/K335</f>
        <v>1.9243212233624792E-2</v>
      </c>
      <c r="O335" s="311">
        <f>2*M339/N339</f>
        <v>5.404758145691844E-3</v>
      </c>
    </row>
    <row r="336" spans="2:15" x14ac:dyDescent="0.25">
      <c r="B336" s="141"/>
      <c r="C336" s="142"/>
      <c r="D336" s="152"/>
      <c r="E336" s="144" t="s">
        <v>167</v>
      </c>
      <c r="F336" s="143">
        <v>249.85</v>
      </c>
      <c r="G336" s="145">
        <f>75/1000</f>
        <v>7.4999999999999997E-2</v>
      </c>
      <c r="H336" s="146">
        <f>+PI()*G336^2/4</f>
        <v>4.4178646691106467E-3</v>
      </c>
      <c r="I336" s="156">
        <f>+D331+O331</f>
        <v>334.84259008309107</v>
      </c>
      <c r="J336" s="147">
        <f>+D335</f>
        <v>335.19332387163655</v>
      </c>
      <c r="K336" s="147">
        <f>+I336-J336</f>
        <v>-0.35073378854548309</v>
      </c>
      <c r="L336" s="142">
        <f>(-2*POWER(2*9.81*G336*ABS(K336)/F336,0.5))*(LOG10(($D$2/(3.7*G336))+((2.51*$D$3*POWER(F336,0.5))/(G336*POWER(2*9.81*G336*ABS(K336),0.5)))))</f>
        <v>0.28410040723884672</v>
      </c>
      <c r="M336" s="146">
        <f>+IF(K336&lt;0,-H336*L336,H336*L336)</f>
        <v>-1.2551171516204476E-3</v>
      </c>
      <c r="N336" s="142">
        <f>+M336/K336</f>
        <v>3.5785464435163315E-3</v>
      </c>
      <c r="O336" s="311"/>
    </row>
    <row r="337" spans="2:15" x14ac:dyDescent="0.25">
      <c r="B337" s="141"/>
      <c r="C337" s="142"/>
      <c r="D337" s="152"/>
      <c r="E337" s="144" t="s">
        <v>140</v>
      </c>
      <c r="F337" s="143">
        <v>298.01</v>
      </c>
      <c r="G337" s="145">
        <f>63/1000</f>
        <v>6.3E-2</v>
      </c>
      <c r="H337" s="146">
        <f>+PI()*G337^2/4</f>
        <v>3.1172453105244723E-3</v>
      </c>
      <c r="I337" s="156">
        <f>+D302+O302</f>
        <v>335.15383657815306</v>
      </c>
      <c r="J337" s="147">
        <f>+D335</f>
        <v>335.19332387163655</v>
      </c>
      <c r="K337" s="147">
        <f>+I337-J337</f>
        <v>-3.9487293483489339E-2</v>
      </c>
      <c r="L337" s="142">
        <f>(-2*POWER(2*9.81*G337*ABS(K337)/F337,0.5))*(LOG10(($D$2/(3.7*G337))+((2.51*$D$3*POWER(F337,0.5))/(G337*POWER(2*9.81*G337*ABS(K337),0.5)))))</f>
        <v>6.402937626272294E-2</v>
      </c>
      <c r="M337" s="146">
        <f>+IF(K337&lt;0,-H337*L337,H337*L337)</f>
        <v>-1.9959527289078004E-4</v>
      </c>
      <c r="N337" s="142">
        <f>+M337/K337</f>
        <v>5.0546708898708392E-3</v>
      </c>
      <c r="O337" s="311"/>
    </row>
    <row r="338" spans="2:15" x14ac:dyDescent="0.25">
      <c r="B338" s="141"/>
      <c r="C338" s="142"/>
      <c r="D338" s="142"/>
      <c r="E338" s="144" t="s">
        <v>168</v>
      </c>
      <c r="F338" s="143">
        <v>184.94</v>
      </c>
      <c r="G338" s="145">
        <f>110/1000</f>
        <v>0.11</v>
      </c>
      <c r="H338" s="146">
        <f>+PI()*G338^2/4</f>
        <v>9.5033177771091243E-3</v>
      </c>
      <c r="I338" s="156">
        <f>+D310+O310</f>
        <v>335.72451706625293</v>
      </c>
      <c r="J338" s="147">
        <f>+D335</f>
        <v>335.19332387163655</v>
      </c>
      <c r="K338" s="147">
        <f>+I338-J338</f>
        <v>0.53119319461637815</v>
      </c>
      <c r="L338" s="142">
        <f>(-2*POWER(2*9.81*G338*ABS(K338)/F338,0.5))*(LOG10(($D$2/(3.7*G338))+((2.51*$D$3*POWER(F338,0.5))/(G338*POWER(2*9.81*G338*ABS(K338),0.5)))))</f>
        <v>0.55555882471113383</v>
      </c>
      <c r="M338" s="146">
        <f>+IF(K338&lt;0,-H338*L338,H338*L338)</f>
        <v>5.2796520551071698E-3</v>
      </c>
      <c r="N338" s="142">
        <f>+M338/K338</f>
        <v>9.9392313542722936E-3</v>
      </c>
      <c r="O338" s="311"/>
    </row>
    <row r="339" spans="2:15" ht="15.75" x14ac:dyDescent="0.3">
      <c r="B339" s="141"/>
      <c r="C339" s="142"/>
      <c r="D339" s="142"/>
      <c r="E339" s="142"/>
      <c r="F339" s="142"/>
      <c r="G339" s="142"/>
      <c r="H339" s="146"/>
      <c r="I339" s="152"/>
      <c r="J339" s="143"/>
      <c r="K339" s="142"/>
      <c r="L339" s="149" t="s">
        <v>166</v>
      </c>
      <c r="M339" s="150">
        <f>+SUM(M335:M338)-C335</f>
        <v>1.0219225069951592E-4</v>
      </c>
      <c r="N339" s="151">
        <f>+SUM(N335:N338)</f>
        <v>3.7815660921284258E-2</v>
      </c>
      <c r="O339" s="312"/>
    </row>
    <row r="340" spans="2:15" x14ac:dyDescent="0.25">
      <c r="B340" s="141"/>
      <c r="C340" s="142"/>
      <c r="D340" s="142"/>
      <c r="E340" s="142"/>
      <c r="F340" s="142"/>
      <c r="G340" s="142"/>
      <c r="H340" s="146"/>
      <c r="I340" s="142"/>
      <c r="J340" s="143"/>
      <c r="K340" s="142"/>
      <c r="L340" s="142"/>
      <c r="M340" s="142"/>
      <c r="N340" s="142"/>
      <c r="O340" s="312"/>
    </row>
    <row r="341" spans="2:15" x14ac:dyDescent="0.25">
      <c r="B341" s="154" t="s">
        <v>147</v>
      </c>
      <c r="C341" s="142">
        <f>0.79/1000</f>
        <v>7.9000000000000001E-4</v>
      </c>
      <c r="D341" s="147">
        <f>+D302+O302</f>
        <v>335.15383657815306</v>
      </c>
      <c r="E341" s="144" t="s">
        <v>140</v>
      </c>
      <c r="F341" s="143">
        <v>298.01</v>
      </c>
      <c r="G341" s="143">
        <f>63/1000</f>
        <v>6.3E-2</v>
      </c>
      <c r="H341" s="146">
        <f>+PI()*G341^2/4</f>
        <v>3.1172453105244723E-3</v>
      </c>
      <c r="I341" s="147">
        <f>+D335+O335</f>
        <v>335.19872862978224</v>
      </c>
      <c r="J341" s="147">
        <f>+D341</f>
        <v>335.15383657815306</v>
      </c>
      <c r="K341" s="147">
        <f>+I341-J341</f>
        <v>4.4892051629176422E-2</v>
      </c>
      <c r="L341" s="142">
        <f>(-2*POWER(2*9.81*G341*ABS(K341)/F341,0.5))*(LOG10(($D$2/(3.7*G341))+((2.51*$D$3*POWER(F341,0.5))/(G341*POWER(2*9.81*G341*ABS(K341),0.5)))))</f>
        <v>6.9029465856473904E-2</v>
      </c>
      <c r="M341" s="146">
        <f>+IF(K341&lt;0,-H341*L341,H341*L341)</f>
        <v>2.1518177872910244E-4</v>
      </c>
      <c r="N341" s="142">
        <f>+M341/K341</f>
        <v>4.7933157634802914E-3</v>
      </c>
      <c r="O341" s="311">
        <f>2*M343/N343</f>
        <v>5.5030383014327122E-3</v>
      </c>
    </row>
    <row r="342" spans="2:15" x14ac:dyDescent="0.25">
      <c r="B342" s="141"/>
      <c r="C342" s="142"/>
      <c r="D342" s="142"/>
      <c r="E342" s="144" t="s">
        <v>169</v>
      </c>
      <c r="F342" s="143">
        <v>119.71</v>
      </c>
      <c r="G342" s="143">
        <f>63/1000</f>
        <v>6.3E-2</v>
      </c>
      <c r="H342" s="146">
        <f>+PI()*G342^2/4</f>
        <v>3.1172453105244723E-3</v>
      </c>
      <c r="I342" s="147">
        <f>+D306+O306</f>
        <v>335.26069590700632</v>
      </c>
      <c r="J342" s="147">
        <f>+D341</f>
        <v>335.15383657815306</v>
      </c>
      <c r="K342" s="147">
        <f>+I342-J342</f>
        <v>0.1068593288532611</v>
      </c>
      <c r="L342" s="142">
        <f>(-2*POWER(2*9.81*G342*ABS(K342)/F342,0.5))*(LOG10(($D$2/(3.7*G342))+((2.51*$D$3*POWER(F342,0.5))/(G342*POWER(2*9.81*G342*ABS(K342),0.5)))))</f>
        <v>0.19361577470347222</v>
      </c>
      <c r="M342" s="146">
        <f>+IF(K342&lt;0,-H342*L342,H342*L342)</f>
        <v>6.0354786573796153E-4</v>
      </c>
      <c r="N342" s="142">
        <f>+M342/K342</f>
        <v>5.6480596707354546E-3</v>
      </c>
      <c r="O342" s="311"/>
    </row>
    <row r="343" spans="2:15" ht="15.75" x14ac:dyDescent="0.3">
      <c r="B343" s="141"/>
      <c r="C343" s="142"/>
      <c r="D343" s="142"/>
      <c r="E343" s="142"/>
      <c r="F343" s="142"/>
      <c r="G343" s="142"/>
      <c r="H343" s="146"/>
      <c r="I343" s="142"/>
      <c r="J343" s="142"/>
      <c r="K343" s="142"/>
      <c r="L343" s="149" t="s">
        <v>166</v>
      </c>
      <c r="M343" s="150">
        <f>+SUM(M341:M342)-C341</f>
        <v>2.8729644467063932E-5</v>
      </c>
      <c r="N343" s="151">
        <f>+SUM(N341:N342)</f>
        <v>1.0441375434215746E-2</v>
      </c>
      <c r="O343" s="312"/>
    </row>
    <row r="344" spans="2:15" x14ac:dyDescent="0.25">
      <c r="B344" s="141"/>
      <c r="C344" s="142"/>
      <c r="D344" s="142"/>
      <c r="E344" s="142"/>
      <c r="F344" s="142"/>
      <c r="G344" s="142"/>
      <c r="H344" s="146"/>
      <c r="I344" s="142"/>
      <c r="J344" s="142"/>
      <c r="K344" s="142"/>
      <c r="L344" s="142"/>
      <c r="M344" s="142"/>
      <c r="N344" s="142"/>
      <c r="O344" s="312"/>
    </row>
    <row r="345" spans="2:15" x14ac:dyDescent="0.25">
      <c r="B345" s="154" t="s">
        <v>148</v>
      </c>
      <c r="C345" s="142">
        <f>0.76/1000</f>
        <v>7.6000000000000004E-4</v>
      </c>
      <c r="D345" s="147">
        <f>+D306+O306</f>
        <v>335.26069590700632</v>
      </c>
      <c r="E345" s="144" t="s">
        <v>169</v>
      </c>
      <c r="F345" s="143">
        <v>119.71</v>
      </c>
      <c r="G345" s="143">
        <f>63/1000</f>
        <v>6.3E-2</v>
      </c>
      <c r="H345" s="146">
        <f>+PI()*G345^2/4</f>
        <v>3.1172453105244723E-3</v>
      </c>
      <c r="I345" s="147">
        <f>+D341+O341</f>
        <v>335.15933961645447</v>
      </c>
      <c r="J345" s="261">
        <f>+D345</f>
        <v>335.26069590700632</v>
      </c>
      <c r="K345" s="147">
        <f>+I345-J345</f>
        <v>-0.10135629055184836</v>
      </c>
      <c r="L345" s="142">
        <f>(-2*POWER(2*9.81*G345*ABS(K345)/F345,0.5))*(LOG10(($D$2/(3.7*G345))+((2.51*$D$3*POWER(F345,0.5))/(G345*POWER(2*9.81*G345*ABS(K345),0.5)))))</f>
        <v>0.18782552482180717</v>
      </c>
      <c r="M345" s="146">
        <f>+IF(K345&lt;0,-H345*L345,H345*L345)</f>
        <v>-5.8549823644757631E-4</v>
      </c>
      <c r="N345" s="142">
        <f>+M345/K345</f>
        <v>5.7766344176542975E-3</v>
      </c>
      <c r="O345" s="311">
        <f>2*M347/N347</f>
        <v>5.3387877994896084E-3</v>
      </c>
    </row>
    <row r="346" spans="2:15" x14ac:dyDescent="0.25">
      <c r="B346" s="141"/>
      <c r="C346" s="142"/>
      <c r="D346" s="142"/>
      <c r="E346" s="144" t="s">
        <v>122</v>
      </c>
      <c r="F346" s="143">
        <v>283.68</v>
      </c>
      <c r="G346" s="143">
        <f>75/1000</f>
        <v>7.4999999999999997E-2</v>
      </c>
      <c r="H346" s="146">
        <f>+PI()*G346^2/4</f>
        <v>4.4178646691106467E-3</v>
      </c>
      <c r="I346" s="147">
        <f>+D310+O310</f>
        <v>335.72451706625293</v>
      </c>
      <c r="J346" s="261">
        <f>+D345</f>
        <v>335.26069590700632</v>
      </c>
      <c r="K346" s="147">
        <f>+I346-J346</f>
        <v>0.46382115924660638</v>
      </c>
      <c r="L346" s="262">
        <f>(-2*POWER(2*9.81*G346*ABS(K346)/F346,0.5))*(LOG10(($D$2/(3.7*G346))+((2.51*$D$3*POWER(F346,0.5))/(G346*POWER(2*9.81*G346*ABS(K346),0.5)))))</f>
        <v>0.30983205177139495</v>
      </c>
      <c r="M346" s="146">
        <f>+IF(K346&lt;0,-H346*L346,H346*L346)</f>
        <v>1.3687960748789065E-3</v>
      </c>
      <c r="N346" s="142">
        <f>+M346/K346</f>
        <v>2.95112900218323E-3</v>
      </c>
      <c r="O346" s="311"/>
    </row>
    <row r="347" spans="2:15" ht="15.75" x14ac:dyDescent="0.3">
      <c r="B347" s="141"/>
      <c r="C347" s="142"/>
      <c r="D347" s="142"/>
      <c r="E347" s="142"/>
      <c r="F347" s="142"/>
      <c r="G347" s="142"/>
      <c r="H347" s="142"/>
      <c r="I347" s="142"/>
      <c r="J347" s="142"/>
      <c r="K347" s="142"/>
      <c r="L347" s="149" t="s">
        <v>166</v>
      </c>
      <c r="M347" s="150">
        <f>+SUM(M345:M346)-C345</f>
        <v>2.3297838431330146E-5</v>
      </c>
      <c r="N347" s="151">
        <f>+SUM(N345:N346)</f>
        <v>8.7277634198375271E-3</v>
      </c>
      <c r="O347" s="312"/>
    </row>
    <row r="348" spans="2:15" x14ac:dyDescent="0.25">
      <c r="B348" s="154"/>
      <c r="C348" s="142"/>
      <c r="D348" s="142"/>
      <c r="E348" s="142"/>
      <c r="F348" s="142"/>
      <c r="G348" s="142"/>
      <c r="H348" s="142"/>
      <c r="I348" s="142"/>
      <c r="J348" s="142"/>
      <c r="K348" s="142"/>
      <c r="L348" s="142"/>
      <c r="M348" s="142"/>
      <c r="N348" s="142"/>
      <c r="O348" s="312"/>
    </row>
    <row r="349" spans="2:15" x14ac:dyDescent="0.25">
      <c r="B349" s="154" t="s">
        <v>142</v>
      </c>
      <c r="C349" s="142">
        <f>3.71/1000</f>
        <v>3.7099999999999998E-3</v>
      </c>
      <c r="D349" s="147">
        <f>+D310+O310</f>
        <v>335.72451706625293</v>
      </c>
      <c r="E349" s="144" t="s">
        <v>168</v>
      </c>
      <c r="F349" s="143">
        <v>184.94</v>
      </c>
      <c r="G349" s="145">
        <f>110/1000</f>
        <v>0.11</v>
      </c>
      <c r="H349" s="146">
        <f>+PI()*G349^2/4</f>
        <v>9.5033177771091243E-3</v>
      </c>
      <c r="I349" s="147">
        <f>+D335+O335</f>
        <v>335.19872862978224</v>
      </c>
      <c r="J349" s="261">
        <f>+D349</f>
        <v>335.72451706625293</v>
      </c>
      <c r="K349" s="147">
        <f>+I349-J349</f>
        <v>-0.52578843647069107</v>
      </c>
      <c r="L349" s="262">
        <f>(-2*POWER(2*9.81*G349*ABS(K349)/F349,0.5))*(LOG10(($D$2/(3.7*G349))+((2.51*$D$3*POWER(F349,0.5))/(G349*POWER(2*9.81*G349*ABS(K349),0.5)))))</f>
        <v>0.55238167069613842</v>
      </c>
      <c r="M349" s="146">
        <f>+IF(K349&lt;0,-H349*L349,H349*L349)</f>
        <v>-5.2494585508758504E-3</v>
      </c>
      <c r="N349" s="142">
        <f>+M349/K349</f>
        <v>9.9839748970372618E-3</v>
      </c>
      <c r="O349" s="311">
        <f>2*M352/N352</f>
        <v>4.3257474084193838E-3</v>
      </c>
    </row>
    <row r="350" spans="2:15" x14ac:dyDescent="0.25">
      <c r="B350" s="141"/>
      <c r="C350" s="142"/>
      <c r="D350" s="142"/>
      <c r="E350" s="144" t="s">
        <v>171</v>
      </c>
      <c r="F350" s="143">
        <v>283.68</v>
      </c>
      <c r="G350" s="143">
        <f>75/1000</f>
        <v>7.4999999999999997E-2</v>
      </c>
      <c r="H350" s="146">
        <f>+PI()*G350^2/4</f>
        <v>4.4178646691106467E-3</v>
      </c>
      <c r="I350" s="147">
        <f>+D345+O345</f>
        <v>335.2660346948058</v>
      </c>
      <c r="J350" s="261">
        <f>+D349</f>
        <v>335.72451706625293</v>
      </c>
      <c r="K350" s="147">
        <f>+I350-J350</f>
        <v>-0.45848237144713266</v>
      </c>
      <c r="L350" s="262">
        <f>(-2*POWER(2*9.81*G350*ABS(K350)/F350,0.5))*(LOG10(($D$2/(3.7*G350))+((2.51*$D$3*POWER(F350,0.5))/(G350*POWER(2*9.81*G350*ABS(K350),0.5)))))</f>
        <v>0.30780044439874993</v>
      </c>
      <c r="M350" s="146">
        <f>+IF(K350&lt;0,-H350*L350,H350*L350)</f>
        <v>-1.3598207084457934E-3</v>
      </c>
      <c r="N350" s="142">
        <f>+M350/K350</f>
        <v>2.9659171063736167E-3</v>
      </c>
      <c r="O350" s="311"/>
    </row>
    <row r="351" spans="2:15" x14ac:dyDescent="0.25">
      <c r="B351" s="141"/>
      <c r="C351" s="142"/>
      <c r="D351" s="142"/>
      <c r="E351" s="144" t="s">
        <v>170</v>
      </c>
      <c r="F351" s="143">
        <v>372.26</v>
      </c>
      <c r="G351" s="145">
        <f>110/1000</f>
        <v>0.11</v>
      </c>
      <c r="H351" s="146">
        <f>+PI()*G351^2/4</f>
        <v>9.5033177771091243E-3</v>
      </c>
      <c r="I351" s="147">
        <v>339.29610096713299</v>
      </c>
      <c r="J351" s="261">
        <f>+D349</f>
        <v>335.72451706625293</v>
      </c>
      <c r="K351" s="147">
        <f>+I351-J351</f>
        <v>3.5715839008800572</v>
      </c>
      <c r="L351" s="262">
        <f>(-2*POWER(2*9.81*G351*ABS(K351)/F351,0.5))*(LOG10(($D$2/(3.7*G351))+((2.51*$D$3*POWER(F351,0.5))/(G351*POWER(2*9.81*G351*ABS(K351),0.5)))))</f>
        <v>1.0894677388638385</v>
      </c>
      <c r="M351" s="146">
        <f>+IF(K351&lt;0,-H351*L351,H351*L351)</f>
        <v>1.0353558130331598E-2</v>
      </c>
      <c r="N351" s="142">
        <f>+M351/K351</f>
        <v>2.8988701981158631E-3</v>
      </c>
      <c r="O351" s="311"/>
    </row>
    <row r="352" spans="2:15" ht="16.5" thickBot="1" x14ac:dyDescent="0.35">
      <c r="B352" s="299"/>
      <c r="C352" s="300"/>
      <c r="D352" s="300"/>
      <c r="E352" s="300"/>
      <c r="F352" s="300"/>
      <c r="G352" s="300"/>
      <c r="H352" s="300"/>
      <c r="I352" s="300"/>
      <c r="J352" s="300"/>
      <c r="K352" s="300"/>
      <c r="L352" s="301" t="s">
        <v>166</v>
      </c>
      <c r="M352" s="302">
        <f>+SUM(M349:M351)-C349</f>
        <v>3.4278871009954699E-5</v>
      </c>
      <c r="N352" s="303">
        <f>+SUM(N349:N351)</f>
        <v>1.5848762201526742E-2</v>
      </c>
      <c r="O352" s="313"/>
    </row>
    <row r="354" spans="2:15" ht="15.75" thickBot="1" x14ac:dyDescent="0.3"/>
    <row r="355" spans="2:15" ht="15.75" thickBot="1" x14ac:dyDescent="0.3">
      <c r="B355" s="131">
        <f>+B316+1</f>
        <v>10</v>
      </c>
      <c r="D355" s="297"/>
    </row>
    <row r="356" spans="2:15" ht="32.25" thickBot="1" x14ac:dyDescent="0.3">
      <c r="B356" s="125" t="s">
        <v>151</v>
      </c>
      <c r="C356" s="298" t="s">
        <v>161</v>
      </c>
      <c r="D356" s="298" t="s">
        <v>153</v>
      </c>
      <c r="E356" s="125" t="s">
        <v>152</v>
      </c>
      <c r="F356" s="125" t="s">
        <v>78</v>
      </c>
      <c r="G356" s="125" t="s">
        <v>115</v>
      </c>
      <c r="H356" s="125" t="s">
        <v>154</v>
      </c>
      <c r="I356" s="125" t="s">
        <v>155</v>
      </c>
      <c r="J356" s="125" t="s">
        <v>156</v>
      </c>
      <c r="K356" s="125" t="s">
        <v>157</v>
      </c>
      <c r="L356" s="125" t="s">
        <v>82</v>
      </c>
      <c r="M356" s="125" t="s">
        <v>164</v>
      </c>
      <c r="N356" s="125" t="s">
        <v>158</v>
      </c>
      <c r="O356" s="309" t="s">
        <v>165</v>
      </c>
    </row>
    <row r="357" spans="2:15" x14ac:dyDescent="0.25">
      <c r="B357" s="132" t="s">
        <v>127</v>
      </c>
      <c r="C357" s="133">
        <f>2.97/1000</f>
        <v>2.97E-3</v>
      </c>
      <c r="D357" s="134">
        <f>+D318+O318</f>
        <v>336.42245156440998</v>
      </c>
      <c r="E357" s="135" t="s">
        <v>110</v>
      </c>
      <c r="F357" s="136">
        <v>310.83</v>
      </c>
      <c r="G357" s="137">
        <f>110/1000</f>
        <v>0.11</v>
      </c>
      <c r="H357" s="138">
        <f>+PI()*G357^2/4</f>
        <v>9.5033177771091243E-3</v>
      </c>
      <c r="I357" s="134">
        <v>339.29610096713299</v>
      </c>
      <c r="J357" s="134">
        <f>+D357</f>
        <v>336.42245156440998</v>
      </c>
      <c r="K357" s="134">
        <f>+I357-J357</f>
        <v>2.8736494027230037</v>
      </c>
      <c r="L357" s="133">
        <f>(-2*POWER(2*9.81*G357*ABS(K357)/F357,0.5))*(LOG10(($D$2/(3.7*G357))+((2.51*$D$3*POWER(F357,0.5))/(G357*POWER(2*9.81*G357*ABS(K357),0.5)))))</f>
        <v>1.067231109316739</v>
      </c>
      <c r="M357" s="139">
        <f>+IF(K357&lt;0,-H357*L357,H357*L357)</f>
        <v>1.0142236373453658E-2</v>
      </c>
      <c r="N357" s="133">
        <f>+M357/K357</f>
        <v>3.5293924039039378E-3</v>
      </c>
      <c r="O357" s="310">
        <f>2*M359/N359</f>
        <v>3.5635429729461324E-3</v>
      </c>
    </row>
    <row r="358" spans="2:15" x14ac:dyDescent="0.25">
      <c r="B358" s="141"/>
      <c r="C358" s="142"/>
      <c r="D358" s="143"/>
      <c r="E358" s="144" t="s">
        <v>138</v>
      </c>
      <c r="F358" s="143">
        <v>240.22</v>
      </c>
      <c r="G358" s="145">
        <f>110/1000</f>
        <v>0.11</v>
      </c>
      <c r="H358" s="146">
        <f>+PI()*G358^2/4</f>
        <v>9.5033177771091243E-3</v>
      </c>
      <c r="I358" s="147">
        <f>+D322+O322</f>
        <v>335.23475420096122</v>
      </c>
      <c r="J358" s="147">
        <f>+D357</f>
        <v>336.42245156440998</v>
      </c>
      <c r="K358" s="147">
        <f>+I358-J358</f>
        <v>-1.1876973634487626</v>
      </c>
      <c r="L358" s="142">
        <f>(-2*POWER(2*9.81*G358*ABS(K358)/F358,0.5))*(LOG10(($D$2/(3.7*G358))+((2.51*$D$3*POWER(F358,0.5))/(G358*POWER(2*9.81*G358*ABS(K358),0.5)))))</f>
        <v>0.75291743283010004</v>
      </c>
      <c r="M358" s="146">
        <f>+IF(K358&lt;0,-H358*L358,H358*L358)</f>
        <v>-7.1552136241096551E-3</v>
      </c>
      <c r="N358" s="142">
        <f>+M358/K358</f>
        <v>6.0244417848438975E-3</v>
      </c>
      <c r="O358" s="311"/>
    </row>
    <row r="359" spans="2:15" ht="15.75" x14ac:dyDescent="0.3">
      <c r="B359" s="141"/>
      <c r="C359" s="142"/>
      <c r="D359" s="143"/>
      <c r="E359" s="144"/>
      <c r="F359" s="143"/>
      <c r="G359" s="145"/>
      <c r="H359" s="146"/>
      <c r="I359" s="147"/>
      <c r="J359" s="147"/>
      <c r="K359" s="147"/>
      <c r="L359" s="149" t="s">
        <v>166</v>
      </c>
      <c r="M359" s="150">
        <f>+SUM(M357:M358)-C357</f>
        <v>1.7022749344002431E-5</v>
      </c>
      <c r="N359" s="151">
        <f>+SUM(N357:N358)</f>
        <v>9.5538341887478357E-3</v>
      </c>
      <c r="O359" s="311"/>
    </row>
    <row r="360" spans="2:15" x14ac:dyDescent="0.25">
      <c r="B360" s="141"/>
      <c r="C360" s="142"/>
      <c r="D360" s="143"/>
      <c r="E360" s="144"/>
      <c r="F360" s="142"/>
      <c r="G360" s="142"/>
      <c r="H360" s="146"/>
      <c r="I360" s="152"/>
      <c r="J360" s="142"/>
      <c r="K360" s="142"/>
      <c r="L360" s="142"/>
      <c r="M360" s="142"/>
      <c r="N360" s="142"/>
      <c r="O360" s="312"/>
    </row>
    <row r="361" spans="2:15" x14ac:dyDescent="0.25">
      <c r="B361" s="154" t="s">
        <v>128</v>
      </c>
      <c r="C361" s="142">
        <f>3.73/1000</f>
        <v>3.7299999999999998E-3</v>
      </c>
      <c r="D361" s="147">
        <f>+D322+O322</f>
        <v>335.23475420096122</v>
      </c>
      <c r="E361" s="144" t="s">
        <v>138</v>
      </c>
      <c r="F361" s="143">
        <v>240.22</v>
      </c>
      <c r="G361" s="155">
        <f>110/1000</f>
        <v>0.11</v>
      </c>
      <c r="H361" s="146">
        <f>+PI()*G361^2/4</f>
        <v>9.5033177771091243E-3</v>
      </c>
      <c r="I361" s="156">
        <f>+D357+O357</f>
        <v>336.42601510738291</v>
      </c>
      <c r="J361" s="147">
        <f>+D361</f>
        <v>335.23475420096122</v>
      </c>
      <c r="K361" s="147">
        <f>+I361-J361</f>
        <v>1.1912609064216895</v>
      </c>
      <c r="L361" s="142">
        <f>(-2*POWER(2*9.81*G361*ABS(K361)/F361,0.5))*(LOG10(($D$2/(3.7*G361))+((2.51*$D$3*POWER(F361,0.5))/(G361*POWER(2*9.81*G361*ABS(K361),0.5)))))</f>
        <v>0.75417851983720419</v>
      </c>
      <c r="M361" s="146">
        <f>+IF(K361&lt;0,-H361*L361,H361*L361)</f>
        <v>7.167198134682749E-3</v>
      </c>
      <c r="N361" s="142">
        <f>+M361/K361</f>
        <v>6.0164806013920033E-3</v>
      </c>
      <c r="O361" s="311">
        <f>2*M364/N364</f>
        <v>5.2559622646837318E-3</v>
      </c>
    </row>
    <row r="362" spans="2:15" x14ac:dyDescent="0.25">
      <c r="B362" s="141"/>
      <c r="C362" s="142"/>
      <c r="D362" s="143"/>
      <c r="E362" s="144" t="s">
        <v>139</v>
      </c>
      <c r="F362" s="147">
        <v>237.3</v>
      </c>
      <c r="G362" s="155">
        <f>110/1000</f>
        <v>0.11</v>
      </c>
      <c r="H362" s="146">
        <f>+PI()*G362^2/4</f>
        <v>9.5033177771091243E-3</v>
      </c>
      <c r="I362" s="156">
        <f>+D327+O327</f>
        <v>335.04126359905803</v>
      </c>
      <c r="J362" s="147">
        <f>+D361</f>
        <v>335.23475420096122</v>
      </c>
      <c r="K362" s="147">
        <f>+I362-J362</f>
        <v>-0.19349060190319278</v>
      </c>
      <c r="L362" s="142">
        <f>(-2*POWER(2*9.81*G362*ABS(K362)/F362,0.5))*(LOG10(($D$2/(3.7*G362))+((2.51*$D$3*POWER(F362,0.5))/(G362*POWER(2*9.81*G362*ABS(K362),0.5)))))</f>
        <v>0.27327764544374639</v>
      </c>
      <c r="M362" s="146">
        <f>+IF(K362&lt;0,-H362*L362,H362*L362)</f>
        <v>-2.5970443060320792E-3</v>
      </c>
      <c r="N362" s="142">
        <f>+M362/K362</f>
        <v>1.3422069498400921E-2</v>
      </c>
      <c r="O362" s="311"/>
    </row>
    <row r="363" spans="2:15" x14ac:dyDescent="0.25">
      <c r="B363" s="141"/>
      <c r="C363" s="142"/>
      <c r="D363" s="143"/>
      <c r="E363" s="144" t="s">
        <v>112</v>
      </c>
      <c r="F363" s="143">
        <v>401.36</v>
      </c>
      <c r="G363" s="155">
        <f>110/1000</f>
        <v>0.11</v>
      </c>
      <c r="H363" s="146">
        <f>+PI()*G363^2/4</f>
        <v>9.5033177771091243E-3</v>
      </c>
      <c r="I363" s="156">
        <f>+D335+O335</f>
        <v>335.19872862978224</v>
      </c>
      <c r="J363" s="147">
        <f>+D361</f>
        <v>335.23475420096122</v>
      </c>
      <c r="K363" s="147">
        <f>+I363-J363</f>
        <v>-3.6025571178981863E-2</v>
      </c>
      <c r="L363" s="142">
        <f>(-2*POWER(2*9.81*G363*ABS(K363)/F363,0.5))*(LOG10(($D$2/(3.7*G363))+((2.51*$D$3*POWER(F363,0.5))/(G363*POWER(2*9.81*G363*ABS(K363),0.5)))))</f>
        <v>7.7385852334064933E-2</v>
      </c>
      <c r="M363" s="146">
        <f>+IF(K363&lt;0,-H363*L363,H363*L363)</f>
        <v>-7.3542234618306085E-4</v>
      </c>
      <c r="N363" s="142">
        <f>+M363/K363</f>
        <v>2.0413898298221097E-2</v>
      </c>
      <c r="O363" s="311"/>
    </row>
    <row r="364" spans="2:15" ht="15.75" x14ac:dyDescent="0.3">
      <c r="B364" s="141"/>
      <c r="C364" s="142"/>
      <c r="D364" s="143"/>
      <c r="E364" s="144"/>
      <c r="F364" s="143"/>
      <c r="G364" s="155"/>
      <c r="H364" s="146"/>
      <c r="I364" s="156"/>
      <c r="J364" s="147"/>
      <c r="K364" s="147"/>
      <c r="L364" s="149" t="s">
        <v>166</v>
      </c>
      <c r="M364" s="150">
        <f>+SUM(M361:M363)-C361</f>
        <v>1.0473148246760867E-4</v>
      </c>
      <c r="N364" s="151">
        <f>+SUM(N361:N363)</f>
        <v>3.9852448398014023E-2</v>
      </c>
      <c r="O364" s="312"/>
    </row>
    <row r="365" spans="2:15" x14ac:dyDescent="0.25">
      <c r="B365" s="141"/>
      <c r="C365" s="142"/>
      <c r="D365" s="143"/>
      <c r="E365" s="144"/>
      <c r="F365" s="142"/>
      <c r="G365" s="142"/>
      <c r="H365" s="146"/>
      <c r="I365" s="152"/>
      <c r="J365" s="143"/>
      <c r="K365" s="142"/>
      <c r="L365" s="142"/>
      <c r="M365" s="142"/>
      <c r="N365" s="142"/>
      <c r="O365" s="312"/>
    </row>
    <row r="366" spans="2:15" x14ac:dyDescent="0.25">
      <c r="B366" s="154" t="s">
        <v>141</v>
      </c>
      <c r="C366" s="179">
        <f>1.9/1000</f>
        <v>1.9E-3</v>
      </c>
      <c r="D366" s="147">
        <f>+D327+O327</f>
        <v>335.04126359905803</v>
      </c>
      <c r="E366" s="144" t="s">
        <v>139</v>
      </c>
      <c r="F366" s="147">
        <v>237.3</v>
      </c>
      <c r="G366" s="155">
        <f>110/1000</f>
        <v>0.11</v>
      </c>
      <c r="H366" s="146">
        <f>+PI()*G366^2/4</f>
        <v>9.5033177771091243E-3</v>
      </c>
      <c r="I366" s="156">
        <f>+D361+O361</f>
        <v>335.24001016322592</v>
      </c>
      <c r="J366" s="147">
        <f>+D366</f>
        <v>335.04126359905803</v>
      </c>
      <c r="K366" s="147">
        <f>+I366-J366</f>
        <v>0.19874656416789094</v>
      </c>
      <c r="L366" s="142">
        <f>(-2*POWER(2*9.81*G366*ABS(K366)/F366,0.5))*(LOG10(($D$2/(3.7*G366))+((2.51*$D$3*POWER(F366,0.5))/(G366*POWER(2*9.81*G366*ABS(K366),0.5)))))</f>
        <v>0.27745597140833261</v>
      </c>
      <c r="M366" s="146">
        <f>+IF(K366&lt;0,-H366*L366,H366*L366)</f>
        <v>2.6367522654498882E-3</v>
      </c>
      <c r="N366" s="142">
        <f>+M366/K366</f>
        <v>1.326690741291253E-2</v>
      </c>
      <c r="O366" s="311">
        <f>2*M368/N368</f>
        <v>5.3858987761734329E-3</v>
      </c>
    </row>
    <row r="367" spans="2:15" x14ac:dyDescent="0.25">
      <c r="B367" s="141"/>
      <c r="C367" s="142"/>
      <c r="D367" s="143"/>
      <c r="E367" s="144" t="s">
        <v>117</v>
      </c>
      <c r="F367" s="143">
        <v>401.35</v>
      </c>
      <c r="G367" s="143">
        <f>75/1000</f>
        <v>7.4999999999999997E-2</v>
      </c>
      <c r="H367" s="146">
        <f>+PI()*G367^2/4</f>
        <v>4.4178646691106467E-3</v>
      </c>
      <c r="I367" s="156">
        <f>+D331+O331</f>
        <v>334.84259008309107</v>
      </c>
      <c r="J367" s="147">
        <f>+D366</f>
        <v>335.04126359905803</v>
      </c>
      <c r="K367" s="147">
        <f>+I367-J367</f>
        <v>-0.19867351596695926</v>
      </c>
      <c r="L367" s="142">
        <f>(-2*POWER(2*9.81*G367*ABS(K367)/F367,0.5))*(LOG10(($D$2/(3.7*G367))+((2.51*$D$3*POWER(F367,0.5))/(G367*POWER(2*9.81*G367*ABS(K367),0.5)))))</f>
        <v>0.15655755309408029</v>
      </c>
      <c r="M367" s="146">
        <f>+IF(K367&lt;0,-H367*L367,H367*L367)</f>
        <v>-6.9165008249675154E-4</v>
      </c>
      <c r="N367" s="142">
        <f>+M367/K367</f>
        <v>3.4813401229169248E-3</v>
      </c>
      <c r="O367" s="311"/>
    </row>
    <row r="368" spans="2:15" ht="15.75" x14ac:dyDescent="0.3">
      <c r="B368" s="141"/>
      <c r="C368" s="142"/>
      <c r="D368" s="143"/>
      <c r="E368" s="144"/>
      <c r="F368" s="142"/>
      <c r="G368" s="142"/>
      <c r="H368" s="146"/>
      <c r="I368" s="152"/>
      <c r="J368" s="143"/>
      <c r="K368" s="142"/>
      <c r="L368" s="149" t="s">
        <v>166</v>
      </c>
      <c r="M368" s="150">
        <f>+SUM(M366:M367)-C366</f>
        <v>4.5102182953136788E-5</v>
      </c>
      <c r="N368" s="151">
        <f>+SUM(N366:N367)</f>
        <v>1.6748247535829455E-2</v>
      </c>
      <c r="O368" s="312"/>
    </row>
    <row r="369" spans="2:15" ht="15.75" x14ac:dyDescent="0.3">
      <c r="B369" s="141"/>
      <c r="C369" s="142"/>
      <c r="D369" s="143"/>
      <c r="E369" s="144"/>
      <c r="F369" s="142"/>
      <c r="G369" s="142"/>
      <c r="H369" s="146"/>
      <c r="I369" s="152"/>
      <c r="J369" s="143"/>
      <c r="K369" s="142"/>
      <c r="L369" s="149"/>
      <c r="M369" s="150"/>
      <c r="N369" s="151"/>
      <c r="O369" s="312"/>
    </row>
    <row r="370" spans="2:15" x14ac:dyDescent="0.25">
      <c r="B370" s="154" t="s">
        <v>145</v>
      </c>
      <c r="C370" s="143">
        <f>1.95/1000</f>
        <v>1.9499999999999999E-3</v>
      </c>
      <c r="D370" s="147">
        <f>+D331+O331</f>
        <v>334.84259008309107</v>
      </c>
      <c r="E370" s="144" t="s">
        <v>117</v>
      </c>
      <c r="F370" s="143">
        <v>401.35</v>
      </c>
      <c r="G370" s="143">
        <f>75/1000</f>
        <v>7.4999999999999997E-2</v>
      </c>
      <c r="H370" s="146">
        <f>+PI()*G370^2/4</f>
        <v>4.4178646691106467E-3</v>
      </c>
      <c r="I370" s="147">
        <f>+D366+O366</f>
        <v>335.04664949783421</v>
      </c>
      <c r="J370" s="147">
        <f>+D370</f>
        <v>334.84259008309107</v>
      </c>
      <c r="K370" s="147">
        <f>+I370-J370</f>
        <v>0.20405941474314204</v>
      </c>
      <c r="L370" s="262">
        <f>(-2*POWER(2*9.81*G370*ABS(K370)/F370,0.5))*(LOG10(($D$2/(3.7*G370))+((2.51*$D$3*POWER(F370,0.5))/(G370*POWER(2*9.81*G370*ABS(K370),0.5)))))</f>
        <v>0.15898181501914307</v>
      </c>
      <c r="M370" s="146">
        <f>+IF(K370&lt;0,-H370*L370,H370*L370)</f>
        <v>7.0236014360415652E-4</v>
      </c>
      <c r="N370" s="142">
        <f>+M370/K370</f>
        <v>3.4419394198902612E-3</v>
      </c>
      <c r="O370" s="311">
        <f>2*M372/N372</f>
        <v>5.2722609248545011E-3</v>
      </c>
    </row>
    <row r="371" spans="2:15" x14ac:dyDescent="0.25">
      <c r="B371" s="141"/>
      <c r="C371" s="142"/>
      <c r="D371" s="143"/>
      <c r="E371" s="144" t="s">
        <v>167</v>
      </c>
      <c r="F371" s="143">
        <v>249.85</v>
      </c>
      <c r="G371" s="143">
        <f>75/1000</f>
        <v>7.4999999999999997E-2</v>
      </c>
      <c r="H371" s="146">
        <f>+PI()*G371^2/4</f>
        <v>4.4178646691106467E-3</v>
      </c>
      <c r="I371" s="147">
        <f>+D335+O335</f>
        <v>335.19872862978224</v>
      </c>
      <c r="J371" s="147">
        <f>+D370</f>
        <v>334.84259008309107</v>
      </c>
      <c r="K371" s="147">
        <f>+I371-J371</f>
        <v>0.35613854669117018</v>
      </c>
      <c r="L371" s="142">
        <f>(-2*POWER(2*9.81*G371*ABS(K371)/F371,0.5))*(LOG10(($D$2/(3.7*G371))+((2.51*$D$3*POWER(F371,0.5))/(G371*POWER(2*9.81*G371*ABS(K371),0.5)))))</f>
        <v>0.28658297324861637</v>
      </c>
      <c r="M371" s="146">
        <f>+IF(K371&lt;0,-H371*L371,H371*L371)</f>
        <v>1.2660847922837438E-3</v>
      </c>
      <c r="N371" s="142">
        <f>+M371/K371</f>
        <v>3.555034421426009E-3</v>
      </c>
      <c r="O371" s="311"/>
    </row>
    <row r="372" spans="2:15" ht="15.75" x14ac:dyDescent="0.3">
      <c r="B372" s="141"/>
      <c r="C372" s="142"/>
      <c r="D372" s="152"/>
      <c r="E372" s="144"/>
      <c r="F372" s="142"/>
      <c r="G372" s="142"/>
      <c r="H372" s="146"/>
      <c r="I372" s="152"/>
      <c r="J372" s="143"/>
      <c r="K372" s="142"/>
      <c r="L372" s="149" t="s">
        <v>166</v>
      </c>
      <c r="M372" s="150">
        <f>+SUM(M370:M371)-C370</f>
        <v>1.8444935887900436E-5</v>
      </c>
      <c r="N372" s="151">
        <f>+SUM(N370:N371)</f>
        <v>6.9969738413162702E-3</v>
      </c>
      <c r="O372" s="312"/>
    </row>
    <row r="373" spans="2:15" x14ac:dyDescent="0.25">
      <c r="B373" s="141"/>
      <c r="C373" s="142"/>
      <c r="D373" s="152"/>
      <c r="E373" s="144"/>
      <c r="F373" s="142"/>
      <c r="G373" s="142"/>
      <c r="H373" s="146"/>
      <c r="I373" s="152"/>
      <c r="J373" s="143"/>
      <c r="K373" s="142"/>
      <c r="L373" s="142"/>
      <c r="M373" s="142"/>
      <c r="N373" s="142"/>
      <c r="O373" s="312"/>
    </row>
    <row r="374" spans="2:15" x14ac:dyDescent="0.25">
      <c r="B374" s="154" t="s">
        <v>146</v>
      </c>
      <c r="C374" s="143">
        <f>4.52/1000</f>
        <v>4.5199999999999997E-3</v>
      </c>
      <c r="D374" s="156">
        <f>+D335+O335</f>
        <v>335.19872862978224</v>
      </c>
      <c r="E374" s="144" t="s">
        <v>112</v>
      </c>
      <c r="F374" s="143">
        <v>401.36</v>
      </c>
      <c r="G374" s="145">
        <f>110/1000</f>
        <v>0.11</v>
      </c>
      <c r="H374" s="146">
        <f>+PI()*G374^2/4</f>
        <v>9.5033177771091243E-3</v>
      </c>
      <c r="I374" s="156">
        <f>+D361+O361</f>
        <v>335.24001016322592</v>
      </c>
      <c r="J374" s="147">
        <f>+D374</f>
        <v>335.19872862978224</v>
      </c>
      <c r="K374" s="147">
        <f>+I374-J374</f>
        <v>4.1281533443680019E-2</v>
      </c>
      <c r="L374" s="142">
        <f>(-2*POWER(2*9.81*G374*ABS(K374)/F374,0.5))*(LOG10(($D$2/(3.7*G374))+((2.51*$D$3*POWER(F374,0.5))/(G374*POWER(2*9.81*G374*ABS(K374),0.5)))))</f>
        <v>8.3718021311166541E-2</v>
      </c>
      <c r="M374" s="146">
        <f>+IF(K374&lt;0,-H374*L374,H374*L374)</f>
        <v>7.9559896019080947E-4</v>
      </c>
      <c r="N374" s="142">
        <f>+M374/K374</f>
        <v>1.9272514701427872E-2</v>
      </c>
      <c r="O374" s="311">
        <f>2*M378/N378</f>
        <v>4.9945783668439705E-3</v>
      </c>
    </row>
    <row r="375" spans="2:15" x14ac:dyDescent="0.25">
      <c r="B375" s="141"/>
      <c r="C375" s="142"/>
      <c r="D375" s="152"/>
      <c r="E375" s="144" t="s">
        <v>167</v>
      </c>
      <c r="F375" s="143">
        <v>249.85</v>
      </c>
      <c r="G375" s="145">
        <f>75/1000</f>
        <v>7.4999999999999997E-2</v>
      </c>
      <c r="H375" s="146">
        <f>+PI()*G375^2/4</f>
        <v>4.4178646691106467E-3</v>
      </c>
      <c r="I375" s="156">
        <f>+D370+O370</f>
        <v>334.84786234401594</v>
      </c>
      <c r="J375" s="147">
        <f>+D374</f>
        <v>335.19872862978224</v>
      </c>
      <c r="K375" s="147">
        <f>+I375-J375</f>
        <v>-0.35086628576630119</v>
      </c>
      <c r="L375" s="142">
        <f>(-2*POWER(2*9.81*G375*ABS(K375)/F375,0.5))*(LOG10(($D$2/(3.7*G375))+((2.51*$D$3*POWER(F375,0.5))/(G375*POWER(2*9.81*G375*ABS(K375),0.5)))))</f>
        <v>0.28416146750925109</v>
      </c>
      <c r="M375" s="146">
        <f>+IF(K375&lt;0,-H375*L375,H375*L375)</f>
        <v>-1.2553869076317534E-3</v>
      </c>
      <c r="N375" s="142">
        <f>+M375/K375</f>
        <v>3.5779639097839092E-3</v>
      </c>
      <c r="O375" s="311"/>
    </row>
    <row r="376" spans="2:15" x14ac:dyDescent="0.25">
      <c r="B376" s="141"/>
      <c r="C376" s="142"/>
      <c r="D376" s="152"/>
      <c r="E376" s="144" t="s">
        <v>140</v>
      </c>
      <c r="F376" s="143">
        <v>298.01</v>
      </c>
      <c r="G376" s="145">
        <f>63/1000</f>
        <v>6.3E-2</v>
      </c>
      <c r="H376" s="146">
        <f>+PI()*G376^2/4</f>
        <v>3.1172453105244723E-3</v>
      </c>
      <c r="I376" s="156">
        <f>+D341+O341</f>
        <v>335.15933961645447</v>
      </c>
      <c r="J376" s="147">
        <f>+D374</f>
        <v>335.19872862978224</v>
      </c>
      <c r="K376" s="147">
        <f>+I376-J376</f>
        <v>-3.9389013327763678E-2</v>
      </c>
      <c r="L376" s="142">
        <f>(-2*POWER(2*9.81*G376*ABS(K376)/F376,0.5))*(LOG10(($D$2/(3.7*G376))+((2.51*$D$3*POWER(F376,0.5))/(G376*POWER(2*9.81*G376*ABS(K376),0.5)))))</f>
        <v>6.3935840014662168E-2</v>
      </c>
      <c r="M376" s="146">
        <f>+IF(K376&lt;0,-H376*L376,H376*L376)</f>
        <v>-1.9930369746014854E-4</v>
      </c>
      <c r="N376" s="142">
        <f>+M376/K376</f>
        <v>5.0598804240589504E-3</v>
      </c>
      <c r="O376" s="311"/>
    </row>
    <row r="377" spans="2:15" x14ac:dyDescent="0.25">
      <c r="B377" s="141"/>
      <c r="C377" s="142"/>
      <c r="D377" s="142"/>
      <c r="E377" s="144" t="s">
        <v>168</v>
      </c>
      <c r="F377" s="143">
        <v>184.94</v>
      </c>
      <c r="G377" s="145">
        <f>110/1000</f>
        <v>0.11</v>
      </c>
      <c r="H377" s="146">
        <f>+PI()*G377^2/4</f>
        <v>9.5033177771091243E-3</v>
      </c>
      <c r="I377" s="156">
        <f>+D349+O349</f>
        <v>335.72884281366134</v>
      </c>
      <c r="J377" s="147">
        <f>+D374</f>
        <v>335.19872862978224</v>
      </c>
      <c r="K377" s="147">
        <f>+I377-J377</f>
        <v>0.5301141838791068</v>
      </c>
      <c r="L377" s="142">
        <f>(-2*POWER(2*9.81*G377*ABS(K377)/F377,0.5))*(LOG10(($D$2/(3.7*G377))+((2.51*$D$3*POWER(F377,0.5))/(G377*POWER(2*9.81*G377*ABS(K377),0.5)))))</f>
        <v>0.55492569210383136</v>
      </c>
      <c r="M377" s="146">
        <f>+IF(K377&lt;0,-H377*L377,H377*L377)</f>
        <v>5.2736351947449247E-3</v>
      </c>
      <c r="N377" s="142">
        <f>+M377/K377</f>
        <v>9.9481118504604737E-3</v>
      </c>
      <c r="O377" s="311"/>
    </row>
    <row r="378" spans="2:15" ht="15.75" x14ac:dyDescent="0.3">
      <c r="B378" s="141"/>
      <c r="C378" s="142"/>
      <c r="D378" s="142"/>
      <c r="E378" s="142"/>
      <c r="F378" s="142"/>
      <c r="G378" s="142"/>
      <c r="H378" s="146"/>
      <c r="I378" s="152"/>
      <c r="J378" s="143"/>
      <c r="K378" s="142"/>
      <c r="L378" s="149" t="s">
        <v>166</v>
      </c>
      <c r="M378" s="150">
        <f>+SUM(M374:M377)-C374</f>
        <v>9.4543549843832675E-5</v>
      </c>
      <c r="N378" s="151">
        <f>+SUM(N374:N377)</f>
        <v>3.7858470885731202E-2</v>
      </c>
      <c r="O378" s="312"/>
    </row>
    <row r="379" spans="2:15" x14ac:dyDescent="0.25">
      <c r="B379" s="141"/>
      <c r="C379" s="142"/>
      <c r="D379" s="142"/>
      <c r="E379" s="142"/>
      <c r="F379" s="142"/>
      <c r="G379" s="142"/>
      <c r="H379" s="146"/>
      <c r="I379" s="142"/>
      <c r="J379" s="143"/>
      <c r="K379" s="142"/>
      <c r="L379" s="142"/>
      <c r="M379" s="142"/>
      <c r="N379" s="142"/>
      <c r="O379" s="312"/>
    </row>
    <row r="380" spans="2:15" x14ac:dyDescent="0.25">
      <c r="B380" s="154" t="s">
        <v>147</v>
      </c>
      <c r="C380" s="142">
        <f>0.79/1000</f>
        <v>7.9000000000000001E-4</v>
      </c>
      <c r="D380" s="147">
        <f>+D341+O341</f>
        <v>335.15933961645447</v>
      </c>
      <c r="E380" s="144" t="s">
        <v>140</v>
      </c>
      <c r="F380" s="143">
        <v>298.01</v>
      </c>
      <c r="G380" s="143">
        <f>63/1000</f>
        <v>6.3E-2</v>
      </c>
      <c r="H380" s="146">
        <f>+PI()*G380^2/4</f>
        <v>3.1172453105244723E-3</v>
      </c>
      <c r="I380" s="147">
        <f>+D374+O374</f>
        <v>335.20372320814909</v>
      </c>
      <c r="J380" s="147">
        <f>+D380</f>
        <v>335.15933961645447</v>
      </c>
      <c r="K380" s="147">
        <f>+I380-J380</f>
        <v>4.4383591694611368E-2</v>
      </c>
      <c r="L380" s="142">
        <f>(-2*POWER(2*9.81*G380*ABS(K380)/F380,0.5))*(LOG10(($D$2/(3.7*G380))+((2.51*$D$3*POWER(F380,0.5))/(G380*POWER(2*9.81*G380*ABS(K380),0.5)))))</f>
        <v>6.8570453843417173E-2</v>
      </c>
      <c r="M380" s="146">
        <f>+IF(K380&lt;0,-H380*L380,H380*L380)</f>
        <v>2.1375092568392696E-4</v>
      </c>
      <c r="N380" s="142">
        <f>+M380/K380</f>
        <v>4.8159898179190976E-3</v>
      </c>
      <c r="O380" s="311">
        <f>2*M382/N382</f>
        <v>5.1139942525533369E-3</v>
      </c>
    </row>
    <row r="381" spans="2:15" x14ac:dyDescent="0.25">
      <c r="B381" s="141"/>
      <c r="C381" s="142"/>
      <c r="D381" s="142"/>
      <c r="E381" s="144" t="s">
        <v>169</v>
      </c>
      <c r="F381" s="143">
        <v>119.71</v>
      </c>
      <c r="G381" s="143">
        <f>63/1000</f>
        <v>6.3E-2</v>
      </c>
      <c r="H381" s="146">
        <f>+PI()*G381^2/4</f>
        <v>3.1172453105244723E-3</v>
      </c>
      <c r="I381" s="147">
        <f>+D345+O345</f>
        <v>335.2660346948058</v>
      </c>
      <c r="J381" s="147">
        <f>+D380</f>
        <v>335.15933961645447</v>
      </c>
      <c r="K381" s="147">
        <f>+I381-J381</f>
        <v>0.10669507835132208</v>
      </c>
      <c r="L381" s="142">
        <f>(-2*POWER(2*9.81*G381*ABS(K381)/F381,0.5))*(LOG10(($D$2/(3.7*G381))+((2.51*$D$3*POWER(F381,0.5))/(G381*POWER(2*9.81*G381*ABS(K381),0.5)))))</f>
        <v>0.19344486012985912</v>
      </c>
      <c r="M381" s="146">
        <f>+IF(K381&lt;0,-H381*L381,H381*L381)</f>
        <v>6.0301508308486585E-4</v>
      </c>
      <c r="N381" s="142">
        <f>+M381/K381</f>
        <v>5.6517610034389539E-3</v>
      </c>
      <c r="O381" s="311"/>
    </row>
    <row r="382" spans="2:15" ht="15.75" x14ac:dyDescent="0.3">
      <c r="B382" s="141"/>
      <c r="C382" s="142"/>
      <c r="D382" s="142"/>
      <c r="E382" s="142"/>
      <c r="F382" s="142"/>
      <c r="G382" s="142"/>
      <c r="H382" s="146"/>
      <c r="I382" s="142"/>
      <c r="J382" s="142"/>
      <c r="K382" s="142"/>
      <c r="L382" s="149" t="s">
        <v>166</v>
      </c>
      <c r="M382" s="150">
        <f>+SUM(M380:M381)-C380</f>
        <v>2.6766008768792774E-5</v>
      </c>
      <c r="N382" s="151">
        <f>+SUM(N380:N381)</f>
        <v>1.0467750821358052E-2</v>
      </c>
      <c r="O382" s="312"/>
    </row>
    <row r="383" spans="2:15" x14ac:dyDescent="0.25">
      <c r="B383" s="141"/>
      <c r="C383" s="142"/>
      <c r="D383" s="142"/>
      <c r="E383" s="142"/>
      <c r="F383" s="142"/>
      <c r="G383" s="142"/>
      <c r="H383" s="146"/>
      <c r="I383" s="142"/>
      <c r="J383" s="142"/>
      <c r="K383" s="142"/>
      <c r="L383" s="142"/>
      <c r="M383" s="142"/>
      <c r="N383" s="142"/>
      <c r="O383" s="312"/>
    </row>
    <row r="384" spans="2:15" x14ac:dyDescent="0.25">
      <c r="B384" s="154" t="s">
        <v>148</v>
      </c>
      <c r="C384" s="142">
        <f>0.76/1000</f>
        <v>7.6000000000000004E-4</v>
      </c>
      <c r="D384" s="147">
        <f>+D345+O345</f>
        <v>335.2660346948058</v>
      </c>
      <c r="E384" s="144" t="s">
        <v>169</v>
      </c>
      <c r="F384" s="143">
        <v>119.71</v>
      </c>
      <c r="G384" s="143">
        <f>63/1000</f>
        <v>6.3E-2</v>
      </c>
      <c r="H384" s="146">
        <f>+PI()*G384^2/4</f>
        <v>3.1172453105244723E-3</v>
      </c>
      <c r="I384" s="147">
        <f>+D380+O380</f>
        <v>335.16445361070703</v>
      </c>
      <c r="J384" s="261">
        <f>+D384</f>
        <v>335.2660346948058</v>
      </c>
      <c r="K384" s="147">
        <f>+I384-J384</f>
        <v>-0.10158108409876832</v>
      </c>
      <c r="L384" s="142">
        <f>(-2*POWER(2*9.81*G384*ABS(K384)/F384,0.5))*(LOG10(($D$2/(3.7*G384))+((2.51*$D$3*POWER(F384,0.5))/(G384*POWER(2*9.81*G384*ABS(K384),0.5)))))</f>
        <v>0.18806469387068678</v>
      </c>
      <c r="M384" s="146">
        <f>+IF(K384&lt;0,-H384*L384,H384*L384)</f>
        <v>-5.8624378504361883E-4</v>
      </c>
      <c r="N384" s="142">
        <f>+M384/K384</f>
        <v>5.7711904755181394E-3</v>
      </c>
      <c r="O384" s="311">
        <f>2*M386/N386</f>
        <v>4.7799338483154328E-3</v>
      </c>
    </row>
    <row r="385" spans="2:15" x14ac:dyDescent="0.25">
      <c r="B385" s="141"/>
      <c r="C385" s="142"/>
      <c r="D385" s="142"/>
      <c r="E385" s="144" t="s">
        <v>122</v>
      </c>
      <c r="F385" s="143">
        <v>283.68</v>
      </c>
      <c r="G385" s="143">
        <f>75/1000</f>
        <v>7.4999999999999997E-2</v>
      </c>
      <c r="H385" s="146">
        <f>+PI()*G385^2/4</f>
        <v>4.4178646691106467E-3</v>
      </c>
      <c r="I385" s="147">
        <f>+D349+O349</f>
        <v>335.72884281366134</v>
      </c>
      <c r="J385" s="261">
        <f>+D384</f>
        <v>335.2660346948058</v>
      </c>
      <c r="K385" s="147">
        <f>+I385-J385</f>
        <v>0.4628081188555484</v>
      </c>
      <c r="L385" s="262">
        <f>(-2*POWER(2*9.81*G385*ABS(K385)/F385,0.5))*(LOG10(($D$2/(3.7*G385))+((2.51*$D$3*POWER(F385,0.5))/(G385*POWER(2*9.81*G385*ABS(K385),0.5)))))</f>
        <v>0.30944734715257916</v>
      </c>
      <c r="M385" s="146">
        <f>+IF(K385&lt;0,-H385*L385,H385*L385)</f>
        <v>1.3670965019353966E-3</v>
      </c>
      <c r="N385" s="142">
        <f>+M385/K385</f>
        <v>2.9539164207317949E-3</v>
      </c>
      <c r="O385" s="311"/>
    </row>
    <row r="386" spans="2:15" ht="15.75" x14ac:dyDescent="0.3">
      <c r="B386" s="141"/>
      <c r="C386" s="142"/>
      <c r="D386" s="142"/>
      <c r="E386" s="142"/>
      <c r="F386" s="142"/>
      <c r="G386" s="142"/>
      <c r="H386" s="142"/>
      <c r="I386" s="142"/>
      <c r="J386" s="142"/>
      <c r="K386" s="142"/>
      <c r="L386" s="149" t="s">
        <v>166</v>
      </c>
      <c r="M386" s="150">
        <f>+SUM(M384:M385)-C384</f>
        <v>2.0852716891777735E-5</v>
      </c>
      <c r="N386" s="151">
        <f>+SUM(N384:N385)</f>
        <v>8.7251068962499352E-3</v>
      </c>
      <c r="O386" s="312"/>
    </row>
    <row r="387" spans="2:15" x14ac:dyDescent="0.25">
      <c r="B387" s="154"/>
      <c r="C387" s="142"/>
      <c r="D387" s="142"/>
      <c r="E387" s="142"/>
      <c r="F387" s="142"/>
      <c r="G387" s="142"/>
      <c r="H387" s="142"/>
      <c r="I387" s="142"/>
      <c r="J387" s="142"/>
      <c r="K387" s="142"/>
      <c r="L387" s="142"/>
      <c r="M387" s="142"/>
      <c r="N387" s="142"/>
      <c r="O387" s="312"/>
    </row>
    <row r="388" spans="2:15" x14ac:dyDescent="0.25">
      <c r="B388" s="154" t="s">
        <v>142</v>
      </c>
      <c r="C388" s="142">
        <f>3.71/1000</f>
        <v>3.7099999999999998E-3</v>
      </c>
      <c r="D388" s="147">
        <f>+D349+O349</f>
        <v>335.72884281366134</v>
      </c>
      <c r="E388" s="144" t="s">
        <v>168</v>
      </c>
      <c r="F388" s="143">
        <v>184.94</v>
      </c>
      <c r="G388" s="145">
        <f>110/1000</f>
        <v>0.11</v>
      </c>
      <c r="H388" s="146">
        <f>+PI()*G388^2/4</f>
        <v>9.5033177771091243E-3</v>
      </c>
      <c r="I388" s="147">
        <f>+D374+O374</f>
        <v>335.20372320814909</v>
      </c>
      <c r="J388" s="261">
        <f>+D388</f>
        <v>335.72884281366134</v>
      </c>
      <c r="K388" s="147">
        <f>+I388-J388</f>
        <v>-0.52511960551225911</v>
      </c>
      <c r="L388" s="262">
        <f>(-2*POWER(2*9.81*G388*ABS(K388)/F388,0.5))*(LOG10(($D$2/(3.7*G388))+((2.51*$D$3*POWER(F388,0.5))/(G388*POWER(2*9.81*G388*ABS(K388),0.5)))))</f>
        <v>0.55198749075619813</v>
      </c>
      <c r="M388" s="146">
        <f>+IF(K388&lt;0,-H388*L388,H388*L388)</f>
        <v>-5.2457125336452361E-3</v>
      </c>
      <c r="N388" s="142">
        <f>+M388/K388</f>
        <v>9.9895575761792289E-3</v>
      </c>
      <c r="O388" s="311">
        <f>2*M391/N391</f>
        <v>4.0127766245888832E-3</v>
      </c>
    </row>
    <row r="389" spans="2:15" x14ac:dyDescent="0.25">
      <c r="B389" s="141"/>
      <c r="C389" s="142"/>
      <c r="D389" s="142"/>
      <c r="E389" s="144" t="s">
        <v>171</v>
      </c>
      <c r="F389" s="143">
        <v>283.68</v>
      </c>
      <c r="G389" s="143">
        <f>75/1000</f>
        <v>7.4999999999999997E-2</v>
      </c>
      <c r="H389" s="146">
        <f>+PI()*G389^2/4</f>
        <v>4.4178646691106467E-3</v>
      </c>
      <c r="I389" s="147">
        <f>+D384+O384</f>
        <v>335.27081462865414</v>
      </c>
      <c r="J389" s="261">
        <f>+D388</f>
        <v>335.72884281366134</v>
      </c>
      <c r="K389" s="147">
        <f>+I389-J389</f>
        <v>-0.45802818500720832</v>
      </c>
      <c r="L389" s="262">
        <f>(-2*POWER(2*9.81*G389*ABS(K389)/F389,0.5))*(LOG10(($D$2/(3.7*G389))+((2.51*$D$3*POWER(F389,0.5))/(G389*POWER(2*9.81*G389*ABS(K389),0.5)))))</f>
        <v>0.30762712990436936</v>
      </c>
      <c r="M389" s="146">
        <f>+IF(K389&lt;0,-H389*L389,H389*L389)</f>
        <v>-1.3590550284644247E-3</v>
      </c>
      <c r="N389" s="142">
        <f>+M389/K389</f>
        <v>2.967186459154334E-3</v>
      </c>
      <c r="O389" s="311"/>
    </row>
    <row r="390" spans="2:15" x14ac:dyDescent="0.25">
      <c r="B390" s="141"/>
      <c r="C390" s="142"/>
      <c r="D390" s="142"/>
      <c r="E390" s="144" t="s">
        <v>170</v>
      </c>
      <c r="F390" s="143">
        <v>372.26</v>
      </c>
      <c r="G390" s="145">
        <f>110/1000</f>
        <v>0.11</v>
      </c>
      <c r="H390" s="146">
        <f>+PI()*G390^2/4</f>
        <v>9.5033177771091243E-3</v>
      </c>
      <c r="I390" s="147">
        <v>339.29610096713299</v>
      </c>
      <c r="J390" s="261">
        <f>+D388</f>
        <v>335.72884281366134</v>
      </c>
      <c r="K390" s="147">
        <f>+I390-J390</f>
        <v>3.5672581534716414</v>
      </c>
      <c r="L390" s="262">
        <f>(-2*POWER(2*9.81*G390*ABS(K390)/F390,0.5))*(LOG10(($D$2/(3.7*G390))+((2.51*$D$3*POWER(F390,0.5))/(G390*POWER(2*9.81*G390*ABS(K390),0.5)))))</f>
        <v>1.0887337931648511</v>
      </c>
      <c r="M390" s="146">
        <f>+IF(K390&lt;0,-H390*L390,H390*L390)</f>
        <v>1.0346583211122978E-2</v>
      </c>
      <c r="N390" s="142">
        <f>+M390/K390</f>
        <v>2.9004301808249352E-3</v>
      </c>
      <c r="O390" s="311"/>
    </row>
    <row r="391" spans="2:15" ht="16.5" thickBot="1" x14ac:dyDescent="0.35">
      <c r="B391" s="299"/>
      <c r="C391" s="300"/>
      <c r="D391" s="300"/>
      <c r="E391" s="300"/>
      <c r="F391" s="300"/>
      <c r="G391" s="300"/>
      <c r="H391" s="300"/>
      <c r="I391" s="300"/>
      <c r="J391" s="300"/>
      <c r="K391" s="300"/>
      <c r="L391" s="301" t="s">
        <v>166</v>
      </c>
      <c r="M391" s="302">
        <f>+SUM(M388:M390)-C388</f>
        <v>3.1815649013317189E-5</v>
      </c>
      <c r="N391" s="303">
        <f>+SUM(N388:N390)</f>
        <v>1.5857174216158499E-2</v>
      </c>
      <c r="O391" s="313"/>
    </row>
    <row r="393" spans="2:15" ht="15.75" thickBot="1" x14ac:dyDescent="0.3"/>
    <row r="394" spans="2:15" ht="15.75" thickBot="1" x14ac:dyDescent="0.3">
      <c r="B394" s="131">
        <f>+B355+1</f>
        <v>11</v>
      </c>
      <c r="D394" s="297"/>
    </row>
    <row r="395" spans="2:15" ht="32.25" thickBot="1" x14ac:dyDescent="0.3">
      <c r="B395" s="125" t="s">
        <v>151</v>
      </c>
      <c r="C395" s="298" t="s">
        <v>161</v>
      </c>
      <c r="D395" s="298" t="s">
        <v>153</v>
      </c>
      <c r="E395" s="125" t="s">
        <v>152</v>
      </c>
      <c r="F395" s="125" t="s">
        <v>78</v>
      </c>
      <c r="G395" s="125" t="s">
        <v>115</v>
      </c>
      <c r="H395" s="125" t="s">
        <v>154</v>
      </c>
      <c r="I395" s="125" t="s">
        <v>155</v>
      </c>
      <c r="J395" s="125" t="s">
        <v>156</v>
      </c>
      <c r="K395" s="125" t="s">
        <v>157</v>
      </c>
      <c r="L395" s="125" t="s">
        <v>82</v>
      </c>
      <c r="M395" s="125" t="s">
        <v>164</v>
      </c>
      <c r="N395" s="125" t="s">
        <v>158</v>
      </c>
      <c r="O395" s="309" t="s">
        <v>165</v>
      </c>
    </row>
    <row r="396" spans="2:15" x14ac:dyDescent="0.25">
      <c r="B396" s="132" t="s">
        <v>127</v>
      </c>
      <c r="C396" s="133">
        <f>2.97/1000</f>
        <v>2.97E-3</v>
      </c>
      <c r="D396" s="134">
        <f>+D357+O357</f>
        <v>336.42601510738291</v>
      </c>
      <c r="E396" s="135" t="s">
        <v>110</v>
      </c>
      <c r="F396" s="136">
        <v>310.83</v>
      </c>
      <c r="G396" s="137">
        <f>110/1000</f>
        <v>0.11</v>
      </c>
      <c r="H396" s="138">
        <f>+PI()*G396^2/4</f>
        <v>9.5033177771091243E-3</v>
      </c>
      <c r="I396" s="134">
        <v>339.29610096713299</v>
      </c>
      <c r="J396" s="134">
        <f>+D396</f>
        <v>336.42601510738291</v>
      </c>
      <c r="K396" s="134">
        <f>+I396-J396</f>
        <v>2.8700858597500769</v>
      </c>
      <c r="L396" s="133">
        <f>(-2*POWER(2*9.81*G396*ABS(K396)/F396,0.5))*(LOG10(($D$2/(3.7*G396))+((2.51*$D$3*POWER(F396,0.5))/(G396*POWER(2*9.81*G396*ABS(K396),0.5)))))</f>
        <v>1.0664947867124004</v>
      </c>
      <c r="M396" s="139">
        <f>+IF(K396&lt;0,-H396*L396,H396*L396)</f>
        <v>1.0135238865758159E-2</v>
      </c>
      <c r="N396" s="133">
        <f>+M396/K396</f>
        <v>3.5313364690214258E-3</v>
      </c>
      <c r="O396" s="310">
        <f>2*M398/N398</f>
        <v>3.2894036219225527E-3</v>
      </c>
    </row>
    <row r="397" spans="2:15" x14ac:dyDescent="0.25">
      <c r="B397" s="141"/>
      <c r="C397" s="142"/>
      <c r="D397" s="143"/>
      <c r="E397" s="144" t="s">
        <v>138</v>
      </c>
      <c r="F397" s="143">
        <v>240.22</v>
      </c>
      <c r="G397" s="145">
        <f>110/1000</f>
        <v>0.11</v>
      </c>
      <c r="H397" s="146">
        <f>+PI()*G397^2/4</f>
        <v>9.5033177771091243E-3</v>
      </c>
      <c r="I397" s="147">
        <f>+D361+O361</f>
        <v>335.24001016322592</v>
      </c>
      <c r="J397" s="147">
        <f>+D396</f>
        <v>336.42601510738291</v>
      </c>
      <c r="K397" s="147">
        <f>+I397-J397</f>
        <v>-1.1860049441569913</v>
      </c>
      <c r="L397" s="142">
        <f>(-2*POWER(2*9.81*G397*ABS(K397)/F397,0.5))*(LOG10(($D$2/(3.7*G397))+((2.51*$D$3*POWER(F397,0.5))/(G397*POWER(2*9.81*G397*ABS(K397),0.5)))))</f>
        <v>0.75231791563136186</v>
      </c>
      <c r="M397" s="146">
        <f>+IF(K397&lt;0,-H397*L397,H397*L397)</f>
        <v>-7.1495162216572037E-3</v>
      </c>
      <c r="N397" s="142">
        <f>+M397/K397</f>
        <v>6.0282347530507627E-3</v>
      </c>
      <c r="O397" s="311"/>
    </row>
    <row r="398" spans="2:15" ht="15.75" x14ac:dyDescent="0.3">
      <c r="B398" s="141"/>
      <c r="C398" s="142"/>
      <c r="D398" s="143"/>
      <c r="E398" s="144"/>
      <c r="F398" s="143"/>
      <c r="G398" s="145"/>
      <c r="H398" s="146"/>
      <c r="I398" s="147"/>
      <c r="J398" s="147"/>
      <c r="K398" s="147"/>
      <c r="L398" s="149" t="s">
        <v>166</v>
      </c>
      <c r="M398" s="150">
        <f>+SUM(M396:M397)-C396</f>
        <v>1.5722644100955429E-5</v>
      </c>
      <c r="N398" s="151">
        <f>+SUM(N396:N397)</f>
        <v>9.5595712220721881E-3</v>
      </c>
      <c r="O398" s="311"/>
    </row>
    <row r="399" spans="2:15" x14ac:dyDescent="0.25">
      <c r="B399" s="141"/>
      <c r="C399" s="142"/>
      <c r="D399" s="143"/>
      <c r="E399" s="144"/>
      <c r="F399" s="142"/>
      <c r="G399" s="142"/>
      <c r="H399" s="146"/>
      <c r="I399" s="152"/>
      <c r="J399" s="142"/>
      <c r="K399" s="142"/>
      <c r="L399" s="142"/>
      <c r="M399" s="142"/>
      <c r="N399" s="142"/>
      <c r="O399" s="312"/>
    </row>
    <row r="400" spans="2:15" x14ac:dyDescent="0.25">
      <c r="B400" s="154" t="s">
        <v>128</v>
      </c>
      <c r="C400" s="142">
        <f>3.73/1000</f>
        <v>3.7299999999999998E-3</v>
      </c>
      <c r="D400" s="147">
        <f>+D361+O361</f>
        <v>335.24001016322592</v>
      </c>
      <c r="E400" s="144" t="s">
        <v>138</v>
      </c>
      <c r="F400" s="143">
        <v>240.22</v>
      </c>
      <c r="G400" s="155">
        <f>110/1000</f>
        <v>0.11</v>
      </c>
      <c r="H400" s="146">
        <f>+PI()*G400^2/4</f>
        <v>9.5033177771091243E-3</v>
      </c>
      <c r="I400" s="156">
        <f>+D396+O396</f>
        <v>336.42930451100483</v>
      </c>
      <c r="J400" s="147">
        <f>+D400</f>
        <v>335.24001016322592</v>
      </c>
      <c r="K400" s="147">
        <f>+I400-J400</f>
        <v>1.1892943477789117</v>
      </c>
      <c r="L400" s="142">
        <f>(-2*POWER(2*9.81*G400*ABS(K400)/F400,0.5))*(LOG10(($D$2/(3.7*G400))+((2.51*$D$3*POWER(F400,0.5))/(G400*POWER(2*9.81*G400*ABS(K400),0.5)))))</f>
        <v>0.75348279229142778</v>
      </c>
      <c r="M400" s="146">
        <f>+IF(K400&lt;0,-H400*L400,H400*L400)</f>
        <v>7.1605864147289474E-3</v>
      </c>
      <c r="N400" s="142">
        <f>+M400/K400</f>
        <v>6.0208697940100624E-3</v>
      </c>
      <c r="O400" s="311">
        <f>2*M403/N403</f>
        <v>4.8257253058133949E-3</v>
      </c>
    </row>
    <row r="401" spans="2:15" x14ac:dyDescent="0.25">
      <c r="B401" s="141"/>
      <c r="C401" s="142"/>
      <c r="D401" s="143"/>
      <c r="E401" s="144" t="s">
        <v>139</v>
      </c>
      <c r="F401" s="147">
        <v>237.3</v>
      </c>
      <c r="G401" s="155">
        <f>110/1000</f>
        <v>0.11</v>
      </c>
      <c r="H401" s="146">
        <f>+PI()*G401^2/4</f>
        <v>9.5033177771091243E-3</v>
      </c>
      <c r="I401" s="156">
        <f>+D366+O366</f>
        <v>335.04664949783421</v>
      </c>
      <c r="J401" s="147">
        <f>+D400</f>
        <v>335.24001016322592</v>
      </c>
      <c r="K401" s="147">
        <f>+I401-J401</f>
        <v>-0.19336066539170815</v>
      </c>
      <c r="L401" s="142">
        <f>(-2*POWER(2*9.81*G401*ABS(K401)/F401,0.5))*(LOG10(($D$2/(3.7*G401))+((2.51*$D$3*POWER(F401,0.5))/(G401*POWER(2*9.81*G401*ABS(K401),0.5)))))</f>
        <v>0.27317371883378572</v>
      </c>
      <c r="M401" s="146">
        <f>+IF(K401&lt;0,-H401*L401,H401*L401)</f>
        <v>-2.5960566584321255E-3</v>
      </c>
      <c r="N401" s="142">
        <f>+M401/K401</f>
        <v>1.3425981200328719E-2</v>
      </c>
      <c r="O401" s="311"/>
    </row>
    <row r="402" spans="2:15" x14ac:dyDescent="0.25">
      <c r="B402" s="141"/>
      <c r="C402" s="142"/>
      <c r="D402" s="143"/>
      <c r="E402" s="144" t="s">
        <v>112</v>
      </c>
      <c r="F402" s="143">
        <v>401.36</v>
      </c>
      <c r="G402" s="155">
        <f>110/1000</f>
        <v>0.11</v>
      </c>
      <c r="H402" s="146">
        <f>+PI()*G402^2/4</f>
        <v>9.5033177771091243E-3</v>
      </c>
      <c r="I402" s="156">
        <f>+D374+O374</f>
        <v>335.20372320814909</v>
      </c>
      <c r="J402" s="147">
        <f>+D400</f>
        <v>335.24001016322592</v>
      </c>
      <c r="K402" s="147">
        <f>+I402-J402</f>
        <v>-3.6286955076832328E-2</v>
      </c>
      <c r="L402" s="142">
        <f>(-2*POWER(2*9.81*G402*ABS(K402)/F402,0.5))*(LOG10(($D$2/(3.7*G402))+((2.51*$D$3*POWER(F402,0.5))/(G402*POWER(2*9.81*G402*ABS(K402),0.5)))))</f>
        <v>7.7709840956623394E-2</v>
      </c>
      <c r="M402" s="146">
        <f>+IF(K402&lt;0,-H402*L402,H402*L402)</f>
        <v>-7.3850131301940176E-4</v>
      </c>
      <c r="N402" s="142">
        <f>+M402/K402</f>
        <v>2.0351702463205664E-2</v>
      </c>
      <c r="O402" s="311"/>
    </row>
    <row r="403" spans="2:15" ht="15.75" x14ac:dyDescent="0.3">
      <c r="B403" s="141"/>
      <c r="C403" s="142"/>
      <c r="D403" s="143"/>
      <c r="E403" s="144"/>
      <c r="F403" s="143"/>
      <c r="G403" s="155"/>
      <c r="H403" s="146"/>
      <c r="I403" s="156"/>
      <c r="J403" s="147"/>
      <c r="K403" s="147"/>
      <c r="L403" s="149" t="s">
        <v>166</v>
      </c>
      <c r="M403" s="150">
        <f>+SUM(M400:M402)-C400</f>
        <v>9.6028443277419717E-5</v>
      </c>
      <c r="N403" s="151">
        <f>+SUM(N400:N402)</f>
        <v>3.9798553457544447E-2</v>
      </c>
      <c r="O403" s="312"/>
    </row>
    <row r="404" spans="2:15" x14ac:dyDescent="0.25">
      <c r="B404" s="141"/>
      <c r="C404" s="142"/>
      <c r="D404" s="143"/>
      <c r="E404" s="144"/>
      <c r="F404" s="142"/>
      <c r="G404" s="142"/>
      <c r="H404" s="146"/>
      <c r="I404" s="152"/>
      <c r="J404" s="143"/>
      <c r="K404" s="142"/>
      <c r="L404" s="142"/>
      <c r="M404" s="142"/>
      <c r="N404" s="142"/>
      <c r="O404" s="312"/>
    </row>
    <row r="405" spans="2:15" x14ac:dyDescent="0.25">
      <c r="B405" s="154" t="s">
        <v>141</v>
      </c>
      <c r="C405" s="179">
        <f>1.9/1000</f>
        <v>1.9E-3</v>
      </c>
      <c r="D405" s="147">
        <f>+D366+O366</f>
        <v>335.04664949783421</v>
      </c>
      <c r="E405" s="144" t="s">
        <v>139</v>
      </c>
      <c r="F405" s="147">
        <v>237.3</v>
      </c>
      <c r="G405" s="155">
        <f>110/1000</f>
        <v>0.11</v>
      </c>
      <c r="H405" s="146">
        <f>+PI()*G405^2/4</f>
        <v>9.5033177771091243E-3</v>
      </c>
      <c r="I405" s="156">
        <f>+D400+O400</f>
        <v>335.24483588853172</v>
      </c>
      <c r="J405" s="147">
        <f>+D405</f>
        <v>335.04664949783421</v>
      </c>
      <c r="K405" s="147">
        <f>+I405-J405</f>
        <v>0.19818639069751498</v>
      </c>
      <c r="L405" s="142">
        <f>(-2*POWER(2*9.81*G405*ABS(K405)/F405,0.5))*(LOG10(($D$2/(3.7*G405))+((2.51*$D$3*POWER(F405,0.5))/(G405*POWER(2*9.81*G405*ABS(K405),0.5)))))</f>
        <v>0.27701299549909147</v>
      </c>
      <c r="M405" s="146">
        <f>+IF(K405&lt;0,-H405*L405,H405*L405)</f>
        <v>2.6325425246167657E-3</v>
      </c>
      <c r="N405" s="142">
        <f>+M405/K405</f>
        <v>1.3283164980963422E-2</v>
      </c>
      <c r="O405" s="311">
        <f>2*M407/N407</f>
        <v>4.8515869537395463E-3</v>
      </c>
    </row>
    <row r="406" spans="2:15" x14ac:dyDescent="0.25">
      <c r="B406" s="141"/>
      <c r="C406" s="142"/>
      <c r="D406" s="143"/>
      <c r="E406" s="144" t="s">
        <v>117</v>
      </c>
      <c r="F406" s="143">
        <v>401.35</v>
      </c>
      <c r="G406" s="143">
        <f>75/1000</f>
        <v>7.4999999999999997E-2</v>
      </c>
      <c r="H406" s="146">
        <f>+PI()*G406^2/4</f>
        <v>4.4178646691106467E-3</v>
      </c>
      <c r="I406" s="156">
        <f>+D370+O370</f>
        <v>334.84786234401594</v>
      </c>
      <c r="J406" s="147">
        <f>+D405</f>
        <v>335.04664949783421</v>
      </c>
      <c r="K406" s="147">
        <f>+I406-J406</f>
        <v>-0.19878715381827305</v>
      </c>
      <c r="L406" s="142">
        <f>(-2*POWER(2*9.81*G406*ABS(K406)/F406,0.5))*(LOG10(($D$2/(3.7*G406))+((2.51*$D$3*POWER(F406,0.5))/(G406*POWER(2*9.81*G406*ABS(K406),0.5)))))</f>
        <v>0.15660899633516143</v>
      </c>
      <c r="M406" s="146">
        <f>+IF(K406&lt;0,-H406*L406,H406*L406)</f>
        <v>-6.9187735177398844E-4</v>
      </c>
      <c r="N406" s="142">
        <f>+M406/K406</f>
        <v>3.4804932737579606E-3</v>
      </c>
      <c r="O406" s="311"/>
    </row>
    <row r="407" spans="2:15" ht="15.75" x14ac:dyDescent="0.3">
      <c r="B407" s="141"/>
      <c r="C407" s="142"/>
      <c r="D407" s="143"/>
      <c r="E407" s="144"/>
      <c r="F407" s="142"/>
      <c r="G407" s="142"/>
      <c r="H407" s="146"/>
      <c r="I407" s="152"/>
      <c r="J407" s="143"/>
      <c r="K407" s="142"/>
      <c r="L407" s="149" t="s">
        <v>166</v>
      </c>
      <c r="M407" s="150">
        <f>+SUM(M405:M406)-C405</f>
        <v>4.0665172842777259E-5</v>
      </c>
      <c r="N407" s="151">
        <f>+SUM(N405:N406)</f>
        <v>1.6763658254721384E-2</v>
      </c>
      <c r="O407" s="312"/>
    </row>
    <row r="408" spans="2:15" ht="15.75" x14ac:dyDescent="0.3">
      <c r="B408" s="141"/>
      <c r="C408" s="142"/>
      <c r="D408" s="143"/>
      <c r="E408" s="144"/>
      <c r="F408" s="142"/>
      <c r="G408" s="142"/>
      <c r="H408" s="146"/>
      <c r="I408" s="152"/>
      <c r="J408" s="143"/>
      <c r="K408" s="142"/>
      <c r="L408" s="149"/>
      <c r="M408" s="150"/>
      <c r="N408" s="151"/>
      <c r="O408" s="312"/>
    </row>
    <row r="409" spans="2:15" x14ac:dyDescent="0.25">
      <c r="B409" s="154" t="s">
        <v>145</v>
      </c>
      <c r="C409" s="143">
        <f>1.95/1000</f>
        <v>1.9499999999999999E-3</v>
      </c>
      <c r="D409" s="147">
        <f>+D370+O370</f>
        <v>334.84786234401594</v>
      </c>
      <c r="E409" s="144" t="s">
        <v>117</v>
      </c>
      <c r="F409" s="143">
        <v>401.35</v>
      </c>
      <c r="G409" s="143">
        <f>75/1000</f>
        <v>7.4999999999999997E-2</v>
      </c>
      <c r="H409" s="146">
        <f>+PI()*G409^2/4</f>
        <v>4.4178646691106467E-3</v>
      </c>
      <c r="I409" s="147">
        <f>+D405+O405</f>
        <v>335.05150108478796</v>
      </c>
      <c r="J409" s="147">
        <f>+D409</f>
        <v>334.84786234401594</v>
      </c>
      <c r="K409" s="147">
        <f>+I409-J409</f>
        <v>0.20363874077202127</v>
      </c>
      <c r="L409" s="262">
        <f>(-2*POWER(2*9.81*G409*ABS(K409)/F409,0.5))*(LOG10(($D$2/(3.7*G409))+((2.51*$D$3*POWER(F409,0.5))/(G409*POWER(2*9.81*G409*ABS(K409),0.5)))))</f>
        <v>0.15879347548401587</v>
      </c>
      <c r="M409" s="146">
        <f>+IF(K409&lt;0,-H409*L409,H409*L409)</f>
        <v>7.0152808502612133E-4</v>
      </c>
      <c r="N409" s="142">
        <f>+M409/K409</f>
        <v>3.4449637744101936E-3</v>
      </c>
      <c r="O409" s="311">
        <f>2*M411/N411</f>
        <v>4.8709350178521823E-3</v>
      </c>
    </row>
    <row r="410" spans="2:15" x14ac:dyDescent="0.25">
      <c r="B410" s="141"/>
      <c r="C410" s="142"/>
      <c r="D410" s="143"/>
      <c r="E410" s="144" t="s">
        <v>167</v>
      </c>
      <c r="F410" s="143">
        <v>249.85</v>
      </c>
      <c r="G410" s="143">
        <f>75/1000</f>
        <v>7.4999999999999997E-2</v>
      </c>
      <c r="H410" s="146">
        <f>+PI()*G410^2/4</f>
        <v>4.4178646691106467E-3</v>
      </c>
      <c r="I410" s="147">
        <f>+D374+O374</f>
        <v>335.20372320814909</v>
      </c>
      <c r="J410" s="147">
        <f>+D409</f>
        <v>334.84786234401594</v>
      </c>
      <c r="K410" s="147">
        <f>+I410-J410</f>
        <v>0.35586086413314888</v>
      </c>
      <c r="L410" s="142">
        <f>(-2*POWER(2*9.81*G410*ABS(K410)/F410,0.5))*(LOG10(($D$2/(3.7*G410))+((2.51*$D$3*POWER(F410,0.5))/(G410*POWER(2*9.81*G410*ABS(K410),0.5)))))</f>
        <v>0.2864558309992164</v>
      </c>
      <c r="M410" s="146">
        <f>+IF(K410&lt;0,-H410*L410,H410*L410)</f>
        <v>1.2655230950321685E-3</v>
      </c>
      <c r="N410" s="142">
        <f>+M410/K410</f>
        <v>3.5562300398356266E-3</v>
      </c>
      <c r="O410" s="311"/>
    </row>
    <row r="411" spans="2:15" ht="15.75" x14ac:dyDescent="0.3">
      <c r="B411" s="141"/>
      <c r="C411" s="142"/>
      <c r="D411" s="152"/>
      <c r="E411" s="144"/>
      <c r="F411" s="142"/>
      <c r="G411" s="142"/>
      <c r="H411" s="146"/>
      <c r="I411" s="152"/>
      <c r="J411" s="143"/>
      <c r="K411" s="142"/>
      <c r="L411" s="149" t="s">
        <v>166</v>
      </c>
      <c r="M411" s="150">
        <f>+SUM(M409:M410)-C409</f>
        <v>1.7051180058290025E-5</v>
      </c>
      <c r="N411" s="151">
        <f>+SUM(N409:N410)</f>
        <v>7.0011938142458202E-3</v>
      </c>
      <c r="O411" s="312"/>
    </row>
    <row r="412" spans="2:15" x14ac:dyDescent="0.25">
      <c r="B412" s="141"/>
      <c r="C412" s="142"/>
      <c r="D412" s="152"/>
      <c r="E412" s="144"/>
      <c r="F412" s="142"/>
      <c r="G412" s="142"/>
      <c r="H412" s="146"/>
      <c r="I412" s="152"/>
      <c r="J412" s="143"/>
      <c r="K412" s="142"/>
      <c r="L412" s="142"/>
      <c r="M412" s="142"/>
      <c r="N412" s="142"/>
      <c r="O412" s="312"/>
    </row>
    <row r="413" spans="2:15" x14ac:dyDescent="0.25">
      <c r="B413" s="154" t="s">
        <v>146</v>
      </c>
      <c r="C413" s="143">
        <f>4.52/1000</f>
        <v>4.5199999999999997E-3</v>
      </c>
      <c r="D413" s="156">
        <f>+D374+O374</f>
        <v>335.20372320814909</v>
      </c>
      <c r="E413" s="144" t="s">
        <v>112</v>
      </c>
      <c r="F413" s="143">
        <v>401.36</v>
      </c>
      <c r="G413" s="145">
        <f>110/1000</f>
        <v>0.11</v>
      </c>
      <c r="H413" s="146">
        <f>+PI()*G413^2/4</f>
        <v>9.5033177771091243E-3</v>
      </c>
      <c r="I413" s="156">
        <f>+D400+O400</f>
        <v>335.24483588853172</v>
      </c>
      <c r="J413" s="147">
        <f>+D413</f>
        <v>335.20372320814909</v>
      </c>
      <c r="K413" s="147">
        <f>+I413-J413</f>
        <v>4.1112680382639155E-2</v>
      </c>
      <c r="L413" s="142">
        <f>(-2*POWER(2*9.81*G413*ABS(K413)/F413,0.5))*(LOG10(($D$2/(3.7*G413))+((2.51*$D$3*POWER(F413,0.5))/(G413*POWER(2*9.81*G413*ABS(K413),0.5)))))</f>
        <v>8.352022727551052E-2</v>
      </c>
      <c r="M413" s="146">
        <f>+IF(K413&lt;0,-H413*L413,H413*L413)</f>
        <v>7.9371926061555347E-4</v>
      </c>
      <c r="N413" s="142">
        <f>+M413/K413</f>
        <v>1.9305947781276773E-2</v>
      </c>
      <c r="O413" s="311">
        <f>2*M417/N417</f>
        <v>4.6054835032534611E-3</v>
      </c>
    </row>
    <row r="414" spans="2:15" x14ac:dyDescent="0.25">
      <c r="B414" s="141"/>
      <c r="C414" s="142"/>
      <c r="D414" s="152"/>
      <c r="E414" s="144" t="s">
        <v>167</v>
      </c>
      <c r="F414" s="143">
        <v>249.85</v>
      </c>
      <c r="G414" s="145">
        <f>75/1000</f>
        <v>7.4999999999999997E-2</v>
      </c>
      <c r="H414" s="146">
        <f>+PI()*G414^2/4</f>
        <v>4.4178646691106467E-3</v>
      </c>
      <c r="I414" s="156">
        <f>+D409+O409</f>
        <v>334.85273327903377</v>
      </c>
      <c r="J414" s="147">
        <f>+D413</f>
        <v>335.20372320814909</v>
      </c>
      <c r="K414" s="147">
        <f>+I414-J414</f>
        <v>-0.35098992911531468</v>
      </c>
      <c r="L414" s="142">
        <f>(-2*POWER(2*9.81*G414*ABS(K414)/F414,0.5))*(LOG10(($D$2/(3.7*G414))+((2.51*$D$3*POWER(F414,0.5))/(G414*POWER(2*9.81*G414*ABS(K414),0.5)))))</f>
        <v>0.28421843839759431</v>
      </c>
      <c r="M414" s="146">
        <f>+IF(K414&lt;0,-H414*L414,H414*L414)</f>
        <v>-1.2556385973065327E-3</v>
      </c>
      <c r="N414" s="142">
        <f>+M414/K414</f>
        <v>3.5774205843211062E-3</v>
      </c>
      <c r="O414" s="311"/>
    </row>
    <row r="415" spans="2:15" x14ac:dyDescent="0.25">
      <c r="B415" s="141"/>
      <c r="C415" s="142"/>
      <c r="D415" s="152"/>
      <c r="E415" s="144" t="s">
        <v>140</v>
      </c>
      <c r="F415" s="143">
        <v>298.01</v>
      </c>
      <c r="G415" s="145">
        <f>63/1000</f>
        <v>6.3E-2</v>
      </c>
      <c r="H415" s="146">
        <f>+PI()*G415^2/4</f>
        <v>3.1172453105244723E-3</v>
      </c>
      <c r="I415" s="156">
        <f>+D380+O380</f>
        <v>335.16445361070703</v>
      </c>
      <c r="J415" s="147">
        <f>+D413</f>
        <v>335.20372320814909</v>
      </c>
      <c r="K415" s="147">
        <f>+I415-J415</f>
        <v>-3.9269597442057602E-2</v>
      </c>
      <c r="L415" s="142">
        <f>(-2*POWER(2*9.81*G415*ABS(K415)/F415,0.5))*(LOG10(($D$2/(3.7*G415))+((2.51*$D$3*POWER(F415,0.5))/(G415*POWER(2*9.81*G415*ABS(K415),0.5)))))</f>
        <v>6.3822054249410551E-2</v>
      </c>
      <c r="M415" s="146">
        <f>+IF(K415&lt;0,-H415*L415,H415*L415)</f>
        <v>-1.989489993170135E-4</v>
      </c>
      <c r="N415" s="142">
        <f>+M415/K415</f>
        <v>5.0662347535027144E-3</v>
      </c>
      <c r="O415" s="311"/>
    </row>
    <row r="416" spans="2:15" x14ac:dyDescent="0.25">
      <c r="B416" s="141"/>
      <c r="C416" s="142"/>
      <c r="D416" s="142"/>
      <c r="E416" s="144" t="s">
        <v>168</v>
      </c>
      <c r="F416" s="143">
        <v>184.94</v>
      </c>
      <c r="G416" s="145">
        <f>110/1000</f>
        <v>0.11</v>
      </c>
      <c r="H416" s="146">
        <f>+PI()*G416^2/4</f>
        <v>9.5033177771091243E-3</v>
      </c>
      <c r="I416" s="156">
        <f>+D388+O388</f>
        <v>335.73285559028591</v>
      </c>
      <c r="J416" s="147">
        <f>+D413</f>
        <v>335.20372320814909</v>
      </c>
      <c r="K416" s="147">
        <f>+I416-J416</f>
        <v>0.52913238213682234</v>
      </c>
      <c r="L416" s="142">
        <f>(-2*POWER(2*9.81*G416*ABS(K416)/F416,0.5))*(LOG10(($D$2/(3.7*G416))+((2.51*$D$3*POWER(F416,0.5))/(G416*POWER(2*9.81*G416*ABS(K416),0.5)))))</f>
        <v>0.55434909881806549</v>
      </c>
      <c r="M416" s="146">
        <f>+IF(K416&lt;0,-H416*L416,H416*L416)</f>
        <v>5.2681556455221445E-3</v>
      </c>
      <c r="N416" s="142">
        <f>+M416/K416</f>
        <v>9.9562147836189541E-3</v>
      </c>
      <c r="O416" s="311"/>
    </row>
    <row r="417" spans="2:15" ht="15.75" x14ac:dyDescent="0.3">
      <c r="B417" s="141"/>
      <c r="C417" s="142"/>
      <c r="D417" s="142"/>
      <c r="E417" s="142"/>
      <c r="F417" s="142"/>
      <c r="G417" s="142"/>
      <c r="H417" s="146"/>
      <c r="I417" s="152"/>
      <c r="J417" s="143"/>
      <c r="K417" s="142"/>
      <c r="L417" s="149" t="s">
        <v>166</v>
      </c>
      <c r="M417" s="150">
        <f>+SUM(M413:M416)-C413</f>
        <v>8.7287309514152284E-5</v>
      </c>
      <c r="N417" s="151">
        <f>+SUM(N413:N416)</f>
        <v>3.7905817902719546E-2</v>
      </c>
      <c r="O417" s="312"/>
    </row>
    <row r="418" spans="2:15" x14ac:dyDescent="0.25">
      <c r="B418" s="141"/>
      <c r="C418" s="142"/>
      <c r="D418" s="142"/>
      <c r="E418" s="142"/>
      <c r="F418" s="142"/>
      <c r="G418" s="142"/>
      <c r="H418" s="146"/>
      <c r="I418" s="142"/>
      <c r="J418" s="143"/>
      <c r="K418" s="142"/>
      <c r="L418" s="142"/>
      <c r="M418" s="142"/>
      <c r="N418" s="142"/>
      <c r="O418" s="312"/>
    </row>
    <row r="419" spans="2:15" x14ac:dyDescent="0.25">
      <c r="B419" s="154" t="s">
        <v>147</v>
      </c>
      <c r="C419" s="142">
        <f>0.79/1000</f>
        <v>7.9000000000000001E-4</v>
      </c>
      <c r="D419" s="147">
        <f>+D380+O380</f>
        <v>335.16445361070703</v>
      </c>
      <c r="E419" s="144" t="s">
        <v>140</v>
      </c>
      <c r="F419" s="143">
        <v>298.01</v>
      </c>
      <c r="G419" s="143">
        <f>63/1000</f>
        <v>6.3E-2</v>
      </c>
      <c r="H419" s="146">
        <f>+PI()*G419^2/4</f>
        <v>3.1172453105244723E-3</v>
      </c>
      <c r="I419" s="147">
        <f>+D413+O413</f>
        <v>335.20832869165235</v>
      </c>
      <c r="J419" s="147">
        <f>+D419</f>
        <v>335.16445361070703</v>
      </c>
      <c r="K419" s="147">
        <f>+I419-J419</f>
        <v>4.3875080945326772E-2</v>
      </c>
      <c r="L419" s="142">
        <f>(-2*POWER(2*9.81*G419*ABS(K419)/F419,0.5))*(LOG10(($D$2/(3.7*G419))+((2.51*$D$3*POWER(F419,0.5))/(G419*POWER(2*9.81*G419*ABS(K419),0.5)))))</f>
        <v>6.8109144890718121E-2</v>
      </c>
      <c r="M419" s="146">
        <f>+IF(K419&lt;0,-H419*L419,H419*L419)</f>
        <v>2.1231291251442289E-4</v>
      </c>
      <c r="N419" s="142">
        <f>+M419/K419</f>
        <v>4.8390318135022557E-3</v>
      </c>
      <c r="O419" s="311">
        <f>2*M421/N421</f>
        <v>4.6184978134943631E-3</v>
      </c>
    </row>
    <row r="420" spans="2:15" x14ac:dyDescent="0.25">
      <c r="B420" s="141"/>
      <c r="C420" s="142"/>
      <c r="D420" s="142"/>
      <c r="E420" s="144" t="s">
        <v>169</v>
      </c>
      <c r="F420" s="143">
        <v>119.71</v>
      </c>
      <c r="G420" s="143">
        <f>63/1000</f>
        <v>6.3E-2</v>
      </c>
      <c r="H420" s="146">
        <f>+PI()*G420^2/4</f>
        <v>3.1172453105244723E-3</v>
      </c>
      <c r="I420" s="147">
        <f>+D384+O384</f>
        <v>335.27081462865414</v>
      </c>
      <c r="J420" s="147">
        <f>+D419</f>
        <v>335.16445361070703</v>
      </c>
      <c r="K420" s="147">
        <f>+I420-J420</f>
        <v>0.10636101794710839</v>
      </c>
      <c r="L420" s="142">
        <f>(-2*POWER(2*9.81*G420*ABS(K420)/F420,0.5))*(LOG10(($D$2/(3.7*G420))+((2.51*$D$3*POWER(F420,0.5))/(G420*POWER(2*9.81*G420*ABS(K420),0.5)))))</f>
        <v>0.19309689188463575</v>
      </c>
      <c r="M420" s="146">
        <f>+IF(K420&lt;0,-H420*L420,H420*L420)</f>
        <v>6.0193038070423179E-4</v>
      </c>
      <c r="N420" s="142">
        <f>+M420/K420</f>
        <v>5.6593138381165363E-3</v>
      </c>
      <c r="O420" s="311"/>
    </row>
    <row r="421" spans="2:15" ht="15.75" x14ac:dyDescent="0.3">
      <c r="B421" s="141"/>
      <c r="C421" s="142"/>
      <c r="D421" s="142"/>
      <c r="E421" s="142"/>
      <c r="F421" s="142"/>
      <c r="G421" s="142"/>
      <c r="H421" s="146"/>
      <c r="I421" s="142"/>
      <c r="J421" s="142"/>
      <c r="K421" s="142"/>
      <c r="L421" s="149" t="s">
        <v>166</v>
      </c>
      <c r="M421" s="150">
        <f>+SUM(M419:M420)-C419</f>
        <v>2.4243293218654724E-5</v>
      </c>
      <c r="N421" s="151">
        <f>+SUM(N419:N420)</f>
        <v>1.0498345651618793E-2</v>
      </c>
      <c r="O421" s="312"/>
    </row>
    <row r="422" spans="2:15" x14ac:dyDescent="0.25">
      <c r="B422" s="141"/>
      <c r="C422" s="142"/>
      <c r="D422" s="142"/>
      <c r="E422" s="142"/>
      <c r="F422" s="142"/>
      <c r="G422" s="142"/>
      <c r="H422" s="146"/>
      <c r="I422" s="142"/>
      <c r="J422" s="142"/>
      <c r="K422" s="142"/>
      <c r="L422" s="142"/>
      <c r="M422" s="142"/>
      <c r="N422" s="142"/>
      <c r="O422" s="312"/>
    </row>
    <row r="423" spans="2:15" x14ac:dyDescent="0.25">
      <c r="B423" s="154" t="s">
        <v>148</v>
      </c>
      <c r="C423" s="142">
        <f>0.76/1000</f>
        <v>7.6000000000000004E-4</v>
      </c>
      <c r="D423" s="147">
        <f>+D384+O384</f>
        <v>335.27081462865414</v>
      </c>
      <c r="E423" s="144" t="s">
        <v>169</v>
      </c>
      <c r="F423" s="143">
        <v>119.71</v>
      </c>
      <c r="G423" s="143">
        <f>63/1000</f>
        <v>6.3E-2</v>
      </c>
      <c r="H423" s="146">
        <f>+PI()*G423^2/4</f>
        <v>3.1172453105244723E-3</v>
      </c>
      <c r="I423" s="147">
        <f>+D419+O419</f>
        <v>335.16907210852054</v>
      </c>
      <c r="J423" s="261">
        <f>+D423</f>
        <v>335.27081462865414</v>
      </c>
      <c r="K423" s="147">
        <f>+I423-J423</f>
        <v>-0.10174252013359819</v>
      </c>
      <c r="L423" s="142">
        <f>(-2*POWER(2*9.81*G423*ABS(K423)/F423,0.5))*(LOG10(($D$2/(3.7*G423))+((2.51*$D$3*POWER(F423,0.5))/(G423*POWER(2*9.81*G423*ABS(K423),0.5)))))</f>
        <v>0.18823631150735429</v>
      </c>
      <c r="M423" s="146">
        <f>+IF(K423&lt;0,-H423*L423,H423*L423)</f>
        <v>-5.867787593167239E-4</v>
      </c>
      <c r="N423" s="142">
        <f>+M423/K423</f>
        <v>5.7672913797124766E-3</v>
      </c>
      <c r="O423" s="311">
        <f>2*M425/N425</f>
        <v>4.3629229543598559E-3</v>
      </c>
    </row>
    <row r="424" spans="2:15" x14ac:dyDescent="0.25">
      <c r="B424" s="141"/>
      <c r="C424" s="142"/>
      <c r="D424" s="142"/>
      <c r="E424" s="144" t="s">
        <v>122</v>
      </c>
      <c r="F424" s="143">
        <v>283.68</v>
      </c>
      <c r="G424" s="143">
        <f>75/1000</f>
        <v>7.4999999999999997E-2</v>
      </c>
      <c r="H424" s="146">
        <f>+PI()*G424^2/4</f>
        <v>4.4178646691106467E-3</v>
      </c>
      <c r="I424" s="147">
        <f>+D388+O388</f>
        <v>335.73285559028591</v>
      </c>
      <c r="J424" s="261">
        <f>+D423</f>
        <v>335.27081462865414</v>
      </c>
      <c r="K424" s="147">
        <f>+I424-J424</f>
        <v>0.46204096163177155</v>
      </c>
      <c r="L424" s="262">
        <f>(-2*POWER(2*9.81*G424*ABS(K424)/F424,0.5))*(LOG10(($D$2/(3.7*G424))+((2.51*$D$3*POWER(F424,0.5))/(G424*POWER(2*9.81*G424*ABS(K424),0.5)))))</f>
        <v>0.30915577045047365</v>
      </c>
      <c r="M424" s="146">
        <f>+IF(K424&lt;0,-H424*L424,H424*L424)</f>
        <v>1.3658083555248288E-3</v>
      </c>
      <c r="N424" s="142">
        <f>+M424/K424</f>
        <v>2.9560330553837872E-3</v>
      </c>
      <c r="O424" s="311"/>
    </row>
    <row r="425" spans="2:15" ht="15.75" x14ac:dyDescent="0.3">
      <c r="B425" s="141"/>
      <c r="C425" s="142"/>
      <c r="D425" s="142"/>
      <c r="E425" s="142"/>
      <c r="F425" s="142"/>
      <c r="G425" s="142"/>
      <c r="H425" s="142"/>
      <c r="I425" s="142"/>
      <c r="J425" s="142"/>
      <c r="K425" s="142"/>
      <c r="L425" s="149" t="s">
        <v>166</v>
      </c>
      <c r="M425" s="150">
        <f>+SUM(M423:M424)-C423</f>
        <v>1.9029596208104856E-5</v>
      </c>
      <c r="N425" s="151">
        <f>+SUM(N423:N424)</f>
        <v>8.7233244350962639E-3</v>
      </c>
      <c r="O425" s="312"/>
    </row>
    <row r="426" spans="2:15" x14ac:dyDescent="0.25">
      <c r="B426" s="154"/>
      <c r="C426" s="142"/>
      <c r="D426" s="142"/>
      <c r="E426" s="142"/>
      <c r="F426" s="142"/>
      <c r="G426" s="142"/>
      <c r="H426" s="142"/>
      <c r="I426" s="142"/>
      <c r="J426" s="142"/>
      <c r="K426" s="142"/>
      <c r="L426" s="142"/>
      <c r="M426" s="142"/>
      <c r="N426" s="142"/>
      <c r="O426" s="312"/>
    </row>
    <row r="427" spans="2:15" x14ac:dyDescent="0.25">
      <c r="B427" s="154" t="s">
        <v>142</v>
      </c>
      <c r="C427" s="142">
        <f>3.71/1000</f>
        <v>3.7099999999999998E-3</v>
      </c>
      <c r="D427" s="147">
        <f>+D388+O388</f>
        <v>335.73285559028591</v>
      </c>
      <c r="E427" s="144" t="s">
        <v>168</v>
      </c>
      <c r="F427" s="143">
        <v>184.94</v>
      </c>
      <c r="G427" s="145">
        <f>110/1000</f>
        <v>0.11</v>
      </c>
      <c r="H427" s="146">
        <f>+PI()*G427^2/4</f>
        <v>9.5033177771091243E-3</v>
      </c>
      <c r="I427" s="147">
        <f>+D413+O413</f>
        <v>335.20832869165235</v>
      </c>
      <c r="J427" s="261">
        <f>+D427</f>
        <v>335.73285559028591</v>
      </c>
      <c r="K427" s="147">
        <f>+I427-J427</f>
        <v>-0.52452689863355317</v>
      </c>
      <c r="L427" s="262">
        <f>(-2*POWER(2*9.81*G427*ABS(K427)/F427,0.5))*(LOG10(($D$2/(3.7*G427))+((2.51*$D$3*POWER(F427,0.5))/(G427*POWER(2*9.81*G427*ABS(K427),0.5)))))</f>
        <v>0.55163798768125671</v>
      </c>
      <c r="M427" s="146">
        <f>+IF(K427&lt;0,-H427*L427,H427*L427)</f>
        <v>-5.2423910948599913E-3</v>
      </c>
      <c r="N427" s="142">
        <f>+M427/K427</f>
        <v>9.994513357688542E-3</v>
      </c>
      <c r="O427" s="311">
        <f>2*M430/N430</f>
        <v>3.687957987671399E-3</v>
      </c>
    </row>
    <row r="428" spans="2:15" x14ac:dyDescent="0.25">
      <c r="B428" s="141"/>
      <c r="C428" s="142"/>
      <c r="D428" s="142"/>
      <c r="E428" s="144" t="s">
        <v>171</v>
      </c>
      <c r="F428" s="143">
        <v>283.68</v>
      </c>
      <c r="G428" s="143">
        <f>75/1000</f>
        <v>7.4999999999999997E-2</v>
      </c>
      <c r="H428" s="146">
        <f>+PI()*G428^2/4</f>
        <v>4.4178646691106467E-3</v>
      </c>
      <c r="I428" s="147">
        <f>+D423+O423</f>
        <v>335.27517755160852</v>
      </c>
      <c r="J428" s="261">
        <f>+D427</f>
        <v>335.73285559028591</v>
      </c>
      <c r="K428" s="147">
        <f>+I428-J428</f>
        <v>-0.45767803867738621</v>
      </c>
      <c r="L428" s="262">
        <f>(-2*POWER(2*9.81*G428*ABS(K428)/F428,0.5))*(LOG10(($D$2/(3.7*G428))+((2.51*$D$3*POWER(F428,0.5))/(G428*POWER(2*9.81*G428*ABS(K428),0.5)))))</f>
        <v>0.30749346474606509</v>
      </c>
      <c r="M428" s="146">
        <f>+IF(K428&lt;0,-H428*L428,H428*L428)</f>
        <v>-1.3584645138840612E-3</v>
      </c>
      <c r="N428" s="142">
        <f>+M428/K428</f>
        <v>2.9681662633623384E-3</v>
      </c>
      <c r="O428" s="311"/>
    </row>
    <row r="429" spans="2:15" x14ac:dyDescent="0.25">
      <c r="B429" s="141"/>
      <c r="C429" s="142"/>
      <c r="D429" s="142"/>
      <c r="E429" s="144" t="s">
        <v>170</v>
      </c>
      <c r="F429" s="143">
        <v>372.26</v>
      </c>
      <c r="G429" s="145">
        <f>110/1000</f>
        <v>0.11</v>
      </c>
      <c r="H429" s="146">
        <f>+PI()*G429^2/4</f>
        <v>9.5033177771091243E-3</v>
      </c>
      <c r="I429" s="147">
        <v>339.29610096713299</v>
      </c>
      <c r="J429" s="261">
        <f>+D427</f>
        <v>335.73285559028591</v>
      </c>
      <c r="K429" s="147">
        <f>+I429-J429</f>
        <v>3.5632453768470782</v>
      </c>
      <c r="L429" s="262">
        <f>(-2*POWER(2*9.81*G429*ABS(K429)/F429,0.5))*(LOG10(($D$2/(3.7*G429))+((2.51*$D$3*POWER(F429,0.5))/(G429*POWER(2*9.81*G429*ABS(K429),0.5)))))</f>
        <v>1.088052590205453</v>
      </c>
      <c r="M429" s="146">
        <f>+IF(K429&lt;0,-H429*L429,H429*L429)</f>
        <v>1.034010952292911E-2</v>
      </c>
      <c r="N429" s="142">
        <f>+M429/K429</f>
        <v>2.9018797274294114E-3</v>
      </c>
      <c r="O429" s="311"/>
    </row>
    <row r="430" spans="2:15" ht="16.5" thickBot="1" x14ac:dyDescent="0.35">
      <c r="B430" s="299"/>
      <c r="C430" s="300"/>
      <c r="D430" s="300"/>
      <c r="E430" s="300"/>
      <c r="F430" s="300"/>
      <c r="G430" s="300"/>
      <c r="H430" s="300"/>
      <c r="I430" s="300"/>
      <c r="J430" s="300"/>
      <c r="K430" s="300"/>
      <c r="L430" s="301" t="s">
        <v>166</v>
      </c>
      <c r="M430" s="302">
        <f>+SUM(M427:M429)-C427</f>
        <v>2.9253914185057434E-5</v>
      </c>
      <c r="N430" s="303">
        <f>+SUM(N427:N429)</f>
        <v>1.5864559348480294E-2</v>
      </c>
      <c r="O430" s="313"/>
    </row>
    <row r="432" spans="2:15" ht="15.75" thickBot="1" x14ac:dyDescent="0.3"/>
    <row r="433" spans="2:15" ht="15.75" thickBot="1" x14ac:dyDescent="0.3">
      <c r="B433" s="131">
        <f>+B394+1</f>
        <v>12</v>
      </c>
      <c r="D433" s="297"/>
    </row>
    <row r="434" spans="2:15" ht="32.25" thickBot="1" x14ac:dyDescent="0.3">
      <c r="B434" s="125" t="s">
        <v>151</v>
      </c>
      <c r="C434" s="298" t="s">
        <v>161</v>
      </c>
      <c r="D434" s="298" t="s">
        <v>153</v>
      </c>
      <c r="E434" s="125" t="s">
        <v>152</v>
      </c>
      <c r="F434" s="125" t="s">
        <v>78</v>
      </c>
      <c r="G434" s="125" t="s">
        <v>115</v>
      </c>
      <c r="H434" s="125" t="s">
        <v>154</v>
      </c>
      <c r="I434" s="125" t="s">
        <v>155</v>
      </c>
      <c r="J434" s="125" t="s">
        <v>156</v>
      </c>
      <c r="K434" s="125" t="s">
        <v>157</v>
      </c>
      <c r="L434" s="125" t="s">
        <v>82</v>
      </c>
      <c r="M434" s="125" t="s">
        <v>164</v>
      </c>
      <c r="N434" s="125" t="s">
        <v>158</v>
      </c>
      <c r="O434" s="309" t="s">
        <v>165</v>
      </c>
    </row>
    <row r="435" spans="2:15" x14ac:dyDescent="0.25">
      <c r="B435" s="132" t="s">
        <v>127</v>
      </c>
      <c r="C435" s="133">
        <f>2.97/1000</f>
        <v>2.97E-3</v>
      </c>
      <c r="D435" s="134">
        <f>+D396+O396</f>
        <v>336.42930451100483</v>
      </c>
      <c r="E435" s="135" t="s">
        <v>110</v>
      </c>
      <c r="F435" s="136">
        <v>310.83</v>
      </c>
      <c r="G435" s="137">
        <f>110/1000</f>
        <v>0.11</v>
      </c>
      <c r="H435" s="138">
        <f>+PI()*G435^2/4</f>
        <v>9.5033177771091243E-3</v>
      </c>
      <c r="I435" s="134">
        <v>339.29610096713299</v>
      </c>
      <c r="J435" s="134">
        <f>+D435</f>
        <v>336.42930451100483</v>
      </c>
      <c r="K435" s="134">
        <f>+I435-J435</f>
        <v>2.8667964561281565</v>
      </c>
      <c r="L435" s="133">
        <f>(-2*POWER(2*9.81*G435*ABS(K435)/F435,0.5))*(LOG10(($D$2/(3.7*G435))+((2.51*$D$3*POWER(F435,0.5))/(G435*POWER(2*9.81*G435*ABS(K435),0.5)))))</f>
        <v>1.0658147428729186</v>
      </c>
      <c r="M435" s="139">
        <f>+IF(K435&lt;0,-H435*L435,H435*L435)</f>
        <v>1.0128776193049197E-2</v>
      </c>
      <c r="N435" s="133">
        <f>+M435/K435</f>
        <v>3.5331340567962537E-3</v>
      </c>
      <c r="O435" s="310">
        <f>2*M437/N437</f>
        <v>3.0183615332711037E-3</v>
      </c>
    </row>
    <row r="436" spans="2:15" x14ac:dyDescent="0.25">
      <c r="B436" s="141"/>
      <c r="C436" s="142"/>
      <c r="D436" s="143"/>
      <c r="E436" s="144" t="s">
        <v>138</v>
      </c>
      <c r="F436" s="143">
        <v>240.22</v>
      </c>
      <c r="G436" s="145">
        <f>110/1000</f>
        <v>0.11</v>
      </c>
      <c r="H436" s="146">
        <f>+PI()*G436^2/4</f>
        <v>9.5033177771091243E-3</v>
      </c>
      <c r="I436" s="147">
        <f>+D400+O400</f>
        <v>335.24483588853172</v>
      </c>
      <c r="J436" s="147">
        <f>+D435</f>
        <v>336.42930451100483</v>
      </c>
      <c r="K436" s="147">
        <f>+I436-J436</f>
        <v>-1.1844686224731049</v>
      </c>
      <c r="L436" s="142">
        <f>(-2*POWER(2*9.81*G436*ABS(K436)/F436,0.5))*(LOG10(($D$2/(3.7*G436))+((2.51*$D$3*POWER(F436,0.5))/(G436*POWER(2*9.81*G436*ABS(K436),0.5)))))</f>
        <v>0.7517733617095812</v>
      </c>
      <c r="M436" s="146">
        <f>+IF(K436&lt;0,-H436*L436,H436*L436)</f>
        <v>-7.144341152691751E-3</v>
      </c>
      <c r="N436" s="142">
        <f>+M436/K436</f>
        <v>6.0316846028177279E-3</v>
      </c>
      <c r="O436" s="311"/>
    </row>
    <row r="437" spans="2:15" ht="15.75" x14ac:dyDescent="0.3">
      <c r="B437" s="141"/>
      <c r="C437" s="142"/>
      <c r="D437" s="143"/>
      <c r="E437" s="144"/>
      <c r="F437" s="143"/>
      <c r="G437" s="145"/>
      <c r="H437" s="146"/>
      <c r="I437" s="147"/>
      <c r="J437" s="147"/>
      <c r="K437" s="147"/>
      <c r="L437" s="149" t="s">
        <v>166</v>
      </c>
      <c r="M437" s="150">
        <f>+SUM(M435:M436)-C435</f>
        <v>1.443504035744626E-5</v>
      </c>
      <c r="N437" s="151">
        <f>+SUM(N435:N436)</f>
        <v>9.5648186596139807E-3</v>
      </c>
      <c r="O437" s="311"/>
    </row>
    <row r="438" spans="2:15" x14ac:dyDescent="0.25">
      <c r="B438" s="141"/>
      <c r="C438" s="142"/>
      <c r="D438" s="143"/>
      <c r="E438" s="144"/>
      <c r="F438" s="142"/>
      <c r="G438" s="142"/>
      <c r="H438" s="146"/>
      <c r="I438" s="152"/>
      <c r="J438" s="142"/>
      <c r="K438" s="142"/>
      <c r="L438" s="142"/>
      <c r="M438" s="142"/>
      <c r="N438" s="142"/>
      <c r="O438" s="312"/>
    </row>
    <row r="439" spans="2:15" x14ac:dyDescent="0.25">
      <c r="B439" s="154" t="s">
        <v>128</v>
      </c>
      <c r="C439" s="142">
        <f>3.73/1000</f>
        <v>3.7299999999999998E-3</v>
      </c>
      <c r="D439" s="147">
        <f>+D400+O400</f>
        <v>335.24483588853172</v>
      </c>
      <c r="E439" s="144" t="s">
        <v>138</v>
      </c>
      <c r="F439" s="143">
        <v>240.22</v>
      </c>
      <c r="G439" s="155">
        <f>110/1000</f>
        <v>0.11</v>
      </c>
      <c r="H439" s="146">
        <f>+PI()*G439^2/4</f>
        <v>9.5033177771091243E-3</v>
      </c>
      <c r="I439" s="156">
        <f>+D435+O435</f>
        <v>336.43232287253812</v>
      </c>
      <c r="J439" s="147">
        <f>+D439</f>
        <v>335.24483588853172</v>
      </c>
      <c r="K439" s="147">
        <f>+I439-J439</f>
        <v>1.187486984006398</v>
      </c>
      <c r="L439" s="142">
        <f>(-2*POWER(2*9.81*G439*ABS(K439)/F439,0.5))*(LOG10(($D$2/(3.7*G439))+((2.51*$D$3*POWER(F439,0.5))/(G439*POWER(2*9.81*G439*ABS(K439),0.5)))))</f>
        <v>0.75284292954694731</v>
      </c>
      <c r="M439" s="146">
        <f>+IF(K439&lt;0,-H439*L439,H439*L439)</f>
        <v>7.154505595734416E-3</v>
      </c>
      <c r="N439" s="142">
        <f>+M439/K439</f>
        <v>6.0249128555466078E-3</v>
      </c>
      <c r="O439" s="311">
        <f>2*M442/N442</f>
        <v>4.4052394307184982E-3</v>
      </c>
    </row>
    <row r="440" spans="2:15" x14ac:dyDescent="0.25">
      <c r="B440" s="141"/>
      <c r="C440" s="142"/>
      <c r="D440" s="143"/>
      <c r="E440" s="144" t="s">
        <v>139</v>
      </c>
      <c r="F440" s="147">
        <v>237.3</v>
      </c>
      <c r="G440" s="155">
        <f>110/1000</f>
        <v>0.11</v>
      </c>
      <c r="H440" s="146">
        <f>+PI()*G440^2/4</f>
        <v>9.5033177771091243E-3</v>
      </c>
      <c r="I440" s="156">
        <f>+D405+O405</f>
        <v>335.05150108478796</v>
      </c>
      <c r="J440" s="147">
        <f>+D439</f>
        <v>335.24483588853172</v>
      </c>
      <c r="K440" s="147">
        <f>+I440-J440</f>
        <v>-0.19333480374376677</v>
      </c>
      <c r="L440" s="142">
        <f>(-2*POWER(2*9.81*G440*ABS(K440)/F440,0.5))*(LOG10(($D$2/(3.7*G440))+((2.51*$D$3*POWER(F440,0.5))/(G440*POWER(2*9.81*G440*ABS(K440),0.5)))))</f>
        <v>0.27315303033126448</v>
      </c>
      <c r="M440" s="146">
        <f>+IF(K440&lt;0,-H440*L440,H440*L440)</f>
        <v>-2.5958600490183334E-3</v>
      </c>
      <c r="N440" s="142">
        <f>+M440/K440</f>
        <v>1.3426760204327802E-2</v>
      </c>
      <c r="O440" s="311"/>
    </row>
    <row r="441" spans="2:15" x14ac:dyDescent="0.25">
      <c r="B441" s="141"/>
      <c r="C441" s="142"/>
      <c r="D441" s="143"/>
      <c r="E441" s="144" t="s">
        <v>112</v>
      </c>
      <c r="F441" s="143">
        <v>401.36</v>
      </c>
      <c r="G441" s="155">
        <f>110/1000</f>
        <v>0.11</v>
      </c>
      <c r="H441" s="146">
        <f>+PI()*G441^2/4</f>
        <v>9.5033177771091243E-3</v>
      </c>
      <c r="I441" s="156">
        <f>+D413+O413</f>
        <v>335.20832869165235</v>
      </c>
      <c r="J441" s="147">
        <f>+D439</f>
        <v>335.24483588853172</v>
      </c>
      <c r="K441" s="147">
        <f>+I441-J441</f>
        <v>-3.6507196879369985E-2</v>
      </c>
      <c r="L441" s="142">
        <f>(-2*POWER(2*9.81*G441*ABS(K441)/F441,0.5))*(LOG10(($D$2/(3.7*G441))+((2.51*$D$3*POWER(F441,0.5))/(G441*POWER(2*9.81*G441*ABS(K441),0.5)))))</f>
        <v>7.7982050215003845E-2</v>
      </c>
      <c r="M441" s="146">
        <f>+IF(K441&lt;0,-H441*L441,H441*L441)</f>
        <v>-7.4108820410366245E-4</v>
      </c>
      <c r="N441" s="142">
        <f>+M441/K441</f>
        <v>2.0299783808448116E-2</v>
      </c>
      <c r="O441" s="311"/>
    </row>
    <row r="442" spans="2:15" ht="15.75" x14ac:dyDescent="0.3">
      <c r="B442" s="141"/>
      <c r="C442" s="142"/>
      <c r="D442" s="143"/>
      <c r="E442" s="144"/>
      <c r="F442" s="143"/>
      <c r="G442" s="155"/>
      <c r="H442" s="146"/>
      <c r="I442" s="156"/>
      <c r="J442" s="147"/>
      <c r="K442" s="147"/>
      <c r="L442" s="149" t="s">
        <v>166</v>
      </c>
      <c r="M442" s="150">
        <f>+SUM(M439:M441)-C439</f>
        <v>8.7557342612420031E-5</v>
      </c>
      <c r="N442" s="151">
        <f>+SUM(N439:N441)</f>
        <v>3.9751456868322529E-2</v>
      </c>
      <c r="O442" s="312"/>
    </row>
    <row r="443" spans="2:15" x14ac:dyDescent="0.25">
      <c r="B443" s="141"/>
      <c r="C443" s="142"/>
      <c r="D443" s="143"/>
      <c r="E443" s="144"/>
      <c r="F443" s="142"/>
      <c r="G443" s="142"/>
      <c r="H443" s="146"/>
      <c r="I443" s="152"/>
      <c r="J443" s="143"/>
      <c r="K443" s="142"/>
      <c r="L443" s="142"/>
      <c r="M443" s="142"/>
      <c r="N443" s="142"/>
      <c r="O443" s="312"/>
    </row>
    <row r="444" spans="2:15" x14ac:dyDescent="0.25">
      <c r="B444" s="154" t="s">
        <v>141</v>
      </c>
      <c r="C444" s="179">
        <f>1.9/1000</f>
        <v>1.9E-3</v>
      </c>
      <c r="D444" s="147">
        <f>+D405+O405</f>
        <v>335.05150108478796</v>
      </c>
      <c r="E444" s="144" t="s">
        <v>139</v>
      </c>
      <c r="F444" s="147">
        <v>237.3</v>
      </c>
      <c r="G444" s="155">
        <f>110/1000</f>
        <v>0.11</v>
      </c>
      <c r="H444" s="146">
        <f>+PI()*G444^2/4</f>
        <v>9.5033177771091243E-3</v>
      </c>
      <c r="I444" s="156">
        <f>+D439+O439</f>
        <v>335.24924112796242</v>
      </c>
      <c r="J444" s="147">
        <f>+D444</f>
        <v>335.05150108478796</v>
      </c>
      <c r="K444" s="147">
        <f>+I444-J444</f>
        <v>0.1977400431744627</v>
      </c>
      <c r="L444" s="142">
        <f>(-2*POWER(2*9.81*G444*ABS(K444)/F444,0.5))*(LOG10(($D$2/(3.7*G444))+((2.51*$D$3*POWER(F444,0.5))/(G444*POWER(2*9.81*G444*ABS(K444),0.5)))))</f>
        <v>0.27665963496228868</v>
      </c>
      <c r="M444" s="146">
        <f>+IF(K444&lt;0,-H444*L444,H444*L444)</f>
        <v>2.6291844271456389E-3</v>
      </c>
      <c r="N444" s="142">
        <f>+M444/K444</f>
        <v>1.3296165940582676E-2</v>
      </c>
      <c r="O444" s="311">
        <f>2*M446/N446</f>
        <v>4.4520717835828689E-3</v>
      </c>
    </row>
    <row r="445" spans="2:15" x14ac:dyDescent="0.25">
      <c r="B445" s="141"/>
      <c r="C445" s="142"/>
      <c r="D445" s="143"/>
      <c r="E445" s="144" t="s">
        <v>117</v>
      </c>
      <c r="F445" s="143">
        <v>401.35</v>
      </c>
      <c r="G445" s="143">
        <f>75/1000</f>
        <v>7.4999999999999997E-2</v>
      </c>
      <c r="H445" s="146">
        <f>+PI()*G445^2/4</f>
        <v>4.4178646691106467E-3</v>
      </c>
      <c r="I445" s="156">
        <f>+D409+O409</f>
        <v>334.85273327903377</v>
      </c>
      <c r="J445" s="147">
        <f>+D444</f>
        <v>335.05150108478796</v>
      </c>
      <c r="K445" s="147">
        <f>+I445-J445</f>
        <v>-0.19876780575418707</v>
      </c>
      <c r="L445" s="142">
        <f>(-2*POWER(2*9.81*G445*ABS(K445)/F445,0.5))*(LOG10(($D$2/(3.7*G445))+((2.51*$D$3*POWER(F445,0.5))/(G445*POWER(2*9.81*G445*ABS(K445),0.5)))))</f>
        <v>0.15660023847575025</v>
      </c>
      <c r="M445" s="146">
        <f>+IF(K445&lt;0,-H445*L445,H445*L445)</f>
        <v>-6.918386607363187E-4</v>
      </c>
      <c r="N445" s="142">
        <f>+M445/K445</f>
        <v>3.4806374106272743E-3</v>
      </c>
      <c r="O445" s="311"/>
    </row>
    <row r="446" spans="2:15" ht="15.75" x14ac:dyDescent="0.3">
      <c r="B446" s="141"/>
      <c r="C446" s="142"/>
      <c r="D446" s="143"/>
      <c r="E446" s="144"/>
      <c r="F446" s="142"/>
      <c r="G446" s="142"/>
      <c r="H446" s="146"/>
      <c r="I446" s="152"/>
      <c r="J446" s="143"/>
      <c r="K446" s="142"/>
      <c r="L446" s="149" t="s">
        <v>166</v>
      </c>
      <c r="M446" s="150">
        <f>+SUM(M444:M445)-C444</f>
        <v>3.7345766409320165E-5</v>
      </c>
      <c r="N446" s="151">
        <f>+SUM(N444:N445)</f>
        <v>1.677680335120995E-2</v>
      </c>
      <c r="O446" s="312"/>
    </row>
    <row r="447" spans="2:15" ht="15.75" x14ac:dyDescent="0.3">
      <c r="B447" s="141"/>
      <c r="C447" s="142"/>
      <c r="D447" s="143"/>
      <c r="E447" s="144"/>
      <c r="F447" s="142"/>
      <c r="G447" s="142"/>
      <c r="H447" s="146"/>
      <c r="I447" s="152"/>
      <c r="J447" s="143"/>
      <c r="K447" s="142"/>
      <c r="L447" s="149"/>
      <c r="M447" s="150"/>
      <c r="N447" s="151"/>
      <c r="O447" s="312"/>
    </row>
    <row r="448" spans="2:15" x14ac:dyDescent="0.25">
      <c r="B448" s="154" t="s">
        <v>145</v>
      </c>
      <c r="C448" s="143">
        <f>1.95/1000</f>
        <v>1.9499999999999999E-3</v>
      </c>
      <c r="D448" s="147">
        <f>+D409+O409</f>
        <v>334.85273327903377</v>
      </c>
      <c r="E448" s="144" t="s">
        <v>117</v>
      </c>
      <c r="F448" s="143">
        <v>401.35</v>
      </c>
      <c r="G448" s="143">
        <f>75/1000</f>
        <v>7.4999999999999997E-2</v>
      </c>
      <c r="H448" s="146">
        <f>+PI()*G448^2/4</f>
        <v>4.4178646691106467E-3</v>
      </c>
      <c r="I448" s="147">
        <f>+D444+O444</f>
        <v>335.05595315657155</v>
      </c>
      <c r="J448" s="147">
        <f>+D448</f>
        <v>334.85273327903377</v>
      </c>
      <c r="K448" s="147">
        <f>+I448-J448</f>
        <v>0.20321987753777648</v>
      </c>
      <c r="L448" s="262">
        <f>(-2*POWER(2*9.81*G448*ABS(K448)/F448,0.5))*(LOG10(($D$2/(3.7*G448))+((2.51*$D$3*POWER(F448,0.5))/(G448*POWER(2*9.81*G448*ABS(K448),0.5)))))</f>
        <v>0.15860577820431748</v>
      </c>
      <c r="M448" s="146">
        <f>+IF(K448&lt;0,-H448*L448,H448*L448)</f>
        <v>7.0069886384565368E-4</v>
      </c>
      <c r="N448" s="142">
        <f>+M448/K448</f>
        <v>3.4479838898407019E-3</v>
      </c>
      <c r="O448" s="311">
        <f>2*M450/N450</f>
        <v>4.4779501833667095E-3</v>
      </c>
    </row>
    <row r="449" spans="2:15" x14ac:dyDescent="0.25">
      <c r="B449" s="141"/>
      <c r="C449" s="142"/>
      <c r="D449" s="143"/>
      <c r="E449" s="144" t="s">
        <v>167</v>
      </c>
      <c r="F449" s="143">
        <v>249.85</v>
      </c>
      <c r="G449" s="143">
        <f>75/1000</f>
        <v>7.4999999999999997E-2</v>
      </c>
      <c r="H449" s="146">
        <f>+PI()*G449^2/4</f>
        <v>4.4178646691106467E-3</v>
      </c>
      <c r="I449" s="147">
        <f>+D413+O413</f>
        <v>335.20832869165235</v>
      </c>
      <c r="J449" s="147">
        <f>+D448</f>
        <v>334.85273327903377</v>
      </c>
      <c r="K449" s="147">
        <f>+I449-J449</f>
        <v>0.35559541261858385</v>
      </c>
      <c r="L449" s="142">
        <f>(-2*POWER(2*9.81*G449*ABS(K449)/F449,0.5))*(LOG10(($D$2/(3.7*G449))+((2.51*$D$3*POWER(F449,0.5))/(G449*POWER(2*9.81*G449*ABS(K449),0.5)))))</f>
        <v>0.28633424815978303</v>
      </c>
      <c r="M449" s="146">
        <f>+IF(K449&lt;0,-H449*L449,H449*L449)</f>
        <v>1.2649859585014656E-3</v>
      </c>
      <c r="N449" s="142">
        <f>+M449/K449</f>
        <v>3.5573742337849158E-3</v>
      </c>
      <c r="O449" s="311"/>
    </row>
    <row r="450" spans="2:15" ht="15.75" x14ac:dyDescent="0.3">
      <c r="B450" s="141"/>
      <c r="C450" s="142"/>
      <c r="D450" s="152"/>
      <c r="E450" s="144"/>
      <c r="F450" s="142"/>
      <c r="G450" s="142"/>
      <c r="H450" s="146"/>
      <c r="I450" s="152"/>
      <c r="J450" s="143"/>
      <c r="K450" s="142"/>
      <c r="L450" s="149" t="s">
        <v>166</v>
      </c>
      <c r="M450" s="150">
        <f>+SUM(M448:M449)-C448</f>
        <v>1.5684822347119404E-5</v>
      </c>
      <c r="N450" s="151">
        <f>+SUM(N448:N449)</f>
        <v>7.0053581236256181E-3</v>
      </c>
      <c r="O450" s="312"/>
    </row>
    <row r="451" spans="2:15" x14ac:dyDescent="0.25">
      <c r="B451" s="141"/>
      <c r="C451" s="142"/>
      <c r="D451" s="152"/>
      <c r="E451" s="144"/>
      <c r="F451" s="142"/>
      <c r="G451" s="142"/>
      <c r="H451" s="146"/>
      <c r="I451" s="152"/>
      <c r="J451" s="143"/>
      <c r="K451" s="142"/>
      <c r="L451" s="142"/>
      <c r="M451" s="142"/>
      <c r="N451" s="142"/>
      <c r="O451" s="312"/>
    </row>
    <row r="452" spans="2:15" x14ac:dyDescent="0.25">
      <c r="B452" s="154" t="s">
        <v>146</v>
      </c>
      <c r="C452" s="143">
        <f>4.52/1000</f>
        <v>4.5199999999999997E-3</v>
      </c>
      <c r="D452" s="156">
        <f>+D413+O413</f>
        <v>335.20832869165235</v>
      </c>
      <c r="E452" s="144" t="s">
        <v>112</v>
      </c>
      <c r="F452" s="143">
        <v>401.36</v>
      </c>
      <c r="G452" s="145">
        <f>110/1000</f>
        <v>0.11</v>
      </c>
      <c r="H452" s="146">
        <f>+PI()*G452^2/4</f>
        <v>9.5033177771091243E-3</v>
      </c>
      <c r="I452" s="156">
        <f>+D439+O439</f>
        <v>335.24924112796242</v>
      </c>
      <c r="J452" s="147">
        <f>+D452</f>
        <v>335.20832869165235</v>
      </c>
      <c r="K452" s="147">
        <f>+I452-J452</f>
        <v>4.0912436310065914E-2</v>
      </c>
      <c r="L452" s="142">
        <f>(-2*POWER(2*9.81*G452*ABS(K452)/F452,0.5))*(LOG10(($D$2/(3.7*G452))+((2.51*$D$3*POWER(F452,0.5))/(G452*POWER(2*9.81*G452*ABS(K452),0.5)))))</f>
        <v>8.3285205045495664E-2</v>
      </c>
      <c r="M452" s="146">
        <f>+IF(K452&lt;0,-H452*L452,H452*L452)</f>
        <v>7.9148576967903749E-4</v>
      </c>
      <c r="N452" s="142">
        <f>+M452/K452</f>
        <v>1.9345847890371266E-2</v>
      </c>
      <c r="O452" s="311">
        <f>2*M456/N456</f>
        <v>4.2003046878928219E-3</v>
      </c>
    </row>
    <row r="453" spans="2:15" x14ac:dyDescent="0.25">
      <c r="B453" s="141"/>
      <c r="C453" s="142"/>
      <c r="D453" s="152"/>
      <c r="E453" s="144" t="s">
        <v>167</v>
      </c>
      <c r="F453" s="143">
        <v>249.85</v>
      </c>
      <c r="G453" s="145">
        <f>75/1000</f>
        <v>7.4999999999999997E-2</v>
      </c>
      <c r="H453" s="146">
        <f>+PI()*G453^2/4</f>
        <v>4.4178646691106467E-3</v>
      </c>
      <c r="I453" s="156">
        <f>+D448+O448</f>
        <v>334.85721122921711</v>
      </c>
      <c r="J453" s="147">
        <f>+D452</f>
        <v>335.20832869165235</v>
      </c>
      <c r="K453" s="147">
        <f>+I453-J453</f>
        <v>-0.35111746243524067</v>
      </c>
      <c r="L453" s="142">
        <f>(-2*POWER(2*9.81*G453*ABS(K453)/F453,0.5))*(LOG10(($D$2/(3.7*G453))+((2.51*$D$3*POWER(F453,0.5))/(G453*POWER(2*9.81*G453*ABS(K453),0.5)))))</f>
        <v>0.28427719241262461</v>
      </c>
      <c r="M453" s="146">
        <f>+IF(K453&lt;0,-H453*L453,H453*L453)</f>
        <v>-1.2558981645937036E-3</v>
      </c>
      <c r="N453" s="142">
        <f>+M453/K453</f>
        <v>3.5768604497286678E-3</v>
      </c>
      <c r="O453" s="311"/>
    </row>
    <row r="454" spans="2:15" x14ac:dyDescent="0.25">
      <c r="B454" s="141"/>
      <c r="C454" s="142"/>
      <c r="D454" s="152"/>
      <c r="E454" s="144" t="s">
        <v>140</v>
      </c>
      <c r="F454" s="143">
        <v>298.01</v>
      </c>
      <c r="G454" s="145">
        <f>63/1000</f>
        <v>6.3E-2</v>
      </c>
      <c r="H454" s="146">
        <f>+PI()*G454^2/4</f>
        <v>3.1172453105244723E-3</v>
      </c>
      <c r="I454" s="156">
        <f>+D419+O419</f>
        <v>335.16907210852054</v>
      </c>
      <c r="J454" s="147">
        <f>+D452</f>
        <v>335.20832869165235</v>
      </c>
      <c r="K454" s="147">
        <f>+I454-J454</f>
        <v>-3.9256583131816569E-2</v>
      </c>
      <c r="L454" s="142">
        <f>(-2*POWER(2*9.81*G454*ABS(K454)/F454,0.5))*(LOG10(($D$2/(3.7*G454))+((2.51*$D$3*POWER(F454,0.5))/(G454*POWER(2*9.81*G454*ABS(K454),0.5)))))</f>
        <v>6.3809644619092276E-2</v>
      </c>
      <c r="M454" s="146">
        <f>+IF(K454&lt;0,-H454*L454,H454*L454)</f>
        <v>-1.9891031545509852E-4</v>
      </c>
      <c r="N454" s="142">
        <f>+M454/K454</f>
        <v>5.066928896669212E-3</v>
      </c>
      <c r="O454" s="311"/>
    </row>
    <row r="455" spans="2:15" x14ac:dyDescent="0.25">
      <c r="B455" s="141"/>
      <c r="C455" s="142"/>
      <c r="D455" s="142"/>
      <c r="E455" s="144" t="s">
        <v>168</v>
      </c>
      <c r="F455" s="143">
        <v>184.94</v>
      </c>
      <c r="G455" s="145">
        <f>110/1000</f>
        <v>0.11</v>
      </c>
      <c r="H455" s="146">
        <f>+PI()*G455^2/4</f>
        <v>9.5033177771091243E-3</v>
      </c>
      <c r="I455" s="156">
        <f>+D427+O427</f>
        <v>335.73654354827357</v>
      </c>
      <c r="J455" s="147">
        <f>+D452</f>
        <v>335.20832869165235</v>
      </c>
      <c r="K455" s="147">
        <f>+I455-J455</f>
        <v>0.52821485662121859</v>
      </c>
      <c r="L455" s="142">
        <f>(-2*POWER(2*9.81*G455*ABS(K455)/F455,0.5))*(LOG10(($D$2/(3.7*G455))+((2.51*$D$3*POWER(F455,0.5))/(G455*POWER(2*9.81*G455*ABS(K455),0.5)))))</f>
        <v>0.55380982179511173</v>
      </c>
      <c r="M455" s="146">
        <f>+IF(K455&lt;0,-H455*L455,H455*L455)</f>
        <v>5.2630307246031216E-3</v>
      </c>
      <c r="N455" s="142">
        <f>+M455/K455</f>
        <v>9.963806694625453E-3</v>
      </c>
      <c r="O455" s="311"/>
    </row>
    <row r="456" spans="2:15" ht="15.75" x14ac:dyDescent="0.3">
      <c r="B456" s="141"/>
      <c r="C456" s="142"/>
      <c r="D456" s="142"/>
      <c r="E456" s="142"/>
      <c r="F456" s="142"/>
      <c r="G456" s="142"/>
      <c r="H456" s="146"/>
      <c r="I456" s="152"/>
      <c r="J456" s="143"/>
      <c r="K456" s="142"/>
      <c r="L456" s="149" t="s">
        <v>166</v>
      </c>
      <c r="M456" s="150">
        <f>+SUM(M452:M455)-C452</f>
        <v>7.9708014233357063E-5</v>
      </c>
      <c r="N456" s="151">
        <f>+SUM(N452:N455)</f>
        <v>3.7953443931394604E-2</v>
      </c>
      <c r="O456" s="312"/>
    </row>
    <row r="457" spans="2:15" x14ac:dyDescent="0.25">
      <c r="B457" s="141"/>
      <c r="C457" s="142"/>
      <c r="D457" s="142"/>
      <c r="E457" s="142"/>
      <c r="F457" s="142"/>
      <c r="G457" s="142"/>
      <c r="H457" s="146"/>
      <c r="I457" s="142"/>
      <c r="J457" s="143"/>
      <c r="K457" s="142"/>
      <c r="L457" s="142"/>
      <c r="M457" s="142"/>
      <c r="N457" s="142"/>
      <c r="O457" s="312"/>
    </row>
    <row r="458" spans="2:15" x14ac:dyDescent="0.25">
      <c r="B458" s="154" t="s">
        <v>147</v>
      </c>
      <c r="C458" s="142">
        <f>0.79/1000</f>
        <v>7.9000000000000001E-4</v>
      </c>
      <c r="D458" s="147">
        <f>+D419+O419</f>
        <v>335.16907210852054</v>
      </c>
      <c r="E458" s="144" t="s">
        <v>140</v>
      </c>
      <c r="F458" s="143">
        <v>298.01</v>
      </c>
      <c r="G458" s="143">
        <f>63/1000</f>
        <v>6.3E-2</v>
      </c>
      <c r="H458" s="146">
        <f>+PI()*G458^2/4</f>
        <v>3.1172453105244723E-3</v>
      </c>
      <c r="I458" s="147">
        <f>+D452+O452</f>
        <v>335.21252899634027</v>
      </c>
      <c r="J458" s="147">
        <f>+D458</f>
        <v>335.16907210852054</v>
      </c>
      <c r="K458" s="147">
        <f>+I458-J458</f>
        <v>4.3456887819729673E-2</v>
      </c>
      <c r="L458" s="142">
        <f>(-2*POWER(2*9.81*G458*ABS(K458)/F458,0.5))*(LOG10(($D$2/(3.7*G458))+((2.51*$D$3*POWER(F458,0.5))/(G458*POWER(2*9.81*G458*ABS(K458),0.5)))))</f>
        <v>6.7728056982362117E-2</v>
      </c>
      <c r="M458" s="146">
        <f>+IF(K458&lt;0,-H458*L458,H458*L458)</f>
        <v>2.1112496801920256E-4</v>
      </c>
      <c r="N458" s="142">
        <f>+M458/K458</f>
        <v>4.8582624898267715E-3</v>
      </c>
      <c r="O458" s="311">
        <f>2*M460/N460</f>
        <v>4.223831841974262E-3</v>
      </c>
    </row>
    <row r="459" spans="2:15" x14ac:dyDescent="0.25">
      <c r="B459" s="141"/>
      <c r="C459" s="142"/>
      <c r="D459" s="142"/>
      <c r="E459" s="144" t="s">
        <v>169</v>
      </c>
      <c r="F459" s="143">
        <v>119.71</v>
      </c>
      <c r="G459" s="143">
        <f>63/1000</f>
        <v>6.3E-2</v>
      </c>
      <c r="H459" s="146">
        <f>+PI()*G459^2/4</f>
        <v>3.1172453105244723E-3</v>
      </c>
      <c r="I459" s="147">
        <f>+D423+O423</f>
        <v>335.27517755160852</v>
      </c>
      <c r="J459" s="147">
        <f>+D458</f>
        <v>335.16907210852054</v>
      </c>
      <c r="K459" s="147">
        <f>+I459-J459</f>
        <v>0.10610544308798353</v>
      </c>
      <c r="L459" s="142">
        <f>(-2*POWER(2*9.81*G459*ABS(K459)/F459,0.5))*(LOG10(($D$2/(3.7*G459))+((2.51*$D$3*POWER(F459,0.5))/(G459*POWER(2*9.81*G459*ABS(K459),0.5)))))</f>
        <v>0.1928303550811378</v>
      </c>
      <c r="M459" s="146">
        <f>+IF(K459&lt;0,-H459*L459,H459*L459)</f>
        <v>6.0109952010344568E-4</v>
      </c>
      <c r="N459" s="142">
        <f>+M459/K459</f>
        <v>5.6651148386893677E-3</v>
      </c>
      <c r="O459" s="311"/>
    </row>
    <row r="460" spans="2:15" ht="15.75" x14ac:dyDescent="0.3">
      <c r="B460" s="141"/>
      <c r="C460" s="142"/>
      <c r="D460" s="142"/>
      <c r="E460" s="142"/>
      <c r="F460" s="142"/>
      <c r="G460" s="142"/>
      <c r="H460" s="146"/>
      <c r="I460" s="142"/>
      <c r="J460" s="142"/>
      <c r="K460" s="142"/>
      <c r="L460" s="149" t="s">
        <v>166</v>
      </c>
      <c r="M460" s="150">
        <f>+SUM(M458:M459)-C458</f>
        <v>2.2224488122648254E-5</v>
      </c>
      <c r="N460" s="151">
        <f>+SUM(N458:N459)</f>
        <v>1.0523377328516138E-2</v>
      </c>
      <c r="O460" s="312"/>
    </row>
    <row r="461" spans="2:15" x14ac:dyDescent="0.25">
      <c r="B461" s="141"/>
      <c r="C461" s="142"/>
      <c r="D461" s="142"/>
      <c r="E461" s="142"/>
      <c r="F461" s="142"/>
      <c r="G461" s="142"/>
      <c r="H461" s="146"/>
      <c r="I461" s="142"/>
      <c r="J461" s="142"/>
      <c r="K461" s="142"/>
      <c r="L461" s="142"/>
      <c r="M461" s="142"/>
      <c r="N461" s="142"/>
      <c r="O461" s="312"/>
    </row>
    <row r="462" spans="2:15" x14ac:dyDescent="0.25">
      <c r="B462" s="154" t="s">
        <v>148</v>
      </c>
      <c r="C462" s="142">
        <f>0.76/1000</f>
        <v>7.6000000000000004E-4</v>
      </c>
      <c r="D462" s="147">
        <f>+D423+O423</f>
        <v>335.27517755160852</v>
      </c>
      <c r="E462" s="144" t="s">
        <v>169</v>
      </c>
      <c r="F462" s="143">
        <v>119.71</v>
      </c>
      <c r="G462" s="143">
        <f>63/1000</f>
        <v>6.3E-2</v>
      </c>
      <c r="H462" s="146">
        <f>+PI()*G462^2/4</f>
        <v>3.1172453105244723E-3</v>
      </c>
      <c r="I462" s="147">
        <f>+D458+O458</f>
        <v>335.17329594036249</v>
      </c>
      <c r="J462" s="261">
        <f>+D462</f>
        <v>335.27517755160852</v>
      </c>
      <c r="K462" s="147">
        <f>+I462-J462</f>
        <v>-0.10188161124602857</v>
      </c>
      <c r="L462" s="142">
        <f>(-2*POWER(2*9.81*G462*ABS(K462)/F462,0.5))*(LOG10(($D$2/(3.7*G462))+((2.51*$D$3*POWER(F462,0.5))/(G462*POWER(2*9.81*G462*ABS(K462),0.5)))))</f>
        <v>0.18838407985300273</v>
      </c>
      <c r="M462" s="146">
        <f>+IF(K462&lt;0,-H462*L462,H462*L462)</f>
        <v>-5.8723938949924051E-4</v>
      </c>
      <c r="N462" s="142">
        <f>+M462/K462</f>
        <v>5.7639389710980021E-3</v>
      </c>
      <c r="O462" s="311">
        <f>2*M464/N464</f>
        <v>3.9979740779480235E-3</v>
      </c>
    </row>
    <row r="463" spans="2:15" x14ac:dyDescent="0.25">
      <c r="B463" s="141"/>
      <c r="C463" s="142"/>
      <c r="D463" s="142"/>
      <c r="E463" s="144" t="s">
        <v>122</v>
      </c>
      <c r="F463" s="143">
        <v>283.68</v>
      </c>
      <c r="G463" s="143">
        <f>75/1000</f>
        <v>7.4999999999999997E-2</v>
      </c>
      <c r="H463" s="146">
        <f>+PI()*G463^2/4</f>
        <v>4.4178646691106467E-3</v>
      </c>
      <c r="I463" s="147">
        <f>+D427+O427</f>
        <v>335.73654354827357</v>
      </c>
      <c r="J463" s="261">
        <f>+D462</f>
        <v>335.27517755160852</v>
      </c>
      <c r="K463" s="147">
        <f>+I463-J463</f>
        <v>0.46136599666505163</v>
      </c>
      <c r="L463" s="262">
        <f>(-2*POWER(2*9.81*G463*ABS(K463)/F463,0.5))*(LOG10(($D$2/(3.7*G463))+((2.51*$D$3*POWER(F463,0.5))/(G463*POWER(2*9.81*G463*ABS(K463),0.5)))))</f>
        <v>0.30889905727912498</v>
      </c>
      <c r="M463" s="146">
        <f>+IF(K463&lt;0,-H463*L463,H463*L463)</f>
        <v>1.3646742314750322E-3</v>
      </c>
      <c r="N463" s="142">
        <f>+M463/K463</f>
        <v>2.9578994579996668E-3</v>
      </c>
      <c r="O463" s="311"/>
    </row>
    <row r="464" spans="2:15" ht="15.75" x14ac:dyDescent="0.3">
      <c r="B464" s="141"/>
      <c r="C464" s="142"/>
      <c r="D464" s="142"/>
      <c r="E464" s="142"/>
      <c r="F464" s="142"/>
      <c r="G464" s="142"/>
      <c r="H464" s="142"/>
      <c r="I464" s="142"/>
      <c r="J464" s="142"/>
      <c r="K464" s="142"/>
      <c r="L464" s="149" t="s">
        <v>166</v>
      </c>
      <c r="M464" s="150">
        <f>+SUM(M462:M463)-C462</f>
        <v>1.7434841975791696E-5</v>
      </c>
      <c r="N464" s="151">
        <f>+SUM(N462:N463)</f>
        <v>8.7218384290976697E-3</v>
      </c>
      <c r="O464" s="312"/>
    </row>
    <row r="465" spans="2:15" x14ac:dyDescent="0.25">
      <c r="B465" s="154"/>
      <c r="C465" s="142"/>
      <c r="D465" s="142"/>
      <c r="E465" s="142"/>
      <c r="F465" s="142"/>
      <c r="G465" s="142"/>
      <c r="H465" s="142"/>
      <c r="I465" s="142"/>
      <c r="J465" s="142"/>
      <c r="K465" s="142"/>
      <c r="L465" s="142"/>
      <c r="M465" s="142"/>
      <c r="N465" s="142"/>
      <c r="O465" s="312"/>
    </row>
    <row r="466" spans="2:15" x14ac:dyDescent="0.25">
      <c r="B466" s="154" t="s">
        <v>142</v>
      </c>
      <c r="C466" s="142">
        <f>3.71/1000</f>
        <v>3.7099999999999998E-3</v>
      </c>
      <c r="D466" s="147">
        <f>+D427+O427</f>
        <v>335.73654354827357</v>
      </c>
      <c r="E466" s="144" t="s">
        <v>168</v>
      </c>
      <c r="F466" s="143">
        <v>184.94</v>
      </c>
      <c r="G466" s="145">
        <f>110/1000</f>
        <v>0.11</v>
      </c>
      <c r="H466" s="146">
        <f>+PI()*G466^2/4</f>
        <v>9.5033177771091243E-3</v>
      </c>
      <c r="I466" s="147">
        <f>+D452+O452</f>
        <v>335.21252899634027</v>
      </c>
      <c r="J466" s="261">
        <f>+D466</f>
        <v>335.73654354827357</v>
      </c>
      <c r="K466" s="147">
        <f>+I466-J466</f>
        <v>-0.52401455193330548</v>
      </c>
      <c r="L466" s="262">
        <f>(-2*POWER(2*9.81*G466*ABS(K466)/F466,0.5))*(LOG10(($D$2/(3.7*G466))+((2.51*$D$3*POWER(F466,0.5))/(G466*POWER(2*9.81*G466*ABS(K466),0.5)))))</f>
        <v>0.55133572871017533</v>
      </c>
      <c r="M466" s="146">
        <f>+IF(K466&lt;0,-H466*L466,H466*L466)</f>
        <v>-5.2395186318068224E-3</v>
      </c>
      <c r="N466" s="142">
        <f>+M466/K466</f>
        <v>9.9988036829818574E-3</v>
      </c>
      <c r="O466" s="311">
        <f>2*M469/N469</f>
        <v>3.36421453107649E-3</v>
      </c>
    </row>
    <row r="467" spans="2:15" x14ac:dyDescent="0.25">
      <c r="B467" s="141"/>
      <c r="C467" s="142"/>
      <c r="D467" s="142"/>
      <c r="E467" s="144" t="s">
        <v>171</v>
      </c>
      <c r="F467" s="143">
        <v>283.68</v>
      </c>
      <c r="G467" s="143">
        <f>75/1000</f>
        <v>7.4999999999999997E-2</v>
      </c>
      <c r="H467" s="146">
        <f>+PI()*G467^2/4</f>
        <v>4.4178646691106467E-3</v>
      </c>
      <c r="I467" s="147">
        <f>+D462+O462</f>
        <v>335.27917552568647</v>
      </c>
      <c r="J467" s="261">
        <f>+D466</f>
        <v>335.73654354827357</v>
      </c>
      <c r="K467" s="147">
        <f>+I467-J467</f>
        <v>-0.45736802258710441</v>
      </c>
      <c r="L467" s="262">
        <f>(-2*POWER(2*9.81*G467*ABS(K467)/F467,0.5))*(LOG10(($D$2/(3.7*G467))+((2.51*$D$3*POWER(F467,0.5))/(G467*POWER(2*9.81*G467*ABS(K467),0.5)))))</f>
        <v>0.30737508134711428</v>
      </c>
      <c r="M467" s="146">
        <f>+IF(K467&lt;0,-H467*L467,H467*L467)</f>
        <v>-1.3579415120484272E-3</v>
      </c>
      <c r="N467" s="142">
        <f>+M467/K467</f>
        <v>2.9690346613373288E-3</v>
      </c>
      <c r="O467" s="311"/>
    </row>
    <row r="468" spans="2:15" x14ac:dyDescent="0.25">
      <c r="B468" s="141"/>
      <c r="C468" s="142"/>
      <c r="D468" s="142"/>
      <c r="E468" s="144" t="s">
        <v>170</v>
      </c>
      <c r="F468" s="143">
        <v>372.26</v>
      </c>
      <c r="G468" s="145">
        <f>110/1000</f>
        <v>0.11</v>
      </c>
      <c r="H468" s="146">
        <f>+PI()*G468^2/4</f>
        <v>9.5033177771091243E-3</v>
      </c>
      <c r="I468" s="147">
        <v>339.29610096713299</v>
      </c>
      <c r="J468" s="261">
        <f>+D466</f>
        <v>335.73654354827357</v>
      </c>
      <c r="K468" s="147">
        <f>+I468-J468</f>
        <v>3.5595574188594128</v>
      </c>
      <c r="L468" s="262">
        <f>(-2*POWER(2*9.81*G468*ABS(K468)/F468,0.5))*(LOG10(($D$2/(3.7*G468))+((2.51*$D$3*POWER(F468,0.5))/(G468*POWER(2*9.81*G468*ABS(K468),0.5)))))</f>
        <v>1.0874262229996023</v>
      </c>
      <c r="M468" s="146">
        <f>+IF(K468&lt;0,-H468*L468,H468*L468)</f>
        <v>1.0334156956326751E-2</v>
      </c>
      <c r="N468" s="142">
        <f>+M468/K468</f>
        <v>2.9032140067677624E-3</v>
      </c>
      <c r="O468" s="311"/>
    </row>
    <row r="469" spans="2:15" ht="16.5" thickBot="1" x14ac:dyDescent="0.35">
      <c r="B469" s="299"/>
      <c r="C469" s="300"/>
      <c r="D469" s="300"/>
      <c r="E469" s="300"/>
      <c r="F469" s="300"/>
      <c r="G469" s="300"/>
      <c r="H469" s="300"/>
      <c r="I469" s="300"/>
      <c r="J469" s="300"/>
      <c r="K469" s="300"/>
      <c r="L469" s="301" t="s">
        <v>166</v>
      </c>
      <c r="M469" s="302">
        <f>+SUM(M466:M468)-C466</f>
        <v>2.66968124715012E-5</v>
      </c>
      <c r="N469" s="303">
        <f>+SUM(N466:N468)</f>
        <v>1.5871052351086948E-2</v>
      </c>
      <c r="O469" s="313"/>
    </row>
    <row r="471" spans="2:15" ht="15.75" thickBot="1" x14ac:dyDescent="0.3"/>
    <row r="472" spans="2:15" ht="15.75" thickBot="1" x14ac:dyDescent="0.3">
      <c r="B472" s="131">
        <f>+B433+1</f>
        <v>13</v>
      </c>
      <c r="D472" s="297"/>
    </row>
    <row r="473" spans="2:15" ht="32.25" thickBot="1" x14ac:dyDescent="0.3">
      <c r="B473" s="125" t="s">
        <v>151</v>
      </c>
      <c r="C473" s="298" t="s">
        <v>161</v>
      </c>
      <c r="D473" s="298" t="s">
        <v>153</v>
      </c>
      <c r="E473" s="125" t="s">
        <v>152</v>
      </c>
      <c r="F473" s="125" t="s">
        <v>78</v>
      </c>
      <c r="G473" s="125" t="s">
        <v>115</v>
      </c>
      <c r="H473" s="125" t="s">
        <v>154</v>
      </c>
      <c r="I473" s="125" t="s">
        <v>155</v>
      </c>
      <c r="J473" s="125" t="s">
        <v>156</v>
      </c>
      <c r="K473" s="125" t="s">
        <v>157</v>
      </c>
      <c r="L473" s="125" t="s">
        <v>82</v>
      </c>
      <c r="M473" s="125" t="s">
        <v>164</v>
      </c>
      <c r="N473" s="125" t="s">
        <v>158</v>
      </c>
      <c r="O473" s="309" t="s">
        <v>165</v>
      </c>
    </row>
    <row r="474" spans="2:15" x14ac:dyDescent="0.25">
      <c r="B474" s="132" t="s">
        <v>127</v>
      </c>
      <c r="C474" s="133">
        <f>2.97/1000</f>
        <v>2.97E-3</v>
      </c>
      <c r="D474" s="134">
        <f>+D435+O435</f>
        <v>336.43232287253812</v>
      </c>
      <c r="E474" s="135" t="s">
        <v>110</v>
      </c>
      <c r="F474" s="136">
        <v>310.83</v>
      </c>
      <c r="G474" s="137">
        <f>110/1000</f>
        <v>0.11</v>
      </c>
      <c r="H474" s="138">
        <f>+PI()*G474^2/4</f>
        <v>9.5033177771091243E-3</v>
      </c>
      <c r="I474" s="134">
        <v>339.29610096713299</v>
      </c>
      <c r="J474" s="134">
        <f>+D474</f>
        <v>336.43232287253812</v>
      </c>
      <c r="K474" s="134">
        <f>+I474-J474</f>
        <v>2.8637780945948634</v>
      </c>
      <c r="L474" s="133">
        <f>(-2*POWER(2*9.81*G474*ABS(K474)/F474,0.5))*(LOG10(($D$2/(3.7*G474))+((2.51*$D$3*POWER(F474,0.5))/(G474*POWER(2*9.81*G474*ABS(K474),0.5)))))</f>
        <v>1.0651904242732391</v>
      </c>
      <c r="M474" s="139">
        <f>+IF(K474&lt;0,-H474*L474,H474*L474)</f>
        <v>1.0122843095002283E-2</v>
      </c>
      <c r="N474" s="133">
        <f>+M474/K474</f>
        <v>3.5347861323851469E-3</v>
      </c>
      <c r="O474" s="310">
        <f>2*M476/N476</f>
        <v>2.7537642706315785E-3</v>
      </c>
    </row>
    <row r="475" spans="2:15" x14ac:dyDescent="0.25">
      <c r="B475" s="141"/>
      <c r="C475" s="142"/>
      <c r="D475" s="143"/>
      <c r="E475" s="144" t="s">
        <v>138</v>
      </c>
      <c r="F475" s="143">
        <v>240.22</v>
      </c>
      <c r="G475" s="145">
        <f>110/1000</f>
        <v>0.11</v>
      </c>
      <c r="H475" s="146">
        <f>+PI()*G475^2/4</f>
        <v>9.5033177771091243E-3</v>
      </c>
      <c r="I475" s="147">
        <f>+D439+O439</f>
        <v>335.24924112796242</v>
      </c>
      <c r="J475" s="147">
        <f>+D474</f>
        <v>336.43232287253812</v>
      </c>
      <c r="K475" s="147">
        <f>+I475-J475</f>
        <v>-1.183081744575702</v>
      </c>
      <c r="L475" s="142">
        <f>(-2*POWER(2*9.81*G475*ABS(K475)/F475,0.5))*(LOG10(($D$2/(3.7*G475))+((2.51*$D$3*POWER(F475,0.5))/(G475*POWER(2*9.81*G475*ABS(K475),0.5)))))</f>
        <v>0.7512815065468843</v>
      </c>
      <c r="M475" s="146">
        <f>+IF(K475&lt;0,-H475*L475,H475*L475)</f>
        <v>-7.1396668967803308E-3</v>
      </c>
      <c r="N475" s="142">
        <f>+M475/K475</f>
        <v>6.0348043822964119E-3</v>
      </c>
      <c r="O475" s="311"/>
    </row>
    <row r="476" spans="2:15" ht="15.75" x14ac:dyDescent="0.3">
      <c r="B476" s="141"/>
      <c r="C476" s="142"/>
      <c r="D476" s="143"/>
      <c r="E476" s="144"/>
      <c r="F476" s="143"/>
      <c r="G476" s="145"/>
      <c r="H476" s="146"/>
      <c r="I476" s="147"/>
      <c r="J476" s="147"/>
      <c r="K476" s="147"/>
      <c r="L476" s="149" t="s">
        <v>166</v>
      </c>
      <c r="M476" s="150">
        <f>+SUM(M474:M475)-C474</f>
        <v>1.3176198221952467E-5</v>
      </c>
      <c r="N476" s="151">
        <f>+SUM(N474:N475)</f>
        <v>9.5695905146815589E-3</v>
      </c>
      <c r="O476" s="311"/>
    </row>
    <row r="477" spans="2:15" x14ac:dyDescent="0.25">
      <c r="B477" s="141"/>
      <c r="C477" s="142"/>
      <c r="D477" s="143"/>
      <c r="E477" s="144"/>
      <c r="F477" s="142"/>
      <c r="G477" s="142"/>
      <c r="H477" s="146"/>
      <c r="I477" s="152"/>
      <c r="J477" s="142"/>
      <c r="K477" s="142"/>
      <c r="L477" s="142"/>
      <c r="M477" s="142"/>
      <c r="N477" s="142"/>
      <c r="O477" s="312"/>
    </row>
    <row r="478" spans="2:15" x14ac:dyDescent="0.25">
      <c r="B478" s="154" t="s">
        <v>128</v>
      </c>
      <c r="C478" s="142">
        <f>3.73/1000</f>
        <v>3.7299999999999998E-3</v>
      </c>
      <c r="D478" s="147">
        <f>+D439+O439</f>
        <v>335.24924112796242</v>
      </c>
      <c r="E478" s="144" t="s">
        <v>138</v>
      </c>
      <c r="F478" s="143">
        <v>240.22</v>
      </c>
      <c r="G478" s="155">
        <f>110/1000</f>
        <v>0.11</v>
      </c>
      <c r="H478" s="146">
        <f>+PI()*G478^2/4</f>
        <v>9.5033177771091243E-3</v>
      </c>
      <c r="I478" s="156">
        <f>+D474+O474</f>
        <v>336.43507663680873</v>
      </c>
      <c r="J478" s="147">
        <f>+D478</f>
        <v>335.24924112796242</v>
      </c>
      <c r="K478" s="147">
        <f>+I478-J478</f>
        <v>1.1858355088463099</v>
      </c>
      <c r="L478" s="142">
        <f>(-2*POWER(2*9.81*G478*ABS(K478)/F478,0.5))*(LOG10(($D$2/(3.7*G478))+((2.51*$D$3*POWER(F478,0.5))/(G478*POWER(2*9.81*G478*ABS(K478),0.5)))))</f>
        <v>0.75225787429094559</v>
      </c>
      <c r="M478" s="146">
        <f>+IF(K478&lt;0,-H478*L478,H478*L478)</f>
        <v>7.1489456297194644E-3</v>
      </c>
      <c r="N478" s="142">
        <f>+M478/K478</f>
        <v>6.0286149102371017E-3</v>
      </c>
      <c r="O478" s="311">
        <f>2*M481/N481</f>
        <v>4.0269510261226856E-3</v>
      </c>
    </row>
    <row r="479" spans="2:15" x14ac:dyDescent="0.25">
      <c r="B479" s="141"/>
      <c r="C479" s="142"/>
      <c r="D479" s="143"/>
      <c r="E479" s="144" t="s">
        <v>139</v>
      </c>
      <c r="F479" s="147">
        <v>237.3</v>
      </c>
      <c r="G479" s="155">
        <f>110/1000</f>
        <v>0.11</v>
      </c>
      <c r="H479" s="146">
        <f>+PI()*G479^2/4</f>
        <v>9.5033177771091243E-3</v>
      </c>
      <c r="I479" s="156">
        <f>+D444+O444</f>
        <v>335.05595315657155</v>
      </c>
      <c r="J479" s="147">
        <f>+D478</f>
        <v>335.24924112796242</v>
      </c>
      <c r="K479" s="147">
        <f>+I479-J479</f>
        <v>-0.19328797139087328</v>
      </c>
      <c r="L479" s="142">
        <f>(-2*POWER(2*9.81*G479*ABS(K479)/F479,0.5))*(LOG10(($D$2/(3.7*G479))+((2.51*$D$3*POWER(F479,0.5))/(G479*POWER(2*9.81*G479*ABS(K479),0.5)))))</f>
        <v>0.27311556281356103</v>
      </c>
      <c r="M479" s="146">
        <f>+IF(K479&lt;0,-H479*L479,H479*L479)</f>
        <v>-2.5955039832912781E-3</v>
      </c>
      <c r="N479" s="142">
        <f>+M479/K479</f>
        <v>1.3428171264949358E-2</v>
      </c>
      <c r="O479" s="311"/>
    </row>
    <row r="480" spans="2:15" x14ac:dyDescent="0.25">
      <c r="B480" s="141"/>
      <c r="C480" s="142"/>
      <c r="D480" s="143"/>
      <c r="E480" s="144" t="s">
        <v>112</v>
      </c>
      <c r="F480" s="143">
        <v>401.36</v>
      </c>
      <c r="G480" s="155">
        <f>110/1000</f>
        <v>0.11</v>
      </c>
      <c r="H480" s="146">
        <f>+PI()*G480^2/4</f>
        <v>9.5033177771091243E-3</v>
      </c>
      <c r="I480" s="156">
        <f>+D452+O452</f>
        <v>335.21252899634027</v>
      </c>
      <c r="J480" s="147">
        <f>+D478</f>
        <v>335.24924112796242</v>
      </c>
      <c r="K480" s="147">
        <f>+I480-J480</f>
        <v>-3.671213162215281E-2</v>
      </c>
      <c r="L480" s="142">
        <f>(-2*POWER(2*9.81*G480*ABS(K480)/F480,0.5))*(LOG10(($D$2/(3.7*G480))+((2.51*$D$3*POWER(F480,0.5))/(G480*POWER(2*9.81*G480*ABS(K480),0.5)))))</f>
        <v>7.8234702977286658E-2</v>
      </c>
      <c r="M480" s="146">
        <f>+IF(K480&lt;0,-H480*L480,H480*L480)</f>
        <v>-7.4348924359090044E-4</v>
      </c>
      <c r="N480" s="142">
        <f>+M480/K480</f>
        <v>2.0251867999467092E-2</v>
      </c>
      <c r="O480" s="311"/>
    </row>
    <row r="481" spans="2:15" ht="15.75" x14ac:dyDescent="0.3">
      <c r="B481" s="141"/>
      <c r="C481" s="142"/>
      <c r="D481" s="143"/>
      <c r="E481" s="144"/>
      <c r="F481" s="143"/>
      <c r="G481" s="155"/>
      <c r="H481" s="146"/>
      <c r="I481" s="156"/>
      <c r="J481" s="147"/>
      <c r="K481" s="147"/>
      <c r="L481" s="149" t="s">
        <v>166</v>
      </c>
      <c r="M481" s="150">
        <f>+SUM(M478:M480)-C478</f>
        <v>7.9952402837285986E-5</v>
      </c>
      <c r="N481" s="151">
        <f>+SUM(N478:N480)</f>
        <v>3.9708654174653552E-2</v>
      </c>
      <c r="O481" s="312"/>
    </row>
    <row r="482" spans="2:15" x14ac:dyDescent="0.25">
      <c r="B482" s="141"/>
      <c r="C482" s="142"/>
      <c r="D482" s="143"/>
      <c r="E482" s="144"/>
      <c r="F482" s="142"/>
      <c r="G482" s="142"/>
      <c r="H482" s="146"/>
      <c r="I482" s="152"/>
      <c r="J482" s="143"/>
      <c r="K482" s="142"/>
      <c r="L482" s="142"/>
      <c r="M482" s="142"/>
      <c r="N482" s="142"/>
      <c r="O482" s="312"/>
    </row>
    <row r="483" spans="2:15" x14ac:dyDescent="0.25">
      <c r="B483" s="154" t="s">
        <v>141</v>
      </c>
      <c r="C483" s="179">
        <f>1.9/1000</f>
        <v>1.9E-3</v>
      </c>
      <c r="D483" s="147">
        <f>+D444+O444</f>
        <v>335.05595315657155</v>
      </c>
      <c r="E483" s="144" t="s">
        <v>139</v>
      </c>
      <c r="F483" s="147">
        <v>237.3</v>
      </c>
      <c r="G483" s="155">
        <f>110/1000</f>
        <v>0.11</v>
      </c>
      <c r="H483" s="146">
        <f>+PI()*G483^2/4</f>
        <v>9.5033177771091243E-3</v>
      </c>
      <c r="I483" s="156">
        <f>+D478+O478</f>
        <v>335.25326807898853</v>
      </c>
      <c r="J483" s="147">
        <f>+D483</f>
        <v>335.05595315657155</v>
      </c>
      <c r="K483" s="147">
        <f>+I483-J483</f>
        <v>0.19731492241697879</v>
      </c>
      <c r="L483" s="142">
        <f>(-2*POWER(2*9.81*G483*ABS(K483)/F483,0.5))*(LOG10(($D$2/(3.7*G483))+((2.51*$D$3*POWER(F483,0.5))/(G483*POWER(2*9.81*G483*ABS(K483),0.5)))))</f>
        <v>0.27632275110636451</v>
      </c>
      <c r="M483" s="146">
        <f>+IF(K483&lt;0,-H483*L483,H483*L483)</f>
        <v>2.6259829128088136E-3</v>
      </c>
      <c r="N483" s="142">
        <f>+M483/K483</f>
        <v>1.330858751402195E-2</v>
      </c>
      <c r="O483" s="311">
        <f>2*M485/N485</f>
        <v>4.073518826394085E-3</v>
      </c>
    </row>
    <row r="484" spans="2:15" x14ac:dyDescent="0.25">
      <c r="B484" s="141"/>
      <c r="C484" s="142"/>
      <c r="D484" s="143"/>
      <c r="E484" s="144" t="s">
        <v>117</v>
      </c>
      <c r="F484" s="143">
        <v>401.35</v>
      </c>
      <c r="G484" s="143">
        <f>75/1000</f>
        <v>7.4999999999999997E-2</v>
      </c>
      <c r="H484" s="146">
        <f>+PI()*G484^2/4</f>
        <v>4.4178646691106467E-3</v>
      </c>
      <c r="I484" s="156">
        <f>+D448+O448</f>
        <v>334.85721122921711</v>
      </c>
      <c r="J484" s="147">
        <f>+D483</f>
        <v>335.05595315657155</v>
      </c>
      <c r="K484" s="147">
        <f>+I484-J484</f>
        <v>-0.1987419273544333</v>
      </c>
      <c r="L484" s="142">
        <f>(-2*POWER(2*9.81*G484*ABS(K484)/F484,0.5))*(LOG10(($D$2/(3.7*G484))+((2.51*$D$3*POWER(F484,0.5))/(G484*POWER(2*9.81*G484*ABS(K484),0.5)))))</f>
        <v>0.15658852409374274</v>
      </c>
      <c r="M484" s="146">
        <f>+IF(K484&lt;0,-H484*L484,H484*L484)</f>
        <v>-6.9178690818192735E-4</v>
      </c>
      <c r="N484" s="142">
        <f>+M484/K484</f>
        <v>3.480830227374243E-3</v>
      </c>
      <c r="O484" s="311"/>
    </row>
    <row r="485" spans="2:15" ht="15.75" x14ac:dyDescent="0.3">
      <c r="B485" s="141"/>
      <c r="C485" s="142"/>
      <c r="D485" s="143"/>
      <c r="E485" s="144"/>
      <c r="F485" s="142"/>
      <c r="G485" s="142"/>
      <c r="H485" s="146"/>
      <c r="I485" s="152"/>
      <c r="J485" s="143"/>
      <c r="K485" s="142"/>
      <c r="L485" s="149" t="s">
        <v>166</v>
      </c>
      <c r="M485" s="150">
        <f>+SUM(M483:M484)-C483</f>
        <v>3.4196004626886123E-5</v>
      </c>
      <c r="N485" s="151">
        <f>+SUM(N483:N484)</f>
        <v>1.6789417741396192E-2</v>
      </c>
      <c r="O485" s="312"/>
    </row>
    <row r="486" spans="2:15" ht="15.75" x14ac:dyDescent="0.3">
      <c r="B486" s="141"/>
      <c r="C486" s="142"/>
      <c r="D486" s="143"/>
      <c r="E486" s="144"/>
      <c r="F486" s="142"/>
      <c r="G486" s="142"/>
      <c r="H486" s="146"/>
      <c r="I486" s="152"/>
      <c r="J486" s="143"/>
      <c r="K486" s="142"/>
      <c r="L486" s="149"/>
      <c r="M486" s="150"/>
      <c r="N486" s="151"/>
      <c r="O486" s="312"/>
    </row>
    <row r="487" spans="2:15" x14ac:dyDescent="0.25">
      <c r="B487" s="154" t="s">
        <v>145</v>
      </c>
      <c r="C487" s="143">
        <f>1.95/1000</f>
        <v>1.9499999999999999E-3</v>
      </c>
      <c r="D487" s="147">
        <f>+D448+O448</f>
        <v>334.85721122921711</v>
      </c>
      <c r="E487" s="144" t="s">
        <v>117</v>
      </c>
      <c r="F487" s="143">
        <v>401.35</v>
      </c>
      <c r="G487" s="143">
        <f>75/1000</f>
        <v>7.4999999999999997E-2</v>
      </c>
      <c r="H487" s="146">
        <f>+PI()*G487^2/4</f>
        <v>4.4178646691106467E-3</v>
      </c>
      <c r="I487" s="147">
        <f>+D483+O483</f>
        <v>335.06002667539792</v>
      </c>
      <c r="J487" s="147">
        <f>+D487</f>
        <v>334.85721122921711</v>
      </c>
      <c r="K487" s="147">
        <f>+I487-J487</f>
        <v>0.20281544618080716</v>
      </c>
      <c r="L487" s="262">
        <f>(-2*POWER(2*9.81*G487*ABS(K487)/F487,0.5))*(LOG10(($D$2/(3.7*G487))+((2.51*$D$3*POWER(F487,0.5))/(G487*POWER(2*9.81*G487*ABS(K487),0.5)))))</f>
        <v>0.15842438806720568</v>
      </c>
      <c r="M487" s="146">
        <f>+IF(K487&lt;0,-H487*L487,H487*L487)</f>
        <v>6.9989750676758232E-4</v>
      </c>
      <c r="N487" s="142">
        <f>+M487/K487</f>
        <v>3.4509083008580788E-3</v>
      </c>
      <c r="O487" s="311">
        <f>2*M489/N489</f>
        <v>4.0863129582865369E-3</v>
      </c>
    </row>
    <row r="488" spans="2:15" x14ac:dyDescent="0.25">
      <c r="B488" s="141"/>
      <c r="C488" s="142"/>
      <c r="D488" s="143"/>
      <c r="E488" s="144" t="s">
        <v>167</v>
      </c>
      <c r="F488" s="143">
        <v>249.85</v>
      </c>
      <c r="G488" s="143">
        <f>75/1000</f>
        <v>7.4999999999999997E-2</v>
      </c>
      <c r="H488" s="146">
        <f>+PI()*G488^2/4</f>
        <v>4.4178646691106467E-3</v>
      </c>
      <c r="I488" s="147">
        <f>+D452+O452</f>
        <v>335.21252899634027</v>
      </c>
      <c r="J488" s="147">
        <f>+D487</f>
        <v>334.85721122921711</v>
      </c>
      <c r="K488" s="147">
        <f>+I488-J488</f>
        <v>0.35531776712315377</v>
      </c>
      <c r="L488" s="142">
        <f>(-2*POWER(2*9.81*G488*ABS(K488)/F488,0.5))*(LOG10(($D$2/(3.7*G488))+((2.51*$D$3*POWER(F488,0.5))/(G488*POWER(2*9.81*G488*ABS(K488),0.5)))))</f>
        <v>0.28620703747451121</v>
      </c>
      <c r="M488" s="146">
        <f>+IF(K488&lt;0,-H488*L488,H488*L488)</f>
        <v>1.2644239589094698E-3</v>
      </c>
      <c r="N488" s="142">
        <f>+M488/K488</f>
        <v>3.5585722862859774E-3</v>
      </c>
      <c r="O488" s="311"/>
    </row>
    <row r="489" spans="2:15" ht="15.75" x14ac:dyDescent="0.3">
      <c r="B489" s="141"/>
      <c r="C489" s="142"/>
      <c r="D489" s="152"/>
      <c r="E489" s="144"/>
      <c r="F489" s="142"/>
      <c r="G489" s="142"/>
      <c r="H489" s="146"/>
      <c r="I489" s="152"/>
      <c r="J489" s="143"/>
      <c r="K489" s="142"/>
      <c r="L489" s="149" t="s">
        <v>166</v>
      </c>
      <c r="M489" s="150">
        <f>+SUM(M487:M488)-C487</f>
        <v>1.432146567705234E-5</v>
      </c>
      <c r="N489" s="151">
        <f>+SUM(N487:N488)</f>
        <v>7.0094805871440558E-3</v>
      </c>
      <c r="O489" s="312"/>
    </row>
    <row r="490" spans="2:15" x14ac:dyDescent="0.25">
      <c r="B490" s="141"/>
      <c r="C490" s="142"/>
      <c r="D490" s="152"/>
      <c r="E490" s="144"/>
      <c r="F490" s="142"/>
      <c r="G490" s="142"/>
      <c r="H490" s="146"/>
      <c r="I490" s="152"/>
      <c r="J490" s="143"/>
      <c r="K490" s="142"/>
      <c r="L490" s="142"/>
      <c r="M490" s="142"/>
      <c r="N490" s="142"/>
      <c r="O490" s="312"/>
    </row>
    <row r="491" spans="2:15" x14ac:dyDescent="0.25">
      <c r="B491" s="154" t="s">
        <v>146</v>
      </c>
      <c r="C491" s="143">
        <f>4.52/1000</f>
        <v>4.5199999999999997E-3</v>
      </c>
      <c r="D491" s="156">
        <f>+D452+O452</f>
        <v>335.21252899634027</v>
      </c>
      <c r="E491" s="144" t="s">
        <v>112</v>
      </c>
      <c r="F491" s="143">
        <v>401.36</v>
      </c>
      <c r="G491" s="145">
        <f>110/1000</f>
        <v>0.11</v>
      </c>
      <c r="H491" s="146">
        <f>+PI()*G491^2/4</f>
        <v>9.5033177771091243E-3</v>
      </c>
      <c r="I491" s="156">
        <f>+D478+O478</f>
        <v>335.25326807898853</v>
      </c>
      <c r="J491" s="147">
        <f>+D491</f>
        <v>335.21252899634027</v>
      </c>
      <c r="K491" s="147">
        <f>+I491-J491</f>
        <v>4.0739082648258318E-2</v>
      </c>
      <c r="L491" s="142">
        <f>(-2*POWER(2*9.81*G491*ABS(K491)/F491,0.5))*(LOG10(($D$2/(3.7*G491))+((2.51*$D$3*POWER(F491,0.5))/(G491*POWER(2*9.81*G491*ABS(K491),0.5)))))</f>
        <v>8.3081340683655566E-2</v>
      </c>
      <c r="M491" s="146">
        <f>+IF(K491&lt;0,-H491*L491,H491*L491)</f>
        <v>7.8954838186504343E-4</v>
      </c>
      <c r="N491" s="142">
        <f>+M491/K491</f>
        <v>1.938061268296129E-2</v>
      </c>
      <c r="O491" s="311">
        <f>2*M495/N495</f>
        <v>3.8391029485118191E-3</v>
      </c>
    </row>
    <row r="492" spans="2:15" x14ac:dyDescent="0.25">
      <c r="B492" s="141"/>
      <c r="C492" s="142"/>
      <c r="D492" s="152"/>
      <c r="E492" s="144" t="s">
        <v>167</v>
      </c>
      <c r="F492" s="143">
        <v>249.85</v>
      </c>
      <c r="G492" s="145">
        <f>75/1000</f>
        <v>7.4999999999999997E-2</v>
      </c>
      <c r="H492" s="146">
        <f>+PI()*G492^2/4</f>
        <v>4.4178646691106467E-3</v>
      </c>
      <c r="I492" s="156">
        <f>+D487+O487</f>
        <v>334.86129754217541</v>
      </c>
      <c r="J492" s="147">
        <f>+D491</f>
        <v>335.21252899634027</v>
      </c>
      <c r="K492" s="147">
        <f>+I492-J492</f>
        <v>-0.35123145416486068</v>
      </c>
      <c r="L492" s="142">
        <f>(-2*POWER(2*9.81*G492*ABS(K492)/F492,0.5))*(LOG10(($D$2/(3.7*G492))+((2.51*$D$3*POWER(F492,0.5))/(G492*POWER(2*9.81*G492*ABS(K492),0.5)))))</f>
        <v>0.2843296999354627</v>
      </c>
      <c r="M492" s="146">
        <f>+IF(K492&lt;0,-H492*L492,H492*L492)</f>
        <v>-1.2561301357237125E-3</v>
      </c>
      <c r="N492" s="142">
        <f>+M492/K492</f>
        <v>3.5763600350386367E-3</v>
      </c>
      <c r="O492" s="311"/>
    </row>
    <row r="493" spans="2:15" x14ac:dyDescent="0.25">
      <c r="B493" s="141"/>
      <c r="C493" s="142"/>
      <c r="D493" s="152"/>
      <c r="E493" s="144" t="s">
        <v>140</v>
      </c>
      <c r="F493" s="143">
        <v>298.01</v>
      </c>
      <c r="G493" s="145">
        <f>63/1000</f>
        <v>6.3E-2</v>
      </c>
      <c r="H493" s="146">
        <f>+PI()*G493^2/4</f>
        <v>3.1172453105244723E-3</v>
      </c>
      <c r="I493" s="156">
        <f>+D458+O458</f>
        <v>335.17329594036249</v>
      </c>
      <c r="J493" s="147">
        <f>+D491</f>
        <v>335.21252899634027</v>
      </c>
      <c r="K493" s="147">
        <f>+I493-J493</f>
        <v>-3.9233055977774711E-2</v>
      </c>
      <c r="L493" s="142">
        <f>(-2*POWER(2*9.81*G493*ABS(K493)/F493,0.5))*(LOG10(($D$2/(3.7*G493))+((2.51*$D$3*POWER(F493,0.5))/(G493*POWER(2*9.81*G493*ABS(K493),0.5)))))</f>
        <v>6.3787206148233397E-2</v>
      </c>
      <c r="M493" s="146">
        <f>+IF(K493&lt;0,-H493*L493,H493*L493)</f>
        <v>-1.9884036923703834E-4</v>
      </c>
      <c r="N493" s="142">
        <f>+M493/K493</f>
        <v>5.0681845775582763E-3</v>
      </c>
      <c r="O493" s="311"/>
    </row>
    <row r="494" spans="2:15" x14ac:dyDescent="0.25">
      <c r="B494" s="141"/>
      <c r="C494" s="142"/>
      <c r="D494" s="142"/>
      <c r="E494" s="144" t="s">
        <v>168</v>
      </c>
      <c r="F494" s="143">
        <v>184.94</v>
      </c>
      <c r="G494" s="145">
        <f>110/1000</f>
        <v>0.11</v>
      </c>
      <c r="H494" s="146">
        <f>+PI()*G494^2/4</f>
        <v>9.5033177771091243E-3</v>
      </c>
      <c r="I494" s="156">
        <f>+D466+O466</f>
        <v>335.73990776280465</v>
      </c>
      <c r="J494" s="147">
        <f>+D491</f>
        <v>335.21252899634027</v>
      </c>
      <c r="K494" s="147">
        <f>+I494-J494</f>
        <v>0.52737876646438053</v>
      </c>
      <c r="L494" s="142">
        <f>(-2*POWER(2*9.81*G494*ABS(K494)/F494,0.5))*(LOG10(($D$2/(3.7*G494))+((2.51*$D$3*POWER(F494,0.5))/(G494*POWER(2*9.81*G494*ABS(K494),0.5)))))</f>
        <v>0.55331804422826558</v>
      </c>
      <c r="M494" s="146">
        <f>+IF(K494&lt;0,-H494*L494,H494*L494)</f>
        <v>5.2583572061097291E-3</v>
      </c>
      <c r="N494" s="142">
        <f>+M494/K494</f>
        <v>9.9707412214611445E-3</v>
      </c>
      <c r="O494" s="311"/>
    </row>
    <row r="495" spans="2:15" ht="15.75" x14ac:dyDescent="0.3">
      <c r="B495" s="141"/>
      <c r="C495" s="142"/>
      <c r="D495" s="142"/>
      <c r="E495" s="142"/>
      <c r="F495" s="142"/>
      <c r="G495" s="142"/>
      <c r="H495" s="146"/>
      <c r="I495" s="152"/>
      <c r="J495" s="143"/>
      <c r="K495" s="142"/>
      <c r="L495" s="149" t="s">
        <v>166</v>
      </c>
      <c r="M495" s="150">
        <f>+SUM(M491:M494)-C491</f>
        <v>7.2935083014022406E-5</v>
      </c>
      <c r="N495" s="151">
        <f>+SUM(N491:N494)</f>
        <v>3.7995898517019344E-2</v>
      </c>
      <c r="O495" s="312"/>
    </row>
    <row r="496" spans="2:15" x14ac:dyDescent="0.25">
      <c r="B496" s="141"/>
      <c r="C496" s="142"/>
      <c r="D496" s="142"/>
      <c r="E496" s="142"/>
      <c r="F496" s="142"/>
      <c r="G496" s="142"/>
      <c r="H496" s="146"/>
      <c r="I496" s="142"/>
      <c r="J496" s="143"/>
      <c r="K496" s="142"/>
      <c r="L496" s="142"/>
      <c r="M496" s="142"/>
      <c r="N496" s="142"/>
      <c r="O496" s="312"/>
    </row>
    <row r="497" spans="2:15" x14ac:dyDescent="0.25">
      <c r="B497" s="154" t="s">
        <v>147</v>
      </c>
      <c r="C497" s="142">
        <f>0.79/1000</f>
        <v>7.9000000000000001E-4</v>
      </c>
      <c r="D497" s="147">
        <f>+D458+O458</f>
        <v>335.17329594036249</v>
      </c>
      <c r="E497" s="144" t="s">
        <v>140</v>
      </c>
      <c r="F497" s="143">
        <v>298.01</v>
      </c>
      <c r="G497" s="143">
        <f>63/1000</f>
        <v>6.3E-2</v>
      </c>
      <c r="H497" s="146">
        <f>+PI()*G497^2/4</f>
        <v>3.1172453105244723E-3</v>
      </c>
      <c r="I497" s="147">
        <f>+D491+O491</f>
        <v>335.21636809928879</v>
      </c>
      <c r="J497" s="147">
        <f>+D497</f>
        <v>335.17329594036249</v>
      </c>
      <c r="K497" s="147">
        <f>+I497-J497</f>
        <v>4.3072158926293014E-2</v>
      </c>
      <c r="L497" s="142">
        <f>(-2*POWER(2*9.81*G497*ABS(K497)/F497,0.5))*(LOG10(($D$2/(3.7*G497))+((2.51*$D$3*POWER(F497,0.5))/(G497*POWER(2*9.81*G497*ABS(K497),0.5)))))</f>
        <v>6.7376079260954264E-2</v>
      </c>
      <c r="M497" s="146">
        <f>+IF(K497&lt;0,-H497*L497,H497*L497)</f>
        <v>2.1002776711773484E-4</v>
      </c>
      <c r="N497" s="142">
        <f>+M497/K497</f>
        <v>4.876183881962909E-3</v>
      </c>
      <c r="O497" s="311">
        <f>2*M499/N499</f>
        <v>3.8671449294880606E-3</v>
      </c>
    </row>
    <row r="498" spans="2:15" x14ac:dyDescent="0.25">
      <c r="B498" s="141"/>
      <c r="C498" s="142"/>
      <c r="D498" s="142"/>
      <c r="E498" s="144" t="s">
        <v>169</v>
      </c>
      <c r="F498" s="143">
        <v>119.71</v>
      </c>
      <c r="G498" s="143">
        <f>63/1000</f>
        <v>6.3E-2</v>
      </c>
      <c r="H498" s="146">
        <f>+PI()*G498^2/4</f>
        <v>3.1172453105244723E-3</v>
      </c>
      <c r="I498" s="147">
        <f>+D462+O462</f>
        <v>335.27917552568647</v>
      </c>
      <c r="J498" s="147">
        <f>+D497</f>
        <v>335.17329594036249</v>
      </c>
      <c r="K498" s="147">
        <f>+I498-J498</f>
        <v>0.10587958532397579</v>
      </c>
      <c r="L498" s="142">
        <f>(-2*POWER(2*9.81*G498*ABS(K498)/F498,0.5))*(LOG10(($D$2/(3.7*G498))+((2.51*$D$3*POWER(F498,0.5))/(G498*POWER(2*9.81*G498*ABS(K498),0.5)))))</f>
        <v>0.19259457702846847</v>
      </c>
      <c r="M498" s="146">
        <f>+IF(K498&lt;0,-H498*L498,H498*L498)</f>
        <v>6.0036454207443757E-4</v>
      </c>
      <c r="N498" s="142">
        <f>+M498/K498</f>
        <v>5.6702577766753748E-3</v>
      </c>
      <c r="O498" s="311"/>
    </row>
    <row r="499" spans="2:15" ht="15.75" x14ac:dyDescent="0.3">
      <c r="B499" s="141"/>
      <c r="C499" s="142"/>
      <c r="D499" s="142"/>
      <c r="E499" s="142"/>
      <c r="F499" s="142"/>
      <c r="G499" s="142"/>
      <c r="H499" s="146"/>
      <c r="I499" s="142"/>
      <c r="J499" s="142"/>
      <c r="K499" s="142"/>
      <c r="L499" s="149" t="s">
        <v>166</v>
      </c>
      <c r="M499" s="150">
        <f>+SUM(M497:M498)-C497</f>
        <v>2.0392309192172344E-5</v>
      </c>
      <c r="N499" s="151">
        <f>+SUM(N497:N498)</f>
        <v>1.0546441658638283E-2</v>
      </c>
      <c r="O499" s="312"/>
    </row>
    <row r="500" spans="2:15" x14ac:dyDescent="0.25">
      <c r="B500" s="141"/>
      <c r="C500" s="142"/>
      <c r="D500" s="142"/>
      <c r="E500" s="142"/>
      <c r="F500" s="142"/>
      <c r="G500" s="142"/>
      <c r="H500" s="146"/>
      <c r="I500" s="142"/>
      <c r="J500" s="142"/>
      <c r="K500" s="142"/>
      <c r="L500" s="142"/>
      <c r="M500" s="142"/>
      <c r="N500" s="142"/>
      <c r="O500" s="312"/>
    </row>
    <row r="501" spans="2:15" x14ac:dyDescent="0.25">
      <c r="B501" s="154" t="s">
        <v>148</v>
      </c>
      <c r="C501" s="142">
        <f>0.76/1000</f>
        <v>7.6000000000000004E-4</v>
      </c>
      <c r="D501" s="147">
        <f>+D462+O462</f>
        <v>335.27917552568647</v>
      </c>
      <c r="E501" s="144" t="s">
        <v>169</v>
      </c>
      <c r="F501" s="143">
        <v>119.71</v>
      </c>
      <c r="G501" s="143">
        <f>63/1000</f>
        <v>6.3E-2</v>
      </c>
      <c r="H501" s="146">
        <f>+PI()*G501^2/4</f>
        <v>3.1172453105244723E-3</v>
      </c>
      <c r="I501" s="147">
        <f>+D497+O497</f>
        <v>335.17716308529197</v>
      </c>
      <c r="J501" s="261">
        <f>+D501</f>
        <v>335.27917552568647</v>
      </c>
      <c r="K501" s="147">
        <f>+I501-J501</f>
        <v>-0.1020124403945033</v>
      </c>
      <c r="L501" s="142">
        <f>(-2*POWER(2*9.81*G501*ABS(K501)/F501,0.5))*(LOG10(($D$2/(3.7*G501))+((2.51*$D$3*POWER(F501,0.5))/(G501*POWER(2*9.81*G501*ABS(K501),0.5)))))</f>
        <v>0.18852299063248712</v>
      </c>
      <c r="M501" s="146">
        <f>+IF(K501&lt;0,-H501*L501,H501*L501)</f>
        <v>-5.8767240847516951E-4</v>
      </c>
      <c r="N501" s="142">
        <f>+M501/K501</f>
        <v>5.7607915877957456E-3</v>
      </c>
      <c r="O501" s="311">
        <f>2*M503/N503</f>
        <v>3.6549203904295007E-3</v>
      </c>
    </row>
    <row r="502" spans="2:15" x14ac:dyDescent="0.25">
      <c r="B502" s="141"/>
      <c r="C502" s="142"/>
      <c r="D502" s="142"/>
      <c r="E502" s="144" t="s">
        <v>122</v>
      </c>
      <c r="F502" s="143">
        <v>283.68</v>
      </c>
      <c r="G502" s="143">
        <f>75/1000</f>
        <v>7.4999999999999997E-2</v>
      </c>
      <c r="H502" s="146">
        <f>+PI()*G502^2/4</f>
        <v>4.4178646691106467E-3</v>
      </c>
      <c r="I502" s="147">
        <f>+D466+O466</f>
        <v>335.73990776280465</v>
      </c>
      <c r="J502" s="261">
        <f>+D501</f>
        <v>335.27917552568647</v>
      </c>
      <c r="K502" s="147">
        <f>+I502-J502</f>
        <v>0.46073223711817946</v>
      </c>
      <c r="L502" s="262">
        <f>(-2*POWER(2*9.81*G502*ABS(K502)/F502,0.5))*(LOG10(($D$2/(3.7*G502))+((2.51*$D$3*POWER(F502,0.5))/(G502*POWER(2*9.81*G502*ABS(K502),0.5)))))</f>
        <v>0.30865786538514983</v>
      </c>
      <c r="M502" s="146">
        <f>+IF(K502&lt;0,-H502*L502,H502*L502)</f>
        <v>1.3636086783281635E-3</v>
      </c>
      <c r="N502" s="142">
        <f>+M502/K502</f>
        <v>2.9596554537997155E-3</v>
      </c>
      <c r="O502" s="311"/>
    </row>
    <row r="503" spans="2:15" ht="15.75" x14ac:dyDescent="0.3">
      <c r="B503" s="141"/>
      <c r="C503" s="142"/>
      <c r="D503" s="142"/>
      <c r="E503" s="142"/>
      <c r="F503" s="142"/>
      <c r="G503" s="142"/>
      <c r="H503" s="142"/>
      <c r="I503" s="142"/>
      <c r="J503" s="142"/>
      <c r="K503" s="142"/>
      <c r="L503" s="149" t="s">
        <v>166</v>
      </c>
      <c r="M503" s="150">
        <f>+SUM(M501:M502)-C501</f>
        <v>1.5936269852993932E-5</v>
      </c>
      <c r="N503" s="151">
        <f>+SUM(N501:N502)</f>
        <v>8.7204470415954607E-3</v>
      </c>
      <c r="O503" s="312"/>
    </row>
    <row r="504" spans="2:15" x14ac:dyDescent="0.25">
      <c r="B504" s="154"/>
      <c r="C504" s="142"/>
      <c r="D504" s="142"/>
      <c r="E504" s="142"/>
      <c r="F504" s="142"/>
      <c r="G504" s="142"/>
      <c r="H504" s="142"/>
      <c r="I504" s="142"/>
      <c r="J504" s="142"/>
      <c r="K504" s="142"/>
      <c r="L504" s="142"/>
      <c r="M504" s="142"/>
      <c r="N504" s="142"/>
      <c r="O504" s="312"/>
    </row>
    <row r="505" spans="2:15" x14ac:dyDescent="0.25">
      <c r="B505" s="154" t="s">
        <v>142</v>
      </c>
      <c r="C505" s="142">
        <f>3.71/1000</f>
        <v>3.7099999999999998E-3</v>
      </c>
      <c r="D505" s="147">
        <f>+D466+O466</f>
        <v>335.73990776280465</v>
      </c>
      <c r="E505" s="144" t="s">
        <v>168</v>
      </c>
      <c r="F505" s="143">
        <v>184.94</v>
      </c>
      <c r="G505" s="145">
        <f>110/1000</f>
        <v>0.11</v>
      </c>
      <c r="H505" s="146">
        <f>+PI()*G505^2/4</f>
        <v>9.5033177771091243E-3</v>
      </c>
      <c r="I505" s="147">
        <f>+D491+O491</f>
        <v>335.21636809928879</v>
      </c>
      <c r="J505" s="261">
        <f>+D505</f>
        <v>335.73990776280465</v>
      </c>
      <c r="K505" s="147">
        <f>+I505-J505</f>
        <v>-0.52353966351586223</v>
      </c>
      <c r="L505" s="262">
        <f>(-2*POWER(2*9.81*G505*ABS(K505)/F505,0.5))*(LOG10(($D$2/(3.7*G505))+((2.51*$D$3*POWER(F505,0.5))/(G505*POWER(2*9.81*G505*ABS(K505),0.5)))))</f>
        <v>0.55105545041661952</v>
      </c>
      <c r="M505" s="146">
        <f>+IF(K505&lt;0,-H505*L505,H505*L505)</f>
        <v>-5.2368550581171356E-3</v>
      </c>
      <c r="N505" s="142">
        <f>+M505/K505</f>
        <v>1.0002785697168996E-2</v>
      </c>
      <c r="O505" s="311">
        <f>2*M508/N508</f>
        <v>3.0759458901746094E-3</v>
      </c>
    </row>
    <row r="506" spans="2:15" x14ac:dyDescent="0.25">
      <c r="B506" s="141"/>
      <c r="C506" s="142"/>
      <c r="D506" s="142"/>
      <c r="E506" s="144" t="s">
        <v>171</v>
      </c>
      <c r="F506" s="143">
        <v>283.68</v>
      </c>
      <c r="G506" s="143">
        <f>75/1000</f>
        <v>7.4999999999999997E-2</v>
      </c>
      <c r="H506" s="146">
        <f>+PI()*G506^2/4</f>
        <v>4.4178646691106467E-3</v>
      </c>
      <c r="I506" s="147">
        <f>+D501+O501</f>
        <v>335.2828304460769</v>
      </c>
      <c r="J506" s="261">
        <f>+D505</f>
        <v>335.73990776280465</v>
      </c>
      <c r="K506" s="147">
        <f>+I506-J506</f>
        <v>-0.45707731672774798</v>
      </c>
      <c r="L506" s="262">
        <f>(-2*POWER(2*9.81*G506*ABS(K506)/F506,0.5))*(LOG10(($D$2/(3.7*G506))+((2.51*$D$3*POWER(F506,0.5))/(G506*POWER(2*9.81*G506*ABS(K506),0.5)))))</f>
        <v>0.30726403968494087</v>
      </c>
      <c r="M506" s="146">
        <f>+IF(K506&lt;0,-H506*L506,H506*L506)</f>
        <v>-1.357450945012312E-3</v>
      </c>
      <c r="N506" s="142">
        <f>+M506/K506</f>
        <v>2.969849728554479E-3</v>
      </c>
      <c r="O506" s="311"/>
    </row>
    <row r="507" spans="2:15" x14ac:dyDescent="0.25">
      <c r="B507" s="141"/>
      <c r="C507" s="142"/>
      <c r="D507" s="142"/>
      <c r="E507" s="144" t="s">
        <v>170</v>
      </c>
      <c r="F507" s="143">
        <v>372.26</v>
      </c>
      <c r="G507" s="145">
        <f>110/1000</f>
        <v>0.11</v>
      </c>
      <c r="H507" s="146">
        <f>+PI()*G507^2/4</f>
        <v>9.5033177771091243E-3</v>
      </c>
      <c r="I507" s="147">
        <v>339.29610096713299</v>
      </c>
      <c r="J507" s="261">
        <f>+D505</f>
        <v>335.73990776280465</v>
      </c>
      <c r="K507" s="147">
        <f>+I507-J507</f>
        <v>3.5561932043283377</v>
      </c>
      <c r="L507" s="262">
        <f>(-2*POWER(2*9.81*G507*ABS(K507)/F507,0.5))*(LOG10(($D$2/(3.7*G507))+((2.51*$D$3*POWER(F507,0.5))/(G507*POWER(2*9.81*G507*ABS(K507),0.5)))))</f>
        <v>1.086854585619021</v>
      </c>
      <c r="M507" s="146">
        <f>+IF(K507&lt;0,-H507*L507,H507*L507)</f>
        <v>1.0328724504645814E-2</v>
      </c>
      <c r="N507" s="142">
        <f>+M507/K507</f>
        <v>2.9044328896625886E-3</v>
      </c>
      <c r="O507" s="311"/>
    </row>
    <row r="508" spans="2:15" ht="16.5" thickBot="1" x14ac:dyDescent="0.35">
      <c r="B508" s="299"/>
      <c r="C508" s="300"/>
      <c r="D508" s="300"/>
      <c r="E508" s="300"/>
      <c r="F508" s="300"/>
      <c r="G508" s="300"/>
      <c r="H508" s="300"/>
      <c r="I508" s="300"/>
      <c r="J508" s="300"/>
      <c r="K508" s="300"/>
      <c r="L508" s="301" t="s">
        <v>166</v>
      </c>
      <c r="M508" s="302">
        <f>+SUM(M505:M507)-C505</f>
        <v>2.4418501516366639E-5</v>
      </c>
      <c r="N508" s="303">
        <f>+SUM(N505:N507)</f>
        <v>1.5877068315386066E-2</v>
      </c>
      <c r="O508" s="313"/>
    </row>
    <row r="510" spans="2:15" ht="15.75" thickBot="1" x14ac:dyDescent="0.3"/>
    <row r="511" spans="2:15" ht="15.75" thickBot="1" x14ac:dyDescent="0.3">
      <c r="B511" s="131">
        <f>+B472+1</f>
        <v>14</v>
      </c>
      <c r="D511" s="297"/>
    </row>
    <row r="512" spans="2:15" ht="32.25" thickBot="1" x14ac:dyDescent="0.3">
      <c r="B512" s="125" t="s">
        <v>151</v>
      </c>
      <c r="C512" s="298" t="s">
        <v>161</v>
      </c>
      <c r="D512" s="298" t="s">
        <v>153</v>
      </c>
      <c r="E512" s="125" t="s">
        <v>152</v>
      </c>
      <c r="F512" s="125" t="s">
        <v>78</v>
      </c>
      <c r="G512" s="125" t="s">
        <v>115</v>
      </c>
      <c r="H512" s="125" t="s">
        <v>154</v>
      </c>
      <c r="I512" s="125" t="s">
        <v>155</v>
      </c>
      <c r="J512" s="125" t="s">
        <v>156</v>
      </c>
      <c r="K512" s="125" t="s">
        <v>157</v>
      </c>
      <c r="L512" s="125" t="s">
        <v>82</v>
      </c>
      <c r="M512" s="125" t="s">
        <v>164</v>
      </c>
      <c r="N512" s="125" t="s">
        <v>158</v>
      </c>
      <c r="O512" s="309" t="s">
        <v>165</v>
      </c>
    </row>
    <row r="513" spans="2:15" x14ac:dyDescent="0.25">
      <c r="B513" s="132" t="s">
        <v>127</v>
      </c>
      <c r="C513" s="133">
        <f>2.97/1000</f>
        <v>2.97E-3</v>
      </c>
      <c r="D513" s="134">
        <f>+D474+O474</f>
        <v>336.43507663680873</v>
      </c>
      <c r="E513" s="135" t="s">
        <v>110</v>
      </c>
      <c r="F513" s="136">
        <v>310.83</v>
      </c>
      <c r="G513" s="137">
        <f>110/1000</f>
        <v>0.11</v>
      </c>
      <c r="H513" s="138">
        <f>+PI()*G513^2/4</f>
        <v>9.5033177771091243E-3</v>
      </c>
      <c r="I513" s="134">
        <v>339.29610096713299</v>
      </c>
      <c r="J513" s="134">
        <f>+D513</f>
        <v>336.43507663680873</v>
      </c>
      <c r="K513" s="134">
        <f>+I513-J513</f>
        <v>2.8610243303242555</v>
      </c>
      <c r="L513" s="133">
        <f>(-2*POWER(2*9.81*G513*ABS(K513)/F513,0.5))*(LOG10(($D$2/(3.7*G513))+((2.51*$D$3*POWER(F513,0.5))/(G513*POWER(2*9.81*G513*ABS(K513),0.5)))))</f>
        <v>1.0646205763439869</v>
      </c>
      <c r="M513" s="139">
        <f>+IF(K513&lt;0,-H513*L513,H513*L513)</f>
        <v>1.0117427649045971E-2</v>
      </c>
      <c r="N513" s="133">
        <f>+M513/K513</f>
        <v>3.5362955644279012E-3</v>
      </c>
      <c r="O513" s="310">
        <f>2*M515/N515</f>
        <v>2.5180766432200481E-3</v>
      </c>
    </row>
    <row r="514" spans="2:15" x14ac:dyDescent="0.25">
      <c r="B514" s="141"/>
      <c r="C514" s="142"/>
      <c r="D514" s="143"/>
      <c r="E514" s="144" t="s">
        <v>138</v>
      </c>
      <c r="F514" s="143">
        <v>240.22</v>
      </c>
      <c r="G514" s="145">
        <f>110/1000</f>
        <v>0.11</v>
      </c>
      <c r="H514" s="146">
        <f>+PI()*G514^2/4</f>
        <v>9.5033177771091243E-3</v>
      </c>
      <c r="I514" s="147">
        <f>+D478+O478</f>
        <v>335.25326807898853</v>
      </c>
      <c r="J514" s="147">
        <f>+D513</f>
        <v>336.43507663680873</v>
      </c>
      <c r="K514" s="147">
        <f>+I514-J514</f>
        <v>-1.1818085578202044</v>
      </c>
      <c r="L514" s="142">
        <f>(-2*POWER(2*9.81*G514*ABS(K514)/F514,0.5))*(LOG10(($D$2/(3.7*G514))+((2.51*$D$3*POWER(F514,0.5))/(G514*POWER(2*9.81*G514*ABS(K514),0.5)))))</f>
        <v>0.75082974420610826</v>
      </c>
      <c r="M514" s="146">
        <f>+IF(K514&lt;0,-H514*L514,H514*L514)</f>
        <v>-7.1353736556962052E-3</v>
      </c>
      <c r="N514" s="142">
        <f>+M514/K514</f>
        <v>6.0376730295955026E-3</v>
      </c>
      <c r="O514" s="311"/>
    </row>
    <row r="515" spans="2:15" ht="15.75" x14ac:dyDescent="0.3">
      <c r="B515" s="141"/>
      <c r="C515" s="142"/>
      <c r="D515" s="143"/>
      <c r="E515" s="144"/>
      <c r="F515" s="143"/>
      <c r="G515" s="145"/>
      <c r="H515" s="146"/>
      <c r="I515" s="147"/>
      <c r="J515" s="147"/>
      <c r="K515" s="147"/>
      <c r="L515" s="149" t="s">
        <v>166</v>
      </c>
      <c r="M515" s="150">
        <f>+SUM(M513:M514)-C513</f>
        <v>1.2053993349766309E-5</v>
      </c>
      <c r="N515" s="151">
        <f>+SUM(N513:N514)</f>
        <v>9.5739685940234038E-3</v>
      </c>
      <c r="O515" s="311"/>
    </row>
    <row r="516" spans="2:15" x14ac:dyDescent="0.25">
      <c r="B516" s="141"/>
      <c r="C516" s="142"/>
      <c r="D516" s="143"/>
      <c r="E516" s="144"/>
      <c r="F516" s="142"/>
      <c r="G516" s="142"/>
      <c r="H516" s="146"/>
      <c r="I516" s="152"/>
      <c r="J516" s="142"/>
      <c r="K516" s="142"/>
      <c r="L516" s="142"/>
      <c r="M516" s="142"/>
      <c r="N516" s="142"/>
      <c r="O516" s="312"/>
    </row>
    <row r="517" spans="2:15" x14ac:dyDescent="0.25">
      <c r="B517" s="154" t="s">
        <v>128</v>
      </c>
      <c r="C517" s="142">
        <f>3.73/1000</f>
        <v>3.7299999999999998E-3</v>
      </c>
      <c r="D517" s="147">
        <f>+D478+O478</f>
        <v>335.25326807898853</v>
      </c>
      <c r="E517" s="144" t="s">
        <v>138</v>
      </c>
      <c r="F517" s="143">
        <v>240.22</v>
      </c>
      <c r="G517" s="155">
        <f>110/1000</f>
        <v>0.11</v>
      </c>
      <c r="H517" s="146">
        <f>+PI()*G517^2/4</f>
        <v>9.5033177771091243E-3</v>
      </c>
      <c r="I517" s="156">
        <f>+D513+O513</f>
        <v>336.43759471345197</v>
      </c>
      <c r="J517" s="147">
        <f>+D517</f>
        <v>335.25326807898853</v>
      </c>
      <c r="K517" s="147">
        <f>+I517-J517</f>
        <v>1.1843266344634458</v>
      </c>
      <c r="L517" s="142">
        <f>(-2*POWER(2*9.81*G517*ABS(K517)/F517,0.5))*(LOG10(($D$2/(3.7*G517))+((2.51*$D$3*POWER(F517,0.5))/(G517*POWER(2*9.81*G517*ABS(K517),0.5)))))</f>
        <v>0.75172301764225746</v>
      </c>
      <c r="M517" s="146">
        <f>+IF(K517&lt;0,-H517*L517,H517*L517)</f>
        <v>7.1438627170217813E-3</v>
      </c>
      <c r="N517" s="142">
        <f>+M517/K517</f>
        <v>6.0320037641121513E-3</v>
      </c>
      <c r="O517" s="311">
        <f>2*M520/N520</f>
        <v>3.6817791312694706E-3</v>
      </c>
    </row>
    <row r="518" spans="2:15" x14ac:dyDescent="0.25">
      <c r="B518" s="141"/>
      <c r="C518" s="142"/>
      <c r="D518" s="143"/>
      <c r="E518" s="144" t="s">
        <v>139</v>
      </c>
      <c r="F518" s="147">
        <v>237.3</v>
      </c>
      <c r="G518" s="155">
        <f>110/1000</f>
        <v>0.11</v>
      </c>
      <c r="H518" s="146">
        <f>+PI()*G518^2/4</f>
        <v>9.5033177771091243E-3</v>
      </c>
      <c r="I518" s="156">
        <f>+D483+O483</f>
        <v>335.06002667539792</v>
      </c>
      <c r="J518" s="147">
        <f>+D517</f>
        <v>335.25326807898853</v>
      </c>
      <c r="K518" s="147">
        <f>+I518-J518</f>
        <v>-0.19324140359060493</v>
      </c>
      <c r="L518" s="142">
        <f>(-2*POWER(2*9.81*G518*ABS(K518)/F518,0.5))*(LOG10(($D$2/(3.7*G518))+((2.51*$D$3*POWER(F518,0.5))/(G518*POWER(2*9.81*G518*ABS(K518),0.5)))))</f>
        <v>0.27307830296921404</v>
      </c>
      <c r="M518" s="146">
        <f>+IF(K518&lt;0,-H518*L518,H518*L518)</f>
        <v>-2.595149891150123E-3</v>
      </c>
      <c r="N518" s="142">
        <f>+M518/K518</f>
        <v>1.342957483711992E-2</v>
      </c>
      <c r="O518" s="311"/>
    </row>
    <row r="519" spans="2:15" x14ac:dyDescent="0.25">
      <c r="B519" s="141"/>
      <c r="C519" s="142"/>
      <c r="D519" s="143"/>
      <c r="E519" s="144" t="s">
        <v>112</v>
      </c>
      <c r="F519" s="143">
        <v>401.36</v>
      </c>
      <c r="G519" s="155">
        <f>110/1000</f>
        <v>0.11</v>
      </c>
      <c r="H519" s="146">
        <f>+PI()*G519^2/4</f>
        <v>9.5033177771091243E-3</v>
      </c>
      <c r="I519" s="156">
        <f>+D491+O491</f>
        <v>335.21636809928879</v>
      </c>
      <c r="J519" s="147">
        <f>+D517</f>
        <v>335.25326807898853</v>
      </c>
      <c r="K519" s="147">
        <f>+I519-J519</f>
        <v>-3.6899979699740015E-2</v>
      </c>
      <c r="L519" s="142">
        <f>(-2*POWER(2*9.81*G519*ABS(K519)/F519,0.5))*(LOG10(($D$2/(3.7*G519))+((2.51*$D$3*POWER(F519,0.5))/(G519*POWER(2*9.81*G519*ABS(K519),0.5)))))</f>
        <v>7.8465754856939768E-2</v>
      </c>
      <c r="M519" s="146">
        <f>+IF(K519&lt;0,-H519*L519,H519*L519)</f>
        <v>-7.4568500302624229E-4</v>
      </c>
      <c r="N519" s="142">
        <f>+M519/K519</f>
        <v>2.0208276782100673E-2</v>
      </c>
      <c r="O519" s="311"/>
    </row>
    <row r="520" spans="2:15" ht="15.75" x14ac:dyDescent="0.3">
      <c r="B520" s="141"/>
      <c r="C520" s="142"/>
      <c r="D520" s="143"/>
      <c r="E520" s="144"/>
      <c r="F520" s="143"/>
      <c r="G520" s="155"/>
      <c r="H520" s="146"/>
      <c r="I520" s="156"/>
      <c r="J520" s="147"/>
      <c r="K520" s="147"/>
      <c r="L520" s="149" t="s">
        <v>166</v>
      </c>
      <c r="M520" s="150">
        <f>+SUM(M517:M519)-C517</f>
        <v>7.3027822845416184E-5</v>
      </c>
      <c r="N520" s="151">
        <f>+SUM(N517:N519)</f>
        <v>3.9669855383332744E-2</v>
      </c>
      <c r="O520" s="312"/>
    </row>
    <row r="521" spans="2:15" x14ac:dyDescent="0.25">
      <c r="B521" s="141"/>
      <c r="C521" s="142"/>
      <c r="D521" s="143"/>
      <c r="E521" s="144"/>
      <c r="F521" s="142"/>
      <c r="G521" s="142"/>
      <c r="H521" s="146"/>
      <c r="I521" s="152"/>
      <c r="J521" s="143"/>
      <c r="K521" s="142"/>
      <c r="L521" s="142"/>
      <c r="M521" s="142"/>
      <c r="N521" s="142"/>
      <c r="O521" s="312"/>
    </row>
    <row r="522" spans="2:15" x14ac:dyDescent="0.25">
      <c r="B522" s="154" t="s">
        <v>141</v>
      </c>
      <c r="C522" s="179">
        <f>1.9/1000</f>
        <v>1.9E-3</v>
      </c>
      <c r="D522" s="147">
        <f>+D483+O483</f>
        <v>335.06002667539792</v>
      </c>
      <c r="E522" s="144" t="s">
        <v>139</v>
      </c>
      <c r="F522" s="147">
        <v>237.3</v>
      </c>
      <c r="G522" s="155">
        <f>110/1000</f>
        <v>0.11</v>
      </c>
      <c r="H522" s="146">
        <f>+PI()*G522^2/4</f>
        <v>9.5033177771091243E-3</v>
      </c>
      <c r="I522" s="156">
        <f>+D517+O517</f>
        <v>335.25694985811981</v>
      </c>
      <c r="J522" s="147">
        <f>+D522</f>
        <v>335.06002667539792</v>
      </c>
      <c r="K522" s="147">
        <f>+I522-J522</f>
        <v>0.19692318272188913</v>
      </c>
      <c r="L522" s="142">
        <f>(-2*POWER(2*9.81*G522*ABS(K522)/F522,0.5))*(LOG10(($D$2/(3.7*G522))+((2.51*$D$3*POWER(F522,0.5))/(G522*POWER(2*9.81*G522*ABS(K522),0.5)))))</f>
        <v>0.27601203570938293</v>
      </c>
      <c r="M522" s="146">
        <f>+IF(K522&lt;0,-H522*L522,H522*L522)</f>
        <v>2.6230300856530573E-3</v>
      </c>
      <c r="N522" s="142">
        <f>+M522/K522</f>
        <v>1.3320067497372886E-2</v>
      </c>
      <c r="O522" s="311">
        <f>2*M524/N524</f>
        <v>3.7222519643325637E-3</v>
      </c>
    </row>
    <row r="523" spans="2:15" x14ac:dyDescent="0.25">
      <c r="B523" s="141"/>
      <c r="C523" s="142"/>
      <c r="D523" s="143"/>
      <c r="E523" s="144" t="s">
        <v>117</v>
      </c>
      <c r="F523" s="143">
        <v>401.35</v>
      </c>
      <c r="G523" s="143">
        <f>75/1000</f>
        <v>7.4999999999999997E-2</v>
      </c>
      <c r="H523" s="146">
        <f>+PI()*G523^2/4</f>
        <v>4.4178646691106467E-3</v>
      </c>
      <c r="I523" s="156">
        <f>+D487+O487</f>
        <v>334.86129754217541</v>
      </c>
      <c r="J523" s="147">
        <f>+D522</f>
        <v>335.06002667539792</v>
      </c>
      <c r="K523" s="147">
        <f>+I523-J523</f>
        <v>-0.19872913322251406</v>
      </c>
      <c r="L523" s="142">
        <f>(-2*POWER(2*9.81*G523*ABS(K523)/F523,0.5))*(LOG10(($D$2/(3.7*G523))+((2.51*$D$3*POWER(F523,0.5))/(G523*POWER(2*9.81*G523*ABS(K523),0.5)))))</f>
        <v>0.15658273232534903</v>
      </c>
      <c r="M523" s="146">
        <f>+IF(K523&lt;0,-H523*L523,H523*L523)</f>
        <v>-6.9176132093296905E-4</v>
      </c>
      <c r="N523" s="142">
        <f>+M523/K523</f>
        <v>3.4809255679609601E-3</v>
      </c>
      <c r="O523" s="311"/>
    </row>
    <row r="524" spans="2:15" ht="15.75" x14ac:dyDescent="0.3">
      <c r="B524" s="141"/>
      <c r="C524" s="142"/>
      <c r="D524" s="143"/>
      <c r="E524" s="144"/>
      <c r="F524" s="142"/>
      <c r="G524" s="142"/>
      <c r="H524" s="146"/>
      <c r="I524" s="152"/>
      <c r="J524" s="143"/>
      <c r="K524" s="142"/>
      <c r="L524" s="149" t="s">
        <v>166</v>
      </c>
      <c r="M524" s="150">
        <f>+SUM(M522:M523)-C522</f>
        <v>3.1268764720088346E-5</v>
      </c>
      <c r="N524" s="151">
        <f>+SUM(N522:N523)</f>
        <v>1.6800993065333846E-2</v>
      </c>
      <c r="O524" s="312"/>
    </row>
    <row r="525" spans="2:15" ht="15.75" x14ac:dyDescent="0.3">
      <c r="B525" s="141"/>
      <c r="C525" s="142"/>
      <c r="D525" s="143"/>
      <c r="E525" s="144"/>
      <c r="F525" s="142"/>
      <c r="G525" s="142"/>
      <c r="H525" s="146"/>
      <c r="I525" s="152"/>
      <c r="J525" s="143"/>
      <c r="K525" s="142"/>
      <c r="L525" s="149"/>
      <c r="M525" s="150"/>
      <c r="N525" s="151"/>
      <c r="O525" s="312"/>
    </row>
    <row r="526" spans="2:15" x14ac:dyDescent="0.25">
      <c r="B526" s="154" t="s">
        <v>145</v>
      </c>
      <c r="C526" s="143">
        <f>1.95/1000</f>
        <v>1.9499999999999999E-3</v>
      </c>
      <c r="D526" s="147">
        <f>+D487+O487</f>
        <v>334.86129754217541</v>
      </c>
      <c r="E526" s="144" t="s">
        <v>117</v>
      </c>
      <c r="F526" s="143">
        <v>401.35</v>
      </c>
      <c r="G526" s="143">
        <f>75/1000</f>
        <v>7.4999999999999997E-2</v>
      </c>
      <c r="H526" s="146">
        <f>+PI()*G526^2/4</f>
        <v>4.4178646691106467E-3</v>
      </c>
      <c r="I526" s="147">
        <f>+D522+O522</f>
        <v>335.06374892736227</v>
      </c>
      <c r="J526" s="147">
        <f>+D526</f>
        <v>334.86129754217541</v>
      </c>
      <c r="K526" s="147">
        <f>+I526-J526</f>
        <v>0.2024513851868619</v>
      </c>
      <c r="L526" s="262">
        <f>(-2*POWER(2*9.81*G526*ABS(K526)/F526,0.5))*(LOG10(($D$2/(3.7*G526))+((2.51*$D$3*POWER(F526,0.5))/(G526*POWER(2*9.81*G526*ABS(K526),0.5)))))</f>
        <v>0.15826096953774421</v>
      </c>
      <c r="M526" s="146">
        <f>+IF(K526&lt;0,-H526*L526,H526*L526)</f>
        <v>6.9917554581999653E-4</v>
      </c>
      <c r="N526" s="142">
        <f>+M526/K526</f>
        <v>3.4535478489053557E-3</v>
      </c>
      <c r="O526" s="311">
        <f>2*M528/N528</f>
        <v>3.7355191278982181E-3</v>
      </c>
    </row>
    <row r="527" spans="2:15" x14ac:dyDescent="0.25">
      <c r="B527" s="141"/>
      <c r="C527" s="142"/>
      <c r="D527" s="143"/>
      <c r="E527" s="144" t="s">
        <v>167</v>
      </c>
      <c r="F527" s="143">
        <v>249.85</v>
      </c>
      <c r="G527" s="143">
        <f>75/1000</f>
        <v>7.4999999999999997E-2</v>
      </c>
      <c r="H527" s="146">
        <f>+PI()*G527^2/4</f>
        <v>4.4178646691106467E-3</v>
      </c>
      <c r="I527" s="147">
        <f>+D491+O491</f>
        <v>335.21636809928879</v>
      </c>
      <c r="J527" s="147">
        <f>+D526</f>
        <v>334.86129754217541</v>
      </c>
      <c r="K527" s="147">
        <f>+I527-J527</f>
        <v>0.35507055711337898</v>
      </c>
      <c r="L527" s="142">
        <f>(-2*POWER(2*9.81*G527*ABS(K527)/F527,0.5))*(LOG10(($D$2/(3.7*G527))+((2.51*$D$3*POWER(F527,0.5))/(G527*POWER(2*9.81*G527*ABS(K527),0.5)))))</f>
        <v>0.28609373481569966</v>
      </c>
      <c r="M527" s="146">
        <f>+IF(K527&lt;0,-H527*L527,H527*L527)</f>
        <v>1.26392340309619E-3</v>
      </c>
      <c r="N527" s="142">
        <f>+M527/K527</f>
        <v>3.5596401272229442E-3</v>
      </c>
      <c r="O527" s="311"/>
    </row>
    <row r="528" spans="2:15" ht="15.75" x14ac:dyDescent="0.3">
      <c r="B528" s="141"/>
      <c r="C528" s="142"/>
      <c r="D528" s="152"/>
      <c r="E528" s="144"/>
      <c r="F528" s="142"/>
      <c r="G528" s="142"/>
      <c r="H528" s="146"/>
      <c r="I528" s="152"/>
      <c r="J528" s="143"/>
      <c r="K528" s="142"/>
      <c r="L528" s="149" t="s">
        <v>166</v>
      </c>
      <c r="M528" s="150">
        <f>+SUM(M526:M527)-C526</f>
        <v>1.3098948916186529E-5</v>
      </c>
      <c r="N528" s="151">
        <f>+SUM(N526:N527)</f>
        <v>7.0131879761283003E-3</v>
      </c>
      <c r="O528" s="312"/>
    </row>
    <row r="529" spans="2:15" x14ac:dyDescent="0.25">
      <c r="B529" s="141"/>
      <c r="C529" s="142"/>
      <c r="D529" s="152"/>
      <c r="E529" s="144"/>
      <c r="F529" s="142"/>
      <c r="G529" s="142"/>
      <c r="H529" s="146"/>
      <c r="I529" s="152"/>
      <c r="J529" s="143"/>
      <c r="K529" s="142"/>
      <c r="L529" s="142"/>
      <c r="M529" s="142"/>
      <c r="N529" s="142"/>
      <c r="O529" s="312"/>
    </row>
    <row r="530" spans="2:15" x14ac:dyDescent="0.25">
      <c r="B530" s="154" t="s">
        <v>146</v>
      </c>
      <c r="C530" s="143">
        <f>4.52/1000</f>
        <v>4.5199999999999997E-3</v>
      </c>
      <c r="D530" s="156">
        <f>+D491+O491</f>
        <v>335.21636809928879</v>
      </c>
      <c r="E530" s="144" t="s">
        <v>112</v>
      </c>
      <c r="F530" s="143">
        <v>401.36</v>
      </c>
      <c r="G530" s="145">
        <f>110/1000</f>
        <v>0.11</v>
      </c>
      <c r="H530" s="146">
        <f>+PI()*G530^2/4</f>
        <v>9.5033177771091243E-3</v>
      </c>
      <c r="I530" s="156">
        <f>+D517+O517</f>
        <v>335.25694985811981</v>
      </c>
      <c r="J530" s="147">
        <f>+D530</f>
        <v>335.21636809928879</v>
      </c>
      <c r="K530" s="147">
        <f>+I530-J530</f>
        <v>4.0581758831024217E-2</v>
      </c>
      <c r="L530" s="142">
        <f>(-2*POWER(2*9.81*G530*ABS(K530)/F530,0.5))*(LOG10(($D$2/(3.7*G530))+((2.51*$D$3*POWER(F530,0.5))/(G530*POWER(2*9.81*G530*ABS(K530),0.5)))))</f>
        <v>8.2896001872392336E-2</v>
      </c>
      <c r="M530" s="146">
        <f>+IF(K530&lt;0,-H530*L530,H530*L530)</f>
        <v>7.8778704824517736E-4</v>
      </c>
      <c r="N530" s="142">
        <f>+M530/K530</f>
        <v>1.9412343647435128E-2</v>
      </c>
      <c r="O530" s="311">
        <f>2*M534/N534</f>
        <v>3.5113774022666059E-3</v>
      </c>
    </row>
    <row r="531" spans="2:15" x14ac:dyDescent="0.25">
      <c r="B531" s="141"/>
      <c r="C531" s="142"/>
      <c r="D531" s="152"/>
      <c r="E531" s="144" t="s">
        <v>167</v>
      </c>
      <c r="F531" s="143">
        <v>249.85</v>
      </c>
      <c r="G531" s="145">
        <f>75/1000</f>
        <v>7.4999999999999997E-2</v>
      </c>
      <c r="H531" s="146">
        <f>+PI()*G531^2/4</f>
        <v>4.4178646691106467E-3</v>
      </c>
      <c r="I531" s="156">
        <f>+D526+O526</f>
        <v>334.86503306130328</v>
      </c>
      <c r="J531" s="147">
        <f>+D530</f>
        <v>335.21636809928879</v>
      </c>
      <c r="K531" s="147">
        <f>+I531-J531</f>
        <v>-0.35133503798550691</v>
      </c>
      <c r="L531" s="142">
        <f>(-2*POWER(2*9.81*G531*ABS(K531)/F531,0.5))*(LOG10(($D$2/(3.7*G531))+((2.51*$D$3*POWER(F531,0.5))/(G531*POWER(2*9.81*G531*ABS(K531),0.5)))))</f>
        <v>0.28437740680811818</v>
      </c>
      <c r="M531" s="146">
        <f>+IF(K531&lt;0,-H531*L531,H531*L531)</f>
        <v>-1.2563408982308908E-3</v>
      </c>
      <c r="N531" s="142">
        <f>+M531/K531</f>
        <v>3.5759055101208456E-3</v>
      </c>
      <c r="O531" s="311"/>
    </row>
    <row r="532" spans="2:15" x14ac:dyDescent="0.25">
      <c r="B532" s="141"/>
      <c r="C532" s="142"/>
      <c r="D532" s="152"/>
      <c r="E532" s="144" t="s">
        <v>140</v>
      </c>
      <c r="F532" s="143">
        <v>298.01</v>
      </c>
      <c r="G532" s="145">
        <f>63/1000</f>
        <v>6.3E-2</v>
      </c>
      <c r="H532" s="146">
        <f>+PI()*G532^2/4</f>
        <v>3.1172453105244723E-3</v>
      </c>
      <c r="I532" s="156">
        <f>+D497+O497</f>
        <v>335.17716308529197</v>
      </c>
      <c r="J532" s="147">
        <f>+D530</f>
        <v>335.21636809928879</v>
      </c>
      <c r="K532" s="147">
        <f>+I532-J532</f>
        <v>-3.9205013996820526E-2</v>
      </c>
      <c r="L532" s="142">
        <f>(-2*POWER(2*9.81*G532*ABS(K532)/F532,0.5))*(LOG10(($D$2/(3.7*G532))+((2.51*$D$3*POWER(F532,0.5))/(G532*POWER(2*9.81*G532*ABS(K532),0.5)))))</f>
        <v>6.3760454273176823E-2</v>
      </c>
      <c r="M532" s="146">
        <f>+IF(K532&lt;0,-H532*L532,H532*L532)</f>
        <v>-1.987569770799705E-4</v>
      </c>
      <c r="N532" s="142">
        <f>+M532/K532</f>
        <v>5.0696825945806172E-3</v>
      </c>
      <c r="O532" s="311"/>
    </row>
    <row r="533" spans="2:15" x14ac:dyDescent="0.25">
      <c r="B533" s="141"/>
      <c r="C533" s="142"/>
      <c r="D533" s="142"/>
      <c r="E533" s="144" t="s">
        <v>168</v>
      </c>
      <c r="F533" s="143">
        <v>184.94</v>
      </c>
      <c r="G533" s="145">
        <f>110/1000</f>
        <v>0.11</v>
      </c>
      <c r="H533" s="146">
        <f>+PI()*G533^2/4</f>
        <v>9.5033177771091243E-3</v>
      </c>
      <c r="I533" s="156">
        <f>+D505+O505</f>
        <v>335.74298370869485</v>
      </c>
      <c r="J533" s="147">
        <f>+D530</f>
        <v>335.21636809928879</v>
      </c>
      <c r="K533" s="147">
        <f>+I533-J533</f>
        <v>0.52661560940606478</v>
      </c>
      <c r="L533" s="142">
        <f>(-2*POWER(2*9.81*G533*ABS(K533)/F533,0.5))*(LOG10(($D$2/(3.7*G533))+((2.51*$D$3*POWER(F533,0.5))/(G533*POWER(2*9.81*G533*ABS(K533),0.5)))))</f>
        <v>0.55286886103511457</v>
      </c>
      <c r="M533" s="146">
        <f>+IF(K533&lt;0,-H533*L533,H533*L533)</f>
        <v>5.254088475485078E-3</v>
      </c>
      <c r="N533" s="142">
        <f>+M533/K533</f>
        <v>9.9770845786565643E-3</v>
      </c>
      <c r="O533" s="311"/>
    </row>
    <row r="534" spans="2:15" ht="15.75" x14ac:dyDescent="0.3">
      <c r="B534" s="141"/>
      <c r="C534" s="142"/>
      <c r="D534" s="142"/>
      <c r="E534" s="142"/>
      <c r="F534" s="142"/>
      <c r="G534" s="142"/>
      <c r="H534" s="146"/>
      <c r="I534" s="152"/>
      <c r="J534" s="143"/>
      <c r="K534" s="142"/>
      <c r="L534" s="149" t="s">
        <v>166</v>
      </c>
      <c r="M534" s="150">
        <f>+SUM(M530:M533)-C530</f>
        <v>6.6777648419394202E-5</v>
      </c>
      <c r="N534" s="151">
        <f>+SUM(N530:N533)</f>
        <v>3.8035016330793155E-2</v>
      </c>
      <c r="O534" s="312"/>
    </row>
    <row r="535" spans="2:15" x14ac:dyDescent="0.25">
      <c r="B535" s="141"/>
      <c r="C535" s="142"/>
      <c r="D535" s="142"/>
      <c r="E535" s="142"/>
      <c r="F535" s="142"/>
      <c r="G535" s="142"/>
      <c r="H535" s="146"/>
      <c r="I535" s="142"/>
      <c r="J535" s="143"/>
      <c r="K535" s="142"/>
      <c r="L535" s="142"/>
      <c r="M535" s="142"/>
      <c r="N535" s="142"/>
      <c r="O535" s="312"/>
    </row>
    <row r="536" spans="2:15" x14ac:dyDescent="0.25">
      <c r="B536" s="154" t="s">
        <v>147</v>
      </c>
      <c r="C536" s="142">
        <f>0.79/1000</f>
        <v>7.9000000000000001E-4</v>
      </c>
      <c r="D536" s="147">
        <f>+D497+O497</f>
        <v>335.17716308529197</v>
      </c>
      <c r="E536" s="144" t="s">
        <v>140</v>
      </c>
      <c r="F536" s="143">
        <v>298.01</v>
      </c>
      <c r="G536" s="143">
        <f>63/1000</f>
        <v>6.3E-2</v>
      </c>
      <c r="H536" s="146">
        <f>+PI()*G536^2/4</f>
        <v>3.1172453105244723E-3</v>
      </c>
      <c r="I536" s="147">
        <f>+D530+O530</f>
        <v>335.21987947669106</v>
      </c>
      <c r="J536" s="147">
        <f>+D536</f>
        <v>335.17716308529197</v>
      </c>
      <c r="K536" s="147">
        <f>+I536-J536</f>
        <v>4.2716391399096665E-2</v>
      </c>
      <c r="L536" s="142">
        <f>(-2*POWER(2*9.81*G536*ABS(K536)/F536,0.5))*(LOG10(($D$2/(3.7*G536))+((2.51*$D$3*POWER(F536,0.5))/(G536*POWER(2*9.81*G536*ABS(K536),0.5)))))</f>
        <v>6.7049401453694923E-2</v>
      </c>
      <c r="M536" s="146">
        <f>+IF(K536&lt;0,-H536*L536,H536*L536)</f>
        <v>2.0900943225500324E-4</v>
      </c>
      <c r="N536" s="142">
        <f>+M536/K536</f>
        <v>4.892956202742894E-3</v>
      </c>
      <c r="O536" s="311">
        <f>2*M538/N538</f>
        <v>3.5356985332360914E-3</v>
      </c>
    </row>
    <row r="537" spans="2:15" x14ac:dyDescent="0.25">
      <c r="B537" s="141"/>
      <c r="C537" s="142"/>
      <c r="D537" s="142"/>
      <c r="E537" s="144" t="s">
        <v>169</v>
      </c>
      <c r="F537" s="143">
        <v>119.71</v>
      </c>
      <c r="G537" s="143">
        <f>63/1000</f>
        <v>6.3E-2</v>
      </c>
      <c r="H537" s="146">
        <f>+PI()*G537^2/4</f>
        <v>3.1172453105244723E-3</v>
      </c>
      <c r="I537" s="147">
        <f>+D501+O501</f>
        <v>335.2828304460769</v>
      </c>
      <c r="J537" s="147">
        <f>+D536</f>
        <v>335.17716308529197</v>
      </c>
      <c r="K537" s="147">
        <f>+I537-J537</f>
        <v>0.10566736078493477</v>
      </c>
      <c r="L537" s="142">
        <f>(-2*POWER(2*9.81*G537*ABS(K537)/F537,0.5))*(LOG10(($D$2/(3.7*G537))+((2.51*$D$3*POWER(F537,0.5))/(G537*POWER(2*9.81*G537*ABS(K537),0.5)))))</f>
        <v>0.192372831210045</v>
      </c>
      <c r="M537" s="146">
        <f>+IF(K537&lt;0,-H537*L537,H537*L537)</f>
        <v>5.9967330596182858E-4</v>
      </c>
      <c r="N537" s="142">
        <f>+M537/K537</f>
        <v>5.6751044173644705E-3</v>
      </c>
      <c r="O537" s="311"/>
    </row>
    <row r="538" spans="2:15" ht="15.75" x14ac:dyDescent="0.3">
      <c r="B538" s="141"/>
      <c r="C538" s="142"/>
      <c r="D538" s="142"/>
      <c r="E538" s="142"/>
      <c r="F538" s="142"/>
      <c r="G538" s="142"/>
      <c r="H538" s="146"/>
      <c r="I538" s="142"/>
      <c r="J538" s="142"/>
      <c r="K538" s="142"/>
      <c r="L538" s="149" t="s">
        <v>166</v>
      </c>
      <c r="M538" s="150">
        <f>+SUM(M536:M537)-C536</f>
        <v>1.8682738216831856E-5</v>
      </c>
      <c r="N538" s="151">
        <f>+SUM(N536:N537)</f>
        <v>1.0568060620107365E-2</v>
      </c>
      <c r="O538" s="312"/>
    </row>
    <row r="539" spans="2:15" x14ac:dyDescent="0.25">
      <c r="B539" s="141"/>
      <c r="C539" s="142"/>
      <c r="D539" s="142"/>
      <c r="E539" s="142"/>
      <c r="F539" s="142"/>
      <c r="G539" s="142"/>
      <c r="H539" s="146"/>
      <c r="I539" s="142"/>
      <c r="J539" s="142"/>
      <c r="K539" s="142"/>
      <c r="L539" s="142"/>
      <c r="M539" s="142"/>
      <c r="N539" s="142"/>
      <c r="O539" s="312"/>
    </row>
    <row r="540" spans="2:15" x14ac:dyDescent="0.25">
      <c r="B540" s="154" t="s">
        <v>148</v>
      </c>
      <c r="C540" s="142">
        <f>0.76/1000</f>
        <v>7.6000000000000004E-4</v>
      </c>
      <c r="D540" s="147">
        <f>+D501+O501</f>
        <v>335.2828304460769</v>
      </c>
      <c r="E540" s="144" t="s">
        <v>169</v>
      </c>
      <c r="F540" s="143">
        <v>119.71</v>
      </c>
      <c r="G540" s="143">
        <f>63/1000</f>
        <v>6.3E-2</v>
      </c>
      <c r="H540" s="146">
        <f>+PI()*G540^2/4</f>
        <v>3.1172453105244723E-3</v>
      </c>
      <c r="I540" s="147">
        <f>+D536+O536</f>
        <v>335.18069878382522</v>
      </c>
      <c r="J540" s="261">
        <f>+D540</f>
        <v>335.2828304460769</v>
      </c>
      <c r="K540" s="147">
        <f>+I540-J540</f>
        <v>-0.10213166225167924</v>
      </c>
      <c r="L540" s="142">
        <f>(-2*POWER(2*9.81*G540*ABS(K540)/F540,0.5))*(LOG10(($D$2/(3.7*G540))+((2.51*$D$3*POWER(F540,0.5))/(G540*POWER(2*9.81*G540*ABS(K540),0.5)))))</f>
        <v>0.18864950954727128</v>
      </c>
      <c r="M540" s="146">
        <f>+IF(K540&lt;0,-H540*L540,H540*L540)</f>
        <v>-5.8806679896897306E-4</v>
      </c>
      <c r="N540" s="142">
        <f>+M540/K540</f>
        <v>5.7579284034349892E-3</v>
      </c>
      <c r="O540" s="311">
        <f>2*M542/N542</f>
        <v>3.3415652870454871E-3</v>
      </c>
    </row>
    <row r="541" spans="2:15" x14ac:dyDescent="0.25">
      <c r="B541" s="141"/>
      <c r="C541" s="142"/>
      <c r="D541" s="142"/>
      <c r="E541" s="144" t="s">
        <v>122</v>
      </c>
      <c r="F541" s="143">
        <v>283.68</v>
      </c>
      <c r="G541" s="143">
        <f>75/1000</f>
        <v>7.4999999999999997E-2</v>
      </c>
      <c r="H541" s="146">
        <f>+PI()*G541^2/4</f>
        <v>4.4178646691106467E-3</v>
      </c>
      <c r="I541" s="147">
        <f>+D505+O505</f>
        <v>335.74298370869485</v>
      </c>
      <c r="J541" s="261">
        <f>+D540</f>
        <v>335.2828304460769</v>
      </c>
      <c r="K541" s="147">
        <f>+I541-J541</f>
        <v>0.46015326261795053</v>
      </c>
      <c r="L541" s="262">
        <f>(-2*POWER(2*9.81*G541*ABS(K541)/F541,0.5))*(LOG10(($D$2/(3.7*G541))+((2.51*$D$3*POWER(F541,0.5))/(G541*POWER(2*9.81*G541*ABS(K541),0.5)))))</f>
        <v>0.30843739546437188</v>
      </c>
      <c r="M541" s="146">
        <f>+IF(K541&lt;0,-H541*L541,H541*L541)</f>
        <v>1.3626346720545569E-3</v>
      </c>
      <c r="N541" s="142">
        <f>+M541/K541</f>
        <v>2.9612626547557606E-3</v>
      </c>
      <c r="O541" s="311"/>
    </row>
    <row r="542" spans="2:15" ht="15.75" x14ac:dyDescent="0.3">
      <c r="B542" s="141"/>
      <c r="C542" s="142"/>
      <c r="D542" s="142"/>
      <c r="E542" s="142"/>
      <c r="F542" s="142"/>
      <c r="G542" s="142"/>
      <c r="H542" s="142"/>
      <c r="I542" s="142"/>
      <c r="J542" s="142"/>
      <c r="K542" s="142"/>
      <c r="L542" s="149" t="s">
        <v>166</v>
      </c>
      <c r="M542" s="150">
        <f>+SUM(M540:M541)-C540</f>
        <v>1.4567873085583809E-5</v>
      </c>
      <c r="N542" s="151">
        <f>+SUM(N540:N541)</f>
        <v>8.7191910581907502E-3</v>
      </c>
      <c r="O542" s="312"/>
    </row>
    <row r="543" spans="2:15" x14ac:dyDescent="0.25">
      <c r="B543" s="154"/>
      <c r="C543" s="142"/>
      <c r="D543" s="142"/>
      <c r="E543" s="142"/>
      <c r="F543" s="142"/>
      <c r="G543" s="142"/>
      <c r="H543" s="142"/>
      <c r="I543" s="142"/>
      <c r="J543" s="142"/>
      <c r="K543" s="142"/>
      <c r="L543" s="142"/>
      <c r="M543" s="142"/>
      <c r="N543" s="142"/>
      <c r="O543" s="312"/>
    </row>
    <row r="544" spans="2:15" x14ac:dyDescent="0.25">
      <c r="B544" s="154" t="s">
        <v>142</v>
      </c>
      <c r="C544" s="142">
        <f>3.71/1000</f>
        <v>3.7099999999999998E-3</v>
      </c>
      <c r="D544" s="147">
        <f>+D505+O505</f>
        <v>335.74298370869485</v>
      </c>
      <c r="E544" s="144" t="s">
        <v>168</v>
      </c>
      <c r="F544" s="143">
        <v>184.94</v>
      </c>
      <c r="G544" s="145">
        <f>110/1000</f>
        <v>0.11</v>
      </c>
      <c r="H544" s="146">
        <f>+PI()*G544^2/4</f>
        <v>9.5033177771091243E-3</v>
      </c>
      <c r="I544" s="147">
        <f>+D530+O530</f>
        <v>335.21987947669106</v>
      </c>
      <c r="J544" s="261">
        <f>+D544</f>
        <v>335.74298370869485</v>
      </c>
      <c r="K544" s="147">
        <f>+I544-J544</f>
        <v>-0.52310423200378864</v>
      </c>
      <c r="L544" s="262">
        <f>(-2*POWER(2*9.81*G544*ABS(K544)/F544,0.5))*(LOG10(($D$2/(3.7*G544))+((2.51*$D$3*POWER(F544,0.5))/(G544*POWER(2*9.81*G544*ABS(K544),0.5)))))</f>
        <v>0.55079835975797287</v>
      </c>
      <c r="M544" s="146">
        <f>+IF(K544&lt;0,-H544*L544,H544*L544)</f>
        <v>-5.2344118438904901E-3</v>
      </c>
      <c r="N544" s="142">
        <f>+M544/K544</f>
        <v>1.0006441400482837E-2</v>
      </c>
      <c r="O544" s="311">
        <f>2*M547/N547</f>
        <v>2.8132799728880537E-3</v>
      </c>
    </row>
    <row r="545" spans="2:15" x14ac:dyDescent="0.25">
      <c r="B545" s="141"/>
      <c r="C545" s="142"/>
      <c r="D545" s="142"/>
      <c r="E545" s="144" t="s">
        <v>171</v>
      </c>
      <c r="F545" s="143">
        <v>283.68</v>
      </c>
      <c r="G545" s="143">
        <f>75/1000</f>
        <v>7.4999999999999997E-2</v>
      </c>
      <c r="H545" s="146">
        <f>+PI()*G545^2/4</f>
        <v>4.4178646691106467E-3</v>
      </c>
      <c r="I545" s="147">
        <f>+D540+O540</f>
        <v>335.28617201136393</v>
      </c>
      <c r="J545" s="261">
        <f>+D544</f>
        <v>335.74298370869485</v>
      </c>
      <c r="K545" s="147">
        <f>+I545-J545</f>
        <v>-0.4568116973309202</v>
      </c>
      <c r="L545" s="262">
        <f>(-2*POWER(2*9.81*G545*ABS(K545)/F545,0.5))*(LOG10(($D$2/(3.7*G545))+((2.51*$D$3*POWER(F545,0.5))/(G545*POWER(2*9.81*G545*ABS(K545),0.5)))))</f>
        <v>0.30716255316886587</v>
      </c>
      <c r="M545" s="146">
        <f>+IF(K545&lt;0,-H545*L545,H545*L545)</f>
        <v>-1.3570025913185531E-3</v>
      </c>
      <c r="N545" s="142">
        <f>+M545/K545</f>
        <v>2.9705951035126914E-3</v>
      </c>
      <c r="O545" s="311"/>
    </row>
    <row r="546" spans="2:15" x14ac:dyDescent="0.25">
      <c r="B546" s="141"/>
      <c r="C546" s="142"/>
      <c r="D546" s="142"/>
      <c r="E546" s="144" t="s">
        <v>170</v>
      </c>
      <c r="F546" s="143">
        <v>372.26</v>
      </c>
      <c r="G546" s="145">
        <f>110/1000</f>
        <v>0.11</v>
      </c>
      <c r="H546" s="146">
        <f>+PI()*G546^2/4</f>
        <v>9.5033177771091243E-3</v>
      </c>
      <c r="I546" s="147">
        <v>339.29610096713299</v>
      </c>
      <c r="J546" s="261">
        <f>+D544</f>
        <v>335.74298370869485</v>
      </c>
      <c r="K546" s="147">
        <f>+I546-J546</f>
        <v>3.5531172584381352</v>
      </c>
      <c r="L546" s="262">
        <f>(-2*POWER(2*9.81*G546*ABS(K546)/F546,0.5))*(LOG10(($D$2/(3.7*G546))+((2.51*$D$3*POWER(F546,0.5))/(G546*POWER(2*9.81*G546*ABS(K546),0.5)))))</f>
        <v>1.0863317166584103</v>
      </c>
      <c r="M546" s="146">
        <f>+IF(K546&lt;0,-H546*L546,H546*L546)</f>
        <v>1.0323755514757343E-2</v>
      </c>
      <c r="N546" s="142">
        <f>+M546/K546</f>
        <v>2.9055487798045308E-3</v>
      </c>
      <c r="O546" s="311"/>
    </row>
    <row r="547" spans="2:15" ht="16.5" thickBot="1" x14ac:dyDescent="0.35">
      <c r="B547" s="299"/>
      <c r="C547" s="300"/>
      <c r="D547" s="300"/>
      <c r="E547" s="300"/>
      <c r="F547" s="300"/>
      <c r="G547" s="300"/>
      <c r="H547" s="300"/>
      <c r="I547" s="300"/>
      <c r="J547" s="300"/>
      <c r="K547" s="300"/>
      <c r="L547" s="301" t="s">
        <v>166</v>
      </c>
      <c r="M547" s="302">
        <f>+SUM(M544:M546)-C544</f>
        <v>2.2341079548300613E-5</v>
      </c>
      <c r="N547" s="303">
        <f>+SUM(N544:N546)</f>
        <v>1.5882585283800058E-2</v>
      </c>
      <c r="O547" s="313"/>
    </row>
    <row r="549" spans="2:15" ht="15.75" thickBot="1" x14ac:dyDescent="0.3"/>
    <row r="550" spans="2:15" ht="15.75" thickBot="1" x14ac:dyDescent="0.3">
      <c r="B550" s="131">
        <f>+B511+1</f>
        <v>15</v>
      </c>
      <c r="D550" s="297"/>
    </row>
    <row r="551" spans="2:15" ht="32.25" thickBot="1" x14ac:dyDescent="0.3">
      <c r="B551" s="125" t="s">
        <v>151</v>
      </c>
      <c r="C551" s="298" t="s">
        <v>161</v>
      </c>
      <c r="D551" s="298" t="s">
        <v>153</v>
      </c>
      <c r="E551" s="125" t="s">
        <v>152</v>
      </c>
      <c r="F551" s="125" t="s">
        <v>78</v>
      </c>
      <c r="G551" s="125" t="s">
        <v>115</v>
      </c>
      <c r="H551" s="125" t="s">
        <v>154</v>
      </c>
      <c r="I551" s="125" t="s">
        <v>155</v>
      </c>
      <c r="J551" s="125" t="s">
        <v>156</v>
      </c>
      <c r="K551" s="125" t="s">
        <v>157</v>
      </c>
      <c r="L551" s="125" t="s">
        <v>82</v>
      </c>
      <c r="M551" s="125" t="s">
        <v>164</v>
      </c>
      <c r="N551" s="125" t="s">
        <v>158</v>
      </c>
      <c r="O551" s="309" t="s">
        <v>165</v>
      </c>
    </row>
    <row r="552" spans="2:15" x14ac:dyDescent="0.25">
      <c r="B552" s="132" t="s">
        <v>127</v>
      </c>
      <c r="C552" s="133">
        <f>2.97/1000</f>
        <v>2.97E-3</v>
      </c>
      <c r="D552" s="134">
        <f>+D513+O513</f>
        <v>336.43759471345197</v>
      </c>
      <c r="E552" s="135" t="s">
        <v>110</v>
      </c>
      <c r="F552" s="136">
        <v>310.83</v>
      </c>
      <c r="G552" s="137">
        <f>110/1000</f>
        <v>0.11</v>
      </c>
      <c r="H552" s="138">
        <f>+PI()*G552^2/4</f>
        <v>9.5033177771091243E-3</v>
      </c>
      <c r="I552" s="134">
        <v>339.29610096713299</v>
      </c>
      <c r="J552" s="134">
        <f>+D552</f>
        <v>336.43759471345197</v>
      </c>
      <c r="K552" s="134">
        <f>+I552-J552</f>
        <v>2.8585062536810142</v>
      </c>
      <c r="L552" s="133">
        <f>(-2*POWER(2*9.81*G552*ABS(K552)/F552,0.5))*(LOG10(($D$2/(3.7*G552))+((2.51*$D$3*POWER(F552,0.5))/(G552*POWER(2*9.81*G552*ABS(K552),0.5)))))</f>
        <v>1.064099283891639</v>
      </c>
      <c r="M552" s="139">
        <f>+IF(K552&lt;0,-H552*L552,H552*L552)</f>
        <v>1.0112473641216502E-2</v>
      </c>
      <c r="N552" s="133">
        <f>+M552/K552</f>
        <v>3.5376776343218632E-3</v>
      </c>
      <c r="O552" s="310">
        <f>2*M554/N554</f>
        <v>2.3023349907550545E-3</v>
      </c>
    </row>
    <row r="553" spans="2:15" x14ac:dyDescent="0.25">
      <c r="B553" s="141"/>
      <c r="C553" s="142"/>
      <c r="D553" s="143"/>
      <c r="E553" s="144" t="s">
        <v>138</v>
      </c>
      <c r="F553" s="143">
        <v>240.22</v>
      </c>
      <c r="G553" s="145">
        <f>110/1000</f>
        <v>0.11</v>
      </c>
      <c r="H553" s="146">
        <f>+PI()*G553^2/4</f>
        <v>9.5033177771091243E-3</v>
      </c>
      <c r="I553" s="147">
        <f>+D517+O517</f>
        <v>335.25694985811981</v>
      </c>
      <c r="J553" s="147">
        <f>+D552</f>
        <v>336.43759471345197</v>
      </c>
      <c r="K553" s="147">
        <f>+I553-J553</f>
        <v>-1.1806448553321616</v>
      </c>
      <c r="L553" s="142">
        <f>(-2*POWER(2*9.81*G553*ABS(K553)/F553,0.5))*(LOG10(($D$2/(3.7*G553))+((2.51*$D$3*POWER(F553,0.5))/(G553*POWER(2*9.81*G553*ABS(K553),0.5)))))</f>
        <v>0.75041663903636724</v>
      </c>
      <c r="M553" s="146">
        <f>+IF(K553&lt;0,-H553*L553,H553*L553)</f>
        <v>-7.1314477859927899E-3</v>
      </c>
      <c r="N553" s="142">
        <f>+M553/K553</f>
        <v>6.0402988703884492E-3</v>
      </c>
      <c r="O553" s="311"/>
    </row>
    <row r="554" spans="2:15" ht="15.75" x14ac:dyDescent="0.3">
      <c r="B554" s="141"/>
      <c r="C554" s="142"/>
      <c r="D554" s="143"/>
      <c r="E554" s="144"/>
      <c r="F554" s="143"/>
      <c r="G554" s="145"/>
      <c r="H554" s="146"/>
      <c r="I554" s="147"/>
      <c r="J554" s="147"/>
      <c r="K554" s="147"/>
      <c r="L554" s="149" t="s">
        <v>166</v>
      </c>
      <c r="M554" s="150">
        <f>+SUM(M552:M553)-C552</f>
        <v>1.1025855223712171E-5</v>
      </c>
      <c r="N554" s="151">
        <f>+SUM(N552:N553)</f>
        <v>9.5779765047103119E-3</v>
      </c>
      <c r="O554" s="311"/>
    </row>
    <row r="555" spans="2:15" x14ac:dyDescent="0.25">
      <c r="B555" s="141"/>
      <c r="C555" s="142"/>
      <c r="D555" s="143"/>
      <c r="E555" s="144"/>
      <c r="F555" s="142"/>
      <c r="G555" s="142"/>
      <c r="H555" s="146"/>
      <c r="I555" s="152"/>
      <c r="J555" s="142"/>
      <c r="K555" s="142"/>
      <c r="L555" s="142"/>
      <c r="M555" s="142"/>
      <c r="N555" s="142"/>
      <c r="O555" s="312"/>
    </row>
    <row r="556" spans="2:15" x14ac:dyDescent="0.25">
      <c r="B556" s="154" t="s">
        <v>128</v>
      </c>
      <c r="C556" s="142">
        <f>3.73/1000</f>
        <v>3.7299999999999998E-3</v>
      </c>
      <c r="D556" s="147">
        <f>+D517+O517</f>
        <v>335.25694985811981</v>
      </c>
      <c r="E556" s="144" t="s">
        <v>138</v>
      </c>
      <c r="F556" s="143">
        <v>240.22</v>
      </c>
      <c r="G556" s="155">
        <f>110/1000</f>
        <v>0.11</v>
      </c>
      <c r="H556" s="146">
        <f>+PI()*G556^2/4</f>
        <v>9.5033177771091243E-3</v>
      </c>
      <c r="I556" s="156">
        <f>+D552+O552</f>
        <v>336.43989704844273</v>
      </c>
      <c r="J556" s="147">
        <f>+D556</f>
        <v>335.25694985811981</v>
      </c>
      <c r="K556" s="147">
        <f>+I556-J556</f>
        <v>1.1829471903229205</v>
      </c>
      <c r="L556" s="142">
        <f>(-2*POWER(2*9.81*G556*ABS(K556)/F556,0.5))*(LOG10(($D$2/(3.7*G556))+((2.51*$D$3*POWER(F556,0.5))/(G556*POWER(2*9.81*G556*ABS(K556),0.5)))))</f>
        <v>0.75123377323198925</v>
      </c>
      <c r="M556" s="146">
        <f>+IF(K556&lt;0,-H556*L556,H556*L556)</f>
        <v>7.1392132719203284E-3</v>
      </c>
      <c r="N556" s="142">
        <f>+M556/K556</f>
        <v>6.0351073406509958E-3</v>
      </c>
      <c r="O556" s="311">
        <f>2*M559/N559</f>
        <v>3.3656448435879427E-3</v>
      </c>
    </row>
    <row r="557" spans="2:15" x14ac:dyDescent="0.25">
      <c r="B557" s="141"/>
      <c r="C557" s="142"/>
      <c r="D557" s="143"/>
      <c r="E557" s="144" t="s">
        <v>139</v>
      </c>
      <c r="F557" s="147">
        <v>237.3</v>
      </c>
      <c r="G557" s="155">
        <f>110/1000</f>
        <v>0.11</v>
      </c>
      <c r="H557" s="146">
        <f>+PI()*G557^2/4</f>
        <v>9.5033177771091243E-3</v>
      </c>
      <c r="I557" s="156">
        <f>+D522+O522</f>
        <v>335.06374892736227</v>
      </c>
      <c r="J557" s="147">
        <f>+D556</f>
        <v>335.25694985811981</v>
      </c>
      <c r="K557" s="147">
        <f>+I557-J557</f>
        <v>-0.1932009307575413</v>
      </c>
      <c r="L557" s="142">
        <f>(-2*POWER(2*9.81*G557*ABS(K557)/F557,0.5))*(LOG10(($D$2/(3.7*G557))+((2.51*$D$3*POWER(F557,0.5))/(G557*POWER(2*9.81*G557*ABS(K557),0.5)))))</f>
        <v>0.27304591660913125</v>
      </c>
      <c r="M557" s="146">
        <f>+IF(K557&lt;0,-H557*L557,H557*L557)</f>
        <v>-2.5948421132786126E-3</v>
      </c>
      <c r="N557" s="142">
        <f>+M557/K557</f>
        <v>1.3430795095573456E-2</v>
      </c>
      <c r="O557" s="311"/>
    </row>
    <row r="558" spans="2:15" x14ac:dyDescent="0.25">
      <c r="B558" s="141"/>
      <c r="C558" s="142"/>
      <c r="D558" s="143"/>
      <c r="E558" s="144" t="s">
        <v>112</v>
      </c>
      <c r="F558" s="143">
        <v>401.36</v>
      </c>
      <c r="G558" s="155">
        <f>110/1000</f>
        <v>0.11</v>
      </c>
      <c r="H558" s="146">
        <f>+PI()*G558^2/4</f>
        <v>9.5033177771091243E-3</v>
      </c>
      <c r="I558" s="156">
        <f>+D530+O530</f>
        <v>335.21987947669106</v>
      </c>
      <c r="J558" s="147">
        <f>+D556</f>
        <v>335.25694985811981</v>
      </c>
      <c r="K558" s="147">
        <f>+I558-J558</f>
        <v>-3.7070381428748078E-2</v>
      </c>
      <c r="L558" s="142">
        <f>(-2*POWER(2*9.81*G558*ABS(K558)/F558,0.5))*(LOG10(($D$2/(3.7*G558))+((2.51*$D$3*POWER(F558,0.5))/(G558*POWER(2*9.81*G558*ABS(K558),0.5)))))</f>
        <v>7.8674907847195566E-2</v>
      </c>
      <c r="M558" s="146">
        <f>+IF(K558&lt;0,-H558*L558,H558*L558)</f>
        <v>-7.4767265035667575E-4</v>
      </c>
      <c r="N558" s="142">
        <f>+M558/K558</f>
        <v>2.0169003434554782E-2</v>
      </c>
      <c r="O558" s="311"/>
    </row>
    <row r="559" spans="2:15" ht="15.75" x14ac:dyDescent="0.3">
      <c r="B559" s="141"/>
      <c r="C559" s="142"/>
      <c r="D559" s="143"/>
      <c r="E559" s="144"/>
      <c r="F559" s="143"/>
      <c r="G559" s="155"/>
      <c r="H559" s="146"/>
      <c r="I559" s="156"/>
      <c r="J559" s="147"/>
      <c r="K559" s="147"/>
      <c r="L559" s="149" t="s">
        <v>166</v>
      </c>
      <c r="M559" s="150">
        <f>+SUM(M556:M558)-C556</f>
        <v>6.6698508285040811E-5</v>
      </c>
      <c r="N559" s="151">
        <f>+SUM(N556:N558)</f>
        <v>3.9634905870779238E-2</v>
      </c>
      <c r="O559" s="312"/>
    </row>
    <row r="560" spans="2:15" x14ac:dyDescent="0.25">
      <c r="B560" s="141"/>
      <c r="C560" s="142"/>
      <c r="D560" s="143"/>
      <c r="E560" s="144"/>
      <c r="F560" s="142"/>
      <c r="G560" s="142"/>
      <c r="H560" s="146"/>
      <c r="I560" s="152"/>
      <c r="J560" s="143"/>
      <c r="K560" s="142"/>
      <c r="L560" s="142"/>
      <c r="M560" s="142"/>
      <c r="N560" s="142"/>
      <c r="O560" s="312"/>
    </row>
    <row r="561" spans="2:15" x14ac:dyDescent="0.25">
      <c r="B561" s="154" t="s">
        <v>141</v>
      </c>
      <c r="C561" s="179">
        <f>1.9/1000</f>
        <v>1.9E-3</v>
      </c>
      <c r="D561" s="147">
        <f>+D522+O522</f>
        <v>335.06374892736227</v>
      </c>
      <c r="E561" s="144" t="s">
        <v>139</v>
      </c>
      <c r="F561" s="147">
        <v>237.3</v>
      </c>
      <c r="G561" s="155">
        <f>110/1000</f>
        <v>0.11</v>
      </c>
      <c r="H561" s="146">
        <f>+PI()*G561^2/4</f>
        <v>9.5033177771091243E-3</v>
      </c>
      <c r="I561" s="156">
        <f>+D556+O556</f>
        <v>335.26031550296341</v>
      </c>
      <c r="J561" s="147">
        <f>+D561</f>
        <v>335.06374892736227</v>
      </c>
      <c r="K561" s="147">
        <f>+I561-J561</f>
        <v>0.19656657560113899</v>
      </c>
      <c r="L561" s="142">
        <f>(-2*POWER(2*9.81*G561*ABS(K561)/F561,0.5))*(LOG10(($D$2/(3.7*G561))+((2.51*$D$3*POWER(F561,0.5))/(G561*POWER(2*9.81*G561*ABS(K561),0.5)))))</f>
        <v>0.27572894872467096</v>
      </c>
      <c r="M561" s="146">
        <f>+IF(K561&lt;0,-H561*L561,H561*L561)</f>
        <v>2.6203398200787759E-3</v>
      </c>
      <c r="N561" s="142">
        <f>+M561/K561</f>
        <v>1.333054621349161E-2</v>
      </c>
      <c r="O561" s="311">
        <f>2*M563/N563</f>
        <v>3.4030173340722008E-3</v>
      </c>
    </row>
    <row r="562" spans="2:15" x14ac:dyDescent="0.25">
      <c r="B562" s="141"/>
      <c r="C562" s="142"/>
      <c r="D562" s="143"/>
      <c r="E562" s="144" t="s">
        <v>117</v>
      </c>
      <c r="F562" s="143">
        <v>401.35</v>
      </c>
      <c r="G562" s="143">
        <f>75/1000</f>
        <v>7.4999999999999997E-2</v>
      </c>
      <c r="H562" s="146">
        <f>+PI()*G562^2/4</f>
        <v>4.4178646691106467E-3</v>
      </c>
      <c r="I562" s="156">
        <f>+D526+O526</f>
        <v>334.86503306130328</v>
      </c>
      <c r="J562" s="147">
        <f>+D561</f>
        <v>335.06374892736227</v>
      </c>
      <c r="K562" s="147">
        <f>+I562-J562</f>
        <v>-0.19871586605898983</v>
      </c>
      <c r="L562" s="142">
        <f>(-2*POWER(2*9.81*G562*ABS(K562)/F562,0.5))*(LOG10(($D$2/(3.7*G562))+((2.51*$D$3*POWER(F562,0.5))/(G562*POWER(2*9.81*G562*ABS(K562),0.5)))))</f>
        <v>0.15657672624907554</v>
      </c>
      <c r="M562" s="146">
        <f>+IF(K562&lt;0,-H562*L562,H562*L562)</f>
        <v>-6.9173478690080044E-4</v>
      </c>
      <c r="N562" s="142">
        <f>+M562/K562</f>
        <v>3.4810244426856959E-3</v>
      </c>
      <c r="O562" s="311"/>
    </row>
    <row r="563" spans="2:15" ht="15.75" x14ac:dyDescent="0.3">
      <c r="B563" s="141"/>
      <c r="C563" s="142"/>
      <c r="D563" s="143"/>
      <c r="E563" s="144"/>
      <c r="F563" s="142"/>
      <c r="G563" s="142"/>
      <c r="H563" s="146"/>
      <c r="I563" s="152"/>
      <c r="J563" s="143"/>
      <c r="K563" s="142"/>
      <c r="L563" s="149" t="s">
        <v>166</v>
      </c>
      <c r="M563" s="150">
        <f>+SUM(M561:M562)-C561</f>
        <v>2.8605033177975464E-5</v>
      </c>
      <c r="N563" s="151">
        <f>+SUM(N561:N562)</f>
        <v>1.6811570656177305E-2</v>
      </c>
      <c r="O563" s="312"/>
    </row>
    <row r="564" spans="2:15" ht="15.75" x14ac:dyDescent="0.3">
      <c r="B564" s="141"/>
      <c r="C564" s="142"/>
      <c r="D564" s="143"/>
      <c r="E564" s="144"/>
      <c r="F564" s="142"/>
      <c r="G564" s="142"/>
      <c r="H564" s="146"/>
      <c r="I564" s="152"/>
      <c r="J564" s="143"/>
      <c r="K564" s="142"/>
      <c r="L564" s="149"/>
      <c r="M564" s="150"/>
      <c r="N564" s="151"/>
      <c r="O564" s="312"/>
    </row>
    <row r="565" spans="2:15" x14ac:dyDescent="0.25">
      <c r="B565" s="154" t="s">
        <v>145</v>
      </c>
      <c r="C565" s="143">
        <f>1.95/1000</f>
        <v>1.9499999999999999E-3</v>
      </c>
      <c r="D565" s="147">
        <f>+D526+O526</f>
        <v>334.86503306130328</v>
      </c>
      <c r="E565" s="144" t="s">
        <v>117</v>
      </c>
      <c r="F565" s="143">
        <v>401.35</v>
      </c>
      <c r="G565" s="143">
        <f>75/1000</f>
        <v>7.4999999999999997E-2</v>
      </c>
      <c r="H565" s="146">
        <f>+PI()*G565^2/4</f>
        <v>4.4178646691106467E-3</v>
      </c>
      <c r="I565" s="147">
        <f>+D561+O561</f>
        <v>335.06715194469632</v>
      </c>
      <c r="J565" s="147">
        <f>+D565</f>
        <v>334.86503306130328</v>
      </c>
      <c r="K565" s="147">
        <f>+I565-J565</f>
        <v>0.20211888339304096</v>
      </c>
      <c r="L565" s="262">
        <f>(-2*POWER(2*9.81*G565*ABS(K565)/F565,0.5))*(LOG10(($D$2/(3.7*G565))+((2.51*$D$3*POWER(F565,0.5))/(G565*POWER(2*9.81*G565*ABS(K565),0.5)))))</f>
        <v>0.15811160534828536</v>
      </c>
      <c r="M565" s="146">
        <f>+IF(K565&lt;0,-H565*L565,H565*L565)</f>
        <v>6.9851567504455587E-4</v>
      </c>
      <c r="N565" s="142">
        <f>+M565/K565</f>
        <v>3.455964446855865E-3</v>
      </c>
      <c r="O565" s="311">
        <f>2*M567/N567</f>
        <v>3.4162254895419419E-3</v>
      </c>
    </row>
    <row r="566" spans="2:15" x14ac:dyDescent="0.25">
      <c r="B566" s="141"/>
      <c r="C566" s="142"/>
      <c r="D566" s="143"/>
      <c r="E566" s="144" t="s">
        <v>167</v>
      </c>
      <c r="F566" s="143">
        <v>249.85</v>
      </c>
      <c r="G566" s="143">
        <f>75/1000</f>
        <v>7.4999999999999997E-2</v>
      </c>
      <c r="H566" s="146">
        <f>+PI()*G566^2/4</f>
        <v>4.4178646691106467E-3</v>
      </c>
      <c r="I566" s="147">
        <f>+D530+O530</f>
        <v>335.21987947669106</v>
      </c>
      <c r="J566" s="147">
        <f>+D565</f>
        <v>334.86503306130328</v>
      </c>
      <c r="K566" s="147">
        <f>+I566-J566</f>
        <v>0.35484641538778305</v>
      </c>
      <c r="L566" s="142">
        <f>(-2*POWER(2*9.81*G566*ABS(K566)/F566,0.5))*(LOG10(($D$2/(3.7*G566))+((2.51*$D$3*POWER(F566,0.5))/(G566*POWER(2*9.81*G566*ABS(K566),0.5)))))</f>
        <v>0.2859909749434677</v>
      </c>
      <c r="M566" s="146">
        <f>+IF(K566&lt;0,-H566*L566,H566*L566)</f>
        <v>1.2634694238872542E-3</v>
      </c>
      <c r="N566" s="142">
        <f>+M566/K566</f>
        <v>3.5606092357069758E-3</v>
      </c>
      <c r="O566" s="311"/>
    </row>
    <row r="567" spans="2:15" ht="15.75" x14ac:dyDescent="0.3">
      <c r="B567" s="141"/>
      <c r="C567" s="142"/>
      <c r="D567" s="152"/>
      <c r="E567" s="144"/>
      <c r="F567" s="142"/>
      <c r="G567" s="142"/>
      <c r="H567" s="146"/>
      <c r="I567" s="152"/>
      <c r="J567" s="143"/>
      <c r="K567" s="142"/>
      <c r="L567" s="149" t="s">
        <v>166</v>
      </c>
      <c r="M567" s="150">
        <f>+SUM(M565:M566)-C565</f>
        <v>1.1985098931810174E-5</v>
      </c>
      <c r="N567" s="151">
        <f>+SUM(N565:N566)</f>
        <v>7.0165736825628412E-3</v>
      </c>
      <c r="O567" s="312"/>
    </row>
    <row r="568" spans="2:15" x14ac:dyDescent="0.25">
      <c r="B568" s="141"/>
      <c r="C568" s="142"/>
      <c r="D568" s="152"/>
      <c r="E568" s="144"/>
      <c r="F568" s="142"/>
      <c r="G568" s="142"/>
      <c r="H568" s="146"/>
      <c r="I568" s="152"/>
      <c r="J568" s="143"/>
      <c r="K568" s="142"/>
      <c r="L568" s="142"/>
      <c r="M568" s="142"/>
      <c r="N568" s="142"/>
      <c r="O568" s="312"/>
    </row>
    <row r="569" spans="2:15" x14ac:dyDescent="0.25">
      <c r="B569" s="154" t="s">
        <v>146</v>
      </c>
      <c r="C569" s="143">
        <f>4.52/1000</f>
        <v>4.5199999999999997E-3</v>
      </c>
      <c r="D569" s="156">
        <f>+D530+O530</f>
        <v>335.21987947669106</v>
      </c>
      <c r="E569" s="144" t="s">
        <v>112</v>
      </c>
      <c r="F569" s="143">
        <v>401.36</v>
      </c>
      <c r="G569" s="145">
        <f>110/1000</f>
        <v>0.11</v>
      </c>
      <c r="H569" s="146">
        <f>+PI()*G569^2/4</f>
        <v>9.5033177771091243E-3</v>
      </c>
      <c r="I569" s="156">
        <f>+D556+O556</f>
        <v>335.26031550296341</v>
      </c>
      <c r="J569" s="147">
        <f>+D569</f>
        <v>335.21987947669106</v>
      </c>
      <c r="K569" s="147">
        <f>+I569-J569</f>
        <v>4.0436026272345771E-2</v>
      </c>
      <c r="L569" s="142">
        <f>(-2*POWER(2*9.81*G569*ABS(K569)/F569,0.5))*(LOG10(($D$2/(3.7*G569))+((2.51*$D$3*POWER(F569,0.5))/(G569*POWER(2*9.81*G569*ABS(K569),0.5)))))</f>
        <v>8.2724040452755401E-2</v>
      </c>
      <c r="M569" s="146">
        <f>+IF(K569&lt;0,-H569*L569,H569*L569)</f>
        <v>7.8615284422896476E-4</v>
      </c>
      <c r="N569" s="142">
        <f>+M569/K569</f>
        <v>1.9441891716412682E-2</v>
      </c>
      <c r="O569" s="311">
        <f>2*M573/N573</f>
        <v>3.2105567040081099E-3</v>
      </c>
    </row>
    <row r="570" spans="2:15" x14ac:dyDescent="0.25">
      <c r="B570" s="141"/>
      <c r="C570" s="142"/>
      <c r="D570" s="152"/>
      <c r="E570" s="144" t="s">
        <v>167</v>
      </c>
      <c r="F570" s="143">
        <v>249.85</v>
      </c>
      <c r="G570" s="145">
        <f>75/1000</f>
        <v>7.4999999999999997E-2</v>
      </c>
      <c r="H570" s="146">
        <f>+PI()*G570^2/4</f>
        <v>4.4178646691106467E-3</v>
      </c>
      <c r="I570" s="156">
        <f>+D565+O565</f>
        <v>334.86844928679284</v>
      </c>
      <c r="J570" s="147">
        <f>+D569</f>
        <v>335.21987947669106</v>
      </c>
      <c r="K570" s="147">
        <f>+I570-J570</f>
        <v>-0.35143018989822394</v>
      </c>
      <c r="L570" s="142">
        <f>(-2*POWER(2*9.81*G570*ABS(K570)/F570,0.5))*(LOG10(($D$2/(3.7*G570))+((2.51*$D$3*POWER(F570,0.5))/(G570*POWER(2*9.81*G570*ABS(K570),0.5)))))</f>
        <v>0.28442122480495657</v>
      </c>
      <c r="M570" s="146">
        <f>+IF(K570&lt;0,-H570*L570,H570*L570)</f>
        <v>-1.2565344802109944E-3</v>
      </c>
      <c r="N570" s="142">
        <f>+M570/K570</f>
        <v>3.575488151928249E-3</v>
      </c>
      <c r="O570" s="311"/>
    </row>
    <row r="571" spans="2:15" x14ac:dyDescent="0.25">
      <c r="B571" s="141"/>
      <c r="C571" s="142"/>
      <c r="D571" s="152"/>
      <c r="E571" s="144" t="s">
        <v>140</v>
      </c>
      <c r="F571" s="143">
        <v>298.01</v>
      </c>
      <c r="G571" s="145">
        <f>63/1000</f>
        <v>6.3E-2</v>
      </c>
      <c r="H571" s="146">
        <f>+PI()*G571^2/4</f>
        <v>3.1172453105244723E-3</v>
      </c>
      <c r="I571" s="156">
        <f>+D536+O536</f>
        <v>335.18069878382522</v>
      </c>
      <c r="J571" s="147">
        <f>+D569</f>
        <v>335.21987947669106</v>
      </c>
      <c r="K571" s="147">
        <f>+I571-J571</f>
        <v>-3.9180692865841138E-2</v>
      </c>
      <c r="L571" s="142">
        <f>(-2*POWER(2*9.81*G571*ABS(K571)/F571,0.5))*(LOG10(($D$2/(3.7*G571))+((2.51*$D$3*POWER(F571,0.5))/(G571*POWER(2*9.81*G571*ABS(K571),0.5)))))</f>
        <v>6.3737245460069328E-2</v>
      </c>
      <c r="M571" s="146">
        <f>+IF(K571&lt;0,-H571*L571,H571*L571)</f>
        <v>-1.9868462951614833E-4</v>
      </c>
      <c r="N571" s="142">
        <f>+M571/K571</f>
        <v>5.0709830527108247E-3</v>
      </c>
      <c r="O571" s="311"/>
    </row>
    <row r="572" spans="2:15" x14ac:dyDescent="0.25">
      <c r="B572" s="141"/>
      <c r="C572" s="142"/>
      <c r="D572" s="142"/>
      <c r="E572" s="144" t="s">
        <v>168</v>
      </c>
      <c r="F572" s="143">
        <v>184.94</v>
      </c>
      <c r="G572" s="145">
        <f>110/1000</f>
        <v>0.11</v>
      </c>
      <c r="H572" s="146">
        <f>+PI()*G572^2/4</f>
        <v>9.5033177771091243E-3</v>
      </c>
      <c r="I572" s="156">
        <f>+D544+O544</f>
        <v>335.74579698866773</v>
      </c>
      <c r="J572" s="147">
        <f>+D569</f>
        <v>335.21987947669106</v>
      </c>
      <c r="K572" s="147">
        <f>+I572-J572</f>
        <v>0.52591751197667236</v>
      </c>
      <c r="L572" s="142">
        <f>(-2*POWER(2*9.81*G572*ABS(K572)/F572,0.5))*(LOG10(($D$2/(3.7*G572))+((2.51*$D$3*POWER(F572,0.5))/(G572*POWER(2*9.81*G572*ABS(K572),0.5)))))</f>
        <v>0.55245771642305785</v>
      </c>
      <c r="M572" s="146">
        <f>+IF(K572&lt;0,-H572*L572,H572*L572)</f>
        <v>5.2501812375843572E-3</v>
      </c>
      <c r="N572" s="142">
        <f>+M572/K572</f>
        <v>9.9828986828208802E-3</v>
      </c>
      <c r="O572" s="311"/>
    </row>
    <row r="573" spans="2:15" ht="15.75" x14ac:dyDescent="0.3">
      <c r="B573" s="141"/>
      <c r="C573" s="142"/>
      <c r="D573" s="142"/>
      <c r="E573" s="142"/>
      <c r="F573" s="142"/>
      <c r="G573" s="142"/>
      <c r="H573" s="146"/>
      <c r="I573" s="152"/>
      <c r="J573" s="143"/>
      <c r="K573" s="142"/>
      <c r="L573" s="149" t="s">
        <v>166</v>
      </c>
      <c r="M573" s="150">
        <f>+SUM(M569:M572)-C569</f>
        <v>6.1114972086179914E-5</v>
      </c>
      <c r="N573" s="151">
        <f>+SUM(N569:N572)</f>
        <v>3.8071261603872635E-2</v>
      </c>
      <c r="O573" s="312"/>
    </row>
    <row r="574" spans="2:15" x14ac:dyDescent="0.25">
      <c r="B574" s="141"/>
      <c r="C574" s="142"/>
      <c r="D574" s="142"/>
      <c r="E574" s="142"/>
      <c r="F574" s="142"/>
      <c r="G574" s="142"/>
      <c r="H574" s="146"/>
      <c r="I574" s="142"/>
      <c r="J574" s="143"/>
      <c r="K574" s="142"/>
      <c r="L574" s="142"/>
      <c r="M574" s="142"/>
      <c r="N574" s="142"/>
      <c r="O574" s="312"/>
    </row>
    <row r="575" spans="2:15" x14ac:dyDescent="0.25">
      <c r="B575" s="154" t="s">
        <v>147</v>
      </c>
      <c r="C575" s="142">
        <f>0.79/1000</f>
        <v>7.9000000000000001E-4</v>
      </c>
      <c r="D575" s="147">
        <f>+D536+O536</f>
        <v>335.18069878382522</v>
      </c>
      <c r="E575" s="144" t="s">
        <v>140</v>
      </c>
      <c r="F575" s="143">
        <v>298.01</v>
      </c>
      <c r="G575" s="143">
        <f>63/1000</f>
        <v>6.3E-2</v>
      </c>
      <c r="H575" s="146">
        <f>+PI()*G575^2/4</f>
        <v>3.1172453105244723E-3</v>
      </c>
      <c r="I575" s="147">
        <f>+D569+O569</f>
        <v>335.22309003339507</v>
      </c>
      <c r="J575" s="147">
        <f>+D575</f>
        <v>335.18069878382522</v>
      </c>
      <c r="K575" s="147">
        <f>+I575-J575</f>
        <v>4.2391249569845968E-2</v>
      </c>
      <c r="L575" s="142">
        <f>(-2*POWER(2*9.81*G575*ABS(K575)/F575,0.5))*(LOG10(($D$2/(3.7*G575))+((2.51*$D$3*POWER(F575,0.5))/(G575*POWER(2*9.81*G575*ABS(K575),0.5)))))</f>
        <v>6.6749828255099425E-2</v>
      </c>
      <c r="M575" s="146">
        <f>+IF(K575&lt;0,-H575*L575,H575*L575)</f>
        <v>2.080755891065226E-4</v>
      </c>
      <c r="N575" s="142">
        <f>+M575/K575</f>
        <v>4.9084561370073962E-3</v>
      </c>
      <c r="O575" s="311">
        <f>2*M577/N577</f>
        <v>3.2331024257439491E-3</v>
      </c>
    </row>
    <row r="576" spans="2:15" x14ac:dyDescent="0.25">
      <c r="B576" s="141"/>
      <c r="C576" s="142"/>
      <c r="D576" s="142"/>
      <c r="E576" s="144" t="s">
        <v>169</v>
      </c>
      <c r="F576" s="143">
        <v>119.71</v>
      </c>
      <c r="G576" s="143">
        <f>63/1000</f>
        <v>6.3E-2</v>
      </c>
      <c r="H576" s="146">
        <f>+PI()*G576^2/4</f>
        <v>3.1172453105244723E-3</v>
      </c>
      <c r="I576" s="147">
        <f>+D540+O540</f>
        <v>335.28617201136393</v>
      </c>
      <c r="J576" s="147">
        <f>+D575</f>
        <v>335.18069878382522</v>
      </c>
      <c r="K576" s="147">
        <f>+I576-J576</f>
        <v>0.10547322753870958</v>
      </c>
      <c r="L576" s="142">
        <f>(-2*POWER(2*9.81*G576*ABS(K576)/F576,0.5))*(LOG10(($D$2/(3.7*G576))+((2.51*$D$3*POWER(F576,0.5))/(G576*POWER(2*9.81*G576*ABS(K576),0.5)))))</f>
        <v>0.19216981832164554</v>
      </c>
      <c r="M576" s="146">
        <f>+IF(K576&lt;0,-H576*L576,H576*L576)</f>
        <v>5.9904046498748939E-4</v>
      </c>
      <c r="N576" s="142">
        <f>+M576/K576</f>
        <v>5.6795499575248744E-3</v>
      </c>
      <c r="O576" s="311"/>
    </row>
    <row r="577" spans="2:15" ht="15.75" x14ac:dyDescent="0.3">
      <c r="B577" s="141"/>
      <c r="C577" s="142"/>
      <c r="D577" s="142"/>
      <c r="E577" s="142"/>
      <c r="F577" s="142"/>
      <c r="G577" s="142"/>
      <c r="H577" s="146"/>
      <c r="I577" s="142"/>
      <c r="J577" s="142"/>
      <c r="K577" s="142"/>
      <c r="L577" s="149" t="s">
        <v>166</v>
      </c>
      <c r="M577" s="150">
        <f>+SUM(M575:M576)-C575</f>
        <v>1.7116054094012002E-5</v>
      </c>
      <c r="N577" s="151">
        <f>+SUM(N575:N576)</f>
        <v>1.0588006094532271E-2</v>
      </c>
      <c r="O577" s="312"/>
    </row>
    <row r="578" spans="2:15" x14ac:dyDescent="0.25">
      <c r="B578" s="141"/>
      <c r="C578" s="142"/>
      <c r="D578" s="142"/>
      <c r="E578" s="142"/>
      <c r="F578" s="142"/>
      <c r="G578" s="142"/>
      <c r="H578" s="146"/>
      <c r="I578" s="142"/>
      <c r="J578" s="142"/>
      <c r="K578" s="142"/>
      <c r="L578" s="142"/>
      <c r="M578" s="142"/>
      <c r="N578" s="142"/>
      <c r="O578" s="312"/>
    </row>
    <row r="579" spans="2:15" x14ac:dyDescent="0.25">
      <c r="B579" s="154" t="s">
        <v>148</v>
      </c>
      <c r="C579" s="142">
        <f>0.76/1000</f>
        <v>7.6000000000000004E-4</v>
      </c>
      <c r="D579" s="147">
        <f>+D540+O540</f>
        <v>335.28617201136393</v>
      </c>
      <c r="E579" s="144" t="s">
        <v>169</v>
      </c>
      <c r="F579" s="143">
        <v>119.71</v>
      </c>
      <c r="G579" s="143">
        <f>63/1000</f>
        <v>6.3E-2</v>
      </c>
      <c r="H579" s="146">
        <f>+PI()*G579^2/4</f>
        <v>3.1172453105244723E-3</v>
      </c>
      <c r="I579" s="147">
        <f>+D575+O575</f>
        <v>335.18393188625095</v>
      </c>
      <c r="J579" s="261">
        <f>+D579</f>
        <v>335.28617201136393</v>
      </c>
      <c r="K579" s="147">
        <f>+I579-J579</f>
        <v>-0.10224012511298497</v>
      </c>
      <c r="L579" s="142">
        <f>(-2*POWER(2*9.81*G579*ABS(K579)/F579,0.5))*(LOG10(($D$2/(3.7*G579))+((2.51*$D$3*POWER(F579,0.5))/(G579*POWER(2*9.81*G579*ABS(K579),0.5)))))</f>
        <v>0.18876455507956</v>
      </c>
      <c r="M579" s="146">
        <f>+IF(K579&lt;0,-H579*L579,H579*L579)</f>
        <v>-5.8842542411499687E-4</v>
      </c>
      <c r="N579" s="142">
        <f>+M579/K579</f>
        <v>5.75532770000752E-3</v>
      </c>
      <c r="O579" s="311">
        <f>2*M581/N581</f>
        <v>3.0557362143313863E-3</v>
      </c>
    </row>
    <row r="580" spans="2:15" x14ac:dyDescent="0.25">
      <c r="B580" s="141"/>
      <c r="C580" s="142"/>
      <c r="D580" s="142"/>
      <c r="E580" s="144" t="s">
        <v>122</v>
      </c>
      <c r="F580" s="143">
        <v>283.68</v>
      </c>
      <c r="G580" s="143">
        <f>75/1000</f>
        <v>7.4999999999999997E-2</v>
      </c>
      <c r="H580" s="146">
        <f>+PI()*G580^2/4</f>
        <v>4.4178646691106467E-3</v>
      </c>
      <c r="I580" s="147">
        <f>+D544+O544</f>
        <v>335.74579698866773</v>
      </c>
      <c r="J580" s="261">
        <f>+D579</f>
        <v>335.28617201136393</v>
      </c>
      <c r="K580" s="147">
        <f>+I580-J580</f>
        <v>0.45962497730380392</v>
      </c>
      <c r="L580" s="262">
        <f>(-2*POWER(2*9.81*G580*ABS(K580)/F580,0.5))*(LOG10(($D$2/(3.7*G580))+((2.51*$D$3*POWER(F580,0.5))/(G580*POWER(2*9.81*G580*ABS(K580),0.5)))))</f>
        <v>0.30823612105610226</v>
      </c>
      <c r="M580" s="146">
        <f>+IF(K580&lt;0,-H580*L580,H580*L580)</f>
        <v>1.3617454689574665E-3</v>
      </c>
      <c r="N580" s="142">
        <f>+M580/K580</f>
        <v>2.9627316534135547E-3</v>
      </c>
      <c r="O580" s="311"/>
    </row>
    <row r="581" spans="2:15" ht="15.75" x14ac:dyDescent="0.3">
      <c r="B581" s="141"/>
      <c r="C581" s="142"/>
      <c r="D581" s="142"/>
      <c r="E581" s="142"/>
      <c r="F581" s="142"/>
      <c r="G581" s="142"/>
      <c r="H581" s="142"/>
      <c r="I581" s="142"/>
      <c r="J581" s="142"/>
      <c r="K581" s="142"/>
      <c r="L581" s="149" t="s">
        <v>166</v>
      </c>
      <c r="M581" s="150">
        <f>+SUM(M579:M580)-C579</f>
        <v>1.3320044842469623E-5</v>
      </c>
      <c r="N581" s="151">
        <f>+SUM(N579:N580)</f>
        <v>8.7180593534210739E-3</v>
      </c>
      <c r="O581" s="312"/>
    </row>
    <row r="582" spans="2:15" x14ac:dyDescent="0.25">
      <c r="B582" s="154"/>
      <c r="C582" s="142"/>
      <c r="D582" s="142"/>
      <c r="E582" s="142"/>
      <c r="F582" s="142"/>
      <c r="G582" s="142"/>
      <c r="H582" s="142"/>
      <c r="I582" s="142"/>
      <c r="J582" s="142"/>
      <c r="K582" s="142"/>
      <c r="L582" s="142"/>
      <c r="M582" s="142"/>
      <c r="N582" s="142"/>
      <c r="O582" s="312"/>
    </row>
    <row r="583" spans="2:15" x14ac:dyDescent="0.25">
      <c r="B583" s="154" t="s">
        <v>142</v>
      </c>
      <c r="C583" s="142">
        <f>3.71/1000</f>
        <v>3.7099999999999998E-3</v>
      </c>
      <c r="D583" s="147">
        <f>+D544+O544</f>
        <v>335.74579698866773</v>
      </c>
      <c r="E583" s="144" t="s">
        <v>168</v>
      </c>
      <c r="F583" s="143">
        <v>184.94</v>
      </c>
      <c r="G583" s="145">
        <f>110/1000</f>
        <v>0.11</v>
      </c>
      <c r="H583" s="146">
        <f>+PI()*G583^2/4</f>
        <v>9.5033177771091243E-3</v>
      </c>
      <c r="I583" s="147">
        <f>+D569+O569</f>
        <v>335.22309003339507</v>
      </c>
      <c r="J583" s="261">
        <f>+D583</f>
        <v>335.74579698866773</v>
      </c>
      <c r="K583" s="147">
        <f>+I583-J583</f>
        <v>-0.52270695527266753</v>
      </c>
      <c r="L583" s="262">
        <f>(-2*POWER(2*9.81*G583*ABS(K583)/F583,0.5))*(LOG10(($D$2/(3.7*G583))+((2.51*$D$3*POWER(F583,0.5))/(G583*POWER(2*9.81*G583*ABS(K583),0.5)))))</f>
        <v>0.5505637133659258</v>
      </c>
      <c r="M583" s="146">
        <f>+IF(K583&lt;0,-H583*L583,H583*L583)</f>
        <v>-5.2321819246616153E-3</v>
      </c>
      <c r="N583" s="142">
        <f>+M583/K583</f>
        <v>1.0009780569941475E-2</v>
      </c>
      <c r="O583" s="311">
        <f>2*M586/N586</f>
        <v>2.5723144311585199E-3</v>
      </c>
    </row>
    <row r="584" spans="2:15" x14ac:dyDescent="0.25">
      <c r="B584" s="141"/>
      <c r="C584" s="142"/>
      <c r="D584" s="142"/>
      <c r="E584" s="144" t="s">
        <v>171</v>
      </c>
      <c r="F584" s="143">
        <v>283.68</v>
      </c>
      <c r="G584" s="143">
        <f>75/1000</f>
        <v>7.4999999999999997E-2</v>
      </c>
      <c r="H584" s="146">
        <f>+PI()*G584^2/4</f>
        <v>4.4178646691106467E-3</v>
      </c>
      <c r="I584" s="147">
        <f>+D579+O579</f>
        <v>335.28922774757825</v>
      </c>
      <c r="J584" s="261">
        <f>+D583</f>
        <v>335.74579698866773</v>
      </c>
      <c r="K584" s="147">
        <f>+I584-J584</f>
        <v>-0.4565692410894826</v>
      </c>
      <c r="L584" s="262">
        <f>(-2*POWER(2*9.81*G584*ABS(K584)/F584,0.5))*(LOG10(($D$2/(3.7*G584))+((2.51*$D$3*POWER(F584,0.5))/(G584*POWER(2*9.81*G584*ABS(K584),0.5)))))</f>
        <v>0.30706989402519996</v>
      </c>
      <c r="M584" s="146">
        <f>+IF(K584&lt;0,-H584*L584,H584*L584)</f>
        <v>-1.3565932357614814E-3</v>
      </c>
      <c r="N584" s="142">
        <f>+M584/K584</f>
        <v>2.9712760161510836E-3</v>
      </c>
      <c r="O584" s="311"/>
    </row>
    <row r="585" spans="2:15" x14ac:dyDescent="0.25">
      <c r="B585" s="141"/>
      <c r="C585" s="142"/>
      <c r="D585" s="142"/>
      <c r="E585" s="144" t="s">
        <v>170</v>
      </c>
      <c r="F585" s="143">
        <v>372.26</v>
      </c>
      <c r="G585" s="145">
        <f>110/1000</f>
        <v>0.11</v>
      </c>
      <c r="H585" s="146">
        <f>+PI()*G585^2/4</f>
        <v>9.5033177771091243E-3</v>
      </c>
      <c r="I585" s="147">
        <v>339.29610096713299</v>
      </c>
      <c r="J585" s="261">
        <f>+D583</f>
        <v>335.74579698866773</v>
      </c>
      <c r="K585" s="147">
        <f>+I585-J585</f>
        <v>3.5503039784652515</v>
      </c>
      <c r="L585" s="262">
        <f>(-2*POWER(2*9.81*G585*ABS(K585)/F585,0.5))*(LOG10(($D$2/(3.7*G585))+((2.51*$D$3*POWER(F585,0.5))/(G585*POWER(2*9.81*G585*ABS(K585),0.5)))))</f>
        <v>1.0858533186816604</v>
      </c>
      <c r="M585" s="146">
        <f>+IF(K585&lt;0,-H585*L585,H585*L585)</f>
        <v>1.0319209146760362E-2</v>
      </c>
      <c r="N585" s="142">
        <f>+M585/K585</f>
        <v>2.9065705948990929E-3</v>
      </c>
      <c r="O585" s="311"/>
    </row>
    <row r="586" spans="2:15" ht="16.5" thickBot="1" x14ac:dyDescent="0.35">
      <c r="B586" s="299"/>
      <c r="C586" s="300"/>
      <c r="D586" s="300"/>
      <c r="E586" s="300"/>
      <c r="F586" s="300"/>
      <c r="G586" s="300"/>
      <c r="H586" s="300"/>
      <c r="I586" s="300"/>
      <c r="J586" s="300"/>
      <c r="K586" s="300"/>
      <c r="L586" s="301" t="s">
        <v>166</v>
      </c>
      <c r="M586" s="302">
        <f>+SUM(M583:M585)-C583</f>
        <v>2.0433986337265592E-5</v>
      </c>
      <c r="N586" s="303">
        <f>+SUM(N583:N585)</f>
        <v>1.5887627180991654E-2</v>
      </c>
      <c r="O586" s="313"/>
    </row>
    <row r="588" spans="2:15" ht="15.75" thickBot="1" x14ac:dyDescent="0.3"/>
    <row r="589" spans="2:15" ht="15.75" thickBot="1" x14ac:dyDescent="0.3">
      <c r="B589" s="131">
        <f>+B550+1</f>
        <v>16</v>
      </c>
      <c r="D589" s="297"/>
    </row>
    <row r="590" spans="2:15" ht="32.25" thickBot="1" x14ac:dyDescent="0.3">
      <c r="B590" s="125" t="s">
        <v>151</v>
      </c>
      <c r="C590" s="298" t="s">
        <v>161</v>
      </c>
      <c r="D590" s="298" t="s">
        <v>153</v>
      </c>
      <c r="E590" s="125" t="s">
        <v>152</v>
      </c>
      <c r="F590" s="125" t="s">
        <v>78</v>
      </c>
      <c r="G590" s="125" t="s">
        <v>115</v>
      </c>
      <c r="H590" s="125" t="s">
        <v>154</v>
      </c>
      <c r="I590" s="125" t="s">
        <v>155</v>
      </c>
      <c r="J590" s="125" t="s">
        <v>156</v>
      </c>
      <c r="K590" s="125" t="s">
        <v>157</v>
      </c>
      <c r="L590" s="125" t="s">
        <v>82</v>
      </c>
      <c r="M590" s="125" t="s">
        <v>164</v>
      </c>
      <c r="N590" s="125" t="s">
        <v>158</v>
      </c>
      <c r="O590" s="309" t="s">
        <v>165</v>
      </c>
    </row>
    <row r="591" spans="2:15" x14ac:dyDescent="0.25">
      <c r="B591" s="132" t="s">
        <v>127</v>
      </c>
      <c r="C591" s="133">
        <f>2.97/1000</f>
        <v>2.97E-3</v>
      </c>
      <c r="D591" s="134">
        <f>+D552+O552</f>
        <v>336.43989704844273</v>
      </c>
      <c r="E591" s="135" t="s">
        <v>110</v>
      </c>
      <c r="F591" s="136">
        <v>310.83</v>
      </c>
      <c r="G591" s="137">
        <f>110/1000</f>
        <v>0.11</v>
      </c>
      <c r="H591" s="138">
        <f>+PI()*G591^2/4</f>
        <v>9.5033177771091243E-3</v>
      </c>
      <c r="I591" s="134">
        <v>339.29610096713299</v>
      </c>
      <c r="J591" s="134">
        <f>+D591</f>
        <v>336.43989704844273</v>
      </c>
      <c r="K591" s="134">
        <f>+I591-J591</f>
        <v>2.8562039186902553</v>
      </c>
      <c r="L591" s="133">
        <f>(-2*POWER(2*9.81*G591*ABS(K591)/F591,0.5))*(LOG10(($D$2/(3.7*G591))+((2.51*$D$3*POWER(F591,0.5))/(G591*POWER(2*9.81*G591*ABS(K591),0.5)))))</f>
        <v>1.0636224731925226</v>
      </c>
      <c r="M591" s="139">
        <f>+IF(K591&lt;0,-H591*L591,H591*L591)</f>
        <v>1.0107942357623273E-2</v>
      </c>
      <c r="N591" s="133">
        <f>+M591/K591</f>
        <v>3.5389428224923045E-3</v>
      </c>
      <c r="O591" s="310">
        <f>2*M593/N593</f>
        <v>2.1047063338802082E-3</v>
      </c>
    </row>
    <row r="592" spans="2:15" x14ac:dyDescent="0.25">
      <c r="B592" s="141"/>
      <c r="C592" s="142"/>
      <c r="D592" s="143"/>
      <c r="E592" s="144" t="s">
        <v>138</v>
      </c>
      <c r="F592" s="143">
        <v>240.22</v>
      </c>
      <c r="G592" s="145">
        <f>110/1000</f>
        <v>0.11</v>
      </c>
      <c r="H592" s="146">
        <f>+PI()*G592^2/4</f>
        <v>9.5033177771091243E-3</v>
      </c>
      <c r="I592" s="147">
        <f>+D556+O556</f>
        <v>335.26031550296341</v>
      </c>
      <c r="J592" s="147">
        <f>+D591</f>
        <v>336.43989704844273</v>
      </c>
      <c r="K592" s="147">
        <f>+I592-J592</f>
        <v>-1.1795815454793228</v>
      </c>
      <c r="L592" s="142">
        <f>(-2*POWER(2*9.81*G592*ABS(K592)/F592,0.5))*(LOG10(($D$2/(3.7*G592))+((2.51*$D$3*POWER(F592,0.5))/(G592*POWER(2*9.81*G592*ABS(K592),0.5)))))</f>
        <v>0.75003901280935803</v>
      </c>
      <c r="M592" s="146">
        <f>+IF(K592&lt;0,-H592*L592,H592*L592)</f>
        <v>-7.1278590839565503E-3</v>
      </c>
      <c r="N592" s="142">
        <f>+M592/K592</f>
        <v>6.0427014234612714E-3</v>
      </c>
      <c r="O592" s="311"/>
    </row>
    <row r="593" spans="2:15" ht="15.75" x14ac:dyDescent="0.3">
      <c r="B593" s="141"/>
      <c r="C593" s="142"/>
      <c r="D593" s="143"/>
      <c r="E593" s="144"/>
      <c r="F593" s="143"/>
      <c r="G593" s="145"/>
      <c r="H593" s="146"/>
      <c r="I593" s="147"/>
      <c r="J593" s="147"/>
      <c r="K593" s="147"/>
      <c r="L593" s="149" t="s">
        <v>166</v>
      </c>
      <c r="M593" s="150">
        <f>+SUM(M591:M592)-C591</f>
        <v>1.008327366672267E-5</v>
      </c>
      <c r="N593" s="151">
        <f>+SUM(N591:N592)</f>
        <v>9.5816442459535755E-3</v>
      </c>
      <c r="O593" s="311"/>
    </row>
    <row r="594" spans="2:15" x14ac:dyDescent="0.25">
      <c r="B594" s="141"/>
      <c r="C594" s="142"/>
      <c r="D594" s="143"/>
      <c r="E594" s="144"/>
      <c r="F594" s="142"/>
      <c r="G594" s="142"/>
      <c r="H594" s="146"/>
      <c r="I594" s="152"/>
      <c r="J594" s="142"/>
      <c r="K594" s="142"/>
      <c r="L594" s="142"/>
      <c r="M594" s="142"/>
      <c r="N594" s="142"/>
      <c r="O594" s="312"/>
    </row>
    <row r="595" spans="2:15" x14ac:dyDescent="0.25">
      <c r="B595" s="154" t="s">
        <v>128</v>
      </c>
      <c r="C595" s="142">
        <f>3.73/1000</f>
        <v>3.7299999999999998E-3</v>
      </c>
      <c r="D595" s="147">
        <f>+D556+O556</f>
        <v>335.26031550296341</v>
      </c>
      <c r="E595" s="144" t="s">
        <v>138</v>
      </c>
      <c r="F595" s="143">
        <v>240.22</v>
      </c>
      <c r="G595" s="155">
        <f>110/1000</f>
        <v>0.11</v>
      </c>
      <c r="H595" s="146">
        <f>+PI()*G595^2/4</f>
        <v>9.5033177771091243E-3</v>
      </c>
      <c r="I595" s="156">
        <f>+D591+O591</f>
        <v>336.44200175477658</v>
      </c>
      <c r="J595" s="147">
        <f>+D595</f>
        <v>335.26031550296341</v>
      </c>
      <c r="K595" s="147">
        <f>+I595-J595</f>
        <v>1.1816862518131757</v>
      </c>
      <c r="L595" s="142">
        <f>(-2*POWER(2*9.81*G595*ABS(K595)/F595,0.5))*(LOG10(($D$2/(3.7*G595))+((2.51*$D$3*POWER(F595,0.5))/(G595*POWER(2*9.81*G595*ABS(K595),0.5)))))</f>
        <v>0.75078633512167725</v>
      </c>
      <c r="M595" s="146">
        <f>+IF(K595&lt;0,-H595*L595,H595*L595)</f>
        <v>7.1349611253724438E-3</v>
      </c>
      <c r="N595" s="142">
        <f>+M595/K595</f>
        <v>6.037948833224201E-3</v>
      </c>
      <c r="O595" s="311">
        <f>2*M598/N598</f>
        <v>3.0767599033240602E-3</v>
      </c>
    </row>
    <row r="596" spans="2:15" x14ac:dyDescent="0.25">
      <c r="B596" s="141"/>
      <c r="C596" s="142"/>
      <c r="D596" s="143"/>
      <c r="E596" s="144" t="s">
        <v>139</v>
      </c>
      <c r="F596" s="147">
        <v>237.3</v>
      </c>
      <c r="G596" s="155">
        <f>110/1000</f>
        <v>0.11</v>
      </c>
      <c r="H596" s="146">
        <f>+PI()*G596^2/4</f>
        <v>9.5033177771091243E-3</v>
      </c>
      <c r="I596" s="156">
        <f>+D561+O561</f>
        <v>335.06715194469632</v>
      </c>
      <c r="J596" s="147">
        <f>+D595</f>
        <v>335.26031550296341</v>
      </c>
      <c r="K596" s="147">
        <f>+I596-J596</f>
        <v>-0.19316355826708786</v>
      </c>
      <c r="L596" s="142">
        <f>(-2*POWER(2*9.81*G596*ABS(K596)/F596,0.5))*(LOG10(($D$2/(3.7*G596))+((2.51*$D$3*POWER(F596,0.5))/(G596*POWER(2*9.81*G596*ABS(K596),0.5)))))</f>
        <v>0.27301600848062257</v>
      </c>
      <c r="M596" s="146">
        <f>+IF(K596&lt;0,-H596*L596,H596*L596)</f>
        <v>-2.5945578868292758E-3</v>
      </c>
      <c r="N596" s="142">
        <f>+M596/K596</f>
        <v>1.3431922201607886E-2</v>
      </c>
      <c r="O596" s="311"/>
    </row>
    <row r="597" spans="2:15" x14ac:dyDescent="0.25">
      <c r="B597" s="141"/>
      <c r="C597" s="142"/>
      <c r="D597" s="143"/>
      <c r="E597" s="144" t="s">
        <v>112</v>
      </c>
      <c r="F597" s="143">
        <v>401.36</v>
      </c>
      <c r="G597" s="155">
        <f>110/1000</f>
        <v>0.11</v>
      </c>
      <c r="H597" s="146">
        <f>+PI()*G597^2/4</f>
        <v>9.5033177771091243E-3</v>
      </c>
      <c r="I597" s="156">
        <f>+D569+O569</f>
        <v>335.22309003339507</v>
      </c>
      <c r="J597" s="147">
        <f>+D595</f>
        <v>335.26031550296341</v>
      </c>
      <c r="K597" s="147">
        <f>+I597-J597</f>
        <v>-3.7225469568340941E-2</v>
      </c>
      <c r="L597" s="142">
        <f>(-2*POWER(2*9.81*G597*ABS(K597)/F597,0.5))*(LOG10(($D$2/(3.7*G597))+((2.51*$D$3*POWER(F597,0.5))/(G597*POWER(2*9.81*G597*ABS(K597),0.5)))))</f>
        <v>7.8864903316698792E-2</v>
      </c>
      <c r="M597" s="146">
        <f>+IF(K597&lt;0,-H597*L597,H597*L597)</f>
        <v>-7.4947823767957593E-4</v>
      </c>
      <c r="N597" s="142">
        <f>+M597/K597</f>
        <v>2.0133479748418889E-2</v>
      </c>
      <c r="O597" s="311"/>
    </row>
    <row r="598" spans="2:15" ht="15.75" x14ac:dyDescent="0.3">
      <c r="B598" s="141"/>
      <c r="C598" s="142"/>
      <c r="D598" s="143"/>
      <c r="E598" s="144"/>
      <c r="F598" s="143"/>
      <c r="G598" s="155"/>
      <c r="H598" s="146"/>
      <c r="I598" s="156"/>
      <c r="J598" s="147"/>
      <c r="K598" s="147"/>
      <c r="L598" s="149" t="s">
        <v>166</v>
      </c>
      <c r="M598" s="150">
        <f>+SUM(M595:M597)-C595</f>
        <v>6.0925000863592052E-5</v>
      </c>
      <c r="N598" s="151">
        <f>+SUM(N595:N597)</f>
        <v>3.9603350783250973E-2</v>
      </c>
      <c r="O598" s="312"/>
    </row>
    <row r="599" spans="2:15" x14ac:dyDescent="0.25">
      <c r="B599" s="141"/>
      <c r="C599" s="142"/>
      <c r="D599" s="143"/>
      <c r="E599" s="144"/>
      <c r="F599" s="142"/>
      <c r="G599" s="142"/>
      <c r="H599" s="146"/>
      <c r="I599" s="152"/>
      <c r="J599" s="143"/>
      <c r="K599" s="142"/>
      <c r="L599" s="142"/>
      <c r="M599" s="142"/>
      <c r="N599" s="142"/>
      <c r="O599" s="312"/>
    </row>
    <row r="600" spans="2:15" x14ac:dyDescent="0.25">
      <c r="B600" s="154" t="s">
        <v>141</v>
      </c>
      <c r="C600" s="179">
        <f>1.9/1000</f>
        <v>1.9E-3</v>
      </c>
      <c r="D600" s="147">
        <f>+D561+O561</f>
        <v>335.06715194469632</v>
      </c>
      <c r="E600" s="144" t="s">
        <v>139</v>
      </c>
      <c r="F600" s="147">
        <v>237.3</v>
      </c>
      <c r="G600" s="155">
        <f>110/1000</f>
        <v>0.11</v>
      </c>
      <c r="H600" s="146">
        <f>+PI()*G600^2/4</f>
        <v>9.5033177771091243E-3</v>
      </c>
      <c r="I600" s="156">
        <f>+D595+O595</f>
        <v>335.26339226286672</v>
      </c>
      <c r="J600" s="147">
        <f>+D600</f>
        <v>335.06715194469632</v>
      </c>
      <c r="K600" s="147">
        <f>+I600-J600</f>
        <v>0.19624031817039622</v>
      </c>
      <c r="L600" s="142">
        <f>(-2*POWER(2*9.81*G600*ABS(K600)/F600,0.5))*(LOG10(($D$2/(3.7*G600))+((2.51*$D$3*POWER(F600,0.5))/(G600*POWER(2*9.81*G600*ABS(K600),0.5)))))</f>
        <v>0.27546975547245889</v>
      </c>
      <c r="M600" s="146">
        <f>+IF(K600&lt;0,-H600*L600,H600*L600)</f>
        <v>2.6178766242373219E-3</v>
      </c>
      <c r="N600" s="142">
        <f>+M600/K600</f>
        <v>1.3340156847708581E-2</v>
      </c>
      <c r="O600" s="311">
        <f>2*M602/N602</f>
        <v>3.1113273821046145E-3</v>
      </c>
    </row>
    <row r="601" spans="2:15" x14ac:dyDescent="0.25">
      <c r="B601" s="141"/>
      <c r="C601" s="142"/>
      <c r="D601" s="143"/>
      <c r="E601" s="144" t="s">
        <v>117</v>
      </c>
      <c r="F601" s="143">
        <v>401.35</v>
      </c>
      <c r="G601" s="143">
        <f>75/1000</f>
        <v>7.4999999999999997E-2</v>
      </c>
      <c r="H601" s="146">
        <f>+PI()*G601^2/4</f>
        <v>4.4178646691106467E-3</v>
      </c>
      <c r="I601" s="156">
        <f>+D565+O565</f>
        <v>334.86844928679284</v>
      </c>
      <c r="J601" s="147">
        <f>+D600</f>
        <v>335.06715194469632</v>
      </c>
      <c r="K601" s="147">
        <f>+I601-J601</f>
        <v>-0.19870265790348185</v>
      </c>
      <c r="L601" s="142">
        <f>(-2*POWER(2*9.81*G601*ABS(K601)/F601,0.5))*(LOG10(($D$2/(3.7*G601))+((2.51*$D$3*POWER(F601,0.5))/(G601*POWER(2*9.81*G601*ABS(K601),0.5)))))</f>
        <v>0.15657074671243668</v>
      </c>
      <c r="M601" s="146">
        <f>+IF(K601&lt;0,-H601*L601,H601*L601)</f>
        <v>-6.9170837011714589E-4</v>
      </c>
      <c r="N601" s="142">
        <f>+M601/K601</f>
        <v>3.4811228869074183E-3</v>
      </c>
      <c r="O601" s="311"/>
    </row>
    <row r="602" spans="2:15" ht="15.75" x14ac:dyDescent="0.3">
      <c r="B602" s="141"/>
      <c r="C602" s="142"/>
      <c r="D602" s="143"/>
      <c r="E602" s="144"/>
      <c r="F602" s="142"/>
      <c r="G602" s="142"/>
      <c r="H602" s="146"/>
      <c r="I602" s="152"/>
      <c r="J602" s="143"/>
      <c r="K602" s="142"/>
      <c r="L602" s="149" t="s">
        <v>166</v>
      </c>
      <c r="M602" s="150">
        <f>+SUM(M600:M601)-C600</f>
        <v>2.6168254120176098E-5</v>
      </c>
      <c r="N602" s="151">
        <f>+SUM(N600:N601)</f>
        <v>1.6821279734615998E-2</v>
      </c>
      <c r="O602" s="312"/>
    </row>
    <row r="603" spans="2:15" ht="15.75" x14ac:dyDescent="0.3">
      <c r="B603" s="141"/>
      <c r="C603" s="142"/>
      <c r="D603" s="143"/>
      <c r="E603" s="144"/>
      <c r="F603" s="142"/>
      <c r="G603" s="142"/>
      <c r="H603" s="146"/>
      <c r="I603" s="152"/>
      <c r="J603" s="143"/>
      <c r="K603" s="142"/>
      <c r="L603" s="149"/>
      <c r="M603" s="150"/>
      <c r="N603" s="151"/>
      <c r="O603" s="312"/>
    </row>
    <row r="604" spans="2:15" x14ac:dyDescent="0.25">
      <c r="B604" s="154" t="s">
        <v>145</v>
      </c>
      <c r="C604" s="143">
        <f>1.95/1000</f>
        <v>1.9499999999999999E-3</v>
      </c>
      <c r="D604" s="147">
        <f>+D565+O565</f>
        <v>334.86844928679284</v>
      </c>
      <c r="E604" s="144" t="s">
        <v>117</v>
      </c>
      <c r="F604" s="143">
        <v>401.35</v>
      </c>
      <c r="G604" s="143">
        <f>75/1000</f>
        <v>7.4999999999999997E-2</v>
      </c>
      <c r="H604" s="146">
        <f>+PI()*G604^2/4</f>
        <v>4.4178646691106467E-3</v>
      </c>
      <c r="I604" s="147">
        <f>+D600+O600</f>
        <v>335.07026327207842</v>
      </c>
      <c r="J604" s="147">
        <f>+D604</f>
        <v>334.86844928679284</v>
      </c>
      <c r="K604" s="147">
        <f>+I604-J604</f>
        <v>0.20181398528558248</v>
      </c>
      <c r="L604" s="262">
        <f>(-2*POWER(2*9.81*G604*ABS(K604)/F604,0.5))*(LOG10(($D$2/(3.7*G604))+((2.51*$D$3*POWER(F604,0.5))/(G604*POWER(2*9.81*G604*ABS(K604),0.5)))))</f>
        <v>0.15797454702262503</v>
      </c>
      <c r="M604" s="146">
        <f>+IF(K604&lt;0,-H604*L604,H604*L604)</f>
        <v>6.9791016991001362E-4</v>
      </c>
      <c r="N604" s="142">
        <f>+M604/K604</f>
        <v>3.4581853627359692E-3</v>
      </c>
      <c r="O604" s="311">
        <f>2*M606/N606</f>
        <v>3.1234790535202427E-3</v>
      </c>
    </row>
    <row r="605" spans="2:15" x14ac:dyDescent="0.25">
      <c r="B605" s="141"/>
      <c r="C605" s="142"/>
      <c r="D605" s="143"/>
      <c r="E605" s="144" t="s">
        <v>167</v>
      </c>
      <c r="F605" s="143">
        <v>249.85</v>
      </c>
      <c r="G605" s="143">
        <f>75/1000</f>
        <v>7.4999999999999997E-2</v>
      </c>
      <c r="H605" s="146">
        <f>+PI()*G605^2/4</f>
        <v>4.4178646691106467E-3</v>
      </c>
      <c r="I605" s="147">
        <f>+D569+O569</f>
        <v>335.22309003339507</v>
      </c>
      <c r="J605" s="147">
        <f>+D604</f>
        <v>334.86844928679284</v>
      </c>
      <c r="K605" s="147">
        <f>+I605-J605</f>
        <v>0.35464074660222877</v>
      </c>
      <c r="L605" s="142">
        <f>(-2*POWER(2*9.81*G605*ABS(K605)/F605,0.5))*(LOG10(($D$2/(3.7*G605))+((2.51*$D$3*POWER(F605,0.5))/(G605*POWER(2*9.81*G605*ABS(K605),0.5)))))</f>
        <v>0.28589665904173828</v>
      </c>
      <c r="M605" s="146">
        <f>+IF(K605&lt;0,-H605*L605,H605*L605)</f>
        <v>1.2630527489972685E-3</v>
      </c>
      <c r="N605" s="142">
        <f>+M605/K605</f>
        <v>3.5614992385912449E-3</v>
      </c>
      <c r="O605" s="311"/>
    </row>
    <row r="606" spans="2:15" ht="15.75" x14ac:dyDescent="0.3">
      <c r="B606" s="141"/>
      <c r="C606" s="142"/>
      <c r="D606" s="152"/>
      <c r="E606" s="144"/>
      <c r="F606" s="142"/>
      <c r="G606" s="142"/>
      <c r="H606" s="146"/>
      <c r="I606" s="152"/>
      <c r="J606" s="143"/>
      <c r="K606" s="142"/>
      <c r="L606" s="149" t="s">
        <v>166</v>
      </c>
      <c r="M606" s="150">
        <f>+SUM(M604:M605)-C604</f>
        <v>1.0962918907282074E-5</v>
      </c>
      <c r="N606" s="151">
        <f>+SUM(N604:N605)</f>
        <v>7.0196846013272137E-3</v>
      </c>
      <c r="O606" s="312"/>
    </row>
    <row r="607" spans="2:15" x14ac:dyDescent="0.25">
      <c r="B607" s="141"/>
      <c r="C607" s="142"/>
      <c r="D607" s="152"/>
      <c r="E607" s="144"/>
      <c r="F607" s="142"/>
      <c r="G607" s="142"/>
      <c r="H607" s="146"/>
      <c r="I607" s="152"/>
      <c r="J607" s="143"/>
      <c r="K607" s="142"/>
      <c r="L607" s="142"/>
      <c r="M607" s="142"/>
      <c r="N607" s="142"/>
      <c r="O607" s="312"/>
    </row>
    <row r="608" spans="2:15" x14ac:dyDescent="0.25">
      <c r="B608" s="154" t="s">
        <v>146</v>
      </c>
      <c r="C608" s="143">
        <f>4.52/1000</f>
        <v>4.5199999999999997E-3</v>
      </c>
      <c r="D608" s="156">
        <f>+D569+O569</f>
        <v>335.22309003339507</v>
      </c>
      <c r="E608" s="144" t="s">
        <v>112</v>
      </c>
      <c r="F608" s="143">
        <v>401.36</v>
      </c>
      <c r="G608" s="145">
        <f>110/1000</f>
        <v>0.11</v>
      </c>
      <c r="H608" s="146">
        <f>+PI()*G608^2/4</f>
        <v>9.5033177771091243E-3</v>
      </c>
      <c r="I608" s="156">
        <f>+D595+O595</f>
        <v>335.26339226286672</v>
      </c>
      <c r="J608" s="147">
        <f>+D608</f>
        <v>335.22309003339507</v>
      </c>
      <c r="K608" s="147">
        <f>+I608-J608</f>
        <v>4.0302229471649298E-2</v>
      </c>
      <c r="L608" s="142">
        <f>(-2*POWER(2*9.81*G608*ABS(K608)/F608,0.5))*(LOG10(($D$2/(3.7*G608))+((2.51*$D$3*POWER(F608,0.5))/(G608*POWER(2*9.81*G608*ABS(K608),0.5)))))</f>
        <v>8.2565926402721271E-2</v>
      </c>
      <c r="M608" s="146">
        <f>+IF(K608&lt;0,-H608*L608,H608*L608)</f>
        <v>7.8465023616646466E-4</v>
      </c>
      <c r="N608" s="142">
        <f>+M608/K608</f>
        <v>1.9469152115230468E-2</v>
      </c>
      <c r="O608" s="311">
        <f>2*M612/N612</f>
        <v>2.9354959903124043E-3</v>
      </c>
    </row>
    <row r="609" spans="2:15" x14ac:dyDescent="0.25">
      <c r="B609" s="141"/>
      <c r="C609" s="142"/>
      <c r="D609" s="152"/>
      <c r="E609" s="144" t="s">
        <v>167</v>
      </c>
      <c r="F609" s="143">
        <v>249.85</v>
      </c>
      <c r="G609" s="145">
        <f>75/1000</f>
        <v>7.4999999999999997E-2</v>
      </c>
      <c r="H609" s="146">
        <f>+PI()*G609^2/4</f>
        <v>4.4178646691106467E-3</v>
      </c>
      <c r="I609" s="156">
        <f>+D604+O604</f>
        <v>334.87157276584634</v>
      </c>
      <c r="J609" s="147">
        <f>+D608</f>
        <v>335.22309003339507</v>
      </c>
      <c r="K609" s="147">
        <f>+I609-J609</f>
        <v>-0.35151726754872925</v>
      </c>
      <c r="L609" s="142">
        <f>(-2*POWER(2*9.81*G609*ABS(K609)/F609,0.5))*(LOG10(($D$2/(3.7*G609))+((2.51*$D$3*POWER(F609,0.5))/(G609*POWER(2*9.81*G609*ABS(K609),0.5)))))</f>
        <v>0.28446131998560559</v>
      </c>
      <c r="M609" s="146">
        <f>+IF(K609&lt;0,-H609*L609,H609*L609)</f>
        <v>-1.2567116152929852E-3</v>
      </c>
      <c r="N609" s="142">
        <f>+M609/K609</f>
        <v>3.5751063498431776E-3</v>
      </c>
      <c r="O609" s="311"/>
    </row>
    <row r="610" spans="2:15" x14ac:dyDescent="0.25">
      <c r="B610" s="141"/>
      <c r="C610" s="142"/>
      <c r="D610" s="152"/>
      <c r="E610" s="144" t="s">
        <v>140</v>
      </c>
      <c r="F610" s="143">
        <v>298.01</v>
      </c>
      <c r="G610" s="145">
        <f>63/1000</f>
        <v>6.3E-2</v>
      </c>
      <c r="H610" s="146">
        <f>+PI()*G610^2/4</f>
        <v>3.1172453105244723E-3</v>
      </c>
      <c r="I610" s="156">
        <f>+D575+O575</f>
        <v>335.18393188625095</v>
      </c>
      <c r="J610" s="147">
        <f>+D608</f>
        <v>335.22309003339507</v>
      </c>
      <c r="K610" s="147">
        <f>+I610-J610</f>
        <v>-3.9158147144121358E-2</v>
      </c>
      <c r="L610" s="142">
        <f>(-2*POWER(2*9.81*G610*ABS(K610)/F610,0.5))*(LOG10(($D$2/(3.7*G610))+((2.51*$D$3*POWER(F610,0.5))/(G610*POWER(2*9.81*G610*ABS(K610),0.5)))))</f>
        <v>6.3715725372828602E-2</v>
      </c>
      <c r="M610" s="146">
        <f>+IF(K610&lt;0,-H610*L610,H610*L610)</f>
        <v>-1.986175461251151E-4</v>
      </c>
      <c r="N610" s="142">
        <f>+M610/K610</f>
        <v>5.0721895853270138E-3</v>
      </c>
      <c r="O610" s="311"/>
    </row>
    <row r="611" spans="2:15" x14ac:dyDescent="0.25">
      <c r="B611" s="141"/>
      <c r="C611" s="142"/>
      <c r="D611" s="142"/>
      <c r="E611" s="144" t="s">
        <v>168</v>
      </c>
      <c r="F611" s="143">
        <v>184.94</v>
      </c>
      <c r="G611" s="145">
        <f>110/1000</f>
        <v>0.11</v>
      </c>
      <c r="H611" s="146">
        <f>+PI()*G611^2/4</f>
        <v>9.5033177771091243E-3</v>
      </c>
      <c r="I611" s="156">
        <f>+D583+O583</f>
        <v>335.74836930309891</v>
      </c>
      <c r="J611" s="147">
        <f>+D608</f>
        <v>335.22309003339507</v>
      </c>
      <c r="K611" s="147">
        <f>+I611-J611</f>
        <v>0.52527926970384442</v>
      </c>
      <c r="L611" s="142">
        <f>(-2*POWER(2*9.81*G611*ABS(K611)/F611,0.5))*(LOG10(($D$2/(3.7*G611))+((2.51*$D$3*POWER(F611,0.5))/(G611*POWER(2*9.81*G611*ABS(K611),0.5)))))</f>
        <v>0.55208161025840841</v>
      </c>
      <c r="M611" s="146">
        <f>+IF(K611&lt;0,-H611*L611,H611*L611)</f>
        <v>5.2466069811837636E-3</v>
      </c>
      <c r="N611" s="142">
        <f>+M611/K611</f>
        <v>9.9882239482662841E-3</v>
      </c>
      <c r="O611" s="311"/>
    </row>
    <row r="612" spans="2:15" ht="15.75" x14ac:dyDescent="0.3">
      <c r="B612" s="141"/>
      <c r="C612" s="142"/>
      <c r="D612" s="142"/>
      <c r="E612" s="142"/>
      <c r="F612" s="142"/>
      <c r="G612" s="142"/>
      <c r="H612" s="146"/>
      <c r="I612" s="152"/>
      <c r="J612" s="143"/>
      <c r="K612" s="142"/>
      <c r="L612" s="149" t="s">
        <v>166</v>
      </c>
      <c r="M612" s="150">
        <f>+SUM(M608:M611)-C608</f>
        <v>5.592805593212808E-5</v>
      </c>
      <c r="N612" s="151">
        <f>+SUM(N608:N611)</f>
        <v>3.810467199866694E-2</v>
      </c>
      <c r="O612" s="312"/>
    </row>
    <row r="613" spans="2:15" x14ac:dyDescent="0.25">
      <c r="B613" s="141"/>
      <c r="C613" s="142"/>
      <c r="D613" s="142"/>
      <c r="E613" s="142"/>
      <c r="F613" s="142"/>
      <c r="G613" s="142"/>
      <c r="H613" s="146"/>
      <c r="I613" s="142"/>
      <c r="J613" s="143"/>
      <c r="K613" s="142"/>
      <c r="L613" s="142"/>
      <c r="M613" s="142"/>
      <c r="N613" s="142"/>
      <c r="O613" s="312"/>
    </row>
    <row r="614" spans="2:15" x14ac:dyDescent="0.25">
      <c r="B614" s="154" t="s">
        <v>147</v>
      </c>
      <c r="C614" s="142">
        <f>0.79/1000</f>
        <v>7.9000000000000001E-4</v>
      </c>
      <c r="D614" s="147">
        <f>+D575+O575</f>
        <v>335.18393188625095</v>
      </c>
      <c r="E614" s="144" t="s">
        <v>140</v>
      </c>
      <c r="F614" s="143">
        <v>298.01</v>
      </c>
      <c r="G614" s="143">
        <f>63/1000</f>
        <v>6.3E-2</v>
      </c>
      <c r="H614" s="146">
        <f>+PI()*G614^2/4</f>
        <v>3.1172453105244723E-3</v>
      </c>
      <c r="I614" s="147">
        <f>+D608+O608</f>
        <v>335.22602552938537</v>
      </c>
      <c r="J614" s="147">
        <f>+D614</f>
        <v>335.18393188625095</v>
      </c>
      <c r="K614" s="147">
        <f>+I614-J614</f>
        <v>4.2093643134421654E-2</v>
      </c>
      <c r="L614" s="142">
        <f>(-2*POWER(2*9.81*G614*ABS(K614)/F614,0.5))*(LOG10(($D$2/(3.7*G614))+((2.51*$D$3*POWER(F614,0.5))/(G614*POWER(2*9.81*G614*ABS(K614),0.5)))))</f>
        <v>6.6474764524795685E-2</v>
      </c>
      <c r="M614" s="146">
        <f>+IF(K614&lt;0,-H614*L614,H614*L614)</f>
        <v>2.072181479831379E-4</v>
      </c>
      <c r="N614" s="142">
        <f>+M614/K614</f>
        <v>4.9227895841994097E-3</v>
      </c>
      <c r="O614" s="311">
        <f>2*M616/N616</f>
        <v>2.9566995768785503E-3</v>
      </c>
    </row>
    <row r="615" spans="2:15" x14ac:dyDescent="0.25">
      <c r="B615" s="141"/>
      <c r="C615" s="142"/>
      <c r="D615" s="142"/>
      <c r="E615" s="144" t="s">
        <v>169</v>
      </c>
      <c r="F615" s="143">
        <v>119.71</v>
      </c>
      <c r="G615" s="143">
        <f>63/1000</f>
        <v>6.3E-2</v>
      </c>
      <c r="H615" s="146">
        <f>+PI()*G615^2/4</f>
        <v>3.1172453105244723E-3</v>
      </c>
      <c r="I615" s="147">
        <f>+D579+O579</f>
        <v>335.28922774757825</v>
      </c>
      <c r="J615" s="147">
        <f>+D614</f>
        <v>335.18393188625095</v>
      </c>
      <c r="K615" s="147">
        <f>+I615-J615</f>
        <v>0.10529586132730628</v>
      </c>
      <c r="L615" s="142">
        <f>(-2*POWER(2*9.81*G615*ABS(K615)/F615,0.5))*(LOG10(($D$2/(3.7*G615))+((2.51*$D$3*POWER(F615,0.5))/(G615*POWER(2*9.81*G615*ABS(K615),0.5)))))</f>
        <v>0.19198419701229263</v>
      </c>
      <c r="M615" s="146">
        <f>+IF(K615&lt;0,-H615*L615,H615*L615)</f>
        <v>5.9846183783137557E-4</v>
      </c>
      <c r="N615" s="142">
        <f>+M615/K615</f>
        <v>5.6836216569907767E-3</v>
      </c>
      <c r="O615" s="311"/>
    </row>
    <row r="616" spans="2:15" ht="15.75" x14ac:dyDescent="0.3">
      <c r="B616" s="141"/>
      <c r="C616" s="142"/>
      <c r="D616" s="142"/>
      <c r="E616" s="142"/>
      <c r="F616" s="142"/>
      <c r="G616" s="142"/>
      <c r="H616" s="146"/>
      <c r="I616" s="142"/>
      <c r="J616" s="142"/>
      <c r="K616" s="142"/>
      <c r="L616" s="149" t="s">
        <v>166</v>
      </c>
      <c r="M616" s="150">
        <f>+SUM(M614:M615)-C614</f>
        <v>1.567998581451346E-5</v>
      </c>
      <c r="N616" s="151">
        <f>+SUM(N614:N615)</f>
        <v>1.0606411241190185E-2</v>
      </c>
      <c r="O616" s="312"/>
    </row>
    <row r="617" spans="2:15" x14ac:dyDescent="0.25">
      <c r="B617" s="141"/>
      <c r="C617" s="142"/>
      <c r="D617" s="142"/>
      <c r="E617" s="142"/>
      <c r="F617" s="142"/>
      <c r="G617" s="142"/>
      <c r="H617" s="146"/>
      <c r="I617" s="142"/>
      <c r="J617" s="142"/>
      <c r="K617" s="142"/>
      <c r="L617" s="142"/>
      <c r="M617" s="142"/>
      <c r="N617" s="142"/>
      <c r="O617" s="312"/>
    </row>
    <row r="618" spans="2:15" x14ac:dyDescent="0.25">
      <c r="B618" s="154" t="s">
        <v>148</v>
      </c>
      <c r="C618" s="142">
        <f>0.76/1000</f>
        <v>7.6000000000000004E-4</v>
      </c>
      <c r="D618" s="147">
        <f>+D579+O579</f>
        <v>335.28922774757825</v>
      </c>
      <c r="E618" s="144" t="s">
        <v>169</v>
      </c>
      <c r="F618" s="143">
        <v>119.71</v>
      </c>
      <c r="G618" s="143">
        <f>63/1000</f>
        <v>6.3E-2</v>
      </c>
      <c r="H618" s="146">
        <f>+PI()*G618^2/4</f>
        <v>3.1172453105244723E-3</v>
      </c>
      <c r="I618" s="147">
        <f>+D614+O614</f>
        <v>335.18688858582783</v>
      </c>
      <c r="J618" s="261">
        <f>+D618</f>
        <v>335.28922774757825</v>
      </c>
      <c r="K618" s="147">
        <f>+I618-J618</f>
        <v>-0.10233916175042168</v>
      </c>
      <c r="L618" s="142">
        <f>(-2*POWER(2*9.81*G618*ABS(K618)/F618,0.5))*(LOG10(($D$2/(3.7*G618))+((2.51*$D$3*POWER(F618,0.5))/(G618*POWER(2*9.81*G618*ABS(K618),0.5)))))</f>
        <v>0.18886955588006768</v>
      </c>
      <c r="M618" s="146">
        <f>+IF(K618&lt;0,-H618*L618,H618*L618)</f>
        <v>-5.887527373679807E-4</v>
      </c>
      <c r="N618" s="142">
        <f>+M618/K618</f>
        <v>5.7529564176399444E-3</v>
      </c>
      <c r="O618" s="311">
        <f>2*M620/N620</f>
        <v>2.7942181142432657E-3</v>
      </c>
    </row>
    <row r="619" spans="2:15" x14ac:dyDescent="0.25">
      <c r="B619" s="141"/>
      <c r="C619" s="142"/>
      <c r="D619" s="142"/>
      <c r="E619" s="144" t="s">
        <v>122</v>
      </c>
      <c r="F619" s="143">
        <v>283.68</v>
      </c>
      <c r="G619" s="143">
        <f>75/1000</f>
        <v>7.4999999999999997E-2</v>
      </c>
      <c r="H619" s="146">
        <f>+PI()*G619^2/4</f>
        <v>4.4178646691106467E-3</v>
      </c>
      <c r="I619" s="147">
        <f>+D583+O583</f>
        <v>335.74836930309891</v>
      </c>
      <c r="J619" s="261">
        <f>+D618</f>
        <v>335.28922774757825</v>
      </c>
      <c r="K619" s="147">
        <f>+I619-J619</f>
        <v>0.45914155552065949</v>
      </c>
      <c r="L619" s="262">
        <f>(-2*POWER(2*9.81*G619*ABS(K619)/F619,0.5))*(LOG10(($D$2/(3.7*G619))+((2.51*$D$3*POWER(F619,0.5))/(G619*POWER(2*9.81*G619*ABS(K619),0.5)))))</f>
        <v>0.30805185016739101</v>
      </c>
      <c r="M619" s="146">
        <f>+IF(K619&lt;0,-H619*L619,H619*L619)</f>
        <v>1.3609313851086833E-3</v>
      </c>
      <c r="N619" s="142">
        <f>+M619/K619</f>
        <v>2.9640780032759353E-3</v>
      </c>
      <c r="O619" s="311"/>
    </row>
    <row r="620" spans="2:15" ht="15.75" x14ac:dyDescent="0.3">
      <c r="B620" s="141"/>
      <c r="C620" s="142"/>
      <c r="D620" s="142"/>
      <c r="E620" s="142"/>
      <c r="F620" s="142"/>
      <c r="G620" s="142"/>
      <c r="H620" s="142"/>
      <c r="I620" s="142"/>
      <c r="J620" s="142"/>
      <c r="K620" s="142"/>
      <c r="L620" s="149" t="s">
        <v>166</v>
      </c>
      <c r="M620" s="150">
        <f>+SUM(M618:M619)-C618</f>
        <v>1.2178647740702605E-5</v>
      </c>
      <c r="N620" s="151">
        <f>+SUM(N618:N619)</f>
        <v>8.7170344209158805E-3</v>
      </c>
      <c r="O620" s="312"/>
    </row>
    <row r="621" spans="2:15" x14ac:dyDescent="0.25">
      <c r="B621" s="154"/>
      <c r="C621" s="142"/>
      <c r="D621" s="142"/>
      <c r="E621" s="142"/>
      <c r="F621" s="142"/>
      <c r="G621" s="142"/>
      <c r="H621" s="142"/>
      <c r="I621" s="142"/>
      <c r="J621" s="142"/>
      <c r="K621" s="142"/>
      <c r="L621" s="142"/>
      <c r="M621" s="142"/>
      <c r="N621" s="142"/>
      <c r="O621" s="312"/>
    </row>
    <row r="622" spans="2:15" x14ac:dyDescent="0.25">
      <c r="B622" s="154" t="s">
        <v>142</v>
      </c>
      <c r="C622" s="142">
        <f>3.71/1000</f>
        <v>3.7099999999999998E-3</v>
      </c>
      <c r="D622" s="147">
        <f>+D583+O583</f>
        <v>335.74836930309891</v>
      </c>
      <c r="E622" s="144" t="s">
        <v>168</v>
      </c>
      <c r="F622" s="143">
        <v>184.94</v>
      </c>
      <c r="G622" s="145">
        <f>110/1000</f>
        <v>0.11</v>
      </c>
      <c r="H622" s="146">
        <f>+PI()*G622^2/4</f>
        <v>9.5033177771091243E-3</v>
      </c>
      <c r="I622" s="147">
        <f>+D608+O608</f>
        <v>335.22602552938537</v>
      </c>
      <c r="J622" s="261">
        <f>+D622</f>
        <v>335.74836930309891</v>
      </c>
      <c r="K622" s="147">
        <f>+I622-J622</f>
        <v>-0.52234377371354412</v>
      </c>
      <c r="L622" s="262">
        <f>(-2*POWER(2*9.81*G622*ABS(K622)/F622,0.5))*(LOG10(($D$2/(3.7*G622))+((2.51*$D$3*POWER(F622,0.5))/(G622*POWER(2*9.81*G622*ABS(K622),0.5)))))</f>
        <v>0.55034913517996054</v>
      </c>
      <c r="M622" s="146">
        <f>+IF(K622&lt;0,-H622*L622,H622*L622)</f>
        <v>-5.2301427199723518E-3</v>
      </c>
      <c r="N622" s="142">
        <f>+M622/K622</f>
        <v>1.0012836341073318E-2</v>
      </c>
      <c r="O622" s="311">
        <f>2*M625/N625</f>
        <v>2.3520344856549488E-3</v>
      </c>
    </row>
    <row r="623" spans="2:15" x14ac:dyDescent="0.25">
      <c r="B623" s="141"/>
      <c r="C623" s="142"/>
      <c r="D623" s="142"/>
      <c r="E623" s="144" t="s">
        <v>171</v>
      </c>
      <c r="F623" s="143">
        <v>283.68</v>
      </c>
      <c r="G623" s="143">
        <f>75/1000</f>
        <v>7.4999999999999997E-2</v>
      </c>
      <c r="H623" s="146">
        <f>+PI()*G623^2/4</f>
        <v>4.4178646691106467E-3</v>
      </c>
      <c r="I623" s="147">
        <f>+D618+O618</f>
        <v>335.29202196569247</v>
      </c>
      <c r="J623" s="261">
        <f>+D622</f>
        <v>335.74836930309891</v>
      </c>
      <c r="K623" s="147">
        <f>+I623-J623</f>
        <v>-0.45634733740644151</v>
      </c>
      <c r="L623" s="262">
        <f>(-2*POWER(2*9.81*G623*ABS(K623)/F623,0.5))*(LOG10(($D$2/(3.7*G623))+((2.51*$D$3*POWER(F623,0.5))/(G623*POWER(2*9.81*G623*ABS(K623),0.5)))))</f>
        <v>0.30698507042906076</v>
      </c>
      <c r="M623" s="146">
        <f>+IF(K623&lt;0,-H623*L623,H623*L623)</f>
        <v>-1.3562184965929911E-3</v>
      </c>
      <c r="N623" s="142">
        <f>+M623/K623</f>
        <v>2.9718996593708349E-3</v>
      </c>
      <c r="O623" s="311"/>
    </row>
    <row r="624" spans="2:15" x14ac:dyDescent="0.25">
      <c r="B624" s="141"/>
      <c r="C624" s="142"/>
      <c r="D624" s="142"/>
      <c r="E624" s="144" t="s">
        <v>170</v>
      </c>
      <c r="F624" s="143">
        <v>372.26</v>
      </c>
      <c r="G624" s="145">
        <f>110/1000</f>
        <v>0.11</v>
      </c>
      <c r="H624" s="146">
        <f>+PI()*G624^2/4</f>
        <v>9.5033177771091243E-3</v>
      </c>
      <c r="I624" s="147">
        <v>339.29610096713299</v>
      </c>
      <c r="J624" s="261">
        <f>+D622</f>
        <v>335.74836930309891</v>
      </c>
      <c r="K624" s="147">
        <f>+I624-J624</f>
        <v>3.5477316640340746</v>
      </c>
      <c r="L624" s="262">
        <f>(-2*POWER(2*9.81*G624*ABS(K624)/F624,0.5))*(LOG10(($D$2/(3.7*G624))+((2.51*$D$3*POWER(F624,0.5))/(G624*POWER(2*9.81*G624*ABS(K624),0.5)))))</f>
        <v>1.0854157473215251</v>
      </c>
      <c r="M624" s="146">
        <f>+IF(K624&lt;0,-H624*L624,H624*L624)</f>
        <v>1.0315050767074835E-2</v>
      </c>
      <c r="N624" s="142">
        <f>+M624/K624</f>
        <v>2.907505906279772E-3</v>
      </c>
      <c r="O624" s="311"/>
    </row>
    <row r="625" spans="2:15" ht="16.5" thickBot="1" x14ac:dyDescent="0.35">
      <c r="B625" s="299"/>
      <c r="C625" s="300"/>
      <c r="D625" s="300"/>
      <c r="E625" s="300"/>
      <c r="F625" s="300"/>
      <c r="G625" s="300"/>
      <c r="H625" s="300"/>
      <c r="I625" s="300"/>
      <c r="J625" s="300"/>
      <c r="K625" s="300"/>
      <c r="L625" s="301" t="s">
        <v>166</v>
      </c>
      <c r="M625" s="302">
        <f>+SUM(M622:M624)-C622</f>
        <v>1.8689550509492711E-5</v>
      </c>
      <c r="N625" s="303">
        <f>+SUM(N622:N624)</f>
        <v>1.5892241906723923E-2</v>
      </c>
      <c r="O625" s="313"/>
    </row>
    <row r="627" spans="2:15" ht="15.75" thickBot="1" x14ac:dyDescent="0.3"/>
    <row r="628" spans="2:15" ht="15.75" thickBot="1" x14ac:dyDescent="0.3">
      <c r="B628" s="131">
        <f>+B589+1</f>
        <v>17</v>
      </c>
      <c r="D628" s="297"/>
    </row>
    <row r="629" spans="2:15" ht="32.25" thickBot="1" x14ac:dyDescent="0.3">
      <c r="B629" s="125" t="s">
        <v>151</v>
      </c>
      <c r="C629" s="298" t="s">
        <v>161</v>
      </c>
      <c r="D629" s="298" t="s">
        <v>153</v>
      </c>
      <c r="E629" s="125" t="s">
        <v>152</v>
      </c>
      <c r="F629" s="125" t="s">
        <v>78</v>
      </c>
      <c r="G629" s="125" t="s">
        <v>115</v>
      </c>
      <c r="H629" s="125" t="s">
        <v>154</v>
      </c>
      <c r="I629" s="125" t="s">
        <v>155</v>
      </c>
      <c r="J629" s="125" t="s">
        <v>156</v>
      </c>
      <c r="K629" s="125" t="s">
        <v>157</v>
      </c>
      <c r="L629" s="125" t="s">
        <v>82</v>
      </c>
      <c r="M629" s="125" t="s">
        <v>164</v>
      </c>
      <c r="N629" s="125" t="s">
        <v>158</v>
      </c>
      <c r="O629" s="309" t="s">
        <v>165</v>
      </c>
    </row>
    <row r="630" spans="2:15" x14ac:dyDescent="0.25">
      <c r="B630" s="132" t="s">
        <v>127</v>
      </c>
      <c r="C630" s="133">
        <f>2.97/1000</f>
        <v>2.97E-3</v>
      </c>
      <c r="D630" s="134">
        <f>+D591+O591</f>
        <v>336.44200175477658</v>
      </c>
      <c r="E630" s="135" t="s">
        <v>110</v>
      </c>
      <c r="F630" s="136">
        <v>310.83</v>
      </c>
      <c r="G630" s="137">
        <f>110/1000</f>
        <v>0.11</v>
      </c>
      <c r="H630" s="138">
        <f>+PI()*G630^2/4</f>
        <v>9.5033177771091243E-3</v>
      </c>
      <c r="I630" s="134">
        <v>339.29610096713299</v>
      </c>
      <c r="J630" s="134">
        <f>+D630</f>
        <v>336.44200175477658</v>
      </c>
      <c r="K630" s="134">
        <f>+I630-J630</f>
        <v>2.8540992123564024</v>
      </c>
      <c r="L630" s="133">
        <f>(-2*POWER(2*9.81*G630*ABS(K630)/F630,0.5))*(LOG10(($D$2/(3.7*G630))+((2.51*$D$3*POWER(F630,0.5))/(G630*POWER(2*9.81*G630*ABS(K630),0.5)))))</f>
        <v>1.0631864396045656</v>
      </c>
      <c r="M630" s="139">
        <f>+IF(K630&lt;0,-H630*L630,H630*L630)</f>
        <v>1.0103798591875424E-2</v>
      </c>
      <c r="N630" s="133">
        <f>+M630/K630</f>
        <v>3.5401006903097538E-3</v>
      </c>
      <c r="O630" s="310">
        <f>2*M632/N632</f>
        <v>1.9241492829544964E-3</v>
      </c>
    </row>
    <row r="631" spans="2:15" x14ac:dyDescent="0.25">
      <c r="B631" s="141"/>
      <c r="C631" s="142"/>
      <c r="D631" s="143"/>
      <c r="E631" s="144" t="s">
        <v>138</v>
      </c>
      <c r="F631" s="143">
        <v>240.22</v>
      </c>
      <c r="G631" s="145">
        <f>110/1000</f>
        <v>0.11</v>
      </c>
      <c r="H631" s="146">
        <f>+PI()*G631^2/4</f>
        <v>9.5033177771091243E-3</v>
      </c>
      <c r="I631" s="147">
        <f>+D595+O595</f>
        <v>335.26339226286672</v>
      </c>
      <c r="J631" s="147">
        <f>+D630</f>
        <v>336.44200175477658</v>
      </c>
      <c r="K631" s="147">
        <f>+I631-J631</f>
        <v>-1.1786094919098673</v>
      </c>
      <c r="L631" s="142">
        <f>(-2*POWER(2*9.81*G631*ABS(K631)/F631,0.5))*(LOG10(($D$2/(3.7*G631))+((2.51*$D$3*POWER(F631,0.5))/(G631*POWER(2*9.81*G631*ABS(K631),0.5)))))</f>
        <v>0.74969366198131304</v>
      </c>
      <c r="M631" s="146">
        <f>+IF(K631&lt;0,-H631*L631,H631*L631)</f>
        <v>-7.1245771052930512E-3</v>
      </c>
      <c r="N631" s="142">
        <f>+M631/K631</f>
        <v>6.0449004985935533E-3</v>
      </c>
      <c r="O631" s="311"/>
    </row>
    <row r="632" spans="2:15" ht="15.75" x14ac:dyDescent="0.3">
      <c r="B632" s="141"/>
      <c r="C632" s="142"/>
      <c r="D632" s="143"/>
      <c r="E632" s="144"/>
      <c r="F632" s="143"/>
      <c r="G632" s="145"/>
      <c r="H632" s="146"/>
      <c r="I632" s="147"/>
      <c r="J632" s="147"/>
      <c r="K632" s="147"/>
      <c r="L632" s="149" t="s">
        <v>166</v>
      </c>
      <c r="M632" s="150">
        <f>+SUM(M630:M631)-C630</f>
        <v>9.2214865823731472E-6</v>
      </c>
      <c r="N632" s="151">
        <f>+SUM(N630:N631)</f>
        <v>9.5850011889033072E-3</v>
      </c>
      <c r="O632" s="311"/>
    </row>
    <row r="633" spans="2:15" x14ac:dyDescent="0.25">
      <c r="B633" s="141"/>
      <c r="C633" s="142"/>
      <c r="D633" s="143"/>
      <c r="E633" s="144"/>
      <c r="F633" s="142"/>
      <c r="G633" s="142"/>
      <c r="H633" s="146"/>
      <c r="I633" s="152"/>
      <c r="J633" s="142"/>
      <c r="K633" s="142"/>
      <c r="L633" s="142"/>
      <c r="M633" s="142"/>
      <c r="N633" s="142"/>
      <c r="O633" s="312"/>
    </row>
    <row r="634" spans="2:15" x14ac:dyDescent="0.25">
      <c r="B634" s="154" t="s">
        <v>128</v>
      </c>
      <c r="C634" s="142">
        <f>3.73/1000</f>
        <v>3.7299999999999998E-3</v>
      </c>
      <c r="D634" s="147">
        <f>+D595+O595</f>
        <v>335.26339226286672</v>
      </c>
      <c r="E634" s="144" t="s">
        <v>138</v>
      </c>
      <c r="F634" s="143">
        <v>240.22</v>
      </c>
      <c r="G634" s="155">
        <f>110/1000</f>
        <v>0.11</v>
      </c>
      <c r="H634" s="146">
        <f>+PI()*G634^2/4</f>
        <v>9.5033177771091243E-3</v>
      </c>
      <c r="I634" s="156">
        <f>+D630+O630</f>
        <v>336.44392590405954</v>
      </c>
      <c r="J634" s="147">
        <f>+D634</f>
        <v>335.26339226286672</v>
      </c>
      <c r="K634" s="147">
        <f>+I634-J634</f>
        <v>1.1805336411928238</v>
      </c>
      <c r="L634" s="142">
        <f>(-2*POWER(2*9.81*G634*ABS(K634)/F634,0.5))*(LOG10(($D$2/(3.7*G634))+((2.51*$D$3*POWER(F634,0.5))/(G634*POWER(2*9.81*G634*ABS(K634),0.5)))))</f>
        <v>0.7503771493419098</v>
      </c>
      <c r="M634" s="146">
        <f>+IF(K634&lt;0,-H634*L634,H634*L634)</f>
        <v>7.1310725028774398E-3</v>
      </c>
      <c r="N634" s="142">
        <f>+M634/K634</f>
        <v>6.0405500140361338E-3</v>
      </c>
      <c r="O634" s="311">
        <f>2*M637/N637</f>
        <v>2.8127726967629258E-3</v>
      </c>
    </row>
    <row r="635" spans="2:15" x14ac:dyDescent="0.25">
      <c r="B635" s="141"/>
      <c r="C635" s="142"/>
      <c r="D635" s="143"/>
      <c r="E635" s="144" t="s">
        <v>139</v>
      </c>
      <c r="F635" s="147">
        <v>237.3</v>
      </c>
      <c r="G635" s="155">
        <f>110/1000</f>
        <v>0.11</v>
      </c>
      <c r="H635" s="146">
        <f>+PI()*G635^2/4</f>
        <v>9.5033177771091243E-3</v>
      </c>
      <c r="I635" s="156">
        <f>+D600+O600</f>
        <v>335.07026327207842</v>
      </c>
      <c r="J635" s="147">
        <f>+D634</f>
        <v>335.26339226286672</v>
      </c>
      <c r="K635" s="147">
        <f>+I635-J635</f>
        <v>-0.1931289907882956</v>
      </c>
      <c r="L635" s="142">
        <f>(-2*POWER(2*9.81*G635*ABS(K635)/F635,0.5))*(LOG10(($D$2/(3.7*G635))+((2.51*$D$3*POWER(F635,0.5))/(G635*POWER(2*9.81*G635*ABS(K635),0.5)))))</f>
        <v>0.27298834284572771</v>
      </c>
      <c r="M635" s="146">
        <f>+IF(K635&lt;0,-H635*L635,H635*L635)</f>
        <v>-2.5942949715093647E-3</v>
      </c>
      <c r="N635" s="142">
        <f>+M635/K635</f>
        <v>1.3432964988426738E-2</v>
      </c>
      <c r="O635" s="311"/>
    </row>
    <row r="636" spans="2:15" x14ac:dyDescent="0.25">
      <c r="B636" s="141"/>
      <c r="C636" s="142"/>
      <c r="D636" s="143"/>
      <c r="E636" s="144" t="s">
        <v>112</v>
      </c>
      <c r="F636" s="143">
        <v>401.36</v>
      </c>
      <c r="G636" s="155">
        <f>110/1000</f>
        <v>0.11</v>
      </c>
      <c r="H636" s="146">
        <f>+PI()*G636^2/4</f>
        <v>9.5033177771091243E-3</v>
      </c>
      <c r="I636" s="156">
        <f>+D608+O608</f>
        <v>335.22602552938537</v>
      </c>
      <c r="J636" s="147">
        <f>+D634</f>
        <v>335.26339226286672</v>
      </c>
      <c r="K636" s="147">
        <f>+I636-J636</f>
        <v>-3.7366733481349002E-2</v>
      </c>
      <c r="L636" s="142">
        <f>(-2*POWER(2*9.81*G636*ABS(K636)/F636,0.5))*(LOG10(($D$2/(3.7*G636))+((2.51*$D$3*POWER(F636,0.5))/(G636*POWER(2*9.81*G636*ABS(K636),0.5)))))</f>
        <v>7.9037665017083772E-2</v>
      </c>
      <c r="M636" s="146">
        <f>+IF(K636&lt;0,-H636*L636,H636*L636)</f>
        <v>-7.5112004701804818E-4</v>
      </c>
      <c r="N636" s="142">
        <f>+M636/K636</f>
        <v>2.0101303406490096E-2</v>
      </c>
      <c r="O636" s="311"/>
    </row>
    <row r="637" spans="2:15" ht="15.75" x14ac:dyDescent="0.3">
      <c r="B637" s="141"/>
      <c r="C637" s="142"/>
      <c r="D637" s="143"/>
      <c r="E637" s="144"/>
      <c r="F637" s="143"/>
      <c r="G637" s="155"/>
      <c r="H637" s="146"/>
      <c r="I637" s="156"/>
      <c r="J637" s="147"/>
      <c r="K637" s="147"/>
      <c r="L637" s="149" t="s">
        <v>166</v>
      </c>
      <c r="M637" s="150">
        <f>+SUM(M634:M636)-C634</f>
        <v>5.5657484350026855E-5</v>
      </c>
      <c r="N637" s="151">
        <f>+SUM(N634:N636)</f>
        <v>3.9574818408952966E-2</v>
      </c>
      <c r="O637" s="312"/>
    </row>
    <row r="638" spans="2:15" x14ac:dyDescent="0.25">
      <c r="B638" s="141"/>
      <c r="C638" s="142"/>
      <c r="D638" s="143"/>
      <c r="E638" s="144"/>
      <c r="F638" s="142"/>
      <c r="G638" s="142"/>
      <c r="H638" s="146"/>
      <c r="I638" s="152"/>
      <c r="J638" s="143"/>
      <c r="K638" s="142"/>
      <c r="L638" s="142"/>
      <c r="M638" s="142"/>
      <c r="N638" s="142"/>
      <c r="O638" s="312"/>
    </row>
    <row r="639" spans="2:15" x14ac:dyDescent="0.25">
      <c r="B639" s="154" t="s">
        <v>141</v>
      </c>
      <c r="C639" s="179">
        <f>1.9/1000</f>
        <v>1.9E-3</v>
      </c>
      <c r="D639" s="147">
        <f>+D600+O600</f>
        <v>335.07026327207842</v>
      </c>
      <c r="E639" s="144" t="s">
        <v>139</v>
      </c>
      <c r="F639" s="147">
        <v>237.3</v>
      </c>
      <c r="G639" s="155">
        <f>110/1000</f>
        <v>0.11</v>
      </c>
      <c r="H639" s="146">
        <f>+PI()*G639^2/4</f>
        <v>9.5033177771091243E-3</v>
      </c>
      <c r="I639" s="156">
        <f>+D634+O634</f>
        <v>335.26620503556347</v>
      </c>
      <c r="J639" s="147">
        <f>+D639</f>
        <v>335.07026327207842</v>
      </c>
      <c r="K639" s="147">
        <f>+I639-J639</f>
        <v>0.19594176348505243</v>
      </c>
      <c r="L639" s="142">
        <f>(-2*POWER(2*9.81*G639*ABS(K639)/F639,0.5))*(LOG10(($D$2/(3.7*G639))+((2.51*$D$3*POWER(F639,0.5))/(G639*POWER(2*9.81*G639*ABS(K639),0.5)))))</f>
        <v>0.27523240356849271</v>
      </c>
      <c r="M639" s="146">
        <f>+IF(K639&lt;0,-H639*L639,H639*L639)</f>
        <v>2.6156209936689296E-3</v>
      </c>
      <c r="N639" s="142">
        <f>+M639/K639</f>
        <v>1.3348971383879906E-2</v>
      </c>
      <c r="O639" s="311">
        <f>2*M641/N641</f>
        <v>2.8445234820198089E-3</v>
      </c>
    </row>
    <row r="640" spans="2:15" x14ac:dyDescent="0.25">
      <c r="B640" s="141"/>
      <c r="C640" s="142"/>
      <c r="D640" s="143"/>
      <c r="E640" s="144" t="s">
        <v>117</v>
      </c>
      <c r="F640" s="143">
        <v>401.35</v>
      </c>
      <c r="G640" s="143">
        <f>75/1000</f>
        <v>7.4999999999999997E-2</v>
      </c>
      <c r="H640" s="146">
        <f>+PI()*G640^2/4</f>
        <v>4.4178646691106467E-3</v>
      </c>
      <c r="I640" s="156">
        <f>+D604+O604</f>
        <v>334.87157276584634</v>
      </c>
      <c r="J640" s="147">
        <f>+D639</f>
        <v>335.07026327207842</v>
      </c>
      <c r="K640" s="147">
        <f>+I640-J640</f>
        <v>-0.19869050623208295</v>
      </c>
      <c r="L640" s="142">
        <f>(-2*POWER(2*9.81*G640*ABS(K640)/F640,0.5))*(LOG10(($D$2/(3.7*G640))+((2.51*$D$3*POWER(F640,0.5))/(G640*POWER(2*9.81*G640*ABS(K640),0.5)))))</f>
        <v>0.15656524530967009</v>
      </c>
      <c r="M640" s="146">
        <f>+IF(K640&lt;0,-H640*L640,H640*L640)</f>
        <v>-6.9168406566423287E-4</v>
      </c>
      <c r="N640" s="142">
        <f>+M640/K640</f>
        <v>3.481213465007244E-3</v>
      </c>
      <c r="O640" s="311"/>
    </row>
    <row r="641" spans="2:15" ht="15.75" x14ac:dyDescent="0.3">
      <c r="B641" s="141"/>
      <c r="C641" s="142"/>
      <c r="D641" s="143"/>
      <c r="E641" s="144"/>
      <c r="F641" s="142"/>
      <c r="G641" s="142"/>
      <c r="H641" s="146"/>
      <c r="I641" s="152"/>
      <c r="J641" s="143"/>
      <c r="K641" s="142"/>
      <c r="L641" s="149" t="s">
        <v>166</v>
      </c>
      <c r="M641" s="150">
        <f>+SUM(M639:M640)-C639</f>
        <v>2.3936928004696751E-5</v>
      </c>
      <c r="N641" s="151">
        <f>+SUM(N639:N640)</f>
        <v>1.683018484888715E-2</v>
      </c>
      <c r="O641" s="312"/>
    </row>
    <row r="642" spans="2:15" ht="15.75" x14ac:dyDescent="0.3">
      <c r="B642" s="141"/>
      <c r="C642" s="142"/>
      <c r="D642" s="143"/>
      <c r="E642" s="144"/>
      <c r="F642" s="142"/>
      <c r="G642" s="142"/>
      <c r="H642" s="146"/>
      <c r="I642" s="152"/>
      <c r="J642" s="143"/>
      <c r="K642" s="142"/>
      <c r="L642" s="149"/>
      <c r="M642" s="150"/>
      <c r="N642" s="151"/>
      <c r="O642" s="312"/>
    </row>
    <row r="643" spans="2:15" x14ac:dyDescent="0.25">
      <c r="B643" s="154" t="s">
        <v>145</v>
      </c>
      <c r="C643" s="143">
        <f>1.95/1000</f>
        <v>1.9499999999999999E-3</v>
      </c>
      <c r="D643" s="147">
        <f>+D604+O604</f>
        <v>334.87157276584634</v>
      </c>
      <c r="E643" s="144" t="s">
        <v>117</v>
      </c>
      <c r="F643" s="143">
        <v>401.35</v>
      </c>
      <c r="G643" s="143">
        <f>75/1000</f>
        <v>7.4999999999999997E-2</v>
      </c>
      <c r="H643" s="146">
        <f>+PI()*G643^2/4</f>
        <v>4.4178646691106467E-3</v>
      </c>
      <c r="I643" s="147">
        <f>+D639+O639</f>
        <v>335.07310779556042</v>
      </c>
      <c r="J643" s="147">
        <f>+D643</f>
        <v>334.87157276584634</v>
      </c>
      <c r="K643" s="147">
        <f>+I643-J643</f>
        <v>0.20153502971407988</v>
      </c>
      <c r="L643" s="262">
        <f>(-2*POWER(2*9.81*G643*ABS(K643)/F643,0.5))*(LOG10(($D$2/(3.7*G643))+((2.51*$D$3*POWER(F643,0.5))/(G643*POWER(2*9.81*G643*ABS(K643),0.5)))))</f>
        <v>0.15784907141970977</v>
      </c>
      <c r="M643" s="146">
        <f>+IF(K643&lt;0,-H643*L643,H643*L643)</f>
        <v>6.97355835677059E-4</v>
      </c>
      <c r="N643" s="142">
        <f>+M643/K643</f>
        <v>3.4602214645583248E-3</v>
      </c>
      <c r="O643" s="311">
        <f>2*M645/N645</f>
        <v>2.8558483432056135E-3</v>
      </c>
    </row>
    <row r="644" spans="2:15" x14ac:dyDescent="0.25">
      <c r="B644" s="141"/>
      <c r="C644" s="142"/>
      <c r="D644" s="143"/>
      <c r="E644" s="144" t="s">
        <v>167</v>
      </c>
      <c r="F644" s="143">
        <v>249.85</v>
      </c>
      <c r="G644" s="143">
        <f>75/1000</f>
        <v>7.4999999999999997E-2</v>
      </c>
      <c r="H644" s="146">
        <f>+PI()*G644^2/4</f>
        <v>4.4178646691106467E-3</v>
      </c>
      <c r="I644" s="147">
        <f>+D608+O608</f>
        <v>335.22602552938537</v>
      </c>
      <c r="J644" s="147">
        <f>+D643</f>
        <v>334.87157276584634</v>
      </c>
      <c r="K644" s="147">
        <f>+I644-J644</f>
        <v>0.35445276353902955</v>
      </c>
      <c r="L644" s="142">
        <f>(-2*POWER(2*9.81*G644*ABS(K644)/F644,0.5))*(LOG10(($D$2/(3.7*G644))+((2.51*$D$3*POWER(F644,0.5))/(G644*POWER(2*9.81*G644*ABS(K644),0.5)))))</f>
        <v>0.28581043243791421</v>
      </c>
      <c r="M644" s="146">
        <f>+IF(K644&lt;0,-H644*L644,H644*L644)</f>
        <v>1.2626718115306967E-3</v>
      </c>
      <c r="N644" s="142">
        <f>+M644/K644</f>
        <v>3.5623133500880754E-3</v>
      </c>
      <c r="O644" s="311"/>
    </row>
    <row r="645" spans="2:15" ht="15.75" x14ac:dyDescent="0.3">
      <c r="B645" s="141"/>
      <c r="C645" s="142"/>
      <c r="D645" s="152"/>
      <c r="E645" s="144"/>
      <c r="F645" s="142"/>
      <c r="G645" s="142"/>
      <c r="H645" s="146"/>
      <c r="I645" s="152"/>
      <c r="J645" s="143"/>
      <c r="K645" s="142"/>
      <c r="L645" s="149" t="s">
        <v>166</v>
      </c>
      <c r="M645" s="150">
        <f>+SUM(M643:M644)-C643</f>
        <v>1.0027647207755831E-5</v>
      </c>
      <c r="N645" s="151">
        <f>+SUM(N643:N644)</f>
        <v>7.0225348146464002E-3</v>
      </c>
      <c r="O645" s="312"/>
    </row>
    <row r="646" spans="2:15" x14ac:dyDescent="0.25">
      <c r="B646" s="141"/>
      <c r="C646" s="142"/>
      <c r="D646" s="152"/>
      <c r="E646" s="144"/>
      <c r="F646" s="142"/>
      <c r="G646" s="142"/>
      <c r="H646" s="146"/>
      <c r="I646" s="152"/>
      <c r="J646" s="143"/>
      <c r="K646" s="142"/>
      <c r="L646" s="142"/>
      <c r="M646" s="142"/>
      <c r="N646" s="142"/>
      <c r="O646" s="312"/>
    </row>
    <row r="647" spans="2:15" x14ac:dyDescent="0.25">
      <c r="B647" s="154" t="s">
        <v>146</v>
      </c>
      <c r="C647" s="143">
        <f>4.52/1000</f>
        <v>4.5199999999999997E-3</v>
      </c>
      <c r="D647" s="156">
        <f>+D608+O608</f>
        <v>335.22602552938537</v>
      </c>
      <c r="E647" s="144" t="s">
        <v>112</v>
      </c>
      <c r="F647" s="143">
        <v>401.36</v>
      </c>
      <c r="G647" s="145">
        <f>110/1000</f>
        <v>0.11</v>
      </c>
      <c r="H647" s="146">
        <f>+PI()*G647^2/4</f>
        <v>9.5033177771091243E-3</v>
      </c>
      <c r="I647" s="156">
        <f>+D634+O634</f>
        <v>335.26620503556347</v>
      </c>
      <c r="J647" s="147">
        <f>+D647</f>
        <v>335.22602552938537</v>
      </c>
      <c r="K647" s="147">
        <f>+I647-J647</f>
        <v>4.0179506178105839E-2</v>
      </c>
      <c r="L647" s="142">
        <f>(-2*POWER(2*9.81*G647*ABS(K647)/F647,0.5))*(LOG10(($D$2/(3.7*G647))+((2.51*$D$3*POWER(F647,0.5))/(G647*POWER(2*9.81*G647*ABS(K647),0.5)))))</f>
        <v>8.2420698363492792E-2</v>
      </c>
      <c r="M647" s="146">
        <f>+IF(K647&lt;0,-H647*L647,H647*L647)</f>
        <v>7.8327008795952993E-4</v>
      </c>
      <c r="N647" s="142">
        <f>+M647/K647</f>
        <v>1.9494268657446582E-2</v>
      </c>
      <c r="O647" s="311">
        <f>2*M651/N651</f>
        <v>2.6841080785362896E-3</v>
      </c>
    </row>
    <row r="648" spans="2:15" x14ac:dyDescent="0.25">
      <c r="B648" s="141"/>
      <c r="C648" s="142"/>
      <c r="D648" s="152"/>
      <c r="E648" s="144" t="s">
        <v>167</v>
      </c>
      <c r="F648" s="143">
        <v>249.85</v>
      </c>
      <c r="G648" s="145">
        <f>75/1000</f>
        <v>7.4999999999999997E-2</v>
      </c>
      <c r="H648" s="146">
        <f>+PI()*G648^2/4</f>
        <v>4.4178646691106467E-3</v>
      </c>
      <c r="I648" s="156">
        <f>+D643+O643</f>
        <v>334.87442861418953</v>
      </c>
      <c r="J648" s="147">
        <f>+D647</f>
        <v>335.22602552938537</v>
      </c>
      <c r="K648" s="147">
        <f>+I648-J648</f>
        <v>-0.35159691519584158</v>
      </c>
      <c r="L648" s="142">
        <f>(-2*POWER(2*9.81*G648*ABS(K648)/F648,0.5))*(LOG10(($D$2/(3.7*G648))+((2.51*$D$3*POWER(F648,0.5))/(G648*POWER(2*9.81*G648*ABS(K648),0.5)))))</f>
        <v>0.28449799017242738</v>
      </c>
      <c r="M648" s="146">
        <f>+IF(K648&lt;0,-H648*L648,H648*L648)</f>
        <v>-1.256873619215755E-3</v>
      </c>
      <c r="N648" s="142">
        <f>+M648/K648</f>
        <v>3.5747572430084289E-3</v>
      </c>
      <c r="O648" s="311"/>
    </row>
    <row r="649" spans="2:15" x14ac:dyDescent="0.25">
      <c r="B649" s="141"/>
      <c r="C649" s="142"/>
      <c r="D649" s="152"/>
      <c r="E649" s="144" t="s">
        <v>140</v>
      </c>
      <c r="F649" s="143">
        <v>298.01</v>
      </c>
      <c r="G649" s="145">
        <f>63/1000</f>
        <v>6.3E-2</v>
      </c>
      <c r="H649" s="146">
        <f>+PI()*G649^2/4</f>
        <v>3.1172453105244723E-3</v>
      </c>
      <c r="I649" s="156">
        <f>+D614+O614</f>
        <v>335.18688858582783</v>
      </c>
      <c r="J649" s="147">
        <f>+D647</f>
        <v>335.22602552938537</v>
      </c>
      <c r="K649" s="147">
        <f>+I649-J649</f>
        <v>-3.9136943557537052E-2</v>
      </c>
      <c r="L649" s="142">
        <f>(-2*POWER(2*9.81*G649*ABS(K649)/F649,0.5))*(LOG10(($D$2/(3.7*G649))+((2.51*$D$3*POWER(F649,0.5))/(G649*POWER(2*9.81*G649*ABS(K649),0.5)))))</f>
        <v>6.3695481545322813E-2</v>
      </c>
      <c r="M649" s="146">
        <f>+IF(K649&lt;0,-H649*L649,H649*L649)</f>
        <v>-1.9855444114875561E-4</v>
      </c>
      <c r="N649" s="142">
        <f>+M649/K649</f>
        <v>5.0733251782130468E-3</v>
      </c>
      <c r="O649" s="311"/>
    </row>
    <row r="650" spans="2:15" x14ac:dyDescent="0.25">
      <c r="B650" s="141"/>
      <c r="C650" s="142"/>
      <c r="D650" s="142"/>
      <c r="E650" s="144" t="s">
        <v>168</v>
      </c>
      <c r="F650" s="143">
        <v>184.94</v>
      </c>
      <c r="G650" s="145">
        <f>110/1000</f>
        <v>0.11</v>
      </c>
      <c r="H650" s="146">
        <f>+PI()*G650^2/4</f>
        <v>9.5033177771091243E-3</v>
      </c>
      <c r="I650" s="156">
        <f>+D622+O622</f>
        <v>335.75072133758459</v>
      </c>
      <c r="J650" s="147">
        <f>+D647</f>
        <v>335.22602552938537</v>
      </c>
      <c r="K650" s="147">
        <f>+I650-J650</f>
        <v>0.52469580819922612</v>
      </c>
      <c r="L650" s="142">
        <f>(-2*POWER(2*9.81*G650*ABS(K650)/F650,0.5))*(LOG10(($D$2/(3.7*G650))+((2.51*$D$3*POWER(F650,0.5))/(G650*POWER(2*9.81*G650*ABS(K650),0.5)))))</f>
        <v>0.55173760699884311</v>
      </c>
      <c r="M650" s="146">
        <f>+IF(K650&lt;0,-H650*L650,H650*L650)</f>
        <v>5.2433378088917537E-3</v>
      </c>
      <c r="N650" s="142">
        <f>+M650/K650</f>
        <v>9.9931002439052601E-3</v>
      </c>
      <c r="O650" s="311"/>
    </row>
    <row r="651" spans="2:15" ht="15.75" x14ac:dyDescent="0.3">
      <c r="B651" s="141"/>
      <c r="C651" s="142"/>
      <c r="D651" s="142"/>
      <c r="E651" s="142"/>
      <c r="F651" s="142"/>
      <c r="G651" s="142"/>
      <c r="H651" s="146"/>
      <c r="I651" s="152"/>
      <c r="J651" s="143"/>
      <c r="K651" s="142"/>
      <c r="L651" s="149" t="s">
        <v>166</v>
      </c>
      <c r="M651" s="150">
        <f>+SUM(M647:M650)-C647</f>
        <v>5.1179836486773232E-5</v>
      </c>
      <c r="N651" s="151">
        <f>+SUM(N647:N650)</f>
        <v>3.8135451322573316E-2</v>
      </c>
      <c r="O651" s="312"/>
    </row>
    <row r="652" spans="2:15" x14ac:dyDescent="0.25">
      <c r="B652" s="141"/>
      <c r="C652" s="142"/>
      <c r="D652" s="142"/>
      <c r="E652" s="142"/>
      <c r="F652" s="142"/>
      <c r="G652" s="142"/>
      <c r="H652" s="146"/>
      <c r="I652" s="142"/>
      <c r="J652" s="143"/>
      <c r="K652" s="142"/>
      <c r="L652" s="142"/>
      <c r="M652" s="142"/>
      <c r="N652" s="142"/>
      <c r="O652" s="312"/>
    </row>
    <row r="653" spans="2:15" x14ac:dyDescent="0.25">
      <c r="B653" s="154" t="s">
        <v>147</v>
      </c>
      <c r="C653" s="142">
        <f>0.79/1000</f>
        <v>7.9000000000000001E-4</v>
      </c>
      <c r="D653" s="147">
        <f>+D614+O614</f>
        <v>335.18688858582783</v>
      </c>
      <c r="E653" s="144" t="s">
        <v>140</v>
      </c>
      <c r="F653" s="143">
        <v>298.01</v>
      </c>
      <c r="G653" s="143">
        <f>63/1000</f>
        <v>6.3E-2</v>
      </c>
      <c r="H653" s="146">
        <f>+PI()*G653^2/4</f>
        <v>3.1172453105244723E-3</v>
      </c>
      <c r="I653" s="147">
        <f>+D647+O647</f>
        <v>335.22870963746391</v>
      </c>
      <c r="J653" s="147">
        <f>+D653</f>
        <v>335.18688858582783</v>
      </c>
      <c r="K653" s="147">
        <f>+I653-J653</f>
        <v>4.18210516360773E-2</v>
      </c>
      <c r="L653" s="142">
        <f>(-2*POWER(2*9.81*G653*ABS(K653)/F653,0.5))*(LOG10(($D$2/(3.7*G653))+((2.51*$D$3*POWER(F653,0.5))/(G653*POWER(2*9.81*G653*ABS(K653),0.5)))))</f>
        <v>6.6222091956164825E-2</v>
      </c>
      <c r="M653" s="146">
        <f>+IF(K653&lt;0,-H653*L653,H653*L653)</f>
        <v>2.0643050560347517E-4</v>
      </c>
      <c r="N653" s="142">
        <f>+M653/K653</f>
        <v>4.9360429144588054E-3</v>
      </c>
      <c r="O653" s="311">
        <f>2*M655/N655</f>
        <v>2.703823303445469E-3</v>
      </c>
    </row>
    <row r="654" spans="2:15" x14ac:dyDescent="0.25">
      <c r="B654" s="141"/>
      <c r="C654" s="142"/>
      <c r="D654" s="142"/>
      <c r="E654" s="144" t="s">
        <v>169</v>
      </c>
      <c r="F654" s="143">
        <v>119.71</v>
      </c>
      <c r="G654" s="143">
        <f>63/1000</f>
        <v>6.3E-2</v>
      </c>
      <c r="H654" s="146">
        <f>+PI()*G654^2/4</f>
        <v>3.1172453105244723E-3</v>
      </c>
      <c r="I654" s="147">
        <f>+D618+O618</f>
        <v>335.29202196569247</v>
      </c>
      <c r="J654" s="147">
        <f>+D653</f>
        <v>335.18688858582783</v>
      </c>
      <c r="K654" s="147">
        <f>+I654-J654</f>
        <v>0.10513337986463966</v>
      </c>
      <c r="L654" s="142">
        <f>(-2*POWER(2*9.81*G654*ABS(K654)/F654,0.5))*(LOG10(($D$2/(3.7*G654))+((2.51*$D$3*POWER(F654,0.5))/(G654*POWER(2*9.81*G654*ABS(K654),0.5)))))</f>
        <v>0.19181403362249386</v>
      </c>
      <c r="M654" s="146">
        <f>+IF(K654&lt;0,-H654*L654,H654*L654)</f>
        <v>5.9793139680250243E-4</v>
      </c>
      <c r="N654" s="142">
        <f>+M654/K654</f>
        <v>5.6873601664128503E-3</v>
      </c>
      <c r="O654" s="311"/>
    </row>
    <row r="655" spans="2:15" ht="15.75" x14ac:dyDescent="0.3">
      <c r="B655" s="141"/>
      <c r="C655" s="142"/>
      <c r="D655" s="142"/>
      <c r="E655" s="142"/>
      <c r="F655" s="142"/>
      <c r="G655" s="142"/>
      <c r="H655" s="146"/>
      <c r="I655" s="142"/>
      <c r="J655" s="142"/>
      <c r="K655" s="142"/>
      <c r="L655" s="149" t="s">
        <v>166</v>
      </c>
      <c r="M655" s="150">
        <f>+SUM(M653:M654)-C653</f>
        <v>1.4361902405977587E-5</v>
      </c>
      <c r="N655" s="151">
        <f>+SUM(N653:N654)</f>
        <v>1.0623403080871657E-2</v>
      </c>
      <c r="O655" s="312"/>
    </row>
    <row r="656" spans="2:15" x14ac:dyDescent="0.25">
      <c r="B656" s="141"/>
      <c r="C656" s="142"/>
      <c r="D656" s="142"/>
      <c r="E656" s="142"/>
      <c r="F656" s="142"/>
      <c r="G656" s="142"/>
      <c r="H656" s="146"/>
      <c r="I656" s="142"/>
      <c r="J656" s="142"/>
      <c r="K656" s="142"/>
      <c r="L656" s="142"/>
      <c r="M656" s="142"/>
      <c r="N656" s="142"/>
      <c r="O656" s="312"/>
    </row>
    <row r="657" spans="2:15" x14ac:dyDescent="0.25">
      <c r="B657" s="154" t="s">
        <v>148</v>
      </c>
      <c r="C657" s="142">
        <f>0.76/1000</f>
        <v>7.6000000000000004E-4</v>
      </c>
      <c r="D657" s="147">
        <f>+D618+O618</f>
        <v>335.29202196569247</v>
      </c>
      <c r="E657" s="144" t="s">
        <v>169</v>
      </c>
      <c r="F657" s="143">
        <v>119.71</v>
      </c>
      <c r="G657" s="143">
        <f>63/1000</f>
        <v>6.3E-2</v>
      </c>
      <c r="H657" s="146">
        <f>+PI()*G657^2/4</f>
        <v>3.1172453105244723E-3</v>
      </c>
      <c r="I657" s="147">
        <f>+D653+O653</f>
        <v>335.18959240913125</v>
      </c>
      <c r="J657" s="261">
        <f>+D657</f>
        <v>335.29202196569247</v>
      </c>
      <c r="K657" s="147">
        <f>+I657-J657</f>
        <v>-0.10242955656121921</v>
      </c>
      <c r="L657" s="142">
        <f>(-2*POWER(2*9.81*G657*ABS(K657)/F657,0.5))*(LOG10(($D$2/(3.7*G657))+((2.51*$D$3*POWER(F657,0.5))/(G657*POWER(2*9.81*G657*ABS(K657),0.5)))))</f>
        <v>0.18896535579677243</v>
      </c>
      <c r="M657" s="146">
        <f>+IF(K657&lt;0,-H657*L657,H657*L657)</f>
        <v>-5.8905136920907721E-4</v>
      </c>
      <c r="N657" s="142">
        <f>+M657/K657</f>
        <v>5.7507948778145693E-3</v>
      </c>
      <c r="O657" s="311">
        <f>2*M659/N659</f>
        <v>2.555050715676447E-3</v>
      </c>
    </row>
    <row r="658" spans="2:15" x14ac:dyDescent="0.25">
      <c r="B658" s="141"/>
      <c r="C658" s="142"/>
      <c r="D658" s="142"/>
      <c r="E658" s="144" t="s">
        <v>122</v>
      </c>
      <c r="F658" s="143">
        <v>283.68</v>
      </c>
      <c r="G658" s="143">
        <f>75/1000</f>
        <v>7.4999999999999997E-2</v>
      </c>
      <c r="H658" s="146">
        <f>+PI()*G658^2/4</f>
        <v>4.4178646691106467E-3</v>
      </c>
      <c r="I658" s="147">
        <f>+D622+O622</f>
        <v>335.75072133758459</v>
      </c>
      <c r="J658" s="261">
        <f>+D657</f>
        <v>335.29202196569247</v>
      </c>
      <c r="K658" s="147">
        <f>+I658-J658</f>
        <v>0.45869937189212351</v>
      </c>
      <c r="L658" s="262">
        <f>(-2*POWER(2*9.81*G658*ABS(K658)/F658,0.5))*(LOG10(($D$2/(3.7*G658))+((2.51*$D$3*POWER(F658,0.5))/(G658*POWER(2*9.81*G658*ABS(K658),0.5)))))</f>
        <v>0.30788322361740517</v>
      </c>
      <c r="M658" s="146">
        <f>+IF(K658&lt;0,-H658*L658,H658*L658)</f>
        <v>1.3601864158312269E-3</v>
      </c>
      <c r="N658" s="142">
        <f>+M658/K658</f>
        <v>2.9653112674222588E-3</v>
      </c>
      <c r="O658" s="311"/>
    </row>
    <row r="659" spans="2:15" ht="15.75" x14ac:dyDescent="0.3">
      <c r="B659" s="141"/>
      <c r="C659" s="142"/>
      <c r="D659" s="142"/>
      <c r="E659" s="142"/>
      <c r="F659" s="142"/>
      <c r="G659" s="142"/>
      <c r="H659" s="142"/>
      <c r="I659" s="142"/>
      <c r="J659" s="142"/>
      <c r="K659" s="142"/>
      <c r="L659" s="149" t="s">
        <v>166</v>
      </c>
      <c r="M659" s="150">
        <f>+SUM(M657:M658)-C657</f>
        <v>1.1135046622149617E-5</v>
      </c>
      <c r="N659" s="151">
        <f>+SUM(N657:N658)</f>
        <v>8.7161061452368273E-3</v>
      </c>
      <c r="O659" s="312"/>
    </row>
    <row r="660" spans="2:15" x14ac:dyDescent="0.25">
      <c r="B660" s="154"/>
      <c r="C660" s="142"/>
      <c r="D660" s="142"/>
      <c r="E660" s="142"/>
      <c r="F660" s="142"/>
      <c r="G660" s="142"/>
      <c r="H660" s="142"/>
      <c r="I660" s="142"/>
      <c r="J660" s="142"/>
      <c r="K660" s="142"/>
      <c r="L660" s="142"/>
      <c r="M660" s="142"/>
      <c r="N660" s="142"/>
      <c r="O660" s="312"/>
    </row>
    <row r="661" spans="2:15" x14ac:dyDescent="0.25">
      <c r="B661" s="154" t="s">
        <v>142</v>
      </c>
      <c r="C661" s="142">
        <f>3.71/1000</f>
        <v>3.7099999999999998E-3</v>
      </c>
      <c r="D661" s="147">
        <f>+D622+O622</f>
        <v>335.75072133758459</v>
      </c>
      <c r="E661" s="144" t="s">
        <v>168</v>
      </c>
      <c r="F661" s="143">
        <v>184.94</v>
      </c>
      <c r="G661" s="145">
        <f>110/1000</f>
        <v>0.11</v>
      </c>
      <c r="H661" s="146">
        <f>+PI()*G661^2/4</f>
        <v>9.5033177771091243E-3</v>
      </c>
      <c r="I661" s="147">
        <f>+D647+O647</f>
        <v>335.22870963746391</v>
      </c>
      <c r="J661" s="261">
        <f>+D661</f>
        <v>335.75072133758459</v>
      </c>
      <c r="K661" s="147">
        <f>+I661-J661</f>
        <v>-0.52201170012068587</v>
      </c>
      <c r="L661" s="262">
        <f>(-2*POWER(2*9.81*G661*ABS(K661)/F661,0.5))*(LOG10(($D$2/(3.7*G661))+((2.51*$D$3*POWER(F661,0.5))/(G661*POWER(2*9.81*G661*ABS(K661),0.5)))))</f>
        <v>0.55015287818371139</v>
      </c>
      <c r="M661" s="146">
        <f>+IF(K661&lt;0,-H661*L661,H661*L661)</f>
        <v>-5.2282776273710153E-3</v>
      </c>
      <c r="N661" s="142">
        <f>+M661/K661</f>
        <v>1.0015633033057057E-2</v>
      </c>
      <c r="O661" s="311">
        <f>2*M664/N664</f>
        <v>2.1506780492448175E-3</v>
      </c>
    </row>
    <row r="662" spans="2:15" x14ac:dyDescent="0.25">
      <c r="B662" s="141"/>
      <c r="C662" s="142"/>
      <c r="D662" s="142"/>
      <c r="E662" s="144" t="s">
        <v>171</v>
      </c>
      <c r="F662" s="143">
        <v>283.68</v>
      </c>
      <c r="G662" s="143">
        <f>75/1000</f>
        <v>7.4999999999999997E-2</v>
      </c>
      <c r="H662" s="146">
        <f>+PI()*G662^2/4</f>
        <v>4.4178646691106467E-3</v>
      </c>
      <c r="I662" s="147">
        <f>+D657+O657</f>
        <v>335.29457701640814</v>
      </c>
      <c r="J662" s="261">
        <f>+D661</f>
        <v>335.75072133758459</v>
      </c>
      <c r="K662" s="147">
        <f>+I662-J662</f>
        <v>-0.45614432117645265</v>
      </c>
      <c r="L662" s="262">
        <f>(-2*POWER(2*9.81*G662*ABS(K662)/F662,0.5))*(LOG10(($D$2/(3.7*G662))+((2.51*$D$3*POWER(F662,0.5))/(G662*POWER(2*9.81*G662*ABS(K662),0.5)))))</f>
        <v>0.30690745072764092</v>
      </c>
      <c r="M662" s="146">
        <f>+IF(K662&lt;0,-H662*L662,H662*L662)</f>
        <v>-1.3558755832564614E-3</v>
      </c>
      <c r="N662" s="142">
        <f>+M662/K662</f>
        <v>2.9724705982516466E-3</v>
      </c>
      <c r="O662" s="311"/>
    </row>
    <row r="663" spans="2:15" x14ac:dyDescent="0.25">
      <c r="B663" s="141"/>
      <c r="C663" s="142"/>
      <c r="D663" s="142"/>
      <c r="E663" s="144" t="s">
        <v>170</v>
      </c>
      <c r="F663" s="143">
        <v>372.26</v>
      </c>
      <c r="G663" s="145">
        <f>110/1000</f>
        <v>0.11</v>
      </c>
      <c r="H663" s="146">
        <f>+PI()*G663^2/4</f>
        <v>9.5033177771091243E-3</v>
      </c>
      <c r="I663" s="147">
        <v>339.29610096713299</v>
      </c>
      <c r="J663" s="261">
        <f>+D661</f>
        <v>335.75072133758459</v>
      </c>
      <c r="K663" s="147">
        <f>+I663-J663</f>
        <v>3.5453796295483926</v>
      </c>
      <c r="L663" s="262">
        <f>(-2*POWER(2*9.81*G663*ABS(K663)/F663,0.5))*(LOG10(($D$2/(3.7*G663))+((2.51*$D$3*POWER(F663,0.5))/(G663*POWER(2*9.81*G663*ABS(K663),0.5)))))</f>
        <v>1.0850155221878552</v>
      </c>
      <c r="M663" s="146">
        <f>+IF(K663&lt;0,-H663*L663,H663*L663)</f>
        <v>1.0311247300447184E-2</v>
      </c>
      <c r="N663" s="142">
        <f>+M663/K663</f>
        <v>2.9083619746979312E-3</v>
      </c>
      <c r="O663" s="311"/>
    </row>
    <row r="664" spans="2:15" ht="16.5" thickBot="1" x14ac:dyDescent="0.35">
      <c r="B664" s="299"/>
      <c r="C664" s="300"/>
      <c r="D664" s="300"/>
      <c r="E664" s="300"/>
      <c r="F664" s="300"/>
      <c r="G664" s="300"/>
      <c r="H664" s="300"/>
      <c r="I664" s="300"/>
      <c r="J664" s="300"/>
      <c r="K664" s="300"/>
      <c r="L664" s="301" t="s">
        <v>166</v>
      </c>
      <c r="M664" s="302">
        <f>+SUM(M661:M663)-C661</f>
        <v>1.7094089819706844E-5</v>
      </c>
      <c r="N664" s="303">
        <f>+SUM(N661:N663)</f>
        <v>1.5896465606006636E-2</v>
      </c>
      <c r="O664" s="313"/>
    </row>
    <row r="666" spans="2:15" ht="15.75" thickBot="1" x14ac:dyDescent="0.3"/>
    <row r="667" spans="2:15" ht="15.75" thickBot="1" x14ac:dyDescent="0.3">
      <c r="B667" s="131">
        <f>+B628+1</f>
        <v>18</v>
      </c>
      <c r="D667" s="297"/>
    </row>
    <row r="668" spans="2:15" ht="32.25" thickBot="1" x14ac:dyDescent="0.3">
      <c r="B668" s="125" t="s">
        <v>151</v>
      </c>
      <c r="C668" s="298" t="s">
        <v>161</v>
      </c>
      <c r="D668" s="298" t="s">
        <v>153</v>
      </c>
      <c r="E668" s="125" t="s">
        <v>152</v>
      </c>
      <c r="F668" s="125" t="s">
        <v>78</v>
      </c>
      <c r="G668" s="125" t="s">
        <v>115</v>
      </c>
      <c r="H668" s="125" t="s">
        <v>154</v>
      </c>
      <c r="I668" s="125" t="s">
        <v>155</v>
      </c>
      <c r="J668" s="125" t="s">
        <v>156</v>
      </c>
      <c r="K668" s="125" t="s">
        <v>157</v>
      </c>
      <c r="L668" s="125" t="s">
        <v>82</v>
      </c>
      <c r="M668" s="125" t="s">
        <v>164</v>
      </c>
      <c r="N668" s="125" t="s">
        <v>158</v>
      </c>
      <c r="O668" s="309" t="s">
        <v>165</v>
      </c>
    </row>
    <row r="669" spans="2:15" x14ac:dyDescent="0.25">
      <c r="B669" s="132" t="s">
        <v>127</v>
      </c>
      <c r="C669" s="133">
        <f>2.97/1000</f>
        <v>2.97E-3</v>
      </c>
      <c r="D669" s="134">
        <f>+D630+O630</f>
        <v>336.44392590405954</v>
      </c>
      <c r="E669" s="135" t="s">
        <v>110</v>
      </c>
      <c r="F669" s="136">
        <v>310.83</v>
      </c>
      <c r="G669" s="137">
        <f>110/1000</f>
        <v>0.11</v>
      </c>
      <c r="H669" s="138">
        <f>+PI()*G669^2/4</f>
        <v>9.5033177771091243E-3</v>
      </c>
      <c r="I669" s="134">
        <v>339.29610096713299</v>
      </c>
      <c r="J669" s="134">
        <f>+D669</f>
        <v>336.44392590405954</v>
      </c>
      <c r="K669" s="134">
        <f>+I669-J669</f>
        <v>2.8521750630734459</v>
      </c>
      <c r="L669" s="133">
        <f>(-2*POWER(2*9.81*G669*ABS(K669)/F669,0.5))*(LOG10(($D$2/(3.7*G669))+((2.51*$D$3*POWER(F669,0.5))/(G669*POWER(2*9.81*G669*ABS(K669),0.5)))))</f>
        <v>1.0627876853726104</v>
      </c>
      <c r="M669" s="139">
        <f>+IF(K669&lt;0,-H669*L669,H669*L669)</f>
        <v>1.0100009103694187E-2</v>
      </c>
      <c r="N669" s="133">
        <f>+M669/K669</f>
        <v>3.5411603005920059E-3</v>
      </c>
      <c r="O669" s="310">
        <f>2*M671/N671</f>
        <v>1.759133570532403E-3</v>
      </c>
    </row>
    <row r="670" spans="2:15" x14ac:dyDescent="0.25">
      <c r="B670" s="141"/>
      <c r="C670" s="142"/>
      <c r="D670" s="143"/>
      <c r="E670" s="144" t="s">
        <v>138</v>
      </c>
      <c r="F670" s="143">
        <v>240.22</v>
      </c>
      <c r="G670" s="145">
        <f>110/1000</f>
        <v>0.11</v>
      </c>
      <c r="H670" s="146">
        <f>+PI()*G670^2/4</f>
        <v>9.5033177771091243E-3</v>
      </c>
      <c r="I670" s="147">
        <f>+D634+O634</f>
        <v>335.26620503556347</v>
      </c>
      <c r="J670" s="147">
        <f>+D669</f>
        <v>336.44392590405954</v>
      </c>
      <c r="K670" s="147">
        <f>+I670-J670</f>
        <v>-1.1777208684960669</v>
      </c>
      <c r="L670" s="142">
        <f>(-2*POWER(2*9.81*G670*ABS(K670)/F670,0.5))*(LOG10(($D$2/(3.7*G670))+((2.51*$D$3*POWER(F670,0.5))/(G670*POWER(2*9.81*G670*ABS(K670),0.5)))))</f>
        <v>0.74937784043658495</v>
      </c>
      <c r="M670" s="146">
        <f>+IF(K670&lt;0,-H670*L670,H670*L670)</f>
        <v>-7.1215757527926422E-3</v>
      </c>
      <c r="N670" s="142">
        <f>+M670/K670</f>
        <v>6.0469131041948803E-3</v>
      </c>
      <c r="O670" s="311"/>
    </row>
    <row r="671" spans="2:15" ht="15.75" x14ac:dyDescent="0.3">
      <c r="B671" s="141"/>
      <c r="C671" s="142"/>
      <c r="D671" s="143"/>
      <c r="E671" s="144"/>
      <c r="F671" s="143"/>
      <c r="G671" s="145"/>
      <c r="H671" s="146"/>
      <c r="I671" s="147"/>
      <c r="J671" s="147"/>
      <c r="K671" s="147"/>
      <c r="L671" s="149" t="s">
        <v>166</v>
      </c>
      <c r="M671" s="150">
        <f>+SUM(M669:M670)-C669</f>
        <v>8.4333509015447651E-6</v>
      </c>
      <c r="N671" s="151">
        <f>+SUM(N669:N670)</f>
        <v>9.5880734047868871E-3</v>
      </c>
      <c r="O671" s="311"/>
    </row>
    <row r="672" spans="2:15" x14ac:dyDescent="0.25">
      <c r="B672" s="141"/>
      <c r="C672" s="142"/>
      <c r="D672" s="143"/>
      <c r="E672" s="144"/>
      <c r="F672" s="142"/>
      <c r="G672" s="142"/>
      <c r="H672" s="146"/>
      <c r="I672" s="152"/>
      <c r="J672" s="142"/>
      <c r="K672" s="142"/>
      <c r="L672" s="142"/>
      <c r="M672" s="142"/>
      <c r="N672" s="142"/>
      <c r="O672" s="312"/>
    </row>
    <row r="673" spans="2:15" x14ac:dyDescent="0.25">
      <c r="B673" s="154" t="s">
        <v>128</v>
      </c>
      <c r="C673" s="142">
        <f>3.73/1000</f>
        <v>3.7299999999999998E-3</v>
      </c>
      <c r="D673" s="147">
        <f>+D634+O634</f>
        <v>335.26620503556347</v>
      </c>
      <c r="E673" s="144" t="s">
        <v>138</v>
      </c>
      <c r="F673" s="143">
        <v>240.22</v>
      </c>
      <c r="G673" s="155">
        <f>110/1000</f>
        <v>0.11</v>
      </c>
      <c r="H673" s="146">
        <f>+PI()*G673^2/4</f>
        <v>9.5033177771091243E-3</v>
      </c>
      <c r="I673" s="156">
        <f>+D669+O669</f>
        <v>336.44568503763008</v>
      </c>
      <c r="J673" s="147">
        <f>+D673</f>
        <v>335.26620503556347</v>
      </c>
      <c r="K673" s="147">
        <f>+I673-J673</f>
        <v>1.1794800020666116</v>
      </c>
      <c r="L673" s="142">
        <f>(-2*POWER(2*9.81*G673*ABS(K673)/F673,0.5))*(LOG10(($D$2/(3.7*G673))+((2.51*$D$3*POWER(F673,0.5))/(G673*POWER(2*9.81*G673*ABS(K673),0.5)))))</f>
        <v>0.75000294247377053</v>
      </c>
      <c r="M673" s="146">
        <f>+IF(K673&lt;0,-H673*L673,H673*L673)</f>
        <v>7.1275162960951349E-3</v>
      </c>
      <c r="N673" s="142">
        <f>+M673/K673</f>
        <v>6.0429310235075992E-3</v>
      </c>
      <c r="O673" s="311">
        <f>2*M676/N676</f>
        <v>2.5714808564935563E-3</v>
      </c>
    </row>
    <row r="674" spans="2:15" x14ac:dyDescent="0.25">
      <c r="B674" s="141"/>
      <c r="C674" s="142"/>
      <c r="D674" s="143"/>
      <c r="E674" s="144" t="s">
        <v>139</v>
      </c>
      <c r="F674" s="147">
        <v>237.3</v>
      </c>
      <c r="G674" s="155">
        <f>110/1000</f>
        <v>0.11</v>
      </c>
      <c r="H674" s="146">
        <f>+PI()*G674^2/4</f>
        <v>9.5033177771091243E-3</v>
      </c>
      <c r="I674" s="156">
        <f>+D639+O639</f>
        <v>335.07310779556042</v>
      </c>
      <c r="J674" s="147">
        <f>+D673</f>
        <v>335.26620503556347</v>
      </c>
      <c r="K674" s="147">
        <f>+I674-J674</f>
        <v>-0.1930972400030555</v>
      </c>
      <c r="L674" s="142">
        <f>(-2*POWER(2*9.81*G674*ABS(K674)/F674,0.5))*(LOG10(($D$2/(3.7*G674))+((2.51*$D$3*POWER(F674,0.5))/(G674*POWER(2*9.81*G674*ABS(K674),0.5)))))</f>
        <v>0.27296292958702695</v>
      </c>
      <c r="M674" s="146">
        <f>+IF(K674&lt;0,-H674*L674,H674*L674)</f>
        <v>-2.5940534612361793E-3</v>
      </c>
      <c r="N674" s="142">
        <f>+M674/K674</f>
        <v>1.3433923038957636E-2</v>
      </c>
      <c r="O674" s="311"/>
    </row>
    <row r="675" spans="2:15" x14ac:dyDescent="0.25">
      <c r="B675" s="141"/>
      <c r="C675" s="142"/>
      <c r="D675" s="143"/>
      <c r="E675" s="144" t="s">
        <v>112</v>
      </c>
      <c r="F675" s="143">
        <v>401.36</v>
      </c>
      <c r="G675" s="155">
        <f>110/1000</f>
        <v>0.11</v>
      </c>
      <c r="H675" s="146">
        <f>+PI()*G675^2/4</f>
        <v>9.5033177771091243E-3</v>
      </c>
      <c r="I675" s="156">
        <f>+D647+O647</f>
        <v>335.22870963746391</v>
      </c>
      <c r="J675" s="147">
        <f>+D673</f>
        <v>335.26620503556347</v>
      </c>
      <c r="K675" s="147">
        <f>+I675-J675</f>
        <v>-3.7495398099565591E-2</v>
      </c>
      <c r="L675" s="142">
        <f>(-2*POWER(2*9.81*G675*ABS(K675)/F675,0.5))*(LOG10(($D$2/(3.7*G675))+((2.51*$D$3*POWER(F675,0.5))/(G675*POWER(2*9.81*G675*ABS(K675),0.5)))))</f>
        <v>7.9194772272563552E-2</v>
      </c>
      <c r="M675" s="146">
        <f>+IF(K675&lt;0,-H675*L675,H675*L675)</f>
        <v>-7.5261308719196194E-4</v>
      </c>
      <c r="N675" s="142">
        <f>+M675/K675</f>
        <v>2.0072145525524675E-2</v>
      </c>
      <c r="O675" s="311"/>
    </row>
    <row r="676" spans="2:15" ht="15.75" x14ac:dyDescent="0.3">
      <c r="B676" s="141"/>
      <c r="C676" s="142"/>
      <c r="D676" s="143"/>
      <c r="E676" s="144"/>
      <c r="F676" s="143"/>
      <c r="G676" s="155"/>
      <c r="H676" s="146"/>
      <c r="I676" s="156"/>
      <c r="J676" s="147"/>
      <c r="K676" s="147"/>
      <c r="L676" s="149" t="s">
        <v>166</v>
      </c>
      <c r="M676" s="150">
        <f>+SUM(M673:M675)-C673</f>
        <v>5.0849747666993801E-5</v>
      </c>
      <c r="N676" s="151">
        <f>+SUM(N673:N675)</f>
        <v>3.9548999587989908E-2</v>
      </c>
      <c r="O676" s="312"/>
    </row>
    <row r="677" spans="2:15" x14ac:dyDescent="0.25">
      <c r="B677" s="141"/>
      <c r="C677" s="142"/>
      <c r="D677" s="143"/>
      <c r="E677" s="144"/>
      <c r="F677" s="142"/>
      <c r="G677" s="142"/>
      <c r="H677" s="146"/>
      <c r="I677" s="152"/>
      <c r="J677" s="143"/>
      <c r="K677" s="142"/>
      <c r="L677" s="142"/>
      <c r="M677" s="142"/>
      <c r="N677" s="142"/>
      <c r="O677" s="312"/>
    </row>
    <row r="678" spans="2:15" x14ac:dyDescent="0.25">
      <c r="B678" s="154" t="s">
        <v>141</v>
      </c>
      <c r="C678" s="179">
        <f>1.9/1000</f>
        <v>1.9E-3</v>
      </c>
      <c r="D678" s="147">
        <f>+D639+O639</f>
        <v>335.07310779556042</v>
      </c>
      <c r="E678" s="144" t="s">
        <v>139</v>
      </c>
      <c r="F678" s="147">
        <v>237.3</v>
      </c>
      <c r="G678" s="155">
        <f>110/1000</f>
        <v>0.11</v>
      </c>
      <c r="H678" s="146">
        <f>+PI()*G678^2/4</f>
        <v>9.5033177771091243E-3</v>
      </c>
      <c r="I678" s="156">
        <f>+D673+O673</f>
        <v>335.26877651641996</v>
      </c>
      <c r="J678" s="147">
        <f>+D678</f>
        <v>335.07310779556042</v>
      </c>
      <c r="K678" s="147">
        <f>+I678-J678</f>
        <v>0.19566872085954401</v>
      </c>
      <c r="L678" s="142">
        <f>(-2*POWER(2*9.81*G678*ABS(K678)/F678,0.5))*(LOG10(($D$2/(3.7*G678))+((2.51*$D$3*POWER(F678,0.5))/(G678*POWER(2*9.81*G678*ABS(K678),0.5)))))</f>
        <v>0.27501519386160045</v>
      </c>
      <c r="M678" s="146">
        <f>+IF(K678&lt;0,-H678*L678,H678*L678)</f>
        <v>2.6135567808000595E-3</v>
      </c>
      <c r="N678" s="142">
        <f>+M678/K678</f>
        <v>1.3357049452355428E-2</v>
      </c>
      <c r="O678" s="311">
        <f>2*M680/N680</f>
        <v>2.6006550445824036E-3</v>
      </c>
    </row>
    <row r="679" spans="2:15" x14ac:dyDescent="0.25">
      <c r="B679" s="141"/>
      <c r="C679" s="142"/>
      <c r="D679" s="143"/>
      <c r="E679" s="144" t="s">
        <v>117</v>
      </c>
      <c r="F679" s="143">
        <v>401.35</v>
      </c>
      <c r="G679" s="143">
        <f>75/1000</f>
        <v>7.4999999999999997E-2</v>
      </c>
      <c r="H679" s="146">
        <f>+PI()*G679^2/4</f>
        <v>4.4178646691106467E-3</v>
      </c>
      <c r="I679" s="156">
        <f>+D643+O643</f>
        <v>334.87442861418953</v>
      </c>
      <c r="J679" s="147">
        <f>+D678</f>
        <v>335.07310779556042</v>
      </c>
      <c r="K679" s="147">
        <f>+I679-J679</f>
        <v>-0.19867918137089191</v>
      </c>
      <c r="L679" s="142">
        <f>(-2*POWER(2*9.81*G679*ABS(K679)/F679,0.5))*(LOG10(($D$2/(3.7*G679))+((2.51*$D$3*POWER(F679,0.5))/(G679*POWER(2*9.81*G679*ABS(K679),0.5)))))</f>
        <v>0.15656011809520995</v>
      </c>
      <c r="M679" s="146">
        <f>+IF(K679&lt;0,-H679*L679,H679*L679)</f>
        <v>-6.9166141432461844E-4</v>
      </c>
      <c r="N679" s="142">
        <f>+M679/K679</f>
        <v>3.4812978871371189E-3</v>
      </c>
      <c r="O679" s="311"/>
    </row>
    <row r="680" spans="2:15" ht="15.75" x14ac:dyDescent="0.3">
      <c r="B680" s="141"/>
      <c r="C680" s="142"/>
      <c r="D680" s="143"/>
      <c r="E680" s="144"/>
      <c r="F680" s="142"/>
      <c r="G680" s="142"/>
      <c r="H680" s="146"/>
      <c r="I680" s="152"/>
      <c r="J680" s="143"/>
      <c r="K680" s="142"/>
      <c r="L680" s="149" t="s">
        <v>166</v>
      </c>
      <c r="M680" s="150">
        <f>+SUM(M678:M679)-C678</f>
        <v>2.1895366475440997E-5</v>
      </c>
      <c r="N680" s="151">
        <f>+SUM(N678:N679)</f>
        <v>1.6838347339492549E-2</v>
      </c>
      <c r="O680" s="312"/>
    </row>
    <row r="681" spans="2:15" ht="15.75" x14ac:dyDescent="0.3">
      <c r="B681" s="141"/>
      <c r="C681" s="142"/>
      <c r="D681" s="143"/>
      <c r="E681" s="144"/>
      <c r="F681" s="142"/>
      <c r="G681" s="142"/>
      <c r="H681" s="146"/>
      <c r="I681" s="152"/>
      <c r="J681" s="143"/>
      <c r="K681" s="142"/>
      <c r="L681" s="149"/>
      <c r="M681" s="150"/>
      <c r="N681" s="151"/>
      <c r="O681" s="312"/>
    </row>
    <row r="682" spans="2:15" x14ac:dyDescent="0.25">
      <c r="B682" s="154" t="s">
        <v>145</v>
      </c>
      <c r="C682" s="143">
        <f>1.95/1000</f>
        <v>1.9499999999999999E-3</v>
      </c>
      <c r="D682" s="147">
        <f>+D643+O643</f>
        <v>334.87442861418953</v>
      </c>
      <c r="E682" s="144" t="s">
        <v>117</v>
      </c>
      <c r="F682" s="143">
        <v>401.35</v>
      </c>
      <c r="G682" s="143">
        <f>75/1000</f>
        <v>7.4999999999999997E-2</v>
      </c>
      <c r="H682" s="146">
        <f>+PI()*G682^2/4</f>
        <v>4.4178646691106467E-3</v>
      </c>
      <c r="I682" s="147">
        <f>+D678+O678</f>
        <v>335.07570845060502</v>
      </c>
      <c r="J682" s="147">
        <f>+D682</f>
        <v>334.87442861418953</v>
      </c>
      <c r="K682" s="147">
        <f>+I682-J682</f>
        <v>0.20127983641549463</v>
      </c>
      <c r="L682" s="262">
        <f>(-2*POWER(2*9.81*G682*ABS(K682)/F682,0.5))*(LOG10(($D$2/(3.7*G682))+((2.51*$D$3*POWER(F682,0.5))/(G682*POWER(2*9.81*G682*ABS(K682),0.5)))))</f>
        <v>0.15773421794729511</v>
      </c>
      <c r="M682" s="146">
        <f>+IF(K682&lt;0,-H682*L682,H682*L682)</f>
        <v>6.9684842857915352E-4</v>
      </c>
      <c r="N682" s="142">
        <f>+M682/K682</f>
        <v>3.4620876138863445E-3</v>
      </c>
      <c r="O682" s="311">
        <f>2*M684/N684</f>
        <v>2.6112314424283261E-3</v>
      </c>
    </row>
    <row r="683" spans="2:15" x14ac:dyDescent="0.25">
      <c r="B683" s="141"/>
      <c r="C683" s="142"/>
      <c r="D683" s="143"/>
      <c r="E683" s="144" t="s">
        <v>167</v>
      </c>
      <c r="F683" s="143">
        <v>249.85</v>
      </c>
      <c r="G683" s="143">
        <f>75/1000</f>
        <v>7.4999999999999997E-2</v>
      </c>
      <c r="H683" s="146">
        <f>+PI()*G683^2/4</f>
        <v>4.4178646691106467E-3</v>
      </c>
      <c r="I683" s="147">
        <f>+D647+O647</f>
        <v>335.22870963746391</v>
      </c>
      <c r="J683" s="147">
        <f>+D682</f>
        <v>334.87442861418953</v>
      </c>
      <c r="K683" s="147">
        <f>+I683-J683</f>
        <v>0.35428102327438182</v>
      </c>
      <c r="L683" s="142">
        <f>(-2*POWER(2*9.81*G683*ABS(K683)/F683,0.5))*(LOG10(($D$2/(3.7*G683))+((2.51*$D$3*POWER(F683,0.5))/(G683*POWER(2*9.81*G683*ABS(K683),0.5)))))</f>
        <v>0.28573163871497465</v>
      </c>
      <c r="M683" s="146">
        <f>+IF(K683&lt;0,-H683*L683,H683*L683)</f>
        <v>1.2623237115259743E-3</v>
      </c>
      <c r="N683" s="142">
        <f>+M683/K683</f>
        <v>3.5630576536647748E-3</v>
      </c>
      <c r="O683" s="311"/>
    </row>
    <row r="684" spans="2:15" ht="15.75" x14ac:dyDescent="0.3">
      <c r="B684" s="141"/>
      <c r="C684" s="142"/>
      <c r="D684" s="152"/>
      <c r="E684" s="144"/>
      <c r="F684" s="142"/>
      <c r="G684" s="142"/>
      <c r="H684" s="146"/>
      <c r="I684" s="152"/>
      <c r="J684" s="143"/>
      <c r="K684" s="142"/>
      <c r="L684" s="149" t="s">
        <v>166</v>
      </c>
      <c r="M684" s="150">
        <f>+SUM(M682:M683)-C682</f>
        <v>9.1721401051280196E-6</v>
      </c>
      <c r="N684" s="151">
        <f>+SUM(N682:N683)</f>
        <v>7.0251452675511193E-3</v>
      </c>
      <c r="O684" s="312"/>
    </row>
    <row r="685" spans="2:15" x14ac:dyDescent="0.25">
      <c r="B685" s="141"/>
      <c r="C685" s="142"/>
      <c r="D685" s="152"/>
      <c r="E685" s="144"/>
      <c r="F685" s="142"/>
      <c r="G685" s="142"/>
      <c r="H685" s="146"/>
      <c r="I685" s="152"/>
      <c r="J685" s="143"/>
      <c r="K685" s="142"/>
      <c r="L685" s="142"/>
      <c r="M685" s="142"/>
      <c r="N685" s="142"/>
      <c r="O685" s="312"/>
    </row>
    <row r="686" spans="2:15" x14ac:dyDescent="0.25">
      <c r="B686" s="154" t="s">
        <v>146</v>
      </c>
      <c r="C686" s="143">
        <f>4.52/1000</f>
        <v>4.5199999999999997E-3</v>
      </c>
      <c r="D686" s="156">
        <f>+D647+O647</f>
        <v>335.22870963746391</v>
      </c>
      <c r="E686" s="144" t="s">
        <v>112</v>
      </c>
      <c r="F686" s="143">
        <v>401.36</v>
      </c>
      <c r="G686" s="145">
        <f>110/1000</f>
        <v>0.11</v>
      </c>
      <c r="H686" s="146">
        <f>+PI()*G686^2/4</f>
        <v>9.5033177771091243E-3</v>
      </c>
      <c r="I686" s="156">
        <f>+D673+O673</f>
        <v>335.26877651641996</v>
      </c>
      <c r="J686" s="147">
        <f>+D686</f>
        <v>335.22870963746391</v>
      </c>
      <c r="K686" s="147">
        <f>+I686-J686</f>
        <v>4.0066878956054097E-2</v>
      </c>
      <c r="L686" s="142">
        <f>(-2*POWER(2*9.81*G686*ABS(K686)/F686,0.5))*(LOG10(($D$2/(3.7*G686))+((2.51*$D$3*POWER(F686,0.5))/(G686*POWER(2*9.81*G686*ABS(K686),0.5)))))</f>
        <v>8.2287248591858042E-2</v>
      </c>
      <c r="M686" s="146">
        <f>+IF(K686&lt;0,-H686*L686,H686*L686)</f>
        <v>7.8200187237240234E-4</v>
      </c>
      <c r="N686" s="142">
        <f>+M686/K686</f>
        <v>1.9517414202142192E-2</v>
      </c>
      <c r="O686" s="311">
        <f>2*M690/N690</f>
        <v>2.4542540194354735E-3</v>
      </c>
    </row>
    <row r="687" spans="2:15" x14ac:dyDescent="0.25">
      <c r="B687" s="141"/>
      <c r="C687" s="142"/>
      <c r="D687" s="152"/>
      <c r="E687" s="144" t="s">
        <v>167</v>
      </c>
      <c r="F687" s="143">
        <v>249.85</v>
      </c>
      <c r="G687" s="145">
        <f>75/1000</f>
        <v>7.4999999999999997E-2</v>
      </c>
      <c r="H687" s="146">
        <f>+PI()*G687^2/4</f>
        <v>4.4178646691106467E-3</v>
      </c>
      <c r="I687" s="156">
        <f>+D682+O682</f>
        <v>334.87703984563194</v>
      </c>
      <c r="J687" s="147">
        <f>+D686</f>
        <v>335.22870963746391</v>
      </c>
      <c r="K687" s="147">
        <f>+I687-J687</f>
        <v>-0.35166979183196645</v>
      </c>
      <c r="L687" s="142">
        <f>(-2*POWER(2*9.81*G687*ABS(K687)/F687,0.5))*(LOG10(($D$2/(3.7*G687))+((2.51*$D$3*POWER(F687,0.5))/(G687*POWER(2*9.81*G687*ABS(K687),0.5)))))</f>
        <v>0.28453153975009537</v>
      </c>
      <c r="M687" s="146">
        <f>+IF(K687&lt;0,-H687*L687,H687*L687)</f>
        <v>-1.257021836709598E-3</v>
      </c>
      <c r="N687" s="142">
        <f>+M687/K687</f>
        <v>3.5744379127969667E-3</v>
      </c>
      <c r="O687" s="311"/>
    </row>
    <row r="688" spans="2:15" x14ac:dyDescent="0.25">
      <c r="B688" s="141"/>
      <c r="C688" s="142"/>
      <c r="D688" s="152"/>
      <c r="E688" s="144" t="s">
        <v>140</v>
      </c>
      <c r="F688" s="143">
        <v>298.01</v>
      </c>
      <c r="G688" s="145">
        <f>63/1000</f>
        <v>6.3E-2</v>
      </c>
      <c r="H688" s="146">
        <f>+PI()*G688^2/4</f>
        <v>3.1172453105244723E-3</v>
      </c>
      <c r="I688" s="156">
        <f>+D653+O653</f>
        <v>335.18959240913125</v>
      </c>
      <c r="J688" s="147">
        <f>+D686</f>
        <v>335.22870963746391</v>
      </c>
      <c r="K688" s="147">
        <f>+I688-J688</f>
        <v>-3.911722833265685E-2</v>
      </c>
      <c r="L688" s="142">
        <f>(-2*POWER(2*9.81*G688*ABS(K688)/F688,0.5))*(LOG10(($D$2/(3.7*G688))+((2.51*$D$3*POWER(F688,0.5))/(G688*POWER(2*9.81*G688*ABS(K688),0.5)))))</f>
        <v>6.3676654515486222E-2</v>
      </c>
      <c r="M688" s="146">
        <f>+IF(K688&lt;0,-H688*L688,H688*L688)</f>
        <v>-1.984957526782864E-4</v>
      </c>
      <c r="N688" s="142">
        <f>+M688/K688</f>
        <v>5.0743818296699996E-3</v>
      </c>
      <c r="O688" s="311"/>
    </row>
    <row r="689" spans="2:15" x14ac:dyDescent="0.25">
      <c r="B689" s="141"/>
      <c r="C689" s="142"/>
      <c r="D689" s="142"/>
      <c r="E689" s="144" t="s">
        <v>168</v>
      </c>
      <c r="F689" s="143">
        <v>184.94</v>
      </c>
      <c r="G689" s="145">
        <f>110/1000</f>
        <v>0.11</v>
      </c>
      <c r="H689" s="146">
        <f>+PI()*G689^2/4</f>
        <v>9.5033177771091243E-3</v>
      </c>
      <c r="I689" s="156">
        <f>+D661+O661</f>
        <v>335.75287201563384</v>
      </c>
      <c r="J689" s="147">
        <f>+D686</f>
        <v>335.22870963746391</v>
      </c>
      <c r="K689" s="147">
        <f>+I689-J689</f>
        <v>0.52416237816993316</v>
      </c>
      <c r="L689" s="142">
        <f>(-2*POWER(2*9.81*G689*ABS(K689)/F689,0.5))*(LOG10(($D$2/(3.7*G689))+((2.51*$D$3*POWER(F689,0.5))/(G689*POWER(2*9.81*G689*ABS(K689),0.5)))))</f>
        <v>0.55142295234503813</v>
      </c>
      <c r="M689" s="146">
        <f>+IF(K689&lt;0,-H689*L689,H689*L689)</f>
        <v>5.2403475457265987E-3</v>
      </c>
      <c r="N689" s="142">
        <f>+M689/K689</f>
        <v>9.9975651896704442E-3</v>
      </c>
      <c r="O689" s="311"/>
    </row>
    <row r="690" spans="2:15" ht="15.75" x14ac:dyDescent="0.3">
      <c r="B690" s="141"/>
      <c r="C690" s="142"/>
      <c r="D690" s="142"/>
      <c r="E690" s="142"/>
      <c r="F690" s="142"/>
      <c r="G690" s="142"/>
      <c r="H690" s="146"/>
      <c r="I690" s="152"/>
      <c r="J690" s="143"/>
      <c r="K690" s="142"/>
      <c r="L690" s="149" t="s">
        <v>166</v>
      </c>
      <c r="M690" s="150">
        <f>+SUM(M686:M689)-C686</f>
        <v>4.6831828711116873E-5</v>
      </c>
      <c r="N690" s="151">
        <f>+SUM(N686:N689)</f>
        <v>3.81637991342796E-2</v>
      </c>
      <c r="O690" s="312"/>
    </row>
    <row r="691" spans="2:15" x14ac:dyDescent="0.25">
      <c r="B691" s="141"/>
      <c r="C691" s="142"/>
      <c r="D691" s="142"/>
      <c r="E691" s="142"/>
      <c r="F691" s="142"/>
      <c r="G691" s="142"/>
      <c r="H691" s="146"/>
      <c r="I691" s="142"/>
      <c r="J691" s="143"/>
      <c r="K691" s="142"/>
      <c r="L691" s="142"/>
      <c r="M691" s="142"/>
      <c r="N691" s="142"/>
      <c r="O691" s="312"/>
    </row>
    <row r="692" spans="2:15" x14ac:dyDescent="0.25">
      <c r="B692" s="154" t="s">
        <v>147</v>
      </c>
      <c r="C692" s="142">
        <f>0.79/1000</f>
        <v>7.9000000000000001E-4</v>
      </c>
      <c r="D692" s="147">
        <f>+D653+O653</f>
        <v>335.18959240913125</v>
      </c>
      <c r="E692" s="144" t="s">
        <v>140</v>
      </c>
      <c r="F692" s="143">
        <v>298.01</v>
      </c>
      <c r="G692" s="143">
        <f>63/1000</f>
        <v>6.3E-2</v>
      </c>
      <c r="H692" s="146">
        <f>+PI()*G692^2/4</f>
        <v>3.1172453105244723E-3</v>
      </c>
      <c r="I692" s="147">
        <f>+D686+O686</f>
        <v>335.23116389148333</v>
      </c>
      <c r="J692" s="147">
        <f>+D692</f>
        <v>335.18959240913125</v>
      </c>
      <c r="K692" s="147">
        <f>+I692-J692</f>
        <v>4.1571482352082967E-2</v>
      </c>
      <c r="L692" s="142">
        <f>(-2*POWER(2*9.81*G692*ABS(K692)/F692,0.5))*(LOG10(($D$2/(3.7*G692))+((2.51*$D$3*POWER(F692,0.5))/(G692*POWER(2*9.81*G692*ABS(K692),0.5)))))</f>
        <v>6.599014247880125E-2</v>
      </c>
      <c r="M692" s="146">
        <f>+IF(K692&lt;0,-H692*L692,H692*L692)</f>
        <v>2.0570746218288497E-4</v>
      </c>
      <c r="N692" s="142">
        <f>+M692/K692</f>
        <v>4.9482830667590535E-3</v>
      </c>
      <c r="O692" s="311">
        <f>2*M694/N694</f>
        <v>2.4725572136617647E-3</v>
      </c>
    </row>
    <row r="693" spans="2:15" x14ac:dyDescent="0.25">
      <c r="B693" s="141"/>
      <c r="C693" s="142"/>
      <c r="D693" s="142"/>
      <c r="E693" s="144" t="s">
        <v>169</v>
      </c>
      <c r="F693" s="143">
        <v>119.71</v>
      </c>
      <c r="G693" s="143">
        <f>63/1000</f>
        <v>6.3E-2</v>
      </c>
      <c r="H693" s="146">
        <f>+PI()*G693^2/4</f>
        <v>3.1172453105244723E-3</v>
      </c>
      <c r="I693" s="147">
        <f>+D657+O657</f>
        <v>335.29457701640814</v>
      </c>
      <c r="J693" s="147">
        <f>+D692</f>
        <v>335.18959240913125</v>
      </c>
      <c r="K693" s="147">
        <f>+I693-J693</f>
        <v>0.10498460727689007</v>
      </c>
      <c r="L693" s="142">
        <f>(-2*POWER(2*9.81*G693*ABS(K693)/F693,0.5))*(LOG10(($D$2/(3.7*G693))+((2.51*$D$3*POWER(F693,0.5))/(G693*POWER(2*9.81*G693*ABS(K693),0.5)))))</f>
        <v>0.19165812672533741</v>
      </c>
      <c r="M693" s="146">
        <f>+IF(K693&lt;0,-H693*L693,H693*L693)</f>
        <v>5.9744539675846305E-4</v>
      </c>
      <c r="N693" s="142">
        <f>+M693/K693</f>
        <v>5.6907904144722823E-3</v>
      </c>
      <c r="O693" s="311"/>
    </row>
    <row r="694" spans="2:15" ht="15.75" x14ac:dyDescent="0.3">
      <c r="B694" s="141"/>
      <c r="C694" s="142"/>
      <c r="D694" s="142"/>
      <c r="E694" s="142"/>
      <c r="F694" s="142"/>
      <c r="G694" s="142"/>
      <c r="H694" s="146"/>
      <c r="I694" s="142"/>
      <c r="J694" s="142"/>
      <c r="K694" s="142"/>
      <c r="L694" s="149" t="s">
        <v>166</v>
      </c>
      <c r="M694" s="150">
        <f>+SUM(M692:M693)-C692</f>
        <v>1.3152858941348059E-5</v>
      </c>
      <c r="N694" s="151">
        <f>+SUM(N692:N693)</f>
        <v>1.0639073481231335E-2</v>
      </c>
      <c r="O694" s="312"/>
    </row>
    <row r="695" spans="2:15" x14ac:dyDescent="0.25">
      <c r="B695" s="141"/>
      <c r="C695" s="142"/>
      <c r="D695" s="142"/>
      <c r="E695" s="142"/>
      <c r="F695" s="142"/>
      <c r="G695" s="142"/>
      <c r="H695" s="146"/>
      <c r="I695" s="142"/>
      <c r="J695" s="142"/>
      <c r="K695" s="142"/>
      <c r="L695" s="142"/>
      <c r="M695" s="142"/>
      <c r="N695" s="142"/>
      <c r="O695" s="312"/>
    </row>
    <row r="696" spans="2:15" x14ac:dyDescent="0.25">
      <c r="B696" s="154" t="s">
        <v>148</v>
      </c>
      <c r="C696" s="142">
        <f>0.76/1000</f>
        <v>7.6000000000000004E-4</v>
      </c>
      <c r="D696" s="147">
        <f>+D657+O657</f>
        <v>335.29457701640814</v>
      </c>
      <c r="E696" s="144" t="s">
        <v>169</v>
      </c>
      <c r="F696" s="143">
        <v>119.71</v>
      </c>
      <c r="G696" s="143">
        <f>63/1000</f>
        <v>6.3E-2</v>
      </c>
      <c r="H696" s="146">
        <f>+PI()*G696^2/4</f>
        <v>3.1172453105244723E-3</v>
      </c>
      <c r="I696" s="147">
        <f>+D692+O692</f>
        <v>335.1920649663449</v>
      </c>
      <c r="J696" s="261">
        <f>+D696</f>
        <v>335.29457701640814</v>
      </c>
      <c r="K696" s="147">
        <f>+I696-J696</f>
        <v>-0.10251205006323971</v>
      </c>
      <c r="L696" s="142">
        <f>(-2*POWER(2*9.81*G696*ABS(K696)/F696,0.5))*(LOG10(($D$2/(3.7*G696))+((2.51*$D$3*POWER(F696,0.5))/(G696*POWER(2*9.81*G696*ABS(K696),0.5)))))</f>
        <v>0.18905274981556491</v>
      </c>
      <c r="M696" s="146">
        <f>+IF(K696&lt;0,-H696*L696,H696*L696)</f>
        <v>-5.8932379780432607E-4</v>
      </c>
      <c r="N696" s="142">
        <f>+M696/K696</f>
        <v>5.7488246254052281E-3</v>
      </c>
      <c r="O696" s="311">
        <f>2*M698/N698</f>
        <v>2.3363773074046041E-3</v>
      </c>
    </row>
    <row r="697" spans="2:15" x14ac:dyDescent="0.25">
      <c r="B697" s="141"/>
      <c r="C697" s="142"/>
      <c r="D697" s="142"/>
      <c r="E697" s="144" t="s">
        <v>122</v>
      </c>
      <c r="F697" s="143">
        <v>283.68</v>
      </c>
      <c r="G697" s="143">
        <f>75/1000</f>
        <v>7.4999999999999997E-2</v>
      </c>
      <c r="H697" s="146">
        <f>+PI()*G697^2/4</f>
        <v>4.4178646691106467E-3</v>
      </c>
      <c r="I697" s="147">
        <f>+D661+O661</f>
        <v>335.75287201563384</v>
      </c>
      <c r="J697" s="261">
        <f>+D696</f>
        <v>335.29457701640814</v>
      </c>
      <c r="K697" s="147">
        <f>+I697-J697</f>
        <v>0.45829499922569994</v>
      </c>
      <c r="L697" s="262">
        <f>(-2*POWER(2*9.81*G697*ABS(K697)/F697,0.5))*(LOG10(($D$2/(3.7*G697))+((2.51*$D$3*POWER(F697,0.5))/(G697*POWER(2*9.81*G697*ABS(K697),0.5)))))</f>
        <v>0.30772895358412294</v>
      </c>
      <c r="M697" s="146">
        <f>+IF(K697&lt;0,-H697*L697,H697*L697)</f>
        <v>1.3595048717016868E-3</v>
      </c>
      <c r="N697" s="142">
        <f>+M697/K697</f>
        <v>2.9664405546615214E-3</v>
      </c>
      <c r="O697" s="311"/>
    </row>
    <row r="698" spans="2:15" ht="15.75" x14ac:dyDescent="0.3">
      <c r="B698" s="141"/>
      <c r="C698" s="142"/>
      <c r="D698" s="142"/>
      <c r="E698" s="142"/>
      <c r="F698" s="142"/>
      <c r="G698" s="142"/>
      <c r="H698" s="142"/>
      <c r="I698" s="142"/>
      <c r="J698" s="142"/>
      <c r="K698" s="142"/>
      <c r="L698" s="149" t="s">
        <v>166</v>
      </c>
      <c r="M698" s="150">
        <f>+SUM(M696:M697)-C696</f>
        <v>1.0181073897360727E-5</v>
      </c>
      <c r="N698" s="151">
        <f>+SUM(N696:N697)</f>
        <v>8.7152651800667495E-3</v>
      </c>
      <c r="O698" s="312"/>
    </row>
    <row r="699" spans="2:15" x14ac:dyDescent="0.25">
      <c r="B699" s="154"/>
      <c r="C699" s="142"/>
      <c r="D699" s="142"/>
      <c r="E699" s="142"/>
      <c r="F699" s="142"/>
      <c r="G699" s="142"/>
      <c r="H699" s="142"/>
      <c r="I699" s="142"/>
      <c r="J699" s="142"/>
      <c r="K699" s="142"/>
      <c r="L699" s="142"/>
      <c r="M699" s="142"/>
      <c r="N699" s="142"/>
      <c r="O699" s="312"/>
    </row>
    <row r="700" spans="2:15" x14ac:dyDescent="0.25">
      <c r="B700" s="154" t="s">
        <v>142</v>
      </c>
      <c r="C700" s="142">
        <f>3.71/1000</f>
        <v>3.7099999999999998E-3</v>
      </c>
      <c r="D700" s="147">
        <f>+D661+O661</f>
        <v>335.75287201563384</v>
      </c>
      <c r="E700" s="144" t="s">
        <v>168</v>
      </c>
      <c r="F700" s="143">
        <v>184.94</v>
      </c>
      <c r="G700" s="145">
        <f>110/1000</f>
        <v>0.11</v>
      </c>
      <c r="H700" s="146">
        <f>+PI()*G700^2/4</f>
        <v>9.5033177771091243E-3</v>
      </c>
      <c r="I700" s="147">
        <f>+D686+O686</f>
        <v>335.23116389148333</v>
      </c>
      <c r="J700" s="261">
        <f>+D700</f>
        <v>335.75287201563384</v>
      </c>
      <c r="K700" s="147">
        <f>+I700-J700</f>
        <v>-0.52170812415050705</v>
      </c>
      <c r="L700" s="262">
        <f>(-2*POWER(2*9.81*G700*ABS(K700)/F700,0.5))*(LOG10(($D$2/(3.7*G700))+((2.51*$D$3*POWER(F700,0.5))/(G700*POWER(2*9.81*G700*ABS(K700),0.5)))))</f>
        <v>0.54997341464086513</v>
      </c>
      <c r="M700" s="146">
        <f>+IF(K700&lt;0,-H700*L700,H700*L700)</f>
        <v>-5.2265721282939411E-3</v>
      </c>
      <c r="N700" s="142">
        <f>+M700/K700</f>
        <v>1.0018191947469333E-2</v>
      </c>
      <c r="O700" s="311">
        <f>2*M703/N703</f>
        <v>1.9665580832125447E-3</v>
      </c>
    </row>
    <row r="701" spans="2:15" x14ac:dyDescent="0.25">
      <c r="B701" s="141"/>
      <c r="C701" s="142"/>
      <c r="D701" s="142"/>
      <c r="E701" s="144" t="s">
        <v>171</v>
      </c>
      <c r="F701" s="143">
        <v>283.68</v>
      </c>
      <c r="G701" s="143">
        <f>75/1000</f>
        <v>7.4999999999999997E-2</v>
      </c>
      <c r="H701" s="146">
        <f>+PI()*G701^2/4</f>
        <v>4.4178646691106467E-3</v>
      </c>
      <c r="I701" s="147">
        <f>+D696+O696</f>
        <v>335.29691339371556</v>
      </c>
      <c r="J701" s="261">
        <f>+D700</f>
        <v>335.75287201563384</v>
      </c>
      <c r="K701" s="147">
        <f>+I701-J701</f>
        <v>-0.45595862191828473</v>
      </c>
      <c r="L701" s="262">
        <f>(-2*POWER(2*9.81*G701*ABS(K701)/F701,0.5))*(LOG10(($D$2/(3.7*G701))+((2.51*$D$3*POWER(F701,0.5))/(G701*POWER(2*9.81*G701*ABS(K701),0.5)))))</f>
        <v>0.30683643854415266</v>
      </c>
      <c r="M701" s="146">
        <f>+IF(K701&lt;0,-H701*L701,H701*L701)</f>
        <v>-1.3555618610399524E-3</v>
      </c>
      <c r="N701" s="142">
        <f>+M701/K701</f>
        <v>2.9729931530560931E-3</v>
      </c>
      <c r="O701" s="311"/>
    </row>
    <row r="702" spans="2:15" x14ac:dyDescent="0.25">
      <c r="B702" s="141"/>
      <c r="C702" s="142"/>
      <c r="D702" s="142"/>
      <c r="E702" s="144" t="s">
        <v>170</v>
      </c>
      <c r="F702" s="143">
        <v>372.26</v>
      </c>
      <c r="G702" s="145">
        <f>110/1000</f>
        <v>0.11</v>
      </c>
      <c r="H702" s="146">
        <f>+PI()*G702^2/4</f>
        <v>9.5033177771091243E-3</v>
      </c>
      <c r="I702" s="147">
        <v>339.29610096713299</v>
      </c>
      <c r="J702" s="261">
        <f>+D700</f>
        <v>335.75287201563384</v>
      </c>
      <c r="K702" s="147">
        <f>+I702-J702</f>
        <v>3.5432289514991453</v>
      </c>
      <c r="L702" s="262">
        <f>(-2*POWER(2*9.81*G702*ABS(K702)/F702,0.5))*(LOG10(($D$2/(3.7*G702))+((2.51*$D$3*POWER(F702,0.5))/(G702*POWER(2*9.81*G702*ABS(K702),0.5)))))</f>
        <v>1.0846494553687811</v>
      </c>
      <c r="M702" s="146">
        <f>+IF(K702&lt;0,-H702*L702,H702*L702)</f>
        <v>1.0307768451137867E-2</v>
      </c>
      <c r="N702" s="142">
        <f>+M702/K702</f>
        <v>2.9091454693540575E-3</v>
      </c>
      <c r="O702" s="311"/>
    </row>
    <row r="703" spans="2:15" ht="16.5" thickBot="1" x14ac:dyDescent="0.35">
      <c r="B703" s="299"/>
      <c r="C703" s="300"/>
      <c r="D703" s="300"/>
      <c r="E703" s="300"/>
      <c r="F703" s="300"/>
      <c r="G703" s="300"/>
      <c r="H703" s="300"/>
      <c r="I703" s="300"/>
      <c r="J703" s="300"/>
      <c r="K703" s="300"/>
      <c r="L703" s="301" t="s">
        <v>166</v>
      </c>
      <c r="M703" s="302">
        <f>+SUM(M700:M702)-C700</f>
        <v>1.5634461803974015E-5</v>
      </c>
      <c r="N703" s="303">
        <f>+SUM(N700:N702)</f>
        <v>1.5900330569879485E-2</v>
      </c>
      <c r="O703" s="313"/>
    </row>
    <row r="705" spans="2:15" ht="15.75" thickBot="1" x14ac:dyDescent="0.3"/>
    <row r="706" spans="2:15" ht="15.75" thickBot="1" x14ac:dyDescent="0.3">
      <c r="B706" s="131">
        <f>+B667+1</f>
        <v>19</v>
      </c>
      <c r="D706" s="297"/>
    </row>
    <row r="707" spans="2:15" ht="32.25" thickBot="1" x14ac:dyDescent="0.3">
      <c r="B707" s="125" t="s">
        <v>151</v>
      </c>
      <c r="C707" s="298" t="s">
        <v>161</v>
      </c>
      <c r="D707" s="298" t="s">
        <v>153</v>
      </c>
      <c r="E707" s="125" t="s">
        <v>152</v>
      </c>
      <c r="F707" s="125" t="s">
        <v>78</v>
      </c>
      <c r="G707" s="125" t="s">
        <v>115</v>
      </c>
      <c r="H707" s="125" t="s">
        <v>154</v>
      </c>
      <c r="I707" s="125" t="s">
        <v>155</v>
      </c>
      <c r="J707" s="125" t="s">
        <v>156</v>
      </c>
      <c r="K707" s="125" t="s">
        <v>157</v>
      </c>
      <c r="L707" s="125" t="s">
        <v>82</v>
      </c>
      <c r="M707" s="125" t="s">
        <v>164</v>
      </c>
      <c r="N707" s="125" t="s">
        <v>158</v>
      </c>
      <c r="O707" s="309" t="s">
        <v>165</v>
      </c>
    </row>
    <row r="708" spans="2:15" x14ac:dyDescent="0.25">
      <c r="B708" s="132" t="s">
        <v>127</v>
      </c>
      <c r="C708" s="133">
        <f>2.97/1000</f>
        <v>2.97E-3</v>
      </c>
      <c r="D708" s="134">
        <f>+D669+O669</f>
        <v>336.44568503763008</v>
      </c>
      <c r="E708" s="135" t="s">
        <v>110</v>
      </c>
      <c r="F708" s="136">
        <v>310.83</v>
      </c>
      <c r="G708" s="137">
        <f>110/1000</f>
        <v>0.11</v>
      </c>
      <c r="H708" s="138">
        <f>+PI()*G708^2/4</f>
        <v>9.5033177771091243E-3</v>
      </c>
      <c r="I708" s="134">
        <v>339.29610096713299</v>
      </c>
      <c r="J708" s="134">
        <f>+D708</f>
        <v>336.44568503763008</v>
      </c>
      <c r="K708" s="134">
        <f>+I708-J708</f>
        <v>2.8504159295029012</v>
      </c>
      <c r="L708" s="133">
        <f>(-2*POWER(2*9.81*G708*ABS(K708)/F708,0.5))*(LOG10(($D$2/(3.7*G708))+((2.51*$D$3*POWER(F708,0.5))/(G708*POWER(2*9.81*G708*ABS(K708),0.5)))))</f>
        <v>1.0624230223706437</v>
      </c>
      <c r="M708" s="139">
        <f>+IF(K708&lt;0,-H708*L708,H708*L708)</f>
        <v>1.0096543595304944E-2</v>
      </c>
      <c r="N708" s="133">
        <f>+M708/K708</f>
        <v>3.5421299364776326E-3</v>
      </c>
      <c r="O708" s="310">
        <f>2*M710/N710</f>
        <v>1.6082892724369696E-3</v>
      </c>
    </row>
    <row r="709" spans="2:15" x14ac:dyDescent="0.25">
      <c r="B709" s="141"/>
      <c r="C709" s="142"/>
      <c r="D709" s="143"/>
      <c r="E709" s="144" t="s">
        <v>138</v>
      </c>
      <c r="F709" s="143">
        <v>240.22</v>
      </c>
      <c r="G709" s="145">
        <f>110/1000</f>
        <v>0.11</v>
      </c>
      <c r="H709" s="146">
        <f>+PI()*G709^2/4</f>
        <v>9.5033177771091243E-3</v>
      </c>
      <c r="I709" s="147">
        <f>+D673+O673</f>
        <v>335.26877651641996</v>
      </c>
      <c r="J709" s="147">
        <f>+D708</f>
        <v>336.44568503763008</v>
      </c>
      <c r="K709" s="147">
        <f>+I709-J709</f>
        <v>-1.1769085212101231</v>
      </c>
      <c r="L709" s="142">
        <f>(-2*POWER(2*9.81*G709*ABS(K709)/F709,0.5))*(LOG10(($D$2/(3.7*G709))+((2.51*$D$3*POWER(F709,0.5))/(G709*POWER(2*9.81*G709*ABS(K709),0.5)))))</f>
        <v>0.74908903434619989</v>
      </c>
      <c r="M709" s="146">
        <f>+IF(K709&lt;0,-H709*L709,H709*L709)</f>
        <v>-7.1188311367397488E-3</v>
      </c>
      <c r="N709" s="142">
        <f>+M709/K709</f>
        <v>6.0487548594006357E-3</v>
      </c>
      <c r="O709" s="311"/>
    </row>
    <row r="710" spans="2:15" ht="15.75" x14ac:dyDescent="0.3">
      <c r="B710" s="141"/>
      <c r="C710" s="142"/>
      <c r="D710" s="143"/>
      <c r="E710" s="144"/>
      <c r="F710" s="143"/>
      <c r="G710" s="145"/>
      <c r="H710" s="146"/>
      <c r="I710" s="147"/>
      <c r="J710" s="147"/>
      <c r="K710" s="147"/>
      <c r="L710" s="149" t="s">
        <v>166</v>
      </c>
      <c r="M710" s="150">
        <f>+SUM(M708:M709)-C708</f>
        <v>7.7124585651949275E-6</v>
      </c>
      <c r="N710" s="151">
        <f>+SUM(N708:N709)</f>
        <v>9.5908847958782687E-3</v>
      </c>
      <c r="O710" s="311"/>
    </row>
    <row r="711" spans="2:15" x14ac:dyDescent="0.25">
      <c r="B711" s="141"/>
      <c r="C711" s="142"/>
      <c r="D711" s="143"/>
      <c r="E711" s="144"/>
      <c r="F711" s="142"/>
      <c r="G711" s="142"/>
      <c r="H711" s="146"/>
      <c r="I711" s="152"/>
      <c r="J711" s="142"/>
      <c r="K711" s="142"/>
      <c r="L711" s="142"/>
      <c r="M711" s="142"/>
      <c r="N711" s="142"/>
      <c r="O711" s="312"/>
    </row>
    <row r="712" spans="2:15" x14ac:dyDescent="0.25">
      <c r="B712" s="154" t="s">
        <v>128</v>
      </c>
      <c r="C712" s="142">
        <f>3.73/1000</f>
        <v>3.7299999999999998E-3</v>
      </c>
      <c r="D712" s="147">
        <f>+D673+O673</f>
        <v>335.26877651641996</v>
      </c>
      <c r="E712" s="144" t="s">
        <v>138</v>
      </c>
      <c r="F712" s="143">
        <v>240.22</v>
      </c>
      <c r="G712" s="155">
        <f>110/1000</f>
        <v>0.11</v>
      </c>
      <c r="H712" s="146">
        <f>+PI()*G712^2/4</f>
        <v>9.5033177771091243E-3</v>
      </c>
      <c r="I712" s="156">
        <f>+D708+O708</f>
        <v>336.44729332690252</v>
      </c>
      <c r="J712" s="147">
        <f>+D712</f>
        <v>335.26877651641996</v>
      </c>
      <c r="K712" s="147">
        <f>+I712-J712</f>
        <v>1.178516810482563</v>
      </c>
      <c r="L712" s="142">
        <f>(-2*POWER(2*9.81*G712*ABS(K712)/F712,0.5))*(LOG10(($D$2/(3.7*G712))+((2.51*$D$3*POWER(F712,0.5))/(G712*POWER(2*9.81*G712*ABS(K712),0.5)))))</f>
        <v>0.74966072749113588</v>
      </c>
      <c r="M712" s="146">
        <f>+IF(K712&lt;0,-H712*L712,H712*L712)</f>
        <v>7.1242641183670704E-3</v>
      </c>
      <c r="N712" s="142">
        <f>+M712/K712</f>
        <v>6.045110307293728E-3</v>
      </c>
      <c r="O712" s="311">
        <f>2*M715/N715</f>
        <v>2.3509367781351488E-3</v>
      </c>
    </row>
    <row r="713" spans="2:15" x14ac:dyDescent="0.25">
      <c r="B713" s="141"/>
      <c r="C713" s="142"/>
      <c r="D713" s="143"/>
      <c r="E713" s="144" t="s">
        <v>139</v>
      </c>
      <c r="F713" s="147">
        <v>237.3</v>
      </c>
      <c r="G713" s="155">
        <f>110/1000</f>
        <v>0.11</v>
      </c>
      <c r="H713" s="146">
        <f>+PI()*G713^2/4</f>
        <v>9.5033177771091243E-3</v>
      </c>
      <c r="I713" s="156">
        <f>+D678+O678</f>
        <v>335.07570845060502</v>
      </c>
      <c r="J713" s="147">
        <f>+D712</f>
        <v>335.26877651641996</v>
      </c>
      <c r="K713" s="147">
        <f>+I713-J713</f>
        <v>-0.19306806581494129</v>
      </c>
      <c r="L713" s="142">
        <f>(-2*POWER(2*9.81*G713*ABS(K713)/F713,0.5))*(LOG10(($D$2/(3.7*G713))+((2.51*$D$3*POWER(F713,0.5))/(G713*POWER(2*9.81*G713*ABS(K713),0.5)))))</f>
        <v>0.27293957700307109</v>
      </c>
      <c r="M713" s="146">
        <f>+IF(K713&lt;0,-H713*L713,H713*L713)</f>
        <v>-2.5938315342099302E-3</v>
      </c>
      <c r="N713" s="142">
        <f>+M713/K713</f>
        <v>1.3434803540716866E-2</v>
      </c>
      <c r="O713" s="311"/>
    </row>
    <row r="714" spans="2:15" x14ac:dyDescent="0.25">
      <c r="B714" s="141"/>
      <c r="C714" s="142"/>
      <c r="D714" s="143"/>
      <c r="E714" s="144" t="s">
        <v>112</v>
      </c>
      <c r="F714" s="143">
        <v>401.36</v>
      </c>
      <c r="G714" s="155">
        <f>110/1000</f>
        <v>0.11</v>
      </c>
      <c r="H714" s="146">
        <f>+PI()*G714^2/4</f>
        <v>9.5033177771091243E-3</v>
      </c>
      <c r="I714" s="156">
        <f>+D686+O686</f>
        <v>335.23116389148333</v>
      </c>
      <c r="J714" s="147">
        <f>+D712</f>
        <v>335.26877651641996</v>
      </c>
      <c r="K714" s="147">
        <f>+I714-J714</f>
        <v>-3.7612624936627981E-2</v>
      </c>
      <c r="L714" s="142">
        <f>(-2*POWER(2*9.81*G714*ABS(K714)/F714,0.5))*(LOG10(($D$2/(3.7*G714))+((2.51*$D$3*POWER(F714,0.5))/(G714*POWER(2*9.81*G714*ABS(K714),0.5)))))</f>
        <v>7.9337710241316417E-2</v>
      </c>
      <c r="M714" s="146">
        <f>+IF(K714&lt;0,-H714*L714,H714*L714)</f>
        <v>-7.5397147213143495E-4</v>
      </c>
      <c r="N714" s="142">
        <f>+M714/K714</f>
        <v>2.0045702032276971E-2</v>
      </c>
      <c r="O714" s="311"/>
    </row>
    <row r="715" spans="2:15" ht="15.75" x14ac:dyDescent="0.3">
      <c r="B715" s="141"/>
      <c r="C715" s="142"/>
      <c r="D715" s="143"/>
      <c r="E715" s="144"/>
      <c r="F715" s="143"/>
      <c r="G715" s="155"/>
      <c r="H715" s="146"/>
      <c r="I715" s="156"/>
      <c r="J715" s="147"/>
      <c r="K715" s="147"/>
      <c r="L715" s="149" t="s">
        <v>166</v>
      </c>
      <c r="M715" s="150">
        <f>+SUM(M712:M714)-C712</f>
        <v>4.6461112025705364E-5</v>
      </c>
      <c r="N715" s="151">
        <f>+SUM(N712:N714)</f>
        <v>3.9525615880287565E-2</v>
      </c>
      <c r="O715" s="312"/>
    </row>
    <row r="716" spans="2:15" x14ac:dyDescent="0.25">
      <c r="B716" s="141"/>
      <c r="C716" s="142"/>
      <c r="D716" s="143"/>
      <c r="E716" s="144"/>
      <c r="F716" s="142"/>
      <c r="G716" s="142"/>
      <c r="H716" s="146"/>
      <c r="I716" s="152"/>
      <c r="J716" s="143"/>
      <c r="K716" s="142"/>
      <c r="L716" s="142"/>
      <c r="M716" s="142"/>
      <c r="N716" s="142"/>
      <c r="O716" s="312"/>
    </row>
    <row r="717" spans="2:15" x14ac:dyDescent="0.25">
      <c r="B717" s="154" t="s">
        <v>141</v>
      </c>
      <c r="C717" s="179">
        <f>1.9/1000</f>
        <v>1.9E-3</v>
      </c>
      <c r="D717" s="147">
        <f>+D678+O678</f>
        <v>335.07570845060502</v>
      </c>
      <c r="E717" s="144" t="s">
        <v>139</v>
      </c>
      <c r="F717" s="147">
        <v>237.3</v>
      </c>
      <c r="G717" s="155">
        <f>110/1000</f>
        <v>0.11</v>
      </c>
      <c r="H717" s="146">
        <f>+PI()*G717^2/4</f>
        <v>9.5033177771091243E-3</v>
      </c>
      <c r="I717" s="156">
        <f>+D712+O712</f>
        <v>335.27112745319812</v>
      </c>
      <c r="J717" s="147">
        <f>+D717</f>
        <v>335.07570845060502</v>
      </c>
      <c r="K717" s="147">
        <f>+I717-J717</f>
        <v>0.19541900259309841</v>
      </c>
      <c r="L717" s="142">
        <f>(-2*POWER(2*9.81*G717*ABS(K717)/F717,0.5))*(LOG10(($D$2/(3.7*G717))+((2.51*$D$3*POWER(F717,0.5))/(G717*POWER(2*9.81*G717*ABS(K717),0.5)))))</f>
        <v>0.27481642173878829</v>
      </c>
      <c r="M717" s="146">
        <f>+IF(K717&lt;0,-H717*L717,H717*L717)</f>
        <v>2.6116677861517451E-3</v>
      </c>
      <c r="N717" s="142">
        <f>+M717/K717</f>
        <v>1.3364451519537031E-2</v>
      </c>
      <c r="O717" s="311">
        <f>2*M719/N719</f>
        <v>2.3777431821180774E-3</v>
      </c>
    </row>
    <row r="718" spans="2:15" x14ac:dyDescent="0.25">
      <c r="B718" s="141"/>
      <c r="C718" s="142"/>
      <c r="D718" s="143"/>
      <c r="E718" s="144" t="s">
        <v>117</v>
      </c>
      <c r="F718" s="143">
        <v>401.35</v>
      </c>
      <c r="G718" s="143">
        <f>75/1000</f>
        <v>7.4999999999999997E-2</v>
      </c>
      <c r="H718" s="146">
        <f>+PI()*G718^2/4</f>
        <v>4.4178646691106467E-3</v>
      </c>
      <c r="I718" s="156">
        <f>+D682+O682</f>
        <v>334.87703984563194</v>
      </c>
      <c r="J718" s="147">
        <f>+D717</f>
        <v>335.07570845060502</v>
      </c>
      <c r="K718" s="147">
        <f>+I718-J718</f>
        <v>-0.19866860497307925</v>
      </c>
      <c r="L718" s="142">
        <f>(-2*POWER(2*9.81*G718*ABS(K718)/F718,0.5))*(LOG10(($D$2/(3.7*G718))+((2.51*$D$3*POWER(F718,0.5))/(G718*POWER(2*9.81*G718*ABS(K718),0.5)))))</f>
        <v>0.15655532962493518</v>
      </c>
      <c r="M718" s="146">
        <f>+IF(K718&lt;0,-H718*L718,H718*L718)</f>
        <v>-6.9164025951097248E-4</v>
      </c>
      <c r="N718" s="142">
        <f>+M718/K718</f>
        <v>3.4813767359200701E-3</v>
      </c>
      <c r="O718" s="311"/>
    </row>
    <row r="719" spans="2:15" ht="15.75" x14ac:dyDescent="0.3">
      <c r="B719" s="141"/>
      <c r="C719" s="142"/>
      <c r="D719" s="143"/>
      <c r="E719" s="144"/>
      <c r="F719" s="142"/>
      <c r="G719" s="142"/>
      <c r="H719" s="146"/>
      <c r="I719" s="152"/>
      <c r="J719" s="143"/>
      <c r="K719" s="142"/>
      <c r="L719" s="149" t="s">
        <v>166</v>
      </c>
      <c r="M719" s="150">
        <f>+SUM(M717:M718)-C717</f>
        <v>2.0027526640772593E-5</v>
      </c>
      <c r="N719" s="151">
        <f>+SUM(N717:N718)</f>
        <v>1.68458282554571E-2</v>
      </c>
      <c r="O719" s="312"/>
    </row>
    <row r="720" spans="2:15" ht="15.75" x14ac:dyDescent="0.3">
      <c r="B720" s="141"/>
      <c r="C720" s="142"/>
      <c r="D720" s="143"/>
      <c r="E720" s="144"/>
      <c r="F720" s="142"/>
      <c r="G720" s="142"/>
      <c r="H720" s="146"/>
      <c r="I720" s="152"/>
      <c r="J720" s="143"/>
      <c r="K720" s="142"/>
      <c r="L720" s="149"/>
      <c r="M720" s="150"/>
      <c r="N720" s="151"/>
      <c r="O720" s="312"/>
    </row>
    <row r="721" spans="2:15" x14ac:dyDescent="0.25">
      <c r="B721" s="154" t="s">
        <v>145</v>
      </c>
      <c r="C721" s="143">
        <f>1.95/1000</f>
        <v>1.9499999999999999E-3</v>
      </c>
      <c r="D721" s="147">
        <f>+D682+O682</f>
        <v>334.87703984563194</v>
      </c>
      <c r="E721" s="144" t="s">
        <v>117</v>
      </c>
      <c r="F721" s="143">
        <v>401.35</v>
      </c>
      <c r="G721" s="143">
        <f>75/1000</f>
        <v>7.4999999999999997E-2</v>
      </c>
      <c r="H721" s="146">
        <f>+PI()*G721^2/4</f>
        <v>4.4178646691106467E-3</v>
      </c>
      <c r="I721" s="147">
        <f>+D717+O717</f>
        <v>335.07808619378716</v>
      </c>
      <c r="J721" s="147">
        <f>+D721</f>
        <v>334.87703984563194</v>
      </c>
      <c r="K721" s="147">
        <f>+I721-J721</f>
        <v>0.20104634815521649</v>
      </c>
      <c r="L721" s="262">
        <f>(-2*POWER(2*9.81*G721*ABS(K721)/F721,0.5))*(LOG10(($D$2/(3.7*G721))+((2.51*$D$3*POWER(F721,0.5))/(G721*POWER(2*9.81*G721*ABS(K721),0.5)))))</f>
        <v>0.15762907758169442</v>
      </c>
      <c r="M721" s="146">
        <f>+IF(K721&lt;0,-H721*L721,H721*L721)</f>
        <v>6.9638393267266888E-4</v>
      </c>
      <c r="N721" s="142">
        <f>+M721/K721</f>
        <v>3.4637979702821079E-3</v>
      </c>
      <c r="O721" s="311">
        <f>2*M723/N723</f>
        <v>2.3875798183569347E-3</v>
      </c>
    </row>
    <row r="722" spans="2:15" x14ac:dyDescent="0.25">
      <c r="B722" s="141"/>
      <c r="C722" s="142"/>
      <c r="D722" s="143"/>
      <c r="E722" s="144" t="s">
        <v>167</v>
      </c>
      <c r="F722" s="143">
        <v>249.85</v>
      </c>
      <c r="G722" s="143">
        <f>75/1000</f>
        <v>7.4999999999999997E-2</v>
      </c>
      <c r="H722" s="146">
        <f>+PI()*G722^2/4</f>
        <v>4.4178646691106467E-3</v>
      </c>
      <c r="I722" s="147">
        <f>+D686+O686</f>
        <v>335.23116389148333</v>
      </c>
      <c r="J722" s="147">
        <f>+D721</f>
        <v>334.87703984563194</v>
      </c>
      <c r="K722" s="147">
        <f>+I722-J722</f>
        <v>0.35412404585139257</v>
      </c>
      <c r="L722" s="142">
        <f>(-2*POWER(2*9.81*G722*ABS(K722)/F722,0.5))*(LOG10(($D$2/(3.7*G722))+((2.51*$D$3*POWER(F722,0.5))/(G722*POWER(2*9.81*G722*ABS(K722),0.5)))))</f>
        <v>0.28565960342471752</v>
      </c>
      <c r="M722" s="146">
        <f>+IF(K722&lt;0,-H722*L722,H722*L722)</f>
        <v>1.2620054693622182E-3</v>
      </c>
      <c r="N722" s="142">
        <f>+M722/K722</f>
        <v>3.5637384248451069E-3</v>
      </c>
      <c r="O722" s="311"/>
    </row>
    <row r="723" spans="2:15" ht="15.75" x14ac:dyDescent="0.3">
      <c r="B723" s="141"/>
      <c r="C723" s="142"/>
      <c r="D723" s="152"/>
      <c r="E723" s="144"/>
      <c r="F723" s="142"/>
      <c r="G723" s="142"/>
      <c r="H723" s="146"/>
      <c r="I723" s="152"/>
      <c r="J723" s="143"/>
      <c r="K723" s="142"/>
      <c r="L723" s="149" t="s">
        <v>166</v>
      </c>
      <c r="M723" s="150">
        <f>+SUM(M721:M722)-C721</f>
        <v>8.3894020348872916E-6</v>
      </c>
      <c r="N723" s="151">
        <f>+SUM(N721:N722)</f>
        <v>7.0275363951272148E-3</v>
      </c>
      <c r="O723" s="312"/>
    </row>
    <row r="724" spans="2:15" x14ac:dyDescent="0.25">
      <c r="B724" s="141"/>
      <c r="C724" s="142"/>
      <c r="D724" s="152"/>
      <c r="E724" s="144"/>
      <c r="F724" s="142"/>
      <c r="G724" s="142"/>
      <c r="H724" s="146"/>
      <c r="I724" s="152"/>
      <c r="J724" s="143"/>
      <c r="K724" s="142"/>
      <c r="L724" s="142"/>
      <c r="M724" s="142"/>
      <c r="N724" s="142"/>
      <c r="O724" s="312"/>
    </row>
    <row r="725" spans="2:15" x14ac:dyDescent="0.25">
      <c r="B725" s="154" t="s">
        <v>146</v>
      </c>
      <c r="C725" s="143">
        <f>4.52/1000</f>
        <v>4.5199999999999997E-3</v>
      </c>
      <c r="D725" s="156">
        <f>+D686+O686</f>
        <v>335.23116389148333</v>
      </c>
      <c r="E725" s="144" t="s">
        <v>112</v>
      </c>
      <c r="F725" s="143">
        <v>401.36</v>
      </c>
      <c r="G725" s="145">
        <f>110/1000</f>
        <v>0.11</v>
      </c>
      <c r="H725" s="146">
        <f>+PI()*G725^2/4</f>
        <v>9.5033177771091243E-3</v>
      </c>
      <c r="I725" s="156">
        <f>+D712+O712</f>
        <v>335.27112745319812</v>
      </c>
      <c r="J725" s="147">
        <f>+D725</f>
        <v>335.23116389148333</v>
      </c>
      <c r="K725" s="147">
        <f>+I725-J725</f>
        <v>3.9963561714785101E-2</v>
      </c>
      <c r="L725" s="142">
        <f>(-2*POWER(2*9.81*G725*ABS(K725)/F725,0.5))*(LOG10(($D$2/(3.7*G725))+((2.51*$D$3*POWER(F725,0.5))/(G725*POWER(2*9.81*G725*ABS(K725),0.5)))))</f>
        <v>8.2164687045605589E-2</v>
      </c>
      <c r="M725" s="146">
        <f>+IF(K725&lt;0,-H725*L725,H725*L725)</f>
        <v>7.8083713105111141E-4</v>
      </c>
      <c r="N725" s="142">
        <f>+M725/K725</f>
        <v>1.953872721915648E-2</v>
      </c>
      <c r="O725" s="311">
        <f>2*M729/N729</f>
        <v>2.2440972661315279E-3</v>
      </c>
    </row>
    <row r="726" spans="2:15" x14ac:dyDescent="0.25">
      <c r="B726" s="141"/>
      <c r="C726" s="142"/>
      <c r="D726" s="152"/>
      <c r="E726" s="144" t="s">
        <v>167</v>
      </c>
      <c r="F726" s="143">
        <v>249.85</v>
      </c>
      <c r="G726" s="145">
        <f>75/1000</f>
        <v>7.4999999999999997E-2</v>
      </c>
      <c r="H726" s="146">
        <f>+PI()*G726^2/4</f>
        <v>4.4178646691106467E-3</v>
      </c>
      <c r="I726" s="156">
        <f>+D721+O721</f>
        <v>334.87942742545027</v>
      </c>
      <c r="J726" s="147">
        <f>+D725</f>
        <v>335.23116389148333</v>
      </c>
      <c r="K726" s="147">
        <f>+I726-J726</f>
        <v>-0.35173646603305997</v>
      </c>
      <c r="L726" s="142">
        <f>(-2*POWER(2*9.81*G726*ABS(K726)/F726,0.5))*(LOG10(($D$2/(3.7*G726))+((2.51*$D$3*POWER(F726,0.5))/(G726*POWER(2*9.81*G726*ABS(K726),0.5)))))</f>
        <v>0.28456223128862662</v>
      </c>
      <c r="M726" s="146">
        <f>+IF(K726&lt;0,-H726*L726,H726*L726)</f>
        <v>-1.2571574277733158E-3</v>
      </c>
      <c r="N726" s="142">
        <f>+M726/K726</f>
        <v>3.5741458426296765E-3</v>
      </c>
      <c r="O726" s="311"/>
    </row>
    <row r="727" spans="2:15" x14ac:dyDescent="0.25">
      <c r="B727" s="141"/>
      <c r="C727" s="142"/>
      <c r="D727" s="152"/>
      <c r="E727" s="144" t="s">
        <v>140</v>
      </c>
      <c r="F727" s="143">
        <v>298.01</v>
      </c>
      <c r="G727" s="145">
        <f>63/1000</f>
        <v>6.3E-2</v>
      </c>
      <c r="H727" s="146">
        <f>+PI()*G727^2/4</f>
        <v>3.1172453105244723E-3</v>
      </c>
      <c r="I727" s="156">
        <f>+D692+O692</f>
        <v>335.1920649663449</v>
      </c>
      <c r="J727" s="147">
        <f>+D725</f>
        <v>335.23116389148333</v>
      </c>
      <c r="K727" s="147">
        <f>+I727-J727</f>
        <v>-3.9098925138432605E-2</v>
      </c>
      <c r="L727" s="142">
        <f>(-2*POWER(2*9.81*G727*ABS(K727)/F727,0.5))*(LOG10(($D$2/(3.7*G727))+((2.51*$D$3*POWER(F727,0.5))/(G727*POWER(2*9.81*G727*ABS(K727),0.5)))))</f>
        <v>6.3659172281658863E-2</v>
      </c>
      <c r="M727" s="146">
        <f>+IF(K727&lt;0,-H727*L727,H727*L727)</f>
        <v>-1.9844125626687056E-4</v>
      </c>
      <c r="N727" s="142">
        <f>+M727/K727</f>
        <v>5.0753634675192423E-3</v>
      </c>
      <c r="O727" s="311"/>
    </row>
    <row r="728" spans="2:15" x14ac:dyDescent="0.25">
      <c r="B728" s="141"/>
      <c r="C728" s="142"/>
      <c r="D728" s="142"/>
      <c r="E728" s="144" t="s">
        <v>168</v>
      </c>
      <c r="F728" s="143">
        <v>184.94</v>
      </c>
      <c r="G728" s="145">
        <f>110/1000</f>
        <v>0.11</v>
      </c>
      <c r="H728" s="146">
        <f>+PI()*G728^2/4</f>
        <v>9.5033177771091243E-3</v>
      </c>
      <c r="I728" s="156">
        <f>+D700+O700</f>
        <v>335.75483857371705</v>
      </c>
      <c r="J728" s="147">
        <f>+D725</f>
        <v>335.23116389148333</v>
      </c>
      <c r="K728" s="147">
        <f>+I728-J728</f>
        <v>0.52367468223371816</v>
      </c>
      <c r="L728" s="142">
        <f>(-2*POWER(2*9.81*G728*ABS(K728)/F728,0.5))*(LOG10(($D$2/(3.7*G728))+((2.51*$D$3*POWER(F728,0.5))/(G728*POWER(2*9.81*G728*ABS(K728),0.5)))))</f>
        <v>0.5511351497651964</v>
      </c>
      <c r="M728" s="146">
        <f>+IF(K728&lt;0,-H728*L728,H728*L728)</f>
        <v>5.2376124663532902E-3</v>
      </c>
      <c r="N728" s="142">
        <f>+M728/K728</f>
        <v>1.0001653018649701E-2</v>
      </c>
      <c r="O728" s="311"/>
    </row>
    <row r="729" spans="2:15" ht="15.75" x14ac:dyDescent="0.3">
      <c r="B729" s="141"/>
      <c r="C729" s="142"/>
      <c r="D729" s="142"/>
      <c r="E729" s="142"/>
      <c r="F729" s="142"/>
      <c r="G729" s="142"/>
      <c r="H729" s="146"/>
      <c r="I729" s="152"/>
      <c r="J729" s="143"/>
      <c r="K729" s="142"/>
      <c r="L729" s="149" t="s">
        <v>166</v>
      </c>
      <c r="M729" s="150">
        <f>+SUM(M725:M728)-C725</f>
        <v>4.2850913364215516E-5</v>
      </c>
      <c r="N729" s="151">
        <f>+SUM(N725:N728)</f>
        <v>3.8189889547955096E-2</v>
      </c>
      <c r="O729" s="312"/>
    </row>
    <row r="730" spans="2:15" x14ac:dyDescent="0.25">
      <c r="B730" s="141"/>
      <c r="C730" s="142"/>
      <c r="D730" s="142"/>
      <c r="E730" s="142"/>
      <c r="F730" s="142"/>
      <c r="G730" s="142"/>
      <c r="H730" s="146"/>
      <c r="I730" s="142"/>
      <c r="J730" s="143"/>
      <c r="K730" s="142"/>
      <c r="L730" s="142"/>
      <c r="M730" s="142"/>
      <c r="N730" s="142"/>
      <c r="O730" s="312"/>
    </row>
    <row r="731" spans="2:15" x14ac:dyDescent="0.25">
      <c r="B731" s="154" t="s">
        <v>147</v>
      </c>
      <c r="C731" s="142">
        <f>0.79/1000</f>
        <v>7.9000000000000001E-4</v>
      </c>
      <c r="D731" s="147">
        <f>+D692+O692</f>
        <v>335.1920649663449</v>
      </c>
      <c r="E731" s="144" t="s">
        <v>140</v>
      </c>
      <c r="F731" s="143">
        <v>298.01</v>
      </c>
      <c r="G731" s="143">
        <f>63/1000</f>
        <v>6.3E-2</v>
      </c>
      <c r="H731" s="146">
        <f>+PI()*G731^2/4</f>
        <v>3.1172453105244723E-3</v>
      </c>
      <c r="I731" s="147">
        <f>+D725+O725</f>
        <v>335.23340798874949</v>
      </c>
      <c r="J731" s="147">
        <f>+D731</f>
        <v>335.1920649663449</v>
      </c>
      <c r="K731" s="147">
        <f>+I731-J731</f>
        <v>4.1343022404589647E-2</v>
      </c>
      <c r="L731" s="142">
        <f>(-2*POWER(2*9.81*G731*ABS(K731)/F731,0.5))*(LOG10(($D$2/(3.7*G731))+((2.51*$D$3*POWER(F731,0.5))/(G731*POWER(2*9.81*G731*ABS(K731),0.5)))))</f>
        <v>6.577729066221355E-2</v>
      </c>
      <c r="M731" s="146">
        <f>+IF(K731&lt;0,-H731*L731,H731*L731)</f>
        <v>2.0504395085579034E-4</v>
      </c>
      <c r="N731" s="142">
        <f>+M731/K731</f>
        <v>4.9595781568458246E-3</v>
      </c>
      <c r="O731" s="311">
        <f>2*M733/N733</f>
        <v>2.2610794514412594E-3</v>
      </c>
    </row>
    <row r="732" spans="2:15" x14ac:dyDescent="0.25">
      <c r="B732" s="141"/>
      <c r="C732" s="142"/>
      <c r="D732" s="142"/>
      <c r="E732" s="144" t="s">
        <v>169</v>
      </c>
      <c r="F732" s="143">
        <v>119.71</v>
      </c>
      <c r="G732" s="143">
        <f>63/1000</f>
        <v>6.3E-2</v>
      </c>
      <c r="H732" s="146">
        <f>+PI()*G732^2/4</f>
        <v>3.1172453105244723E-3</v>
      </c>
      <c r="I732" s="147">
        <f>+D696+O696</f>
        <v>335.29691339371556</v>
      </c>
      <c r="J732" s="147">
        <f>+D731</f>
        <v>335.1920649663449</v>
      </c>
      <c r="K732" s="147">
        <f>+I732-J732</f>
        <v>0.10484842737065492</v>
      </c>
      <c r="L732" s="142">
        <f>(-2*POWER(2*9.81*G732*ABS(K732)/F732,0.5))*(LOG10(($D$2/(3.7*G732))+((2.51*$D$3*POWER(F732,0.5))/(G732*POWER(2*9.81*G732*ABS(K732),0.5)))))</f>
        <v>0.1915153319767964</v>
      </c>
      <c r="M732" s="146">
        <f>+IF(K732&lt;0,-H732*L732,H732*L732)</f>
        <v>5.9700027049820607E-4</v>
      </c>
      <c r="N732" s="142">
        <f>+M732/K732</f>
        <v>5.6939363371442909E-3</v>
      </c>
      <c r="O732" s="311"/>
    </row>
    <row r="733" spans="2:15" ht="15.75" x14ac:dyDescent="0.3">
      <c r="B733" s="141"/>
      <c r="C733" s="142"/>
      <c r="D733" s="142"/>
      <c r="E733" s="142"/>
      <c r="F733" s="142"/>
      <c r="G733" s="142"/>
      <c r="H733" s="146"/>
      <c r="I733" s="142"/>
      <c r="J733" s="142"/>
      <c r="K733" s="142"/>
      <c r="L733" s="149" t="s">
        <v>166</v>
      </c>
      <c r="M733" s="150">
        <f>+SUM(M731:M732)-C731</f>
        <v>1.2044221353996339E-5</v>
      </c>
      <c r="N733" s="151">
        <f>+SUM(N731:N732)</f>
        <v>1.0653514493990116E-2</v>
      </c>
      <c r="O733" s="312"/>
    </row>
    <row r="734" spans="2:15" x14ac:dyDescent="0.25">
      <c r="B734" s="141"/>
      <c r="C734" s="142"/>
      <c r="D734" s="142"/>
      <c r="E734" s="142"/>
      <c r="F734" s="142"/>
      <c r="G734" s="142"/>
      <c r="H734" s="146"/>
      <c r="I734" s="142"/>
      <c r="J734" s="142"/>
      <c r="K734" s="142"/>
      <c r="L734" s="142"/>
      <c r="M734" s="142"/>
      <c r="N734" s="142"/>
      <c r="O734" s="312"/>
    </row>
    <row r="735" spans="2:15" x14ac:dyDescent="0.25">
      <c r="B735" s="154" t="s">
        <v>148</v>
      </c>
      <c r="C735" s="142">
        <f>0.76/1000</f>
        <v>7.6000000000000004E-4</v>
      </c>
      <c r="D735" s="147">
        <f>+D696+O696</f>
        <v>335.29691339371556</v>
      </c>
      <c r="E735" s="144" t="s">
        <v>169</v>
      </c>
      <c r="F735" s="143">
        <v>119.71</v>
      </c>
      <c r="G735" s="143">
        <f>63/1000</f>
        <v>6.3E-2</v>
      </c>
      <c r="H735" s="146">
        <f>+PI()*G735^2/4</f>
        <v>3.1172453105244723E-3</v>
      </c>
      <c r="I735" s="147">
        <f>+D731+O731</f>
        <v>335.19432604579634</v>
      </c>
      <c r="J735" s="261">
        <f>+D735</f>
        <v>335.29691339371556</v>
      </c>
      <c r="K735" s="147">
        <f>+I735-J735</f>
        <v>-0.10258734791921142</v>
      </c>
      <c r="L735" s="142">
        <f>(-2*POWER(2*9.81*G735*ABS(K735)/F735,0.5))*(LOG10(($D$2/(3.7*G735))+((2.51*$D$3*POWER(F735,0.5))/(G735*POWER(2*9.81*G735*ABS(K735),0.5)))))</f>
        <v>0.18913249399203128</v>
      </c>
      <c r="M735" s="146">
        <f>+IF(K735&lt;0,-H735*L735,H735*L735)</f>
        <v>-5.8957237996445737E-4</v>
      </c>
      <c r="N735" s="142">
        <f>+M735/K735</f>
        <v>5.747028185471288E-3</v>
      </c>
      <c r="O735" s="311">
        <f>2*M737/N737</f>
        <v>2.1364278763125683E-3</v>
      </c>
    </row>
    <row r="736" spans="2:15" x14ac:dyDescent="0.25">
      <c r="B736" s="141"/>
      <c r="C736" s="142"/>
      <c r="D736" s="142"/>
      <c r="E736" s="144" t="s">
        <v>122</v>
      </c>
      <c r="F736" s="143">
        <v>283.68</v>
      </c>
      <c r="G736" s="143">
        <f>75/1000</f>
        <v>7.4999999999999997E-2</v>
      </c>
      <c r="H736" s="146">
        <f>+PI()*G736^2/4</f>
        <v>4.4178646691106467E-3</v>
      </c>
      <c r="I736" s="147">
        <f>+D700+O700</f>
        <v>335.75483857371705</v>
      </c>
      <c r="J736" s="261">
        <f>+D735</f>
        <v>335.29691339371556</v>
      </c>
      <c r="K736" s="147">
        <f>+I736-J736</f>
        <v>0.45792518000149585</v>
      </c>
      <c r="L736" s="262">
        <f>(-2*POWER(2*9.81*G736*ABS(K736)/F736,0.5))*(LOG10(($D$2/(3.7*G736))+((2.51*$D$3*POWER(F736,0.5))/(G736*POWER(2*9.81*G736*ABS(K736),0.5)))))</f>
        <v>0.30758781335895191</v>
      </c>
      <c r="M736" s="146">
        <f>+IF(K736&lt;0,-H736*L736,H736*L736)</f>
        <v>1.3588813332875134E-3</v>
      </c>
      <c r="N736" s="142">
        <f>+M736/K736</f>
        <v>2.967474584566576E-3</v>
      </c>
      <c r="O736" s="311"/>
    </row>
    <row r="737" spans="2:15" ht="15.75" x14ac:dyDescent="0.3">
      <c r="B737" s="141"/>
      <c r="C737" s="142"/>
      <c r="D737" s="142"/>
      <c r="E737" s="142"/>
      <c r="F737" s="142"/>
      <c r="G737" s="142"/>
      <c r="H737" s="142"/>
      <c r="I737" s="142"/>
      <c r="J737" s="142"/>
      <c r="K737" s="142"/>
      <c r="L737" s="149" t="s">
        <v>166</v>
      </c>
      <c r="M737" s="150">
        <f>+SUM(M735:M736)-C735</f>
        <v>9.3089533230559943E-6</v>
      </c>
      <c r="N737" s="151">
        <f>+SUM(N735:N736)</f>
        <v>8.714502770037864E-3</v>
      </c>
      <c r="O737" s="312"/>
    </row>
    <row r="738" spans="2:15" x14ac:dyDescent="0.25">
      <c r="B738" s="154"/>
      <c r="C738" s="142"/>
      <c r="D738" s="142"/>
      <c r="E738" s="142"/>
      <c r="F738" s="142"/>
      <c r="G738" s="142"/>
      <c r="H738" s="142"/>
      <c r="I738" s="142"/>
      <c r="J738" s="142"/>
      <c r="K738" s="142"/>
      <c r="L738" s="142"/>
      <c r="M738" s="142"/>
      <c r="N738" s="142"/>
      <c r="O738" s="312"/>
    </row>
    <row r="739" spans="2:15" x14ac:dyDescent="0.25">
      <c r="B739" s="154" t="s">
        <v>142</v>
      </c>
      <c r="C739" s="142">
        <f>3.71/1000</f>
        <v>3.7099999999999998E-3</v>
      </c>
      <c r="D739" s="147">
        <f>+D700+O700</f>
        <v>335.75483857371705</v>
      </c>
      <c r="E739" s="144" t="s">
        <v>168</v>
      </c>
      <c r="F739" s="143">
        <v>184.94</v>
      </c>
      <c r="G739" s="145">
        <f>110/1000</f>
        <v>0.11</v>
      </c>
      <c r="H739" s="146">
        <f>+PI()*G739^2/4</f>
        <v>9.5033177771091243E-3</v>
      </c>
      <c r="I739" s="147">
        <f>+D725+O725</f>
        <v>335.23340798874949</v>
      </c>
      <c r="J739" s="261">
        <f>+D739</f>
        <v>335.75483857371705</v>
      </c>
      <c r="K739" s="147">
        <f>+I739-J739</f>
        <v>-0.52143058496756112</v>
      </c>
      <c r="L739" s="262">
        <f>(-2*POWER(2*9.81*G739*ABS(K739)/F739,0.5))*(LOG10(($D$2/(3.7*G739))+((2.51*$D$3*POWER(F739,0.5))/(G739*POWER(2*9.81*G739*ABS(K739),0.5)))))</f>
        <v>0.54980930234344649</v>
      </c>
      <c r="M739" s="146">
        <f>+IF(K739&lt;0,-H739*L739,H739*L739)</f>
        <v>-5.2250125169804405E-3</v>
      </c>
      <c r="N739" s="142">
        <f>+M739/K739</f>
        <v>1.0020533255266365E-2</v>
      </c>
      <c r="O739" s="311">
        <f>2*M742/N742</f>
        <v>1.798209782895163E-3</v>
      </c>
    </row>
    <row r="740" spans="2:15" x14ac:dyDescent="0.25">
      <c r="B740" s="141"/>
      <c r="C740" s="142"/>
      <c r="D740" s="142"/>
      <c r="E740" s="144" t="s">
        <v>171</v>
      </c>
      <c r="F740" s="143">
        <v>283.68</v>
      </c>
      <c r="G740" s="143">
        <f>75/1000</f>
        <v>7.4999999999999997E-2</v>
      </c>
      <c r="H740" s="146">
        <f>+PI()*G740^2/4</f>
        <v>4.4178646691106467E-3</v>
      </c>
      <c r="I740" s="147">
        <f>+D735+O735</f>
        <v>335.29904982159189</v>
      </c>
      <c r="J740" s="261">
        <f>+D739</f>
        <v>335.75483857371705</v>
      </c>
      <c r="K740" s="147">
        <f>+I740-J740</f>
        <v>-0.45578875212515868</v>
      </c>
      <c r="L740" s="262">
        <f>(-2*POWER(2*9.81*G740*ABS(K740)/F740,0.5))*(LOG10(($D$2/(3.7*G740))+((2.51*$D$3*POWER(F740,0.5))/(G740*POWER(2*9.81*G740*ABS(K740),0.5)))))</f>
        <v>0.30677146846052916</v>
      </c>
      <c r="M740" s="146">
        <f>+IF(K740&lt;0,-H740*L740,H740*L740)</f>
        <v>-1.3552748320029629E-3</v>
      </c>
      <c r="N740" s="142">
        <f>+M740/K740</f>
        <v>2.9734714287789339E-3</v>
      </c>
      <c r="O740" s="311"/>
    </row>
    <row r="741" spans="2:15" x14ac:dyDescent="0.25">
      <c r="B741" s="141"/>
      <c r="C741" s="142"/>
      <c r="D741" s="142"/>
      <c r="E741" s="144" t="s">
        <v>170</v>
      </c>
      <c r="F741" s="143">
        <v>372.26</v>
      </c>
      <c r="G741" s="145">
        <f>110/1000</f>
        <v>0.11</v>
      </c>
      <c r="H741" s="146">
        <f>+PI()*G741^2/4</f>
        <v>9.5033177771091243E-3</v>
      </c>
      <c r="I741" s="147">
        <v>339.29610096713299</v>
      </c>
      <c r="J741" s="261">
        <f>+D739</f>
        <v>335.75483857371705</v>
      </c>
      <c r="K741" s="147">
        <f>+I741-J741</f>
        <v>3.5412623934159342</v>
      </c>
      <c r="L741" s="262">
        <f>(-2*POWER(2*9.81*G741*ABS(K741)/F741,0.5))*(LOG10(($D$2/(3.7*G741))+((2.51*$D$3*POWER(F741,0.5))/(G741*POWER(2*9.81*G741*ABS(K741),0.5)))))</f>
        <v>1.0843146399429429</v>
      </c>
      <c r="M741" s="146">
        <f>+IF(K741&lt;0,-H741*L741,H741*L741)</f>
        <v>1.0304586593749448E-2</v>
      </c>
      <c r="N741" s="142">
        <f>+M741/K741</f>
        <v>2.9098624865833648E-3</v>
      </c>
      <c r="O741" s="311"/>
    </row>
    <row r="742" spans="2:15" ht="16.5" thickBot="1" x14ac:dyDescent="0.35">
      <c r="B742" s="299"/>
      <c r="C742" s="300"/>
      <c r="D742" s="300"/>
      <c r="E742" s="300"/>
      <c r="F742" s="300"/>
      <c r="G742" s="300"/>
      <c r="H742" s="300"/>
      <c r="I742" s="300"/>
      <c r="J742" s="300"/>
      <c r="K742" s="300"/>
      <c r="L742" s="301" t="s">
        <v>166</v>
      </c>
      <c r="M742" s="302">
        <f>+SUM(M739:M741)-C739</f>
        <v>1.4299244766044841E-5</v>
      </c>
      <c r="N742" s="303">
        <f>+SUM(N739:N741)</f>
        <v>1.5903867170628666E-2</v>
      </c>
      <c r="O742" s="313"/>
    </row>
    <row r="744" spans="2:15" ht="15.75" thickBot="1" x14ac:dyDescent="0.3"/>
    <row r="745" spans="2:15" ht="15.75" thickBot="1" x14ac:dyDescent="0.3">
      <c r="B745" s="131">
        <f>+B706+1</f>
        <v>20</v>
      </c>
      <c r="D745" s="297"/>
    </row>
    <row r="746" spans="2:15" ht="32.25" thickBot="1" x14ac:dyDescent="0.3">
      <c r="B746" s="125" t="s">
        <v>151</v>
      </c>
      <c r="C746" s="298" t="s">
        <v>161</v>
      </c>
      <c r="D746" s="298" t="s">
        <v>153</v>
      </c>
      <c r="E746" s="125" t="s">
        <v>152</v>
      </c>
      <c r="F746" s="125" t="s">
        <v>78</v>
      </c>
      <c r="G746" s="125" t="s">
        <v>115</v>
      </c>
      <c r="H746" s="125" t="s">
        <v>154</v>
      </c>
      <c r="I746" s="125" t="s">
        <v>155</v>
      </c>
      <c r="J746" s="125" t="s">
        <v>156</v>
      </c>
      <c r="K746" s="125" t="s">
        <v>157</v>
      </c>
      <c r="L746" s="125" t="s">
        <v>82</v>
      </c>
      <c r="M746" s="125" t="s">
        <v>164</v>
      </c>
      <c r="N746" s="125" t="s">
        <v>158</v>
      </c>
      <c r="O746" s="309" t="s">
        <v>165</v>
      </c>
    </row>
    <row r="747" spans="2:15" x14ac:dyDescent="0.25">
      <c r="B747" s="132" t="s">
        <v>127</v>
      </c>
      <c r="C747" s="133">
        <f>2.97/1000</f>
        <v>2.97E-3</v>
      </c>
      <c r="D747" s="134">
        <f>+D708+O708</f>
        <v>336.44729332690252</v>
      </c>
      <c r="E747" s="135" t="s">
        <v>110</v>
      </c>
      <c r="F747" s="136">
        <v>310.83</v>
      </c>
      <c r="G747" s="137">
        <f>110/1000</f>
        <v>0.11</v>
      </c>
      <c r="H747" s="138">
        <f>+PI()*G747^2/4</f>
        <v>9.5033177771091243E-3</v>
      </c>
      <c r="I747" s="134">
        <v>339.29610096713299</v>
      </c>
      <c r="J747" s="134">
        <f>+D747</f>
        <v>336.44729332690252</v>
      </c>
      <c r="K747" s="134">
        <f>+I747-J747</f>
        <v>2.8488076402304614</v>
      </c>
      <c r="L747" s="133">
        <f>(-2*POWER(2*9.81*G747*ABS(K747)/F747,0.5))*(LOG10(($D$2/(3.7*G747))+((2.51*$D$3*POWER(F747,0.5))/(G747*POWER(2*9.81*G747*ABS(K747),0.5)))))</f>
        <v>1.0620895401905583</v>
      </c>
      <c r="M747" s="139">
        <f>+IF(K747&lt;0,-H747*L747,H747*L747)</f>
        <v>1.0093374408174588E-2</v>
      </c>
      <c r="N747" s="133">
        <f>+M747/K747</f>
        <v>3.5430171787092157E-3</v>
      </c>
      <c r="O747" s="310">
        <f>2*M749/N749</f>
        <v>1.4704065812091523E-3</v>
      </c>
    </row>
    <row r="748" spans="2:15" x14ac:dyDescent="0.25">
      <c r="B748" s="141"/>
      <c r="C748" s="142"/>
      <c r="D748" s="143"/>
      <c r="E748" s="144" t="s">
        <v>138</v>
      </c>
      <c r="F748" s="143">
        <v>240.22</v>
      </c>
      <c r="G748" s="145">
        <f>110/1000</f>
        <v>0.11</v>
      </c>
      <c r="H748" s="146">
        <f>+PI()*G748^2/4</f>
        <v>9.5033177771091243E-3</v>
      </c>
      <c r="I748" s="147">
        <f>+D712+O712</f>
        <v>335.27112745319812</v>
      </c>
      <c r="J748" s="147">
        <f>+D747</f>
        <v>336.44729332690252</v>
      </c>
      <c r="K748" s="147">
        <f>+I748-J748</f>
        <v>-1.1761658737044058</v>
      </c>
      <c r="L748" s="142">
        <f>(-2*POWER(2*9.81*G748*ABS(K748)/F748,0.5))*(LOG10(($D$2/(3.7*G748))+((2.51*$D$3*POWER(F748,0.5))/(G748*POWER(2*9.81*G748*ABS(K748),0.5)))))</f>
        <v>0.74882492974123283</v>
      </c>
      <c r="M748" s="146">
        <f>+IF(K748&lt;0,-H748*L748,H748*L748)</f>
        <v>-7.1163212667523486E-3</v>
      </c>
      <c r="N748" s="142">
        <f>+M748/K748</f>
        <v>6.0504401852257989E-3</v>
      </c>
      <c r="O748" s="311"/>
    </row>
    <row r="749" spans="2:15" ht="15.75" x14ac:dyDescent="0.3">
      <c r="B749" s="141"/>
      <c r="C749" s="142"/>
      <c r="D749" s="143"/>
      <c r="E749" s="144"/>
      <c r="F749" s="143"/>
      <c r="G749" s="145"/>
      <c r="H749" s="146"/>
      <c r="I749" s="147"/>
      <c r="J749" s="147"/>
      <c r="K749" s="147"/>
      <c r="L749" s="149" t="s">
        <v>166</v>
      </c>
      <c r="M749" s="150">
        <f>+SUM(M747:M748)-C747</f>
        <v>7.0531414222397247E-6</v>
      </c>
      <c r="N749" s="151">
        <f>+SUM(N747:N748)</f>
        <v>9.5934573639350137E-3</v>
      </c>
      <c r="O749" s="311"/>
    </row>
    <row r="750" spans="2:15" x14ac:dyDescent="0.25">
      <c r="B750" s="141"/>
      <c r="C750" s="142"/>
      <c r="D750" s="143"/>
      <c r="E750" s="144"/>
      <c r="F750" s="142"/>
      <c r="G750" s="142"/>
      <c r="H750" s="146"/>
      <c r="I750" s="152"/>
      <c r="J750" s="142"/>
      <c r="K750" s="142"/>
      <c r="L750" s="142"/>
      <c r="M750" s="142"/>
      <c r="N750" s="142"/>
      <c r="O750" s="312"/>
    </row>
    <row r="751" spans="2:15" x14ac:dyDescent="0.25">
      <c r="B751" s="154" t="s">
        <v>128</v>
      </c>
      <c r="C751" s="142">
        <f>3.73/1000</f>
        <v>3.7299999999999998E-3</v>
      </c>
      <c r="D751" s="147">
        <f>+D712+O712</f>
        <v>335.27112745319812</v>
      </c>
      <c r="E751" s="144" t="s">
        <v>138</v>
      </c>
      <c r="F751" s="143">
        <v>240.22</v>
      </c>
      <c r="G751" s="155">
        <f>110/1000</f>
        <v>0.11</v>
      </c>
      <c r="H751" s="146">
        <f>+PI()*G751^2/4</f>
        <v>9.5033177771091243E-3</v>
      </c>
      <c r="I751" s="156">
        <f>+D747+O747</f>
        <v>336.44876373348376</v>
      </c>
      <c r="J751" s="147">
        <f>+D751</f>
        <v>335.27112745319812</v>
      </c>
      <c r="K751" s="147">
        <f>+I751-J751</f>
        <v>1.1776362802856397</v>
      </c>
      <c r="L751" s="142">
        <f>(-2*POWER(2*9.81*G751*ABS(K751)/F751,0.5))*(LOG10(($D$2/(3.7*G751))+((2.51*$D$3*POWER(F751,0.5))/(G751*POWER(2*9.81*G751*ABS(K751),0.5)))))</f>
        <v>0.74934777176293577</v>
      </c>
      <c r="M751" s="146">
        <f>+IF(K751&lt;0,-H751*L751,H751*L751)</f>
        <v>7.1212900006318181E-3</v>
      </c>
      <c r="N751" s="142">
        <f>+M751/K751</f>
        <v>6.0471047978451591E-3</v>
      </c>
      <c r="O751" s="311">
        <f>2*M754/N754</f>
        <v>2.1493543303116977E-3</v>
      </c>
    </row>
    <row r="752" spans="2:15" x14ac:dyDescent="0.25">
      <c r="B752" s="141"/>
      <c r="C752" s="142"/>
      <c r="D752" s="143"/>
      <c r="E752" s="144" t="s">
        <v>139</v>
      </c>
      <c r="F752" s="147">
        <v>237.3</v>
      </c>
      <c r="G752" s="155">
        <f>110/1000</f>
        <v>0.11</v>
      </c>
      <c r="H752" s="146">
        <f>+PI()*G752^2/4</f>
        <v>9.5033177771091243E-3</v>
      </c>
      <c r="I752" s="156">
        <f>+D717+O717</f>
        <v>335.07808619378716</v>
      </c>
      <c r="J752" s="147">
        <f>+D751</f>
        <v>335.27112745319812</v>
      </c>
      <c r="K752" s="147">
        <f>+I752-J752</f>
        <v>-0.19304125941096117</v>
      </c>
      <c r="L752" s="142">
        <f>(-2*POWER(2*9.81*G752*ABS(K752)/F752,0.5))*(LOG10(($D$2/(3.7*G752))+((2.51*$D$3*POWER(F752,0.5))/(G752*POWER(2*9.81*G752*ABS(K752),0.5)))))</f>
        <v>0.27291811834574109</v>
      </c>
      <c r="M752" s="146">
        <f>+IF(K752&lt;0,-H752*L752,H752*L752)</f>
        <v>-2.5936276057702532E-3</v>
      </c>
      <c r="N752" s="142">
        <f>+M752/K752</f>
        <v>1.3435612747680733E-2</v>
      </c>
      <c r="O752" s="311"/>
    </row>
    <row r="753" spans="2:15" x14ac:dyDescent="0.25">
      <c r="B753" s="141"/>
      <c r="C753" s="142"/>
      <c r="D753" s="143"/>
      <c r="E753" s="144" t="s">
        <v>112</v>
      </c>
      <c r="F753" s="143">
        <v>401.36</v>
      </c>
      <c r="G753" s="155">
        <f>110/1000</f>
        <v>0.11</v>
      </c>
      <c r="H753" s="146">
        <f>+PI()*G753^2/4</f>
        <v>9.5033177771091243E-3</v>
      </c>
      <c r="I753" s="156">
        <f>+D725+O725</f>
        <v>335.23340798874949</v>
      </c>
      <c r="J753" s="147">
        <f>+D751</f>
        <v>335.27112745319812</v>
      </c>
      <c r="K753" s="147">
        <f>+I753-J753</f>
        <v>-3.7719464448628059E-2</v>
      </c>
      <c r="L753" s="142">
        <f>(-2*POWER(2*9.81*G753*ABS(K753)/F753,0.5))*(LOG10(($D$2/(3.7*G753))+((2.51*$D$3*POWER(F753,0.5))/(G753*POWER(2*9.81*G753*ABS(K753),0.5)))))</f>
        <v>7.9467814756807045E-2</v>
      </c>
      <c r="M753" s="146">
        <f>+IF(K753&lt;0,-H753*L753,H753*L753)</f>
        <v>-7.5520789668637915E-4</v>
      </c>
      <c r="N753" s="142">
        <f>+M753/K753</f>
        <v>2.0021702527482404E-2</v>
      </c>
      <c r="O753" s="311"/>
    </row>
    <row r="754" spans="2:15" ht="15.75" x14ac:dyDescent="0.3">
      <c r="B754" s="141"/>
      <c r="C754" s="142"/>
      <c r="D754" s="143"/>
      <c r="E754" s="144"/>
      <c r="F754" s="143"/>
      <c r="G754" s="155"/>
      <c r="H754" s="146"/>
      <c r="I754" s="156"/>
      <c r="J754" s="147"/>
      <c r="K754" s="147"/>
      <c r="L754" s="149" t="s">
        <v>166</v>
      </c>
      <c r="M754" s="150">
        <f>+SUM(M751:M753)-C751</f>
        <v>4.2454498175186362E-5</v>
      </c>
      <c r="N754" s="151">
        <f>+SUM(N751:N753)</f>
        <v>3.9504420073008292E-2</v>
      </c>
      <c r="O754" s="312"/>
    </row>
    <row r="755" spans="2:15" x14ac:dyDescent="0.25">
      <c r="B755" s="141"/>
      <c r="C755" s="142"/>
      <c r="D755" s="143"/>
      <c r="E755" s="144"/>
      <c r="F755" s="142"/>
      <c r="G755" s="142"/>
      <c r="H755" s="146"/>
      <c r="I755" s="152"/>
      <c r="J755" s="143"/>
      <c r="K755" s="142"/>
      <c r="L755" s="142"/>
      <c r="M755" s="142"/>
      <c r="N755" s="142"/>
      <c r="O755" s="312"/>
    </row>
    <row r="756" spans="2:15" x14ac:dyDescent="0.25">
      <c r="B756" s="154" t="s">
        <v>141</v>
      </c>
      <c r="C756" s="179">
        <f>1.9/1000</f>
        <v>1.9E-3</v>
      </c>
      <c r="D756" s="147">
        <f>+D717+O717</f>
        <v>335.07808619378716</v>
      </c>
      <c r="E756" s="144" t="s">
        <v>139</v>
      </c>
      <c r="F756" s="147">
        <v>237.3</v>
      </c>
      <c r="G756" s="155">
        <f>110/1000</f>
        <v>0.11</v>
      </c>
      <c r="H756" s="146">
        <f>+PI()*G756^2/4</f>
        <v>9.5033177771091243E-3</v>
      </c>
      <c r="I756" s="156">
        <f>+D751+O751</f>
        <v>335.27327680752842</v>
      </c>
      <c r="J756" s="147">
        <f>+D756</f>
        <v>335.07808619378716</v>
      </c>
      <c r="K756" s="147">
        <f>+I756-J756</f>
        <v>0.19519061374126068</v>
      </c>
      <c r="L756" s="142">
        <f>(-2*POWER(2*9.81*G756*ABS(K756)/F756,0.5))*(LOG10(($D$2/(3.7*G756))+((2.51*$D$3*POWER(F756,0.5))/(G756*POWER(2*9.81*G756*ABS(K756),0.5)))))</f>
        <v>0.27463452921470138</v>
      </c>
      <c r="M756" s="146">
        <f>+IF(K756&lt;0,-H756*L756,H756*L756)</f>
        <v>2.6099392036940667E-3</v>
      </c>
      <c r="N756" s="142">
        <f>+M756/K756</f>
        <v>1.3371233143176293E-2</v>
      </c>
      <c r="O756" s="311">
        <f>2*M758/N758</f>
        <v>2.1739707007290454E-3</v>
      </c>
    </row>
    <row r="757" spans="2:15" x14ac:dyDescent="0.25">
      <c r="B757" s="141"/>
      <c r="C757" s="142"/>
      <c r="D757" s="143"/>
      <c r="E757" s="144" t="s">
        <v>117</v>
      </c>
      <c r="F757" s="143">
        <v>401.35</v>
      </c>
      <c r="G757" s="143">
        <f>75/1000</f>
        <v>7.4999999999999997E-2</v>
      </c>
      <c r="H757" s="146">
        <f>+PI()*G757^2/4</f>
        <v>4.4178646691106467E-3</v>
      </c>
      <c r="I757" s="156">
        <f>+D721+O721</f>
        <v>334.87942742545027</v>
      </c>
      <c r="J757" s="147">
        <f>+D756</f>
        <v>335.07808619378716</v>
      </c>
      <c r="K757" s="147">
        <f>+I757-J757</f>
        <v>-0.1986587683368839</v>
      </c>
      <c r="L757" s="142">
        <f>(-2*POWER(2*9.81*G757*ABS(K757)/F757,0.5))*(LOG10(($D$2/(3.7*G757))+((2.51*$D$3*POWER(F757,0.5))/(G757*POWER(2*9.81*G757*ABS(K757),0.5)))))</f>
        <v>0.1565508759825428</v>
      </c>
      <c r="M757" s="146">
        <f>+IF(K757&lt;0,-H757*L757,H757*L757)</f>
        <v>-6.9162058392159835E-4</v>
      </c>
      <c r="N757" s="142">
        <f>+M757/K757</f>
        <v>3.4814500749785877E-3</v>
      </c>
      <c r="O757" s="311"/>
    </row>
    <row r="758" spans="2:15" ht="15.75" x14ac:dyDescent="0.3">
      <c r="B758" s="141"/>
      <c r="C758" s="142"/>
      <c r="D758" s="143"/>
      <c r="E758" s="144"/>
      <c r="F758" s="142"/>
      <c r="G758" s="142"/>
      <c r="H758" s="146"/>
      <c r="I758" s="152"/>
      <c r="J758" s="143"/>
      <c r="K758" s="142"/>
      <c r="L758" s="149" t="s">
        <v>166</v>
      </c>
      <c r="M758" s="150">
        <f>+SUM(M756:M757)-C756</f>
        <v>1.8318619772468396E-5</v>
      </c>
      <c r="N758" s="151">
        <f>+SUM(N756:N757)</f>
        <v>1.685268321815488E-2</v>
      </c>
      <c r="O758" s="312"/>
    </row>
    <row r="759" spans="2:15" ht="15.75" x14ac:dyDescent="0.3">
      <c r="B759" s="141"/>
      <c r="C759" s="142"/>
      <c r="D759" s="143"/>
      <c r="E759" s="144"/>
      <c r="F759" s="142"/>
      <c r="G759" s="142"/>
      <c r="H759" s="146"/>
      <c r="I759" s="152"/>
      <c r="J759" s="143"/>
      <c r="K759" s="142"/>
      <c r="L759" s="149"/>
      <c r="M759" s="150"/>
      <c r="N759" s="151"/>
      <c r="O759" s="312"/>
    </row>
    <row r="760" spans="2:15" x14ac:dyDescent="0.25">
      <c r="B760" s="154" t="s">
        <v>145</v>
      </c>
      <c r="C760" s="143">
        <f>1.95/1000</f>
        <v>1.9499999999999999E-3</v>
      </c>
      <c r="D760" s="147">
        <f>+D721+O721</f>
        <v>334.87942742545027</v>
      </c>
      <c r="E760" s="144" t="s">
        <v>117</v>
      </c>
      <c r="F760" s="143">
        <v>401.35</v>
      </c>
      <c r="G760" s="143">
        <f>75/1000</f>
        <v>7.4999999999999997E-2</v>
      </c>
      <c r="H760" s="146">
        <f>+PI()*G760^2/4</f>
        <v>4.4178646691106467E-3</v>
      </c>
      <c r="I760" s="147">
        <f>+D756+O756</f>
        <v>335.08026016448787</v>
      </c>
      <c r="J760" s="147">
        <f>+D760</f>
        <v>334.87942742545027</v>
      </c>
      <c r="K760" s="147">
        <f>+I760-J760</f>
        <v>0.20083273903759391</v>
      </c>
      <c r="L760" s="262">
        <f>(-2*POWER(2*9.81*G760*ABS(K760)/F760,0.5))*(LOG10(($D$2/(3.7*G760))+((2.51*$D$3*POWER(F760,0.5))/(G760*POWER(2*9.81*G760*ABS(K760),0.5)))))</f>
        <v>0.1575328422614547</v>
      </c>
      <c r="M760" s="146">
        <f>+IF(K760&lt;0,-H760*L760,H760*L760)</f>
        <v>6.9595877805146125E-4</v>
      </c>
      <c r="N760" s="142">
        <f>+M760/K760</f>
        <v>3.4653651659911117E-3</v>
      </c>
      <c r="O760" s="311">
        <f>2*M762/N762</f>
        <v>2.1831033080543984E-3</v>
      </c>
    </row>
    <row r="761" spans="2:15" x14ac:dyDescent="0.25">
      <c r="B761" s="141"/>
      <c r="C761" s="142"/>
      <c r="D761" s="143"/>
      <c r="E761" s="144" t="s">
        <v>167</v>
      </c>
      <c r="F761" s="143">
        <v>249.85</v>
      </c>
      <c r="G761" s="143">
        <f>75/1000</f>
        <v>7.4999999999999997E-2</v>
      </c>
      <c r="H761" s="146">
        <f>+PI()*G761^2/4</f>
        <v>4.4178646691106467E-3</v>
      </c>
      <c r="I761" s="147">
        <f>+D725+O725</f>
        <v>335.23340798874949</v>
      </c>
      <c r="J761" s="147">
        <f>+D760</f>
        <v>334.87942742545027</v>
      </c>
      <c r="K761" s="147">
        <f>+I761-J761</f>
        <v>0.35398056329921701</v>
      </c>
      <c r="L761" s="142">
        <f>(-2*POWER(2*9.81*G761*ABS(K761)/F761,0.5))*(LOG10(($D$2/(3.7*G761))+((2.51*$D$3*POWER(F761,0.5))/(G761*POWER(2*9.81*G761*ABS(K761),0.5)))))</f>
        <v>0.2855937485015122</v>
      </c>
      <c r="M761" s="146">
        <f>+IF(K761&lt;0,-H761*L761,H761*L761)</f>
        <v>1.2617145312237025E-3</v>
      </c>
      <c r="N761" s="142">
        <f>+M761/K761</f>
        <v>3.5643610470137174E-3</v>
      </c>
      <c r="O761" s="311"/>
    </row>
    <row r="762" spans="2:15" ht="15.75" x14ac:dyDescent="0.3">
      <c r="B762" s="141"/>
      <c r="C762" s="142"/>
      <c r="D762" s="152"/>
      <c r="E762" s="144"/>
      <c r="F762" s="142"/>
      <c r="G762" s="142"/>
      <c r="H762" s="146"/>
      <c r="I762" s="152"/>
      <c r="J762" s="143"/>
      <c r="K762" s="142"/>
      <c r="L762" s="149" t="s">
        <v>166</v>
      </c>
      <c r="M762" s="150">
        <f>+SUM(M760:M761)-C760</f>
        <v>7.6733092751637803E-6</v>
      </c>
      <c r="N762" s="151">
        <f>+SUM(N760:N761)</f>
        <v>7.0297262130048291E-3</v>
      </c>
      <c r="O762" s="312"/>
    </row>
    <row r="763" spans="2:15" x14ac:dyDescent="0.25">
      <c r="B763" s="141"/>
      <c r="C763" s="142"/>
      <c r="D763" s="152"/>
      <c r="E763" s="144"/>
      <c r="F763" s="142"/>
      <c r="G763" s="142"/>
      <c r="H763" s="146"/>
      <c r="I763" s="152"/>
      <c r="J763" s="143"/>
      <c r="K763" s="142"/>
      <c r="L763" s="142"/>
      <c r="M763" s="142"/>
      <c r="N763" s="142"/>
      <c r="O763" s="312"/>
    </row>
    <row r="764" spans="2:15" x14ac:dyDescent="0.25">
      <c r="B764" s="154" t="s">
        <v>146</v>
      </c>
      <c r="C764" s="143">
        <f>4.52/1000</f>
        <v>4.5199999999999997E-3</v>
      </c>
      <c r="D764" s="156">
        <f>+D725+O725</f>
        <v>335.23340798874949</v>
      </c>
      <c r="E764" s="144" t="s">
        <v>112</v>
      </c>
      <c r="F764" s="143">
        <v>401.36</v>
      </c>
      <c r="G764" s="145">
        <f>110/1000</f>
        <v>0.11</v>
      </c>
      <c r="H764" s="146">
        <f>+PI()*G764^2/4</f>
        <v>9.5033177771091243E-3</v>
      </c>
      <c r="I764" s="156">
        <f>+D751+O751</f>
        <v>335.27327680752842</v>
      </c>
      <c r="J764" s="147">
        <f>+D764</f>
        <v>335.23340798874949</v>
      </c>
      <c r="K764" s="147">
        <f>+I764-J764</f>
        <v>3.9868818778927562E-2</v>
      </c>
      <c r="L764" s="142">
        <f>(-2*POWER(2*9.81*G764*ABS(K764)/F764,0.5))*(LOG10(($D$2/(3.7*G764))+((2.51*$D$3*POWER(F764,0.5))/(G764*POWER(2*9.81*G764*ABS(K764),0.5)))))</f>
        <v>8.2052176186272724E-2</v>
      </c>
      <c r="M764" s="146">
        <f>+IF(K764&lt;0,-H764*L764,H764*L764)</f>
        <v>7.7976790460149549E-4</v>
      </c>
      <c r="N764" s="142">
        <f>+M764/K764</f>
        <v>1.9558339787423985E-2</v>
      </c>
      <c r="O764" s="311">
        <f>2*M768/N768</f>
        <v>2.0519568057986979E-3</v>
      </c>
    </row>
    <row r="765" spans="2:15" x14ac:dyDescent="0.25">
      <c r="B765" s="141"/>
      <c r="C765" s="142"/>
      <c r="D765" s="152"/>
      <c r="E765" s="144" t="s">
        <v>167</v>
      </c>
      <c r="F765" s="143">
        <v>249.85</v>
      </c>
      <c r="G765" s="145">
        <f>75/1000</f>
        <v>7.4999999999999997E-2</v>
      </c>
      <c r="H765" s="146">
        <f>+PI()*G765^2/4</f>
        <v>4.4178646691106467E-3</v>
      </c>
      <c r="I765" s="156">
        <f>+D760+O760</f>
        <v>334.8816105287583</v>
      </c>
      <c r="J765" s="147">
        <f>+D764</f>
        <v>335.23340798874949</v>
      </c>
      <c r="K765" s="147">
        <f>+I765-J765</f>
        <v>-0.3517974599911895</v>
      </c>
      <c r="L765" s="142">
        <f>(-2*POWER(2*9.81*G765*ABS(K765)/F765,0.5))*(LOG10(($D$2/(3.7*G765))+((2.51*$D$3*POWER(F765,0.5))/(G765*POWER(2*9.81*G765*ABS(K765),0.5)))))</f>
        <v>0.28459030585064637</v>
      </c>
      <c r="M765" s="146">
        <f>+IF(K765&lt;0,-H765*L765,H765*L765)</f>
        <v>-1.2572814573889636E-3</v>
      </c>
      <c r="N765" s="142">
        <f>+M765/K765</f>
        <v>3.5738787239124785E-3</v>
      </c>
      <c r="O765" s="311"/>
    </row>
    <row r="766" spans="2:15" x14ac:dyDescent="0.25">
      <c r="B766" s="141"/>
      <c r="C766" s="142"/>
      <c r="D766" s="152"/>
      <c r="E766" s="144" t="s">
        <v>140</v>
      </c>
      <c r="F766" s="143">
        <v>298.01</v>
      </c>
      <c r="G766" s="145">
        <f>63/1000</f>
        <v>6.3E-2</v>
      </c>
      <c r="H766" s="146">
        <f>+PI()*G766^2/4</f>
        <v>3.1172453105244723E-3</v>
      </c>
      <c r="I766" s="156">
        <f>+D731+O731</f>
        <v>335.19432604579634</v>
      </c>
      <c r="J766" s="147">
        <f>+D764</f>
        <v>335.23340798874949</v>
      </c>
      <c r="K766" s="147">
        <f>+I766-J766</f>
        <v>-3.9081942953146154E-2</v>
      </c>
      <c r="L766" s="142">
        <f>(-2*POWER(2*9.81*G766*ABS(K766)/F766,0.5))*(LOG10(($D$2/(3.7*G766))+((2.51*$D$3*POWER(F766,0.5))/(G766*POWER(2*9.81*G766*ABS(K766),0.5)))))</f>
        <v>6.364294868488099E-2</v>
      </c>
      <c r="M766" s="146">
        <f>+IF(K766&lt;0,-H766*L766,H766*L766)</f>
        <v>-1.983906833358949E-4</v>
      </c>
      <c r="N766" s="142">
        <f>+M766/K766</f>
        <v>5.076274830392591E-3</v>
      </c>
      <c r="O766" s="311"/>
    </row>
    <row r="767" spans="2:15" x14ac:dyDescent="0.25">
      <c r="B767" s="141"/>
      <c r="C767" s="142"/>
      <c r="D767" s="142"/>
      <c r="E767" s="144" t="s">
        <v>168</v>
      </c>
      <c r="F767" s="143">
        <v>184.94</v>
      </c>
      <c r="G767" s="145">
        <f>110/1000</f>
        <v>0.11</v>
      </c>
      <c r="H767" s="146">
        <f>+PI()*G767^2/4</f>
        <v>9.5033177771091243E-3</v>
      </c>
      <c r="I767" s="156">
        <f>+D739+O739</f>
        <v>335.75663678349997</v>
      </c>
      <c r="J767" s="147">
        <f>+D764</f>
        <v>335.23340798874949</v>
      </c>
      <c r="K767" s="147">
        <f>+I767-J767</f>
        <v>0.52322879475048012</v>
      </c>
      <c r="L767" s="142">
        <f>(-2*POWER(2*9.81*G767*ABS(K767)/F767,0.5))*(LOG10(($D$2/(3.7*G767))+((2.51*$D$3*POWER(F767,0.5))/(G767*POWER(2*9.81*G767*ABS(K767),0.5)))))</f>
        <v>0.55087191475867814</v>
      </c>
      <c r="M767" s="146">
        <f>+IF(K767&lt;0,-H767*L767,H767*L767)</f>
        <v>5.2351108604362885E-3</v>
      </c>
      <c r="N767" s="142">
        <f>+M767/K767</f>
        <v>1.0005395178858291E-2</v>
      </c>
      <c r="O767" s="311"/>
    </row>
    <row r="768" spans="2:15" ht="15.75" x14ac:dyDescent="0.3">
      <c r="B768" s="141"/>
      <c r="C768" s="142"/>
      <c r="D768" s="142"/>
      <c r="E768" s="142"/>
      <c r="F768" s="142"/>
      <c r="G768" s="142"/>
      <c r="H768" s="146"/>
      <c r="I768" s="152"/>
      <c r="J768" s="143"/>
      <c r="K768" s="142"/>
      <c r="L768" s="149" t="s">
        <v>166</v>
      </c>
      <c r="M768" s="150">
        <f>+SUM(M764:M767)-C764</f>
        <v>3.9206624312925972E-5</v>
      </c>
      <c r="N768" s="151">
        <f>+SUM(N764:N767)</f>
        <v>3.8213888520587345E-2</v>
      </c>
      <c r="O768" s="312"/>
    </row>
    <row r="769" spans="2:15" x14ac:dyDescent="0.25">
      <c r="B769" s="141"/>
      <c r="C769" s="142"/>
      <c r="D769" s="142"/>
      <c r="E769" s="142"/>
      <c r="F769" s="142"/>
      <c r="G769" s="142"/>
      <c r="H769" s="146"/>
      <c r="I769" s="142"/>
      <c r="J769" s="143"/>
      <c r="K769" s="142"/>
      <c r="L769" s="142"/>
      <c r="M769" s="142"/>
      <c r="N769" s="142"/>
      <c r="O769" s="312"/>
    </row>
    <row r="770" spans="2:15" x14ac:dyDescent="0.25">
      <c r="B770" s="154" t="s">
        <v>147</v>
      </c>
      <c r="C770" s="142">
        <f>0.79/1000</f>
        <v>7.9000000000000001E-4</v>
      </c>
      <c r="D770" s="147">
        <f>+D731+O731</f>
        <v>335.19432604579634</v>
      </c>
      <c r="E770" s="144" t="s">
        <v>140</v>
      </c>
      <c r="F770" s="143">
        <v>298.01</v>
      </c>
      <c r="G770" s="143">
        <f>63/1000</f>
        <v>6.3E-2</v>
      </c>
      <c r="H770" s="146">
        <f>+PI()*G770^2/4</f>
        <v>3.1172453105244723E-3</v>
      </c>
      <c r="I770" s="147">
        <f>+D764+O764</f>
        <v>335.23545994555531</v>
      </c>
      <c r="J770" s="147">
        <f>+D770</f>
        <v>335.19432604579634</v>
      </c>
      <c r="K770" s="147">
        <f>+I770-J770</f>
        <v>4.1133899758960979E-2</v>
      </c>
      <c r="L770" s="142">
        <f>(-2*POWER(2*9.81*G770*ABS(K770)/F770,0.5))*(LOG10(($D$2/(3.7*G770))+((2.51*$D$3*POWER(F770,0.5))/(G770*POWER(2*9.81*G770*ABS(K770),0.5)))))</f>
        <v>6.5582014786702642E-2</v>
      </c>
      <c r="M770" s="146">
        <f>+IF(K770&lt;0,-H770*L770,H770*L770)</f>
        <v>2.0443522804859541E-4</v>
      </c>
      <c r="N770" s="142">
        <f>+M770/K770</f>
        <v>4.9699938310385798E-3</v>
      </c>
      <c r="O770" s="311">
        <f>2*M772/N772</f>
        <v>2.067690087672212E-3</v>
      </c>
    </row>
    <row r="771" spans="2:15" x14ac:dyDescent="0.25">
      <c r="B771" s="141"/>
      <c r="C771" s="142"/>
      <c r="D771" s="142"/>
      <c r="E771" s="144" t="s">
        <v>169</v>
      </c>
      <c r="F771" s="143">
        <v>119.71</v>
      </c>
      <c r="G771" s="143">
        <f>63/1000</f>
        <v>6.3E-2</v>
      </c>
      <c r="H771" s="146">
        <f>+PI()*G771^2/4</f>
        <v>3.1172453105244723E-3</v>
      </c>
      <c r="I771" s="147">
        <f>+D735+O735</f>
        <v>335.29904982159189</v>
      </c>
      <c r="J771" s="147">
        <f>+D770</f>
        <v>335.19432604579634</v>
      </c>
      <c r="K771" s="147">
        <f>+I771-J771</f>
        <v>0.10472377579554859</v>
      </c>
      <c r="L771" s="142">
        <f>(-2*POWER(2*9.81*G771*ABS(K771)/F771,0.5))*(LOG10(($D$2/(3.7*G771))+((2.51*$D$3*POWER(F771,0.5))/(G771*POWER(2*9.81*G771*ABS(K771),0.5)))))</f>
        <v>0.19138455468622342</v>
      </c>
      <c r="M771" s="146">
        <f>+IF(K771&lt;0,-H771*L771,H771*L771)</f>
        <v>5.9659260560244434E-4</v>
      </c>
      <c r="N771" s="142">
        <f>+M771/K771</f>
        <v>5.6968210043072494E-3</v>
      </c>
      <c r="O771" s="311"/>
    </row>
    <row r="772" spans="2:15" ht="15.75" x14ac:dyDescent="0.3">
      <c r="B772" s="141"/>
      <c r="C772" s="142"/>
      <c r="D772" s="142"/>
      <c r="E772" s="142"/>
      <c r="F772" s="142"/>
      <c r="G772" s="142"/>
      <c r="H772" s="146"/>
      <c r="I772" s="142"/>
      <c r="J772" s="142"/>
      <c r="K772" s="142"/>
      <c r="L772" s="149" t="s">
        <v>166</v>
      </c>
      <c r="M772" s="150">
        <f>+SUM(M770:M771)-C770</f>
        <v>1.1027833651039735E-5</v>
      </c>
      <c r="N772" s="151">
        <f>+SUM(N770:N771)</f>
        <v>1.0666814835345829E-2</v>
      </c>
      <c r="O772" s="312"/>
    </row>
    <row r="773" spans="2:15" x14ac:dyDescent="0.25">
      <c r="B773" s="141"/>
      <c r="C773" s="142"/>
      <c r="D773" s="142"/>
      <c r="E773" s="142"/>
      <c r="F773" s="142"/>
      <c r="G773" s="142"/>
      <c r="H773" s="146"/>
      <c r="I773" s="142"/>
      <c r="J773" s="142"/>
      <c r="K773" s="142"/>
      <c r="L773" s="142"/>
      <c r="M773" s="142"/>
      <c r="N773" s="142"/>
      <c r="O773" s="312"/>
    </row>
    <row r="774" spans="2:15" x14ac:dyDescent="0.25">
      <c r="B774" s="154" t="s">
        <v>148</v>
      </c>
      <c r="C774" s="142">
        <f>0.76/1000</f>
        <v>7.6000000000000004E-4</v>
      </c>
      <c r="D774" s="147">
        <f>+D735+O735</f>
        <v>335.29904982159189</v>
      </c>
      <c r="E774" s="144" t="s">
        <v>169</v>
      </c>
      <c r="F774" s="143">
        <v>119.71</v>
      </c>
      <c r="G774" s="143">
        <f>63/1000</f>
        <v>6.3E-2</v>
      </c>
      <c r="H774" s="146">
        <f>+PI()*G774^2/4</f>
        <v>3.1172453105244723E-3</v>
      </c>
      <c r="I774" s="147">
        <f>+D770+O770</f>
        <v>335.19639373588404</v>
      </c>
      <c r="J774" s="261">
        <f>+D774</f>
        <v>335.29904982159189</v>
      </c>
      <c r="K774" s="147">
        <f>+I774-J774</f>
        <v>-0.10265608570784934</v>
      </c>
      <c r="L774" s="142">
        <f>(-2*POWER(2*9.81*G774*ABS(K774)/F774,0.5))*(LOG10(($D$2/(3.7*G774))+((2.51*$D$3*POWER(F774,0.5))/(G774*POWER(2*9.81*G774*ABS(K774),0.5)))))</f>
        <v>0.18920526847195551</v>
      </c>
      <c r="M774" s="146">
        <f>+IF(K774&lt;0,-H774*L774,H774*L774)</f>
        <v>-5.8979923587072715E-4</v>
      </c>
      <c r="N774" s="142">
        <f>+M774/K774</f>
        <v>5.7453898792639195E-3</v>
      </c>
      <c r="O774" s="311">
        <f>2*M776/N776</f>
        <v>1.9535989806001323E-3</v>
      </c>
    </row>
    <row r="775" spans="2:15" x14ac:dyDescent="0.25">
      <c r="B775" s="141"/>
      <c r="C775" s="142"/>
      <c r="D775" s="142"/>
      <c r="E775" s="144" t="s">
        <v>122</v>
      </c>
      <c r="F775" s="143">
        <v>283.68</v>
      </c>
      <c r="G775" s="143">
        <f>75/1000</f>
        <v>7.4999999999999997E-2</v>
      </c>
      <c r="H775" s="146">
        <f>+PI()*G775^2/4</f>
        <v>4.4178646691106467E-3</v>
      </c>
      <c r="I775" s="147">
        <f>+D739+O739</f>
        <v>335.75663678349997</v>
      </c>
      <c r="J775" s="261">
        <f>+D774</f>
        <v>335.29904982159189</v>
      </c>
      <c r="K775" s="147">
        <f>+I775-J775</f>
        <v>0.45758696190807768</v>
      </c>
      <c r="L775" s="262">
        <f>(-2*POWER(2*9.81*G775*ABS(K775)/F775,0.5))*(LOG10(($D$2/(3.7*G775))+((2.51*$D$3*POWER(F775,0.5))/(G775*POWER(2*9.81*G775*ABS(K775),0.5)))))</f>
        <v>0.3074586896429452</v>
      </c>
      <c r="M775" s="146">
        <f>+IF(K775&lt;0,-H775*L775,H775*L775)</f>
        <v>1.358310882184623E-3</v>
      </c>
      <c r="N775" s="142">
        <f>+M775/K775</f>
        <v>2.9684212953110479E-3</v>
      </c>
      <c r="O775" s="311"/>
    </row>
    <row r="776" spans="2:15" ht="15.75" x14ac:dyDescent="0.3">
      <c r="B776" s="141"/>
      <c r="C776" s="142"/>
      <c r="D776" s="142"/>
      <c r="E776" s="142"/>
      <c r="F776" s="142"/>
      <c r="G776" s="142"/>
      <c r="H776" s="142"/>
      <c r="I776" s="142"/>
      <c r="J776" s="142"/>
      <c r="K776" s="142"/>
      <c r="L776" s="149" t="s">
        <v>166</v>
      </c>
      <c r="M776" s="150">
        <f>+SUM(M774:M775)-C774</f>
        <v>8.5116463138958489E-6</v>
      </c>
      <c r="N776" s="151">
        <f>+SUM(N774:N775)</f>
        <v>8.7138111745749675E-3</v>
      </c>
      <c r="O776" s="312"/>
    </row>
    <row r="777" spans="2:15" x14ac:dyDescent="0.25">
      <c r="B777" s="154"/>
      <c r="C777" s="142"/>
      <c r="D777" s="142"/>
      <c r="E777" s="142"/>
      <c r="F777" s="142"/>
      <c r="G777" s="142"/>
      <c r="H777" s="142"/>
      <c r="I777" s="142"/>
      <c r="J777" s="142"/>
      <c r="K777" s="142"/>
      <c r="L777" s="142"/>
      <c r="M777" s="142"/>
      <c r="N777" s="142"/>
      <c r="O777" s="312"/>
    </row>
    <row r="778" spans="2:15" x14ac:dyDescent="0.25">
      <c r="B778" s="154" t="s">
        <v>142</v>
      </c>
      <c r="C778" s="142">
        <f>3.71/1000</f>
        <v>3.7099999999999998E-3</v>
      </c>
      <c r="D778" s="147">
        <f>+D739+O739</f>
        <v>335.75663678349997</v>
      </c>
      <c r="E778" s="144" t="s">
        <v>168</v>
      </c>
      <c r="F778" s="143">
        <v>184.94</v>
      </c>
      <c r="G778" s="145">
        <f>110/1000</f>
        <v>0.11</v>
      </c>
      <c r="H778" s="146">
        <f>+PI()*G778^2/4</f>
        <v>9.5033177771091243E-3</v>
      </c>
      <c r="I778" s="147">
        <f>+D764+O764</f>
        <v>335.23545994555531</v>
      </c>
      <c r="J778" s="261">
        <f>+D778</f>
        <v>335.75663678349997</v>
      </c>
      <c r="K778" s="147">
        <f>+I778-J778</f>
        <v>-0.52117683794466529</v>
      </c>
      <c r="L778" s="262">
        <f>(-2*POWER(2*9.81*G778*ABS(K778)/F778,0.5))*(LOG10(($D$2/(3.7*G778))+((2.51*$D$3*POWER(F778,0.5))/(G778*POWER(2*9.81*G778*ABS(K778),0.5)))))</f>
        <v>0.54965922451275062</v>
      </c>
      <c r="M778" s="146">
        <f>+IF(K778&lt;0,-H778*L778,H778*L778)</f>
        <v>-5.2235862796640381E-3</v>
      </c>
      <c r="N778" s="142">
        <f>+M778/K778</f>
        <v>1.0022675413328019E-2</v>
      </c>
      <c r="O778" s="311">
        <f>2*M781/N781</f>
        <v>1.6442861479262047E-3</v>
      </c>
    </row>
    <row r="779" spans="2:15" x14ac:dyDescent="0.25">
      <c r="B779" s="141"/>
      <c r="C779" s="142"/>
      <c r="D779" s="142"/>
      <c r="E779" s="144" t="s">
        <v>171</v>
      </c>
      <c r="F779" s="143">
        <v>283.68</v>
      </c>
      <c r="G779" s="143">
        <f>75/1000</f>
        <v>7.4999999999999997E-2</v>
      </c>
      <c r="H779" s="146">
        <f>+PI()*G779^2/4</f>
        <v>4.4178646691106467E-3</v>
      </c>
      <c r="I779" s="147">
        <f>+D774+O774</f>
        <v>335.3010034205725</v>
      </c>
      <c r="J779" s="261">
        <f>+D778</f>
        <v>335.75663678349997</v>
      </c>
      <c r="K779" s="147">
        <f>+I779-J779</f>
        <v>-0.45563336292747181</v>
      </c>
      <c r="L779" s="262">
        <f>(-2*POWER(2*9.81*G779*ABS(K779)/F779,0.5))*(LOG10(($D$2/(3.7*G779))+((2.51*$D$3*POWER(F779,0.5))/(G779*POWER(2*9.81*G779*ABS(K779),0.5)))))</f>
        <v>0.30671202742989867</v>
      </c>
      <c r="M779" s="146">
        <f>+IF(K779&lt;0,-H779*L779,H779*L779)</f>
        <v>-1.3550122295738448E-3</v>
      </c>
      <c r="N779" s="142">
        <f>+M779/K779</f>
        <v>2.9739091555276145E-3</v>
      </c>
      <c r="O779" s="311"/>
    </row>
    <row r="780" spans="2:15" x14ac:dyDescent="0.25">
      <c r="B780" s="141"/>
      <c r="C780" s="142"/>
      <c r="D780" s="142"/>
      <c r="E780" s="144" t="s">
        <v>170</v>
      </c>
      <c r="F780" s="143">
        <v>372.26</v>
      </c>
      <c r="G780" s="145">
        <f>110/1000</f>
        <v>0.11</v>
      </c>
      <c r="H780" s="146">
        <f>+PI()*G780^2/4</f>
        <v>9.5033177771091243E-3</v>
      </c>
      <c r="I780" s="147">
        <v>339.29610096713299</v>
      </c>
      <c r="J780" s="261">
        <f>+D778</f>
        <v>335.75663678349997</v>
      </c>
      <c r="K780" s="147">
        <f>+I780-J780</f>
        <v>3.5394641836330152</v>
      </c>
      <c r="L780" s="262">
        <f>(-2*POWER(2*9.81*G780*ABS(K780)/F780,0.5))*(LOG10(($D$2/(3.7*G780))+((2.51*$D$3*POWER(F780,0.5))/(G780*POWER(2*9.81*G780*ABS(K780),0.5)))))</f>
        <v>1.0840084132268271</v>
      </c>
      <c r="M780" s="146">
        <f>+IF(K780&lt;0,-H780*L780,H780*L780)</f>
        <v>1.0301676423954359E-2</v>
      </c>
      <c r="N780" s="142">
        <f>+M780/K780</f>
        <v>2.9105186235788946E-3</v>
      </c>
      <c r="O780" s="311"/>
    </row>
    <row r="781" spans="2:15" ht="16.5" thickBot="1" x14ac:dyDescent="0.35">
      <c r="B781" s="299"/>
      <c r="C781" s="300"/>
      <c r="D781" s="300"/>
      <c r="E781" s="300"/>
      <c r="F781" s="300"/>
      <c r="G781" s="300"/>
      <c r="H781" s="300"/>
      <c r="I781" s="300"/>
      <c r="J781" s="300"/>
      <c r="K781" s="300"/>
      <c r="L781" s="301" t="s">
        <v>166</v>
      </c>
      <c r="M781" s="302">
        <f>+SUM(M778:M780)-C778</f>
        <v>1.3077914716476402E-5</v>
      </c>
      <c r="N781" s="303">
        <f>+SUM(N778:N780)</f>
        <v>1.5907103192434529E-2</v>
      </c>
      <c r="O781" s="313"/>
    </row>
    <row r="783" spans="2:15" ht="15.75" thickBot="1" x14ac:dyDescent="0.3"/>
    <row r="784" spans="2:15" ht="15.75" thickBot="1" x14ac:dyDescent="0.3">
      <c r="B784" s="131">
        <f>+B745+1</f>
        <v>21</v>
      </c>
      <c r="D784" s="297"/>
    </row>
    <row r="785" spans="2:15" ht="32.25" thickBot="1" x14ac:dyDescent="0.3">
      <c r="B785" s="125" t="s">
        <v>151</v>
      </c>
      <c r="C785" s="298" t="s">
        <v>161</v>
      </c>
      <c r="D785" s="298" t="s">
        <v>153</v>
      </c>
      <c r="E785" s="125" t="s">
        <v>152</v>
      </c>
      <c r="F785" s="125" t="s">
        <v>78</v>
      </c>
      <c r="G785" s="125" t="s">
        <v>115</v>
      </c>
      <c r="H785" s="125" t="s">
        <v>154</v>
      </c>
      <c r="I785" s="125" t="s">
        <v>155</v>
      </c>
      <c r="J785" s="125" t="s">
        <v>156</v>
      </c>
      <c r="K785" s="125" t="s">
        <v>157</v>
      </c>
      <c r="L785" s="125" t="s">
        <v>82</v>
      </c>
      <c r="M785" s="125" t="s">
        <v>164</v>
      </c>
      <c r="N785" s="125" t="s">
        <v>158</v>
      </c>
      <c r="O785" s="309" t="s">
        <v>165</v>
      </c>
    </row>
    <row r="786" spans="2:15" x14ac:dyDescent="0.25">
      <c r="B786" s="132" t="s">
        <v>127</v>
      </c>
      <c r="C786" s="133">
        <f>2.97/1000</f>
        <v>2.97E-3</v>
      </c>
      <c r="D786" s="134">
        <f>+D747+O747</f>
        <v>336.44876373348376</v>
      </c>
      <c r="E786" s="135" t="s">
        <v>110</v>
      </c>
      <c r="F786" s="136">
        <v>310.83</v>
      </c>
      <c r="G786" s="137">
        <f>110/1000</f>
        <v>0.11</v>
      </c>
      <c r="H786" s="138">
        <f>+PI()*G786^2/4</f>
        <v>9.5033177771091243E-3</v>
      </c>
      <c r="I786" s="134">
        <v>339.29610096713299</v>
      </c>
      <c r="J786" s="134">
        <f>+D786</f>
        <v>336.44876373348376</v>
      </c>
      <c r="K786" s="134">
        <f>+I786-J786</f>
        <v>2.8473372336492275</v>
      </c>
      <c r="L786" s="133">
        <f>(-2*POWER(2*9.81*G786*ABS(K786)/F786,0.5))*(LOG10(($D$2/(3.7*G786))+((2.51*$D$3*POWER(F786,0.5))/(G786*POWER(2*9.81*G786*ABS(K786),0.5)))))</f>
        <v>1.0617845740423217</v>
      </c>
      <c r="M786" s="139">
        <f>+IF(K786&lt;0,-H786*L786,H786*L786)</f>
        <v>1.0090476217956635E-2</v>
      </c>
      <c r="N786" s="133">
        <f>+M786/K786</f>
        <v>3.5438289847474079E-3</v>
      </c>
      <c r="O786" s="310">
        <f>2*M788/N788</f>
        <v>1.3443702733100514E-3</v>
      </c>
    </row>
    <row r="787" spans="2:15" x14ac:dyDescent="0.25">
      <c r="B787" s="141"/>
      <c r="C787" s="142"/>
      <c r="D787" s="143"/>
      <c r="E787" s="144" t="s">
        <v>138</v>
      </c>
      <c r="F787" s="143">
        <v>240.22</v>
      </c>
      <c r="G787" s="145">
        <f>110/1000</f>
        <v>0.11</v>
      </c>
      <c r="H787" s="146">
        <f>+PI()*G787^2/4</f>
        <v>9.5033177771091243E-3</v>
      </c>
      <c r="I787" s="147">
        <f>+D751+O751</f>
        <v>335.27327680752842</v>
      </c>
      <c r="J787" s="147">
        <f>+D786</f>
        <v>336.44876373348376</v>
      </c>
      <c r="K787" s="147">
        <f>+I787-J787</f>
        <v>-1.1754869259553402</v>
      </c>
      <c r="L787" s="142">
        <f>(-2*POWER(2*9.81*G787*ABS(K787)/F787,0.5))*(LOG10(($D$2/(3.7*G787))+((2.51*$D$3*POWER(F787,0.5))/(G787*POWER(2*9.81*G787*ABS(K787),0.5)))))</f>
        <v>0.7485834129823945</v>
      </c>
      <c r="M787" s="146">
        <f>+IF(K787&lt;0,-H787*L787,H787*L787)</f>
        <v>-7.1140260562446113E-3</v>
      </c>
      <c r="N787" s="142">
        <f>+M787/K787</f>
        <v>6.0519822884996435E-3</v>
      </c>
      <c r="O787" s="311"/>
    </row>
    <row r="788" spans="2:15" ht="15.75" x14ac:dyDescent="0.3">
      <c r="B788" s="141"/>
      <c r="C788" s="142"/>
      <c r="D788" s="143"/>
      <c r="E788" s="144"/>
      <c r="F788" s="143"/>
      <c r="G788" s="145"/>
      <c r="H788" s="146"/>
      <c r="I788" s="147"/>
      <c r="J788" s="147"/>
      <c r="K788" s="147"/>
      <c r="L788" s="149" t="s">
        <v>166</v>
      </c>
      <c r="M788" s="150">
        <f>+SUM(M786:M787)-C786</f>
        <v>6.4501617120234049E-6</v>
      </c>
      <c r="N788" s="151">
        <f>+SUM(N786:N787)</f>
        <v>9.595811273247051E-3</v>
      </c>
      <c r="O788" s="311"/>
    </row>
    <row r="789" spans="2:15" x14ac:dyDescent="0.25">
      <c r="B789" s="141"/>
      <c r="C789" s="142"/>
      <c r="D789" s="143"/>
      <c r="E789" s="144"/>
      <c r="F789" s="142"/>
      <c r="G789" s="142"/>
      <c r="H789" s="146"/>
      <c r="I789" s="152"/>
      <c r="J789" s="142"/>
      <c r="K789" s="142"/>
      <c r="L789" s="142"/>
      <c r="M789" s="142"/>
      <c r="N789" s="142"/>
      <c r="O789" s="312"/>
    </row>
    <row r="790" spans="2:15" x14ac:dyDescent="0.25">
      <c r="B790" s="154" t="s">
        <v>128</v>
      </c>
      <c r="C790" s="142">
        <f>3.73/1000</f>
        <v>3.7299999999999998E-3</v>
      </c>
      <c r="D790" s="147">
        <f>+D751+O751</f>
        <v>335.27327680752842</v>
      </c>
      <c r="E790" s="144" t="s">
        <v>138</v>
      </c>
      <c r="F790" s="143">
        <v>240.22</v>
      </c>
      <c r="G790" s="155">
        <f>110/1000</f>
        <v>0.11</v>
      </c>
      <c r="H790" s="146">
        <f>+PI()*G790^2/4</f>
        <v>9.5033177771091243E-3</v>
      </c>
      <c r="I790" s="156">
        <f>+D786+O786</f>
        <v>336.45010810375709</v>
      </c>
      <c r="J790" s="147">
        <f>+D790</f>
        <v>335.27327680752842</v>
      </c>
      <c r="K790" s="147">
        <f>+I790-J790</f>
        <v>1.17683129622867</v>
      </c>
      <c r="L790" s="142">
        <f>(-2*POWER(2*9.81*G790*ABS(K790)/F790,0.5))*(LOG10(($D$2/(3.7*G790))+((2.51*$D$3*POWER(F790,0.5))/(G790*POWER(2*9.81*G790*ABS(K790),0.5)))))</f>
        <v>0.74906157463288647</v>
      </c>
      <c r="M790" s="146">
        <f>+IF(K790&lt;0,-H790*L790,H790*L790)</f>
        <v>7.118570178358063E-3</v>
      </c>
      <c r="N790" s="142">
        <f>+M790/K790</f>
        <v>6.0489300388004421E-3</v>
      </c>
      <c r="O790" s="311">
        <f>2*M793/N793</f>
        <v>1.9650971449859098E-3</v>
      </c>
    </row>
    <row r="791" spans="2:15" x14ac:dyDescent="0.25">
      <c r="B791" s="141"/>
      <c r="C791" s="142"/>
      <c r="D791" s="143"/>
      <c r="E791" s="144" t="s">
        <v>139</v>
      </c>
      <c r="F791" s="147">
        <v>237.3</v>
      </c>
      <c r="G791" s="155">
        <f>110/1000</f>
        <v>0.11</v>
      </c>
      <c r="H791" s="146">
        <f>+PI()*G791^2/4</f>
        <v>9.5033177771091243E-3</v>
      </c>
      <c r="I791" s="156">
        <f>+D756+O756</f>
        <v>335.08026016448787</v>
      </c>
      <c r="J791" s="147">
        <f>+D790</f>
        <v>335.27327680752842</v>
      </c>
      <c r="K791" s="147">
        <f>+I791-J791</f>
        <v>-0.19301664304055066</v>
      </c>
      <c r="L791" s="142">
        <f>(-2*POWER(2*9.81*G791*ABS(K791)/F791,0.5))*(LOG10(($D$2/(3.7*G791))+((2.51*$D$3*POWER(F791,0.5))/(G791*POWER(2*9.81*G791*ABS(K791),0.5)))))</f>
        <v>0.27289841166113094</v>
      </c>
      <c r="M791" s="146">
        <f>+IF(K791&lt;0,-H791*L791,H791*L791)</f>
        <v>-2.5934403268840695E-3</v>
      </c>
      <c r="N791" s="142">
        <f>+M791/K791</f>
        <v>1.3436355984800837E-2</v>
      </c>
      <c r="O791" s="311"/>
    </row>
    <row r="792" spans="2:15" x14ac:dyDescent="0.25">
      <c r="B792" s="141"/>
      <c r="C792" s="142"/>
      <c r="D792" s="143"/>
      <c r="E792" s="144" t="s">
        <v>112</v>
      </c>
      <c r="F792" s="143">
        <v>401.36</v>
      </c>
      <c r="G792" s="155">
        <f>110/1000</f>
        <v>0.11</v>
      </c>
      <c r="H792" s="146">
        <f>+PI()*G792^2/4</f>
        <v>9.5033177771091243E-3</v>
      </c>
      <c r="I792" s="156">
        <f>+D764+O764</f>
        <v>335.23545994555531</v>
      </c>
      <c r="J792" s="147">
        <f>+D790</f>
        <v>335.27327680752842</v>
      </c>
      <c r="K792" s="147">
        <f>+I792-J792</f>
        <v>-3.7816861973112736E-2</v>
      </c>
      <c r="L792" s="142">
        <f>(-2*POWER(2*9.81*G792*ABS(K792)/F792,0.5))*(LOG10(($D$2/(3.7*G792))+((2.51*$D$3*POWER(F792,0.5))/(G792*POWER(2*9.81*G792*ABS(K792),0.5)))))</f>
        <v>7.9586282280221216E-2</v>
      </c>
      <c r="M792" s="146">
        <f>+IF(K792&lt;0,-H792*L792,H792*L792)</f>
        <v>-7.5633373120765116E-4</v>
      </c>
      <c r="N792" s="142">
        <f>+M792/K792</f>
        <v>1.9999907230414674E-2</v>
      </c>
      <c r="O792" s="311"/>
    </row>
    <row r="793" spans="2:15" ht="15.75" x14ac:dyDescent="0.3">
      <c r="B793" s="141"/>
      <c r="C793" s="142"/>
      <c r="D793" s="143"/>
      <c r="E793" s="144"/>
      <c r="F793" s="143"/>
      <c r="G793" s="155"/>
      <c r="H793" s="146"/>
      <c r="I793" s="156"/>
      <c r="J793" s="147"/>
      <c r="K793" s="147"/>
      <c r="L793" s="149" t="s">
        <v>166</v>
      </c>
      <c r="M793" s="150">
        <f>+SUM(M790:M792)-C790</f>
        <v>3.879612026634182E-5</v>
      </c>
      <c r="N793" s="151">
        <f>+SUM(N790:N792)</f>
        <v>3.9485193254015949E-2</v>
      </c>
      <c r="O793" s="312"/>
    </row>
    <row r="794" spans="2:15" x14ac:dyDescent="0.25">
      <c r="B794" s="141"/>
      <c r="C794" s="142"/>
      <c r="D794" s="143"/>
      <c r="E794" s="144"/>
      <c r="F794" s="142"/>
      <c r="G794" s="142"/>
      <c r="H794" s="146"/>
      <c r="I794" s="152"/>
      <c r="J794" s="143"/>
      <c r="K794" s="142"/>
      <c r="L794" s="142"/>
      <c r="M794" s="142"/>
      <c r="N794" s="142"/>
      <c r="O794" s="312"/>
    </row>
    <row r="795" spans="2:15" x14ac:dyDescent="0.25">
      <c r="B795" s="154" t="s">
        <v>141</v>
      </c>
      <c r="C795" s="179">
        <f>1.9/1000</f>
        <v>1.9E-3</v>
      </c>
      <c r="D795" s="147">
        <f>+D756+O756</f>
        <v>335.08026016448787</v>
      </c>
      <c r="E795" s="144" t="s">
        <v>139</v>
      </c>
      <c r="F795" s="147">
        <v>237.3</v>
      </c>
      <c r="G795" s="155">
        <f>110/1000</f>
        <v>0.11</v>
      </c>
      <c r="H795" s="146">
        <f>+PI()*G795^2/4</f>
        <v>9.5033177771091243E-3</v>
      </c>
      <c r="I795" s="156">
        <f>+D790+O790</f>
        <v>335.27524190467341</v>
      </c>
      <c r="J795" s="147">
        <f>+D795</f>
        <v>335.08026016448787</v>
      </c>
      <c r="K795" s="147">
        <f>+I795-J795</f>
        <v>0.19498174018553982</v>
      </c>
      <c r="L795" s="142">
        <f>(-2*POWER(2*9.81*G795*ABS(K795)/F795,0.5))*(LOG10(($D$2/(3.7*G795))+((2.51*$D$3*POWER(F795,0.5))/(G795*POWER(2*9.81*G795*ABS(K795),0.5)))))</f>
        <v>0.27446809661979027</v>
      </c>
      <c r="M795" s="146">
        <f>+IF(K795&lt;0,-H795*L795,H795*L795)</f>
        <v>2.6083575418561575E-3</v>
      </c>
      <c r="N795" s="142">
        <f>+M795/K795</f>
        <v>1.3377445187298609E-2</v>
      </c>
      <c r="O795" s="311">
        <f>2*M797/N797</f>
        <v>1.987693469092507E-3</v>
      </c>
    </row>
    <row r="796" spans="2:15" x14ac:dyDescent="0.25">
      <c r="B796" s="141"/>
      <c r="C796" s="142"/>
      <c r="D796" s="143"/>
      <c r="E796" s="144" t="s">
        <v>117</v>
      </c>
      <c r="F796" s="143">
        <v>401.35</v>
      </c>
      <c r="G796" s="143">
        <f>75/1000</f>
        <v>7.4999999999999997E-2</v>
      </c>
      <c r="H796" s="146">
        <f>+PI()*G796^2/4</f>
        <v>4.4178646691106467E-3</v>
      </c>
      <c r="I796" s="156">
        <f>+D760+O760</f>
        <v>334.8816105287583</v>
      </c>
      <c r="J796" s="147">
        <f>+D795</f>
        <v>335.08026016448787</v>
      </c>
      <c r="K796" s="147">
        <f>+I796-J796</f>
        <v>-0.1986496357295664</v>
      </c>
      <c r="L796" s="142">
        <f>(-2*POWER(2*9.81*G796*ABS(K796)/F796,0.5))*(LOG10(($D$2/(3.7*G796))+((2.51*$D$3*POWER(F796,0.5))/(G796*POWER(2*9.81*G796*ABS(K796),0.5)))))</f>
        <v>0.15654674101081018</v>
      </c>
      <c r="M796" s="146">
        <f>+IF(K796&lt;0,-H796*L796,H796*L796)</f>
        <v>-6.9160231617607299E-4</v>
      </c>
      <c r="N796" s="142">
        <f>+M796/K796</f>
        <v>3.481518169595803E-3</v>
      </c>
      <c r="O796" s="311"/>
    </row>
    <row r="797" spans="2:15" ht="15.75" x14ac:dyDescent="0.3">
      <c r="B797" s="141"/>
      <c r="C797" s="142"/>
      <c r="D797" s="143"/>
      <c r="E797" s="144"/>
      <c r="F797" s="142"/>
      <c r="G797" s="142"/>
      <c r="H797" s="146"/>
      <c r="I797" s="152"/>
      <c r="J797" s="143"/>
      <c r="K797" s="142"/>
      <c r="L797" s="149" t="s">
        <v>166</v>
      </c>
      <c r="M797" s="150">
        <f>+SUM(M795:M796)-C795</f>
        <v>1.6755225680084454E-5</v>
      </c>
      <c r="N797" s="151">
        <f>+SUM(N795:N796)</f>
        <v>1.6858963356894411E-2</v>
      </c>
      <c r="O797" s="312"/>
    </row>
    <row r="798" spans="2:15" ht="15.75" x14ac:dyDescent="0.3">
      <c r="B798" s="141"/>
      <c r="C798" s="142"/>
      <c r="D798" s="143"/>
      <c r="E798" s="144"/>
      <c r="F798" s="142"/>
      <c r="G798" s="142"/>
      <c r="H798" s="146"/>
      <c r="I798" s="152"/>
      <c r="J798" s="143"/>
      <c r="K798" s="142"/>
      <c r="L798" s="149"/>
      <c r="M798" s="150"/>
      <c r="N798" s="151"/>
      <c r="O798" s="312"/>
    </row>
    <row r="799" spans="2:15" x14ac:dyDescent="0.25">
      <c r="B799" s="154" t="s">
        <v>145</v>
      </c>
      <c r="C799" s="143">
        <f>1.95/1000</f>
        <v>1.9499999999999999E-3</v>
      </c>
      <c r="D799" s="147">
        <f>+D760+O760</f>
        <v>334.8816105287583</v>
      </c>
      <c r="E799" s="144" t="s">
        <v>117</v>
      </c>
      <c r="F799" s="143">
        <v>401.35</v>
      </c>
      <c r="G799" s="143">
        <f>75/1000</f>
        <v>7.4999999999999997E-2</v>
      </c>
      <c r="H799" s="146">
        <f>+PI()*G799^2/4</f>
        <v>4.4178646691106467E-3</v>
      </c>
      <c r="I799" s="147">
        <f>+D795+O795</f>
        <v>335.08224785795699</v>
      </c>
      <c r="J799" s="147">
        <f>+D799</f>
        <v>334.8816105287583</v>
      </c>
      <c r="K799" s="147">
        <f>+I799-J799</f>
        <v>0.20063732919868471</v>
      </c>
      <c r="L799" s="262">
        <f>(-2*POWER(2*9.81*G799*ABS(K799)/F799,0.5))*(LOG10(($D$2/(3.7*G799))+((2.51*$D$3*POWER(F799,0.5))/(G799*POWER(2*9.81*G799*ABS(K799),0.5)))))</f>
        <v>0.15744476704746999</v>
      </c>
      <c r="M799" s="146">
        <f>+IF(K799&lt;0,-H799*L799,H799*L799)</f>
        <v>6.9556967367537389E-4</v>
      </c>
      <c r="N799" s="142">
        <f>+M799/K799</f>
        <v>3.4668009011751427E-3</v>
      </c>
      <c r="O799" s="311">
        <f>2*M801/N801</f>
        <v>1.9961613195007902E-3</v>
      </c>
    </row>
    <row r="800" spans="2:15" x14ac:dyDescent="0.25">
      <c r="B800" s="141"/>
      <c r="C800" s="142"/>
      <c r="D800" s="143"/>
      <c r="E800" s="144" t="s">
        <v>167</v>
      </c>
      <c r="F800" s="143">
        <v>249.85</v>
      </c>
      <c r="G800" s="143">
        <f>75/1000</f>
        <v>7.4999999999999997E-2</v>
      </c>
      <c r="H800" s="146">
        <f>+PI()*G800^2/4</f>
        <v>4.4178646691106467E-3</v>
      </c>
      <c r="I800" s="147">
        <f>+D764+O764</f>
        <v>335.23545994555531</v>
      </c>
      <c r="J800" s="147">
        <f>+D799</f>
        <v>334.8816105287583</v>
      </c>
      <c r="K800" s="147">
        <f>+I800-J800</f>
        <v>0.35384941679700432</v>
      </c>
      <c r="L800" s="142">
        <f>(-2*POWER(2*9.81*G800*ABS(K800)/F800,0.5))*(LOG10(($D$2/(3.7*G800))+((2.51*$D$3*POWER(F800,0.5))/(G800*POWER(2*9.81*G800*ABS(K800),0.5)))))</f>
        <v>0.28553354524705654</v>
      </c>
      <c r="M800" s="146">
        <f>+IF(K800&lt;0,-H800*L800,H800*L800)</f>
        <v>1.2614485613928774E-3</v>
      </c>
      <c r="N800" s="142">
        <f>+M800/K800</f>
        <v>3.5649304520870323E-3</v>
      </c>
      <c r="O800" s="311"/>
    </row>
    <row r="801" spans="2:15" ht="15.75" x14ac:dyDescent="0.3">
      <c r="B801" s="141"/>
      <c r="C801" s="142"/>
      <c r="D801" s="152"/>
      <c r="E801" s="144"/>
      <c r="F801" s="142"/>
      <c r="G801" s="142"/>
      <c r="H801" s="146"/>
      <c r="I801" s="152"/>
      <c r="J801" s="143"/>
      <c r="K801" s="142"/>
      <c r="L801" s="149" t="s">
        <v>166</v>
      </c>
      <c r="M801" s="150">
        <f>+SUM(M799:M800)-C799</f>
        <v>7.0182350682514508E-6</v>
      </c>
      <c r="N801" s="151">
        <f>+SUM(N799:N800)</f>
        <v>7.031731353262175E-3</v>
      </c>
      <c r="O801" s="312"/>
    </row>
    <row r="802" spans="2:15" x14ac:dyDescent="0.25">
      <c r="B802" s="141"/>
      <c r="C802" s="142"/>
      <c r="D802" s="152"/>
      <c r="E802" s="144"/>
      <c r="F802" s="142"/>
      <c r="G802" s="142"/>
      <c r="H802" s="146"/>
      <c r="I802" s="152"/>
      <c r="J802" s="143"/>
      <c r="K802" s="142"/>
      <c r="L802" s="142"/>
      <c r="M802" s="142"/>
      <c r="N802" s="142"/>
      <c r="O802" s="312"/>
    </row>
    <row r="803" spans="2:15" x14ac:dyDescent="0.25">
      <c r="B803" s="154" t="s">
        <v>146</v>
      </c>
      <c r="C803" s="143">
        <f>4.52/1000</f>
        <v>4.5199999999999997E-3</v>
      </c>
      <c r="D803" s="156">
        <f>+D764+O764</f>
        <v>335.23545994555531</v>
      </c>
      <c r="E803" s="144" t="s">
        <v>112</v>
      </c>
      <c r="F803" s="143">
        <v>401.36</v>
      </c>
      <c r="G803" s="145">
        <f>110/1000</f>
        <v>0.11</v>
      </c>
      <c r="H803" s="146">
        <f>+PI()*G803^2/4</f>
        <v>9.5033177771091243E-3</v>
      </c>
      <c r="I803" s="156">
        <f>+D790+O790</f>
        <v>335.27524190467341</v>
      </c>
      <c r="J803" s="147">
        <f>+D803</f>
        <v>335.23545994555531</v>
      </c>
      <c r="K803" s="147">
        <f>+I803-J803</f>
        <v>3.9781959118101895E-2</v>
      </c>
      <c r="L803" s="142">
        <f>(-2*POWER(2*9.81*G803*ABS(K803)/F803,0.5))*(LOG10(($D$2/(3.7*G803))+((2.51*$D$3*POWER(F803,0.5))/(G803*POWER(2*9.81*G803*ABS(K803),0.5)))))</f>
        <v>8.194892520752195E-2</v>
      </c>
      <c r="M803" s="146">
        <f>+IF(K803&lt;0,-H803*L803,H803*L803)</f>
        <v>7.7878667773962934E-4</v>
      </c>
      <c r="N803" s="142">
        <f>+M803/K803</f>
        <v>1.9576378212737638E-2</v>
      </c>
      <c r="O803" s="311">
        <f>2*M807/N807</f>
        <v>1.8762854902321293E-3</v>
      </c>
    </row>
    <row r="804" spans="2:15" x14ac:dyDescent="0.25">
      <c r="B804" s="141"/>
      <c r="C804" s="142"/>
      <c r="D804" s="152"/>
      <c r="E804" s="144" t="s">
        <v>167</v>
      </c>
      <c r="F804" s="143">
        <v>249.85</v>
      </c>
      <c r="G804" s="145">
        <f>75/1000</f>
        <v>7.4999999999999997E-2</v>
      </c>
      <c r="H804" s="146">
        <f>+PI()*G804^2/4</f>
        <v>4.4178646691106467E-3</v>
      </c>
      <c r="I804" s="156">
        <f>+D799+O799</f>
        <v>334.88360669007778</v>
      </c>
      <c r="J804" s="147">
        <f>+D803</f>
        <v>335.23545994555531</v>
      </c>
      <c r="K804" s="147">
        <f>+I804-J804</f>
        <v>-0.351853255477522</v>
      </c>
      <c r="L804" s="142">
        <f>(-2*POWER(2*9.81*G804*ABS(K804)/F804,0.5))*(LOG10(($D$2/(3.7*G804))+((2.51*$D$3*POWER(F804,0.5))/(G804*POWER(2*9.81*G804*ABS(K804),0.5)))))</f>
        <v>0.284615985762733</v>
      </c>
      <c r="M804" s="146">
        <f>+IF(K804&lt;0,-H804*L804,H804*L804)</f>
        <v>-1.257394907765277E-3</v>
      </c>
      <c r="N804" s="142">
        <f>+M804/K804</f>
        <v>3.5736344290996768E-3</v>
      </c>
      <c r="O804" s="311"/>
    </row>
    <row r="805" spans="2:15" x14ac:dyDescent="0.25">
      <c r="B805" s="141"/>
      <c r="C805" s="142"/>
      <c r="D805" s="152"/>
      <c r="E805" s="144" t="s">
        <v>140</v>
      </c>
      <c r="F805" s="143">
        <v>298.01</v>
      </c>
      <c r="G805" s="145">
        <f>63/1000</f>
        <v>6.3E-2</v>
      </c>
      <c r="H805" s="146">
        <f>+PI()*G805^2/4</f>
        <v>3.1172453105244723E-3</v>
      </c>
      <c r="I805" s="156">
        <f>+D770+O770</f>
        <v>335.19639373588404</v>
      </c>
      <c r="J805" s="147">
        <f>+D803</f>
        <v>335.23545994555531</v>
      </c>
      <c r="K805" s="147">
        <f>+I805-J805</f>
        <v>-3.9066209671261731E-2</v>
      </c>
      <c r="L805" s="142">
        <f>(-2*POWER(2*9.81*G805*ABS(K805)/F805,0.5))*(LOG10(($D$2/(3.7*G805))+((2.51*$D$3*POWER(F805,0.5))/(G805*POWER(2*9.81*G805*ABS(K805),0.5)))))</f>
        <v>6.3627915521606529E-2</v>
      </c>
      <c r="M805" s="146">
        <f>+IF(K805&lt;0,-H805*L805,H805*L805)</f>
        <v>-1.9834382127817524E-4</v>
      </c>
      <c r="N805" s="142">
        <f>+M805/K805</f>
        <v>5.0771196629316936E-3</v>
      </c>
      <c r="O805" s="311"/>
    </row>
    <row r="806" spans="2:15" x14ac:dyDescent="0.25">
      <c r="B806" s="141"/>
      <c r="C806" s="142"/>
      <c r="D806" s="142"/>
      <c r="E806" s="144" t="s">
        <v>168</v>
      </c>
      <c r="F806" s="143">
        <v>184.94</v>
      </c>
      <c r="G806" s="145">
        <f>110/1000</f>
        <v>0.11</v>
      </c>
      <c r="H806" s="146">
        <f>+PI()*G806^2/4</f>
        <v>9.5033177771091243E-3</v>
      </c>
      <c r="I806" s="156">
        <f>+D778+O778</f>
        <v>335.75828106964792</v>
      </c>
      <c r="J806" s="147">
        <f>+D803</f>
        <v>335.23545994555531</v>
      </c>
      <c r="K806" s="147">
        <f>+I806-J806</f>
        <v>0.52282112409261572</v>
      </c>
      <c r="L806" s="142">
        <f>(-2*POWER(2*9.81*G806*ABS(K806)/F806,0.5))*(LOG10(($D$2/(3.7*G806))+((2.51*$D$3*POWER(F806,0.5))/(G806*POWER(2*9.81*G806*ABS(K806),0.5)))))</f>
        <v>0.55063115386098238</v>
      </c>
      <c r="M806" s="146">
        <f>+IF(K806&lt;0,-H806*L806,H806*L806)</f>
        <v>5.2328228331171836E-3</v>
      </c>
      <c r="N806" s="142">
        <f>+M806/K806</f>
        <v>1.0008820592700859E-2</v>
      </c>
      <c r="O806" s="311"/>
    </row>
    <row r="807" spans="2:15" ht="15.75" x14ac:dyDescent="0.3">
      <c r="B807" s="141"/>
      <c r="C807" s="142"/>
      <c r="D807" s="142"/>
      <c r="E807" s="142"/>
      <c r="F807" s="142"/>
      <c r="G807" s="142"/>
      <c r="H807" s="146"/>
      <c r="I807" s="152"/>
      <c r="J807" s="143"/>
      <c r="K807" s="142"/>
      <c r="L807" s="149" t="s">
        <v>166</v>
      </c>
      <c r="M807" s="150">
        <f>+SUM(M803:M806)-C803</f>
        <v>3.5870781813360925E-5</v>
      </c>
      <c r="N807" s="151">
        <f>+SUM(N803:N806)</f>
        <v>3.8235952897469866E-2</v>
      </c>
      <c r="O807" s="312"/>
    </row>
    <row r="808" spans="2:15" x14ac:dyDescent="0.25">
      <c r="B808" s="141"/>
      <c r="C808" s="142"/>
      <c r="D808" s="142"/>
      <c r="E808" s="142"/>
      <c r="F808" s="142"/>
      <c r="G808" s="142"/>
      <c r="H808" s="146"/>
      <c r="I808" s="142"/>
      <c r="J808" s="143"/>
      <c r="K808" s="142"/>
      <c r="L808" s="142"/>
      <c r="M808" s="142"/>
      <c r="N808" s="142"/>
      <c r="O808" s="312"/>
    </row>
    <row r="809" spans="2:15" x14ac:dyDescent="0.25">
      <c r="B809" s="154" t="s">
        <v>147</v>
      </c>
      <c r="C809" s="142">
        <f>0.79/1000</f>
        <v>7.9000000000000001E-4</v>
      </c>
      <c r="D809" s="147">
        <f>+D770+O770</f>
        <v>335.19639373588404</v>
      </c>
      <c r="E809" s="144" t="s">
        <v>140</v>
      </c>
      <c r="F809" s="143">
        <v>298.01</v>
      </c>
      <c r="G809" s="143">
        <f>63/1000</f>
        <v>6.3E-2</v>
      </c>
      <c r="H809" s="146">
        <f>+PI()*G809^2/4</f>
        <v>3.1172453105244723E-3</v>
      </c>
      <c r="I809" s="147">
        <f>+D803+O803</f>
        <v>335.23733623104556</v>
      </c>
      <c r="J809" s="147">
        <f>+D809</f>
        <v>335.19639373588404</v>
      </c>
      <c r="K809" s="147">
        <f>+I809-J809</f>
        <v>4.094249516151649E-2</v>
      </c>
      <c r="L809" s="142">
        <f>(-2*POWER(2*9.81*G809*ABS(K809)/F809,0.5))*(LOG10(($D$2/(3.7*G809))+((2.51*$D$3*POWER(F809,0.5))/(G809*POWER(2*9.81*G809*ABS(K809),0.5)))))</f>
        <v>6.5402912290184398E-2</v>
      </c>
      <c r="M809" s="146">
        <f>+IF(K809&lt;0,-H809*L809,H809*L809)</f>
        <v>2.0387692163122069E-4</v>
      </c>
      <c r="N809" s="142">
        <f>+M809/K809</f>
        <v>4.9795920064699154E-3</v>
      </c>
      <c r="O809" s="311">
        <f>2*M811/N811</f>
        <v>1.8908436951252552E-3</v>
      </c>
    </row>
    <row r="810" spans="2:15" x14ac:dyDescent="0.25">
      <c r="B810" s="141"/>
      <c r="C810" s="142"/>
      <c r="D810" s="142"/>
      <c r="E810" s="144" t="s">
        <v>169</v>
      </c>
      <c r="F810" s="143">
        <v>119.71</v>
      </c>
      <c r="G810" s="143">
        <f>63/1000</f>
        <v>6.3E-2</v>
      </c>
      <c r="H810" s="146">
        <f>+PI()*G810^2/4</f>
        <v>3.1172453105244723E-3</v>
      </c>
      <c r="I810" s="147">
        <f>+D774+O774</f>
        <v>335.3010034205725</v>
      </c>
      <c r="J810" s="147">
        <f>+D809</f>
        <v>335.19639373588404</v>
      </c>
      <c r="K810" s="147">
        <f>+I810-J810</f>
        <v>0.10460968468845522</v>
      </c>
      <c r="L810" s="142">
        <f>(-2*POWER(2*9.81*G810*ABS(K810)/F810,0.5))*(LOG10(($D$2/(3.7*G810))+((2.51*$D$3*POWER(F810,0.5))/(G810*POWER(2*9.81*G810*ABS(K810),0.5)))))</f>
        <v>0.1912647973736491</v>
      </c>
      <c r="M810" s="146">
        <f>+IF(K810&lt;0,-H810*L810,H810*L810)</f>
        <v>5.9621929268142103E-4</v>
      </c>
      <c r="N810" s="142">
        <f>+M810/K810</f>
        <v>5.6994655366475848E-3</v>
      </c>
      <c r="O810" s="311"/>
    </row>
    <row r="811" spans="2:15" ht="15.75" x14ac:dyDescent="0.3">
      <c r="B811" s="141"/>
      <c r="C811" s="142"/>
      <c r="D811" s="142"/>
      <c r="E811" s="142"/>
      <c r="F811" s="142"/>
      <c r="G811" s="142"/>
      <c r="H811" s="146"/>
      <c r="I811" s="142"/>
      <c r="J811" s="142"/>
      <c r="K811" s="142"/>
      <c r="L811" s="149" t="s">
        <v>166</v>
      </c>
      <c r="M811" s="150">
        <f>+SUM(M809:M810)-C809</f>
        <v>1.0096214312641763E-5</v>
      </c>
      <c r="N811" s="151">
        <f>+SUM(N809:N810)</f>
        <v>1.0679057543117501E-2</v>
      </c>
      <c r="O811" s="312"/>
    </row>
    <row r="812" spans="2:15" x14ac:dyDescent="0.25">
      <c r="B812" s="141"/>
      <c r="C812" s="142"/>
      <c r="D812" s="142"/>
      <c r="E812" s="142"/>
      <c r="F812" s="142"/>
      <c r="G812" s="142"/>
      <c r="H812" s="146"/>
      <c r="I812" s="142"/>
      <c r="J812" s="142"/>
      <c r="K812" s="142"/>
      <c r="L812" s="142"/>
      <c r="M812" s="142"/>
      <c r="N812" s="142"/>
      <c r="O812" s="312"/>
    </row>
    <row r="813" spans="2:15" x14ac:dyDescent="0.25">
      <c r="B813" s="154" t="s">
        <v>148</v>
      </c>
      <c r="C813" s="142">
        <f>0.76/1000</f>
        <v>7.6000000000000004E-4</v>
      </c>
      <c r="D813" s="147">
        <f>+D774+O774</f>
        <v>335.3010034205725</v>
      </c>
      <c r="E813" s="144" t="s">
        <v>169</v>
      </c>
      <c r="F813" s="143">
        <v>119.71</v>
      </c>
      <c r="G813" s="143">
        <f>63/1000</f>
        <v>6.3E-2</v>
      </c>
      <c r="H813" s="146">
        <f>+PI()*G813^2/4</f>
        <v>3.1172453105244723E-3</v>
      </c>
      <c r="I813" s="147">
        <f>+D809+O809</f>
        <v>335.19828457957919</v>
      </c>
      <c r="J813" s="261">
        <f>+D813</f>
        <v>335.3010034205725</v>
      </c>
      <c r="K813" s="147">
        <f>+I813-J813</f>
        <v>-0.10271884099330464</v>
      </c>
      <c r="L813" s="142">
        <f>(-2*POWER(2*9.81*G813*ABS(K813)/F813,0.5))*(LOG10(($D$2/(3.7*G813))+((2.51*$D$3*POWER(F813,0.5))/(G813*POWER(2*9.81*G813*ABS(K813),0.5)))))</f>
        <v>0.18927169058638874</v>
      </c>
      <c r="M813" s="146">
        <f>+IF(K813&lt;0,-H813*L813,H813*L813)</f>
        <v>-5.9000628989545922E-4</v>
      </c>
      <c r="N813" s="142">
        <f>+M813/K813</f>
        <v>5.743895513131001E-3</v>
      </c>
      <c r="O813" s="311">
        <f>2*M815/N815</f>
        <v>1.7864265804608537E-3</v>
      </c>
    </row>
    <row r="814" spans="2:15" x14ac:dyDescent="0.25">
      <c r="B814" s="141"/>
      <c r="C814" s="142"/>
      <c r="D814" s="142"/>
      <c r="E814" s="144" t="s">
        <v>122</v>
      </c>
      <c r="F814" s="143">
        <v>283.68</v>
      </c>
      <c r="G814" s="143">
        <f>75/1000</f>
        <v>7.4999999999999997E-2</v>
      </c>
      <c r="H814" s="146">
        <f>+PI()*G814^2/4</f>
        <v>4.4178646691106467E-3</v>
      </c>
      <c r="I814" s="147">
        <f>+D778+O778</f>
        <v>335.75828106964792</v>
      </c>
      <c r="J814" s="261">
        <f>+D813</f>
        <v>335.3010034205725</v>
      </c>
      <c r="K814" s="147">
        <f>+I814-J814</f>
        <v>0.45727764907542223</v>
      </c>
      <c r="L814" s="262">
        <f>(-2*POWER(2*9.81*G814*ABS(K814)/F814,0.5))*(LOG10(($D$2/(3.7*G814))+((2.51*$D$3*POWER(F814,0.5))/(G814*POWER(2*9.81*G814*ABS(K814),0.5)))))</f>
        <v>0.30734056447542996</v>
      </c>
      <c r="M814" s="146">
        <f>+IF(K814&lt;0,-H814*L814,H814*L814)</f>
        <v>1.3577890211805247E-3</v>
      </c>
      <c r="N814" s="142">
        <f>+M814/K814</f>
        <v>2.9692879674435482E-3</v>
      </c>
      <c r="O814" s="311"/>
    </row>
    <row r="815" spans="2:15" ht="15.75" x14ac:dyDescent="0.3">
      <c r="B815" s="141"/>
      <c r="C815" s="142"/>
      <c r="D815" s="142"/>
      <c r="E815" s="142"/>
      <c r="F815" s="142"/>
      <c r="G815" s="142"/>
      <c r="H815" s="142"/>
      <c r="I815" s="142"/>
      <c r="J815" s="142"/>
      <c r="K815" s="142"/>
      <c r="L815" s="149" t="s">
        <v>166</v>
      </c>
      <c r="M815" s="150">
        <f>+SUM(M813:M814)-C813</f>
        <v>7.7827312850653951E-6</v>
      </c>
      <c r="N815" s="151">
        <f>+SUM(N813:N814)</f>
        <v>8.7131834805745483E-3</v>
      </c>
      <c r="O815" s="312"/>
    </row>
    <row r="816" spans="2:15" x14ac:dyDescent="0.25">
      <c r="B816" s="154"/>
      <c r="C816" s="142"/>
      <c r="D816" s="142"/>
      <c r="E816" s="142"/>
      <c r="F816" s="142"/>
      <c r="G816" s="142"/>
      <c r="H816" s="142"/>
      <c r="I816" s="142"/>
      <c r="J816" s="142"/>
      <c r="K816" s="142"/>
      <c r="L816" s="142"/>
      <c r="M816" s="142"/>
      <c r="N816" s="142"/>
      <c r="O816" s="312"/>
    </row>
    <row r="817" spans="2:15" x14ac:dyDescent="0.25">
      <c r="B817" s="154" t="s">
        <v>142</v>
      </c>
      <c r="C817" s="142">
        <f>3.71/1000</f>
        <v>3.7099999999999998E-3</v>
      </c>
      <c r="D817" s="147">
        <f>+D778+O778</f>
        <v>335.75828106964792</v>
      </c>
      <c r="E817" s="144" t="s">
        <v>168</v>
      </c>
      <c r="F817" s="143">
        <v>184.94</v>
      </c>
      <c r="G817" s="145">
        <f>110/1000</f>
        <v>0.11</v>
      </c>
      <c r="H817" s="146">
        <f>+PI()*G817^2/4</f>
        <v>9.5033177771091243E-3</v>
      </c>
      <c r="I817" s="147">
        <f>+D803+O803</f>
        <v>335.23733623104556</v>
      </c>
      <c r="J817" s="261">
        <f>+D817</f>
        <v>335.75828106964792</v>
      </c>
      <c r="K817" s="147">
        <f>+I817-J817</f>
        <v>-0.52094483860236096</v>
      </c>
      <c r="L817" s="262">
        <f>(-2*POWER(2*9.81*G817*ABS(K817)/F817,0.5))*(LOG10(($D$2/(3.7*G817))+((2.51*$D$3*POWER(F817,0.5))/(G817*POWER(2*9.81*G817*ABS(K817),0.5)))))</f>
        <v>0.54952198072750025</v>
      </c>
      <c r="M817" s="146">
        <f>+IF(K817&lt;0,-H817*L817,H817*L817)</f>
        <v>-5.2222820083598709E-3</v>
      </c>
      <c r="N817" s="142">
        <f>+M817/K817</f>
        <v>1.0024635280715502E-2</v>
      </c>
      <c r="O817" s="311">
        <f>2*M820/N820</f>
        <v>1.5035496283343575E-3</v>
      </c>
    </row>
    <row r="818" spans="2:15" x14ac:dyDescent="0.25">
      <c r="B818" s="141"/>
      <c r="C818" s="142"/>
      <c r="D818" s="142"/>
      <c r="E818" s="144" t="s">
        <v>171</v>
      </c>
      <c r="F818" s="143">
        <v>283.68</v>
      </c>
      <c r="G818" s="143">
        <f>75/1000</f>
        <v>7.4999999999999997E-2</v>
      </c>
      <c r="H818" s="146">
        <f>+PI()*G818^2/4</f>
        <v>4.4178646691106467E-3</v>
      </c>
      <c r="I818" s="147">
        <f>+D813+O813</f>
        <v>335.30278984715295</v>
      </c>
      <c r="J818" s="261">
        <f>+D817</f>
        <v>335.75828106964792</v>
      </c>
      <c r="K818" s="147">
        <f>+I818-J818</f>
        <v>-0.45549122249497032</v>
      </c>
      <c r="L818" s="262">
        <f>(-2*POWER(2*9.81*G818*ABS(K818)/F818,0.5))*(LOG10(($D$2/(3.7*G818))+((2.51*$D$3*POWER(F818,0.5))/(G818*POWER(2*9.81*G818*ABS(K818),0.5)))))</f>
        <v>0.3066576466312444</v>
      </c>
      <c r="M818" s="146">
        <f>+IF(K818&lt;0,-H818*L818,H818*L818)</f>
        <v>-1.3547719825647922E-3</v>
      </c>
      <c r="N818" s="142">
        <f>+M818/K818</f>
        <v>2.9743097466159228E-3</v>
      </c>
      <c r="O818" s="311"/>
    </row>
    <row r="819" spans="2:15" x14ac:dyDescent="0.25">
      <c r="B819" s="141"/>
      <c r="C819" s="142"/>
      <c r="D819" s="142"/>
      <c r="E819" s="144" t="s">
        <v>170</v>
      </c>
      <c r="F819" s="143">
        <v>372.26</v>
      </c>
      <c r="G819" s="145">
        <f>110/1000</f>
        <v>0.11</v>
      </c>
      <c r="H819" s="146">
        <f>+PI()*G819^2/4</f>
        <v>9.5033177771091243E-3</v>
      </c>
      <c r="I819" s="147">
        <v>339.29610096713299</v>
      </c>
      <c r="J819" s="261">
        <f>+D817</f>
        <v>335.75828106964792</v>
      </c>
      <c r="K819" s="147">
        <f>+I819-J819</f>
        <v>3.5378198974850648</v>
      </c>
      <c r="L819" s="262">
        <f>(-2*POWER(2*9.81*G819*ABS(K819)/F819,0.5))*(LOG10(($D$2/(3.7*G819))+((2.51*$D$3*POWER(F819,0.5))/(G819*POWER(2*9.81*G819*ABS(K819),0.5)))))</f>
        <v>1.0837283376097566</v>
      </c>
      <c r="M819" s="146">
        <f>+IF(K819&lt;0,-H819*L819,H819*L819)</f>
        <v>1.0299014776363719E-2</v>
      </c>
      <c r="N819" s="142">
        <f>+M819/K819</f>
        <v>2.9111190153249446E-3</v>
      </c>
      <c r="O819" s="311"/>
    </row>
    <row r="820" spans="2:15" ht="16.5" thickBot="1" x14ac:dyDescent="0.35">
      <c r="B820" s="299"/>
      <c r="C820" s="300"/>
      <c r="D820" s="300"/>
      <c r="E820" s="300"/>
      <c r="F820" s="300"/>
      <c r="G820" s="300"/>
      <c r="H820" s="300"/>
      <c r="I820" s="300"/>
      <c r="J820" s="300"/>
      <c r="K820" s="300"/>
      <c r="L820" s="301" t="s">
        <v>166</v>
      </c>
      <c r="M820" s="302">
        <f>+SUM(M817:M819)-C817</f>
        <v>1.1960785439055904E-5</v>
      </c>
      <c r="N820" s="303">
        <f>+SUM(N817:N819)</f>
        <v>1.591006404265637E-2</v>
      </c>
      <c r="O820" s="313"/>
    </row>
    <row r="822" spans="2:15" ht="15.75" thickBot="1" x14ac:dyDescent="0.3"/>
    <row r="823" spans="2:15" ht="15.75" thickBot="1" x14ac:dyDescent="0.3">
      <c r="B823" s="131">
        <f>+B784+1</f>
        <v>22</v>
      </c>
      <c r="D823" s="297"/>
    </row>
    <row r="824" spans="2:15" ht="32.25" thickBot="1" x14ac:dyDescent="0.3">
      <c r="B824" s="125" t="s">
        <v>151</v>
      </c>
      <c r="C824" s="298" t="s">
        <v>161</v>
      </c>
      <c r="D824" s="298" t="s">
        <v>153</v>
      </c>
      <c r="E824" s="125" t="s">
        <v>152</v>
      </c>
      <c r="F824" s="125" t="s">
        <v>78</v>
      </c>
      <c r="G824" s="125" t="s">
        <v>115</v>
      </c>
      <c r="H824" s="125" t="s">
        <v>154</v>
      </c>
      <c r="I824" s="125" t="s">
        <v>155</v>
      </c>
      <c r="J824" s="125" t="s">
        <v>156</v>
      </c>
      <c r="K824" s="125" t="s">
        <v>157</v>
      </c>
      <c r="L824" s="125" t="s">
        <v>82</v>
      </c>
      <c r="M824" s="125" t="s">
        <v>164</v>
      </c>
      <c r="N824" s="125" t="s">
        <v>158</v>
      </c>
      <c r="O824" s="309" t="s">
        <v>165</v>
      </c>
    </row>
    <row r="825" spans="2:15" x14ac:dyDescent="0.25">
      <c r="B825" s="132" t="s">
        <v>127</v>
      </c>
      <c r="C825" s="133">
        <f>2.97/1000</f>
        <v>2.97E-3</v>
      </c>
      <c r="D825" s="134">
        <f>+D786+O786</f>
        <v>336.45010810375709</v>
      </c>
      <c r="E825" s="135" t="s">
        <v>110</v>
      </c>
      <c r="F825" s="136">
        <v>310.83</v>
      </c>
      <c r="G825" s="137">
        <f>110/1000</f>
        <v>0.11</v>
      </c>
      <c r="H825" s="138">
        <f>+PI()*G825^2/4</f>
        <v>9.5033177771091243E-3</v>
      </c>
      <c r="I825" s="134">
        <v>339.29610096713299</v>
      </c>
      <c r="J825" s="134">
        <f>+D825</f>
        <v>336.45010810375709</v>
      </c>
      <c r="K825" s="134">
        <f>+I825-J825</f>
        <v>2.8459928633758977</v>
      </c>
      <c r="L825" s="133">
        <f>(-2*POWER(2*9.81*G825*ABS(K825)/F825,0.5))*(LOG10(($D$2/(3.7*G825))+((2.51*$D$3*POWER(F825,0.5))/(G825*POWER(2*9.81*G825*ABS(K825),0.5)))))</f>
        <v>1.0615056860515293</v>
      </c>
      <c r="M825" s="139">
        <f>+IF(K825&lt;0,-H825*L825,H825*L825)</f>
        <v>1.0087825856755914E-2</v>
      </c>
      <c r="N825" s="133">
        <f>+M825/K825</f>
        <v>3.544571733321145E-3</v>
      </c>
      <c r="O825" s="310">
        <f>2*M827/N827</f>
        <v>1.2291591250870727E-3</v>
      </c>
    </row>
    <row r="826" spans="2:15" x14ac:dyDescent="0.25">
      <c r="B826" s="141"/>
      <c r="C826" s="142"/>
      <c r="D826" s="143"/>
      <c r="E826" s="144" t="s">
        <v>138</v>
      </c>
      <c r="F826" s="143">
        <v>240.22</v>
      </c>
      <c r="G826" s="145">
        <f>110/1000</f>
        <v>0.11</v>
      </c>
      <c r="H826" s="146">
        <f>+PI()*G826^2/4</f>
        <v>9.5033177771091243E-3</v>
      </c>
      <c r="I826" s="147">
        <f>+D790+O790</f>
        <v>335.27524190467341</v>
      </c>
      <c r="J826" s="147">
        <f>+D825</f>
        <v>336.45010810375709</v>
      </c>
      <c r="K826" s="147">
        <f>+I826-J826</f>
        <v>-1.1748661990836808</v>
      </c>
      <c r="L826" s="142">
        <f>(-2*POWER(2*9.81*G826*ABS(K826)/F826,0.5))*(LOG10(($D$2/(3.7*G826))+((2.51*$D$3*POWER(F826,0.5))/(G826*POWER(2*9.81*G826*ABS(K826),0.5)))))</f>
        <v>0.74836255194507417</v>
      </c>
      <c r="M826" s="146">
        <f>+IF(K826&lt;0,-H826*L826,H826*L826)</f>
        <v>-7.1119271436223741E-3</v>
      </c>
      <c r="N826" s="142">
        <f>+M826/K826</f>
        <v>6.0533932707990193E-3</v>
      </c>
      <c r="O826" s="311"/>
    </row>
    <row r="827" spans="2:15" ht="15.75" x14ac:dyDescent="0.3">
      <c r="B827" s="141"/>
      <c r="C827" s="142"/>
      <c r="D827" s="143"/>
      <c r="E827" s="144"/>
      <c r="F827" s="143"/>
      <c r="G827" s="145"/>
      <c r="H827" s="146"/>
      <c r="I827" s="147"/>
      <c r="J827" s="147"/>
      <c r="K827" s="147"/>
      <c r="L827" s="149" t="s">
        <v>166</v>
      </c>
      <c r="M827" s="150">
        <f>+SUM(M825:M826)-C825</f>
        <v>5.8987131335403419E-6</v>
      </c>
      <c r="N827" s="151">
        <f>+SUM(N825:N826)</f>
        <v>9.5979650041201642E-3</v>
      </c>
      <c r="O827" s="311"/>
    </row>
    <row r="828" spans="2:15" x14ac:dyDescent="0.25">
      <c r="B828" s="141"/>
      <c r="C828" s="142"/>
      <c r="D828" s="143"/>
      <c r="E828" s="144"/>
      <c r="F828" s="142"/>
      <c r="G828" s="142"/>
      <c r="H828" s="146"/>
      <c r="I828" s="152"/>
      <c r="J828" s="142"/>
      <c r="K828" s="142"/>
      <c r="L828" s="142"/>
      <c r="M828" s="142"/>
      <c r="N828" s="142"/>
      <c r="O828" s="312"/>
    </row>
    <row r="829" spans="2:15" x14ac:dyDescent="0.25">
      <c r="B829" s="154" t="s">
        <v>128</v>
      </c>
      <c r="C829" s="142">
        <f>3.73/1000</f>
        <v>3.7299999999999998E-3</v>
      </c>
      <c r="D829" s="147">
        <f>+D790+O790</f>
        <v>335.27524190467341</v>
      </c>
      <c r="E829" s="144" t="s">
        <v>138</v>
      </c>
      <c r="F829" s="143">
        <v>240.22</v>
      </c>
      <c r="G829" s="155">
        <f>110/1000</f>
        <v>0.11</v>
      </c>
      <c r="H829" s="146">
        <f>+PI()*G829^2/4</f>
        <v>9.5033177771091243E-3</v>
      </c>
      <c r="I829" s="156">
        <f>+D825+O825</f>
        <v>336.45133726288219</v>
      </c>
      <c r="J829" s="147">
        <f>+D829</f>
        <v>335.27524190467341</v>
      </c>
      <c r="K829" s="147">
        <f>+I829-J829</f>
        <v>1.1760953582087836</v>
      </c>
      <c r="L829" s="142">
        <f>(-2*POWER(2*9.81*G829*ABS(K829)/F829,0.5))*(LOG10(($D$2/(3.7*G829))+((2.51*$D$3*POWER(F829,0.5))/(G829*POWER(2*9.81*G829*ABS(K829),0.5)))))</f>
        <v>0.74879984872633654</v>
      </c>
      <c r="M829" s="146">
        <f>+IF(K829&lt;0,-H829*L829,H829*L829)</f>
        <v>7.1160829138976174E-3</v>
      </c>
      <c r="N829" s="142">
        <f>+M829/K829</f>
        <v>6.050600288683693E-3</v>
      </c>
      <c r="O829" s="311">
        <f>2*M832/N832</f>
        <v>1.7966714003567297E-3</v>
      </c>
    </row>
    <row r="830" spans="2:15" x14ac:dyDescent="0.25">
      <c r="B830" s="141"/>
      <c r="C830" s="142"/>
      <c r="D830" s="143"/>
      <c r="E830" s="144" t="s">
        <v>139</v>
      </c>
      <c r="F830" s="147">
        <v>237.3</v>
      </c>
      <c r="G830" s="155">
        <f>110/1000</f>
        <v>0.11</v>
      </c>
      <c r="H830" s="146">
        <f>+PI()*G830^2/4</f>
        <v>9.5033177771091243E-3</v>
      </c>
      <c r="I830" s="156">
        <f>+D795+O795</f>
        <v>335.08224785795699</v>
      </c>
      <c r="J830" s="147">
        <f>+D829</f>
        <v>335.27524190467341</v>
      </c>
      <c r="K830" s="147">
        <f>+I830-J830</f>
        <v>-0.19299404671642151</v>
      </c>
      <c r="L830" s="142">
        <f>(-2*POWER(2*9.81*G830*ABS(K830)/F830,0.5))*(LOG10(($D$2/(3.7*G830))+((2.51*$D$3*POWER(F830,0.5))/(G830*POWER(2*9.81*G830*ABS(K830),0.5)))))</f>
        <v>0.2728803211509308</v>
      </c>
      <c r="M830" s="146">
        <f>+IF(K830&lt;0,-H830*L830,H830*L830)</f>
        <v>-2.5932684070168878E-3</v>
      </c>
      <c r="N830" s="142">
        <f>+M830/K830</f>
        <v>1.3437038349827147E-2</v>
      </c>
      <c r="O830" s="311"/>
    </row>
    <row r="831" spans="2:15" x14ac:dyDescent="0.25">
      <c r="B831" s="141"/>
      <c r="C831" s="142"/>
      <c r="D831" s="143"/>
      <c r="E831" s="144" t="s">
        <v>112</v>
      </c>
      <c r="F831" s="143">
        <v>401.36</v>
      </c>
      <c r="G831" s="155">
        <f>110/1000</f>
        <v>0.11</v>
      </c>
      <c r="H831" s="146">
        <f>+PI()*G831^2/4</f>
        <v>9.5033177771091243E-3</v>
      </c>
      <c r="I831" s="156">
        <f>+D803+O803</f>
        <v>335.23733623104556</v>
      </c>
      <c r="J831" s="147">
        <f>+D829</f>
        <v>335.27524190467341</v>
      </c>
      <c r="K831" s="147">
        <f>+I831-J831</f>
        <v>-3.7905673627847136E-2</v>
      </c>
      <c r="L831" s="142">
        <f>(-2*POWER(2*9.81*G831*ABS(K831)/F831,0.5))*(LOG10(($D$2/(3.7*G831))+((2.51*$D$3*POWER(F831,0.5))/(G831*POWER(2*9.81*G831*ABS(K831),0.5)))))</f>
        <v>7.9694191460267849E-2</v>
      </c>
      <c r="M831" s="146">
        <f>+IF(K831&lt;0,-H831*L831,H831*L831)</f>
        <v>-7.5735922643670162E-4</v>
      </c>
      <c r="N831" s="142">
        <f>+M831/K831</f>
        <v>1.9980102025684961E-2</v>
      </c>
      <c r="O831" s="311"/>
    </row>
    <row r="832" spans="2:15" ht="15.75" x14ac:dyDescent="0.3">
      <c r="B832" s="141"/>
      <c r="C832" s="142"/>
      <c r="D832" s="143"/>
      <c r="E832" s="144"/>
      <c r="F832" s="143"/>
      <c r="G832" s="155"/>
      <c r="H832" s="146"/>
      <c r="I832" s="156"/>
      <c r="J832" s="147"/>
      <c r="K832" s="147"/>
      <c r="L832" s="149" t="s">
        <v>166</v>
      </c>
      <c r="M832" s="150">
        <f>+SUM(M829:M831)-C829</f>
        <v>3.5455280444028452E-5</v>
      </c>
      <c r="N832" s="151">
        <f>+SUM(N829:N831)</f>
        <v>3.9467740664195797E-2</v>
      </c>
      <c r="O832" s="312"/>
    </row>
    <row r="833" spans="2:15" x14ac:dyDescent="0.25">
      <c r="B833" s="141"/>
      <c r="C833" s="142"/>
      <c r="D833" s="143"/>
      <c r="E833" s="144"/>
      <c r="F833" s="142"/>
      <c r="G833" s="142"/>
      <c r="H833" s="146"/>
      <c r="I833" s="152"/>
      <c r="J833" s="143"/>
      <c r="K833" s="142"/>
      <c r="L833" s="142"/>
      <c r="M833" s="142"/>
      <c r="N833" s="142"/>
      <c r="O833" s="312"/>
    </row>
    <row r="834" spans="2:15" x14ac:dyDescent="0.25">
      <c r="B834" s="154" t="s">
        <v>141</v>
      </c>
      <c r="C834" s="179">
        <f>1.9/1000</f>
        <v>1.9E-3</v>
      </c>
      <c r="D834" s="147">
        <f>+D795+O795</f>
        <v>335.08224785795699</v>
      </c>
      <c r="E834" s="144" t="s">
        <v>139</v>
      </c>
      <c r="F834" s="147">
        <v>237.3</v>
      </c>
      <c r="G834" s="155">
        <f>110/1000</f>
        <v>0.11</v>
      </c>
      <c r="H834" s="146">
        <f>+PI()*G834^2/4</f>
        <v>9.5033177771091243E-3</v>
      </c>
      <c r="I834" s="156">
        <f>+D829+O829</f>
        <v>335.27703857607378</v>
      </c>
      <c r="J834" s="147">
        <f>+D834</f>
        <v>335.08224785795699</v>
      </c>
      <c r="K834" s="147">
        <f>+I834-J834</f>
        <v>0.19479071811679205</v>
      </c>
      <c r="L834" s="142">
        <f>(-2*POWER(2*9.81*G834*ABS(K834)/F834,0.5))*(LOG10(($D$2/(3.7*G834))+((2.51*$D$3*POWER(F834,0.5))/(G834*POWER(2*9.81*G834*ABS(K834),0.5)))))</f>
        <v>0.27431581927933935</v>
      </c>
      <c r="M834" s="146">
        <f>+IF(K834&lt;0,-H834*L834,H834*L834)</f>
        <v>2.6069104018995996E-3</v>
      </c>
      <c r="N834" s="142">
        <f>+M834/K834</f>
        <v>1.3383134612895446E-2</v>
      </c>
      <c r="O834" s="311">
        <f>2*M836/N836</f>
        <v>1.8174067284915409E-3</v>
      </c>
    </row>
    <row r="835" spans="2:15" x14ac:dyDescent="0.25">
      <c r="B835" s="141"/>
      <c r="C835" s="142"/>
      <c r="D835" s="143"/>
      <c r="E835" s="144" t="s">
        <v>117</v>
      </c>
      <c r="F835" s="143">
        <v>401.35</v>
      </c>
      <c r="G835" s="143">
        <f>75/1000</f>
        <v>7.4999999999999997E-2</v>
      </c>
      <c r="H835" s="146">
        <f>+PI()*G835^2/4</f>
        <v>4.4178646691106467E-3</v>
      </c>
      <c r="I835" s="156">
        <f>+D799+O799</f>
        <v>334.88360669007778</v>
      </c>
      <c r="J835" s="147">
        <f>+D834</f>
        <v>335.08224785795699</v>
      </c>
      <c r="K835" s="147">
        <f>+I835-J835</f>
        <v>-0.19864116787920238</v>
      </c>
      <c r="L835" s="142">
        <f>(-2*POWER(2*9.81*G835*ABS(K835)/F835,0.5))*(LOG10(($D$2/(3.7*G835))+((2.51*$D$3*POWER(F835,0.5))/(G835*POWER(2*9.81*G835*ABS(K835),0.5)))))</f>
        <v>0.15654290694721218</v>
      </c>
      <c r="M835" s="146">
        <f>+IF(K835&lt;0,-H835*L835,H835*L835)</f>
        <v>-6.9158537780196429E-4</v>
      </c>
      <c r="N835" s="142">
        <f>+M835/K835</f>
        <v>3.4815813115966526E-3</v>
      </c>
      <c r="O835" s="311"/>
    </row>
    <row r="836" spans="2:15" ht="15.75" x14ac:dyDescent="0.3">
      <c r="B836" s="141"/>
      <c r="C836" s="142"/>
      <c r="D836" s="143"/>
      <c r="E836" s="144"/>
      <c r="F836" s="142"/>
      <c r="G836" s="142"/>
      <c r="H836" s="146"/>
      <c r="I836" s="152"/>
      <c r="J836" s="143"/>
      <c r="K836" s="142"/>
      <c r="L836" s="149" t="s">
        <v>166</v>
      </c>
      <c r="M836" s="150">
        <f>+SUM(M834:M835)-C834</f>
        <v>1.5325024097635189E-5</v>
      </c>
      <c r="N836" s="151">
        <f>+SUM(N834:N835)</f>
        <v>1.68647159244921E-2</v>
      </c>
      <c r="O836" s="312"/>
    </row>
    <row r="837" spans="2:15" ht="15.75" x14ac:dyDescent="0.3">
      <c r="B837" s="141"/>
      <c r="C837" s="142"/>
      <c r="D837" s="143"/>
      <c r="E837" s="144"/>
      <c r="F837" s="142"/>
      <c r="G837" s="142"/>
      <c r="H837" s="146"/>
      <c r="I837" s="152"/>
      <c r="J837" s="143"/>
      <c r="K837" s="142"/>
      <c r="L837" s="149"/>
      <c r="M837" s="150"/>
      <c r="N837" s="151"/>
      <c r="O837" s="312"/>
    </row>
    <row r="838" spans="2:15" x14ac:dyDescent="0.25">
      <c r="B838" s="154" t="s">
        <v>145</v>
      </c>
      <c r="C838" s="143">
        <f>1.95/1000</f>
        <v>1.9499999999999999E-3</v>
      </c>
      <c r="D838" s="147">
        <f>+D799+O799</f>
        <v>334.88360669007778</v>
      </c>
      <c r="E838" s="144" t="s">
        <v>117</v>
      </c>
      <c r="F838" s="143">
        <v>401.35</v>
      </c>
      <c r="G838" s="143">
        <f>75/1000</f>
        <v>7.4999999999999997E-2</v>
      </c>
      <c r="H838" s="146">
        <f>+PI()*G838^2/4</f>
        <v>4.4178646691106467E-3</v>
      </c>
      <c r="I838" s="147">
        <f>+D834+O834</f>
        <v>335.08406526468548</v>
      </c>
      <c r="J838" s="147">
        <f>+D838</f>
        <v>334.88360669007778</v>
      </c>
      <c r="K838" s="147">
        <f>+I838-J838</f>
        <v>0.20045857460769412</v>
      </c>
      <c r="L838" s="262">
        <f>(-2*POWER(2*9.81*G838*ABS(K838)/F838,0.5))*(LOG10(($D$2/(3.7*G838))+((2.51*$D$3*POWER(F838,0.5))/(G838*POWER(2*9.81*G838*ABS(K838),0.5)))))</f>
        <v>0.15736416597586086</v>
      </c>
      <c r="M838" s="146">
        <f>+IF(K838&lt;0,-H838*L838,H838*L838)</f>
        <v>6.9521358904881946E-4</v>
      </c>
      <c r="N838" s="142">
        <f>+M838/K838</f>
        <v>3.4681159955835352E-3</v>
      </c>
      <c r="O838" s="311">
        <f>2*M840/N840</f>
        <v>1.8252473728703833E-3</v>
      </c>
    </row>
    <row r="839" spans="2:15" x14ac:dyDescent="0.25">
      <c r="B839" s="141"/>
      <c r="C839" s="142"/>
      <c r="D839" s="143"/>
      <c r="E839" s="144" t="s">
        <v>167</v>
      </c>
      <c r="F839" s="143">
        <v>249.85</v>
      </c>
      <c r="G839" s="143">
        <f>75/1000</f>
        <v>7.4999999999999997E-2</v>
      </c>
      <c r="H839" s="146">
        <f>+PI()*G839^2/4</f>
        <v>4.4178646691106467E-3</v>
      </c>
      <c r="I839" s="147">
        <f>+D803+O803</f>
        <v>335.23733623104556</v>
      </c>
      <c r="J839" s="147">
        <f>+D838</f>
        <v>334.88360669007778</v>
      </c>
      <c r="K839" s="147">
        <f>+I839-J839</f>
        <v>0.35372954096777676</v>
      </c>
      <c r="L839" s="142">
        <f>(-2*POWER(2*9.81*G839*ABS(K839)/F839,0.5))*(LOG10(($D$2/(3.7*G839))+((2.51*$D$3*POWER(F839,0.5))/(G839*POWER(2*9.81*G839*ABS(K839),0.5)))))</f>
        <v>0.28547850724772633</v>
      </c>
      <c r="M839" s="146">
        <f>+IF(K839&lt;0,-H839*L839,H839*L839)</f>
        <v>1.2612054109601778E-3</v>
      </c>
      <c r="N839" s="142">
        <f>+M839/K839</f>
        <v>3.565451184850485E-3</v>
      </c>
      <c r="O839" s="311"/>
    </row>
    <row r="840" spans="2:15" ht="15.75" x14ac:dyDescent="0.3">
      <c r="B840" s="141"/>
      <c r="C840" s="142"/>
      <c r="D840" s="152"/>
      <c r="E840" s="144"/>
      <c r="F840" s="142"/>
      <c r="G840" s="142"/>
      <c r="H840" s="146"/>
      <c r="I840" s="152"/>
      <c r="J840" s="143"/>
      <c r="K840" s="142"/>
      <c r="L840" s="149" t="s">
        <v>166</v>
      </c>
      <c r="M840" s="150">
        <f>+SUM(M838:M839)-C838</f>
        <v>6.4190000089972728E-6</v>
      </c>
      <c r="N840" s="151">
        <f>+SUM(N838:N839)</f>
        <v>7.0335671804340203E-3</v>
      </c>
      <c r="O840" s="312"/>
    </row>
    <row r="841" spans="2:15" x14ac:dyDescent="0.25">
      <c r="B841" s="141"/>
      <c r="C841" s="142"/>
      <c r="D841" s="152"/>
      <c r="E841" s="144"/>
      <c r="F841" s="142"/>
      <c r="G841" s="142"/>
      <c r="H841" s="146"/>
      <c r="I841" s="152"/>
      <c r="J841" s="143"/>
      <c r="K841" s="142"/>
      <c r="L841" s="142"/>
      <c r="M841" s="142"/>
      <c r="N841" s="142"/>
      <c r="O841" s="312"/>
    </row>
    <row r="842" spans="2:15" x14ac:dyDescent="0.25">
      <c r="B842" s="154" t="s">
        <v>146</v>
      </c>
      <c r="C842" s="143">
        <f>4.52/1000</f>
        <v>4.5199999999999997E-3</v>
      </c>
      <c r="D842" s="156">
        <f>+D803+O803</f>
        <v>335.23733623104556</v>
      </c>
      <c r="E842" s="144" t="s">
        <v>112</v>
      </c>
      <c r="F842" s="143">
        <v>401.36</v>
      </c>
      <c r="G842" s="145">
        <f>110/1000</f>
        <v>0.11</v>
      </c>
      <c r="H842" s="146">
        <f>+PI()*G842^2/4</f>
        <v>9.5033177771091243E-3</v>
      </c>
      <c r="I842" s="156">
        <f>+D829+O829</f>
        <v>335.27703857607378</v>
      </c>
      <c r="J842" s="147">
        <f>+D842</f>
        <v>335.23733623104556</v>
      </c>
      <c r="K842" s="147">
        <f>+I842-J842</f>
        <v>3.9702345028217678E-2</v>
      </c>
      <c r="L842" s="142">
        <f>(-2*POWER(2*9.81*G842*ABS(K842)/F842,0.5))*(LOG10(($D$2/(3.7*G842))+((2.51*$D$3*POWER(F842,0.5))/(G842*POWER(2*9.81*G842*ABS(K842),0.5)))))</f>
        <v>8.1854201304317878E-2</v>
      </c>
      <c r="M842" s="146">
        <f>+IF(K842&lt;0,-H842*L842,H842*L842)</f>
        <v>7.7788648638639295E-4</v>
      </c>
      <c r="N842" s="142">
        <f>+M842/K842</f>
        <v>1.9592960713870303E-2</v>
      </c>
      <c r="O842" s="311">
        <f>2*M846/N846</f>
        <v>1.715670106582211E-3</v>
      </c>
    </row>
    <row r="843" spans="2:15" x14ac:dyDescent="0.25">
      <c r="B843" s="141"/>
      <c r="C843" s="142"/>
      <c r="D843" s="152"/>
      <c r="E843" s="144" t="s">
        <v>167</v>
      </c>
      <c r="F843" s="143">
        <v>249.85</v>
      </c>
      <c r="G843" s="145">
        <f>75/1000</f>
        <v>7.4999999999999997E-2</v>
      </c>
      <c r="H843" s="146">
        <f>+PI()*G843^2/4</f>
        <v>4.4178646691106467E-3</v>
      </c>
      <c r="I843" s="156">
        <f>+D838+O838</f>
        <v>334.88543193745068</v>
      </c>
      <c r="J843" s="147">
        <f>+D842</f>
        <v>335.23733623104556</v>
      </c>
      <c r="K843" s="147">
        <f>+I843-J843</f>
        <v>-0.35190429359488462</v>
      </c>
      <c r="L843" s="142">
        <f>(-2*POWER(2*9.81*G843*ABS(K843)/F843,0.5))*(LOG10(($D$2/(3.7*G843))+((2.51*$D$3*POWER(F843,0.5))/(G843*POWER(2*9.81*G843*ABS(K843),0.5)))))</f>
        <v>0.28463947452388444</v>
      </c>
      <c r="M843" s="146">
        <f>+IF(K843&lt;0,-H843*L843,H843*L843)</f>
        <v>-1.2574986779332891E-3</v>
      </c>
      <c r="N843" s="142">
        <f>+M843/K843</f>
        <v>3.5734110120887947E-3</v>
      </c>
      <c r="O843" s="311"/>
    </row>
    <row r="844" spans="2:15" x14ac:dyDescent="0.25">
      <c r="B844" s="141"/>
      <c r="C844" s="142"/>
      <c r="D844" s="152"/>
      <c r="E844" s="144" t="s">
        <v>140</v>
      </c>
      <c r="F844" s="143">
        <v>298.01</v>
      </c>
      <c r="G844" s="145">
        <f>63/1000</f>
        <v>6.3E-2</v>
      </c>
      <c r="H844" s="146">
        <f>+PI()*G844^2/4</f>
        <v>3.1172453105244723E-3</v>
      </c>
      <c r="I844" s="156">
        <f>+D809+O809</f>
        <v>335.19828457957919</v>
      </c>
      <c r="J844" s="147">
        <f>+D842</f>
        <v>335.23733623104556</v>
      </c>
      <c r="K844" s="147">
        <f>+I844-J844</f>
        <v>-3.9051651466365911E-2</v>
      </c>
      <c r="L844" s="142">
        <f>(-2*POWER(2*9.81*G844*ABS(K844)/F844,0.5))*(LOG10(($D$2/(3.7*G844))+((2.51*$D$3*POWER(F844,0.5))/(G844*POWER(2*9.81*G844*ABS(K844),0.5)))))</f>
        <v>6.3614002846368645E-2</v>
      </c>
      <c r="M844" s="146">
        <f>+IF(K844&lt;0,-H844*L844,H844*L844)</f>
        <v>-1.983004520565331E-4</v>
      </c>
      <c r="N844" s="142">
        <f>+M844/K844</f>
        <v>5.0779018200375909E-3</v>
      </c>
      <c r="O844" s="311"/>
    </row>
    <row r="845" spans="2:15" x14ac:dyDescent="0.25">
      <c r="B845" s="141"/>
      <c r="C845" s="142"/>
      <c r="D845" s="142"/>
      <c r="E845" s="144" t="s">
        <v>168</v>
      </c>
      <c r="F845" s="143">
        <v>184.94</v>
      </c>
      <c r="G845" s="145">
        <f>110/1000</f>
        <v>0.11</v>
      </c>
      <c r="H845" s="146">
        <f>+PI()*G845^2/4</f>
        <v>9.5033177771091243E-3</v>
      </c>
      <c r="I845" s="156">
        <f>+D817+O817</f>
        <v>335.75978461927627</v>
      </c>
      <c r="J845" s="147">
        <f>+D842</f>
        <v>335.23733623104556</v>
      </c>
      <c r="K845" s="147">
        <f>+I845-J845</f>
        <v>0.52244838823071404</v>
      </c>
      <c r="L845" s="142">
        <f>(-2*POWER(2*9.81*G845*ABS(K845)/F845,0.5))*(LOG10(($D$2/(3.7*G845))+((2.51*$D$3*POWER(F845,0.5))/(G845*POWER(2*9.81*G845*ABS(K845),0.5)))))</f>
        <v>0.55041095129479112</v>
      </c>
      <c r="M845" s="146">
        <f>+IF(K845&lt;0,-H845*L845,H845*L845)</f>
        <v>5.2307301781553328E-3</v>
      </c>
      <c r="N845" s="142">
        <f>+M845/K845</f>
        <v>1.0011955814179742E-2</v>
      </c>
      <c r="O845" s="311"/>
    </row>
    <row r="846" spans="2:15" ht="15.75" x14ac:dyDescent="0.3">
      <c r="B846" s="141"/>
      <c r="C846" s="142"/>
      <c r="D846" s="142"/>
      <c r="E846" s="142"/>
      <c r="F846" s="142"/>
      <c r="G846" s="142"/>
      <c r="H846" s="146"/>
      <c r="I846" s="152"/>
      <c r="J846" s="143"/>
      <c r="K846" s="142"/>
      <c r="L846" s="149" t="s">
        <v>166</v>
      </c>
      <c r="M846" s="150">
        <f>+SUM(M842:M845)-C842</f>
        <v>3.2817534551903699E-5</v>
      </c>
      <c r="N846" s="151">
        <f>+SUM(N842:N845)</f>
        <v>3.8256229360176426E-2</v>
      </c>
      <c r="O846" s="312"/>
    </row>
    <row r="847" spans="2:15" x14ac:dyDescent="0.25">
      <c r="B847" s="141"/>
      <c r="C847" s="142"/>
      <c r="D847" s="142"/>
      <c r="E847" s="142"/>
      <c r="F847" s="142"/>
      <c r="G847" s="142"/>
      <c r="H847" s="146"/>
      <c r="I847" s="142"/>
      <c r="J847" s="143"/>
      <c r="K847" s="142"/>
      <c r="L847" s="142"/>
      <c r="M847" s="142"/>
      <c r="N847" s="142"/>
      <c r="O847" s="312"/>
    </row>
    <row r="848" spans="2:15" x14ac:dyDescent="0.25">
      <c r="B848" s="154" t="s">
        <v>147</v>
      </c>
      <c r="C848" s="142">
        <f>0.79/1000</f>
        <v>7.9000000000000001E-4</v>
      </c>
      <c r="D848" s="147">
        <f>+D809+O809</f>
        <v>335.19828457957919</v>
      </c>
      <c r="E848" s="144" t="s">
        <v>140</v>
      </c>
      <c r="F848" s="143">
        <v>298.01</v>
      </c>
      <c r="G848" s="143">
        <f>63/1000</f>
        <v>6.3E-2</v>
      </c>
      <c r="H848" s="146">
        <f>+PI()*G848^2/4</f>
        <v>3.1172453105244723E-3</v>
      </c>
      <c r="I848" s="147">
        <f>+D842+O842</f>
        <v>335.23905190115215</v>
      </c>
      <c r="J848" s="147">
        <f>+D848</f>
        <v>335.19828457957919</v>
      </c>
      <c r="K848" s="147">
        <f>+I848-J848</f>
        <v>4.0767321572957371E-2</v>
      </c>
      <c r="L848" s="142">
        <f>(-2*POWER(2*9.81*G848*ABS(K848)/F848,0.5))*(LOG10(($D$2/(3.7*G848))+((2.51*$D$3*POWER(F848,0.5))/(G848*POWER(2*9.81*G848*ABS(K848),0.5)))))</f>
        <v>6.5238684355337445E-2</v>
      </c>
      <c r="M848" s="146">
        <f>+IF(K848&lt;0,-H848*L848,H848*L848)</f>
        <v>2.0336498287146191E-4</v>
      </c>
      <c r="N848" s="142">
        <f>+M848/K848</f>
        <v>4.9884312980316616E-3</v>
      </c>
      <c r="O848" s="311">
        <f>2*M850/N850</f>
        <v>1.7291269866423948E-3</v>
      </c>
    </row>
    <row r="849" spans="2:15" x14ac:dyDescent="0.25">
      <c r="B849" s="141"/>
      <c r="C849" s="142"/>
      <c r="D849" s="142"/>
      <c r="E849" s="144" t="s">
        <v>169</v>
      </c>
      <c r="F849" s="143">
        <v>119.71</v>
      </c>
      <c r="G849" s="143">
        <f>63/1000</f>
        <v>6.3E-2</v>
      </c>
      <c r="H849" s="146">
        <f>+PI()*G849^2/4</f>
        <v>3.1172453105244723E-3</v>
      </c>
      <c r="I849" s="147">
        <f>+D813+O813</f>
        <v>335.30278984715295</v>
      </c>
      <c r="J849" s="147">
        <f>+D848</f>
        <v>335.19828457957919</v>
      </c>
      <c r="K849" s="147">
        <f>+I849-J849</f>
        <v>0.10450526757375656</v>
      </c>
      <c r="L849" s="142">
        <f>(-2*POWER(2*9.81*G849*ABS(K849)/F849,0.5))*(LOG10(($D$2/(3.7*G849))+((2.51*$D$3*POWER(F849,0.5))/(G849*POWER(2*9.81*G849*ABS(K849),0.5)))))</f>
        <v>0.19115514461761896</v>
      </c>
      <c r="M849" s="146">
        <f>+IF(K849&lt;0,-H849*L849,H849*L849)</f>
        <v>5.9587747814189996E-4</v>
      </c>
      <c r="N849" s="142">
        <f>+M849/K849</f>
        <v>5.7018894068794016E-3</v>
      </c>
      <c r="O849" s="311"/>
    </row>
    <row r="850" spans="2:15" ht="15.75" x14ac:dyDescent="0.3">
      <c r="B850" s="141"/>
      <c r="C850" s="142"/>
      <c r="D850" s="142"/>
      <c r="E850" s="142"/>
      <c r="F850" s="142"/>
      <c r="G850" s="142"/>
      <c r="H850" s="146"/>
      <c r="I850" s="142"/>
      <c r="J850" s="142"/>
      <c r="K850" s="142"/>
      <c r="L850" s="149" t="s">
        <v>166</v>
      </c>
      <c r="M850" s="150">
        <f>+SUM(M848:M849)-C848</f>
        <v>9.2424610133618346E-6</v>
      </c>
      <c r="N850" s="151">
        <f>+SUM(N848:N849)</f>
        <v>1.0690320704911063E-2</v>
      </c>
      <c r="O850" s="312"/>
    </row>
    <row r="851" spans="2:15" x14ac:dyDescent="0.25">
      <c r="B851" s="141"/>
      <c r="C851" s="142"/>
      <c r="D851" s="142"/>
      <c r="E851" s="142"/>
      <c r="F851" s="142"/>
      <c r="G851" s="142"/>
      <c r="H851" s="146"/>
      <c r="I851" s="142"/>
      <c r="J851" s="142"/>
      <c r="K851" s="142"/>
      <c r="L851" s="142"/>
      <c r="M851" s="142"/>
      <c r="N851" s="142"/>
      <c r="O851" s="312"/>
    </row>
    <row r="852" spans="2:15" x14ac:dyDescent="0.25">
      <c r="B852" s="154" t="s">
        <v>148</v>
      </c>
      <c r="C852" s="142">
        <f>0.76/1000</f>
        <v>7.6000000000000004E-4</v>
      </c>
      <c r="D852" s="147">
        <f>+D813+O813</f>
        <v>335.30278984715295</v>
      </c>
      <c r="E852" s="144" t="s">
        <v>169</v>
      </c>
      <c r="F852" s="143">
        <v>119.71</v>
      </c>
      <c r="G852" s="143">
        <f>63/1000</f>
        <v>6.3E-2</v>
      </c>
      <c r="H852" s="146">
        <f>+PI()*G852^2/4</f>
        <v>3.1172453105244723E-3</v>
      </c>
      <c r="I852" s="147">
        <f>+D848+O848</f>
        <v>335.20001370656581</v>
      </c>
      <c r="J852" s="261">
        <f>+D852</f>
        <v>335.30278984715295</v>
      </c>
      <c r="K852" s="147">
        <f>+I852-J852</f>
        <v>-0.1027761405871388</v>
      </c>
      <c r="L852" s="142">
        <f>(-2*POWER(2*9.81*G852*ABS(K852)/F852,0.5))*(LOG10(($D$2/(3.7*G852))+((2.51*$D$3*POWER(F852,0.5))/(G852*POWER(2*9.81*G852*ABS(K852),0.5)))))</f>
        <v>0.18933232279253487</v>
      </c>
      <c r="M852" s="146">
        <f>+IF(K852&lt;0,-H852*L852,H852*L852)</f>
        <v>-5.9019529535573494E-4</v>
      </c>
      <c r="N852" s="142">
        <f>+M852/K852</f>
        <v>5.742532186790353E-3</v>
      </c>
      <c r="O852" s="311">
        <f>2*M854/N854</f>
        <v>1.6335696172421297E-3</v>
      </c>
    </row>
    <row r="853" spans="2:15" x14ac:dyDescent="0.25">
      <c r="B853" s="141"/>
      <c r="C853" s="142"/>
      <c r="D853" s="142"/>
      <c r="E853" s="144" t="s">
        <v>122</v>
      </c>
      <c r="F853" s="143">
        <v>283.68</v>
      </c>
      <c r="G853" s="143">
        <f>75/1000</f>
        <v>7.4999999999999997E-2</v>
      </c>
      <c r="H853" s="146">
        <f>+PI()*G853^2/4</f>
        <v>4.4178646691106467E-3</v>
      </c>
      <c r="I853" s="147">
        <f>+D817+O817</f>
        <v>335.75978461927627</v>
      </c>
      <c r="J853" s="261">
        <f>+D852</f>
        <v>335.30278984715295</v>
      </c>
      <c r="K853" s="147">
        <f>+I853-J853</f>
        <v>0.4569947721233234</v>
      </c>
      <c r="L853" s="262">
        <f>(-2*POWER(2*9.81*G853*ABS(K853)/F853,0.5))*(LOG10(($D$2/(3.7*G853))+((2.51*$D$3*POWER(F853,0.5))/(G853*POWER(2*9.81*G853*ABS(K853),0.5)))))</f>
        <v>0.30723250424197507</v>
      </c>
      <c r="M853" s="146">
        <f>+IF(K853&lt;0,-H853*L853,H853*L853)</f>
        <v>1.3573116256930086E-3</v>
      </c>
      <c r="N853" s="142">
        <f>+M853/K853</f>
        <v>2.9700812973998928E-3</v>
      </c>
      <c r="O853" s="311"/>
    </row>
    <row r="854" spans="2:15" ht="15.75" x14ac:dyDescent="0.3">
      <c r="B854" s="141"/>
      <c r="C854" s="142"/>
      <c r="D854" s="142"/>
      <c r="E854" s="142"/>
      <c r="F854" s="142"/>
      <c r="G854" s="142"/>
      <c r="H854" s="142"/>
      <c r="I854" s="142"/>
      <c r="J854" s="142"/>
      <c r="K854" s="142"/>
      <c r="L854" s="149" t="s">
        <v>166</v>
      </c>
      <c r="M854" s="150">
        <f>+SUM(M852:M853)-C852</f>
        <v>7.1163303372736393E-6</v>
      </c>
      <c r="N854" s="151">
        <f>+SUM(N852:N853)</f>
        <v>8.7126134841902462E-3</v>
      </c>
      <c r="O854" s="312"/>
    </row>
    <row r="855" spans="2:15" x14ac:dyDescent="0.25">
      <c r="B855" s="154"/>
      <c r="C855" s="142"/>
      <c r="D855" s="142"/>
      <c r="E855" s="142"/>
      <c r="F855" s="142"/>
      <c r="G855" s="142"/>
      <c r="H855" s="142"/>
      <c r="I855" s="142"/>
      <c r="J855" s="142"/>
      <c r="K855" s="142"/>
      <c r="L855" s="142"/>
      <c r="M855" s="142"/>
      <c r="N855" s="142"/>
      <c r="O855" s="312"/>
    </row>
    <row r="856" spans="2:15" x14ac:dyDescent="0.25">
      <c r="B856" s="154" t="s">
        <v>142</v>
      </c>
      <c r="C856" s="142">
        <f>3.71/1000</f>
        <v>3.7099999999999998E-3</v>
      </c>
      <c r="D856" s="147">
        <f>+D817+O817</f>
        <v>335.75978461927627</v>
      </c>
      <c r="E856" s="144" t="s">
        <v>168</v>
      </c>
      <c r="F856" s="143">
        <v>184.94</v>
      </c>
      <c r="G856" s="145">
        <f>110/1000</f>
        <v>0.11</v>
      </c>
      <c r="H856" s="146">
        <f>+PI()*G856^2/4</f>
        <v>9.5033177771091243E-3</v>
      </c>
      <c r="I856" s="147">
        <f>+D842+O842</f>
        <v>335.23905190115215</v>
      </c>
      <c r="J856" s="261">
        <f>+D856</f>
        <v>335.75978461927627</v>
      </c>
      <c r="K856" s="147">
        <f>+I856-J856</f>
        <v>-0.52073271812412258</v>
      </c>
      <c r="L856" s="262">
        <f>(-2*POWER(2*9.81*G856*ABS(K856)/F856,0.5))*(LOG10(($D$2/(3.7*G856))+((2.51*$D$3*POWER(F856,0.5))/(G856*POWER(2*9.81*G856*ABS(K856),0.5)))))</f>
        <v>0.54939647279609227</v>
      </c>
      <c r="M856" s="146">
        <f>+IF(K856&lt;0,-H856*L856,H856*L856)</f>
        <v>-5.2210892666041528E-3</v>
      </c>
      <c r="N856" s="142">
        <f>+M856/K856</f>
        <v>1.0026428309349378E-2</v>
      </c>
      <c r="O856" s="311">
        <f>2*M859/N859</f>
        <v>1.374869756956667E-3</v>
      </c>
    </row>
    <row r="857" spans="2:15" x14ac:dyDescent="0.25">
      <c r="B857" s="141"/>
      <c r="C857" s="142"/>
      <c r="D857" s="142"/>
      <c r="E857" s="144" t="s">
        <v>171</v>
      </c>
      <c r="F857" s="143">
        <v>283.68</v>
      </c>
      <c r="G857" s="143">
        <f>75/1000</f>
        <v>7.4999999999999997E-2</v>
      </c>
      <c r="H857" s="146">
        <f>+PI()*G857^2/4</f>
        <v>4.4178646691106467E-3</v>
      </c>
      <c r="I857" s="147">
        <f>+D852+O852</f>
        <v>335.30442341677019</v>
      </c>
      <c r="J857" s="261">
        <f>+D856</f>
        <v>335.75978461927627</v>
      </c>
      <c r="K857" s="147">
        <f>+I857-J857</f>
        <v>-0.45536120250608292</v>
      </c>
      <c r="L857" s="262">
        <f>(-2*POWER(2*9.81*G857*ABS(K857)/F857,0.5))*(LOG10(($D$2/(3.7*G857))+((2.51*$D$3*POWER(F857,0.5))/(G857*POWER(2*9.81*G857*ABS(K857),0.5)))))</f>
        <v>0.30660789638790437</v>
      </c>
      <c r="M857" s="146">
        <f>+IF(K857&lt;0,-H857*L857,H857*L857)</f>
        <v>-1.3545521927224606E-3</v>
      </c>
      <c r="N857" s="142">
        <f>+M857/K857</f>
        <v>2.9746763344520241E-3</v>
      </c>
      <c r="O857" s="311"/>
    </row>
    <row r="858" spans="2:15" x14ac:dyDescent="0.25">
      <c r="B858" s="141"/>
      <c r="C858" s="142"/>
      <c r="D858" s="142"/>
      <c r="E858" s="144" t="s">
        <v>170</v>
      </c>
      <c r="F858" s="143">
        <v>372.26</v>
      </c>
      <c r="G858" s="145">
        <f>110/1000</f>
        <v>0.11</v>
      </c>
      <c r="H858" s="146">
        <f>+PI()*G858^2/4</f>
        <v>9.5033177771091243E-3</v>
      </c>
      <c r="I858" s="147">
        <v>339.29610096713299</v>
      </c>
      <c r="J858" s="261">
        <f>+D856</f>
        <v>335.75978461927627</v>
      </c>
      <c r="K858" s="147">
        <f>+I858-J858</f>
        <v>3.5363163478567117</v>
      </c>
      <c r="L858" s="262">
        <f>(-2*POWER(2*9.81*G858*ABS(K858)/F858,0.5))*(LOG10(($D$2/(3.7*G858))+((2.51*$D$3*POWER(F858,0.5))/(G858*POWER(2*9.81*G858*ABS(K858),0.5)))))</f>
        <v>1.0834721826634983</v>
      </c>
      <c r="M858" s="146">
        <f>+IF(K858&lt;0,-H858*L858,H858*L858)</f>
        <v>1.0296580454509248E-2</v>
      </c>
      <c r="N858" s="142">
        <f>+M858/K858</f>
        <v>2.9116683694742954E-3</v>
      </c>
      <c r="O858" s="311"/>
    </row>
    <row r="859" spans="2:15" ht="16.5" thickBot="1" x14ac:dyDescent="0.35">
      <c r="B859" s="299"/>
      <c r="C859" s="300"/>
      <c r="D859" s="300"/>
      <c r="E859" s="300"/>
      <c r="F859" s="300"/>
      <c r="G859" s="300"/>
      <c r="H859" s="300"/>
      <c r="I859" s="300"/>
      <c r="J859" s="300"/>
      <c r="K859" s="300"/>
      <c r="L859" s="301" t="s">
        <v>166</v>
      </c>
      <c r="M859" s="302">
        <f>+SUM(M856:M858)-C856</f>
        <v>1.0938995182634484E-5</v>
      </c>
      <c r="N859" s="303">
        <f>+SUM(N856:N858)</f>
        <v>1.5912773013275698E-2</v>
      </c>
      <c r="O859" s="313"/>
    </row>
    <row r="861" spans="2:15" ht="15.75" thickBot="1" x14ac:dyDescent="0.3"/>
    <row r="862" spans="2:15" ht="15.75" thickBot="1" x14ac:dyDescent="0.3">
      <c r="B862" s="131">
        <f>+B823+1</f>
        <v>23</v>
      </c>
      <c r="D862" s="297"/>
    </row>
    <row r="863" spans="2:15" ht="32.25" thickBot="1" x14ac:dyDescent="0.3">
      <c r="B863" s="125" t="s">
        <v>151</v>
      </c>
      <c r="C863" s="298" t="s">
        <v>161</v>
      </c>
      <c r="D863" s="298" t="s">
        <v>153</v>
      </c>
      <c r="E863" s="125" t="s">
        <v>152</v>
      </c>
      <c r="F863" s="125" t="s">
        <v>78</v>
      </c>
      <c r="G863" s="125" t="s">
        <v>115</v>
      </c>
      <c r="H863" s="125" t="s">
        <v>154</v>
      </c>
      <c r="I863" s="125" t="s">
        <v>155</v>
      </c>
      <c r="J863" s="125" t="s">
        <v>156</v>
      </c>
      <c r="K863" s="125" t="s">
        <v>157</v>
      </c>
      <c r="L863" s="125" t="s">
        <v>82</v>
      </c>
      <c r="M863" s="125" t="s">
        <v>164</v>
      </c>
      <c r="N863" s="125" t="s">
        <v>158</v>
      </c>
      <c r="O863" s="309" t="s">
        <v>165</v>
      </c>
    </row>
    <row r="864" spans="2:15" x14ac:dyDescent="0.25">
      <c r="B864" s="132" t="s">
        <v>127</v>
      </c>
      <c r="C864" s="133">
        <f>2.97/1000</f>
        <v>2.97E-3</v>
      </c>
      <c r="D864" s="134">
        <f>+D825+O825</f>
        <v>336.45133726288219</v>
      </c>
      <c r="E864" s="135" t="s">
        <v>110</v>
      </c>
      <c r="F864" s="136">
        <v>310.83</v>
      </c>
      <c r="G864" s="137">
        <f>110/1000</f>
        <v>0.11</v>
      </c>
      <c r="H864" s="138">
        <f>+PI()*G864^2/4</f>
        <v>9.5033177771091243E-3</v>
      </c>
      <c r="I864" s="134">
        <v>339.29610096713299</v>
      </c>
      <c r="J864" s="134">
        <f>+D864</f>
        <v>336.45133726288219</v>
      </c>
      <c r="K864" s="134">
        <f>+I864-J864</f>
        <v>2.8447637042507949</v>
      </c>
      <c r="L864" s="133">
        <f>(-2*POWER(2*9.81*G864*ABS(K864)/F864,0.5))*(LOG10(($D$2/(3.7*G864))+((2.51*$D$3*POWER(F864,0.5))/(G864*POWER(2*9.81*G864*ABS(K864),0.5)))))</f>
        <v>1.0612506465266935</v>
      </c>
      <c r="M864" s="139">
        <f>+IF(K864&lt;0,-H864*L864,H864*L864)</f>
        <v>1.0085402135105679E-2</v>
      </c>
      <c r="N864" s="133">
        <f>+M864/K864</f>
        <v>3.5452512699158606E-3</v>
      </c>
      <c r="O864" s="310">
        <f>2*M866/N866</f>
        <v>1.1238409944581045E-3</v>
      </c>
    </row>
    <row r="865" spans="2:15" x14ac:dyDescent="0.25">
      <c r="B865" s="141"/>
      <c r="C865" s="142"/>
      <c r="D865" s="143"/>
      <c r="E865" s="144" t="s">
        <v>138</v>
      </c>
      <c r="F865" s="143">
        <v>240.22</v>
      </c>
      <c r="G865" s="145">
        <f>110/1000</f>
        <v>0.11</v>
      </c>
      <c r="H865" s="146">
        <f>+PI()*G865^2/4</f>
        <v>9.5033177771091243E-3</v>
      </c>
      <c r="I865" s="147">
        <f>+D829+O829</f>
        <v>335.27703857607378</v>
      </c>
      <c r="J865" s="147">
        <f>+D864</f>
        <v>336.45133726288219</v>
      </c>
      <c r="K865" s="147">
        <f>+I865-J865</f>
        <v>-1.1742986868084131</v>
      </c>
      <c r="L865" s="142">
        <f>(-2*POWER(2*9.81*G865*ABS(K865)/F865,0.5))*(LOG10(($D$2/(3.7*G865))+((2.51*$D$3*POWER(F865,0.5))/(G865*POWER(2*9.81*G865*ABS(K865),0.5)))))</f>
        <v>0.74816057942469327</v>
      </c>
      <c r="M865" s="146">
        <f>+IF(K865&lt;0,-H865*L865,H865*L865)</f>
        <v>-7.1100077345789504E-3</v>
      </c>
      <c r="N865" s="142">
        <f>+M865/K865</f>
        <v>6.0546842251037519E-3</v>
      </c>
      <c r="O865" s="311"/>
    </row>
    <row r="866" spans="2:15" ht="15.75" x14ac:dyDescent="0.3">
      <c r="B866" s="141"/>
      <c r="C866" s="142"/>
      <c r="D866" s="143"/>
      <c r="E866" s="144"/>
      <c r="F866" s="143"/>
      <c r="G866" s="145"/>
      <c r="H866" s="146"/>
      <c r="I866" s="147"/>
      <c r="J866" s="147"/>
      <c r="K866" s="147"/>
      <c r="L866" s="149" t="s">
        <v>166</v>
      </c>
      <c r="M866" s="150">
        <f>+SUM(M864:M865)-C864</f>
        <v>5.3944005267282484E-6</v>
      </c>
      <c r="N866" s="151">
        <f>+SUM(N864:N865)</f>
        <v>9.5999354950196125E-3</v>
      </c>
      <c r="O866" s="311"/>
    </row>
    <row r="867" spans="2:15" x14ac:dyDescent="0.25">
      <c r="B867" s="141"/>
      <c r="C867" s="142"/>
      <c r="D867" s="143"/>
      <c r="E867" s="144"/>
      <c r="F867" s="142"/>
      <c r="G867" s="142"/>
      <c r="H867" s="146"/>
      <c r="I867" s="152"/>
      <c r="J867" s="142"/>
      <c r="K867" s="142"/>
      <c r="L867" s="142"/>
      <c r="M867" s="142"/>
      <c r="N867" s="142"/>
      <c r="O867" s="312"/>
    </row>
    <row r="868" spans="2:15" x14ac:dyDescent="0.25">
      <c r="B868" s="154" t="s">
        <v>128</v>
      </c>
      <c r="C868" s="142">
        <f>3.73/1000</f>
        <v>3.7299999999999998E-3</v>
      </c>
      <c r="D868" s="147">
        <f>+D829+O829</f>
        <v>335.27703857607378</v>
      </c>
      <c r="E868" s="144" t="s">
        <v>138</v>
      </c>
      <c r="F868" s="143">
        <v>240.22</v>
      </c>
      <c r="G868" s="155">
        <f>110/1000</f>
        <v>0.11</v>
      </c>
      <c r="H868" s="146">
        <f>+PI()*G868^2/4</f>
        <v>9.5033177771091243E-3</v>
      </c>
      <c r="I868" s="156">
        <f>+D864+O864</f>
        <v>336.45246110387666</v>
      </c>
      <c r="J868" s="147">
        <f>+D868</f>
        <v>335.27703857607378</v>
      </c>
      <c r="K868" s="147">
        <f>+I868-J868</f>
        <v>1.1754225278028798</v>
      </c>
      <c r="L868" s="142">
        <f>(-2*POWER(2*9.81*G868*ABS(K868)/F868,0.5))*(LOG10(($D$2/(3.7*G868))+((2.51*$D$3*POWER(F868,0.5))/(G868*POWER(2*9.81*G868*ABS(K868),0.5)))))</f>
        <v>0.74856050188551537</v>
      </c>
      <c r="M868" s="146">
        <f>+IF(K868&lt;0,-H868*L868,H868*L868)</f>
        <v>7.1138083248103463E-3</v>
      </c>
      <c r="N868" s="142">
        <f>+M868/K868</f>
        <v>6.0521286231493285E-3</v>
      </c>
      <c r="O868" s="311">
        <f>2*M871/N871</f>
        <v>1.6427125633071114E-3</v>
      </c>
    </row>
    <row r="869" spans="2:15" x14ac:dyDescent="0.25">
      <c r="B869" s="141"/>
      <c r="C869" s="142"/>
      <c r="D869" s="143"/>
      <c r="E869" s="144" t="s">
        <v>139</v>
      </c>
      <c r="F869" s="147">
        <v>237.3</v>
      </c>
      <c r="G869" s="155">
        <f>110/1000</f>
        <v>0.11</v>
      </c>
      <c r="H869" s="146">
        <f>+PI()*G869^2/4</f>
        <v>9.5033177771091243E-3</v>
      </c>
      <c r="I869" s="156">
        <f>+D834+O834</f>
        <v>335.08406526468548</v>
      </c>
      <c r="J869" s="147">
        <f>+D868</f>
        <v>335.27703857607378</v>
      </c>
      <c r="K869" s="147">
        <f>+I869-J869</f>
        <v>-0.19297331138830032</v>
      </c>
      <c r="L869" s="142">
        <f>(-2*POWER(2*9.81*G869*ABS(K869)/F869,0.5))*(LOG10(($D$2/(3.7*G869))+((2.51*$D$3*POWER(F869,0.5))/(G869*POWER(2*9.81*G869*ABS(K869),0.5)))))</f>
        <v>0.27286371972177825</v>
      </c>
      <c r="M869" s="146">
        <f>+IF(K869&lt;0,-H869*L869,H869*L869)</f>
        <v>-2.593110638360097E-3</v>
      </c>
      <c r="N869" s="142">
        <f>+M869/K869</f>
        <v>1.3437664616441429E-2</v>
      </c>
      <c r="O869" s="311"/>
    </row>
    <row r="870" spans="2:15" x14ac:dyDescent="0.25">
      <c r="B870" s="141"/>
      <c r="C870" s="142"/>
      <c r="D870" s="143"/>
      <c r="E870" s="144" t="s">
        <v>112</v>
      </c>
      <c r="F870" s="143">
        <v>401.36</v>
      </c>
      <c r="G870" s="155">
        <f>110/1000</f>
        <v>0.11</v>
      </c>
      <c r="H870" s="146">
        <f>+PI()*G870^2/4</f>
        <v>9.5033177771091243E-3</v>
      </c>
      <c r="I870" s="156">
        <f>+D842+O842</f>
        <v>335.23905190115215</v>
      </c>
      <c r="J870" s="147">
        <f>+D868</f>
        <v>335.27703857607378</v>
      </c>
      <c r="K870" s="147">
        <f>+I870-J870</f>
        <v>-3.7986674921626218E-2</v>
      </c>
      <c r="L870" s="142">
        <f>(-2*POWER(2*9.81*G870*ABS(K870)/F870,0.5))*(LOG10(($D$2/(3.7*G870))+((2.51*$D$3*POWER(F870,0.5))/(G870*POWER(2*9.81*G870*ABS(K870),0.5)))))</f>
        <v>7.979251537758722E-2</v>
      </c>
      <c r="M870" s="146">
        <f>+IF(K870&lt;0,-H870*L870,H870*L870)</f>
        <v>-7.5829362986807778E-4</v>
      </c>
      <c r="N870" s="142">
        <f>+M870/K870</f>
        <v>1.9962095430373486E-2</v>
      </c>
      <c r="O870" s="311"/>
    </row>
    <row r="871" spans="2:15" ht="15.75" x14ac:dyDescent="0.3">
      <c r="B871" s="141"/>
      <c r="C871" s="142"/>
      <c r="D871" s="143"/>
      <c r="E871" s="144"/>
      <c r="F871" s="143"/>
      <c r="G871" s="155"/>
      <c r="H871" s="146"/>
      <c r="I871" s="156"/>
      <c r="J871" s="147"/>
      <c r="K871" s="147"/>
      <c r="L871" s="149" t="s">
        <v>166</v>
      </c>
      <c r="M871" s="150">
        <f>+SUM(M868:M870)-C868</f>
        <v>3.2404056582171874E-5</v>
      </c>
      <c r="N871" s="151">
        <f>+SUM(N868:N870)</f>
        <v>3.9451888669964241E-2</v>
      </c>
      <c r="O871" s="312"/>
    </row>
    <row r="872" spans="2:15" x14ac:dyDescent="0.25">
      <c r="B872" s="141"/>
      <c r="C872" s="142"/>
      <c r="D872" s="143"/>
      <c r="E872" s="144"/>
      <c r="F872" s="142"/>
      <c r="G872" s="142"/>
      <c r="H872" s="146"/>
      <c r="I872" s="152"/>
      <c r="J872" s="143"/>
      <c r="K872" s="142"/>
      <c r="L872" s="142"/>
      <c r="M872" s="142"/>
      <c r="N872" s="142"/>
      <c r="O872" s="312"/>
    </row>
    <row r="873" spans="2:15" x14ac:dyDescent="0.25">
      <c r="B873" s="154" t="s">
        <v>141</v>
      </c>
      <c r="C873" s="179">
        <f>1.9/1000</f>
        <v>1.9E-3</v>
      </c>
      <c r="D873" s="147">
        <f>+D834+O834</f>
        <v>335.08406526468548</v>
      </c>
      <c r="E873" s="144" t="s">
        <v>139</v>
      </c>
      <c r="F873" s="147">
        <v>237.3</v>
      </c>
      <c r="G873" s="155">
        <f>110/1000</f>
        <v>0.11</v>
      </c>
      <c r="H873" s="146">
        <f>+PI()*G873^2/4</f>
        <v>9.5033177771091243E-3</v>
      </c>
      <c r="I873" s="156">
        <f>+D868+O868</f>
        <v>335.27868128863707</v>
      </c>
      <c r="J873" s="147">
        <f>+D873</f>
        <v>335.08406526468548</v>
      </c>
      <c r="K873" s="147">
        <f>+I873-J873</f>
        <v>0.19461602395159616</v>
      </c>
      <c r="L873" s="142">
        <f>(-2*POWER(2*9.81*G873*ABS(K873)/F873,0.5))*(LOG10(($D$2/(3.7*G873))+((2.51*$D$3*POWER(F873,0.5))/(G873*POWER(2*9.81*G873*ABS(K873),0.5)))))</f>
        <v>0.27417650029267548</v>
      </c>
      <c r="M873" s="146">
        <f>+IF(K873&lt;0,-H873*L873,H873*L873)</f>
        <v>2.6055864092969479E-3</v>
      </c>
      <c r="N873" s="142">
        <f>+M873/K873</f>
        <v>1.3388344681962032E-2</v>
      </c>
      <c r="O873" s="311">
        <f>2*M875/N875</f>
        <v>1.6617342560074494E-3</v>
      </c>
    </row>
    <row r="874" spans="2:15" x14ac:dyDescent="0.25">
      <c r="B874" s="141"/>
      <c r="C874" s="142"/>
      <c r="D874" s="143"/>
      <c r="E874" s="144" t="s">
        <v>117</v>
      </c>
      <c r="F874" s="143">
        <v>401.35</v>
      </c>
      <c r="G874" s="143">
        <f>75/1000</f>
        <v>7.4999999999999997E-2</v>
      </c>
      <c r="H874" s="146">
        <f>+PI()*G874^2/4</f>
        <v>4.4178646691106467E-3</v>
      </c>
      <c r="I874" s="156">
        <f>+D838+O838</f>
        <v>334.88543193745068</v>
      </c>
      <c r="J874" s="147">
        <f>+D873</f>
        <v>335.08406526468548</v>
      </c>
      <c r="K874" s="147">
        <f>+I874-J874</f>
        <v>-0.19863332723480198</v>
      </c>
      <c r="L874" s="142">
        <f>(-2*POWER(2*9.81*G874*ABS(K874)/F874,0.5))*(LOG10(($D$2/(3.7*G874))+((2.51*$D$3*POWER(F874,0.5))/(G874*POWER(2*9.81*G874*ABS(K874),0.5)))))</f>
        <v>0.15653935680576028</v>
      </c>
      <c r="M874" s="146">
        <f>+IF(K874&lt;0,-H874*L874,H874*L874)</f>
        <v>-6.9156969375747362E-4</v>
      </c>
      <c r="N874" s="142">
        <f>+M874/K874</f>
        <v>3.4816397801159405E-3</v>
      </c>
      <c r="O874" s="311"/>
    </row>
    <row r="875" spans="2:15" ht="15.75" x14ac:dyDescent="0.3">
      <c r="B875" s="141"/>
      <c r="C875" s="142"/>
      <c r="D875" s="143"/>
      <c r="E875" s="144"/>
      <c r="F875" s="142"/>
      <c r="G875" s="142"/>
      <c r="H875" s="146"/>
      <c r="I875" s="152"/>
      <c r="J875" s="143"/>
      <c r="K875" s="142"/>
      <c r="L875" s="149" t="s">
        <v>166</v>
      </c>
      <c r="M875" s="150">
        <f>+SUM(M873:M874)-C873</f>
        <v>1.4016715539474185E-5</v>
      </c>
      <c r="N875" s="151">
        <f>+SUM(N873:N874)</f>
        <v>1.6869984462077971E-2</v>
      </c>
      <c r="O875" s="312"/>
    </row>
    <row r="876" spans="2:15" ht="15.75" x14ac:dyDescent="0.3">
      <c r="B876" s="141"/>
      <c r="C876" s="142"/>
      <c r="D876" s="143"/>
      <c r="E876" s="144"/>
      <c r="F876" s="142"/>
      <c r="G876" s="142"/>
      <c r="H876" s="146"/>
      <c r="I876" s="152"/>
      <c r="J876" s="143"/>
      <c r="K876" s="142"/>
      <c r="L876" s="149"/>
      <c r="M876" s="150"/>
      <c r="N876" s="151"/>
      <c r="O876" s="312"/>
    </row>
    <row r="877" spans="2:15" x14ac:dyDescent="0.25">
      <c r="B877" s="154" t="s">
        <v>145</v>
      </c>
      <c r="C877" s="143">
        <f>1.95/1000</f>
        <v>1.9499999999999999E-3</v>
      </c>
      <c r="D877" s="147">
        <f>+D838+O838</f>
        <v>334.88543193745068</v>
      </c>
      <c r="E877" s="144" t="s">
        <v>117</v>
      </c>
      <c r="F877" s="143">
        <v>401.35</v>
      </c>
      <c r="G877" s="143">
        <f>75/1000</f>
        <v>7.4999999999999997E-2</v>
      </c>
      <c r="H877" s="146">
        <f>+PI()*G877^2/4</f>
        <v>4.4178646691106467E-3</v>
      </c>
      <c r="I877" s="147">
        <f>+D873+O873</f>
        <v>335.08572699894148</v>
      </c>
      <c r="J877" s="147">
        <f>+D877</f>
        <v>334.88543193745068</v>
      </c>
      <c r="K877" s="147">
        <f>+I877-J877</f>
        <v>0.20029506149080589</v>
      </c>
      <c r="L877" s="262">
        <f>(-2*POWER(2*9.81*G877*ABS(K877)/F877,0.5))*(LOG10(($D$2/(3.7*G877))+((2.51*$D$3*POWER(F877,0.5))/(G877*POWER(2*9.81*G877*ABS(K877),0.5)))))</f>
        <v>0.15729040992584004</v>
      </c>
      <c r="M877" s="146">
        <f>+IF(K877&lt;0,-H877*L877,H877*L877)</f>
        <v>6.9488774480129924E-4</v>
      </c>
      <c r="N877" s="142">
        <f>+M877/K877</f>
        <v>3.4693204097455818E-3</v>
      </c>
      <c r="O877" s="311">
        <f>2*M879/N879</f>
        <v>1.6689853414125692E-3</v>
      </c>
    </row>
    <row r="878" spans="2:15" x14ac:dyDescent="0.25">
      <c r="B878" s="141"/>
      <c r="C878" s="142"/>
      <c r="D878" s="143"/>
      <c r="E878" s="144" t="s">
        <v>167</v>
      </c>
      <c r="F878" s="143">
        <v>249.85</v>
      </c>
      <c r="G878" s="143">
        <f>75/1000</f>
        <v>7.4999999999999997E-2</v>
      </c>
      <c r="H878" s="146">
        <f>+PI()*G878^2/4</f>
        <v>4.4178646691106467E-3</v>
      </c>
      <c r="I878" s="147">
        <f>+D842+O842</f>
        <v>335.23905190115215</v>
      </c>
      <c r="J878" s="147">
        <f>+D877</f>
        <v>334.88543193745068</v>
      </c>
      <c r="K878" s="147">
        <f>+I878-J878</f>
        <v>0.35361996370147608</v>
      </c>
      <c r="L878" s="142">
        <f>(-2*POWER(2*9.81*G878*ABS(K878)/F878,0.5))*(LOG10(($D$2/(3.7*G878))+((2.51*$D$3*POWER(F878,0.5))/(G878*POWER(2*9.81*G878*ABS(K878),0.5)))))</f>
        <v>0.28542819039923512</v>
      </c>
      <c r="M878" s="146">
        <f>+IF(K878&lt;0,-H878*L878,H878*L878)</f>
        <v>1.2609831179329675E-3</v>
      </c>
      <c r="N878" s="142">
        <f>+M878/K878</f>
        <v>3.5659274005171329E-3</v>
      </c>
      <c r="O878" s="311"/>
    </row>
    <row r="879" spans="2:15" ht="15.75" x14ac:dyDescent="0.3">
      <c r="B879" s="141"/>
      <c r="C879" s="142"/>
      <c r="D879" s="152"/>
      <c r="E879" s="144"/>
      <c r="F879" s="142"/>
      <c r="G879" s="142"/>
      <c r="H879" s="146"/>
      <c r="I879" s="152"/>
      <c r="J879" s="143"/>
      <c r="K879" s="142"/>
      <c r="L879" s="149" t="s">
        <v>166</v>
      </c>
      <c r="M879" s="150">
        <f>+SUM(M877:M878)-C877</f>
        <v>5.8708627342666728E-6</v>
      </c>
      <c r="N879" s="151">
        <f>+SUM(N877:N878)</f>
        <v>7.0352478102627142E-3</v>
      </c>
      <c r="O879" s="312"/>
    </row>
    <row r="880" spans="2:15" x14ac:dyDescent="0.25">
      <c r="B880" s="141"/>
      <c r="C880" s="142"/>
      <c r="D880" s="152"/>
      <c r="E880" s="144"/>
      <c r="F880" s="142"/>
      <c r="G880" s="142"/>
      <c r="H880" s="146"/>
      <c r="I880" s="152"/>
      <c r="J880" s="143"/>
      <c r="K880" s="142"/>
      <c r="L880" s="142"/>
      <c r="M880" s="142"/>
      <c r="N880" s="142"/>
      <c r="O880" s="312"/>
    </row>
    <row r="881" spans="2:15" x14ac:dyDescent="0.25">
      <c r="B881" s="154" t="s">
        <v>146</v>
      </c>
      <c r="C881" s="143">
        <f>4.52/1000</f>
        <v>4.5199999999999997E-3</v>
      </c>
      <c r="D881" s="156">
        <f>+D842+O842</f>
        <v>335.23905190115215</v>
      </c>
      <c r="E881" s="144" t="s">
        <v>112</v>
      </c>
      <c r="F881" s="143">
        <v>401.36</v>
      </c>
      <c r="G881" s="145">
        <f>110/1000</f>
        <v>0.11</v>
      </c>
      <c r="H881" s="146">
        <f>+PI()*G881^2/4</f>
        <v>9.5033177771091243E-3</v>
      </c>
      <c r="I881" s="156">
        <f>+D868+O868</f>
        <v>335.27868128863707</v>
      </c>
      <c r="J881" s="147">
        <f>+D881</f>
        <v>335.23905190115215</v>
      </c>
      <c r="K881" s="147">
        <f>+I881-J881</f>
        <v>3.9629387484922063E-2</v>
      </c>
      <c r="L881" s="142">
        <f>(-2*POWER(2*9.81*G881*ABS(K881)/F881,0.5))*(LOG10(($D$2/(3.7*G881))+((2.51*$D$3*POWER(F881,0.5))/(G881*POWER(2*9.81*G881*ABS(K881),0.5)))))</f>
        <v>8.1767325007059563E-2</v>
      </c>
      <c r="M881" s="146">
        <f>+IF(K881&lt;0,-H881*L881,H881*L881)</f>
        <v>7.7706087332624855E-4</v>
      </c>
      <c r="N881" s="142">
        <f>+M881/K881</f>
        <v>1.9608197921855332E-2</v>
      </c>
      <c r="O881" s="311">
        <f>2*M885/N885</f>
        <v>1.5688190252375754E-3</v>
      </c>
    </row>
    <row r="882" spans="2:15" x14ac:dyDescent="0.25">
      <c r="B882" s="141"/>
      <c r="C882" s="142"/>
      <c r="D882" s="152"/>
      <c r="E882" s="144" t="s">
        <v>167</v>
      </c>
      <c r="F882" s="143">
        <v>249.85</v>
      </c>
      <c r="G882" s="145">
        <f>75/1000</f>
        <v>7.4999999999999997E-2</v>
      </c>
      <c r="H882" s="146">
        <f>+PI()*G882^2/4</f>
        <v>4.4178646691106467E-3</v>
      </c>
      <c r="I882" s="156">
        <f>+D877+O877</f>
        <v>334.88710092279211</v>
      </c>
      <c r="J882" s="147">
        <f>+D881</f>
        <v>335.23905190115215</v>
      </c>
      <c r="K882" s="147">
        <f>+I882-J882</f>
        <v>-0.35195097836003697</v>
      </c>
      <c r="L882" s="142">
        <f>(-2*POWER(2*9.81*G882*ABS(K882)/F882,0.5))*(LOG10(($D$2/(3.7*G882))+((2.51*$D$3*POWER(F882,0.5))/(G882*POWER(2*9.81*G882*ABS(K882),0.5)))))</f>
        <v>0.28466095847329859</v>
      </c>
      <c r="M882" s="146">
        <f>+IF(K882&lt;0,-H882*L882,H882*L882)</f>
        <v>-1.2575935911143588E-3</v>
      </c>
      <c r="N882" s="142">
        <f>+M882/K882</f>
        <v>3.5732066919497872E-3</v>
      </c>
      <c r="O882" s="311"/>
    </row>
    <row r="883" spans="2:15" x14ac:dyDescent="0.25">
      <c r="B883" s="141"/>
      <c r="C883" s="142"/>
      <c r="D883" s="152"/>
      <c r="E883" s="144" t="s">
        <v>140</v>
      </c>
      <c r="F883" s="143">
        <v>298.01</v>
      </c>
      <c r="G883" s="145">
        <f>63/1000</f>
        <v>6.3E-2</v>
      </c>
      <c r="H883" s="146">
        <f>+PI()*G883^2/4</f>
        <v>3.1172453105244723E-3</v>
      </c>
      <c r="I883" s="156">
        <f>+D848+O848</f>
        <v>335.20001370656581</v>
      </c>
      <c r="J883" s="147">
        <f>+D881</f>
        <v>335.23905190115215</v>
      </c>
      <c r="K883" s="147">
        <f>+I883-J883</f>
        <v>-3.9038194586339614E-2</v>
      </c>
      <c r="L883" s="142">
        <f>(-2*POWER(2*9.81*G883*ABS(K883)/F883,0.5))*(LOG10(($D$2/(3.7*G883))+((2.51*$D$3*POWER(F883,0.5))/(G883*POWER(2*9.81*G883*ABS(K883),0.5)))))</f>
        <v>6.3601140695449379E-2</v>
      </c>
      <c r="M883" s="146">
        <f>+IF(K883&lt;0,-H883*L883,H883*L883)</f>
        <v>-1.9826035757689674E-4</v>
      </c>
      <c r="N883" s="142">
        <f>+M883/K883</f>
        <v>5.0786251689588311E-3</v>
      </c>
      <c r="O883" s="311"/>
    </row>
    <row r="884" spans="2:15" x14ac:dyDescent="0.25">
      <c r="B884" s="141"/>
      <c r="C884" s="142"/>
      <c r="D884" s="142"/>
      <c r="E884" s="144" t="s">
        <v>168</v>
      </c>
      <c r="F884" s="143">
        <v>184.94</v>
      </c>
      <c r="G884" s="145">
        <f>110/1000</f>
        <v>0.11</v>
      </c>
      <c r="H884" s="146">
        <f>+PI()*G884^2/4</f>
        <v>9.5033177771091243E-3</v>
      </c>
      <c r="I884" s="156">
        <f>+D856+O856</f>
        <v>335.76115948903322</v>
      </c>
      <c r="J884" s="147">
        <f>+D881</f>
        <v>335.23905190115215</v>
      </c>
      <c r="K884" s="147">
        <f>+I884-J884</f>
        <v>0.52210758788106659</v>
      </c>
      <c r="L884" s="142">
        <f>(-2*POWER(2*9.81*G884*ABS(K884)/F884,0.5))*(LOG10(($D$2/(3.7*G884))+((2.51*$D$3*POWER(F884,0.5))/(G884*POWER(2*9.81*G884*ABS(K884),0.5)))))</f>
        <v>0.5502095540058265</v>
      </c>
      <c r="M884" s="146">
        <f>+IF(K884&lt;0,-H884*L884,H884*L884)</f>
        <v>5.228816235718854E-3</v>
      </c>
      <c r="N884" s="142">
        <f>+M884/K884</f>
        <v>1.0014825214357833E-2</v>
      </c>
      <c r="O884" s="311"/>
    </row>
    <row r="885" spans="2:15" ht="15.75" x14ac:dyDescent="0.3">
      <c r="B885" s="141"/>
      <c r="C885" s="142"/>
      <c r="D885" s="142"/>
      <c r="E885" s="142"/>
      <c r="F885" s="142"/>
      <c r="G885" s="142"/>
      <c r="H885" s="146"/>
      <c r="I885" s="152"/>
      <c r="J885" s="143"/>
      <c r="K885" s="142"/>
      <c r="L885" s="149" t="s">
        <v>166</v>
      </c>
      <c r="M885" s="150">
        <f>+SUM(M881:M884)-C881</f>
        <v>3.002316035384707E-5</v>
      </c>
      <c r="N885" s="151">
        <f>+SUM(N881:N884)</f>
        <v>3.8274854997121785E-2</v>
      </c>
      <c r="O885" s="312"/>
    </row>
    <row r="886" spans="2:15" x14ac:dyDescent="0.25">
      <c r="B886" s="141"/>
      <c r="C886" s="142"/>
      <c r="D886" s="142"/>
      <c r="E886" s="142"/>
      <c r="F886" s="142"/>
      <c r="G886" s="142"/>
      <c r="H886" s="146"/>
      <c r="I886" s="142"/>
      <c r="J886" s="143"/>
      <c r="K886" s="142"/>
      <c r="L886" s="142"/>
      <c r="M886" s="142"/>
      <c r="N886" s="142"/>
      <c r="O886" s="312"/>
    </row>
    <row r="887" spans="2:15" x14ac:dyDescent="0.25">
      <c r="B887" s="154" t="s">
        <v>147</v>
      </c>
      <c r="C887" s="142">
        <f>0.79/1000</f>
        <v>7.9000000000000001E-4</v>
      </c>
      <c r="D887" s="147">
        <f>+D848+O848</f>
        <v>335.20001370656581</v>
      </c>
      <c r="E887" s="144" t="s">
        <v>140</v>
      </c>
      <c r="F887" s="143">
        <v>298.01</v>
      </c>
      <c r="G887" s="143">
        <f>63/1000</f>
        <v>6.3E-2</v>
      </c>
      <c r="H887" s="146">
        <f>+PI()*G887^2/4</f>
        <v>3.1172453105244723E-3</v>
      </c>
      <c r="I887" s="147">
        <f>+D881+O881</f>
        <v>335.24062072017739</v>
      </c>
      <c r="J887" s="147">
        <f>+D887</f>
        <v>335.20001370656581</v>
      </c>
      <c r="K887" s="147">
        <f>+I887-J887</f>
        <v>4.0607013611577258E-2</v>
      </c>
      <c r="L887" s="142">
        <f>(-2*POWER(2*9.81*G887*ABS(K887)/F887,0.5))*(LOG10(($D$2/(3.7*G887))+((2.51*$D$3*POWER(F887,0.5))/(G887*POWER(2*9.81*G887*ABS(K887),0.5)))))</f>
        <v>6.5088129239267045E-2</v>
      </c>
      <c r="M887" s="146">
        <f>+IF(K887&lt;0,-H887*L887,H887*L887)</f>
        <v>2.0289566564191599E-4</v>
      </c>
      <c r="N887" s="142">
        <f>+M887/K887</f>
        <v>4.9965670359976792E-3</v>
      </c>
      <c r="O887" s="311">
        <f>2*M889/N889</f>
        <v>1.581245956813498E-3</v>
      </c>
    </row>
    <row r="888" spans="2:15" x14ac:dyDescent="0.25">
      <c r="B888" s="141"/>
      <c r="C888" s="142"/>
      <c r="D888" s="142"/>
      <c r="E888" s="144" t="s">
        <v>169</v>
      </c>
      <c r="F888" s="143">
        <v>119.71</v>
      </c>
      <c r="G888" s="143">
        <f>63/1000</f>
        <v>6.3E-2</v>
      </c>
      <c r="H888" s="146">
        <f>+PI()*G888^2/4</f>
        <v>3.1172453105244723E-3</v>
      </c>
      <c r="I888" s="147">
        <f>+D852+O852</f>
        <v>335.30442341677019</v>
      </c>
      <c r="J888" s="147">
        <f>+D887</f>
        <v>335.20001370656581</v>
      </c>
      <c r="K888" s="147">
        <f>+I888-J888</f>
        <v>0.10440971020437928</v>
      </c>
      <c r="L888" s="142">
        <f>(-2*POWER(2*9.81*G888*ABS(K888)/F888,0.5))*(LOG10(($D$2/(3.7*G888))+((2.51*$D$3*POWER(F888,0.5))/(G888*POWER(2*9.81*G888*ABS(K888),0.5)))))</f>
        <v>0.19105475401005656</v>
      </c>
      <c r="M888" s="146">
        <f>+IF(K888&lt;0,-H888*L888,H888*L888)</f>
        <v>5.9556453599125543E-4</v>
      </c>
      <c r="N888" s="142">
        <f>+M888/K888</f>
        <v>5.7041106121782483E-3</v>
      </c>
      <c r="O888" s="311"/>
    </row>
    <row r="889" spans="2:15" ht="15.75" x14ac:dyDescent="0.3">
      <c r="B889" s="141"/>
      <c r="C889" s="142"/>
      <c r="D889" s="142"/>
      <c r="E889" s="142"/>
      <c r="F889" s="142"/>
      <c r="G889" s="142"/>
      <c r="H889" s="146"/>
      <c r="I889" s="142"/>
      <c r="J889" s="142"/>
      <c r="K889" s="142"/>
      <c r="L889" s="149" t="s">
        <v>166</v>
      </c>
      <c r="M889" s="150">
        <f>+SUM(M887:M888)-C887</f>
        <v>8.4602016331713787E-6</v>
      </c>
      <c r="N889" s="151">
        <f>+SUM(N887:N888)</f>
        <v>1.0700677648175928E-2</v>
      </c>
      <c r="O889" s="312"/>
    </row>
    <row r="890" spans="2:15" x14ac:dyDescent="0.25">
      <c r="B890" s="141"/>
      <c r="C890" s="142"/>
      <c r="D890" s="142"/>
      <c r="E890" s="142"/>
      <c r="F890" s="142"/>
      <c r="G890" s="142"/>
      <c r="H890" s="146"/>
      <c r="I890" s="142"/>
      <c r="J890" s="142"/>
      <c r="K890" s="142"/>
      <c r="L890" s="142"/>
      <c r="M890" s="142"/>
      <c r="N890" s="142"/>
      <c r="O890" s="312"/>
    </row>
    <row r="891" spans="2:15" x14ac:dyDescent="0.25">
      <c r="B891" s="154" t="s">
        <v>148</v>
      </c>
      <c r="C891" s="142">
        <f>0.76/1000</f>
        <v>7.6000000000000004E-4</v>
      </c>
      <c r="D891" s="147">
        <f>+D852+O852</f>
        <v>335.30442341677019</v>
      </c>
      <c r="E891" s="144" t="s">
        <v>169</v>
      </c>
      <c r="F891" s="143">
        <v>119.71</v>
      </c>
      <c r="G891" s="143">
        <f>63/1000</f>
        <v>6.3E-2</v>
      </c>
      <c r="H891" s="146">
        <f>+PI()*G891^2/4</f>
        <v>3.1172453105244723E-3</v>
      </c>
      <c r="I891" s="147">
        <f>+D887+O887</f>
        <v>335.20159495252261</v>
      </c>
      <c r="J891" s="261">
        <f>+D891</f>
        <v>335.30442341677019</v>
      </c>
      <c r="K891" s="147">
        <f>+I891-J891</f>
        <v>-0.10282846424757963</v>
      </c>
      <c r="L891" s="142">
        <f>(-2*POWER(2*9.81*G891*ABS(K891)/F891,0.5))*(LOG10(($D$2/(3.7*G891))+((2.51*$D$3*POWER(F891,0.5))/(G891*POWER(2*9.81*G891*ABS(K891),0.5)))))</f>
        <v>0.18938767679748739</v>
      </c>
      <c r="M891" s="146">
        <f>+IF(K891&lt;0,-H891*L891,H891*L891)</f>
        <v>-5.9036784736809199E-4</v>
      </c>
      <c r="N891" s="142">
        <f>+M891/K891</f>
        <v>5.7412881898796621E-3</v>
      </c>
      <c r="O891" s="311">
        <f>2*M893/N893</f>
        <v>1.4938016053425329E-3</v>
      </c>
    </row>
    <row r="892" spans="2:15" x14ac:dyDescent="0.25">
      <c r="B892" s="141"/>
      <c r="C892" s="142"/>
      <c r="D892" s="142"/>
      <c r="E892" s="144" t="s">
        <v>122</v>
      </c>
      <c r="F892" s="143">
        <v>283.68</v>
      </c>
      <c r="G892" s="143">
        <f>75/1000</f>
        <v>7.4999999999999997E-2</v>
      </c>
      <c r="H892" s="146">
        <f>+PI()*G892^2/4</f>
        <v>4.4178646691106467E-3</v>
      </c>
      <c r="I892" s="147">
        <f>+D856+O856</f>
        <v>335.76115948903322</v>
      </c>
      <c r="J892" s="261">
        <f>+D891</f>
        <v>335.30442341677019</v>
      </c>
      <c r="K892" s="147">
        <f>+I892-J892</f>
        <v>0.45673607226302693</v>
      </c>
      <c r="L892" s="262">
        <f>(-2*POWER(2*9.81*G892*ABS(K892)/F892,0.5))*(LOG10(($D$2/(3.7*G892))+((2.51*$D$3*POWER(F892,0.5))/(G892*POWER(2*9.81*G892*ABS(K892),0.5)))))</f>
        <v>0.30713365397297709</v>
      </c>
      <c r="M892" s="146">
        <f>+IF(K892&lt;0,-H892*L892,H892*L892)</f>
        <v>1.3568749185820703E-3</v>
      </c>
      <c r="N892" s="142">
        <f>+M892/K892</f>
        <v>2.9708074334025185E-3</v>
      </c>
      <c r="O892" s="311"/>
    </row>
    <row r="893" spans="2:15" ht="15.75" x14ac:dyDescent="0.3">
      <c r="B893" s="141"/>
      <c r="C893" s="142"/>
      <c r="D893" s="142"/>
      <c r="E893" s="142"/>
      <c r="F893" s="142"/>
      <c r="G893" s="142"/>
      <c r="H893" s="142"/>
      <c r="I893" s="142"/>
      <c r="J893" s="142"/>
      <c r="K893" s="142"/>
      <c r="L893" s="149" t="s">
        <v>166</v>
      </c>
      <c r="M893" s="150">
        <f>+SUM(M891:M892)-C891</f>
        <v>6.5070712139782879E-6</v>
      </c>
      <c r="N893" s="151">
        <f>+SUM(N891:N892)</f>
        <v>8.7120956232821806E-3</v>
      </c>
      <c r="O893" s="312"/>
    </row>
    <row r="894" spans="2:15" x14ac:dyDescent="0.25">
      <c r="B894" s="154"/>
      <c r="C894" s="142"/>
      <c r="D894" s="142"/>
      <c r="E894" s="142"/>
      <c r="F894" s="142"/>
      <c r="G894" s="142"/>
      <c r="H894" s="142"/>
      <c r="I894" s="142"/>
      <c r="J894" s="142"/>
      <c r="K894" s="142"/>
      <c r="L894" s="142"/>
      <c r="M894" s="142"/>
      <c r="N894" s="142"/>
      <c r="O894" s="312"/>
    </row>
    <row r="895" spans="2:15" x14ac:dyDescent="0.25">
      <c r="B895" s="154" t="s">
        <v>142</v>
      </c>
      <c r="C895" s="142">
        <f>3.71/1000</f>
        <v>3.7099999999999998E-3</v>
      </c>
      <c r="D895" s="147">
        <f>+D856+O856</f>
        <v>335.76115948903322</v>
      </c>
      <c r="E895" s="144" t="s">
        <v>168</v>
      </c>
      <c r="F895" s="143">
        <v>184.94</v>
      </c>
      <c r="G895" s="145">
        <f>110/1000</f>
        <v>0.11</v>
      </c>
      <c r="H895" s="146">
        <f>+PI()*G895^2/4</f>
        <v>9.5033177771091243E-3</v>
      </c>
      <c r="I895" s="147">
        <f>+D881+O881</f>
        <v>335.24062072017739</v>
      </c>
      <c r="J895" s="261">
        <f>+D895</f>
        <v>335.76115948903322</v>
      </c>
      <c r="K895" s="147">
        <f>+I895-J895</f>
        <v>-0.52053876885582895</v>
      </c>
      <c r="L895" s="262">
        <f>(-2*POWER(2*9.81*G895*ABS(K895)/F895,0.5))*(LOG10(($D$2/(3.7*G895))+((2.51*$D$3*POWER(F895,0.5))/(G895*POWER(2*9.81*G895*ABS(K895),0.5)))))</f>
        <v>0.54928169647236913</v>
      </c>
      <c r="M895" s="146">
        <f>+IF(K895&lt;0,-H895*L895,H895*L895)</f>
        <v>-5.2199985107265236E-3</v>
      </c>
      <c r="N895" s="142">
        <f>+M895/K895</f>
        <v>1.0028068653177071E-2</v>
      </c>
      <c r="O895" s="311">
        <f>2*M898/N898</f>
        <v>1.2572129771998247E-3</v>
      </c>
    </row>
    <row r="896" spans="2:15" x14ac:dyDescent="0.25">
      <c r="B896" s="141"/>
      <c r="C896" s="142"/>
      <c r="D896" s="142"/>
      <c r="E896" s="144" t="s">
        <v>171</v>
      </c>
      <c r="F896" s="143">
        <v>283.68</v>
      </c>
      <c r="G896" s="143">
        <f>75/1000</f>
        <v>7.4999999999999997E-2</v>
      </c>
      <c r="H896" s="146">
        <f>+PI()*G896^2/4</f>
        <v>4.4178646691106467E-3</v>
      </c>
      <c r="I896" s="147">
        <f>+D891+O891</f>
        <v>335.30591721837555</v>
      </c>
      <c r="J896" s="261">
        <f>+D895</f>
        <v>335.76115948903322</v>
      </c>
      <c r="K896" s="147">
        <f>+I896-J896</f>
        <v>-0.45524227065766354</v>
      </c>
      <c r="L896" s="262">
        <f>(-2*POWER(2*9.81*G896*ABS(K896)/F896,0.5))*(LOG10(($D$2/(3.7*G896))+((2.51*$D$3*POWER(F896,0.5))/(G896*POWER(2*9.81*G896*ABS(K896),0.5)))))</f>
        <v>0.30656238338070424</v>
      </c>
      <c r="M896" s="146">
        <f>+IF(K896&lt;0,-H896*L896,H896*L896)</f>
        <v>-1.3543511224159662E-3</v>
      </c>
      <c r="N896" s="142">
        <f>+M896/K896</f>
        <v>2.9750117897870279E-3</v>
      </c>
      <c r="O896" s="311"/>
    </row>
    <row r="897" spans="2:15" x14ac:dyDescent="0.25">
      <c r="B897" s="141"/>
      <c r="C897" s="142"/>
      <c r="D897" s="142"/>
      <c r="E897" s="144" t="s">
        <v>170</v>
      </c>
      <c r="F897" s="143">
        <v>372.26</v>
      </c>
      <c r="G897" s="145">
        <f>110/1000</f>
        <v>0.11</v>
      </c>
      <c r="H897" s="146">
        <f>+PI()*G897^2/4</f>
        <v>9.5033177771091243E-3</v>
      </c>
      <c r="I897" s="147">
        <v>339.29610096713299</v>
      </c>
      <c r="J897" s="261">
        <f>+D895</f>
        <v>335.76115948903322</v>
      </c>
      <c r="K897" s="147">
        <f>+I897-J897</f>
        <v>3.5349414780997677</v>
      </c>
      <c r="L897" s="262">
        <f>(-2*POWER(2*9.81*G897*ABS(K897)/F897,0.5))*(LOG10(($D$2/(3.7*G897))+((2.51*$D$3*POWER(F897,0.5))/(G897*POWER(2*9.81*G897*ABS(K897),0.5)))))</f>
        <v>1.0832379075299634</v>
      </c>
      <c r="M897" s="146">
        <f>+IF(K897&lt;0,-H897*L897,H897*L897)</f>
        <v>1.0294354063467992E-2</v>
      </c>
      <c r="N897" s="142">
        <f>+M897/K897</f>
        <v>2.9121710012019191E-3</v>
      </c>
      <c r="O897" s="311"/>
    </row>
    <row r="898" spans="2:15" ht="16.5" thickBot="1" x14ac:dyDescent="0.35">
      <c r="B898" s="299"/>
      <c r="C898" s="300"/>
      <c r="D898" s="300"/>
      <c r="E898" s="300"/>
      <c r="F898" s="300"/>
      <c r="G898" s="300"/>
      <c r="H898" s="300"/>
      <c r="I898" s="300"/>
      <c r="J898" s="300"/>
      <c r="K898" s="300"/>
      <c r="L898" s="301" t="s">
        <v>166</v>
      </c>
      <c r="M898" s="302">
        <f>+SUM(M895:M897)-C895</f>
        <v>1.0004430325501884E-5</v>
      </c>
      <c r="N898" s="303">
        <f>+SUM(N895:N897)</f>
        <v>1.5915251444166018E-2</v>
      </c>
      <c r="O898" s="313"/>
    </row>
    <row r="900" spans="2:15" ht="15.75" thickBot="1" x14ac:dyDescent="0.3"/>
    <row r="901" spans="2:15" ht="15.75" thickBot="1" x14ac:dyDescent="0.3">
      <c r="B901" s="131">
        <f>+B862+1</f>
        <v>24</v>
      </c>
      <c r="D901" s="297"/>
    </row>
    <row r="902" spans="2:15" ht="32.25" thickBot="1" x14ac:dyDescent="0.3">
      <c r="B902" s="125" t="s">
        <v>151</v>
      </c>
      <c r="C902" s="298" t="s">
        <v>161</v>
      </c>
      <c r="D902" s="298" t="s">
        <v>153</v>
      </c>
      <c r="E902" s="125" t="s">
        <v>152</v>
      </c>
      <c r="F902" s="125" t="s">
        <v>78</v>
      </c>
      <c r="G902" s="125" t="s">
        <v>115</v>
      </c>
      <c r="H902" s="125" t="s">
        <v>154</v>
      </c>
      <c r="I902" s="125" t="s">
        <v>155</v>
      </c>
      <c r="J902" s="125" t="s">
        <v>156</v>
      </c>
      <c r="K902" s="125" t="s">
        <v>157</v>
      </c>
      <c r="L902" s="125" t="s">
        <v>82</v>
      </c>
      <c r="M902" s="125" t="s">
        <v>164</v>
      </c>
      <c r="N902" s="125" t="s">
        <v>158</v>
      </c>
      <c r="O902" s="309" t="s">
        <v>165</v>
      </c>
    </row>
    <row r="903" spans="2:15" x14ac:dyDescent="0.25">
      <c r="B903" s="132" t="s">
        <v>127</v>
      </c>
      <c r="C903" s="133">
        <f>2.97/1000</f>
        <v>2.97E-3</v>
      </c>
      <c r="D903" s="134">
        <f>+D864+O864</f>
        <v>336.45246110387666</v>
      </c>
      <c r="E903" s="135" t="s">
        <v>110</v>
      </c>
      <c r="F903" s="136">
        <v>310.83</v>
      </c>
      <c r="G903" s="137">
        <f>110/1000</f>
        <v>0.11</v>
      </c>
      <c r="H903" s="138">
        <f>+PI()*G903^2/4</f>
        <v>9.5033177771091243E-3</v>
      </c>
      <c r="I903" s="134">
        <v>339.29610096713299</v>
      </c>
      <c r="J903" s="134">
        <f>+D903</f>
        <v>336.45246110387666</v>
      </c>
      <c r="K903" s="134">
        <f>+I903-J903</f>
        <v>2.8436398632563282</v>
      </c>
      <c r="L903" s="133">
        <f>(-2*POWER(2*9.81*G903*ABS(K903)/F903,0.5))*(LOG10(($D$2/(3.7*G903))+((2.51*$D$3*POWER(F903,0.5))/(G903*POWER(2*9.81*G903*ABS(K903),0.5)))))</f>
        <v>1.0610174161182415</v>
      </c>
      <c r="M903" s="139">
        <f>+IF(K903&lt;0,-H903*L903,H903*L903)</f>
        <v>1.0083185672418874E-2</v>
      </c>
      <c r="N903" s="133">
        <f>+M903/K903</f>
        <v>3.5458729506177154E-3</v>
      </c>
      <c r="O903" s="310">
        <f>2*M905/N905</f>
        <v>1.0275641318394076E-3</v>
      </c>
    </row>
    <row r="904" spans="2:15" x14ac:dyDescent="0.25">
      <c r="B904" s="141"/>
      <c r="C904" s="142"/>
      <c r="D904" s="143"/>
      <c r="E904" s="144" t="s">
        <v>138</v>
      </c>
      <c r="F904" s="143">
        <v>240.22</v>
      </c>
      <c r="G904" s="145">
        <f>110/1000</f>
        <v>0.11</v>
      </c>
      <c r="H904" s="146">
        <f>+PI()*G904^2/4</f>
        <v>9.5033177771091243E-3</v>
      </c>
      <c r="I904" s="147">
        <f>+D868+O868</f>
        <v>335.27868128863707</v>
      </c>
      <c r="J904" s="147">
        <f>+D903</f>
        <v>336.45246110387666</v>
      </c>
      <c r="K904" s="147">
        <f>+I904-J904</f>
        <v>-1.173779815239584</v>
      </c>
      <c r="L904" s="142">
        <f>(-2*POWER(2*9.81*G904*ABS(K904)/F904,0.5))*(LOG10(($D$2/(3.7*G904))+((2.51*$D$3*POWER(F904,0.5))/(G904*POWER(2*9.81*G904*ABS(K904),0.5)))))</f>
        <v>0.74797587939422128</v>
      </c>
      <c r="M904" s="146">
        <f>+IF(K904&lt;0,-H904*L904,H904*L904)</f>
        <v>-7.1082524714959332E-3</v>
      </c>
      <c r="N904" s="142">
        <f>+M904/K904</f>
        <v>6.0558653158003448E-3</v>
      </c>
      <c r="O904" s="311"/>
    </row>
    <row r="905" spans="2:15" ht="15.75" x14ac:dyDescent="0.3">
      <c r="B905" s="141"/>
      <c r="C905" s="142"/>
      <c r="D905" s="143"/>
      <c r="E905" s="144"/>
      <c r="F905" s="143"/>
      <c r="G905" s="145"/>
      <c r="H905" s="146"/>
      <c r="I905" s="147"/>
      <c r="J905" s="147"/>
      <c r="K905" s="147"/>
      <c r="L905" s="149" t="s">
        <v>166</v>
      </c>
      <c r="M905" s="150">
        <f>+SUM(M903:M904)-C903</f>
        <v>4.9332009229405456E-6</v>
      </c>
      <c r="N905" s="151">
        <f>+SUM(N903:N904)</f>
        <v>9.6017382664180598E-3</v>
      </c>
      <c r="O905" s="311"/>
    </row>
    <row r="906" spans="2:15" x14ac:dyDescent="0.25">
      <c r="B906" s="141"/>
      <c r="C906" s="142"/>
      <c r="D906" s="143"/>
      <c r="E906" s="144"/>
      <c r="F906" s="142"/>
      <c r="G906" s="142"/>
      <c r="H906" s="146"/>
      <c r="I906" s="152"/>
      <c r="J906" s="142"/>
      <c r="K906" s="142"/>
      <c r="L906" s="142"/>
      <c r="M906" s="142"/>
      <c r="N906" s="142"/>
      <c r="O906" s="312"/>
    </row>
    <row r="907" spans="2:15" x14ac:dyDescent="0.25">
      <c r="B907" s="154" t="s">
        <v>128</v>
      </c>
      <c r="C907" s="142">
        <f>3.73/1000</f>
        <v>3.7299999999999998E-3</v>
      </c>
      <c r="D907" s="147">
        <f>+D868+O868</f>
        <v>335.27868128863707</v>
      </c>
      <c r="E907" s="144" t="s">
        <v>138</v>
      </c>
      <c r="F907" s="143">
        <v>240.22</v>
      </c>
      <c r="G907" s="155">
        <f>110/1000</f>
        <v>0.11</v>
      </c>
      <c r="H907" s="146">
        <f>+PI()*G907^2/4</f>
        <v>9.5033177771091243E-3</v>
      </c>
      <c r="I907" s="156">
        <f>+D903+O903</f>
        <v>336.4534886680085</v>
      </c>
      <c r="J907" s="147">
        <f>+D907</f>
        <v>335.27868128863707</v>
      </c>
      <c r="K907" s="147">
        <f>+I907-J907</f>
        <v>1.1748073793714298</v>
      </c>
      <c r="L907" s="142">
        <f>(-2*POWER(2*9.81*G907*ABS(K907)/F907,0.5))*(LOG10(($D$2/(3.7*G907))+((2.51*$D$3*POWER(F907,0.5))/(G907*POWER(2*9.81*G907*ABS(K907),0.5)))))</f>
        <v>0.74834162057006348</v>
      </c>
      <c r="M907" s="146">
        <f>+IF(K907&lt;0,-H907*L907,H907*L907)</f>
        <v>7.1117282261141355E-3</v>
      </c>
      <c r="N907" s="142">
        <f>+M907/K907</f>
        <v>6.0535270300389179E-3</v>
      </c>
      <c r="O907" s="311">
        <f>2*M910/N910</f>
        <v>1.5019739776081153E-3</v>
      </c>
    </row>
    <row r="908" spans="2:15" x14ac:dyDescent="0.25">
      <c r="B908" s="141"/>
      <c r="C908" s="142"/>
      <c r="D908" s="143"/>
      <c r="E908" s="144" t="s">
        <v>139</v>
      </c>
      <c r="F908" s="147">
        <v>237.3</v>
      </c>
      <c r="G908" s="155">
        <f>110/1000</f>
        <v>0.11</v>
      </c>
      <c r="H908" s="146">
        <f>+PI()*G908^2/4</f>
        <v>9.5033177771091243E-3</v>
      </c>
      <c r="I908" s="156">
        <f>+D873+O873</f>
        <v>335.08572699894148</v>
      </c>
      <c r="J908" s="147">
        <f>+D907</f>
        <v>335.27868128863707</v>
      </c>
      <c r="K908" s="147">
        <f>+I908-J908</f>
        <v>-0.19295428969559225</v>
      </c>
      <c r="L908" s="142">
        <f>(-2*POWER(2*9.81*G908*ABS(K908)/F908,0.5))*(LOG10(($D$2/(3.7*G908))+((2.51*$D$3*POWER(F908,0.5))/(G908*POWER(2*9.81*G908*ABS(K908),0.5)))))</f>
        <v>0.27284848959581748</v>
      </c>
      <c r="M908" s="146">
        <f>+IF(K908&lt;0,-H908*L908,H908*L908)</f>
        <v>-2.5929659016333062E-3</v>
      </c>
      <c r="N908" s="142">
        <f>+M908/K908</f>
        <v>1.3438239210561271E-2</v>
      </c>
      <c r="O908" s="311"/>
    </row>
    <row r="909" spans="2:15" x14ac:dyDescent="0.25">
      <c r="B909" s="141"/>
      <c r="C909" s="142"/>
      <c r="D909" s="143"/>
      <c r="E909" s="144" t="s">
        <v>112</v>
      </c>
      <c r="F909" s="143">
        <v>401.36</v>
      </c>
      <c r="G909" s="155">
        <f>110/1000</f>
        <v>0.11</v>
      </c>
      <c r="H909" s="146">
        <f>+PI()*G909^2/4</f>
        <v>9.5033177771091243E-3</v>
      </c>
      <c r="I909" s="156">
        <f>+D881+O881</f>
        <v>335.24062072017739</v>
      </c>
      <c r="J909" s="147">
        <f>+D907</f>
        <v>335.27868128863707</v>
      </c>
      <c r="K909" s="147">
        <f>+I909-J909</f>
        <v>-3.8060568459684418E-2</v>
      </c>
      <c r="L909" s="142">
        <f>(-2*POWER(2*9.81*G909*ABS(K909)/F909,0.5))*(LOG10(($D$2/(3.7*G909))+((2.51*$D$3*POWER(F909,0.5))/(G909*POWER(2*9.81*G909*ABS(K909),0.5)))))</f>
        <v>7.9882132352970148E-2</v>
      </c>
      <c r="M909" s="146">
        <f>+IF(K909&lt;0,-H909*L909,H909*L909)</f>
        <v>-7.5914528846336509E-4</v>
      </c>
      <c r="N909" s="142">
        <f>+M909/K909</f>
        <v>1.9945715978138587E-2</v>
      </c>
      <c r="O909" s="311"/>
    </row>
    <row r="910" spans="2:15" ht="15.75" x14ac:dyDescent="0.3">
      <c r="B910" s="141"/>
      <c r="C910" s="142"/>
      <c r="D910" s="143"/>
      <c r="E910" s="144"/>
      <c r="F910" s="143"/>
      <c r="G910" s="155"/>
      <c r="H910" s="146"/>
      <c r="I910" s="156"/>
      <c r="J910" s="147"/>
      <c r="K910" s="147"/>
      <c r="L910" s="149" t="s">
        <v>166</v>
      </c>
      <c r="M910" s="150">
        <f>+SUM(M907:M909)-C907</f>
        <v>2.9617036017464196E-5</v>
      </c>
      <c r="N910" s="151">
        <f>+SUM(N907:N909)</f>
        <v>3.9437482218738773E-2</v>
      </c>
      <c r="O910" s="312"/>
    </row>
    <row r="911" spans="2:15" x14ac:dyDescent="0.25">
      <c r="B911" s="141"/>
      <c r="C911" s="142"/>
      <c r="D911" s="143"/>
      <c r="E911" s="144"/>
      <c r="F911" s="142"/>
      <c r="G911" s="142"/>
      <c r="H911" s="146"/>
      <c r="I911" s="152"/>
      <c r="J911" s="143"/>
      <c r="K911" s="142"/>
      <c r="L911" s="142"/>
      <c r="M911" s="142"/>
      <c r="N911" s="142"/>
      <c r="O911" s="312"/>
    </row>
    <row r="912" spans="2:15" x14ac:dyDescent="0.25">
      <c r="B912" s="154" t="s">
        <v>141</v>
      </c>
      <c r="C912" s="179">
        <f>1.9/1000</f>
        <v>1.9E-3</v>
      </c>
      <c r="D912" s="147">
        <f>+D873+O873</f>
        <v>335.08572699894148</v>
      </c>
      <c r="E912" s="144" t="s">
        <v>139</v>
      </c>
      <c r="F912" s="147">
        <v>237.3</v>
      </c>
      <c r="G912" s="155">
        <f>110/1000</f>
        <v>0.11</v>
      </c>
      <c r="H912" s="146">
        <f>+PI()*G912^2/4</f>
        <v>9.5033177771091243E-3</v>
      </c>
      <c r="I912" s="156">
        <f>+D907+O907</f>
        <v>335.28018326261468</v>
      </c>
      <c r="J912" s="147">
        <f>+D912</f>
        <v>335.08572699894148</v>
      </c>
      <c r="K912" s="147">
        <f>+I912-J912</f>
        <v>0.19445626367320301</v>
      </c>
      <c r="L912" s="142">
        <f>(-2*POWER(2*9.81*G912*ABS(K912)/F912,0.5))*(LOG10(($D$2/(3.7*G912))+((2.51*$D$3*POWER(F912,0.5))/(G912*POWER(2*9.81*G912*ABS(K912),0.5)))))</f>
        <v>0.27404904272390734</v>
      </c>
      <c r="M912" s="146">
        <f>+IF(K912&lt;0,-H912*L912,H912*L912)</f>
        <v>2.6043751395178464E-3</v>
      </c>
      <c r="N912" s="142">
        <f>+M912/K912</f>
        <v>1.3393115193731564E-2</v>
      </c>
      <c r="O912" s="311">
        <f>2*M914/N914</f>
        <v>1.5194187599422112E-3</v>
      </c>
    </row>
    <row r="913" spans="2:15" x14ac:dyDescent="0.25">
      <c r="B913" s="141"/>
      <c r="C913" s="142"/>
      <c r="D913" s="143"/>
      <c r="E913" s="144" t="s">
        <v>117</v>
      </c>
      <c r="F913" s="143">
        <v>401.35</v>
      </c>
      <c r="G913" s="143">
        <f>75/1000</f>
        <v>7.4999999999999997E-2</v>
      </c>
      <c r="H913" s="146">
        <f>+PI()*G913^2/4</f>
        <v>4.4178646691106467E-3</v>
      </c>
      <c r="I913" s="156">
        <f>+D877+O877</f>
        <v>334.88710092279211</v>
      </c>
      <c r="J913" s="147">
        <f>+D912</f>
        <v>335.08572699894148</v>
      </c>
      <c r="K913" s="147">
        <f>+I913-J913</f>
        <v>-0.19862607614936678</v>
      </c>
      <c r="L913" s="142">
        <f>(-2*POWER(2*9.81*G913*ABS(K913)/F913,0.5))*(LOG10(($D$2/(3.7*G913))+((2.51*$D$3*POWER(F913,0.5))/(G913*POWER(2*9.81*G913*ABS(K913),0.5)))))</f>
        <v>0.156536073554607</v>
      </c>
      <c r="M913" s="146">
        <f>+IF(K913&lt;0,-H913*L913,H913*L913)</f>
        <v>-6.9155518879820369E-4</v>
      </c>
      <c r="N913" s="142">
        <f>+M913/K913</f>
        <v>3.4816938551318626E-3</v>
      </c>
      <c r="O913" s="311"/>
    </row>
    <row r="914" spans="2:15" ht="15.75" x14ac:dyDescent="0.3">
      <c r="B914" s="141"/>
      <c r="C914" s="142"/>
      <c r="D914" s="143"/>
      <c r="E914" s="144"/>
      <c r="F914" s="142"/>
      <c r="G914" s="142"/>
      <c r="H914" s="146"/>
      <c r="I914" s="152"/>
      <c r="J914" s="143"/>
      <c r="K914" s="142"/>
      <c r="L914" s="149" t="s">
        <v>166</v>
      </c>
      <c r="M914" s="150">
        <f>+SUM(M912:M913)-C912</f>
        <v>1.2819950719642837E-5</v>
      </c>
      <c r="N914" s="151">
        <f>+SUM(N912:N913)</f>
        <v>1.6874809048863428E-2</v>
      </c>
      <c r="O914" s="312"/>
    </row>
    <row r="915" spans="2:15" ht="15.75" x14ac:dyDescent="0.3">
      <c r="B915" s="141"/>
      <c r="C915" s="142"/>
      <c r="D915" s="143"/>
      <c r="E915" s="144"/>
      <c r="F915" s="142"/>
      <c r="G915" s="142"/>
      <c r="H915" s="146"/>
      <c r="I915" s="152"/>
      <c r="J915" s="143"/>
      <c r="K915" s="142"/>
      <c r="L915" s="149"/>
      <c r="M915" s="150"/>
      <c r="N915" s="151"/>
      <c r="O915" s="312"/>
    </row>
    <row r="916" spans="2:15" x14ac:dyDescent="0.25">
      <c r="B916" s="154" t="s">
        <v>145</v>
      </c>
      <c r="C916" s="143">
        <f>1.95/1000</f>
        <v>1.9499999999999999E-3</v>
      </c>
      <c r="D916" s="147">
        <f>+D877+O877</f>
        <v>334.88710092279211</v>
      </c>
      <c r="E916" s="144" t="s">
        <v>117</v>
      </c>
      <c r="F916" s="143">
        <v>401.35</v>
      </c>
      <c r="G916" s="143">
        <f>75/1000</f>
        <v>7.4999999999999997E-2</v>
      </c>
      <c r="H916" s="146">
        <f>+PI()*G916^2/4</f>
        <v>4.4178646691106467E-3</v>
      </c>
      <c r="I916" s="147">
        <f>+D912+O912</f>
        <v>335.08724641770141</v>
      </c>
      <c r="J916" s="147">
        <f>+D916</f>
        <v>334.88710092279211</v>
      </c>
      <c r="K916" s="147">
        <f>+I916-J916</f>
        <v>0.20014549490929312</v>
      </c>
      <c r="L916" s="262">
        <f>(-2*POWER(2*9.81*G916*ABS(K916)/F916,0.5))*(LOG10(($D$2/(3.7*G916))+((2.51*$D$3*POWER(F916,0.5))/(G916*POWER(2*9.81*G916*ABS(K916),0.5)))))</f>
        <v>0.15722292179273328</v>
      </c>
      <c r="M916" s="146">
        <f>+IF(K916&lt;0,-H916*L916,H916*L916)</f>
        <v>6.945895913624627E-4</v>
      </c>
      <c r="N916" s="142">
        <f>+M916/K916</f>
        <v>3.4704233121872364E-3</v>
      </c>
      <c r="O916" s="311">
        <f>2*M918/N918</f>
        <v>1.5261174760536368E-3</v>
      </c>
    </row>
    <row r="917" spans="2:15" x14ac:dyDescent="0.25">
      <c r="B917" s="141"/>
      <c r="C917" s="142"/>
      <c r="D917" s="143"/>
      <c r="E917" s="144" t="s">
        <v>167</v>
      </c>
      <c r="F917" s="143">
        <v>249.85</v>
      </c>
      <c r="G917" s="143">
        <f>75/1000</f>
        <v>7.4999999999999997E-2</v>
      </c>
      <c r="H917" s="146">
        <f>+PI()*G917^2/4</f>
        <v>4.4178646691106467E-3</v>
      </c>
      <c r="I917" s="147">
        <f>+D881+O881</f>
        <v>335.24062072017739</v>
      </c>
      <c r="J917" s="147">
        <f>+D916</f>
        <v>334.88710092279211</v>
      </c>
      <c r="K917" s="147">
        <f>+I917-J917</f>
        <v>0.35351979738527461</v>
      </c>
      <c r="L917" s="142">
        <f>(-2*POWER(2*9.81*G917*ABS(K917)/F917,0.5))*(LOG10(($D$2/(3.7*G917))+((2.51*$D$3*POWER(F917,0.5))/(G917*POWER(2*9.81*G917*ABS(K917),0.5)))))</f>
        <v>0.28538218897009637</v>
      </c>
      <c r="M917" s="146">
        <f>+IF(K917&lt;0,-H917*L917,H917*L917)</f>
        <v>1.2607798898444469E-3</v>
      </c>
      <c r="N917" s="142">
        <f>+M917/K917</f>
        <v>3.5663629000964201E-3</v>
      </c>
      <c r="O917" s="311"/>
    </row>
    <row r="918" spans="2:15" ht="15.75" x14ac:dyDescent="0.3">
      <c r="B918" s="141"/>
      <c r="C918" s="142"/>
      <c r="D918" s="152"/>
      <c r="E918" s="144"/>
      <c r="F918" s="142"/>
      <c r="G918" s="142"/>
      <c r="H918" s="146"/>
      <c r="I918" s="152"/>
      <c r="J918" s="143"/>
      <c r="K918" s="142"/>
      <c r="L918" s="149" t="s">
        <v>166</v>
      </c>
      <c r="M918" s="150">
        <f>+SUM(M916:M917)-C916</f>
        <v>5.3694812069096827E-6</v>
      </c>
      <c r="N918" s="151">
        <f>+SUM(N916:N917)</f>
        <v>7.0367862122836565E-3</v>
      </c>
      <c r="O918" s="312"/>
    </row>
    <row r="919" spans="2:15" x14ac:dyDescent="0.25">
      <c r="B919" s="141"/>
      <c r="C919" s="142"/>
      <c r="D919" s="152"/>
      <c r="E919" s="144"/>
      <c r="F919" s="142"/>
      <c r="G919" s="142"/>
      <c r="H919" s="146"/>
      <c r="I919" s="152"/>
      <c r="J919" s="143"/>
      <c r="K919" s="142"/>
      <c r="L919" s="142"/>
      <c r="M919" s="142"/>
      <c r="N919" s="142"/>
      <c r="O919" s="312"/>
    </row>
    <row r="920" spans="2:15" x14ac:dyDescent="0.25">
      <c r="B920" s="154" t="s">
        <v>146</v>
      </c>
      <c r="C920" s="143">
        <f>4.52/1000</f>
        <v>4.5199999999999997E-3</v>
      </c>
      <c r="D920" s="156">
        <f>+D881+O881</f>
        <v>335.24062072017739</v>
      </c>
      <c r="E920" s="144" t="s">
        <v>112</v>
      </c>
      <c r="F920" s="143">
        <v>401.36</v>
      </c>
      <c r="G920" s="145">
        <f>110/1000</f>
        <v>0.11</v>
      </c>
      <c r="H920" s="146">
        <f>+PI()*G920^2/4</f>
        <v>9.5033177771091243E-3</v>
      </c>
      <c r="I920" s="156">
        <f>+D907+O907</f>
        <v>335.28018326261468</v>
      </c>
      <c r="J920" s="147">
        <f>+D920</f>
        <v>335.24062072017739</v>
      </c>
      <c r="K920" s="147">
        <f>+I920-J920</f>
        <v>3.9562542437295178E-2</v>
      </c>
      <c r="L920" s="142">
        <f>(-2*POWER(2*9.81*G920*ABS(K920)/F920,0.5))*(LOG10(($D$2/(3.7*G920))+((2.51*$D$3*POWER(F920,0.5))/(G920*POWER(2*9.81*G920*ABS(K920),0.5)))))</f>
        <v>8.1687666503620235E-2</v>
      </c>
      <c r="M920" s="146">
        <f>+IF(K920&lt;0,-H920*L920,H920*L920)</f>
        <v>7.7630385325441569E-4</v>
      </c>
      <c r="N920" s="142">
        <f>+M920/K920</f>
        <v>1.9622193252236551E-2</v>
      </c>
      <c r="O920" s="311">
        <f>2*M924/N924</f>
        <v>1.4345511694133638E-3</v>
      </c>
    </row>
    <row r="921" spans="2:15" x14ac:dyDescent="0.25">
      <c r="B921" s="141"/>
      <c r="C921" s="142"/>
      <c r="D921" s="152"/>
      <c r="E921" s="144" t="s">
        <v>167</v>
      </c>
      <c r="F921" s="143">
        <v>249.85</v>
      </c>
      <c r="G921" s="145">
        <f>75/1000</f>
        <v>7.4999999999999997E-2</v>
      </c>
      <c r="H921" s="146">
        <f>+PI()*G921^2/4</f>
        <v>4.4178646691106467E-3</v>
      </c>
      <c r="I921" s="156">
        <f>+D916+O916</f>
        <v>334.88862704026815</v>
      </c>
      <c r="J921" s="147">
        <f>+D920</f>
        <v>335.24062072017739</v>
      </c>
      <c r="K921" s="147">
        <f>+I921-J921</f>
        <v>-0.35199367990924202</v>
      </c>
      <c r="L921" s="142">
        <f>(-2*POWER(2*9.81*G921*ABS(K921)/F921,0.5))*(LOG10(($D$2/(3.7*G921))+((2.51*$D$3*POWER(F921,0.5))/(G921*POWER(2*9.81*G921*ABS(K921),0.5)))))</f>
        <v>0.28468060828156661</v>
      </c>
      <c r="M921" s="146">
        <f>+IF(K921&lt;0,-H921*L921,H921*L921)</f>
        <v>-1.257680401308061E-3</v>
      </c>
      <c r="N921" s="142">
        <f>+M921/K921</f>
        <v>3.5730198384026127E-3</v>
      </c>
      <c r="O921" s="311"/>
    </row>
    <row r="922" spans="2:15" x14ac:dyDescent="0.25">
      <c r="B922" s="141"/>
      <c r="C922" s="142"/>
      <c r="D922" s="152"/>
      <c r="E922" s="144" t="s">
        <v>140</v>
      </c>
      <c r="F922" s="143">
        <v>298.01</v>
      </c>
      <c r="G922" s="145">
        <f>63/1000</f>
        <v>6.3E-2</v>
      </c>
      <c r="H922" s="146">
        <f>+PI()*G922^2/4</f>
        <v>3.1172453105244723E-3</v>
      </c>
      <c r="I922" s="156">
        <f>+D887+O887</f>
        <v>335.20159495252261</v>
      </c>
      <c r="J922" s="147">
        <f>+D920</f>
        <v>335.24062072017739</v>
      </c>
      <c r="K922" s="147">
        <f>+I922-J922</f>
        <v>-3.902576765477761E-2</v>
      </c>
      <c r="L922" s="142">
        <f>(-2*POWER(2*9.81*G922*ABS(K922)/F922,0.5))*(LOG10(($D$2/(3.7*G922))+((2.51*$D$3*POWER(F922,0.5))/(G922*POWER(2*9.81*G922*ABS(K922),0.5)))))</f>
        <v>6.3589261295693075E-2</v>
      </c>
      <c r="M922" s="146">
        <f>+IF(K922&lt;0,-H922*L922,H922*L922)</f>
        <v>-1.9822332657371458E-4</v>
      </c>
      <c r="N922" s="142">
        <f>+M922/K922</f>
        <v>5.0792934639287664E-3</v>
      </c>
      <c r="O922" s="311"/>
    </row>
    <row r="923" spans="2:15" x14ac:dyDescent="0.25">
      <c r="B923" s="141"/>
      <c r="C923" s="142"/>
      <c r="D923" s="142"/>
      <c r="E923" s="144" t="s">
        <v>168</v>
      </c>
      <c r="F923" s="143">
        <v>184.94</v>
      </c>
      <c r="G923" s="145">
        <f>110/1000</f>
        <v>0.11</v>
      </c>
      <c r="H923" s="146">
        <f>+PI()*G923^2/4</f>
        <v>9.5033177771091243E-3</v>
      </c>
      <c r="I923" s="156">
        <f>+D895+O895</f>
        <v>335.7624167020104</v>
      </c>
      <c r="J923" s="147">
        <f>+D920</f>
        <v>335.24062072017739</v>
      </c>
      <c r="K923" s="147">
        <f>+I923-J923</f>
        <v>0.52179598183300868</v>
      </c>
      <c r="L923" s="142">
        <f>(-2*POWER(2*9.81*G923*ABS(K923)/F923,0.5))*(LOG10(($D$2/(3.7*G923))+((2.51*$D$3*POWER(F923,0.5))/(G923*POWER(2*9.81*G923*ABS(K923),0.5)))))</f>
        <v>0.5500253578359493</v>
      </c>
      <c r="M923" s="146">
        <f>+IF(K923&lt;0,-H923*L923,H923*L923)</f>
        <v>5.2270657609831848E-3</v>
      </c>
      <c r="N923" s="142">
        <f>+M923/K923</f>
        <v>1.0017451155183507E-2</v>
      </c>
      <c r="O923" s="311"/>
    </row>
    <row r="924" spans="2:15" ht="15.75" x14ac:dyDescent="0.3">
      <c r="B924" s="141"/>
      <c r="C924" s="142"/>
      <c r="D924" s="142"/>
      <c r="E924" s="142"/>
      <c r="F924" s="142"/>
      <c r="G924" s="142"/>
      <c r="H924" s="146"/>
      <c r="I924" s="152"/>
      <c r="J924" s="143"/>
      <c r="K924" s="142"/>
      <c r="L924" s="149" t="s">
        <v>166</v>
      </c>
      <c r="M924" s="150">
        <f>+SUM(M920:M923)-C920</f>
        <v>2.7465886355825496E-5</v>
      </c>
      <c r="N924" s="151">
        <f>+SUM(N920:N923)</f>
        <v>3.8291957709751433E-2</v>
      </c>
      <c r="O924" s="312"/>
    </row>
    <row r="925" spans="2:15" x14ac:dyDescent="0.25">
      <c r="B925" s="141"/>
      <c r="C925" s="142"/>
      <c r="D925" s="142"/>
      <c r="E925" s="142"/>
      <c r="F925" s="142"/>
      <c r="G925" s="142"/>
      <c r="H925" s="146"/>
      <c r="I925" s="142"/>
      <c r="J925" s="143"/>
      <c r="K925" s="142"/>
      <c r="L925" s="142"/>
      <c r="M925" s="142"/>
      <c r="N925" s="142"/>
      <c r="O925" s="312"/>
    </row>
    <row r="926" spans="2:15" x14ac:dyDescent="0.25">
      <c r="B926" s="154" t="s">
        <v>147</v>
      </c>
      <c r="C926" s="142">
        <f>0.79/1000</f>
        <v>7.9000000000000001E-4</v>
      </c>
      <c r="D926" s="147">
        <f>+D887+O887</f>
        <v>335.20159495252261</v>
      </c>
      <c r="E926" s="144" t="s">
        <v>140</v>
      </c>
      <c r="F926" s="143">
        <v>298.01</v>
      </c>
      <c r="G926" s="143">
        <f>63/1000</f>
        <v>6.3E-2</v>
      </c>
      <c r="H926" s="146">
        <f>+PI()*G926^2/4</f>
        <v>3.1172453105244723E-3</v>
      </c>
      <c r="I926" s="147">
        <f>+D920+O920</f>
        <v>335.24205527134683</v>
      </c>
      <c r="J926" s="147">
        <f>+D926</f>
        <v>335.20159495252261</v>
      </c>
      <c r="K926" s="147">
        <f>+I926-J926</f>
        <v>4.0460318824216301E-2</v>
      </c>
      <c r="L926" s="142">
        <f>(-2*POWER(2*9.81*G926*ABS(K926)/F926,0.5))*(LOG10(($D$2/(3.7*G926))+((2.51*$D$3*POWER(F926,0.5))/(G926*POWER(2*9.81*G926*ABS(K926),0.5)))))</f>
        <v>6.4950136839531242E-2</v>
      </c>
      <c r="M926" s="146">
        <f>+IF(K926&lt;0,-H926*L926,H926*L926)</f>
        <v>2.0246550948095152E-4</v>
      </c>
      <c r="N926" s="142">
        <f>+M926/K926</f>
        <v>5.0040512621905469E-3</v>
      </c>
      <c r="O926" s="311">
        <f>2*M928/N928</f>
        <v>1.4460169847350082E-3</v>
      </c>
    </row>
    <row r="927" spans="2:15" x14ac:dyDescent="0.25">
      <c r="B927" s="141"/>
      <c r="C927" s="142"/>
      <c r="D927" s="142"/>
      <c r="E927" s="144" t="s">
        <v>169</v>
      </c>
      <c r="F927" s="143">
        <v>119.71</v>
      </c>
      <c r="G927" s="143">
        <f>63/1000</f>
        <v>6.3E-2</v>
      </c>
      <c r="H927" s="146">
        <f>+PI()*G927^2/4</f>
        <v>3.1172453105244723E-3</v>
      </c>
      <c r="I927" s="147">
        <f>+D891+O891</f>
        <v>335.30591721837555</v>
      </c>
      <c r="J927" s="147">
        <f>+D926</f>
        <v>335.20159495252261</v>
      </c>
      <c r="K927" s="147">
        <f>+I927-J927</f>
        <v>0.10432226585294302</v>
      </c>
      <c r="L927" s="142">
        <f>(-2*POWER(2*9.81*G927*ABS(K927)/F927,0.5))*(LOG10(($D$2/(3.7*G927))+((2.51*$D$3*POWER(F927,0.5))/(G927*POWER(2*9.81*G927*ABS(K927),0.5)))))</f>
        <v>0.19096285168957183</v>
      </c>
      <c r="M927" s="146">
        <f>+IF(K927&lt;0,-H927*L927,H927*L927)</f>
        <v>5.9527805391369813E-4</v>
      </c>
      <c r="N927" s="142">
        <f>+M927/K927</f>
        <v>5.7061457498711419E-3</v>
      </c>
      <c r="O927" s="311"/>
    </row>
    <row r="928" spans="2:15" ht="15.75" x14ac:dyDescent="0.3">
      <c r="B928" s="141"/>
      <c r="C928" s="142"/>
      <c r="D928" s="142"/>
      <c r="E928" s="142"/>
      <c r="F928" s="142"/>
      <c r="G928" s="142"/>
      <c r="H928" s="146"/>
      <c r="I928" s="142"/>
      <c r="J928" s="142"/>
      <c r="K928" s="142"/>
      <c r="L928" s="149" t="s">
        <v>166</v>
      </c>
      <c r="M928" s="150">
        <f>+SUM(M926:M927)-C926</f>
        <v>7.743563394649669E-6</v>
      </c>
      <c r="N928" s="151">
        <f>+SUM(N926:N927)</f>
        <v>1.071019701206169E-2</v>
      </c>
      <c r="O928" s="312"/>
    </row>
    <row r="929" spans="2:15" x14ac:dyDescent="0.25">
      <c r="B929" s="141"/>
      <c r="C929" s="142"/>
      <c r="D929" s="142"/>
      <c r="E929" s="142"/>
      <c r="F929" s="142"/>
      <c r="G929" s="142"/>
      <c r="H929" s="146"/>
      <c r="I929" s="142"/>
      <c r="J929" s="142"/>
      <c r="K929" s="142"/>
      <c r="L929" s="142"/>
      <c r="M929" s="142"/>
      <c r="N929" s="142"/>
      <c r="O929" s="312"/>
    </row>
    <row r="930" spans="2:15" x14ac:dyDescent="0.25">
      <c r="B930" s="154" t="s">
        <v>148</v>
      </c>
      <c r="C930" s="142">
        <f>0.76/1000</f>
        <v>7.6000000000000004E-4</v>
      </c>
      <c r="D930" s="147">
        <f>+D891+O891</f>
        <v>335.30591721837555</v>
      </c>
      <c r="E930" s="144" t="s">
        <v>169</v>
      </c>
      <c r="F930" s="143">
        <v>119.71</v>
      </c>
      <c r="G930" s="143">
        <f>63/1000</f>
        <v>6.3E-2</v>
      </c>
      <c r="H930" s="146">
        <f>+PI()*G930^2/4</f>
        <v>3.1172453105244723E-3</v>
      </c>
      <c r="I930" s="147">
        <f>+D926+O926</f>
        <v>335.20304096950736</v>
      </c>
      <c r="J930" s="261">
        <f>+D930</f>
        <v>335.30591721837555</v>
      </c>
      <c r="K930" s="147">
        <f>+I930-J930</f>
        <v>-0.10287624886819913</v>
      </c>
      <c r="L930" s="142">
        <f>(-2*POWER(2*9.81*G930*ABS(K930)/F930,0.5))*(LOG10(($D$2/(3.7*G930))+((2.51*$D$3*POWER(F930,0.5))/(G930*POWER(2*9.81*G930*ABS(K930),0.5)))))</f>
        <v>0.18943821816384598</v>
      </c>
      <c r="M930" s="146">
        <f>+IF(K930&lt;0,-H930*L930,H930*L930)</f>
        <v>-5.9052539720536078E-4</v>
      </c>
      <c r="N930" s="142">
        <f>+M930/K930</f>
        <v>5.7401528895354454E-3</v>
      </c>
      <c r="O930" s="311">
        <f>2*M932/N932</f>
        <v>1.3660010792482364E-3</v>
      </c>
    </row>
    <row r="931" spans="2:15" x14ac:dyDescent="0.25">
      <c r="B931" s="141"/>
      <c r="C931" s="142"/>
      <c r="D931" s="142"/>
      <c r="E931" s="144" t="s">
        <v>122</v>
      </c>
      <c r="F931" s="143">
        <v>283.68</v>
      </c>
      <c r="G931" s="143">
        <f>75/1000</f>
        <v>7.4999999999999997E-2</v>
      </c>
      <c r="H931" s="146">
        <f>+PI()*G931^2/4</f>
        <v>4.4178646691106467E-3</v>
      </c>
      <c r="I931" s="147">
        <f>+D895+O895</f>
        <v>335.7624167020104</v>
      </c>
      <c r="J931" s="261">
        <f>+D930</f>
        <v>335.30591721837555</v>
      </c>
      <c r="K931" s="147">
        <f>+I931-J931</f>
        <v>0.45649948363484327</v>
      </c>
      <c r="L931" s="262">
        <f>(-2*POWER(2*9.81*G931*ABS(K931)/F931,0.5))*(LOG10(($D$2/(3.7*G931))+((2.51*$D$3*POWER(F931,0.5))/(G931*POWER(2*9.81*G931*ABS(K931),0.5)))))</f>
        <v>0.30704323090799412</v>
      </c>
      <c r="M931" s="146">
        <f>+IF(K931&lt;0,-H931*L931,H931*L931)</f>
        <v>1.3564754417180094E-3</v>
      </c>
      <c r="N931" s="142">
        <f>+M931/K931</f>
        <v>2.9714720177056375E-3</v>
      </c>
      <c r="O931" s="311"/>
    </row>
    <row r="932" spans="2:15" ht="15.75" x14ac:dyDescent="0.3">
      <c r="B932" s="141"/>
      <c r="C932" s="142"/>
      <c r="D932" s="142"/>
      <c r="E932" s="142"/>
      <c r="F932" s="142"/>
      <c r="G932" s="142"/>
      <c r="H932" s="142"/>
      <c r="I932" s="142"/>
      <c r="J932" s="142"/>
      <c r="K932" s="142"/>
      <c r="L932" s="149" t="s">
        <v>166</v>
      </c>
      <c r="M932" s="150">
        <f>+SUM(M930:M931)-C930</f>
        <v>5.9500445126485675E-6</v>
      </c>
      <c r="N932" s="151">
        <f>+SUM(N930:N931)</f>
        <v>8.711624907241082E-3</v>
      </c>
      <c r="O932" s="312"/>
    </row>
    <row r="933" spans="2:15" x14ac:dyDescent="0.25">
      <c r="B933" s="154"/>
      <c r="C933" s="142"/>
      <c r="D933" s="142"/>
      <c r="E933" s="142"/>
      <c r="F933" s="142"/>
      <c r="G933" s="142"/>
      <c r="H933" s="142"/>
      <c r="I933" s="142"/>
      <c r="J933" s="142"/>
      <c r="K933" s="142"/>
      <c r="L933" s="142"/>
      <c r="M933" s="142"/>
      <c r="N933" s="142"/>
      <c r="O933" s="312"/>
    </row>
    <row r="934" spans="2:15" x14ac:dyDescent="0.25">
      <c r="B934" s="154" t="s">
        <v>142</v>
      </c>
      <c r="C934" s="142">
        <f>3.71/1000</f>
        <v>3.7099999999999998E-3</v>
      </c>
      <c r="D934" s="147">
        <f>+D895+O895</f>
        <v>335.7624167020104</v>
      </c>
      <c r="E934" s="144" t="s">
        <v>168</v>
      </c>
      <c r="F934" s="143">
        <v>184.94</v>
      </c>
      <c r="G934" s="145">
        <f>110/1000</f>
        <v>0.11</v>
      </c>
      <c r="H934" s="146">
        <f>+PI()*G934^2/4</f>
        <v>9.5033177771091243E-3</v>
      </c>
      <c r="I934" s="147">
        <f>+D920+O920</f>
        <v>335.24205527134683</v>
      </c>
      <c r="J934" s="261">
        <f>+D934</f>
        <v>335.7624167020104</v>
      </c>
      <c r="K934" s="147">
        <f>+I934-J934</f>
        <v>-0.52036143066356999</v>
      </c>
      <c r="L934" s="262">
        <f>(-2*POWER(2*9.81*G934*ABS(K934)/F934,0.5))*(LOG10(($D$2/(3.7*G934))+((2.51*$D$3*POWER(F934,0.5))/(G934*POWER(2*9.81*G934*ABS(K934),0.5)))))</f>
        <v>0.54917673362988861</v>
      </c>
      <c r="M934" s="146">
        <f>+IF(K934&lt;0,-H934*L934,H934*L934)</f>
        <v>-5.2190010154796428E-3</v>
      </c>
      <c r="N934" s="142">
        <f>+M934/K934</f>
        <v>1.0029569272311981E-2</v>
      </c>
      <c r="O934" s="311">
        <f>2*M937/N937</f>
        <v>1.1496341005553768E-3</v>
      </c>
    </row>
    <row r="935" spans="2:15" x14ac:dyDescent="0.25">
      <c r="B935" s="141"/>
      <c r="C935" s="142"/>
      <c r="D935" s="142"/>
      <c r="E935" s="144" t="s">
        <v>171</v>
      </c>
      <c r="F935" s="143">
        <v>283.68</v>
      </c>
      <c r="G935" s="143">
        <f>75/1000</f>
        <v>7.4999999999999997E-2</v>
      </c>
      <c r="H935" s="146">
        <f>+PI()*G935^2/4</f>
        <v>4.4178646691106467E-3</v>
      </c>
      <c r="I935" s="147">
        <f>+D930+O930</f>
        <v>335.3072832194548</v>
      </c>
      <c r="J935" s="261">
        <f>+D934</f>
        <v>335.7624167020104</v>
      </c>
      <c r="K935" s="147">
        <f>+I935-J935</f>
        <v>-0.45513348255559549</v>
      </c>
      <c r="L935" s="262">
        <f>(-2*POWER(2*9.81*G935*ABS(K935)/F935,0.5))*(LOG10(($D$2/(3.7*G935))+((2.51*$D$3*POWER(F935,0.5))/(G935*POWER(2*9.81*G935*ABS(K935),0.5)))))</f>
        <v>0.30652074761122206</v>
      </c>
      <c r="M935" s="146">
        <f>+IF(K935&lt;0,-H935*L935,H935*L935)</f>
        <v>-1.3541671812209997E-3</v>
      </c>
      <c r="N935" s="142">
        <f>+M935/K935</f>
        <v>2.975318743014222E-3</v>
      </c>
      <c r="O935" s="311"/>
    </row>
    <row r="936" spans="2:15" x14ac:dyDescent="0.25">
      <c r="B936" s="141"/>
      <c r="C936" s="142"/>
      <c r="D936" s="142"/>
      <c r="E936" s="144" t="s">
        <v>170</v>
      </c>
      <c r="F936" s="143">
        <v>372.26</v>
      </c>
      <c r="G936" s="145">
        <f>110/1000</f>
        <v>0.11</v>
      </c>
      <c r="H936" s="146">
        <f>+PI()*G936^2/4</f>
        <v>9.5033177771091243E-3</v>
      </c>
      <c r="I936" s="147">
        <v>339.29610096713299</v>
      </c>
      <c r="J936" s="261">
        <f>+D934</f>
        <v>335.7624167020104</v>
      </c>
      <c r="K936" s="147">
        <f>+I936-J936</f>
        <v>3.5336842651225879</v>
      </c>
      <c r="L936" s="262">
        <f>(-2*POWER(2*9.81*G936*ABS(K936)/F936,0.5))*(LOG10(($D$2/(3.7*G936))+((2.51*$D$3*POWER(F936,0.5))/(G936*POWER(2*9.81*G936*ABS(K936),0.5)))))</f>
        <v>1.0830236449361466</v>
      </c>
      <c r="M936" s="146">
        <f>+IF(K936&lt;0,-H936*L936,H936*L936)</f>
        <v>1.0292317857951202E-2</v>
      </c>
      <c r="N936" s="142">
        <f>+M936/K936</f>
        <v>2.9126308650538556E-3</v>
      </c>
      <c r="O936" s="311"/>
    </row>
    <row r="937" spans="2:15" ht="16.5" thickBot="1" x14ac:dyDescent="0.35">
      <c r="B937" s="299"/>
      <c r="C937" s="300"/>
      <c r="D937" s="300"/>
      <c r="E937" s="300"/>
      <c r="F937" s="300"/>
      <c r="G937" s="300"/>
      <c r="H937" s="300"/>
      <c r="I937" s="300"/>
      <c r="J937" s="300"/>
      <c r="K937" s="300"/>
      <c r="L937" s="301" t="s">
        <v>166</v>
      </c>
      <c r="M937" s="302">
        <f>+SUM(M934:M936)-C934</f>
        <v>9.1496612505594793E-6</v>
      </c>
      <c r="N937" s="303">
        <f>+SUM(N934:N936)</f>
        <v>1.5917518880380059E-2</v>
      </c>
      <c r="O937" s="313"/>
    </row>
    <row r="939" spans="2:15" ht="15.75" thickBot="1" x14ac:dyDescent="0.3"/>
    <row r="940" spans="2:15" ht="15.75" thickBot="1" x14ac:dyDescent="0.3">
      <c r="B940" s="131">
        <f>+B901+1</f>
        <v>25</v>
      </c>
      <c r="D940" s="297"/>
    </row>
    <row r="941" spans="2:15" ht="32.25" thickBot="1" x14ac:dyDescent="0.3">
      <c r="B941" s="125" t="s">
        <v>151</v>
      </c>
      <c r="C941" s="298" t="s">
        <v>161</v>
      </c>
      <c r="D941" s="298" t="s">
        <v>153</v>
      </c>
      <c r="E941" s="125" t="s">
        <v>152</v>
      </c>
      <c r="F941" s="125" t="s">
        <v>78</v>
      </c>
      <c r="G941" s="125" t="s">
        <v>115</v>
      </c>
      <c r="H941" s="125" t="s">
        <v>154</v>
      </c>
      <c r="I941" s="125" t="s">
        <v>155</v>
      </c>
      <c r="J941" s="125" t="s">
        <v>156</v>
      </c>
      <c r="K941" s="125" t="s">
        <v>157</v>
      </c>
      <c r="L941" s="125" t="s">
        <v>82</v>
      </c>
      <c r="M941" s="125" t="s">
        <v>164</v>
      </c>
      <c r="N941" s="125" t="s">
        <v>158</v>
      </c>
      <c r="O941" s="309" t="s">
        <v>165</v>
      </c>
    </row>
    <row r="942" spans="2:15" x14ac:dyDescent="0.25">
      <c r="B942" s="132" t="s">
        <v>127</v>
      </c>
      <c r="C942" s="133">
        <f>2.97/1000</f>
        <v>2.97E-3</v>
      </c>
      <c r="D942" s="134">
        <f>+D903+O903</f>
        <v>336.4534886680085</v>
      </c>
      <c r="E942" s="135" t="s">
        <v>110</v>
      </c>
      <c r="F942" s="136">
        <v>310.83</v>
      </c>
      <c r="G942" s="137">
        <f>110/1000</f>
        <v>0.11</v>
      </c>
      <c r="H942" s="138">
        <f>+PI()*G942^2/4</f>
        <v>9.5033177771091243E-3</v>
      </c>
      <c r="I942" s="134">
        <v>339.29610096713299</v>
      </c>
      <c r="J942" s="134">
        <f>+D942</f>
        <v>336.4534886680085</v>
      </c>
      <c r="K942" s="134">
        <f>+I942-J942</f>
        <v>2.8426122991244824</v>
      </c>
      <c r="L942" s="133">
        <f>(-2*POWER(2*9.81*G942*ABS(K942)/F942,0.5))*(LOG10(($D$2/(3.7*G942))+((2.51*$D$3*POWER(F942,0.5))/(G942*POWER(2*9.81*G942*ABS(K942),0.5)))))</f>
        <v>1.0608041296723185</v>
      </c>
      <c r="M942" s="139">
        <f>+IF(K942&lt;0,-H942*L942,H942*L942)</f>
        <v>1.0081158743545718E-2</v>
      </c>
      <c r="N942" s="133">
        <f>+M942/K942</f>
        <v>3.5464416820579752E-3</v>
      </c>
      <c r="O942" s="310">
        <f>2*M944/N944</f>
        <v>9.3955021187620271E-4</v>
      </c>
    </row>
    <row r="943" spans="2:15" x14ac:dyDescent="0.25">
      <c r="B943" s="141"/>
      <c r="C943" s="142"/>
      <c r="D943" s="143"/>
      <c r="E943" s="144" t="s">
        <v>138</v>
      </c>
      <c r="F943" s="143">
        <v>240.22</v>
      </c>
      <c r="G943" s="145">
        <f>110/1000</f>
        <v>0.11</v>
      </c>
      <c r="H943" s="146">
        <f>+PI()*G943^2/4</f>
        <v>9.5033177771091243E-3</v>
      </c>
      <c r="I943" s="147">
        <f>+D907+O907</f>
        <v>335.28018326261468</v>
      </c>
      <c r="J943" s="147">
        <f>+D942</f>
        <v>336.4534886680085</v>
      </c>
      <c r="K943" s="147">
        <f>+I943-J943</f>
        <v>-1.173305405393819</v>
      </c>
      <c r="L943" s="142">
        <f>(-2*POWER(2*9.81*G943*ABS(K943)/F943,0.5))*(LOG10(($D$2/(3.7*G943))+((2.51*$D$3*POWER(F943,0.5))/(G943*POWER(2*9.81*G943*ABS(K943),0.5)))))</f>
        <v>0.74780697413553499</v>
      </c>
      <c r="M943" s="146">
        <f>+IF(K943&lt;0,-H943*L943,H943*L943)</f>
        <v>-7.1066473111484124E-3</v>
      </c>
      <c r="N943" s="142">
        <f>+M943/K943</f>
        <v>6.0569458544027354E-3</v>
      </c>
      <c r="O943" s="311"/>
    </row>
    <row r="944" spans="2:15" ht="15.75" x14ac:dyDescent="0.3">
      <c r="B944" s="141"/>
      <c r="C944" s="142"/>
      <c r="D944" s="143"/>
      <c r="E944" s="144"/>
      <c r="F944" s="143"/>
      <c r="G944" s="145"/>
      <c r="H944" s="146"/>
      <c r="I944" s="147"/>
      <c r="J944" s="147"/>
      <c r="K944" s="147"/>
      <c r="L944" s="149" t="s">
        <v>166</v>
      </c>
      <c r="M944" s="150">
        <f>+SUM(M942:M943)-C942</f>
        <v>4.5114323973054725E-6</v>
      </c>
      <c r="N944" s="151">
        <f>+SUM(N942:N943)</f>
        <v>9.6033875364607106E-3</v>
      </c>
      <c r="O944" s="311"/>
    </row>
    <row r="945" spans="2:15" x14ac:dyDescent="0.25">
      <c r="B945" s="141"/>
      <c r="C945" s="142"/>
      <c r="D945" s="143"/>
      <c r="E945" s="144"/>
      <c r="F945" s="142"/>
      <c r="G945" s="142"/>
      <c r="H945" s="146"/>
      <c r="I945" s="152"/>
      <c r="J945" s="142"/>
      <c r="K945" s="142"/>
      <c r="L945" s="142"/>
      <c r="M945" s="142"/>
      <c r="N945" s="142"/>
      <c r="O945" s="312"/>
    </row>
    <row r="946" spans="2:15" x14ac:dyDescent="0.25">
      <c r="B946" s="154" t="s">
        <v>128</v>
      </c>
      <c r="C946" s="142">
        <f>3.73/1000</f>
        <v>3.7299999999999998E-3</v>
      </c>
      <c r="D946" s="147">
        <f>+D907+O907</f>
        <v>335.28018326261468</v>
      </c>
      <c r="E946" s="144" t="s">
        <v>138</v>
      </c>
      <c r="F946" s="143">
        <v>240.22</v>
      </c>
      <c r="G946" s="155">
        <f>110/1000</f>
        <v>0.11</v>
      </c>
      <c r="H946" s="146">
        <f>+PI()*G946^2/4</f>
        <v>9.5033177771091243E-3</v>
      </c>
      <c r="I946" s="156">
        <f>+D942+O942</f>
        <v>336.45442821822036</v>
      </c>
      <c r="J946" s="147">
        <f>+D946</f>
        <v>335.28018326261468</v>
      </c>
      <c r="K946" s="147">
        <f>+I946-J946</f>
        <v>1.1742449556056727</v>
      </c>
      <c r="L946" s="142">
        <f>(-2*POWER(2*9.81*G946*ABS(K946)/F946,0.5))*(LOG10(($D$2/(3.7*G946))+((2.51*$D$3*POWER(F946,0.5))/(G946*POWER(2*9.81*G946*ABS(K946),0.5)))))</f>
        <v>0.74814145470474014</v>
      </c>
      <c r="M946" s="146">
        <f>+IF(K946&lt;0,-H946*L946,H946*L946)</f>
        <v>7.109825986287838E-3</v>
      </c>
      <c r="N946" s="142">
        <f>+M946/K946</f>
        <v>6.0548064970145921E-3</v>
      </c>
      <c r="O946" s="311">
        <f>2*M949/N949</f>
        <v>1.3733168158782307E-3</v>
      </c>
    </row>
    <row r="947" spans="2:15" x14ac:dyDescent="0.25">
      <c r="B947" s="141"/>
      <c r="C947" s="142"/>
      <c r="D947" s="143"/>
      <c r="E947" s="144" t="s">
        <v>139</v>
      </c>
      <c r="F947" s="147">
        <v>237.3</v>
      </c>
      <c r="G947" s="155">
        <f>110/1000</f>
        <v>0.11</v>
      </c>
      <c r="H947" s="146">
        <f>+PI()*G947^2/4</f>
        <v>9.5033177771091243E-3</v>
      </c>
      <c r="I947" s="156">
        <f>+D912+O912</f>
        <v>335.08724641770141</v>
      </c>
      <c r="J947" s="147">
        <f>+D946</f>
        <v>335.28018326261468</v>
      </c>
      <c r="K947" s="147">
        <f>+I947-J947</f>
        <v>-0.19293684491327667</v>
      </c>
      <c r="L947" s="142">
        <f>(-2*POWER(2*9.81*G947*ABS(K947)/F947,0.5))*(LOG10(($D$2/(3.7*G947))+((2.51*$D$3*POWER(F947,0.5))/(G947*POWER(2*9.81*G947*ABS(K947),0.5)))))</f>
        <v>0.27283452147369924</v>
      </c>
      <c r="M947" s="146">
        <f>+IF(K947&lt;0,-H947*L947,H947*L947)</f>
        <v>-2.5928331581300673E-3</v>
      </c>
      <c r="N947" s="142">
        <f>+M947/K947</f>
        <v>1.3438766241334162E-2</v>
      </c>
      <c r="O947" s="311"/>
    </row>
    <row r="948" spans="2:15" x14ac:dyDescent="0.25">
      <c r="B948" s="141"/>
      <c r="C948" s="142"/>
      <c r="D948" s="143"/>
      <c r="E948" s="144" t="s">
        <v>112</v>
      </c>
      <c r="F948" s="143">
        <v>401.36</v>
      </c>
      <c r="G948" s="155">
        <f>110/1000</f>
        <v>0.11</v>
      </c>
      <c r="H948" s="146">
        <f>+PI()*G948^2/4</f>
        <v>9.5033177771091243E-3</v>
      </c>
      <c r="I948" s="156">
        <f>+D920+O920</f>
        <v>335.24205527134683</v>
      </c>
      <c r="J948" s="147">
        <f>+D946</f>
        <v>335.28018326261468</v>
      </c>
      <c r="K948" s="147">
        <f>+I948-J948</f>
        <v>-3.8127991267856487E-2</v>
      </c>
      <c r="L948" s="142">
        <f>(-2*POWER(2*9.81*G948*ABS(K948)/F948,0.5))*(LOG10(($D$2/(3.7*G948))+((2.51*$D$3*POWER(F948,0.5))/(G948*POWER(2*9.81*G948*ABS(K948),0.5)))))</f>
        <v>7.9963836019257509E-2</v>
      </c>
      <c r="M948" s="146">
        <f>+IF(K948&lt;0,-H948*L948,H948*L948)</f>
        <v>-7.5992174436764878E-4</v>
      </c>
      <c r="N948" s="142">
        <f>+M948/K948</f>
        <v>1.9930809861685397E-2</v>
      </c>
      <c r="O948" s="311"/>
    </row>
    <row r="949" spans="2:15" ht="15.75" x14ac:dyDescent="0.3">
      <c r="B949" s="141"/>
      <c r="C949" s="142"/>
      <c r="D949" s="143"/>
      <c r="E949" s="144"/>
      <c r="F949" s="143"/>
      <c r="G949" s="155"/>
      <c r="H949" s="146"/>
      <c r="I949" s="156"/>
      <c r="J949" s="147"/>
      <c r="K949" s="147"/>
      <c r="L949" s="149" t="s">
        <v>166</v>
      </c>
      <c r="M949" s="150">
        <f>+SUM(M946:M948)-C946</f>
        <v>2.7071083790122016E-5</v>
      </c>
      <c r="N949" s="151">
        <f>+SUM(N946:N948)</f>
        <v>3.9424382600034155E-2</v>
      </c>
      <c r="O949" s="312"/>
    </row>
    <row r="950" spans="2:15" x14ac:dyDescent="0.25">
      <c r="B950" s="141"/>
      <c r="C950" s="142"/>
      <c r="D950" s="143"/>
      <c r="E950" s="144"/>
      <c r="F950" s="142"/>
      <c r="G950" s="142"/>
      <c r="H950" s="146"/>
      <c r="I950" s="152"/>
      <c r="J950" s="143"/>
      <c r="K950" s="142"/>
      <c r="L950" s="142"/>
      <c r="M950" s="142"/>
      <c r="N950" s="142"/>
      <c r="O950" s="312"/>
    </row>
    <row r="951" spans="2:15" x14ac:dyDescent="0.25">
      <c r="B951" s="154" t="s">
        <v>141</v>
      </c>
      <c r="C951" s="179">
        <f>1.9/1000</f>
        <v>1.9E-3</v>
      </c>
      <c r="D951" s="147">
        <f>+D912+O912</f>
        <v>335.08724641770141</v>
      </c>
      <c r="E951" s="144" t="s">
        <v>139</v>
      </c>
      <c r="F951" s="147">
        <v>237.3</v>
      </c>
      <c r="G951" s="155">
        <f>110/1000</f>
        <v>0.11</v>
      </c>
      <c r="H951" s="146">
        <f>+PI()*G951^2/4</f>
        <v>9.5033177771091243E-3</v>
      </c>
      <c r="I951" s="156">
        <f>+D946+O946</f>
        <v>335.28155657943057</v>
      </c>
      <c r="J951" s="147">
        <f>+D951</f>
        <v>335.08724641770141</v>
      </c>
      <c r="K951" s="147">
        <f>+I951-J951</f>
        <v>0.19431016172916316</v>
      </c>
      <c r="L951" s="142">
        <f>(-2*POWER(2*9.81*G951*ABS(K951)/F951,0.5))*(LOG10(($D$2/(3.7*G951))+((2.51*$D$3*POWER(F951,0.5))/(G951*POWER(2*9.81*G951*ABS(K951),0.5)))))</f>
        <v>0.27393244132648997</v>
      </c>
      <c r="M951" s="146">
        <f>+IF(K951&lt;0,-H951*L951,H951*L951)</f>
        <v>2.6032670393849344E-3</v>
      </c>
      <c r="N951" s="142">
        <f>+M951/K951</f>
        <v>1.3397482747266026E-2</v>
      </c>
      <c r="O951" s="311">
        <f>2*M953/N953</f>
        <v>1.3893113831630645E-3</v>
      </c>
    </row>
    <row r="952" spans="2:15" x14ac:dyDescent="0.25">
      <c r="B952" s="141"/>
      <c r="C952" s="142"/>
      <c r="D952" s="143"/>
      <c r="E952" s="144" t="s">
        <v>117</v>
      </c>
      <c r="F952" s="143">
        <v>401.35</v>
      </c>
      <c r="G952" s="143">
        <f>75/1000</f>
        <v>7.4999999999999997E-2</v>
      </c>
      <c r="H952" s="146">
        <f>+PI()*G952^2/4</f>
        <v>4.4178646691106467E-3</v>
      </c>
      <c r="I952" s="156">
        <f>+D916+O916</f>
        <v>334.88862704026815</v>
      </c>
      <c r="J952" s="147">
        <f>+D951</f>
        <v>335.08724641770141</v>
      </c>
      <c r="K952" s="147">
        <f>+I952-J952</f>
        <v>-0.19861937743326052</v>
      </c>
      <c r="L952" s="142">
        <f>(-2*POWER(2*9.81*G952*ABS(K952)/F952,0.5))*(LOG10(($D$2/(3.7*G952))+((2.51*$D$3*POWER(F952,0.5))/(G952*POWER(2*9.81*G952*ABS(K952),0.5)))))</f>
        <v>0.15653304036683796</v>
      </c>
      <c r="M952" s="146">
        <f>+IF(K952&lt;0,-H952*L952,H952*L952)</f>
        <v>-6.9154178858512412E-4</v>
      </c>
      <c r="N952" s="142">
        <f>+M952/K952</f>
        <v>3.4817438133270449E-3</v>
      </c>
      <c r="O952" s="311"/>
    </row>
    <row r="953" spans="2:15" ht="15.75" x14ac:dyDescent="0.3">
      <c r="B953" s="141"/>
      <c r="C953" s="142"/>
      <c r="D953" s="143"/>
      <c r="E953" s="144"/>
      <c r="F953" s="142"/>
      <c r="G953" s="142"/>
      <c r="H953" s="146"/>
      <c r="I953" s="152"/>
      <c r="J953" s="143"/>
      <c r="K953" s="142"/>
      <c r="L953" s="149" t="s">
        <v>166</v>
      </c>
      <c r="M953" s="150">
        <f>+SUM(M951:M952)-C951</f>
        <v>1.1725250799810146E-5</v>
      </c>
      <c r="N953" s="151">
        <f>+SUM(N951:N952)</f>
        <v>1.6879226560593069E-2</v>
      </c>
      <c r="O953" s="312"/>
    </row>
    <row r="954" spans="2:15" ht="15.75" x14ac:dyDescent="0.3">
      <c r="B954" s="141"/>
      <c r="C954" s="142"/>
      <c r="D954" s="143"/>
      <c r="E954" s="144"/>
      <c r="F954" s="142"/>
      <c r="G954" s="142"/>
      <c r="H954" s="146"/>
      <c r="I954" s="152"/>
      <c r="J954" s="143"/>
      <c r="K954" s="142"/>
      <c r="L954" s="149"/>
      <c r="M954" s="150"/>
      <c r="N954" s="151"/>
      <c r="O954" s="312"/>
    </row>
    <row r="955" spans="2:15" x14ac:dyDescent="0.25">
      <c r="B955" s="154" t="s">
        <v>145</v>
      </c>
      <c r="C955" s="143">
        <f>1.95/1000</f>
        <v>1.9499999999999999E-3</v>
      </c>
      <c r="D955" s="147">
        <f>+D916+O916</f>
        <v>334.88862704026815</v>
      </c>
      <c r="E955" s="144" t="s">
        <v>117</v>
      </c>
      <c r="F955" s="143">
        <v>401.35</v>
      </c>
      <c r="G955" s="143">
        <f>75/1000</f>
        <v>7.4999999999999997E-2</v>
      </c>
      <c r="H955" s="146">
        <f>+PI()*G955^2/4</f>
        <v>4.4178646691106467E-3</v>
      </c>
      <c r="I955" s="147">
        <f>+D951+O951</f>
        <v>335.08863572908456</v>
      </c>
      <c r="J955" s="147">
        <f>+D955</f>
        <v>334.88862704026815</v>
      </c>
      <c r="K955" s="147">
        <f>+I955-J955</f>
        <v>0.20000868881641054</v>
      </c>
      <c r="L955" s="262">
        <f>(-2*POWER(2*9.81*G955*ABS(K955)/F955,0.5))*(LOG10(($D$2/(3.7*G955))+((2.51*$D$3*POWER(F955,0.5))/(G955*POWER(2*9.81*G955*ABS(K955),0.5)))))</f>
        <v>0.15716117227447984</v>
      </c>
      <c r="M955" s="146">
        <f>+IF(K955&lt;0,-H955*L955,H955*L955)</f>
        <v>6.943167903474362E-4</v>
      </c>
      <c r="N955" s="142">
        <f>+M955/K955</f>
        <v>3.471433138511071E-3</v>
      </c>
      <c r="O955" s="311">
        <f>2*M957/N957</f>
        <v>1.3954938861392748E-3</v>
      </c>
    </row>
    <row r="956" spans="2:15" x14ac:dyDescent="0.25">
      <c r="B956" s="141"/>
      <c r="C956" s="142"/>
      <c r="D956" s="143"/>
      <c r="E956" s="144" t="s">
        <v>167</v>
      </c>
      <c r="F956" s="143">
        <v>249.85</v>
      </c>
      <c r="G956" s="143">
        <f>75/1000</f>
        <v>7.4999999999999997E-2</v>
      </c>
      <c r="H956" s="146">
        <f>+PI()*G956^2/4</f>
        <v>4.4178646691106467E-3</v>
      </c>
      <c r="I956" s="147">
        <f>+D920+O920</f>
        <v>335.24205527134683</v>
      </c>
      <c r="J956" s="147">
        <f>+D955</f>
        <v>334.88862704026815</v>
      </c>
      <c r="K956" s="147">
        <f>+I956-J956</f>
        <v>0.35342823107868071</v>
      </c>
      <c r="L956" s="142">
        <f>(-2*POWER(2*9.81*G956*ABS(K956)/F956,0.5))*(LOG10(($D$2/(3.7*G956))+((2.51*$D$3*POWER(F956,0.5))/(G956*POWER(2*9.81*G956*ABS(K956),0.5)))))</f>
        <v>0.28534013208338771</v>
      </c>
      <c r="M956" s="146">
        <f>+IF(K956&lt;0,-H956*L956,H956*L956)</f>
        <v>1.2605940882105639E-3</v>
      </c>
      <c r="N956" s="142">
        <f>+M956/K956</f>
        <v>3.566761162126657E-3</v>
      </c>
      <c r="O956" s="311"/>
    </row>
    <row r="957" spans="2:15" ht="15.75" x14ac:dyDescent="0.3">
      <c r="B957" s="141"/>
      <c r="C957" s="142"/>
      <c r="D957" s="152"/>
      <c r="E957" s="144"/>
      <c r="F957" s="142"/>
      <c r="G957" s="142"/>
      <c r="H957" s="146"/>
      <c r="I957" s="152"/>
      <c r="J957" s="143"/>
      <c r="K957" s="142"/>
      <c r="L957" s="149" t="s">
        <v>166</v>
      </c>
      <c r="M957" s="150">
        <f>+SUM(M955:M956)-C955</f>
        <v>4.9108785580001188E-6</v>
      </c>
      <c r="N957" s="151">
        <f>+SUM(N955:N956)</f>
        <v>7.0381943006377276E-3</v>
      </c>
      <c r="O957" s="312"/>
    </row>
    <row r="958" spans="2:15" x14ac:dyDescent="0.25">
      <c r="B958" s="141"/>
      <c r="C958" s="142"/>
      <c r="D958" s="152"/>
      <c r="E958" s="144"/>
      <c r="F958" s="142"/>
      <c r="G958" s="142"/>
      <c r="H958" s="146"/>
      <c r="I958" s="152"/>
      <c r="J958" s="143"/>
      <c r="K958" s="142"/>
      <c r="L958" s="142"/>
      <c r="M958" s="142"/>
      <c r="N958" s="142"/>
      <c r="O958" s="312"/>
    </row>
    <row r="959" spans="2:15" x14ac:dyDescent="0.25">
      <c r="B959" s="154" t="s">
        <v>146</v>
      </c>
      <c r="C959" s="143">
        <f>4.52/1000</f>
        <v>4.5199999999999997E-3</v>
      </c>
      <c r="D959" s="156">
        <f>+D920+O920</f>
        <v>335.24205527134683</v>
      </c>
      <c r="E959" s="144" t="s">
        <v>112</v>
      </c>
      <c r="F959" s="143">
        <v>401.36</v>
      </c>
      <c r="G959" s="145">
        <f>110/1000</f>
        <v>0.11</v>
      </c>
      <c r="H959" s="146">
        <f>+PI()*G959^2/4</f>
        <v>9.5033177771091243E-3</v>
      </c>
      <c r="I959" s="156">
        <f>+D946+O946</f>
        <v>335.28155657943057</v>
      </c>
      <c r="J959" s="147">
        <f>+D959</f>
        <v>335.24205527134683</v>
      </c>
      <c r="K959" s="147">
        <f>+I959-J959</f>
        <v>3.950130808374297E-2</v>
      </c>
      <c r="L959" s="142">
        <f>(-2*POWER(2*9.81*G959*ABS(K959)/F959,0.5))*(LOG10(($D$2/(3.7*G959))+((2.51*$D$3*POWER(F959,0.5))/(G959*POWER(2*9.81*G959*ABS(K959),0.5)))))</f>
        <v>8.1614643022244734E-2</v>
      </c>
      <c r="M959" s="146">
        <f>+IF(K959&lt;0,-H959*L959,H959*L959)</f>
        <v>7.7560988790571349E-4</v>
      </c>
      <c r="N959" s="142">
        <f>+M959/K959</f>
        <v>1.9635043129746909E-2</v>
      </c>
      <c r="O959" s="311">
        <f>2*M963/N963</f>
        <v>1.3117868168420256E-3</v>
      </c>
    </row>
    <row r="960" spans="2:15" x14ac:dyDescent="0.25">
      <c r="B960" s="141"/>
      <c r="C960" s="142"/>
      <c r="D960" s="152"/>
      <c r="E960" s="144" t="s">
        <v>167</v>
      </c>
      <c r="F960" s="143">
        <v>249.85</v>
      </c>
      <c r="G960" s="145">
        <f>75/1000</f>
        <v>7.4999999999999997E-2</v>
      </c>
      <c r="H960" s="146">
        <f>+PI()*G960^2/4</f>
        <v>4.4178646691106467E-3</v>
      </c>
      <c r="I960" s="156">
        <f>+D955+O955</f>
        <v>334.8900225341543</v>
      </c>
      <c r="J960" s="147">
        <f>+D959</f>
        <v>335.24205527134683</v>
      </c>
      <c r="K960" s="147">
        <f>+I960-J960</f>
        <v>-0.35203273719253048</v>
      </c>
      <c r="L960" s="142">
        <f>(-2*POWER(2*9.81*G960*ABS(K960)/F960,0.5))*(LOG10(($D$2/(3.7*G960))+((2.51*$D$3*POWER(F960,0.5))/(G960*POWER(2*9.81*G960*ABS(K960),0.5)))))</f>
        <v>0.28469858020389516</v>
      </c>
      <c r="M960" s="146">
        <f>+IF(K960&lt;0,-H960*L960,H960*L960)</f>
        <v>-1.2577597988287523E-3</v>
      </c>
      <c r="N960" s="142">
        <f>+M960/K960</f>
        <v>3.5728489596149973E-3</v>
      </c>
      <c r="O960" s="311"/>
    </row>
    <row r="961" spans="2:15" x14ac:dyDescent="0.25">
      <c r="B961" s="141"/>
      <c r="C961" s="142"/>
      <c r="D961" s="152"/>
      <c r="E961" s="144" t="s">
        <v>140</v>
      </c>
      <c r="F961" s="143">
        <v>298.01</v>
      </c>
      <c r="G961" s="145">
        <f>63/1000</f>
        <v>6.3E-2</v>
      </c>
      <c r="H961" s="146">
        <f>+PI()*G961^2/4</f>
        <v>3.1172453105244723E-3</v>
      </c>
      <c r="I961" s="156">
        <f>+D926+O926</f>
        <v>335.20304096950736</v>
      </c>
      <c r="J961" s="147">
        <f>+D959</f>
        <v>335.24205527134683</v>
      </c>
      <c r="K961" s="147">
        <f>+I961-J961</f>
        <v>-3.9014301839472409E-2</v>
      </c>
      <c r="L961" s="142">
        <f>(-2*POWER(2*9.81*G961*ABS(K961)/F961,0.5))*(LOG10(($D$2/(3.7*G961))+((2.51*$D$3*POWER(F961,0.5))/(G961*POWER(2*9.81*G961*ABS(K961),0.5)))))</f>
        <v>6.3578299235075547E-2</v>
      </c>
      <c r="M961" s="146">
        <f>+IF(K961&lt;0,-H961*L961,H961*L961)</f>
        <v>-1.9818915514166089E-4</v>
      </c>
      <c r="N961" s="142">
        <f>+M961/K961</f>
        <v>5.0799103353720556E-3</v>
      </c>
      <c r="O961" s="311"/>
    </row>
    <row r="962" spans="2:15" x14ac:dyDescent="0.25">
      <c r="B962" s="141"/>
      <c r="C962" s="142"/>
      <c r="D962" s="142"/>
      <c r="E962" s="144" t="s">
        <v>168</v>
      </c>
      <c r="F962" s="143">
        <v>184.94</v>
      </c>
      <c r="G962" s="145">
        <f>110/1000</f>
        <v>0.11</v>
      </c>
      <c r="H962" s="146">
        <f>+PI()*G962^2/4</f>
        <v>9.5033177771091243E-3</v>
      </c>
      <c r="I962" s="156">
        <f>+D934+O934</f>
        <v>335.76356633611096</v>
      </c>
      <c r="J962" s="147">
        <f>+D959</f>
        <v>335.24205527134683</v>
      </c>
      <c r="K962" s="147">
        <f>+I962-J962</f>
        <v>0.52151106476412679</v>
      </c>
      <c r="L962" s="142">
        <f>(-2*POWER(2*9.81*G962*ABS(K962)/F962,0.5))*(LOG10(($D$2/(3.7*G962))+((2.51*$D$3*POWER(F962,0.5))/(G962*POWER(2*9.81*G962*ABS(K962),0.5)))))</f>
        <v>0.54985689504033164</v>
      </c>
      <c r="M962" s="146">
        <f>+IF(K962&lt;0,-H962*L962,H962*L962)</f>
        <v>5.2254648055028094E-3</v>
      </c>
      <c r="N962" s="142">
        <f>+M962/K962</f>
        <v>1.0019854147996313E-2</v>
      </c>
      <c r="O962" s="311"/>
    </row>
    <row r="963" spans="2:15" ht="15.75" x14ac:dyDescent="0.3">
      <c r="B963" s="141"/>
      <c r="C963" s="142"/>
      <c r="D963" s="142"/>
      <c r="E963" s="142"/>
      <c r="F963" s="142"/>
      <c r="G963" s="142"/>
      <c r="H963" s="146"/>
      <c r="I963" s="152"/>
      <c r="J963" s="143"/>
      <c r="K963" s="142"/>
      <c r="L963" s="149" t="s">
        <v>166</v>
      </c>
      <c r="M963" s="150">
        <f>+SUM(M959:M962)-C959</f>
        <v>2.5125739438109675E-5</v>
      </c>
      <c r="N963" s="151">
        <f>+SUM(N959:N962)</f>
        <v>3.8307656572730275E-2</v>
      </c>
      <c r="O963" s="312"/>
    </row>
    <row r="964" spans="2:15" x14ac:dyDescent="0.25">
      <c r="B964" s="141"/>
      <c r="C964" s="142"/>
      <c r="D964" s="142"/>
      <c r="E964" s="142"/>
      <c r="F964" s="142"/>
      <c r="G964" s="142"/>
      <c r="H964" s="146"/>
      <c r="I964" s="142"/>
      <c r="J964" s="143"/>
      <c r="K964" s="142"/>
      <c r="L964" s="142"/>
      <c r="M964" s="142"/>
      <c r="N964" s="142"/>
      <c r="O964" s="312"/>
    </row>
    <row r="965" spans="2:15" x14ac:dyDescent="0.25">
      <c r="B965" s="154" t="s">
        <v>147</v>
      </c>
      <c r="C965" s="142">
        <f>0.79/1000</f>
        <v>7.9000000000000001E-4</v>
      </c>
      <c r="D965" s="147">
        <f>+D926+O926</f>
        <v>335.20304096950736</v>
      </c>
      <c r="E965" s="144" t="s">
        <v>140</v>
      </c>
      <c r="F965" s="143">
        <v>298.01</v>
      </c>
      <c r="G965" s="143">
        <f>63/1000</f>
        <v>6.3E-2</v>
      </c>
      <c r="H965" s="146">
        <f>+PI()*G965^2/4</f>
        <v>3.1172453105244723E-3</v>
      </c>
      <c r="I965" s="147">
        <f>+D959+O959</f>
        <v>335.24336705816364</v>
      </c>
      <c r="J965" s="147">
        <f>+D965</f>
        <v>335.20304096950736</v>
      </c>
      <c r="K965" s="147">
        <f>+I965-J965</f>
        <v>4.0326088656286174E-2</v>
      </c>
      <c r="L965" s="142">
        <f>(-2*POWER(2*9.81*G965*ABS(K965)/F965,0.5))*(LOG10(($D$2/(3.7*G965))+((2.51*$D$3*POWER(F965,0.5))/(G965*POWER(2*9.81*G965*ABS(K965),0.5)))))</f>
        <v>6.4823682566133856E-2</v>
      </c>
      <c r="M965" s="146">
        <f>+IF(K965&lt;0,-H965*L965,H965*L965)</f>
        <v>2.0207132049020776E-4</v>
      </c>
      <c r="N965" s="142">
        <f>+M965/K965</f>
        <v>5.0109328036382263E-3</v>
      </c>
      <c r="O965" s="311">
        <f>2*M967/N967</f>
        <v>1.3223575327080176E-3</v>
      </c>
    </row>
    <row r="966" spans="2:15" x14ac:dyDescent="0.25">
      <c r="B966" s="141"/>
      <c r="C966" s="142"/>
      <c r="D966" s="142"/>
      <c r="E966" s="144" t="s">
        <v>169</v>
      </c>
      <c r="F966" s="143">
        <v>119.71</v>
      </c>
      <c r="G966" s="143">
        <f>63/1000</f>
        <v>6.3E-2</v>
      </c>
      <c r="H966" s="146">
        <f>+PI()*G966^2/4</f>
        <v>3.1172453105244723E-3</v>
      </c>
      <c r="I966" s="147">
        <f>+D930+O930</f>
        <v>335.3072832194548</v>
      </c>
      <c r="J966" s="147">
        <f>+D965</f>
        <v>335.20304096950736</v>
      </c>
      <c r="K966" s="147">
        <f>+I966-J966</f>
        <v>0.10424224994744691</v>
      </c>
      <c r="L966" s="142">
        <f>(-2*POWER(2*9.81*G966*ABS(K966)/F966,0.5))*(LOG10(($D$2/(3.7*G966))+((2.51*$D$3*POWER(F966,0.5))/(G966*POWER(2*9.81*G966*ABS(K966),0.5)))))</f>
        <v>0.19087872711061041</v>
      </c>
      <c r="M966" s="146">
        <f>+IF(K966&lt;0,-H966*L966,H966*L966)</f>
        <v>5.9501581696443074E-4</v>
      </c>
      <c r="N966" s="142">
        <f>+M966/K966</f>
        <v>5.7080101135998538E-3</v>
      </c>
      <c r="O966" s="311"/>
    </row>
    <row r="967" spans="2:15" ht="15.75" x14ac:dyDescent="0.3">
      <c r="B967" s="141"/>
      <c r="C967" s="142"/>
      <c r="D967" s="142"/>
      <c r="E967" s="142"/>
      <c r="F967" s="142"/>
      <c r="G967" s="142"/>
      <c r="H967" s="146"/>
      <c r="I967" s="142"/>
      <c r="J967" s="142"/>
      <c r="K967" s="142"/>
      <c r="L967" s="149" t="s">
        <v>166</v>
      </c>
      <c r="M967" s="150">
        <f>+SUM(M965:M966)-C965</f>
        <v>7.0871374546385138E-6</v>
      </c>
      <c r="N967" s="151">
        <f>+SUM(N965:N966)</f>
        <v>1.0718942917238079E-2</v>
      </c>
      <c r="O967" s="312"/>
    </row>
    <row r="968" spans="2:15" x14ac:dyDescent="0.25">
      <c r="B968" s="141"/>
      <c r="C968" s="142"/>
      <c r="D968" s="142"/>
      <c r="E968" s="142"/>
      <c r="F968" s="142"/>
      <c r="G968" s="142"/>
      <c r="H968" s="146"/>
      <c r="I968" s="142"/>
      <c r="J968" s="142"/>
      <c r="K968" s="142"/>
      <c r="L968" s="142"/>
      <c r="M968" s="142"/>
      <c r="N968" s="142"/>
      <c r="O968" s="312"/>
    </row>
    <row r="969" spans="2:15" x14ac:dyDescent="0.25">
      <c r="B969" s="154" t="s">
        <v>148</v>
      </c>
      <c r="C969" s="142">
        <f>0.76/1000</f>
        <v>7.6000000000000004E-4</v>
      </c>
      <c r="D969" s="147">
        <f>+D930+O930</f>
        <v>335.3072832194548</v>
      </c>
      <c r="E969" s="144" t="s">
        <v>169</v>
      </c>
      <c r="F969" s="143">
        <v>119.71</v>
      </c>
      <c r="G969" s="143">
        <f>63/1000</f>
        <v>6.3E-2</v>
      </c>
      <c r="H969" s="146">
        <f>+PI()*G969^2/4</f>
        <v>3.1172453105244723E-3</v>
      </c>
      <c r="I969" s="147">
        <f>+D965+O965</f>
        <v>335.20436332704008</v>
      </c>
      <c r="J969" s="261">
        <f>+D969</f>
        <v>335.3072832194548</v>
      </c>
      <c r="K969" s="147">
        <f>+I969-J969</f>
        <v>-0.10291989241471811</v>
      </c>
      <c r="L969" s="142">
        <f>(-2*POWER(2*9.81*G969*ABS(K969)/F969,0.5))*(LOG10(($D$2/(3.7*G969))+((2.51*$D$3*POWER(F969,0.5))/(G969*POWER(2*9.81*G969*ABS(K969),0.5)))))</f>
        <v>0.18948437061820747</v>
      </c>
      <c r="M969" s="146">
        <f>+IF(K969&lt;0,-H969*L969,H969*L969)</f>
        <v>-5.9066926572728831E-4</v>
      </c>
      <c r="N969" s="142">
        <f>+M969/K969</f>
        <v>5.7391166262317174E-3</v>
      </c>
      <c r="O969" s="311">
        <f>2*M971/N971</f>
        <v>1.2491425436487172E-3</v>
      </c>
    </row>
    <row r="970" spans="2:15" x14ac:dyDescent="0.25">
      <c r="B970" s="141"/>
      <c r="C970" s="142"/>
      <c r="D970" s="142"/>
      <c r="E970" s="144" t="s">
        <v>122</v>
      </c>
      <c r="F970" s="143">
        <v>283.68</v>
      </c>
      <c r="G970" s="143">
        <f>75/1000</f>
        <v>7.4999999999999997E-2</v>
      </c>
      <c r="H970" s="146">
        <f>+PI()*G970^2/4</f>
        <v>4.4178646691106467E-3</v>
      </c>
      <c r="I970" s="147">
        <f>+D934+O934</f>
        <v>335.76356633611096</v>
      </c>
      <c r="J970" s="261">
        <f>+D969</f>
        <v>335.3072832194548</v>
      </c>
      <c r="K970" s="147">
        <f>+I970-J970</f>
        <v>0.45628311665615229</v>
      </c>
      <c r="L970" s="262">
        <f>(-2*POWER(2*9.81*G970*ABS(K970)/F970,0.5))*(LOG10(($D$2/(3.7*G970))+((2.51*$D$3*POWER(F970,0.5))/(G970*POWER(2*9.81*G970*ABS(K970),0.5)))))</f>
        <v>0.30696051839409411</v>
      </c>
      <c r="M970" s="146">
        <f>+IF(K970&lt;0,-H970*L970,H970*L970)</f>
        <v>1.3561100290251571E-3</v>
      </c>
      <c r="N970" s="142">
        <f>+M970/K970</f>
        <v>2.9720802272136227E-3</v>
      </c>
      <c r="O970" s="311"/>
    </row>
    <row r="971" spans="2:15" ht="15.75" x14ac:dyDescent="0.3">
      <c r="B971" s="141"/>
      <c r="C971" s="142"/>
      <c r="D971" s="142"/>
      <c r="E971" s="142"/>
      <c r="F971" s="142"/>
      <c r="G971" s="142"/>
      <c r="H971" s="142"/>
      <c r="I971" s="142"/>
      <c r="J971" s="142"/>
      <c r="K971" s="142"/>
      <c r="L971" s="149" t="s">
        <v>166</v>
      </c>
      <c r="M971" s="150">
        <f>+SUM(M969:M970)-C969</f>
        <v>5.4407632978687066E-6</v>
      </c>
      <c r="N971" s="151">
        <f>+SUM(N969:N970)</f>
        <v>8.7111968534453396E-3</v>
      </c>
      <c r="O971" s="312"/>
    </row>
    <row r="972" spans="2:15" x14ac:dyDescent="0.25">
      <c r="B972" s="154"/>
      <c r="C972" s="142"/>
      <c r="D972" s="142"/>
      <c r="E972" s="142"/>
      <c r="F972" s="142"/>
      <c r="G972" s="142"/>
      <c r="H972" s="142"/>
      <c r="I972" s="142"/>
      <c r="J972" s="142"/>
      <c r="K972" s="142"/>
      <c r="L972" s="142"/>
      <c r="M972" s="142"/>
      <c r="N972" s="142"/>
      <c r="O972" s="312"/>
    </row>
    <row r="973" spans="2:15" x14ac:dyDescent="0.25">
      <c r="B973" s="154" t="s">
        <v>142</v>
      </c>
      <c r="C973" s="142">
        <f>3.71/1000</f>
        <v>3.7099999999999998E-3</v>
      </c>
      <c r="D973" s="147">
        <f>+D934+O934</f>
        <v>335.76356633611096</v>
      </c>
      <c r="E973" s="144" t="s">
        <v>168</v>
      </c>
      <c r="F973" s="143">
        <v>184.94</v>
      </c>
      <c r="G973" s="145">
        <f>110/1000</f>
        <v>0.11</v>
      </c>
      <c r="H973" s="146">
        <f>+PI()*G973^2/4</f>
        <v>9.5033177771091243E-3</v>
      </c>
      <c r="I973" s="147">
        <f>+D959+O959</f>
        <v>335.24336705816364</v>
      </c>
      <c r="J973" s="261">
        <f>+D973</f>
        <v>335.76356633611096</v>
      </c>
      <c r="K973" s="147">
        <f>+I973-J973</f>
        <v>-0.52019927794731302</v>
      </c>
      <c r="L973" s="262">
        <f>(-2*POWER(2*9.81*G973*ABS(K973)/F973,0.5))*(LOG10(($D$2/(3.7*G973))+((2.51*$D$3*POWER(F973,0.5))/(G973*POWER(2*9.81*G973*ABS(K973),0.5)))))</f>
        <v>0.54908074478269187</v>
      </c>
      <c r="M973" s="146">
        <f>+IF(K973&lt;0,-H973*L973,H973*L973)</f>
        <v>-5.2180888029616738E-3</v>
      </c>
      <c r="N973" s="142">
        <f>+M973/K973</f>
        <v>1.0030942033506962E-2</v>
      </c>
      <c r="O973" s="311">
        <f>2*M976/N976</f>
        <v>1.0512689608646146E-3</v>
      </c>
    </row>
    <row r="974" spans="2:15" x14ac:dyDescent="0.25">
      <c r="B974" s="141"/>
      <c r="C974" s="142"/>
      <c r="D974" s="142"/>
      <c r="E974" s="144" t="s">
        <v>171</v>
      </c>
      <c r="F974" s="143">
        <v>283.68</v>
      </c>
      <c r="G974" s="143">
        <f>75/1000</f>
        <v>7.4999999999999997E-2</v>
      </c>
      <c r="H974" s="146">
        <f>+PI()*G974^2/4</f>
        <v>4.4178646691106467E-3</v>
      </c>
      <c r="I974" s="147">
        <f>+D969+O969</f>
        <v>335.30853236199846</v>
      </c>
      <c r="J974" s="261">
        <f>+D973</f>
        <v>335.76356633611096</v>
      </c>
      <c r="K974" s="147">
        <f>+I974-J974</f>
        <v>-0.4550339741124958</v>
      </c>
      <c r="L974" s="262">
        <f>(-2*POWER(2*9.81*G974*ABS(K974)/F974,0.5))*(LOG10(($D$2/(3.7*G974))+((2.51*$D$3*POWER(F974,0.5))/(G974*POWER(2*9.81*G974*ABS(K974),0.5)))))</f>
        <v>0.3064826595479922</v>
      </c>
      <c r="M974" s="146">
        <f>+IF(K974&lt;0,-H974*L974,H974*L974)</f>
        <v>-1.3539989133121415E-3</v>
      </c>
      <c r="N974" s="142">
        <f>+M974/K974</f>
        <v>2.9755996042998738E-3</v>
      </c>
      <c r="O974" s="311"/>
    </row>
    <row r="975" spans="2:15" x14ac:dyDescent="0.25">
      <c r="B975" s="141"/>
      <c r="C975" s="142"/>
      <c r="D975" s="142"/>
      <c r="E975" s="144" t="s">
        <v>170</v>
      </c>
      <c r="F975" s="143">
        <v>372.26</v>
      </c>
      <c r="G975" s="145">
        <f>110/1000</f>
        <v>0.11</v>
      </c>
      <c r="H975" s="146">
        <f>+PI()*G975^2/4</f>
        <v>9.5033177771091243E-3</v>
      </c>
      <c r="I975" s="147">
        <v>339.29610096713299</v>
      </c>
      <c r="J975" s="261">
        <f>+D973</f>
        <v>335.76356633611096</v>
      </c>
      <c r="K975" s="147">
        <f>+I975-J975</f>
        <v>3.5325346310220311</v>
      </c>
      <c r="L975" s="262">
        <f>(-2*POWER(2*9.81*G975*ABS(K975)/F975,0.5))*(LOG10(($D$2/(3.7*G975))+((2.51*$D$3*POWER(F975,0.5))/(G975*POWER(2*9.81*G975*ABS(K975),0.5)))))</f>
        <v>1.0828276865762259</v>
      </c>
      <c r="M975" s="146">
        <f>+IF(K975&lt;0,-H975*L975,H975*L975)</f>
        <v>1.0290455603385795E-2</v>
      </c>
      <c r="N975" s="142">
        <f>+M975/K975</f>
        <v>2.9130515842695549E-3</v>
      </c>
      <c r="O975" s="311"/>
    </row>
    <row r="976" spans="2:15" ht="16.5" thickBot="1" x14ac:dyDescent="0.35">
      <c r="B976" s="299"/>
      <c r="C976" s="300"/>
      <c r="D976" s="300"/>
      <c r="E976" s="300"/>
      <c r="F976" s="300"/>
      <c r="G976" s="300"/>
      <c r="H976" s="300"/>
      <c r="I976" s="300"/>
      <c r="J976" s="300"/>
      <c r="K976" s="300"/>
      <c r="L976" s="301" t="s">
        <v>166</v>
      </c>
      <c r="M976" s="302">
        <f>+SUM(M973:M975)-C973</f>
        <v>8.3678871119798048E-6</v>
      </c>
      <c r="N976" s="303">
        <f>+SUM(N973:N975)</f>
        <v>1.5919593222076391E-2</v>
      </c>
      <c r="O976" s="313"/>
    </row>
    <row r="978" spans="2:15" ht="15.75" thickBot="1" x14ac:dyDescent="0.3"/>
    <row r="979" spans="2:15" ht="15.75" thickBot="1" x14ac:dyDescent="0.3">
      <c r="B979" s="131">
        <f>+B940+1</f>
        <v>26</v>
      </c>
      <c r="D979" s="297"/>
    </row>
    <row r="980" spans="2:15" ht="32.25" thickBot="1" x14ac:dyDescent="0.3">
      <c r="B980" s="125" t="s">
        <v>151</v>
      </c>
      <c r="C980" s="298" t="s">
        <v>161</v>
      </c>
      <c r="D980" s="298" t="s">
        <v>153</v>
      </c>
      <c r="E980" s="125" t="s">
        <v>152</v>
      </c>
      <c r="F980" s="125" t="s">
        <v>78</v>
      </c>
      <c r="G980" s="125" t="s">
        <v>115</v>
      </c>
      <c r="H980" s="125" t="s">
        <v>154</v>
      </c>
      <c r="I980" s="125" t="s">
        <v>155</v>
      </c>
      <c r="J980" s="125" t="s">
        <v>156</v>
      </c>
      <c r="K980" s="125" t="s">
        <v>157</v>
      </c>
      <c r="L980" s="125" t="s">
        <v>82</v>
      </c>
      <c r="M980" s="125" t="s">
        <v>164</v>
      </c>
      <c r="N980" s="125" t="s">
        <v>158</v>
      </c>
      <c r="O980" s="309" t="s">
        <v>165</v>
      </c>
    </row>
    <row r="981" spans="2:15" x14ac:dyDescent="0.25">
      <c r="B981" s="132" t="s">
        <v>127</v>
      </c>
      <c r="C981" s="133">
        <f>2.97/1000</f>
        <v>2.97E-3</v>
      </c>
      <c r="D981" s="134">
        <f>+D942+O942</f>
        <v>336.45442821822036</v>
      </c>
      <c r="E981" s="135" t="s">
        <v>110</v>
      </c>
      <c r="F981" s="136">
        <v>310.83</v>
      </c>
      <c r="G981" s="137">
        <f>110/1000</f>
        <v>0.11</v>
      </c>
      <c r="H981" s="138">
        <f>+PI()*G981^2/4</f>
        <v>9.5033177771091243E-3</v>
      </c>
      <c r="I981" s="134">
        <v>339.29610096713299</v>
      </c>
      <c r="J981" s="134">
        <f>+D981</f>
        <v>336.45442821822036</v>
      </c>
      <c r="K981" s="134">
        <f>+I981-J981</f>
        <v>2.8416727489126288</v>
      </c>
      <c r="L981" s="133">
        <f>(-2*POWER(2*9.81*G981*ABS(K981)/F981,0.5))*(LOG10(($D$2/(3.7*G981))+((2.51*$D$3*POWER(F981,0.5))/(G981*POWER(2*9.81*G981*ABS(K981),0.5)))))</f>
        <v>1.0606090814403721</v>
      </c>
      <c r="M981" s="139">
        <f>+IF(K981&lt;0,-H981*L981,H981*L981)</f>
        <v>1.0079305138215668E-2</v>
      </c>
      <c r="N981" s="133">
        <f>+M981/K981</f>
        <v>3.5469619582594557E-3</v>
      </c>
      <c r="O981" s="310">
        <f>2*M983/N983</f>
        <v>8.5908811603395137E-4</v>
      </c>
    </row>
    <row r="982" spans="2:15" x14ac:dyDescent="0.25">
      <c r="B982" s="141"/>
      <c r="C982" s="142"/>
      <c r="D982" s="143"/>
      <c r="E982" s="144" t="s">
        <v>138</v>
      </c>
      <c r="F982" s="143">
        <v>240.22</v>
      </c>
      <c r="G982" s="145">
        <f>110/1000</f>
        <v>0.11</v>
      </c>
      <c r="H982" s="146">
        <f>+PI()*G982^2/4</f>
        <v>9.5033177771091243E-3</v>
      </c>
      <c r="I982" s="147">
        <f>+D946+O946</f>
        <v>335.28155657943057</v>
      </c>
      <c r="J982" s="147">
        <f>+D981</f>
        <v>336.45442821822036</v>
      </c>
      <c r="K982" s="147">
        <f>+I982-J982</f>
        <v>-1.1728716387897862</v>
      </c>
      <c r="L982" s="142">
        <f>(-2*POWER(2*9.81*G982*ABS(K982)/F982,0.5))*(LOG10(($D$2/(3.7*G982))+((2.51*$D$3*POWER(F982,0.5))/(G982*POWER(2*9.81*G982*ABS(K982),0.5)))))</f>
        <v>0.74765251238724983</v>
      </c>
      <c r="M982" s="146">
        <f>+IF(K982&lt;0,-H982*L982,H982*L982)</f>
        <v>-7.1051794120700514E-3</v>
      </c>
      <c r="N982" s="142">
        <f>+M982/K982</f>
        <v>6.0579343698697052E-3</v>
      </c>
      <c r="O982" s="311"/>
    </row>
    <row r="983" spans="2:15" ht="15.75" x14ac:dyDescent="0.3">
      <c r="B983" s="141"/>
      <c r="C983" s="142"/>
      <c r="D983" s="143"/>
      <c r="E983" s="144"/>
      <c r="F983" s="143"/>
      <c r="G983" s="145"/>
      <c r="H983" s="146"/>
      <c r="I983" s="147"/>
      <c r="J983" s="147"/>
      <c r="K983" s="147"/>
      <c r="L983" s="149" t="s">
        <v>166</v>
      </c>
      <c r="M983" s="150">
        <f>+SUM(M981:M982)-C981</f>
        <v>4.1257261456169488E-6</v>
      </c>
      <c r="N983" s="151">
        <f>+SUM(N981:N982)</f>
        <v>9.6048963281291609E-3</v>
      </c>
      <c r="O983" s="311"/>
    </row>
    <row r="984" spans="2:15" x14ac:dyDescent="0.25">
      <c r="B984" s="141"/>
      <c r="C984" s="142"/>
      <c r="D984" s="143"/>
      <c r="E984" s="144"/>
      <c r="F984" s="142"/>
      <c r="G984" s="142"/>
      <c r="H984" s="146"/>
      <c r="I984" s="152"/>
      <c r="J984" s="142"/>
      <c r="K984" s="142"/>
      <c r="L984" s="142"/>
      <c r="M984" s="142"/>
      <c r="N984" s="142"/>
      <c r="O984" s="312"/>
    </row>
    <row r="985" spans="2:15" x14ac:dyDescent="0.25">
      <c r="B985" s="154" t="s">
        <v>128</v>
      </c>
      <c r="C985" s="142">
        <f>3.73/1000</f>
        <v>3.7299999999999998E-3</v>
      </c>
      <c r="D985" s="147">
        <f>+D946+O946</f>
        <v>335.28155657943057</v>
      </c>
      <c r="E985" s="144" t="s">
        <v>138</v>
      </c>
      <c r="F985" s="143">
        <v>240.22</v>
      </c>
      <c r="G985" s="155">
        <f>110/1000</f>
        <v>0.11</v>
      </c>
      <c r="H985" s="146">
        <f>+PI()*G985^2/4</f>
        <v>9.5033177771091243E-3</v>
      </c>
      <c r="I985" s="156">
        <f>+D981+O981</f>
        <v>336.4552873063364</v>
      </c>
      <c r="J985" s="147">
        <f>+D985</f>
        <v>335.28155657943057</v>
      </c>
      <c r="K985" s="147">
        <f>+I985-J985</f>
        <v>1.1737307269058306</v>
      </c>
      <c r="L985" s="142">
        <f>(-2*POWER(2*9.81*G985*ABS(K985)/F985,0.5))*(LOG10(($D$2/(3.7*G985))+((2.51*$D$3*POWER(F985,0.5))/(G985*POWER(2*9.81*G985*ABS(K985),0.5)))))</f>
        <v>0.74795840377855871</v>
      </c>
      <c r="M985" s="146">
        <f>+IF(K985&lt;0,-H985*L985,H985*L985)</f>
        <v>7.1080863951669413E-3</v>
      </c>
      <c r="N985" s="142">
        <f>+M985/K985</f>
        <v>6.0559770927230989E-3</v>
      </c>
      <c r="O985" s="311">
        <f>2*M988/N988</f>
        <v>1.2557007519754576E-3</v>
      </c>
    </row>
    <row r="986" spans="2:15" x14ac:dyDescent="0.25">
      <c r="B986" s="141"/>
      <c r="C986" s="142"/>
      <c r="D986" s="143"/>
      <c r="E986" s="144" t="s">
        <v>139</v>
      </c>
      <c r="F986" s="147">
        <v>237.3</v>
      </c>
      <c r="G986" s="155">
        <f>110/1000</f>
        <v>0.11</v>
      </c>
      <c r="H986" s="146">
        <f>+PI()*G986^2/4</f>
        <v>9.5033177771091243E-3</v>
      </c>
      <c r="I986" s="156">
        <f>+D951+O951</f>
        <v>335.08863572908456</v>
      </c>
      <c r="J986" s="147">
        <f>+D985</f>
        <v>335.28155657943057</v>
      </c>
      <c r="K986" s="147">
        <f>+I986-J986</f>
        <v>-0.19292085034601314</v>
      </c>
      <c r="L986" s="142">
        <f>(-2*POWER(2*9.81*G986*ABS(K986)/F986,0.5))*(LOG10(($D$2/(3.7*G986))+((2.51*$D$3*POWER(F986,0.5))/(G986*POWER(2*9.81*G986*ABS(K986),0.5)))))</f>
        <v>0.27282171405538763</v>
      </c>
      <c r="M986" s="146">
        <f>+IF(K986&lt;0,-H986*L986,H986*L986)</f>
        <v>-2.5927114451639475E-3</v>
      </c>
      <c r="N986" s="142">
        <f>+M986/K986</f>
        <v>1.3439249518721229E-2</v>
      </c>
      <c r="O986" s="311"/>
    </row>
    <row r="987" spans="2:15" x14ac:dyDescent="0.25">
      <c r="B987" s="141"/>
      <c r="C987" s="142"/>
      <c r="D987" s="143"/>
      <c r="E987" s="144" t="s">
        <v>112</v>
      </c>
      <c r="F987" s="143">
        <v>401.36</v>
      </c>
      <c r="G987" s="155">
        <f>110/1000</f>
        <v>0.11</v>
      </c>
      <c r="H987" s="146">
        <f>+PI()*G987^2/4</f>
        <v>9.5033177771091243E-3</v>
      </c>
      <c r="I987" s="156">
        <f>+D959+O959</f>
        <v>335.24336705816364</v>
      </c>
      <c r="J987" s="147">
        <f>+D985</f>
        <v>335.28155657943057</v>
      </c>
      <c r="K987" s="147">
        <f>+I987-J987</f>
        <v>-3.8189521266929205E-2</v>
      </c>
      <c r="L987" s="142">
        <f>(-2*POWER(2*9.81*G987*ABS(K987)/F987,0.5))*(LOG10(($D$2/(3.7*G987))+((2.51*$D$3*POWER(F987,0.5))/(G987*POWER(2*9.81*G987*ABS(K987),0.5)))))</f>
        <v>8.0038344139405956E-2</v>
      </c>
      <c r="M987" s="146">
        <f>+IF(K987&lt;0,-H987*L987,H987*L987)</f>
        <v>-7.6062981871039448E-4</v>
      </c>
      <c r="N987" s="142">
        <f>+M987/K987</f>
        <v>1.9917238904198397E-2</v>
      </c>
      <c r="O987" s="311"/>
    </row>
    <row r="988" spans="2:15" ht="15.75" x14ac:dyDescent="0.3">
      <c r="B988" s="141"/>
      <c r="C988" s="142"/>
      <c r="D988" s="143"/>
      <c r="E988" s="144"/>
      <c r="F988" s="143"/>
      <c r="G988" s="155"/>
      <c r="H988" s="146"/>
      <c r="I988" s="156"/>
      <c r="J988" s="147"/>
      <c r="K988" s="147"/>
      <c r="L988" s="149" t="s">
        <v>166</v>
      </c>
      <c r="M988" s="150">
        <f>+SUM(M985:M987)-C985</f>
        <v>2.4745131292599684E-5</v>
      </c>
      <c r="N988" s="151">
        <f>+SUM(N985:N987)</f>
        <v>3.9412465515642731E-2</v>
      </c>
      <c r="O988" s="312"/>
    </row>
    <row r="989" spans="2:15" x14ac:dyDescent="0.25">
      <c r="B989" s="141"/>
      <c r="C989" s="142"/>
      <c r="D989" s="143"/>
      <c r="E989" s="144"/>
      <c r="F989" s="142"/>
      <c r="G989" s="142"/>
      <c r="H989" s="146"/>
      <c r="I989" s="152"/>
      <c r="J989" s="143"/>
      <c r="K989" s="142"/>
      <c r="L989" s="142"/>
      <c r="M989" s="142"/>
      <c r="N989" s="142"/>
      <c r="O989" s="312"/>
    </row>
    <row r="990" spans="2:15" x14ac:dyDescent="0.25">
      <c r="B990" s="154" t="s">
        <v>141</v>
      </c>
      <c r="C990" s="179">
        <f>1.9/1000</f>
        <v>1.9E-3</v>
      </c>
      <c r="D990" s="147">
        <f>+D951+O951</f>
        <v>335.08863572908456</v>
      </c>
      <c r="E990" s="144" t="s">
        <v>139</v>
      </c>
      <c r="F990" s="147">
        <v>237.3</v>
      </c>
      <c r="G990" s="155">
        <f>110/1000</f>
        <v>0.11</v>
      </c>
      <c r="H990" s="146">
        <f>+PI()*G990^2/4</f>
        <v>9.5033177771091243E-3</v>
      </c>
      <c r="I990" s="156">
        <f>+D985+O985</f>
        <v>335.28281228018255</v>
      </c>
      <c r="J990" s="147">
        <f>+D990</f>
        <v>335.08863572908456</v>
      </c>
      <c r="K990" s="147">
        <f>+I990-J990</f>
        <v>0.19417655109799625</v>
      </c>
      <c r="L990" s="142">
        <f>(-2*POWER(2*9.81*G990*ABS(K990)/F990,0.5))*(LOG10(($D$2/(3.7*G990))+((2.51*$D$3*POWER(F990,0.5))/(G990*POWER(2*9.81*G990*ABS(K990),0.5)))))</f>
        <v>0.27382577510429523</v>
      </c>
      <c r="M990" s="146">
        <f>+IF(K990&lt;0,-H990*L990,H990*L990)</f>
        <v>2.6022533563793341E-3</v>
      </c>
      <c r="N990" s="142">
        <f>+M990/K990</f>
        <v>1.3401480980399323E-2</v>
      </c>
      <c r="O990" s="311">
        <f>2*M992/N992</f>
        <v>1.2703623133525669E-3</v>
      </c>
    </row>
    <row r="991" spans="2:15" x14ac:dyDescent="0.25">
      <c r="B991" s="141"/>
      <c r="C991" s="142"/>
      <c r="D991" s="143"/>
      <c r="E991" s="144" t="s">
        <v>117</v>
      </c>
      <c r="F991" s="143">
        <v>401.35</v>
      </c>
      <c r="G991" s="143">
        <f>75/1000</f>
        <v>7.4999999999999997E-2</v>
      </c>
      <c r="H991" s="146">
        <f>+PI()*G991^2/4</f>
        <v>4.4178646691106467E-3</v>
      </c>
      <c r="I991" s="156">
        <f>+D955+O955</f>
        <v>334.8900225341543</v>
      </c>
      <c r="J991" s="147">
        <f>+D990</f>
        <v>335.08863572908456</v>
      </c>
      <c r="K991" s="147">
        <f>+I991-J991</f>
        <v>-0.19861319493026031</v>
      </c>
      <c r="L991" s="142">
        <f>(-2*POWER(2*9.81*G991*ABS(K991)/F991,0.5))*(LOG10(($D$2/(3.7*G991))+((2.51*$D$3*POWER(F991,0.5))/(G991*POWER(2*9.81*G991*ABS(K991),0.5)))))</f>
        <v>0.15653024088154086</v>
      </c>
      <c r="M991" s="146">
        <f>+IF(K991&lt;0,-H991*L991,H991*L991)</f>
        <v>-6.9152942083793836E-4</v>
      </c>
      <c r="N991" s="142">
        <f>+M991/K991</f>
        <v>3.4817899237800255E-3</v>
      </c>
      <c r="O991" s="311"/>
    </row>
    <row r="992" spans="2:15" ht="15.75" x14ac:dyDescent="0.3">
      <c r="B992" s="141"/>
      <c r="C992" s="142"/>
      <c r="D992" s="143"/>
      <c r="E992" s="144"/>
      <c r="F992" s="142"/>
      <c r="G992" s="142"/>
      <c r="H992" s="146"/>
      <c r="I992" s="152"/>
      <c r="J992" s="143"/>
      <c r="K992" s="142"/>
      <c r="L992" s="149" t="s">
        <v>166</v>
      </c>
      <c r="M992" s="150">
        <f>+SUM(M990:M991)-C990</f>
        <v>1.072393554139568E-5</v>
      </c>
      <c r="N992" s="151">
        <f>+SUM(N990:N991)</f>
        <v>1.6883270904179348E-2</v>
      </c>
      <c r="O992" s="312"/>
    </row>
    <row r="993" spans="2:15" ht="15.75" x14ac:dyDescent="0.3">
      <c r="B993" s="141"/>
      <c r="C993" s="142"/>
      <c r="D993" s="143"/>
      <c r="E993" s="144"/>
      <c r="F993" s="142"/>
      <c r="G993" s="142"/>
      <c r="H993" s="146"/>
      <c r="I993" s="152"/>
      <c r="J993" s="143"/>
      <c r="K993" s="142"/>
      <c r="L993" s="149"/>
      <c r="M993" s="150"/>
      <c r="N993" s="151"/>
      <c r="O993" s="312"/>
    </row>
    <row r="994" spans="2:15" x14ac:dyDescent="0.25">
      <c r="B994" s="154" t="s">
        <v>145</v>
      </c>
      <c r="C994" s="143">
        <f>1.95/1000</f>
        <v>1.9499999999999999E-3</v>
      </c>
      <c r="D994" s="147">
        <f>+D955+O955</f>
        <v>334.8900225341543</v>
      </c>
      <c r="E994" s="144" t="s">
        <v>117</v>
      </c>
      <c r="F994" s="143">
        <v>401.35</v>
      </c>
      <c r="G994" s="143">
        <f>75/1000</f>
        <v>7.4999999999999997E-2</v>
      </c>
      <c r="H994" s="146">
        <f>+PI()*G994^2/4</f>
        <v>4.4178646691106467E-3</v>
      </c>
      <c r="I994" s="147">
        <f>+D990+O990</f>
        <v>335.08990609139789</v>
      </c>
      <c r="J994" s="147">
        <f>+D994</f>
        <v>334.8900225341543</v>
      </c>
      <c r="K994" s="147">
        <f>+I994-J994</f>
        <v>0.19988355724359508</v>
      </c>
      <c r="L994" s="262">
        <f>(-2*POWER(2*9.81*G994*ABS(K994)/F994,0.5))*(LOG10(($D$2/(3.7*G994))+((2.51*$D$3*POWER(F994,0.5))/(G994*POWER(2*9.81*G994*ABS(K994),0.5)))))</f>
        <v>0.15710467612299822</v>
      </c>
      <c r="M994" s="146">
        <f>+IF(K994&lt;0,-H994*L994,H994*L994)</f>
        <v>6.9406719799586486E-4</v>
      </c>
      <c r="N994" s="142">
        <f>+M994/K994</f>
        <v>3.4723576444560451E-3</v>
      </c>
      <c r="O994" s="311">
        <f>2*M996/N996</f>
        <v>1.2760634828124055E-3</v>
      </c>
    </row>
    <row r="995" spans="2:15" x14ac:dyDescent="0.25">
      <c r="B995" s="141"/>
      <c r="C995" s="142"/>
      <c r="D995" s="143"/>
      <c r="E995" s="144" t="s">
        <v>167</v>
      </c>
      <c r="F995" s="143">
        <v>249.85</v>
      </c>
      <c r="G995" s="143">
        <f>75/1000</f>
        <v>7.4999999999999997E-2</v>
      </c>
      <c r="H995" s="146">
        <f>+PI()*G995^2/4</f>
        <v>4.4178646691106467E-3</v>
      </c>
      <c r="I995" s="147">
        <f>+D959+O959</f>
        <v>335.24336705816364</v>
      </c>
      <c r="J995" s="147">
        <f>+D994</f>
        <v>334.8900225341543</v>
      </c>
      <c r="K995" s="147">
        <f>+I995-J995</f>
        <v>0.35334452400934424</v>
      </c>
      <c r="L995" s="142">
        <f>(-2*POWER(2*9.81*G995*ABS(K995)/F995,0.5))*(LOG10(($D$2/(3.7*G995))+((2.51*$D$3*POWER(F995,0.5))/(G995*POWER(2*9.81*G995*ABS(K995),0.5)))))</f>
        <v>0.28530168079222262</v>
      </c>
      <c r="M995" s="146">
        <f>+IF(K995&lt;0,-H995*L995,H995*L995)</f>
        <v>1.260424215609844E-3</v>
      </c>
      <c r="N995" s="142">
        <f>+M995/K995</f>
        <v>3.5671253690534397E-3</v>
      </c>
      <c r="O995" s="311"/>
    </row>
    <row r="996" spans="2:15" ht="15.75" x14ac:dyDescent="0.3">
      <c r="B996" s="141"/>
      <c r="C996" s="142"/>
      <c r="D996" s="152"/>
      <c r="E996" s="144"/>
      <c r="F996" s="142"/>
      <c r="G996" s="142"/>
      <c r="H996" s="146"/>
      <c r="I996" s="152"/>
      <c r="J996" s="143"/>
      <c r="K996" s="142"/>
      <c r="L996" s="149" t="s">
        <v>166</v>
      </c>
      <c r="M996" s="150">
        <f>+SUM(M994:M995)-C994</f>
        <v>4.4914136057088404E-6</v>
      </c>
      <c r="N996" s="151">
        <f>+SUM(N994:N995)</f>
        <v>7.0394830135094844E-3</v>
      </c>
      <c r="O996" s="312"/>
    </row>
    <row r="997" spans="2:15" x14ac:dyDescent="0.25">
      <c r="B997" s="141"/>
      <c r="C997" s="142"/>
      <c r="D997" s="152"/>
      <c r="E997" s="144"/>
      <c r="F997" s="142"/>
      <c r="G997" s="142"/>
      <c r="H997" s="146"/>
      <c r="I997" s="152"/>
      <c r="J997" s="143"/>
      <c r="K997" s="142"/>
      <c r="L997" s="142"/>
      <c r="M997" s="142"/>
      <c r="N997" s="142"/>
      <c r="O997" s="312"/>
    </row>
    <row r="998" spans="2:15" x14ac:dyDescent="0.25">
      <c r="B998" s="154" t="s">
        <v>146</v>
      </c>
      <c r="C998" s="143">
        <f>4.52/1000</f>
        <v>4.5199999999999997E-3</v>
      </c>
      <c r="D998" s="156">
        <f>+D959+O959</f>
        <v>335.24336705816364</v>
      </c>
      <c r="E998" s="144" t="s">
        <v>112</v>
      </c>
      <c r="F998" s="143">
        <v>401.36</v>
      </c>
      <c r="G998" s="145">
        <f>110/1000</f>
        <v>0.11</v>
      </c>
      <c r="H998" s="146">
        <f>+PI()*G998^2/4</f>
        <v>9.5033177771091243E-3</v>
      </c>
      <c r="I998" s="156">
        <f>+D985+O985</f>
        <v>335.28281228018255</v>
      </c>
      <c r="J998" s="147">
        <f>+D998</f>
        <v>335.24336705816364</v>
      </c>
      <c r="K998" s="147">
        <f>+I998-J998</f>
        <v>3.9445222018912318E-2</v>
      </c>
      <c r="L998" s="142">
        <f>(-2*POWER(2*9.81*G998*ABS(K998)/F998,0.5))*(LOG10(($D$2/(3.7*G998))+((2.51*$D$3*POWER(F998,0.5))/(G998*POWER(2*9.81*G998*ABS(K998),0.5)))))</f>
        <v>8.1547715968357498E-2</v>
      </c>
      <c r="M998" s="146">
        <f>+IF(K998&lt;0,-H998*L998,H998*L998)</f>
        <v>7.7497385884473739E-4</v>
      </c>
      <c r="N998" s="142">
        <f>+M998/K998</f>
        <v>1.9646837289270934E-2</v>
      </c>
      <c r="O998" s="311">
        <f>2*M1002/N1002</f>
        <v>1.1995389790644521E-3</v>
      </c>
    </row>
    <row r="999" spans="2:15" x14ac:dyDescent="0.25">
      <c r="B999" s="141"/>
      <c r="C999" s="142"/>
      <c r="D999" s="152"/>
      <c r="E999" s="144" t="s">
        <v>167</v>
      </c>
      <c r="F999" s="143">
        <v>249.85</v>
      </c>
      <c r="G999" s="145">
        <f>75/1000</f>
        <v>7.4999999999999997E-2</v>
      </c>
      <c r="H999" s="146">
        <f>+PI()*G999^2/4</f>
        <v>4.4178646691106467E-3</v>
      </c>
      <c r="I999" s="156">
        <f>+D994+O994</f>
        <v>334.8912985976371</v>
      </c>
      <c r="J999" s="147">
        <f>+D998</f>
        <v>335.24336705816364</v>
      </c>
      <c r="K999" s="147">
        <f>+I999-J999</f>
        <v>-0.35206846052653873</v>
      </c>
      <c r="L999" s="142">
        <f>(-2*POWER(2*9.81*G999*ABS(K999)/F999,0.5))*(LOG10(($D$2/(3.7*G999))+((2.51*$D$3*POWER(F999,0.5))/(G999*POWER(2*9.81*G999*ABS(K999),0.5)))))</f>
        <v>0.28471501726602416</v>
      </c>
      <c r="M999" s="146">
        <f>+IF(K999&lt;0,-H999*L999,H999*L999)</f>
        <v>-1.257832415544796E-3</v>
      </c>
      <c r="N999" s="142">
        <f>+M999/K999</f>
        <v>3.5726926906875867E-3</v>
      </c>
      <c r="O999" s="311"/>
    </row>
    <row r="1000" spans="2:15" x14ac:dyDescent="0.25">
      <c r="B1000" s="141"/>
      <c r="C1000" s="142"/>
      <c r="D1000" s="152"/>
      <c r="E1000" s="144" t="s">
        <v>140</v>
      </c>
      <c r="F1000" s="143">
        <v>298.01</v>
      </c>
      <c r="G1000" s="145">
        <f>63/1000</f>
        <v>6.3E-2</v>
      </c>
      <c r="H1000" s="146">
        <f>+PI()*G1000^2/4</f>
        <v>3.1172453105244723E-3</v>
      </c>
      <c r="I1000" s="156">
        <f>+D965+O965</f>
        <v>335.20436332704008</v>
      </c>
      <c r="J1000" s="147">
        <f>+D998</f>
        <v>335.24336705816364</v>
      </c>
      <c r="K1000" s="147">
        <f>+I1000-J1000</f>
        <v>-3.9003731123557372E-2</v>
      </c>
      <c r="L1000" s="142">
        <f>(-2*POWER(2*9.81*G1000*ABS(K1000)/F1000,0.5))*(LOG10(($D$2/(3.7*G1000))+((2.51*$D$3*POWER(F1000,0.5))/(G1000*POWER(2*9.81*G1000*ABS(K1000),0.5)))))</f>
        <v>6.356819173068301E-2</v>
      </c>
      <c r="M1000" s="146">
        <f>+IF(K1000&lt;0,-H1000*L1000,H1000*L1000)</f>
        <v>-1.9815764757099216E-4</v>
      </c>
      <c r="N1000" s="142">
        <f>+M1000/K1000</f>
        <v>5.0804792737202883E-3</v>
      </c>
      <c r="O1000" s="311"/>
    </row>
    <row r="1001" spans="2:15" x14ac:dyDescent="0.25">
      <c r="B1001" s="141"/>
      <c r="C1001" s="142"/>
      <c r="D1001" s="142"/>
      <c r="E1001" s="144" t="s">
        <v>168</v>
      </c>
      <c r="F1001" s="143">
        <v>184.94</v>
      </c>
      <c r="G1001" s="145">
        <f>110/1000</f>
        <v>0.11</v>
      </c>
      <c r="H1001" s="146">
        <f>+PI()*G1001^2/4</f>
        <v>9.5033177771091243E-3</v>
      </c>
      <c r="I1001" s="156">
        <f>+D973+O973</f>
        <v>335.76461760507181</v>
      </c>
      <c r="J1001" s="147">
        <f>+D998</f>
        <v>335.24336705816364</v>
      </c>
      <c r="K1001" s="147">
        <f>+I1001-J1001</f>
        <v>0.52125054690816341</v>
      </c>
      <c r="L1001" s="142">
        <f>(-2*POWER(2*9.81*G1001*ABS(K1001)/F1001,0.5))*(LOG10(($D$2/(3.7*G1001))+((2.51*$D$3*POWER(F1001,0.5))/(G1001*POWER(2*9.81*G1001*ABS(K1001),0.5)))))</f>
        <v>0.54970282279422722</v>
      </c>
      <c r="M1001" s="146">
        <f>+IF(K1001&lt;0,-H1001*L1001,H1001*L1001)</f>
        <v>5.2240006079874463E-3</v>
      </c>
      <c r="N1001" s="142">
        <f>+M1001/K1001</f>
        <v>1.0022053001141191E-2</v>
      </c>
      <c r="O1001" s="311"/>
    </row>
    <row r="1002" spans="2:15" ht="15.75" x14ac:dyDescent="0.3">
      <c r="B1002" s="141"/>
      <c r="C1002" s="142"/>
      <c r="D1002" s="142"/>
      <c r="E1002" s="142"/>
      <c r="F1002" s="142"/>
      <c r="G1002" s="142"/>
      <c r="H1002" s="146"/>
      <c r="I1002" s="152"/>
      <c r="J1002" s="143"/>
      <c r="K1002" s="142"/>
      <c r="L1002" s="149" t="s">
        <v>166</v>
      </c>
      <c r="M1002" s="150">
        <f>+SUM(M998:M1001)-C998</f>
        <v>2.2984403716395582E-5</v>
      </c>
      <c r="N1002" s="151">
        <f>+SUM(N998:N1001)</f>
        <v>3.8322062254820002E-2</v>
      </c>
      <c r="O1002" s="312"/>
    </row>
    <row r="1003" spans="2:15" x14ac:dyDescent="0.25">
      <c r="B1003" s="141"/>
      <c r="C1003" s="142"/>
      <c r="D1003" s="142"/>
      <c r="E1003" s="142"/>
      <c r="F1003" s="142"/>
      <c r="G1003" s="142"/>
      <c r="H1003" s="146"/>
      <c r="I1003" s="142"/>
      <c r="J1003" s="143"/>
      <c r="K1003" s="142"/>
      <c r="L1003" s="142"/>
      <c r="M1003" s="142"/>
      <c r="N1003" s="142"/>
      <c r="O1003" s="312"/>
    </row>
    <row r="1004" spans="2:15" x14ac:dyDescent="0.25">
      <c r="B1004" s="154" t="s">
        <v>147</v>
      </c>
      <c r="C1004" s="142">
        <f>0.79/1000</f>
        <v>7.9000000000000001E-4</v>
      </c>
      <c r="D1004" s="147">
        <f>+D965+O965</f>
        <v>335.20436332704008</v>
      </c>
      <c r="E1004" s="144" t="s">
        <v>140</v>
      </c>
      <c r="F1004" s="143">
        <v>298.01</v>
      </c>
      <c r="G1004" s="143">
        <f>63/1000</f>
        <v>6.3E-2</v>
      </c>
      <c r="H1004" s="146">
        <f>+PI()*G1004^2/4</f>
        <v>3.1172453105244723E-3</v>
      </c>
      <c r="I1004" s="147">
        <f>+D998+O998</f>
        <v>335.24456659714269</v>
      </c>
      <c r="J1004" s="147">
        <f>+D1004</f>
        <v>335.20436332704008</v>
      </c>
      <c r="K1004" s="147">
        <f>+I1004-J1004</f>
        <v>4.0203270102608712E-2</v>
      </c>
      <c r="L1004" s="142">
        <f>(-2*POWER(2*9.81*G1004*ABS(K1004)/F1004,0.5))*(LOG10(($D$2/(3.7*G1004))+((2.51*$D$3*POWER(F1004,0.5))/(G1004*POWER(2*9.81*G1004*ABS(K1004),0.5)))))</f>
        <v>6.470782149353009E-2</v>
      </c>
      <c r="M1004" s="146">
        <f>+IF(K1004&lt;0,-H1004*L1004,H1004*L1004)</f>
        <v>2.0171015310496132E-4</v>
      </c>
      <c r="N1004" s="142">
        <f>+M1004/K1004</f>
        <v>5.0172573671282712E-3</v>
      </c>
      <c r="O1004" s="311">
        <f>2*M1006/N1006</f>
        <v>1.2092775257944773E-3</v>
      </c>
    </row>
    <row r="1005" spans="2:15" x14ac:dyDescent="0.25">
      <c r="B1005" s="141"/>
      <c r="C1005" s="142"/>
      <c r="D1005" s="142"/>
      <c r="E1005" s="144" t="s">
        <v>169</v>
      </c>
      <c r="F1005" s="143">
        <v>119.71</v>
      </c>
      <c r="G1005" s="143">
        <f>63/1000</f>
        <v>6.3E-2</v>
      </c>
      <c r="H1005" s="146">
        <f>+PI()*G1005^2/4</f>
        <v>3.1172453105244723E-3</v>
      </c>
      <c r="I1005" s="147">
        <f>+D969+O969</f>
        <v>335.30853236199846</v>
      </c>
      <c r="J1005" s="147">
        <f>+D1004</f>
        <v>335.20436332704008</v>
      </c>
      <c r="K1005" s="147">
        <f>+I1005-J1005</f>
        <v>0.1041690349583746</v>
      </c>
      <c r="L1005" s="142">
        <f>(-2*POWER(2*9.81*G1005*ABS(K1005)/F1005,0.5))*(LOG10(($D$2/(3.7*G1005))+((2.51*$D$3*POWER(F1005,0.5))/(G1005*POWER(2*9.81*G1005*ABS(K1005),0.5)))))</f>
        <v>0.19080172801110803</v>
      </c>
      <c r="M1005" s="146">
        <f>+IF(K1005&lt;0,-H1005*L1005,H1005*L1005)</f>
        <v>5.9477579188259235E-4</v>
      </c>
      <c r="N1005" s="142">
        <f>+M1005/K1005</f>
        <v>5.7097177882108789E-3</v>
      </c>
      <c r="O1005" s="311"/>
    </row>
    <row r="1006" spans="2:15" ht="15.75" x14ac:dyDescent="0.3">
      <c r="B1006" s="141"/>
      <c r="C1006" s="142"/>
      <c r="D1006" s="142"/>
      <c r="E1006" s="142"/>
      <c r="F1006" s="142"/>
      <c r="G1006" s="142"/>
      <c r="H1006" s="146"/>
      <c r="I1006" s="142"/>
      <c r="J1006" s="142"/>
      <c r="K1006" s="142"/>
      <c r="L1006" s="149" t="s">
        <v>166</v>
      </c>
      <c r="M1006" s="150">
        <f>+SUM(M1004:M1005)-C1004</f>
        <v>6.485944987553679E-6</v>
      </c>
      <c r="N1006" s="151">
        <f>+SUM(N1004:N1005)</f>
        <v>1.0726975155339151E-2</v>
      </c>
      <c r="O1006" s="312"/>
    </row>
    <row r="1007" spans="2:15" x14ac:dyDescent="0.25">
      <c r="B1007" s="141"/>
      <c r="C1007" s="142"/>
      <c r="D1007" s="142"/>
      <c r="E1007" s="142"/>
      <c r="F1007" s="142"/>
      <c r="G1007" s="142"/>
      <c r="H1007" s="146"/>
      <c r="I1007" s="142"/>
      <c r="J1007" s="142"/>
      <c r="K1007" s="142"/>
      <c r="L1007" s="142"/>
      <c r="M1007" s="142"/>
      <c r="N1007" s="142"/>
      <c r="O1007" s="312"/>
    </row>
    <row r="1008" spans="2:15" x14ac:dyDescent="0.25">
      <c r="B1008" s="154" t="s">
        <v>148</v>
      </c>
      <c r="C1008" s="142">
        <f>0.76/1000</f>
        <v>7.6000000000000004E-4</v>
      </c>
      <c r="D1008" s="147">
        <f>+D969+O969</f>
        <v>335.30853236199846</v>
      </c>
      <c r="E1008" s="144" t="s">
        <v>169</v>
      </c>
      <c r="F1008" s="143">
        <v>119.71</v>
      </c>
      <c r="G1008" s="143">
        <f>63/1000</f>
        <v>6.3E-2</v>
      </c>
      <c r="H1008" s="146">
        <f>+PI()*G1008^2/4</f>
        <v>3.1172453105244723E-3</v>
      </c>
      <c r="I1008" s="147">
        <f>+D1004+O1004</f>
        <v>335.20557260456587</v>
      </c>
      <c r="J1008" s="261">
        <f>+D1008</f>
        <v>335.30853236199846</v>
      </c>
      <c r="K1008" s="147">
        <f>+I1008-J1008</f>
        <v>-0.10295975743258623</v>
      </c>
      <c r="L1008" s="142">
        <f>(-2*POWER(2*9.81*G1008*ABS(K1008)/F1008,0.5))*(LOG10(($D$2/(3.7*G1008))+((2.51*$D$3*POWER(F1008,0.5))/(G1008*POWER(2*9.81*G1008*ABS(K1008),0.5)))))</f>
        <v>0.18952651988023489</v>
      </c>
      <c r="M1008" s="146">
        <f>+IF(K1008&lt;0,-H1008*L1008,H1008*L1008)</f>
        <v>-5.9080065531668541E-4</v>
      </c>
      <c r="N1008" s="142">
        <f>+M1008/K1008</f>
        <v>5.7381706216967062E-3</v>
      </c>
      <c r="O1008" s="311">
        <f>2*M1010/N1010</f>
        <v>1.1422883426980745E-3</v>
      </c>
    </row>
    <row r="1009" spans="2:15" x14ac:dyDescent="0.25">
      <c r="B1009" s="141"/>
      <c r="C1009" s="142"/>
      <c r="D1009" s="142"/>
      <c r="E1009" s="144" t="s">
        <v>122</v>
      </c>
      <c r="F1009" s="143">
        <v>283.68</v>
      </c>
      <c r="G1009" s="143">
        <f>75/1000</f>
        <v>7.4999999999999997E-2</v>
      </c>
      <c r="H1009" s="146">
        <f>+PI()*G1009^2/4</f>
        <v>4.4178646691106467E-3</v>
      </c>
      <c r="I1009" s="147">
        <f>+D973+O973</f>
        <v>335.76461760507181</v>
      </c>
      <c r="J1009" s="261">
        <f>+D1008</f>
        <v>335.30853236199846</v>
      </c>
      <c r="K1009" s="147">
        <f>+I1009-J1009</f>
        <v>0.45608524307334619</v>
      </c>
      <c r="L1009" s="262">
        <f>(-2*POWER(2*9.81*G1009*ABS(K1009)/F1009,0.5))*(LOG10(($D$2/(3.7*G1009))+((2.51*$D$3*POWER(F1009,0.5))/(G1009*POWER(2*9.81*G1009*ABS(K1009),0.5)))))</f>
        <v>0.30688486039165203</v>
      </c>
      <c r="M1009" s="146">
        <f>+IF(K1009&lt;0,-H1009*L1009,H1009*L1009)</f>
        <v>1.3557757822092328E-3</v>
      </c>
      <c r="N1009" s="142">
        <f>+M1009/K1009</f>
        <v>2.9726368103324078E-3</v>
      </c>
      <c r="O1009" s="311"/>
    </row>
    <row r="1010" spans="2:15" ht="15.75" x14ac:dyDescent="0.3">
      <c r="B1010" s="141"/>
      <c r="C1010" s="142"/>
      <c r="D1010" s="142"/>
      <c r="E1010" s="142"/>
      <c r="F1010" s="142"/>
      <c r="G1010" s="142"/>
      <c r="H1010" s="142"/>
      <c r="I1010" s="142"/>
      <c r="J1010" s="142"/>
      <c r="K1010" s="142"/>
      <c r="L1010" s="149" t="s">
        <v>166</v>
      </c>
      <c r="M1010" s="150">
        <f>+SUM(M1008:M1009)-C1008</f>
        <v>4.9751268925473041E-6</v>
      </c>
      <c r="N1010" s="151">
        <f>+SUM(N1008:N1009)</f>
        <v>8.7108074320291148E-3</v>
      </c>
      <c r="O1010" s="312"/>
    </row>
    <row r="1011" spans="2:15" x14ac:dyDescent="0.25">
      <c r="B1011" s="154"/>
      <c r="C1011" s="142"/>
      <c r="D1011" s="142"/>
      <c r="E1011" s="142"/>
      <c r="F1011" s="142"/>
      <c r="G1011" s="142"/>
      <c r="H1011" s="142"/>
      <c r="I1011" s="142"/>
      <c r="J1011" s="142"/>
      <c r="K1011" s="142"/>
      <c r="L1011" s="142"/>
      <c r="M1011" s="142"/>
      <c r="N1011" s="142"/>
      <c r="O1011" s="312"/>
    </row>
    <row r="1012" spans="2:15" x14ac:dyDescent="0.25">
      <c r="B1012" s="154" t="s">
        <v>142</v>
      </c>
      <c r="C1012" s="142">
        <f>3.71/1000</f>
        <v>3.7099999999999998E-3</v>
      </c>
      <c r="D1012" s="147">
        <f>+D973+O973</f>
        <v>335.76461760507181</v>
      </c>
      <c r="E1012" s="144" t="s">
        <v>168</v>
      </c>
      <c r="F1012" s="143">
        <v>184.94</v>
      </c>
      <c r="G1012" s="145">
        <f>110/1000</f>
        <v>0.11</v>
      </c>
      <c r="H1012" s="146">
        <f>+PI()*G1012^2/4</f>
        <v>9.5033177771091243E-3</v>
      </c>
      <c r="I1012" s="147">
        <f>+D998+O998</f>
        <v>335.24456659714269</v>
      </c>
      <c r="J1012" s="261">
        <f>+D1012</f>
        <v>335.76461760507181</v>
      </c>
      <c r="K1012" s="147">
        <f>+I1012-J1012</f>
        <v>-0.52005100792911207</v>
      </c>
      <c r="L1012" s="262">
        <f>(-2*POWER(2*9.81*G1012*ABS(K1012)/F1012,0.5))*(LOG10(($D$2/(3.7*G1012))+((2.51*$D$3*POWER(F1012,0.5))/(G1012*POWER(2*9.81*G1012*ABS(K1012),0.5)))))</f>
        <v>0.54899296232547834</v>
      </c>
      <c r="M1012" s="146">
        <f>+IF(K1012&lt;0,-H1012*L1012,H1012*L1012)</f>
        <v>-5.2172545783755178E-3</v>
      </c>
      <c r="N1012" s="142">
        <f>+M1012/K1012</f>
        <v>1.0032197801425431E-2</v>
      </c>
      <c r="O1012" s="311">
        <f>2*M1015/N1015</f>
        <v>9.6132752118276003E-4</v>
      </c>
    </row>
    <row r="1013" spans="2:15" x14ac:dyDescent="0.25">
      <c r="B1013" s="141"/>
      <c r="C1013" s="142"/>
      <c r="D1013" s="142"/>
      <c r="E1013" s="144" t="s">
        <v>171</v>
      </c>
      <c r="F1013" s="143">
        <v>283.68</v>
      </c>
      <c r="G1013" s="143">
        <f>75/1000</f>
        <v>7.4999999999999997E-2</v>
      </c>
      <c r="H1013" s="146">
        <f>+PI()*G1013^2/4</f>
        <v>4.4178646691106467E-3</v>
      </c>
      <c r="I1013" s="147">
        <f>+D1008+O1008</f>
        <v>335.30967465034115</v>
      </c>
      <c r="J1013" s="261">
        <f>+D1012</f>
        <v>335.76461760507181</v>
      </c>
      <c r="K1013" s="147">
        <f>+I1013-J1013</f>
        <v>-0.45494295473065449</v>
      </c>
      <c r="L1013" s="262">
        <f>(-2*POWER(2*9.81*G1013*ABS(K1013)/F1013,0.5))*(LOG10(($D$2/(3.7*G1013))+((2.51*$D$3*POWER(F1013,0.5))/(G1013*POWER(2*9.81*G1013*ABS(K1013),0.5)))))</f>
        <v>0.30644781756390888</v>
      </c>
      <c r="M1013" s="146">
        <f>+IF(K1013&lt;0,-H1013*L1013,H1013*L1013)</f>
        <v>-1.3538449861416582E-3</v>
      </c>
      <c r="N1013" s="142">
        <f>+M1013/K1013</f>
        <v>2.9758565817184527E-3</v>
      </c>
      <c r="O1013" s="311"/>
    </row>
    <row r="1014" spans="2:15" x14ac:dyDescent="0.25">
      <c r="B1014" s="141"/>
      <c r="C1014" s="142"/>
      <c r="D1014" s="142"/>
      <c r="E1014" s="144" t="s">
        <v>170</v>
      </c>
      <c r="F1014" s="143">
        <v>372.26</v>
      </c>
      <c r="G1014" s="145">
        <f>110/1000</f>
        <v>0.11</v>
      </c>
      <c r="H1014" s="146">
        <f>+PI()*G1014^2/4</f>
        <v>9.5033177771091243E-3</v>
      </c>
      <c r="I1014" s="147">
        <v>339.29610096713299</v>
      </c>
      <c r="J1014" s="261">
        <f>+D1012</f>
        <v>335.76461760507181</v>
      </c>
      <c r="K1014" s="147">
        <f>+I1014-J1014</f>
        <v>3.5314833620611807</v>
      </c>
      <c r="L1014" s="262">
        <f>(-2*POWER(2*9.81*G1014*ABS(K1014)/F1014,0.5))*(LOG10(($D$2/(3.7*G1014))+((2.51*$D$3*POWER(F1014,0.5))/(G1014*POWER(2*9.81*G1014*ABS(K1014),0.5)))))</f>
        <v>1.0826484696714496</v>
      </c>
      <c r="M1014" s="146">
        <f>+IF(K1014&lt;0,-H1014*L1014,H1014*L1014)</f>
        <v>1.0288752448188675E-2</v>
      </c>
      <c r="N1014" s="142">
        <f>+M1014/K1014</f>
        <v>2.9134364779177541E-3</v>
      </c>
      <c r="O1014" s="311"/>
    </row>
    <row r="1015" spans="2:15" ht="16.5" thickBot="1" x14ac:dyDescent="0.35">
      <c r="B1015" s="299"/>
      <c r="C1015" s="300"/>
      <c r="D1015" s="300"/>
      <c r="E1015" s="300"/>
      <c r="F1015" s="300"/>
      <c r="G1015" s="300"/>
      <c r="H1015" s="300"/>
      <c r="I1015" s="300"/>
      <c r="J1015" s="300"/>
      <c r="K1015" s="300"/>
      <c r="L1015" s="301" t="s">
        <v>166</v>
      </c>
      <c r="M1015" s="302">
        <f>+SUM(M1012:M1014)-C1012</f>
        <v>7.6528836714991749E-6</v>
      </c>
      <c r="N1015" s="303">
        <f>+SUM(N1012:N1014)</f>
        <v>1.5921490861061635E-2</v>
      </c>
      <c r="O1015" s="313"/>
    </row>
    <row r="1017" spans="2:15" ht="15.75" thickBot="1" x14ac:dyDescent="0.3"/>
    <row r="1018" spans="2:15" ht="15.75" thickBot="1" x14ac:dyDescent="0.3">
      <c r="B1018" s="131">
        <f>+B979+1</f>
        <v>27</v>
      </c>
      <c r="D1018" s="297"/>
    </row>
    <row r="1019" spans="2:15" ht="32.25" thickBot="1" x14ac:dyDescent="0.3">
      <c r="B1019" s="125" t="s">
        <v>151</v>
      </c>
      <c r="C1019" s="298" t="s">
        <v>161</v>
      </c>
      <c r="D1019" s="298" t="s">
        <v>153</v>
      </c>
      <c r="E1019" s="125" t="s">
        <v>152</v>
      </c>
      <c r="F1019" s="125" t="s">
        <v>78</v>
      </c>
      <c r="G1019" s="125" t="s">
        <v>115</v>
      </c>
      <c r="H1019" s="125" t="s">
        <v>154</v>
      </c>
      <c r="I1019" s="125" t="s">
        <v>155</v>
      </c>
      <c r="J1019" s="125" t="s">
        <v>156</v>
      </c>
      <c r="K1019" s="125" t="s">
        <v>157</v>
      </c>
      <c r="L1019" s="125" t="s">
        <v>82</v>
      </c>
      <c r="M1019" s="125" t="s">
        <v>164</v>
      </c>
      <c r="N1019" s="125" t="s">
        <v>158</v>
      </c>
      <c r="O1019" s="309" t="s">
        <v>165</v>
      </c>
    </row>
    <row r="1020" spans="2:15" x14ac:dyDescent="0.25">
      <c r="B1020" s="132" t="s">
        <v>127</v>
      </c>
      <c r="C1020" s="133">
        <f>2.97/1000</f>
        <v>2.97E-3</v>
      </c>
      <c r="D1020" s="134">
        <f>+D981+O981</f>
        <v>336.4552873063364</v>
      </c>
      <c r="E1020" s="135" t="s">
        <v>110</v>
      </c>
      <c r="F1020" s="136">
        <v>310.83</v>
      </c>
      <c r="G1020" s="137">
        <f>110/1000</f>
        <v>0.11</v>
      </c>
      <c r="H1020" s="138">
        <f>+PI()*G1020^2/4</f>
        <v>9.5033177771091243E-3</v>
      </c>
      <c r="I1020" s="134">
        <v>339.29610096713299</v>
      </c>
      <c r="J1020" s="134">
        <f>+D1020</f>
        <v>336.4552873063364</v>
      </c>
      <c r="K1020" s="134">
        <f>+I1020-J1020</f>
        <v>2.8408136607965844</v>
      </c>
      <c r="L1020" s="133">
        <f>(-2*POWER(2*9.81*G1020*ABS(K1020)/F1020,0.5))*(LOG10(($D$2/(3.7*G1020))+((2.51*$D$3*POWER(F1020,0.5))/(G1020*POWER(2*9.81*G1020*ABS(K1020),0.5)))))</f>
        <v>1.0604307115035718</v>
      </c>
      <c r="M1020" s="139">
        <f>+IF(K1020&lt;0,-H1020*L1020,H1020*L1020)</f>
        <v>1.0077610032024372E-2</v>
      </c>
      <c r="N1020" s="133">
        <f>+M1020/K1020</f>
        <v>3.5474378946764632E-3</v>
      </c>
      <c r="O1020" s="310">
        <f>2*M1022/N1022</f>
        <v>7.8552812669103512E-4</v>
      </c>
    </row>
    <row r="1021" spans="2:15" x14ac:dyDescent="0.25">
      <c r="B1021" s="141"/>
      <c r="C1021" s="142"/>
      <c r="D1021" s="143"/>
      <c r="E1021" s="144" t="s">
        <v>138</v>
      </c>
      <c r="F1021" s="143">
        <v>240.22</v>
      </c>
      <c r="G1021" s="145">
        <f>110/1000</f>
        <v>0.11</v>
      </c>
      <c r="H1021" s="146">
        <f>+PI()*G1021^2/4</f>
        <v>9.5033177771091243E-3</v>
      </c>
      <c r="I1021" s="147">
        <f>+D985+O985</f>
        <v>335.28281228018255</v>
      </c>
      <c r="J1021" s="147">
        <f>+D1020</f>
        <v>336.4552873063364</v>
      </c>
      <c r="K1021" s="147">
        <f>+I1021-J1021</f>
        <v>-1.1724750261538475</v>
      </c>
      <c r="L1021" s="142">
        <f>(-2*POWER(2*9.81*G1021*ABS(K1021)/F1021,0.5))*(LOG10(($D$2/(3.7*G1021))+((2.51*$D$3*POWER(F1021,0.5))/(G1021*POWER(2*9.81*G1021*ABS(K1021),0.5)))))</f>
        <v>0.74751125853300882</v>
      </c>
      <c r="M1021" s="146">
        <f>+IF(K1021&lt;0,-H1021*L1021,H1021*L1021)</f>
        <v>-7.1038370318059572E-3</v>
      </c>
      <c r="N1021" s="142">
        <f>+M1021/K1021</f>
        <v>6.0588386731862216E-3</v>
      </c>
      <c r="O1021" s="311"/>
    </row>
    <row r="1022" spans="2:15" ht="15.75" x14ac:dyDescent="0.3">
      <c r="B1022" s="141"/>
      <c r="C1022" s="142"/>
      <c r="D1022" s="143"/>
      <c r="E1022" s="144"/>
      <c r="F1022" s="143"/>
      <c r="G1022" s="145"/>
      <c r="H1022" s="146"/>
      <c r="I1022" s="147"/>
      <c r="J1022" s="147"/>
      <c r="K1022" s="147"/>
      <c r="L1022" s="149" t="s">
        <v>166</v>
      </c>
      <c r="M1022" s="150">
        <f>+SUM(M1020:M1021)-C1020</f>
        <v>3.7730002184145801E-6</v>
      </c>
      <c r="N1022" s="151">
        <f>+SUM(N1020:N1021)</f>
        <v>9.6062765678626844E-3</v>
      </c>
      <c r="O1022" s="311"/>
    </row>
    <row r="1023" spans="2:15" x14ac:dyDescent="0.25">
      <c r="B1023" s="141"/>
      <c r="C1023" s="142"/>
      <c r="D1023" s="143"/>
      <c r="E1023" s="144"/>
      <c r="F1023" s="142"/>
      <c r="G1023" s="142"/>
      <c r="H1023" s="146"/>
      <c r="I1023" s="152"/>
      <c r="J1023" s="142"/>
      <c r="K1023" s="142"/>
      <c r="L1023" s="142"/>
      <c r="M1023" s="142"/>
      <c r="N1023" s="142"/>
      <c r="O1023" s="312"/>
    </row>
    <row r="1024" spans="2:15" x14ac:dyDescent="0.25">
      <c r="B1024" s="154" t="s">
        <v>128</v>
      </c>
      <c r="C1024" s="142">
        <f>3.73/1000</f>
        <v>3.7299999999999998E-3</v>
      </c>
      <c r="D1024" s="147">
        <f>+D985+O985</f>
        <v>335.28281228018255</v>
      </c>
      <c r="E1024" s="144" t="s">
        <v>138</v>
      </c>
      <c r="F1024" s="143">
        <v>240.22</v>
      </c>
      <c r="G1024" s="155">
        <f>110/1000</f>
        <v>0.11</v>
      </c>
      <c r="H1024" s="146">
        <f>+PI()*G1024^2/4</f>
        <v>9.5033177771091243E-3</v>
      </c>
      <c r="I1024" s="156">
        <f>+D1020+O1020</f>
        <v>336.4560728344631</v>
      </c>
      <c r="J1024" s="147">
        <f>+D1024</f>
        <v>335.28281228018255</v>
      </c>
      <c r="K1024" s="147">
        <f>+I1024-J1024</f>
        <v>1.1732605542805459</v>
      </c>
      <c r="L1024" s="142">
        <f>(-2*POWER(2*9.81*G1024*ABS(K1024)/F1024,0.5))*(LOG10(($D$2/(3.7*G1024))+((2.51*$D$3*POWER(F1024,0.5))/(G1024*POWER(2*9.81*G1024*ABS(K1024),0.5)))))</f>
        <v>0.74779100410356902</v>
      </c>
      <c r="M1024" s="146">
        <f>+IF(K1024&lt;0,-H1024*L1024,H1024*L1024)</f>
        <v>7.1064955428597294E-3</v>
      </c>
      <c r="N1024" s="142">
        <f>+M1024/K1024</f>
        <v>6.0570480418286098E-3</v>
      </c>
      <c r="O1024" s="311">
        <f>2*M1027/N1027</f>
        <v>1.1481754137283274E-3</v>
      </c>
    </row>
    <row r="1025" spans="2:15" x14ac:dyDescent="0.25">
      <c r="B1025" s="141"/>
      <c r="C1025" s="142"/>
      <c r="D1025" s="143"/>
      <c r="E1025" s="144" t="s">
        <v>139</v>
      </c>
      <c r="F1025" s="147">
        <v>237.3</v>
      </c>
      <c r="G1025" s="155">
        <f>110/1000</f>
        <v>0.11</v>
      </c>
      <c r="H1025" s="146">
        <f>+PI()*G1025^2/4</f>
        <v>9.5033177771091243E-3</v>
      </c>
      <c r="I1025" s="156">
        <f>+D990+O990</f>
        <v>335.08990609139789</v>
      </c>
      <c r="J1025" s="147">
        <f>+D1024</f>
        <v>335.28281228018255</v>
      </c>
      <c r="K1025" s="147">
        <f>+I1025-J1025</f>
        <v>-0.19290618878466148</v>
      </c>
      <c r="L1025" s="142">
        <f>(-2*POWER(2*9.81*G1025*ABS(K1025)/F1025,0.5))*(LOG10(($D$2/(3.7*G1025))+((2.51*$D$3*POWER(F1025,0.5))/(G1025*POWER(2*9.81*G1025*ABS(K1025),0.5)))))</f>
        <v>0.27280997361007137</v>
      </c>
      <c r="M1025" s="146">
        <f>+IF(K1025&lt;0,-H1025*L1025,H1025*L1025)</f>
        <v>-2.5925998719812621E-3</v>
      </c>
      <c r="N1025" s="142">
        <f>+M1025/K1025</f>
        <v>1.3439692569300332E-2</v>
      </c>
      <c r="O1025" s="311"/>
    </row>
    <row r="1026" spans="2:15" x14ac:dyDescent="0.25">
      <c r="B1026" s="141"/>
      <c r="C1026" s="142"/>
      <c r="D1026" s="143"/>
      <c r="E1026" s="144" t="s">
        <v>112</v>
      </c>
      <c r="F1026" s="143">
        <v>401.36</v>
      </c>
      <c r="G1026" s="155">
        <f>110/1000</f>
        <v>0.11</v>
      </c>
      <c r="H1026" s="146">
        <f>+PI()*G1026^2/4</f>
        <v>9.5033177771091243E-3</v>
      </c>
      <c r="I1026" s="156">
        <f>+D998+O998</f>
        <v>335.24456659714269</v>
      </c>
      <c r="J1026" s="147">
        <f>+D1024</f>
        <v>335.28281228018255</v>
      </c>
      <c r="K1026" s="147">
        <f>+I1026-J1026</f>
        <v>-3.8245683039860978E-2</v>
      </c>
      <c r="L1026" s="142">
        <f>(-2*POWER(2*9.81*G1026*ABS(K1026)/F1026,0.5))*(LOG10(($D$2/(3.7*G1026))+((2.51*$D$3*POWER(F1026,0.5))/(G1026*POWER(2*9.81*G1026*ABS(K1026),0.5)))))</f>
        <v>8.0106306386756795E-2</v>
      </c>
      <c r="M1026" s="146">
        <f>+IF(K1026&lt;0,-H1026*L1026,H1026*L1026)</f>
        <v>-7.61275685543816E-4</v>
      </c>
      <c r="N1026" s="142">
        <f>+M1026/K1026</f>
        <v>1.9904878800318146E-2</v>
      </c>
      <c r="O1026" s="311"/>
    </row>
    <row r="1027" spans="2:15" ht="15.75" x14ac:dyDescent="0.3">
      <c r="B1027" s="141"/>
      <c r="C1027" s="142"/>
      <c r="D1027" s="143"/>
      <c r="E1027" s="144"/>
      <c r="F1027" s="143"/>
      <c r="G1027" s="155"/>
      <c r="H1027" s="146"/>
      <c r="I1027" s="156"/>
      <c r="J1027" s="147"/>
      <c r="K1027" s="147"/>
      <c r="L1027" s="149" t="s">
        <v>166</v>
      </c>
      <c r="M1027" s="150">
        <f>+SUM(M1024:M1026)-C1024</f>
        <v>2.2619985334652176E-5</v>
      </c>
      <c r="N1027" s="151">
        <f>+SUM(N1024:N1026)</f>
        <v>3.9401619411447084E-2</v>
      </c>
      <c r="O1027" s="312"/>
    </row>
    <row r="1028" spans="2:15" x14ac:dyDescent="0.25">
      <c r="B1028" s="141"/>
      <c r="C1028" s="142"/>
      <c r="D1028" s="143"/>
      <c r="E1028" s="144"/>
      <c r="F1028" s="142"/>
      <c r="G1028" s="142"/>
      <c r="H1028" s="146"/>
      <c r="I1028" s="152"/>
      <c r="J1028" s="143"/>
      <c r="K1028" s="142"/>
      <c r="L1028" s="142"/>
      <c r="M1028" s="142"/>
      <c r="N1028" s="142"/>
      <c r="O1028" s="312"/>
    </row>
    <row r="1029" spans="2:15" x14ac:dyDescent="0.25">
      <c r="B1029" s="154" t="s">
        <v>141</v>
      </c>
      <c r="C1029" s="179">
        <f>1.9/1000</f>
        <v>1.9E-3</v>
      </c>
      <c r="D1029" s="147">
        <f>+D990+O990</f>
        <v>335.08990609139789</v>
      </c>
      <c r="E1029" s="144" t="s">
        <v>139</v>
      </c>
      <c r="F1029" s="147">
        <v>237.3</v>
      </c>
      <c r="G1029" s="155">
        <f>110/1000</f>
        <v>0.11</v>
      </c>
      <c r="H1029" s="146">
        <f>+PI()*G1029^2/4</f>
        <v>9.5033177771091243E-3</v>
      </c>
      <c r="I1029" s="156">
        <f>+D1024+O1024</f>
        <v>335.28396045559629</v>
      </c>
      <c r="J1029" s="147">
        <f>+D1029</f>
        <v>335.08990609139789</v>
      </c>
      <c r="K1029" s="147">
        <f>+I1029-J1029</f>
        <v>0.19405436419839361</v>
      </c>
      <c r="L1029" s="142">
        <f>(-2*POWER(2*9.81*G1029*ABS(K1029)/F1029,0.5))*(LOG10(($D$2/(3.7*G1029))+((2.51*$D$3*POWER(F1029,0.5))/(G1029*POWER(2*9.81*G1029*ABS(K1029),0.5)))))</f>
        <v>0.27372820046443014</v>
      </c>
      <c r="M1029" s="146">
        <f>+IF(K1029&lt;0,-H1029*L1029,H1029*L1029)</f>
        <v>2.6013260735697091E-3</v>
      </c>
      <c r="N1029" s="142">
        <f>+M1029/K1029</f>
        <v>1.3405140792969823E-2</v>
      </c>
      <c r="O1029" s="311">
        <f>2*M1031/N1031</f>
        <v>1.1616122804444832E-3</v>
      </c>
    </row>
    <row r="1030" spans="2:15" x14ac:dyDescent="0.25">
      <c r="B1030" s="141"/>
      <c r="C1030" s="142"/>
      <c r="D1030" s="143"/>
      <c r="E1030" s="144" t="s">
        <v>117</v>
      </c>
      <c r="F1030" s="143">
        <v>401.35</v>
      </c>
      <c r="G1030" s="143">
        <f>75/1000</f>
        <v>7.4999999999999997E-2</v>
      </c>
      <c r="H1030" s="146">
        <f>+PI()*G1030^2/4</f>
        <v>4.4178646691106467E-3</v>
      </c>
      <c r="I1030" s="156">
        <f>+D994+O994</f>
        <v>334.8912985976371</v>
      </c>
      <c r="J1030" s="147">
        <f>+D1029</f>
        <v>335.08990609139789</v>
      </c>
      <c r="K1030" s="147">
        <f>+I1030-J1030</f>
        <v>-0.19860749376078957</v>
      </c>
      <c r="L1030" s="142">
        <f>(-2*POWER(2*9.81*G1030*ABS(K1030)/F1030,0.5))*(LOG10(($D$2/(3.7*G1030))+((2.51*$D$3*POWER(F1030,0.5))/(G1030*POWER(2*9.81*G1030*ABS(K1030),0.5)))))</f>
        <v>0.1565276593141714</v>
      </c>
      <c r="M1030" s="146">
        <f>+IF(K1030&lt;0,-H1030*L1030,H1030*L1030)</f>
        <v>-6.9151801582266589E-4</v>
      </c>
      <c r="N1030" s="142">
        <f>+M1030/K1030</f>
        <v>3.4818324461389988E-3</v>
      </c>
      <c r="O1030" s="311"/>
    </row>
    <row r="1031" spans="2:15" ht="15.75" x14ac:dyDescent="0.3">
      <c r="B1031" s="141"/>
      <c r="C1031" s="142"/>
      <c r="D1031" s="143"/>
      <c r="E1031" s="144"/>
      <c r="F1031" s="142"/>
      <c r="G1031" s="142"/>
      <c r="H1031" s="146"/>
      <c r="I1031" s="152"/>
      <c r="J1031" s="143"/>
      <c r="K1031" s="142"/>
      <c r="L1031" s="149" t="s">
        <v>166</v>
      </c>
      <c r="M1031" s="150">
        <f>+SUM(M1029:M1030)-C1029</f>
        <v>9.8080577470430804E-6</v>
      </c>
      <c r="N1031" s="151">
        <f>+SUM(N1029:N1030)</f>
        <v>1.6886973239108823E-2</v>
      </c>
      <c r="O1031" s="312"/>
    </row>
    <row r="1032" spans="2:15" ht="15.75" x14ac:dyDescent="0.3">
      <c r="B1032" s="141"/>
      <c r="C1032" s="142"/>
      <c r="D1032" s="143"/>
      <c r="E1032" s="144"/>
      <c r="F1032" s="142"/>
      <c r="G1032" s="142"/>
      <c r="H1032" s="146"/>
      <c r="I1032" s="152"/>
      <c r="J1032" s="143"/>
      <c r="K1032" s="142"/>
      <c r="L1032" s="149"/>
      <c r="M1032" s="150"/>
      <c r="N1032" s="151"/>
      <c r="O1032" s="312"/>
    </row>
    <row r="1033" spans="2:15" x14ac:dyDescent="0.25">
      <c r="B1033" s="154" t="s">
        <v>145</v>
      </c>
      <c r="C1033" s="143">
        <f>1.95/1000</f>
        <v>1.9499999999999999E-3</v>
      </c>
      <c r="D1033" s="147">
        <f>+D994+O994</f>
        <v>334.8912985976371</v>
      </c>
      <c r="E1033" s="144" t="s">
        <v>117</v>
      </c>
      <c r="F1033" s="143">
        <v>401.35</v>
      </c>
      <c r="G1033" s="143">
        <f>75/1000</f>
        <v>7.4999999999999997E-2</v>
      </c>
      <c r="H1033" s="146">
        <f>+PI()*G1033^2/4</f>
        <v>4.4178646691106467E-3</v>
      </c>
      <c r="I1033" s="147">
        <f>+D1029+O1029</f>
        <v>335.09106770367833</v>
      </c>
      <c r="J1033" s="147">
        <f>+D1033</f>
        <v>334.8912985976371</v>
      </c>
      <c r="K1033" s="147">
        <f>+I1033-J1033</f>
        <v>0.19976910604123077</v>
      </c>
      <c r="L1033" s="262">
        <f>(-2*POWER(2*9.81*G1033*ABS(K1033)/F1033,0.5))*(LOG10(($D$2/(3.7*G1033))+((2.51*$D$3*POWER(F1033,0.5))/(G1033*POWER(2*9.81*G1033*ABS(K1033),0.5)))))</f>
        <v>0.1570529886082728</v>
      </c>
      <c r="M1033" s="146">
        <f>+IF(K1033&lt;0,-H1033*L1033,H1033*L1033)</f>
        <v>6.9383884955072524E-4</v>
      </c>
      <c r="N1033" s="142">
        <f>+M1033/K1033</f>
        <v>3.47320395680963E-3</v>
      </c>
      <c r="O1033" s="311">
        <f>2*M1035/N1035</f>
        <v>1.1668655380430888E-3</v>
      </c>
    </row>
    <row r="1034" spans="2:15" x14ac:dyDescent="0.25">
      <c r="B1034" s="141"/>
      <c r="C1034" s="142"/>
      <c r="D1034" s="143"/>
      <c r="E1034" s="144" t="s">
        <v>167</v>
      </c>
      <c r="F1034" s="143">
        <v>249.85</v>
      </c>
      <c r="G1034" s="143">
        <f>75/1000</f>
        <v>7.4999999999999997E-2</v>
      </c>
      <c r="H1034" s="146">
        <f>+PI()*G1034^2/4</f>
        <v>4.4178646691106467E-3</v>
      </c>
      <c r="I1034" s="147">
        <f>+D998+O998</f>
        <v>335.24456659714269</v>
      </c>
      <c r="J1034" s="147">
        <f>+D1033</f>
        <v>334.8912985976371</v>
      </c>
      <c r="K1034" s="147">
        <f>+I1034-J1034</f>
        <v>0.35326799950559007</v>
      </c>
      <c r="L1034" s="142">
        <f>(-2*POWER(2*9.81*G1034*ABS(K1034)/F1034,0.5))*(LOG10(($D$2/(3.7*G1034))+((2.51*$D$3*POWER(F1034,0.5))/(G1034*POWER(2*9.81*G1034*ABS(K1034),0.5)))))</f>
        <v>0.28526652534520575</v>
      </c>
      <c r="M1034" s="146">
        <f>+IF(K1034&lt;0,-H1034*L1034,H1034*L1034)</f>
        <v>1.2602689036025413E-3</v>
      </c>
      <c r="N1034" s="142">
        <f>+M1034/K1034</f>
        <v>3.5674584320298701E-3</v>
      </c>
      <c r="O1034" s="311"/>
    </row>
    <row r="1035" spans="2:15" ht="15.75" x14ac:dyDescent="0.3">
      <c r="B1035" s="141"/>
      <c r="C1035" s="142"/>
      <c r="D1035" s="152"/>
      <c r="E1035" s="144"/>
      <c r="F1035" s="142"/>
      <c r="G1035" s="142"/>
      <c r="H1035" s="146"/>
      <c r="I1035" s="152"/>
      <c r="J1035" s="143"/>
      <c r="K1035" s="142"/>
      <c r="L1035" s="149" t="s">
        <v>166</v>
      </c>
      <c r="M1035" s="150">
        <f>+SUM(M1033:M1034)-C1033</f>
        <v>4.1077531532664711E-6</v>
      </c>
      <c r="N1035" s="151">
        <f>+SUM(N1033:N1034)</f>
        <v>7.0406623888395001E-3</v>
      </c>
      <c r="O1035" s="312"/>
    </row>
    <row r="1036" spans="2:15" x14ac:dyDescent="0.25">
      <c r="B1036" s="141"/>
      <c r="C1036" s="142"/>
      <c r="D1036" s="152"/>
      <c r="E1036" s="144"/>
      <c r="F1036" s="142"/>
      <c r="G1036" s="142"/>
      <c r="H1036" s="146"/>
      <c r="I1036" s="152"/>
      <c r="J1036" s="143"/>
      <c r="K1036" s="142"/>
      <c r="L1036" s="142"/>
      <c r="M1036" s="142"/>
      <c r="N1036" s="142"/>
      <c r="O1036" s="312"/>
    </row>
    <row r="1037" spans="2:15" x14ac:dyDescent="0.25">
      <c r="B1037" s="154" t="s">
        <v>146</v>
      </c>
      <c r="C1037" s="143">
        <f>4.52/1000</f>
        <v>4.5199999999999997E-3</v>
      </c>
      <c r="D1037" s="156">
        <f>+D998+O998</f>
        <v>335.24456659714269</v>
      </c>
      <c r="E1037" s="144" t="s">
        <v>112</v>
      </c>
      <c r="F1037" s="143">
        <v>401.36</v>
      </c>
      <c r="G1037" s="145">
        <f>110/1000</f>
        <v>0.11</v>
      </c>
      <c r="H1037" s="146">
        <f>+PI()*G1037^2/4</f>
        <v>9.5033177771091243E-3</v>
      </c>
      <c r="I1037" s="156">
        <f>+D1024+O1024</f>
        <v>335.28396045559629</v>
      </c>
      <c r="J1037" s="147">
        <f>+D1037</f>
        <v>335.24456659714269</v>
      </c>
      <c r="K1037" s="147">
        <f>+I1037-J1037</f>
        <v>3.9393858453593111E-2</v>
      </c>
      <c r="L1037" s="142">
        <f>(-2*POWER(2*9.81*G1037*ABS(K1037)/F1037,0.5))*(LOG10(($D$2/(3.7*G1037))+((2.51*$D$3*POWER(F1037,0.5))/(G1037*POWER(2*9.81*G1037*ABS(K1037),0.5)))))</f>
        <v>8.1486388067449386E-2</v>
      </c>
      <c r="M1037" s="146">
        <f>+IF(K1037&lt;0,-H1037*L1037,H1037*L1037)</f>
        <v>7.7439104031380452E-4</v>
      </c>
      <c r="N1037" s="142">
        <f>+M1037/K1037</f>
        <v>1.9657659105062158E-2</v>
      </c>
      <c r="O1037" s="311">
        <f>2*M1041/N1041</f>
        <v>1.0969054471722396E-3</v>
      </c>
    </row>
    <row r="1038" spans="2:15" x14ac:dyDescent="0.25">
      <c r="B1038" s="141"/>
      <c r="C1038" s="142"/>
      <c r="D1038" s="152"/>
      <c r="E1038" s="144" t="s">
        <v>167</v>
      </c>
      <c r="F1038" s="143">
        <v>249.85</v>
      </c>
      <c r="G1038" s="145">
        <f>75/1000</f>
        <v>7.4999999999999997E-2</v>
      </c>
      <c r="H1038" s="146">
        <f>+PI()*G1038^2/4</f>
        <v>4.4178646691106467E-3</v>
      </c>
      <c r="I1038" s="156">
        <f>+D1033+O1033</f>
        <v>334.89246546317514</v>
      </c>
      <c r="J1038" s="147">
        <f>+D1037</f>
        <v>335.24456659714269</v>
      </c>
      <c r="K1038" s="147">
        <f>+I1038-J1038</f>
        <v>-0.35210113396755105</v>
      </c>
      <c r="L1038" s="142">
        <f>(-2*POWER(2*9.81*G1038*ABS(K1038)/F1038,0.5))*(LOG10(($D$2/(3.7*G1038))+((2.51*$D$3*POWER(F1038,0.5))/(G1038*POWER(2*9.81*G1038*ABS(K1038),0.5)))))</f>
        <v>0.28473005036553894</v>
      </c>
      <c r="M1038" s="146">
        <f>+IF(K1038&lt;0,-H1038*L1038,H1038*L1038)</f>
        <v>-1.2578988297440095E-3</v>
      </c>
      <c r="N1038" s="142">
        <f>+M1038/K1038</f>
        <v>3.5725497829834736E-3</v>
      </c>
      <c r="O1038" s="311"/>
    </row>
    <row r="1039" spans="2:15" x14ac:dyDescent="0.25">
      <c r="B1039" s="141"/>
      <c r="C1039" s="142"/>
      <c r="D1039" s="152"/>
      <c r="E1039" s="144" t="s">
        <v>140</v>
      </c>
      <c r="F1039" s="143">
        <v>298.01</v>
      </c>
      <c r="G1039" s="145">
        <f>63/1000</f>
        <v>6.3E-2</v>
      </c>
      <c r="H1039" s="146">
        <f>+PI()*G1039^2/4</f>
        <v>3.1172453105244723E-3</v>
      </c>
      <c r="I1039" s="156">
        <f>+D1004+O1004</f>
        <v>335.20557260456587</v>
      </c>
      <c r="J1039" s="147">
        <f>+D1037</f>
        <v>335.24456659714269</v>
      </c>
      <c r="K1039" s="147">
        <f>+I1039-J1039</f>
        <v>-3.8993992576820347E-2</v>
      </c>
      <c r="L1039" s="142">
        <f>(-2*POWER(2*9.81*G1039*ABS(K1039)/F1039,0.5))*(LOG10(($D$2/(3.7*G1039))+((2.51*$D$3*POWER(F1039,0.5))/(G1039*POWER(2*9.81*G1039*ABS(K1039),0.5)))))</f>
        <v>6.3558878896184459E-2</v>
      </c>
      <c r="M1039" s="146">
        <f>+IF(K1039&lt;0,-H1039*L1039,H1039*L1039)</f>
        <v>-1.9812861718132384E-4</v>
      </c>
      <c r="N1039" s="142">
        <f>+M1039/K1039</f>
        <v>5.0810036133386288E-3</v>
      </c>
      <c r="O1039" s="311"/>
    </row>
    <row r="1040" spans="2:15" x14ac:dyDescent="0.25">
      <c r="B1040" s="141"/>
      <c r="C1040" s="142"/>
      <c r="D1040" s="142"/>
      <c r="E1040" s="144" t="s">
        <v>168</v>
      </c>
      <c r="F1040" s="143">
        <v>184.94</v>
      </c>
      <c r="G1040" s="145">
        <f>110/1000</f>
        <v>0.11</v>
      </c>
      <c r="H1040" s="146">
        <f>+PI()*G1040^2/4</f>
        <v>9.5033177771091243E-3</v>
      </c>
      <c r="I1040" s="156">
        <f>+D1012+O1012</f>
        <v>335.76557893259297</v>
      </c>
      <c r="J1040" s="147">
        <f>+D1037</f>
        <v>335.24456659714269</v>
      </c>
      <c r="K1040" s="147">
        <f>+I1040-J1040</f>
        <v>0.52101233545027981</v>
      </c>
      <c r="L1040" s="142">
        <f>(-2*POWER(2*9.81*G1040*ABS(K1040)/F1040,0.5))*(LOG10(($D$2/(3.7*G1040))+((2.51*$D$3*POWER(F1040,0.5))/(G1040*POWER(2*9.81*G1040*ABS(K1040),0.5)))))</f>
        <v>0.5495619126325495</v>
      </c>
      <c r="M1040" s="146">
        <f>+IF(K1040&lt;0,-H1040*L1040,H1040*L1040)</f>
        <v>5.2226614939429993E-3</v>
      </c>
      <c r="N1040" s="142">
        <f>+M1040/K1040</f>
        <v>1.0024064956982957E-2</v>
      </c>
      <c r="O1040" s="311"/>
    </row>
    <row r="1041" spans="2:15" ht="15.75" x14ac:dyDescent="0.3">
      <c r="B1041" s="141"/>
      <c r="C1041" s="142"/>
      <c r="D1041" s="142"/>
      <c r="E1041" s="142"/>
      <c r="F1041" s="142"/>
      <c r="G1041" s="142"/>
      <c r="H1041" s="146"/>
      <c r="I1041" s="152"/>
      <c r="J1041" s="143"/>
      <c r="K1041" s="142"/>
      <c r="L1041" s="149" t="s">
        <v>166</v>
      </c>
      <c r="M1041" s="150">
        <f>+SUM(M1037:M1040)-C1037</f>
        <v>2.1025087331471085E-5</v>
      </c>
      <c r="N1041" s="151">
        <f>+SUM(N1037:N1040)</f>
        <v>3.833527745836722E-2</v>
      </c>
      <c r="O1041" s="312"/>
    </row>
    <row r="1042" spans="2:15" x14ac:dyDescent="0.25">
      <c r="B1042" s="141"/>
      <c r="C1042" s="142"/>
      <c r="D1042" s="142"/>
      <c r="E1042" s="142"/>
      <c r="F1042" s="142"/>
      <c r="G1042" s="142"/>
      <c r="H1042" s="146"/>
      <c r="I1042" s="142"/>
      <c r="J1042" s="143"/>
      <c r="K1042" s="142"/>
      <c r="L1042" s="142"/>
      <c r="M1042" s="142"/>
      <c r="N1042" s="142"/>
      <c r="O1042" s="312"/>
    </row>
    <row r="1043" spans="2:15" x14ac:dyDescent="0.25">
      <c r="B1043" s="154" t="s">
        <v>147</v>
      </c>
      <c r="C1043" s="142">
        <f>0.79/1000</f>
        <v>7.9000000000000001E-4</v>
      </c>
      <c r="D1043" s="147">
        <f>+D1004+O1004</f>
        <v>335.20557260456587</v>
      </c>
      <c r="E1043" s="144" t="s">
        <v>140</v>
      </c>
      <c r="F1043" s="143">
        <v>298.01</v>
      </c>
      <c r="G1043" s="143">
        <f>63/1000</f>
        <v>6.3E-2</v>
      </c>
      <c r="H1043" s="146">
        <f>+PI()*G1043^2/4</f>
        <v>3.1172453105244723E-3</v>
      </c>
      <c r="I1043" s="147">
        <f>+D1037+O1037</f>
        <v>335.24566350258988</v>
      </c>
      <c r="J1043" s="147">
        <f>+D1043</f>
        <v>335.20557260456587</v>
      </c>
      <c r="K1043" s="147">
        <f>+I1043-J1043</f>
        <v>4.0090898024004673E-2</v>
      </c>
      <c r="L1043" s="142">
        <f>(-2*POWER(2*9.81*G1043*ABS(K1043)/F1043,0.5))*(LOG10(($D$2/(3.7*G1043))+((2.51*$D$3*POWER(F1043,0.5))/(G1043*POWER(2*9.81*G1043*ABS(K1043),0.5)))))</f>
        <v>6.4601682829916601E-2</v>
      </c>
      <c r="M1043" s="146">
        <f>+IF(K1043&lt;0,-H1043*L1043,H1043*L1043)</f>
        <v>2.0137929285354684E-4</v>
      </c>
      <c r="N1043" s="142">
        <f>+M1043/K1043</f>
        <v>5.0230676482469847E-3</v>
      </c>
      <c r="O1043" s="311">
        <f>2*M1045/N1045</f>
        <v>1.1058715298263764E-3</v>
      </c>
    </row>
    <row r="1044" spans="2:15" x14ac:dyDescent="0.25">
      <c r="B1044" s="141"/>
      <c r="C1044" s="142"/>
      <c r="D1044" s="142"/>
      <c r="E1044" s="144" t="s">
        <v>169</v>
      </c>
      <c r="F1044" s="143">
        <v>119.71</v>
      </c>
      <c r="G1044" s="143">
        <f>63/1000</f>
        <v>6.3E-2</v>
      </c>
      <c r="H1044" s="146">
        <f>+PI()*G1044^2/4</f>
        <v>3.1172453105244723E-3</v>
      </c>
      <c r="I1044" s="147">
        <f>+D1008+O1008</f>
        <v>335.30967465034115</v>
      </c>
      <c r="J1044" s="147">
        <f>+D1043</f>
        <v>335.20557260456587</v>
      </c>
      <c r="K1044" s="147">
        <f>+I1044-J1044</f>
        <v>0.10410204577527793</v>
      </c>
      <c r="L1044" s="142">
        <f>(-2*POWER(2*9.81*G1044*ABS(K1044)/F1044,0.5))*(LOG10(($D$2/(3.7*G1044))+((2.51*$D$3*POWER(F1044,0.5))/(G1044*POWER(2*9.81*G1044*ABS(K1044),0.5)))))</f>
        <v>0.19073125583904441</v>
      </c>
      <c r="M1044" s="146">
        <f>+IF(K1044&lt;0,-H1044*L1044,H1044*L1044)</f>
        <v>5.9455611283470457E-4</v>
      </c>
      <c r="N1044" s="142">
        <f>+M1044/K1044</f>
        <v>5.7112817371346922E-3</v>
      </c>
      <c r="O1044" s="311"/>
    </row>
    <row r="1045" spans="2:15" ht="15.75" x14ac:dyDescent="0.3">
      <c r="B1045" s="141"/>
      <c r="C1045" s="142"/>
      <c r="D1045" s="142"/>
      <c r="E1045" s="142"/>
      <c r="F1045" s="142"/>
      <c r="G1045" s="142"/>
      <c r="H1045" s="146"/>
      <c r="I1045" s="142"/>
      <c r="J1045" s="142"/>
      <c r="K1045" s="142"/>
      <c r="L1045" s="149" t="s">
        <v>166</v>
      </c>
      <c r="M1045" s="150">
        <f>+SUM(M1043:M1044)-C1043</f>
        <v>5.9354056882514284E-6</v>
      </c>
      <c r="N1045" s="151">
        <f>+SUM(N1043:N1044)</f>
        <v>1.0734349385381677E-2</v>
      </c>
      <c r="O1045" s="312"/>
    </row>
    <row r="1046" spans="2:15" x14ac:dyDescent="0.25">
      <c r="B1046" s="141"/>
      <c r="C1046" s="142"/>
      <c r="D1046" s="142"/>
      <c r="E1046" s="142"/>
      <c r="F1046" s="142"/>
      <c r="G1046" s="142"/>
      <c r="H1046" s="146"/>
      <c r="I1046" s="142"/>
      <c r="J1046" s="142"/>
      <c r="K1046" s="142"/>
      <c r="L1046" s="142"/>
      <c r="M1046" s="142"/>
      <c r="N1046" s="142"/>
      <c r="O1046" s="312"/>
    </row>
    <row r="1047" spans="2:15" x14ac:dyDescent="0.25">
      <c r="B1047" s="154" t="s">
        <v>148</v>
      </c>
      <c r="C1047" s="142">
        <f>0.76/1000</f>
        <v>7.6000000000000004E-4</v>
      </c>
      <c r="D1047" s="147">
        <f>+D1008+O1008</f>
        <v>335.30967465034115</v>
      </c>
      <c r="E1047" s="144" t="s">
        <v>169</v>
      </c>
      <c r="F1047" s="143">
        <v>119.71</v>
      </c>
      <c r="G1047" s="143">
        <f>63/1000</f>
        <v>6.3E-2</v>
      </c>
      <c r="H1047" s="146">
        <f>+PI()*G1047^2/4</f>
        <v>3.1172453105244723E-3</v>
      </c>
      <c r="I1047" s="147">
        <f>+D1043+O1043</f>
        <v>335.2066784760957</v>
      </c>
      <c r="J1047" s="261">
        <f>+D1047</f>
        <v>335.30967465034115</v>
      </c>
      <c r="K1047" s="147">
        <f>+I1047-J1047</f>
        <v>-0.10299617424544749</v>
      </c>
      <c r="L1047" s="142">
        <f>(-2*POWER(2*9.81*G1047*ABS(K1047)/F1047,0.5))*(LOG10(($D$2/(3.7*G1047))+((2.51*$D$3*POWER(F1047,0.5))/(G1047*POWER(2*9.81*G1047*ABS(K1047),0.5)))))</f>
        <v>0.18956501714383719</v>
      </c>
      <c r="M1047" s="146">
        <f>+IF(K1047&lt;0,-H1047*L1047,H1047*L1047)</f>
        <v>-5.909206607311177E-4</v>
      </c>
      <c r="N1047" s="142">
        <f>+M1047/K1047</f>
        <v>5.7373068957193504E-3</v>
      </c>
      <c r="O1047" s="311">
        <f>2*M1049/N1049</f>
        <v>1.0445811885269518E-3</v>
      </c>
    </row>
    <row r="1048" spans="2:15" x14ac:dyDescent="0.25">
      <c r="B1048" s="141"/>
      <c r="C1048" s="142"/>
      <c r="D1048" s="142"/>
      <c r="E1048" s="144" t="s">
        <v>122</v>
      </c>
      <c r="F1048" s="143">
        <v>283.68</v>
      </c>
      <c r="G1048" s="143">
        <f>75/1000</f>
        <v>7.4999999999999997E-2</v>
      </c>
      <c r="H1048" s="146">
        <f>+PI()*G1048^2/4</f>
        <v>4.4178646691106467E-3</v>
      </c>
      <c r="I1048" s="147">
        <f>+D1012+O1012</f>
        <v>335.76557893259297</v>
      </c>
      <c r="J1048" s="261">
        <f>+D1047</f>
        <v>335.30967465034115</v>
      </c>
      <c r="K1048" s="147">
        <f>+I1048-J1048</f>
        <v>0.45590428225182222</v>
      </c>
      <c r="L1048" s="262">
        <f>(-2*POWER(2*9.81*G1048*ABS(K1048)/F1048,0.5))*(LOG10(($D$2/(3.7*G1048))+((2.51*$D$3*POWER(F1048,0.5))/(G1048*POWER(2*9.81*G1048*ABS(K1048),0.5)))))</f>
        <v>0.30681565641676706</v>
      </c>
      <c r="M1048" s="146">
        <f>+IF(K1048&lt;0,-H1048*L1048,H1048*L1048)</f>
        <v>1.3554700484136265E-3</v>
      </c>
      <c r="N1048" s="142">
        <f>+M1048/K1048</f>
        <v>2.9731461211959451E-3</v>
      </c>
      <c r="O1048" s="311"/>
    </row>
    <row r="1049" spans="2:15" ht="15.75" x14ac:dyDescent="0.3">
      <c r="B1049" s="141"/>
      <c r="C1049" s="142"/>
      <c r="D1049" s="142"/>
      <c r="E1049" s="142"/>
      <c r="F1049" s="142"/>
      <c r="G1049" s="142"/>
      <c r="H1049" s="142"/>
      <c r="I1049" s="142"/>
      <c r="J1049" s="142"/>
      <c r="K1049" s="142"/>
      <c r="L1049" s="149" t="s">
        <v>166</v>
      </c>
      <c r="M1049" s="150">
        <f>+SUM(M1047:M1048)-C1047</f>
        <v>4.5493876825087763E-6</v>
      </c>
      <c r="N1049" s="151">
        <f>+SUM(N1047:N1048)</f>
        <v>8.7104530169152955E-3</v>
      </c>
      <c r="O1049" s="312"/>
    </row>
    <row r="1050" spans="2:15" x14ac:dyDescent="0.25">
      <c r="B1050" s="154"/>
      <c r="C1050" s="142"/>
      <c r="D1050" s="142"/>
      <c r="E1050" s="142"/>
      <c r="F1050" s="142"/>
      <c r="G1050" s="142"/>
      <c r="H1050" s="142"/>
      <c r="I1050" s="142"/>
      <c r="J1050" s="142"/>
      <c r="K1050" s="142"/>
      <c r="L1050" s="142"/>
      <c r="M1050" s="142"/>
      <c r="N1050" s="142"/>
      <c r="O1050" s="312"/>
    </row>
    <row r="1051" spans="2:15" x14ac:dyDescent="0.25">
      <c r="B1051" s="154" t="s">
        <v>142</v>
      </c>
      <c r="C1051" s="142">
        <f>3.71/1000</f>
        <v>3.7099999999999998E-3</v>
      </c>
      <c r="D1051" s="147">
        <f>+D1012+O1012</f>
        <v>335.76557893259297</v>
      </c>
      <c r="E1051" s="144" t="s">
        <v>168</v>
      </c>
      <c r="F1051" s="143">
        <v>184.94</v>
      </c>
      <c r="G1051" s="145">
        <f>110/1000</f>
        <v>0.11</v>
      </c>
      <c r="H1051" s="146">
        <f>+PI()*G1051^2/4</f>
        <v>9.5033177771091243E-3</v>
      </c>
      <c r="I1051" s="147">
        <f>+D1037+O1037</f>
        <v>335.24566350258988</v>
      </c>
      <c r="J1051" s="261">
        <f>+D1051</f>
        <v>335.76557893259297</v>
      </c>
      <c r="K1051" s="147">
        <f>+I1051-J1051</f>
        <v>-0.51991543000309548</v>
      </c>
      <c r="L1051" s="262">
        <f>(-2*POWER(2*9.81*G1051*ABS(K1051)/F1051,0.5))*(LOG10(($D$2/(3.7*G1051))+((2.51*$D$3*POWER(F1051,0.5))/(G1051*POWER(2*9.81*G1051*ABS(K1051),0.5)))))</f>
        <v>0.54891268437312779</v>
      </c>
      <c r="M1051" s="146">
        <f>+IF(K1051&lt;0,-H1051*L1051,H1051*L1051)</f>
        <v>-5.2164916714838349E-3</v>
      </c>
      <c r="N1051" s="142">
        <f>+M1051/K1051</f>
        <v>1.0033346522246469E-2</v>
      </c>
      <c r="O1051" s="311">
        <f>2*M1054/N1054</f>
        <v>8.7908753119366552E-4</v>
      </c>
    </row>
    <row r="1052" spans="2:15" x14ac:dyDescent="0.25">
      <c r="B1052" s="141"/>
      <c r="C1052" s="142"/>
      <c r="D1052" s="142"/>
      <c r="E1052" s="144" t="s">
        <v>171</v>
      </c>
      <c r="F1052" s="143">
        <v>283.68</v>
      </c>
      <c r="G1052" s="143">
        <f>75/1000</f>
        <v>7.4999999999999997E-2</v>
      </c>
      <c r="H1052" s="146">
        <f>+PI()*G1052^2/4</f>
        <v>4.4178646691106467E-3</v>
      </c>
      <c r="I1052" s="147">
        <f>+D1047+O1047</f>
        <v>335.31071923152967</v>
      </c>
      <c r="J1052" s="261">
        <f>+D1051</f>
        <v>335.76557893259297</v>
      </c>
      <c r="K1052" s="147">
        <f>+I1052-J1052</f>
        <v>-0.45485970106329887</v>
      </c>
      <c r="L1052" s="262">
        <f>(-2*POWER(2*9.81*G1052*ABS(K1052)/F1052,0.5))*(LOG10(($D$2/(3.7*G1052))+((2.51*$D$3*POWER(F1052,0.5))/(G1052*POWER(2*9.81*G1052*ABS(K1052),0.5)))))</f>
        <v>0.30641594558719043</v>
      </c>
      <c r="M1052" s="146">
        <f>+IF(K1052&lt;0,-H1052*L1052,H1052*L1052)</f>
        <v>-1.3537041800617789E-3</v>
      </c>
      <c r="N1052" s="142">
        <f>+M1052/K1052</f>
        <v>2.9760916979396151E-3</v>
      </c>
      <c r="O1052" s="311"/>
    </row>
    <row r="1053" spans="2:15" x14ac:dyDescent="0.25">
      <c r="B1053" s="141"/>
      <c r="C1053" s="142"/>
      <c r="D1053" s="142"/>
      <c r="E1053" s="144" t="s">
        <v>170</v>
      </c>
      <c r="F1053" s="143">
        <v>372.26</v>
      </c>
      <c r="G1053" s="145">
        <f>110/1000</f>
        <v>0.11</v>
      </c>
      <c r="H1053" s="146">
        <f>+PI()*G1053^2/4</f>
        <v>9.5033177771091243E-3</v>
      </c>
      <c r="I1053" s="147">
        <v>339.29610096713299</v>
      </c>
      <c r="J1053" s="261">
        <f>+D1051</f>
        <v>335.76557893259297</v>
      </c>
      <c r="K1053" s="147">
        <f>+I1053-J1053</f>
        <v>3.530522034540013</v>
      </c>
      <c r="L1053" s="262">
        <f>(-2*POWER(2*9.81*G1053*ABS(K1053)/F1053,0.5))*(LOG10(($D$2/(3.7*G1053))+((2.51*$D$3*POWER(F1053,0.5))/(G1053*POWER(2*9.81*G1053*ABS(K1053),0.5)))))</f>
        <v>1.0824845646428287</v>
      </c>
      <c r="M1053" s="146">
        <f>+IF(K1053&lt;0,-H1053*L1053,H1053*L1053)</f>
        <v>1.0287194806616426E-2</v>
      </c>
      <c r="N1053" s="142">
        <f>+M1053/K1053</f>
        <v>2.9137885859298229E-3</v>
      </c>
      <c r="O1053" s="311"/>
    </row>
    <row r="1054" spans="2:15" ht="16.5" thickBot="1" x14ac:dyDescent="0.35">
      <c r="B1054" s="299"/>
      <c r="C1054" s="300"/>
      <c r="D1054" s="300"/>
      <c r="E1054" s="300"/>
      <c r="F1054" s="300"/>
      <c r="G1054" s="300"/>
      <c r="H1054" s="300"/>
      <c r="I1054" s="300"/>
      <c r="J1054" s="300"/>
      <c r="K1054" s="300"/>
      <c r="L1054" s="301" t="s">
        <v>166</v>
      </c>
      <c r="M1054" s="302">
        <f>+SUM(M1051:M1053)-C1051</f>
        <v>6.9989550708126139E-6</v>
      </c>
      <c r="N1054" s="303">
        <f>+SUM(N1051:N1053)</f>
        <v>1.5923226806115905E-2</v>
      </c>
      <c r="O1054" s="313"/>
    </row>
    <row r="1056" spans="2:15" ht="15.75" thickBot="1" x14ac:dyDescent="0.3"/>
    <row r="1057" spans="2:15" ht="15.75" thickBot="1" x14ac:dyDescent="0.3">
      <c r="B1057" s="131">
        <f>+B1018+1</f>
        <v>28</v>
      </c>
      <c r="D1057" s="297"/>
    </row>
    <row r="1058" spans="2:15" ht="32.25" thickBot="1" x14ac:dyDescent="0.3">
      <c r="B1058" s="125" t="s">
        <v>151</v>
      </c>
      <c r="C1058" s="298" t="s">
        <v>161</v>
      </c>
      <c r="D1058" s="298" t="s">
        <v>153</v>
      </c>
      <c r="E1058" s="125" t="s">
        <v>152</v>
      </c>
      <c r="F1058" s="125" t="s">
        <v>78</v>
      </c>
      <c r="G1058" s="125" t="s">
        <v>115</v>
      </c>
      <c r="H1058" s="125" t="s">
        <v>154</v>
      </c>
      <c r="I1058" s="125" t="s">
        <v>155</v>
      </c>
      <c r="J1058" s="125" t="s">
        <v>156</v>
      </c>
      <c r="K1058" s="125" t="s">
        <v>157</v>
      </c>
      <c r="L1058" s="125" t="s">
        <v>82</v>
      </c>
      <c r="M1058" s="125" t="s">
        <v>164</v>
      </c>
      <c r="N1058" s="125" t="s">
        <v>158</v>
      </c>
      <c r="O1058" s="309" t="s">
        <v>165</v>
      </c>
    </row>
    <row r="1059" spans="2:15" x14ac:dyDescent="0.25">
      <c r="B1059" s="132" t="s">
        <v>127</v>
      </c>
      <c r="C1059" s="133">
        <f>2.97/1000</f>
        <v>2.97E-3</v>
      </c>
      <c r="D1059" s="134">
        <f>+D1020+O1020</f>
        <v>336.4560728344631</v>
      </c>
      <c r="E1059" s="135" t="s">
        <v>110</v>
      </c>
      <c r="F1059" s="136">
        <v>310.83</v>
      </c>
      <c r="G1059" s="137">
        <f>110/1000</f>
        <v>0.11</v>
      </c>
      <c r="H1059" s="138">
        <f>+PI()*G1059^2/4</f>
        <v>9.5033177771091243E-3</v>
      </c>
      <c r="I1059" s="134">
        <v>339.29610096713299</v>
      </c>
      <c r="J1059" s="134">
        <f>+D1059</f>
        <v>336.4560728344631</v>
      </c>
      <c r="K1059" s="134">
        <f>+I1059-J1059</f>
        <v>2.840028132669886</v>
      </c>
      <c r="L1059" s="133">
        <f>(-2*POWER(2*9.81*G1059*ABS(K1059)/F1059,0.5))*(LOG10(($D$2/(3.7*G1059))+((2.51*$D$3*POWER(F1059,0.5))/(G1059*POWER(2*9.81*G1059*ABS(K1059),0.5)))))</f>
        <v>1.0602675933392556</v>
      </c>
      <c r="M1059" s="139">
        <f>+IF(K1059&lt;0,-H1059*L1059,H1059*L1059)</f>
        <v>1.0076059868273654E-2</v>
      </c>
      <c r="N1059" s="133">
        <f>+M1059/K1059</f>
        <v>3.5478732595515656E-3</v>
      </c>
      <c r="O1059" s="310">
        <f>2*M1061/N1061</f>
        <v>7.1827661590896815E-4</v>
      </c>
    </row>
    <row r="1060" spans="2:15" x14ac:dyDescent="0.25">
      <c r="B1060" s="141"/>
      <c r="C1060" s="142"/>
      <c r="D1060" s="143"/>
      <c r="E1060" s="144" t="s">
        <v>138</v>
      </c>
      <c r="F1060" s="143">
        <v>240.22</v>
      </c>
      <c r="G1060" s="145">
        <f>110/1000</f>
        <v>0.11</v>
      </c>
      <c r="H1060" s="146">
        <f>+PI()*G1060^2/4</f>
        <v>9.5033177771091243E-3</v>
      </c>
      <c r="I1060" s="147">
        <f>+D1024+O1024</f>
        <v>335.28396045559629</v>
      </c>
      <c r="J1060" s="147">
        <f>+D1059</f>
        <v>336.4560728344631</v>
      </c>
      <c r="K1060" s="147">
        <f>+I1060-J1060</f>
        <v>-1.1721123788668137</v>
      </c>
      <c r="L1060" s="142">
        <f>(-2*POWER(2*9.81*G1060*ABS(K1060)/F1060,0.5))*(LOG10(($D$2/(3.7*G1060))+((2.51*$D$3*POWER(F1060,0.5))/(G1060*POWER(2*9.81*G1060*ABS(K1060),0.5)))))</f>
        <v>0.747382082709943</v>
      </c>
      <c r="M1060" s="146">
        <f>+IF(K1060&lt;0,-H1060*L1060,H1060*L1060)</f>
        <v>-7.1026094329102434E-3</v>
      </c>
      <c r="N1060" s="142">
        <f>+M1060/K1060</f>
        <v>6.0596659168269968E-3</v>
      </c>
      <c r="O1060" s="311"/>
    </row>
    <row r="1061" spans="2:15" ht="15.75" x14ac:dyDescent="0.3">
      <c r="B1061" s="141"/>
      <c r="C1061" s="142"/>
      <c r="D1061" s="143"/>
      <c r="E1061" s="144"/>
      <c r="F1061" s="143"/>
      <c r="G1061" s="145"/>
      <c r="H1061" s="146"/>
      <c r="I1061" s="147"/>
      <c r="J1061" s="147"/>
      <c r="K1061" s="147"/>
      <c r="L1061" s="149" t="s">
        <v>166</v>
      </c>
      <c r="M1061" s="150">
        <f>+SUM(M1059:M1060)-C1059</f>
        <v>3.4504353634110148E-6</v>
      </c>
      <c r="N1061" s="151">
        <f>+SUM(N1059:N1060)</f>
        <v>9.6075391763785628E-3</v>
      </c>
      <c r="O1061" s="311"/>
    </row>
    <row r="1062" spans="2:15" x14ac:dyDescent="0.25">
      <c r="B1062" s="141"/>
      <c r="C1062" s="142"/>
      <c r="D1062" s="143"/>
      <c r="E1062" s="144"/>
      <c r="F1062" s="142"/>
      <c r="G1062" s="142"/>
      <c r="H1062" s="146"/>
      <c r="I1062" s="152"/>
      <c r="J1062" s="142"/>
      <c r="K1062" s="142"/>
      <c r="L1062" s="142"/>
      <c r="M1062" s="142"/>
      <c r="N1062" s="142"/>
      <c r="O1062" s="312"/>
    </row>
    <row r="1063" spans="2:15" x14ac:dyDescent="0.25">
      <c r="B1063" s="154" t="s">
        <v>128</v>
      </c>
      <c r="C1063" s="142">
        <f>3.73/1000</f>
        <v>3.7299999999999998E-3</v>
      </c>
      <c r="D1063" s="147">
        <f>+D1024+O1024</f>
        <v>335.28396045559629</v>
      </c>
      <c r="E1063" s="144" t="s">
        <v>138</v>
      </c>
      <c r="F1063" s="143">
        <v>240.22</v>
      </c>
      <c r="G1063" s="155">
        <f>110/1000</f>
        <v>0.11</v>
      </c>
      <c r="H1063" s="146">
        <f>+PI()*G1063^2/4</f>
        <v>9.5033177771091243E-3</v>
      </c>
      <c r="I1063" s="156">
        <f>+D1059+O1059</f>
        <v>336.45679111107899</v>
      </c>
      <c r="J1063" s="147">
        <f>+D1063</f>
        <v>335.28396045559629</v>
      </c>
      <c r="K1063" s="147">
        <f>+I1063-J1063</f>
        <v>1.1728306554826986</v>
      </c>
      <c r="L1063" s="142">
        <f>(-2*POWER(2*9.81*G1063*ABS(K1063)/F1063,0.5))*(LOG10(($D$2/(3.7*G1063))+((2.51*$D$3*POWER(F1063,0.5))/(G1063*POWER(2*9.81*G1063*ABS(K1063),0.5)))))</f>
        <v>0.74763791714738803</v>
      </c>
      <c r="M1063" s="146">
        <f>+IF(K1063&lt;0,-H1063*L1063,H1063*L1063)</f>
        <v>7.1050407088676113E-3</v>
      </c>
      <c r="N1063" s="142">
        <f>+M1063/K1063</f>
        <v>6.0580277942542437E-3</v>
      </c>
      <c r="O1063" s="311">
        <f>2*M1066/N1066</f>
        <v>1.049872580626344E-3</v>
      </c>
    </row>
    <row r="1064" spans="2:15" x14ac:dyDescent="0.25">
      <c r="B1064" s="141"/>
      <c r="C1064" s="142"/>
      <c r="D1064" s="143"/>
      <c r="E1064" s="144" t="s">
        <v>139</v>
      </c>
      <c r="F1064" s="147">
        <v>237.3</v>
      </c>
      <c r="G1064" s="155">
        <f>110/1000</f>
        <v>0.11</v>
      </c>
      <c r="H1064" s="146">
        <f>+PI()*G1064^2/4</f>
        <v>9.5033177771091243E-3</v>
      </c>
      <c r="I1064" s="156">
        <f>+D1029+O1029</f>
        <v>335.09106770367833</v>
      </c>
      <c r="J1064" s="147">
        <f>+D1063</f>
        <v>335.28396045559629</v>
      </c>
      <c r="K1064" s="147">
        <f>+I1064-J1064</f>
        <v>-0.19289275191795241</v>
      </c>
      <c r="L1064" s="142">
        <f>(-2*POWER(2*9.81*G1064*ABS(K1064)/F1064,0.5))*(LOG10(($D$2/(3.7*G1064))+((2.51*$D$3*POWER(F1064,0.5))/(G1064*POWER(2*9.81*G1064*ABS(K1064),0.5)))))</f>
        <v>0.27279921350941222</v>
      </c>
      <c r="M1064" s="146">
        <f>+IF(K1064&lt;0,-H1064*L1064,H1064*L1064)</f>
        <v>-2.5924976153253849E-3</v>
      </c>
      <c r="N1064" s="142">
        <f>+M1064/K1064</f>
        <v>1.3440098653515569E-2</v>
      </c>
      <c r="O1064" s="311"/>
    </row>
    <row r="1065" spans="2:15" x14ac:dyDescent="0.25">
      <c r="B1065" s="141"/>
      <c r="C1065" s="142"/>
      <c r="D1065" s="143"/>
      <c r="E1065" s="144" t="s">
        <v>112</v>
      </c>
      <c r="F1065" s="143">
        <v>401.36</v>
      </c>
      <c r="G1065" s="155">
        <f>110/1000</f>
        <v>0.11</v>
      </c>
      <c r="H1065" s="146">
        <f>+PI()*G1065^2/4</f>
        <v>9.5033177771091243E-3</v>
      </c>
      <c r="I1065" s="156">
        <f>+D1037+O1037</f>
        <v>335.24566350258988</v>
      </c>
      <c r="J1065" s="147">
        <f>+D1063</f>
        <v>335.28396045559629</v>
      </c>
      <c r="K1065" s="147">
        <f>+I1065-J1065</f>
        <v>-3.8296953006408785E-2</v>
      </c>
      <c r="L1065" s="142">
        <f>(-2*POWER(2*9.81*G1065*ABS(K1065)/F1065,0.5))*(LOG10(($D$2/(3.7*G1065))+((2.51*$D$3*POWER(F1065,0.5))/(G1065*POWER(2*9.81*G1065*ABS(K1065),0.5)))))</f>
        <v>8.0168311260598896E-2</v>
      </c>
      <c r="M1065" s="146">
        <f>+IF(K1065&lt;0,-H1065*L1065,H1065*L1065)</f>
        <v>-7.6186493756366712E-4</v>
      </c>
      <c r="N1065" s="142">
        <f>+M1065/K1065</f>
        <v>1.9893617579345626E-2</v>
      </c>
      <c r="O1065" s="311"/>
    </row>
    <row r="1066" spans="2:15" ht="15.75" x14ac:dyDescent="0.3">
      <c r="B1066" s="141"/>
      <c r="C1066" s="142"/>
      <c r="D1066" s="143"/>
      <c r="E1066" s="144"/>
      <c r="F1066" s="143"/>
      <c r="G1066" s="155"/>
      <c r="H1066" s="146"/>
      <c r="I1066" s="156"/>
      <c r="J1066" s="147"/>
      <c r="K1066" s="147"/>
      <c r="L1066" s="149" t="s">
        <v>166</v>
      </c>
      <c r="M1066" s="150">
        <f>+SUM(M1063:M1065)-C1063</f>
        <v>2.0678155978560032E-5</v>
      </c>
      <c r="N1066" s="151">
        <f>+SUM(N1063:N1065)</f>
        <v>3.9391744027115441E-2</v>
      </c>
      <c r="O1066" s="312"/>
    </row>
    <row r="1067" spans="2:15" x14ac:dyDescent="0.25">
      <c r="B1067" s="141"/>
      <c r="C1067" s="142"/>
      <c r="D1067" s="143"/>
      <c r="E1067" s="144"/>
      <c r="F1067" s="142"/>
      <c r="G1067" s="142"/>
      <c r="H1067" s="146"/>
      <c r="I1067" s="152"/>
      <c r="J1067" s="143"/>
      <c r="K1067" s="142"/>
      <c r="L1067" s="142"/>
      <c r="M1067" s="142"/>
      <c r="N1067" s="142"/>
      <c r="O1067" s="312"/>
    </row>
    <row r="1068" spans="2:15" x14ac:dyDescent="0.25">
      <c r="B1068" s="154" t="s">
        <v>141</v>
      </c>
      <c r="C1068" s="179">
        <f>1.9/1000</f>
        <v>1.9E-3</v>
      </c>
      <c r="D1068" s="147">
        <f>+D1029+O1029</f>
        <v>335.09106770367833</v>
      </c>
      <c r="E1068" s="144" t="s">
        <v>139</v>
      </c>
      <c r="F1068" s="147">
        <v>237.3</v>
      </c>
      <c r="G1068" s="155">
        <f>110/1000</f>
        <v>0.11</v>
      </c>
      <c r="H1068" s="146">
        <f>+PI()*G1068^2/4</f>
        <v>9.5033177771091243E-3</v>
      </c>
      <c r="I1068" s="156">
        <f>+D1063+O1063</f>
        <v>335.2850103281769</v>
      </c>
      <c r="J1068" s="147">
        <f>+D1068</f>
        <v>335.09106770367833</v>
      </c>
      <c r="K1068" s="147">
        <f>+I1068-J1068</f>
        <v>0.19394262449856114</v>
      </c>
      <c r="L1068" s="142">
        <f>(-2*POWER(2*9.81*G1068*ABS(K1068)/F1068,0.5))*(LOG10(($D$2/(3.7*G1068))+((2.51*$D$3*POWER(F1068,0.5))/(G1068*POWER(2*9.81*G1068*ABS(K1068),0.5)))))</f>
        <v>0.27363894486112345</v>
      </c>
      <c r="M1068" s="146">
        <f>+IF(K1068&lt;0,-H1068*L1068,H1068*L1068)</f>
        <v>2.6004778492080978E-3</v>
      </c>
      <c r="N1068" s="142">
        <f>+M1068/K1068</f>
        <v>1.340849055709974E-2</v>
      </c>
      <c r="O1068" s="311">
        <f>2*M1070/N1070</f>
        <v>1.0621847410858035E-3</v>
      </c>
    </row>
    <row r="1069" spans="2:15" x14ac:dyDescent="0.25">
      <c r="B1069" s="141"/>
      <c r="C1069" s="142"/>
      <c r="D1069" s="143"/>
      <c r="E1069" s="144" t="s">
        <v>117</v>
      </c>
      <c r="F1069" s="143">
        <v>401.35</v>
      </c>
      <c r="G1069" s="143">
        <f>75/1000</f>
        <v>7.4999999999999997E-2</v>
      </c>
      <c r="H1069" s="146">
        <f>+PI()*G1069^2/4</f>
        <v>4.4178646691106467E-3</v>
      </c>
      <c r="I1069" s="156">
        <f>+D1033+O1033</f>
        <v>334.89246546317514</v>
      </c>
      <c r="J1069" s="147">
        <f>+D1068</f>
        <v>335.09106770367833</v>
      </c>
      <c r="K1069" s="147">
        <f>+I1069-J1069</f>
        <v>-0.19860224050319175</v>
      </c>
      <c r="L1069" s="142">
        <f>(-2*POWER(2*9.81*G1069*ABS(K1069)/F1069,0.5))*(LOG10(($D$2/(3.7*G1069))+((2.51*$D$3*POWER(F1069,0.5))/(G1069*POWER(2*9.81*G1069*ABS(K1069),0.5)))))</f>
        <v>0.15652528053884979</v>
      </c>
      <c r="M1069" s="146">
        <f>+IF(K1069&lt;0,-H1069*L1069,H1069*L1069)</f>
        <v>-6.9150750671521672E-4</v>
      </c>
      <c r="N1069" s="142">
        <f>+M1069/K1069</f>
        <v>3.4818716292583994E-3</v>
      </c>
      <c r="O1069" s="311"/>
    </row>
    <row r="1070" spans="2:15" ht="15.75" x14ac:dyDescent="0.3">
      <c r="B1070" s="141"/>
      <c r="C1070" s="142"/>
      <c r="D1070" s="143"/>
      <c r="E1070" s="144"/>
      <c r="F1070" s="142"/>
      <c r="G1070" s="142"/>
      <c r="H1070" s="146"/>
      <c r="I1070" s="152"/>
      <c r="J1070" s="143"/>
      <c r="K1070" s="142"/>
      <c r="L1070" s="149" t="s">
        <v>166</v>
      </c>
      <c r="M1070" s="150">
        <f>+SUM(M1068:M1069)-C1068</f>
        <v>8.9703424928811327E-6</v>
      </c>
      <c r="N1070" s="151">
        <f>+SUM(N1068:N1069)</f>
        <v>1.689036218635814E-2</v>
      </c>
      <c r="O1070" s="312"/>
    </row>
    <row r="1071" spans="2:15" ht="15.75" x14ac:dyDescent="0.3">
      <c r="B1071" s="141"/>
      <c r="C1071" s="142"/>
      <c r="D1071" s="143"/>
      <c r="E1071" s="144"/>
      <c r="F1071" s="142"/>
      <c r="G1071" s="142"/>
      <c r="H1071" s="146"/>
      <c r="I1071" s="152"/>
      <c r="J1071" s="143"/>
      <c r="K1071" s="142"/>
      <c r="L1071" s="149"/>
      <c r="M1071" s="150"/>
      <c r="N1071" s="151"/>
      <c r="O1071" s="312"/>
    </row>
    <row r="1072" spans="2:15" x14ac:dyDescent="0.25">
      <c r="B1072" s="154" t="s">
        <v>145</v>
      </c>
      <c r="C1072" s="143">
        <f>1.95/1000</f>
        <v>1.9499999999999999E-3</v>
      </c>
      <c r="D1072" s="147">
        <f>+D1033+O1033</f>
        <v>334.89246546317514</v>
      </c>
      <c r="E1072" s="144" t="s">
        <v>117</v>
      </c>
      <c r="F1072" s="143">
        <v>401.35</v>
      </c>
      <c r="G1072" s="143">
        <f>75/1000</f>
        <v>7.4999999999999997E-2</v>
      </c>
      <c r="H1072" s="146">
        <f>+PI()*G1072^2/4</f>
        <v>4.4178646691106467E-3</v>
      </c>
      <c r="I1072" s="147">
        <f>+D1068+O1068</f>
        <v>335.09212988841944</v>
      </c>
      <c r="J1072" s="147">
        <f>+D1072</f>
        <v>334.89246546317514</v>
      </c>
      <c r="K1072" s="147">
        <f>+I1072-J1072</f>
        <v>0.1996644252442934</v>
      </c>
      <c r="L1072" s="262">
        <f>(-2*POWER(2*9.81*G1072*ABS(K1072)/F1072,0.5))*(LOG10(($D$2/(3.7*G1072))+((2.51*$D$3*POWER(F1072,0.5))/(G1072*POWER(2*9.81*G1072*ABS(K1072),0.5)))))</f>
        <v>0.15700570223280519</v>
      </c>
      <c r="M1072" s="146">
        <f>+IF(K1072&lt;0,-H1072*L1072,H1072*L1072)</f>
        <v>6.9362994474321668E-4</v>
      </c>
      <c r="N1072" s="142">
        <f>+M1072/K1072</f>
        <v>3.473978621352034E-3</v>
      </c>
      <c r="O1072" s="311">
        <f>2*M1074/N1074</f>
        <v>1.0670219199024127E-3</v>
      </c>
    </row>
    <row r="1073" spans="2:15" x14ac:dyDescent="0.25">
      <c r="B1073" s="141"/>
      <c r="C1073" s="142"/>
      <c r="D1073" s="143"/>
      <c r="E1073" s="144" t="s">
        <v>167</v>
      </c>
      <c r="F1073" s="143">
        <v>249.85</v>
      </c>
      <c r="G1073" s="143">
        <f>75/1000</f>
        <v>7.4999999999999997E-2</v>
      </c>
      <c r="H1073" s="146">
        <f>+PI()*G1073^2/4</f>
        <v>4.4178646691106467E-3</v>
      </c>
      <c r="I1073" s="147">
        <f>+D1037+O1037</f>
        <v>335.24566350258988</v>
      </c>
      <c r="J1073" s="147">
        <f>+D1072</f>
        <v>334.89246546317514</v>
      </c>
      <c r="K1073" s="147">
        <f>+I1073-J1073</f>
        <v>0.35319803941473538</v>
      </c>
      <c r="L1073" s="142">
        <f>(-2*POWER(2*9.81*G1073*ABS(K1073)/F1073,0.5))*(LOG10(($D$2/(3.7*G1073))+((2.51*$D$3*POWER(F1073,0.5))/(G1073*POWER(2*9.81*G1073*ABS(K1073),0.5)))))</f>
        <v>0.28523438266613871</v>
      </c>
      <c r="M1073" s="146">
        <f>+IF(K1073&lt;0,-H1073*L1073,H1073*L1073)</f>
        <v>1.2601269015963205E-3</v>
      </c>
      <c r="N1073" s="142">
        <f>+M1073/K1073</f>
        <v>3.5677630138729139E-3</v>
      </c>
      <c r="O1073" s="311"/>
    </row>
    <row r="1074" spans="2:15" ht="15.75" x14ac:dyDescent="0.3">
      <c r="B1074" s="141"/>
      <c r="C1074" s="142"/>
      <c r="D1074" s="152"/>
      <c r="E1074" s="144"/>
      <c r="F1074" s="142"/>
      <c r="G1074" s="142"/>
      <c r="H1074" s="146"/>
      <c r="I1074" s="152"/>
      <c r="J1074" s="143"/>
      <c r="K1074" s="142"/>
      <c r="L1074" s="149" t="s">
        <v>166</v>
      </c>
      <c r="M1074" s="150">
        <f>+SUM(M1072:M1073)-C1072</f>
        <v>3.7568463395372398E-6</v>
      </c>
      <c r="N1074" s="151">
        <f>+SUM(N1072:N1073)</f>
        <v>7.041741635224948E-3</v>
      </c>
      <c r="O1074" s="312"/>
    </row>
    <row r="1075" spans="2:15" x14ac:dyDescent="0.25">
      <c r="B1075" s="141"/>
      <c r="C1075" s="142"/>
      <c r="D1075" s="152"/>
      <c r="E1075" s="144"/>
      <c r="F1075" s="142"/>
      <c r="G1075" s="142"/>
      <c r="H1075" s="146"/>
      <c r="I1075" s="152"/>
      <c r="J1075" s="143"/>
      <c r="K1075" s="142"/>
      <c r="L1075" s="142"/>
      <c r="M1075" s="142"/>
      <c r="N1075" s="142"/>
      <c r="O1075" s="312"/>
    </row>
    <row r="1076" spans="2:15" x14ac:dyDescent="0.25">
      <c r="B1076" s="154" t="s">
        <v>146</v>
      </c>
      <c r="C1076" s="143">
        <f>4.52/1000</f>
        <v>4.5199999999999997E-3</v>
      </c>
      <c r="D1076" s="156">
        <f>+D1037+O1037</f>
        <v>335.24566350258988</v>
      </c>
      <c r="E1076" s="144" t="s">
        <v>112</v>
      </c>
      <c r="F1076" s="143">
        <v>401.36</v>
      </c>
      <c r="G1076" s="145">
        <f>110/1000</f>
        <v>0.11</v>
      </c>
      <c r="H1076" s="146">
        <f>+PI()*G1076^2/4</f>
        <v>9.5033177771091243E-3</v>
      </c>
      <c r="I1076" s="156">
        <f>+D1063+O1063</f>
        <v>335.2850103281769</v>
      </c>
      <c r="J1076" s="147">
        <f>+D1076</f>
        <v>335.24566350258988</v>
      </c>
      <c r="K1076" s="147">
        <f>+I1076-J1076</f>
        <v>3.934682558701752E-2</v>
      </c>
      <c r="L1076" s="142">
        <f>(-2*POWER(2*9.81*G1076*ABS(K1076)/F1076,0.5))*(LOG10(($D$2/(3.7*G1076))+((2.51*$D$3*POWER(F1076,0.5))/(G1076*POWER(2*9.81*G1076*ABS(K1076),0.5)))))</f>
        <v>8.1430200619782983E-2</v>
      </c>
      <c r="M1076" s="146">
        <f>+IF(K1076&lt;0,-H1076*L1076,H1076*L1076)</f>
        <v>7.738570731435461E-4</v>
      </c>
      <c r="N1076" s="142">
        <f>+M1076/K1076</f>
        <v>1.966758592588674E-2</v>
      </c>
      <c r="O1076" s="311">
        <f>2*M1080/N1080</f>
        <v>1.0030615254049699E-3</v>
      </c>
    </row>
    <row r="1077" spans="2:15" x14ac:dyDescent="0.25">
      <c r="B1077" s="141"/>
      <c r="C1077" s="142"/>
      <c r="D1077" s="152"/>
      <c r="E1077" s="144" t="s">
        <v>167</v>
      </c>
      <c r="F1077" s="143">
        <v>249.85</v>
      </c>
      <c r="G1077" s="145">
        <f>75/1000</f>
        <v>7.4999999999999997E-2</v>
      </c>
      <c r="H1077" s="146">
        <f>+PI()*G1077^2/4</f>
        <v>4.4178646691106467E-3</v>
      </c>
      <c r="I1077" s="156">
        <f>+D1072+O1072</f>
        <v>334.89353248509502</v>
      </c>
      <c r="J1077" s="147">
        <f>+D1076</f>
        <v>335.24566350258988</v>
      </c>
      <c r="K1077" s="147">
        <f>+I1077-J1077</f>
        <v>-0.35213101749485531</v>
      </c>
      <c r="L1077" s="142">
        <f>(-2*POWER(2*9.81*G1077*ABS(K1077)/F1077,0.5))*(LOG10(($D$2/(3.7*G1077))+((2.51*$D$3*POWER(F1077,0.5))/(G1077*POWER(2*9.81*G1077*ABS(K1077),0.5)))))</f>
        <v>0.28474379928432875</v>
      </c>
      <c r="M1077" s="146">
        <f>+IF(K1077&lt;0,-H1077*L1077,H1077*L1077)</f>
        <v>-1.2579595706065695E-3</v>
      </c>
      <c r="N1077" s="142">
        <f>+M1077/K1077</f>
        <v>3.5724190943359556E-3</v>
      </c>
      <c r="O1077" s="311"/>
    </row>
    <row r="1078" spans="2:15" x14ac:dyDescent="0.25">
      <c r="B1078" s="141"/>
      <c r="C1078" s="142"/>
      <c r="D1078" s="152"/>
      <c r="E1078" s="144" t="s">
        <v>140</v>
      </c>
      <c r="F1078" s="143">
        <v>298.01</v>
      </c>
      <c r="G1078" s="145">
        <f>63/1000</f>
        <v>6.3E-2</v>
      </c>
      <c r="H1078" s="146">
        <f>+PI()*G1078^2/4</f>
        <v>3.1172453105244723E-3</v>
      </c>
      <c r="I1078" s="156">
        <f>+D1043+O1043</f>
        <v>335.2066784760957</v>
      </c>
      <c r="J1078" s="147">
        <f>+D1076</f>
        <v>335.24566350258988</v>
      </c>
      <c r="K1078" s="147">
        <f>+I1078-J1078</f>
        <v>-3.8985026494174235E-2</v>
      </c>
      <c r="L1078" s="142">
        <f>(-2*POWER(2*9.81*G1078*ABS(K1078)/F1078,0.5))*(LOG10(($D$2/(3.7*G1078))+((2.51*$D$3*POWER(F1078,0.5))/(G1078*POWER(2*9.81*G1078*ABS(K1078),0.5)))))</f>
        <v>6.3550303881590095E-2</v>
      </c>
      <c r="M1078" s="146">
        <f>+IF(K1078&lt;0,-H1078*L1078,H1078*L1078)</f>
        <v>-1.981018867572919E-4</v>
      </c>
      <c r="N1078" s="142">
        <f>+M1078/K1078</f>
        <v>5.0814865237271403E-3</v>
      </c>
      <c r="O1078" s="311"/>
    </row>
    <row r="1079" spans="2:15" x14ac:dyDescent="0.25">
      <c r="B1079" s="141"/>
      <c r="C1079" s="142"/>
      <c r="D1079" s="142"/>
      <c r="E1079" s="144" t="s">
        <v>168</v>
      </c>
      <c r="F1079" s="143">
        <v>184.94</v>
      </c>
      <c r="G1079" s="145">
        <f>110/1000</f>
        <v>0.11</v>
      </c>
      <c r="H1079" s="146">
        <f>+PI()*G1079^2/4</f>
        <v>9.5033177771091243E-3</v>
      </c>
      <c r="I1079" s="156">
        <f>+D1051+O1051</f>
        <v>335.76645802012416</v>
      </c>
      <c r="J1079" s="147">
        <f>+D1076</f>
        <v>335.24566350258988</v>
      </c>
      <c r="K1079" s="147">
        <f>+I1079-J1079</f>
        <v>0.5207945175342843</v>
      </c>
      <c r="L1079" s="142">
        <f>(-2*POWER(2*9.81*G1079*ABS(K1079)/F1079,0.5))*(LOG10(($D$2/(3.7*G1079))+((2.51*$D$3*POWER(F1079,0.5))/(G1079*POWER(2*9.81*G1079*ABS(K1079),0.5)))))</f>
        <v>0.5494330407685869</v>
      </c>
      <c r="M1079" s="146">
        <f>+IF(K1079&lt;0,-H1079*L1079,H1079*L1079)</f>
        <v>5.2214367836672338E-3</v>
      </c>
      <c r="N1079" s="142">
        <f>+M1079/K1079</f>
        <v>1.0025905818648527E-2</v>
      </c>
      <c r="O1079" s="311"/>
    </row>
    <row r="1080" spans="2:15" ht="15.75" x14ac:dyDescent="0.3">
      <c r="B1080" s="141"/>
      <c r="C1080" s="142"/>
      <c r="D1080" s="142"/>
      <c r="E1080" s="142"/>
      <c r="F1080" s="142"/>
      <c r="G1080" s="142"/>
      <c r="H1080" s="146"/>
      <c r="I1080" s="152"/>
      <c r="J1080" s="143"/>
      <c r="K1080" s="142"/>
      <c r="L1080" s="149" t="s">
        <v>166</v>
      </c>
      <c r="M1080" s="150">
        <f>+SUM(M1076:M1079)-C1076</f>
        <v>1.9232399446919221E-5</v>
      </c>
      <c r="N1080" s="151">
        <f>+SUM(N1076:N1079)</f>
        <v>3.8347397362598366E-2</v>
      </c>
      <c r="O1080" s="312"/>
    </row>
    <row r="1081" spans="2:15" x14ac:dyDescent="0.25">
      <c r="B1081" s="141"/>
      <c r="C1081" s="142"/>
      <c r="D1081" s="142"/>
      <c r="E1081" s="142"/>
      <c r="F1081" s="142"/>
      <c r="G1081" s="142"/>
      <c r="H1081" s="146"/>
      <c r="I1081" s="142"/>
      <c r="J1081" s="143"/>
      <c r="K1081" s="142"/>
      <c r="L1081" s="142"/>
      <c r="M1081" s="142"/>
      <c r="N1081" s="142"/>
      <c r="O1081" s="312"/>
    </row>
    <row r="1082" spans="2:15" x14ac:dyDescent="0.25">
      <c r="B1082" s="154" t="s">
        <v>147</v>
      </c>
      <c r="C1082" s="142">
        <f>0.79/1000</f>
        <v>7.9000000000000001E-4</v>
      </c>
      <c r="D1082" s="147">
        <f>+D1043+O1043</f>
        <v>335.2066784760957</v>
      </c>
      <c r="E1082" s="144" t="s">
        <v>140</v>
      </c>
      <c r="F1082" s="143">
        <v>298.01</v>
      </c>
      <c r="G1082" s="143">
        <f>63/1000</f>
        <v>6.3E-2</v>
      </c>
      <c r="H1082" s="146">
        <f>+PI()*G1082^2/4</f>
        <v>3.1172453105244723E-3</v>
      </c>
      <c r="I1082" s="147">
        <f>+D1076+O1076</f>
        <v>335.24666656411529</v>
      </c>
      <c r="J1082" s="147">
        <f>+D1082</f>
        <v>335.2066784760957</v>
      </c>
      <c r="K1082" s="147">
        <f>+I1082-J1082</f>
        <v>3.9988088019583756E-2</v>
      </c>
      <c r="L1082" s="142">
        <f>(-2*POWER(2*9.81*G1082*ABS(K1082)/F1082,0.5))*(LOG10(($D$2/(3.7*G1082))+((2.51*$D$3*POWER(F1082,0.5))/(G1082*POWER(2*9.81*G1082*ABS(K1082),0.5)))))</f>
        <v>6.4504464644826107E-2</v>
      </c>
      <c r="M1082" s="146">
        <f>+IF(K1082&lt;0,-H1082*L1082,H1082*L1082)</f>
        <v>2.010762399219758E-4</v>
      </c>
      <c r="N1082" s="142">
        <f>+M1082/K1082</f>
        <v>5.0284034541361608E-3</v>
      </c>
      <c r="O1082" s="311">
        <f>2*M1084/N1084</f>
        <v>1.0113115631576032E-3</v>
      </c>
    </row>
    <row r="1083" spans="2:15" x14ac:dyDescent="0.25">
      <c r="B1083" s="141"/>
      <c r="C1083" s="142"/>
      <c r="D1083" s="142"/>
      <c r="E1083" s="144" t="s">
        <v>169</v>
      </c>
      <c r="F1083" s="143">
        <v>119.71</v>
      </c>
      <c r="G1083" s="143">
        <f>63/1000</f>
        <v>6.3E-2</v>
      </c>
      <c r="H1083" s="146">
        <f>+PI()*G1083^2/4</f>
        <v>3.1172453105244723E-3</v>
      </c>
      <c r="I1083" s="147">
        <f>+D1047+O1047</f>
        <v>335.31071923152967</v>
      </c>
      <c r="J1083" s="147">
        <f>+D1082</f>
        <v>335.2066784760957</v>
      </c>
      <c r="K1083" s="147">
        <f>+I1083-J1083</f>
        <v>0.10404075543397084</v>
      </c>
      <c r="L1083" s="142">
        <f>(-2*POWER(2*9.81*G1083*ABS(K1083)/F1083,0.5))*(LOG10(($D$2/(3.7*G1083))+((2.51*$D$3*POWER(F1083,0.5))/(G1083*POWER(2*9.81*G1083*ABS(K1083),0.5)))))</f>
        <v>0.19066676150075429</v>
      </c>
      <c r="M1083" s="146">
        <f>+IF(K1083&lt;0,-H1083*L1083,H1083*L1083)</f>
        <v>5.9435506816111431E-4</v>
      </c>
      <c r="N1083" s="142">
        <f>+M1083/K1083</f>
        <v>5.7127138848806222E-3</v>
      </c>
      <c r="O1083" s="311"/>
    </row>
    <row r="1084" spans="2:15" ht="15.75" x14ac:dyDescent="0.3">
      <c r="B1084" s="141"/>
      <c r="C1084" s="142"/>
      <c r="D1084" s="142"/>
      <c r="E1084" s="142"/>
      <c r="F1084" s="142"/>
      <c r="G1084" s="142"/>
      <c r="H1084" s="146"/>
      <c r="I1084" s="142"/>
      <c r="J1084" s="142"/>
      <c r="K1084" s="142"/>
      <c r="L1084" s="149" t="s">
        <v>166</v>
      </c>
      <c r="M1084" s="150">
        <f>+SUM(M1082:M1083)-C1082</f>
        <v>5.4313080830901495E-6</v>
      </c>
      <c r="N1084" s="151">
        <f>+SUM(N1082:N1083)</f>
        <v>1.0741117339016783E-2</v>
      </c>
      <c r="O1084" s="312"/>
    </row>
    <row r="1085" spans="2:15" x14ac:dyDescent="0.25">
      <c r="B1085" s="141"/>
      <c r="C1085" s="142"/>
      <c r="D1085" s="142"/>
      <c r="E1085" s="142"/>
      <c r="F1085" s="142"/>
      <c r="G1085" s="142"/>
      <c r="H1085" s="146"/>
      <c r="I1085" s="142"/>
      <c r="J1085" s="142"/>
      <c r="K1085" s="142"/>
      <c r="L1085" s="142"/>
      <c r="M1085" s="142"/>
      <c r="N1085" s="142"/>
      <c r="O1085" s="312"/>
    </row>
    <row r="1086" spans="2:15" x14ac:dyDescent="0.25">
      <c r="B1086" s="154" t="s">
        <v>148</v>
      </c>
      <c r="C1086" s="142">
        <f>0.76/1000</f>
        <v>7.6000000000000004E-4</v>
      </c>
      <c r="D1086" s="147">
        <f>+D1047+O1047</f>
        <v>335.31071923152967</v>
      </c>
      <c r="E1086" s="144" t="s">
        <v>169</v>
      </c>
      <c r="F1086" s="143">
        <v>119.71</v>
      </c>
      <c r="G1086" s="143">
        <f>63/1000</f>
        <v>6.3E-2</v>
      </c>
      <c r="H1086" s="146">
        <f>+PI()*G1086^2/4</f>
        <v>3.1172453105244723E-3</v>
      </c>
      <c r="I1086" s="147">
        <f>+D1082+O1082</f>
        <v>335.20768978765886</v>
      </c>
      <c r="J1086" s="261">
        <f>+D1086</f>
        <v>335.31071923152967</v>
      </c>
      <c r="K1086" s="147">
        <f>+I1086-J1086</f>
        <v>-0.1030294438708097</v>
      </c>
      <c r="L1086" s="142">
        <f>(-2*POWER(2*9.81*G1086*ABS(K1086)/F1086,0.5))*(LOG10(($D$2/(3.7*G1086))+((2.51*$D$3*POWER(F1086,0.5))/(G1086*POWER(2*9.81*G1086*ABS(K1086),0.5)))))</f>
        <v>0.18960018224194264</v>
      </c>
      <c r="M1086" s="146">
        <f>+IF(K1086&lt;0,-H1086*L1086,H1086*L1086)</f>
        <v>-5.9103027896828097E-4</v>
      </c>
      <c r="N1086" s="142">
        <f>+M1086/K1086</f>
        <v>5.7365181909492151E-3</v>
      </c>
      <c r="O1086" s="311">
        <f>2*M1088/N1088</f>
        <v>9.5523729592896824E-4</v>
      </c>
    </row>
    <row r="1087" spans="2:15" x14ac:dyDescent="0.25">
      <c r="B1087" s="141"/>
      <c r="C1087" s="142"/>
      <c r="D1087" s="142"/>
      <c r="E1087" s="144" t="s">
        <v>122</v>
      </c>
      <c r="F1087" s="143">
        <v>283.68</v>
      </c>
      <c r="G1087" s="143">
        <f>75/1000</f>
        <v>7.4999999999999997E-2</v>
      </c>
      <c r="H1087" s="146">
        <f>+PI()*G1087^2/4</f>
        <v>4.4178646691106467E-3</v>
      </c>
      <c r="I1087" s="147">
        <f>+D1051+O1051</f>
        <v>335.76645802012416</v>
      </c>
      <c r="J1087" s="261">
        <f>+D1086</f>
        <v>335.31071923152967</v>
      </c>
      <c r="K1087" s="147">
        <f>+I1087-J1087</f>
        <v>0.45573878859448769</v>
      </c>
      <c r="L1087" s="262">
        <f>(-2*POWER(2*9.81*G1087*ABS(K1087)/F1087,0.5))*(LOG10(($D$2/(3.7*G1087))+((2.51*$D$3*POWER(F1087,0.5))/(G1087*POWER(2*9.81*G1087*ABS(K1087),0.5)))))</f>
        <v>0.30675235688439895</v>
      </c>
      <c r="M1087" s="146">
        <f>+IF(K1087&lt;0,-H1087*L1087,H1087*L1087)</f>
        <v>1.3551903996460062E-3</v>
      </c>
      <c r="N1087" s="142">
        <f>+M1087/K1087</f>
        <v>2.9736121514375696E-3</v>
      </c>
      <c r="O1087" s="311"/>
    </row>
    <row r="1088" spans="2:15" ht="15.75" x14ac:dyDescent="0.3">
      <c r="B1088" s="141"/>
      <c r="C1088" s="142"/>
      <c r="D1088" s="142"/>
      <c r="E1088" s="142"/>
      <c r="F1088" s="142"/>
      <c r="G1088" s="142"/>
      <c r="H1088" s="142"/>
      <c r="I1088" s="142"/>
      <c r="J1088" s="142"/>
      <c r="K1088" s="142"/>
      <c r="L1088" s="149" t="s">
        <v>166</v>
      </c>
      <c r="M1088" s="150">
        <f>+SUM(M1086:M1087)-C1086</f>
        <v>4.1601206777252056E-6</v>
      </c>
      <c r="N1088" s="151">
        <f>+SUM(N1086:N1087)</f>
        <v>8.7101303423867855E-3</v>
      </c>
      <c r="O1088" s="312"/>
    </row>
    <row r="1089" spans="2:15" x14ac:dyDescent="0.25">
      <c r="B1089" s="154"/>
      <c r="C1089" s="142"/>
      <c r="D1089" s="142"/>
      <c r="E1089" s="142"/>
      <c r="F1089" s="142"/>
      <c r="G1089" s="142"/>
      <c r="H1089" s="142"/>
      <c r="I1089" s="142"/>
      <c r="J1089" s="142"/>
      <c r="K1089" s="142"/>
      <c r="L1089" s="142"/>
      <c r="M1089" s="142"/>
      <c r="N1089" s="142"/>
      <c r="O1089" s="312"/>
    </row>
    <row r="1090" spans="2:15" x14ac:dyDescent="0.25">
      <c r="B1090" s="154" t="s">
        <v>142</v>
      </c>
      <c r="C1090" s="142">
        <f>3.71/1000</f>
        <v>3.7099999999999998E-3</v>
      </c>
      <c r="D1090" s="147">
        <f>+D1051+O1051</f>
        <v>335.76645802012416</v>
      </c>
      <c r="E1090" s="144" t="s">
        <v>168</v>
      </c>
      <c r="F1090" s="143">
        <v>184.94</v>
      </c>
      <c r="G1090" s="145">
        <f>110/1000</f>
        <v>0.11</v>
      </c>
      <c r="H1090" s="146">
        <f>+PI()*G1090^2/4</f>
        <v>9.5033177771091243E-3</v>
      </c>
      <c r="I1090" s="147">
        <f>+D1076+O1076</f>
        <v>335.24666656411529</v>
      </c>
      <c r="J1090" s="261">
        <f>+D1090</f>
        <v>335.76645802012416</v>
      </c>
      <c r="K1090" s="147">
        <f>+I1090-J1090</f>
        <v>-0.51979145600887477</v>
      </c>
      <c r="L1090" s="262">
        <f>(-2*POWER(2*9.81*G1090*ABS(K1090)/F1090,0.5))*(LOG10(($D$2/(3.7*G1090))+((2.51*$D$3*POWER(F1090,0.5))/(G1090*POWER(2*9.81*G1090*ABS(K1090),0.5)))))</f>
        <v>0.54883926912252445</v>
      </c>
      <c r="M1090" s="146">
        <f>+IF(K1090&lt;0,-H1090*L1090,H1090*L1090)</f>
        <v>-5.2157939830276652E-3</v>
      </c>
      <c r="N1090" s="142">
        <f>+M1090/K1090</f>
        <v>1.0034397300556268E-2</v>
      </c>
      <c r="O1090" s="311">
        <f>2*M1093/N1093</f>
        <v>8.038887293581366E-4</v>
      </c>
    </row>
    <row r="1091" spans="2:15" x14ac:dyDescent="0.25">
      <c r="B1091" s="141"/>
      <c r="C1091" s="142"/>
      <c r="D1091" s="142"/>
      <c r="E1091" s="144" t="s">
        <v>171</v>
      </c>
      <c r="F1091" s="143">
        <v>283.68</v>
      </c>
      <c r="G1091" s="143">
        <f>75/1000</f>
        <v>7.4999999999999997E-2</v>
      </c>
      <c r="H1091" s="146">
        <f>+PI()*G1091^2/4</f>
        <v>4.4178646691106467E-3</v>
      </c>
      <c r="I1091" s="147">
        <f>+D1086+O1086</f>
        <v>335.31167446882563</v>
      </c>
      <c r="J1091" s="261">
        <f>+D1090</f>
        <v>335.76645802012416</v>
      </c>
      <c r="K1091" s="147">
        <f>+I1091-J1091</f>
        <v>-0.45478355129853298</v>
      </c>
      <c r="L1091" s="262">
        <f>(-2*POWER(2*9.81*G1091*ABS(K1091)/F1091,0.5))*(LOG10(($D$2/(3.7*G1091))+((2.51*$D$3*POWER(F1091,0.5))/(G1091*POWER(2*9.81*G1091*ABS(K1091),0.5)))))</f>
        <v>0.30638679094588506</v>
      </c>
      <c r="M1091" s="146">
        <f>+IF(K1091&lt;0,-H1091*L1091,H1091*L1091)</f>
        <v>-1.3535753788020155E-3</v>
      </c>
      <c r="N1091" s="142">
        <f>+M1091/K1091</f>
        <v>2.9763068055939641E-3</v>
      </c>
      <c r="O1091" s="311"/>
    </row>
    <row r="1092" spans="2:15" x14ac:dyDescent="0.25">
      <c r="B1092" s="141"/>
      <c r="C1092" s="142"/>
      <c r="D1092" s="142"/>
      <c r="E1092" s="144" t="s">
        <v>170</v>
      </c>
      <c r="F1092" s="143">
        <v>372.26</v>
      </c>
      <c r="G1092" s="145">
        <f>110/1000</f>
        <v>0.11</v>
      </c>
      <c r="H1092" s="146">
        <f>+PI()*G1092^2/4</f>
        <v>9.5033177771091243E-3</v>
      </c>
      <c r="I1092" s="147">
        <v>339.29610096713299</v>
      </c>
      <c r="J1092" s="261">
        <f>+D1090</f>
        <v>335.76645802012416</v>
      </c>
      <c r="K1092" s="147">
        <f>+I1092-J1092</f>
        <v>3.5296429470088242</v>
      </c>
      <c r="L1092" s="262">
        <f>(-2*POWER(2*9.81*G1092*ABS(K1092)/F1092,0.5))*(LOG10(($D$2/(3.7*G1092))+((2.51*$D$3*POWER(F1092,0.5))/(G1092*POWER(2*9.81*G1092*ABS(K1092),0.5)))))</f>
        <v>1.0823346638130957</v>
      </c>
      <c r="M1092" s="146">
        <f>+IF(K1092&lt;0,-H1092*L1092,H1092*L1092)</f>
        <v>1.0285770251396421E-2</v>
      </c>
      <c r="N1092" s="142">
        <f>+M1092/K1092</f>
        <v>2.9141106921630809E-3</v>
      </c>
      <c r="O1092" s="311"/>
    </row>
    <row r="1093" spans="2:15" ht="16.5" thickBot="1" x14ac:dyDescent="0.35">
      <c r="B1093" s="299"/>
      <c r="C1093" s="300"/>
      <c r="D1093" s="300"/>
      <c r="E1093" s="300"/>
      <c r="F1093" s="300"/>
      <c r="G1093" s="300"/>
      <c r="H1093" s="300"/>
      <c r="I1093" s="300"/>
      <c r="J1093" s="300"/>
      <c r="K1093" s="300"/>
      <c r="L1093" s="301" t="s">
        <v>166</v>
      </c>
      <c r="M1093" s="302">
        <f>+SUM(M1090:M1092)-C1090</f>
        <v>6.4008895667398702E-6</v>
      </c>
      <c r="N1093" s="303">
        <f>+SUM(N1090:N1092)</f>
        <v>1.5924814798313314E-2</v>
      </c>
      <c r="O1093" s="313"/>
    </row>
    <row r="1095" spans="2:15" ht="15.75" thickBot="1" x14ac:dyDescent="0.3"/>
    <row r="1096" spans="2:15" ht="15.75" thickBot="1" x14ac:dyDescent="0.3">
      <c r="B1096" s="131">
        <f>+B1057+1</f>
        <v>29</v>
      </c>
      <c r="D1096" s="297"/>
    </row>
    <row r="1097" spans="2:15" ht="32.25" thickBot="1" x14ac:dyDescent="0.3">
      <c r="B1097" s="125" t="s">
        <v>151</v>
      </c>
      <c r="C1097" s="298" t="s">
        <v>161</v>
      </c>
      <c r="D1097" s="298" t="s">
        <v>153</v>
      </c>
      <c r="E1097" s="125" t="s">
        <v>152</v>
      </c>
      <c r="F1097" s="125" t="s">
        <v>78</v>
      </c>
      <c r="G1097" s="125" t="s">
        <v>115</v>
      </c>
      <c r="H1097" s="125" t="s">
        <v>154</v>
      </c>
      <c r="I1097" s="125" t="s">
        <v>155</v>
      </c>
      <c r="J1097" s="125" t="s">
        <v>156</v>
      </c>
      <c r="K1097" s="125" t="s">
        <v>157</v>
      </c>
      <c r="L1097" s="125" t="s">
        <v>82</v>
      </c>
      <c r="M1097" s="125" t="s">
        <v>164</v>
      </c>
      <c r="N1097" s="125" t="s">
        <v>158</v>
      </c>
      <c r="O1097" s="309" t="s">
        <v>165</v>
      </c>
    </row>
    <row r="1098" spans="2:15" x14ac:dyDescent="0.25">
      <c r="B1098" s="132" t="s">
        <v>127</v>
      </c>
      <c r="C1098" s="133">
        <f>2.97/1000</f>
        <v>2.97E-3</v>
      </c>
      <c r="D1098" s="134">
        <f>+D1059+O1059</f>
        <v>336.45679111107899</v>
      </c>
      <c r="E1098" s="135" t="s">
        <v>110</v>
      </c>
      <c r="F1098" s="136">
        <v>310.83</v>
      </c>
      <c r="G1098" s="137">
        <f>110/1000</f>
        <v>0.11</v>
      </c>
      <c r="H1098" s="138">
        <f>+PI()*G1098^2/4</f>
        <v>9.5033177771091243E-3</v>
      </c>
      <c r="I1098" s="134">
        <v>339.29610096713299</v>
      </c>
      <c r="J1098" s="134">
        <f>+D1098</f>
        <v>336.45679111107899</v>
      </c>
      <c r="K1098" s="134">
        <f>+I1098-J1098</f>
        <v>2.8393098560540011</v>
      </c>
      <c r="L1098" s="133">
        <f>(-2*POWER(2*9.81*G1098*ABS(K1098)/F1098,0.5))*(LOG10(($D$2/(3.7*G1098))+((2.51*$D$3*POWER(F1098,0.5))/(G1098*POWER(2*9.81*G1098*ABS(K1098),0.5)))))</f>
        <v>1.060118422437073</v>
      </c>
      <c r="M1098" s="139">
        <f>+IF(K1098&lt;0,-H1098*L1098,H1098*L1098)</f>
        <v>1.0074642249787116E-2</v>
      </c>
      <c r="N1098" s="133">
        <f>+M1098/K1098</f>
        <v>3.5482715027758864E-3</v>
      </c>
      <c r="O1098" s="310">
        <f>2*M1100/N1100</f>
        <v>6.5679119466322477E-4</v>
      </c>
    </row>
    <row r="1099" spans="2:15" x14ac:dyDescent="0.25">
      <c r="B1099" s="141"/>
      <c r="C1099" s="142"/>
      <c r="D1099" s="143"/>
      <c r="E1099" s="144" t="s">
        <v>138</v>
      </c>
      <c r="F1099" s="143">
        <v>240.22</v>
      </c>
      <c r="G1099" s="145">
        <f>110/1000</f>
        <v>0.11</v>
      </c>
      <c r="H1099" s="146">
        <f>+PI()*G1099^2/4</f>
        <v>9.5033177771091243E-3</v>
      </c>
      <c r="I1099" s="147">
        <f>+D1063+O1063</f>
        <v>335.2850103281769</v>
      </c>
      <c r="J1099" s="147">
        <f>+D1098</f>
        <v>336.45679111107899</v>
      </c>
      <c r="K1099" s="147">
        <f>+I1099-J1099</f>
        <v>-1.1717807829020899</v>
      </c>
      <c r="L1099" s="142">
        <f>(-2*POWER(2*9.81*G1099*ABS(K1099)/F1099,0.5))*(LOG10(($D$2/(3.7*G1099))+((2.51*$D$3*POWER(F1099,0.5))/(G1099*POWER(2*9.81*G1099*ABS(K1099),0.5)))))</f>
        <v>0.74726395175766236</v>
      </c>
      <c r="M1099" s="146">
        <f>+IF(K1099&lt;0,-H1099*L1099,H1099*L1099)</f>
        <v>-7.1014867969314078E-3</v>
      </c>
      <c r="N1099" s="142">
        <f>+M1099/K1099</f>
        <v>6.0604226494852705E-3</v>
      </c>
      <c r="O1099" s="311"/>
    </row>
    <row r="1100" spans="2:15" ht="15.75" x14ac:dyDescent="0.3">
      <c r="B1100" s="141"/>
      <c r="C1100" s="142"/>
      <c r="D1100" s="143"/>
      <c r="E1100" s="144"/>
      <c r="F1100" s="143"/>
      <c r="G1100" s="145"/>
      <c r="H1100" s="146"/>
      <c r="I1100" s="147"/>
      <c r="J1100" s="147"/>
      <c r="K1100" s="147"/>
      <c r="L1100" s="149" t="s">
        <v>166</v>
      </c>
      <c r="M1100" s="150">
        <f>+SUM(M1098:M1099)-C1098</f>
        <v>3.155452855708573E-6</v>
      </c>
      <c r="N1100" s="151">
        <f>+SUM(N1098:N1099)</f>
        <v>9.608694152261156E-3</v>
      </c>
      <c r="O1100" s="311"/>
    </row>
    <row r="1101" spans="2:15" x14ac:dyDescent="0.25">
      <c r="B1101" s="141"/>
      <c r="C1101" s="142"/>
      <c r="D1101" s="143"/>
      <c r="E1101" s="144"/>
      <c r="F1101" s="142"/>
      <c r="G1101" s="142"/>
      <c r="H1101" s="146"/>
      <c r="I1101" s="152"/>
      <c r="J1101" s="142"/>
      <c r="K1101" s="142"/>
      <c r="L1101" s="142"/>
      <c r="M1101" s="142"/>
      <c r="N1101" s="142"/>
      <c r="O1101" s="312"/>
    </row>
    <row r="1102" spans="2:15" x14ac:dyDescent="0.25">
      <c r="B1102" s="154" t="s">
        <v>128</v>
      </c>
      <c r="C1102" s="142">
        <f>3.73/1000</f>
        <v>3.7299999999999998E-3</v>
      </c>
      <c r="D1102" s="147">
        <f>+D1063+O1063</f>
        <v>335.2850103281769</v>
      </c>
      <c r="E1102" s="144" t="s">
        <v>138</v>
      </c>
      <c r="F1102" s="143">
        <v>240.22</v>
      </c>
      <c r="G1102" s="155">
        <f>110/1000</f>
        <v>0.11</v>
      </c>
      <c r="H1102" s="146">
        <f>+PI()*G1102^2/4</f>
        <v>9.5033177771091243E-3</v>
      </c>
      <c r="I1102" s="156">
        <f>+D1098+O1098</f>
        <v>336.45744790227366</v>
      </c>
      <c r="J1102" s="147">
        <f>+D1102</f>
        <v>335.2850103281769</v>
      </c>
      <c r="K1102" s="147">
        <f>+I1102-J1102</f>
        <v>1.1724375740967616</v>
      </c>
      <c r="L1102" s="142">
        <f>(-2*POWER(2*9.81*G1102*ABS(K1102)/F1102,0.5))*(LOG10(($D$2/(3.7*G1102))+((2.51*$D$3*POWER(F1102,0.5))/(G1102*POWER(2*9.81*G1102*ABS(K1102),0.5)))))</f>
        <v>0.74749791885105155</v>
      </c>
      <c r="M1102" s="146">
        <f>+IF(K1102&lt;0,-H1102*L1102,H1102*L1102)</f>
        <v>7.1037102605692719E-3</v>
      </c>
      <c r="N1102" s="142">
        <f>+M1102/K1102</f>
        <v>6.0589240890219038E-3</v>
      </c>
      <c r="O1102" s="311">
        <f>2*M1105/N1105</f>
        <v>9.5999905367378559E-4</v>
      </c>
    </row>
    <row r="1103" spans="2:15" x14ac:dyDescent="0.25">
      <c r="B1103" s="141"/>
      <c r="C1103" s="142"/>
      <c r="D1103" s="143"/>
      <c r="E1103" s="144" t="s">
        <v>139</v>
      </c>
      <c r="F1103" s="147">
        <v>237.3</v>
      </c>
      <c r="G1103" s="155">
        <f>110/1000</f>
        <v>0.11</v>
      </c>
      <c r="H1103" s="146">
        <f>+PI()*G1103^2/4</f>
        <v>9.5033177771091243E-3</v>
      </c>
      <c r="I1103" s="156">
        <f>+D1068+O1068</f>
        <v>335.09212988841944</v>
      </c>
      <c r="J1103" s="147">
        <f>+D1102</f>
        <v>335.2850103281769</v>
      </c>
      <c r="K1103" s="147">
        <f>+I1103-J1103</f>
        <v>-0.1928804397574595</v>
      </c>
      <c r="L1103" s="142">
        <f>(-2*POWER(2*9.81*G1103*ABS(K1103)/F1103,0.5))*(LOG10(($D$2/(3.7*G1103))+((2.51*$D$3*POWER(F1103,0.5))/(G1103*POWER(2*9.81*G1103*ABS(K1103),0.5)))))</f>
        <v>0.27278935377078606</v>
      </c>
      <c r="M1103" s="146">
        <f>+IF(K1103&lt;0,-H1103*L1103,H1103*L1103)</f>
        <v>-2.5924039150960212E-3</v>
      </c>
      <c r="N1103" s="142">
        <f>+M1103/K1103</f>
        <v>1.3440470782604392E-2</v>
      </c>
      <c r="O1103" s="311"/>
    </row>
    <row r="1104" spans="2:15" x14ac:dyDescent="0.25">
      <c r="B1104" s="141"/>
      <c r="C1104" s="142"/>
      <c r="D1104" s="143"/>
      <c r="E1104" s="144" t="s">
        <v>112</v>
      </c>
      <c r="F1104" s="143">
        <v>401.36</v>
      </c>
      <c r="G1104" s="155">
        <f>110/1000</f>
        <v>0.11</v>
      </c>
      <c r="H1104" s="146">
        <f>+PI()*G1104^2/4</f>
        <v>9.5033177771091243E-3</v>
      </c>
      <c r="I1104" s="156">
        <f>+D1076+O1076</f>
        <v>335.24666656411529</v>
      </c>
      <c r="J1104" s="147">
        <f>+D1102</f>
        <v>335.2850103281769</v>
      </c>
      <c r="K1104" s="147">
        <f>+I1104-J1104</f>
        <v>-3.8343764061607999E-2</v>
      </c>
      <c r="L1104" s="142">
        <f>(-2*POWER(2*9.81*G1104*ABS(K1104)/F1104,0.5))*(LOG10(($D$2/(3.7*G1104))+((2.51*$D$3*POWER(F1104,0.5))/(G1104*POWER(2*9.81*G1104*ABS(K1104),0.5)))))</f>
        <v>8.0224892232966638E-2</v>
      </c>
      <c r="M1104" s="146">
        <f>+IF(K1104&lt;0,-H1104*L1104,H1104*L1104)</f>
        <v>-7.624026445242156E-4</v>
      </c>
      <c r="N1104" s="142">
        <f>+M1104/K1104</f>
        <v>1.9883354260662619E-2</v>
      </c>
      <c r="O1104" s="311"/>
    </row>
    <row r="1105" spans="2:15" ht="15.75" x14ac:dyDescent="0.3">
      <c r="B1105" s="141"/>
      <c r="C1105" s="142"/>
      <c r="D1105" s="143"/>
      <c r="E1105" s="144"/>
      <c r="F1105" s="143"/>
      <c r="G1105" s="155"/>
      <c r="H1105" s="146"/>
      <c r="I1105" s="156"/>
      <c r="J1105" s="147"/>
      <c r="K1105" s="147"/>
      <c r="L1105" s="149" t="s">
        <v>166</v>
      </c>
      <c r="M1105" s="150">
        <f>+SUM(M1102:M1104)-C1102</f>
        <v>1.8903700949034728E-5</v>
      </c>
      <c r="N1105" s="151">
        <f>+SUM(N1102:N1104)</f>
        <v>3.9382749132288911E-2</v>
      </c>
      <c r="O1105" s="312"/>
    </row>
    <row r="1106" spans="2:15" x14ac:dyDescent="0.25">
      <c r="B1106" s="141"/>
      <c r="C1106" s="142"/>
      <c r="D1106" s="143"/>
      <c r="E1106" s="144"/>
      <c r="F1106" s="142"/>
      <c r="G1106" s="142"/>
      <c r="H1106" s="146"/>
      <c r="I1106" s="152"/>
      <c r="J1106" s="143"/>
      <c r="K1106" s="142"/>
      <c r="L1106" s="142"/>
      <c r="M1106" s="142"/>
      <c r="N1106" s="142"/>
      <c r="O1106" s="312"/>
    </row>
    <row r="1107" spans="2:15" x14ac:dyDescent="0.25">
      <c r="B1107" s="154" t="s">
        <v>141</v>
      </c>
      <c r="C1107" s="179">
        <f>1.9/1000</f>
        <v>1.9E-3</v>
      </c>
      <c r="D1107" s="147">
        <f>+D1068+O1068</f>
        <v>335.09212988841944</v>
      </c>
      <c r="E1107" s="144" t="s">
        <v>139</v>
      </c>
      <c r="F1107" s="147">
        <v>237.3</v>
      </c>
      <c r="G1107" s="155">
        <f>110/1000</f>
        <v>0.11</v>
      </c>
      <c r="H1107" s="146">
        <f>+PI()*G1107^2/4</f>
        <v>9.5033177771091243E-3</v>
      </c>
      <c r="I1107" s="156">
        <f>+D1102+O1102</f>
        <v>335.28597032723059</v>
      </c>
      <c r="J1107" s="147">
        <f>+D1107</f>
        <v>335.09212988841944</v>
      </c>
      <c r="K1107" s="147">
        <f>+I1107-J1107</f>
        <v>0.19384043881115076</v>
      </c>
      <c r="L1107" s="142">
        <f>(-2*POWER(2*9.81*G1107*ABS(K1107)/F1107,0.5))*(LOG10(($D$2/(3.7*G1107))+((2.51*$D$3*POWER(F1107,0.5))/(G1107*POWER(2*9.81*G1107*ABS(K1107),0.5)))))</f>
        <v>0.27355730092998082</v>
      </c>
      <c r="M1107" s="146">
        <f>+IF(K1107&lt;0,-H1107*L1107,H1107*L1107)</f>
        <v>2.5997019609858771E-3</v>
      </c>
      <c r="N1107" s="142">
        <f>+M1107/K1107</f>
        <v>1.34115563136887E-2</v>
      </c>
      <c r="O1107" s="311">
        <f>2*M1109/N1109</f>
        <v>9.7127872774688425E-4</v>
      </c>
    </row>
    <row r="1108" spans="2:15" x14ac:dyDescent="0.25">
      <c r="B1108" s="141"/>
      <c r="C1108" s="142"/>
      <c r="D1108" s="143"/>
      <c r="E1108" s="144" t="s">
        <v>117</v>
      </c>
      <c r="F1108" s="143">
        <v>401.35</v>
      </c>
      <c r="G1108" s="143">
        <f>75/1000</f>
        <v>7.4999999999999997E-2</v>
      </c>
      <c r="H1108" s="146">
        <f>+PI()*G1108^2/4</f>
        <v>4.4178646691106467E-3</v>
      </c>
      <c r="I1108" s="156">
        <f>+D1072+O1072</f>
        <v>334.89353248509502</v>
      </c>
      <c r="J1108" s="147">
        <f>+D1107</f>
        <v>335.09212988841944</v>
      </c>
      <c r="K1108" s="147">
        <f>+I1108-J1108</f>
        <v>-0.19859740332441334</v>
      </c>
      <c r="L1108" s="142">
        <f>(-2*POWER(2*9.81*G1108*ABS(K1108)/F1108,0.5))*(LOG10(($D$2/(3.7*G1108))+((2.51*$D$3*POWER(F1108,0.5))/(G1108*POWER(2*9.81*G1108*ABS(K1108),0.5)))))</f>
        <v>0.15652309014773297</v>
      </c>
      <c r="M1108" s="146">
        <f>+IF(K1108&lt;0,-H1108*L1108,H1108*L1108)</f>
        <v>-6.9149782986369025E-4</v>
      </c>
      <c r="N1108" s="142">
        <f>+M1108/K1108</f>
        <v>3.4819077102136776E-3</v>
      </c>
      <c r="O1108" s="311"/>
    </row>
    <row r="1109" spans="2:15" ht="15.75" x14ac:dyDescent="0.3">
      <c r="B1109" s="141"/>
      <c r="C1109" s="142"/>
      <c r="D1109" s="143"/>
      <c r="E1109" s="144"/>
      <c r="F1109" s="142"/>
      <c r="G1109" s="142"/>
      <c r="H1109" s="146"/>
      <c r="I1109" s="152"/>
      <c r="J1109" s="143"/>
      <c r="K1109" s="142"/>
      <c r="L1109" s="149" t="s">
        <v>166</v>
      </c>
      <c r="M1109" s="150">
        <f>+SUM(M1107:M1108)-C1107</f>
        <v>8.20413112218683E-6</v>
      </c>
      <c r="N1109" s="151">
        <f>+SUM(N1107:N1108)</f>
        <v>1.6893464023902377E-2</v>
      </c>
      <c r="O1109" s="312"/>
    </row>
    <row r="1110" spans="2:15" ht="15.75" x14ac:dyDescent="0.3">
      <c r="B1110" s="141"/>
      <c r="C1110" s="142"/>
      <c r="D1110" s="143"/>
      <c r="E1110" s="144"/>
      <c r="F1110" s="142"/>
      <c r="G1110" s="142"/>
      <c r="H1110" s="146"/>
      <c r="I1110" s="152"/>
      <c r="J1110" s="143"/>
      <c r="K1110" s="142"/>
      <c r="L1110" s="149"/>
      <c r="M1110" s="150"/>
      <c r="N1110" s="151"/>
      <c r="O1110" s="312"/>
    </row>
    <row r="1111" spans="2:15" x14ac:dyDescent="0.25">
      <c r="B1111" s="154" t="s">
        <v>145</v>
      </c>
      <c r="C1111" s="143">
        <f>1.95/1000</f>
        <v>1.9499999999999999E-3</v>
      </c>
      <c r="D1111" s="147">
        <f>+D1072+O1072</f>
        <v>334.89353248509502</v>
      </c>
      <c r="E1111" s="144" t="s">
        <v>117</v>
      </c>
      <c r="F1111" s="143">
        <v>401.35</v>
      </c>
      <c r="G1111" s="143">
        <f>75/1000</f>
        <v>7.4999999999999997E-2</v>
      </c>
      <c r="H1111" s="146">
        <f>+PI()*G1111^2/4</f>
        <v>4.4178646691106467E-3</v>
      </c>
      <c r="I1111" s="147">
        <f>+D1107+O1107</f>
        <v>335.09310116714721</v>
      </c>
      <c r="J1111" s="147">
        <f>+D1111</f>
        <v>334.89353248509502</v>
      </c>
      <c r="K1111" s="147">
        <f>+I1111-J1111</f>
        <v>0.19956868205218825</v>
      </c>
      <c r="L1111" s="262">
        <f>(-2*POWER(2*9.81*G1111*ABS(K1111)/F1111,0.5))*(LOG10(($D$2/(3.7*G1111))+((2.51*$D$3*POWER(F1111,0.5))/(G1111*POWER(2*9.81*G1111*ABS(K1111),0.5)))))</f>
        <v>0.15696244369668033</v>
      </c>
      <c r="M1111" s="146">
        <f>+IF(K1111&lt;0,-H1111*L1111,H1111*L1111)</f>
        <v>6.9343883438483314E-4</v>
      </c>
      <c r="N1111" s="142">
        <f>+M1111/K1111</f>
        <v>3.474687647651525E-3</v>
      </c>
      <c r="O1111" s="311">
        <f>2*M1113/N1113</f>
        <v>9.7572999895480738E-4</v>
      </c>
    </row>
    <row r="1112" spans="2:15" x14ac:dyDescent="0.25">
      <c r="B1112" s="141"/>
      <c r="C1112" s="142"/>
      <c r="D1112" s="143"/>
      <c r="E1112" s="144" t="s">
        <v>167</v>
      </c>
      <c r="F1112" s="143">
        <v>249.85</v>
      </c>
      <c r="G1112" s="143">
        <f>75/1000</f>
        <v>7.4999999999999997E-2</v>
      </c>
      <c r="H1112" s="146">
        <f>+PI()*G1112^2/4</f>
        <v>4.4178646691106467E-3</v>
      </c>
      <c r="I1112" s="147">
        <f>+D1076+O1076</f>
        <v>335.24666656411529</v>
      </c>
      <c r="J1112" s="147">
        <f>+D1111</f>
        <v>334.89353248509502</v>
      </c>
      <c r="K1112" s="147">
        <f>+I1112-J1112</f>
        <v>0.35313407902026483</v>
      </c>
      <c r="L1112" s="142">
        <f>(-2*POWER(2*9.81*G1112*ABS(K1112)/F1112,0.5))*(LOG10(($D$2/(3.7*G1112))+((2.51*$D$3*POWER(F1112,0.5))/(G1112*POWER(2*9.81*G1112*ABS(K1112),0.5)))))</f>
        <v>0.2852049940554614</v>
      </c>
      <c r="M1112" s="146">
        <f>+IF(K1112&lt;0,-H1112*L1112,H1112*L1112)</f>
        <v>1.259997066691535E-3</v>
      </c>
      <c r="N1112" s="142">
        <f>+M1112/K1112</f>
        <v>3.5680415500743252E-3</v>
      </c>
      <c r="O1112" s="311"/>
    </row>
    <row r="1113" spans="2:15" ht="15.75" x14ac:dyDescent="0.3">
      <c r="B1113" s="141"/>
      <c r="C1113" s="142"/>
      <c r="D1113" s="152"/>
      <c r="E1113" s="144"/>
      <c r="F1113" s="142"/>
      <c r="G1113" s="142"/>
      <c r="H1113" s="146"/>
      <c r="I1113" s="152"/>
      <c r="J1113" s="143"/>
      <c r="K1113" s="142"/>
      <c r="L1113" s="149" t="s">
        <v>166</v>
      </c>
      <c r="M1113" s="150">
        <f>+SUM(M1111:M1112)-C1111</f>
        <v>3.4359010763680177E-6</v>
      </c>
      <c r="N1113" s="151">
        <f>+SUM(N1111:N1112)</f>
        <v>7.0427291977258506E-3</v>
      </c>
      <c r="O1113" s="312"/>
    </row>
    <row r="1114" spans="2:15" x14ac:dyDescent="0.25">
      <c r="B1114" s="141"/>
      <c r="C1114" s="142"/>
      <c r="D1114" s="152"/>
      <c r="E1114" s="144"/>
      <c r="F1114" s="142"/>
      <c r="G1114" s="142"/>
      <c r="H1114" s="146"/>
      <c r="I1114" s="152"/>
      <c r="J1114" s="143"/>
      <c r="K1114" s="142"/>
      <c r="L1114" s="142"/>
      <c r="M1114" s="142"/>
      <c r="N1114" s="142"/>
      <c r="O1114" s="312"/>
    </row>
    <row r="1115" spans="2:15" x14ac:dyDescent="0.25">
      <c r="B1115" s="154" t="s">
        <v>146</v>
      </c>
      <c r="C1115" s="143">
        <f>4.52/1000</f>
        <v>4.5199999999999997E-3</v>
      </c>
      <c r="D1115" s="156">
        <f>+D1076+O1076</f>
        <v>335.24666656411529</v>
      </c>
      <c r="E1115" s="144" t="s">
        <v>112</v>
      </c>
      <c r="F1115" s="143">
        <v>401.36</v>
      </c>
      <c r="G1115" s="145">
        <f>110/1000</f>
        <v>0.11</v>
      </c>
      <c r="H1115" s="146">
        <f>+PI()*G1115^2/4</f>
        <v>9.5033177771091243E-3</v>
      </c>
      <c r="I1115" s="156">
        <f>+D1102+O1102</f>
        <v>335.28597032723059</v>
      </c>
      <c r="J1115" s="147">
        <f>+D1115</f>
        <v>335.24666656411529</v>
      </c>
      <c r="K1115" s="147">
        <f>+I1115-J1115</f>
        <v>3.9303763115299262E-2</v>
      </c>
      <c r="L1115" s="142">
        <f>(-2*POWER(2*9.81*G1115*ABS(K1115)/F1115,0.5))*(LOG10(($D$2/(3.7*G1115))+((2.51*$D$3*POWER(F1115,0.5))/(G1115*POWER(2*9.81*G1115*ABS(K1115),0.5)))))</f>
        <v>8.1378730857393569E-2</v>
      </c>
      <c r="M1115" s="146">
        <f>+IF(K1115&lt;0,-H1115*L1115,H1115*L1115)</f>
        <v>7.7336793963564713E-4</v>
      </c>
      <c r="N1115" s="142">
        <f>+M1115/K1115</f>
        <v>1.9676689414368273E-2</v>
      </c>
      <c r="O1115" s="311">
        <f>2*M1119/N1119</f>
        <v>9.1725337836724068E-4</v>
      </c>
    </row>
    <row r="1116" spans="2:15" x14ac:dyDescent="0.25">
      <c r="B1116" s="141"/>
      <c r="C1116" s="142"/>
      <c r="D1116" s="152"/>
      <c r="E1116" s="144" t="s">
        <v>167</v>
      </c>
      <c r="F1116" s="143">
        <v>249.85</v>
      </c>
      <c r="G1116" s="145">
        <f>75/1000</f>
        <v>7.4999999999999997E-2</v>
      </c>
      <c r="H1116" s="146">
        <f>+PI()*G1116^2/4</f>
        <v>4.4178646691106467E-3</v>
      </c>
      <c r="I1116" s="156">
        <f>+D1111+O1111</f>
        <v>334.89450821509399</v>
      </c>
      <c r="J1116" s="147">
        <f>+D1115</f>
        <v>335.24666656411529</v>
      </c>
      <c r="K1116" s="147">
        <f>+I1116-J1116</f>
        <v>-0.35215834902129473</v>
      </c>
      <c r="L1116" s="142">
        <f>(-2*POWER(2*9.81*G1116*ABS(K1116)/F1116,0.5))*(LOG10(($D$2/(3.7*G1116))+((2.51*$D$3*POWER(F1116,0.5))/(G1116*POWER(2*9.81*G1116*ABS(K1116),0.5)))))</f>
        <v>0.28475637362021822</v>
      </c>
      <c r="M1116" s="146">
        <f>+IF(K1116&lt;0,-H1116*L1116,H1116*L1116)</f>
        <v>-1.2580151223208331E-3</v>
      </c>
      <c r="N1116" s="142">
        <f>+M1116/K1116</f>
        <v>3.5722995800527278E-3</v>
      </c>
      <c r="O1116" s="311"/>
    </row>
    <row r="1117" spans="2:15" x14ac:dyDescent="0.25">
      <c r="B1117" s="141"/>
      <c r="C1117" s="142"/>
      <c r="D1117" s="152"/>
      <c r="E1117" s="144" t="s">
        <v>140</v>
      </c>
      <c r="F1117" s="143">
        <v>298.01</v>
      </c>
      <c r="G1117" s="145">
        <f>63/1000</f>
        <v>6.3E-2</v>
      </c>
      <c r="H1117" s="146">
        <f>+PI()*G1117^2/4</f>
        <v>3.1172453105244723E-3</v>
      </c>
      <c r="I1117" s="156">
        <f>+D1082+O1082</f>
        <v>335.20768978765886</v>
      </c>
      <c r="J1117" s="147">
        <f>+D1115</f>
        <v>335.24666656411529</v>
      </c>
      <c r="K1117" s="147">
        <f>+I1117-J1117</f>
        <v>-3.8976776456422613E-2</v>
      </c>
      <c r="L1117" s="142">
        <f>(-2*POWER(2*9.81*G1117*ABS(K1117)/F1117,0.5))*(LOG10(($D$2/(3.7*G1117))+((2.51*$D$3*POWER(F1117,0.5))/(G1117*POWER(2*9.81*G1117*ABS(K1117),0.5)))))</f>
        <v>6.3542412937975648E-2</v>
      </c>
      <c r="M1117" s="146">
        <f>+IF(K1117&lt;0,-H1117*L1117,H1117*L1117)</f>
        <v>-1.9807728875031414E-4</v>
      </c>
      <c r="N1117" s="142">
        <f>+M1117/K1117</f>
        <v>5.0819310050376132E-3</v>
      </c>
      <c r="O1117" s="311"/>
    </row>
    <row r="1118" spans="2:15" x14ac:dyDescent="0.25">
      <c r="B1118" s="141"/>
      <c r="C1118" s="142"/>
      <c r="D1118" s="142"/>
      <c r="E1118" s="144" t="s">
        <v>168</v>
      </c>
      <c r="F1118" s="143">
        <v>184.94</v>
      </c>
      <c r="G1118" s="145">
        <f>110/1000</f>
        <v>0.11</v>
      </c>
      <c r="H1118" s="146">
        <f>+PI()*G1118^2/4</f>
        <v>9.5033177771091243E-3</v>
      </c>
      <c r="I1118" s="156">
        <f>+D1090+O1090</f>
        <v>335.76726190885353</v>
      </c>
      <c r="J1118" s="147">
        <f>+D1115</f>
        <v>335.24666656411529</v>
      </c>
      <c r="K1118" s="147">
        <f>+I1118-J1118</f>
        <v>0.52059534473823987</v>
      </c>
      <c r="L1118" s="142">
        <f>(-2*POWER(2*9.81*G1118*ABS(K1118)/F1118,0.5))*(LOG10(($D$2/(3.7*G1118))+((2.51*$D$3*POWER(F1118,0.5))/(G1118*POWER(2*9.81*G1118*ABS(K1118),0.5)))))</f>
        <v>0.54931517921916462</v>
      </c>
      <c r="M1118" s="146">
        <f>+IF(K1118&lt;0,-H1118*L1118,H1118*L1118)</f>
        <v>5.2203167079093718E-3</v>
      </c>
      <c r="N1118" s="142">
        <f>+M1118/K1118</f>
        <v>1.0027590067164728E-2</v>
      </c>
      <c r="O1118" s="311"/>
    </row>
    <row r="1119" spans="2:15" ht="15.75" x14ac:dyDescent="0.3">
      <c r="B1119" s="141"/>
      <c r="C1119" s="142"/>
      <c r="D1119" s="142"/>
      <c r="E1119" s="142"/>
      <c r="F1119" s="142"/>
      <c r="G1119" s="142"/>
      <c r="H1119" s="146"/>
      <c r="I1119" s="152"/>
      <c r="J1119" s="143"/>
      <c r="K1119" s="142"/>
      <c r="L1119" s="149" t="s">
        <v>166</v>
      </c>
      <c r="M1119" s="150">
        <f>+SUM(M1115:M1118)-C1115</f>
        <v>1.7592236473872036E-5</v>
      </c>
      <c r="N1119" s="151">
        <f>+SUM(N1115:N1118)</f>
        <v>3.8358510066623344E-2</v>
      </c>
      <c r="O1119" s="312"/>
    </row>
    <row r="1120" spans="2:15" x14ac:dyDescent="0.25">
      <c r="B1120" s="141"/>
      <c r="C1120" s="142"/>
      <c r="D1120" s="142"/>
      <c r="E1120" s="142"/>
      <c r="F1120" s="142"/>
      <c r="G1120" s="142"/>
      <c r="H1120" s="146"/>
      <c r="I1120" s="142"/>
      <c r="J1120" s="143"/>
      <c r="K1120" s="142"/>
      <c r="L1120" s="142"/>
      <c r="M1120" s="142"/>
      <c r="N1120" s="142"/>
      <c r="O1120" s="312"/>
    </row>
    <row r="1121" spans="2:15" x14ac:dyDescent="0.25">
      <c r="B1121" s="154" t="s">
        <v>147</v>
      </c>
      <c r="C1121" s="142">
        <f>0.79/1000</f>
        <v>7.9000000000000001E-4</v>
      </c>
      <c r="D1121" s="147">
        <f>+D1082+O1082</f>
        <v>335.20768978765886</v>
      </c>
      <c r="E1121" s="144" t="s">
        <v>140</v>
      </c>
      <c r="F1121" s="143">
        <v>298.01</v>
      </c>
      <c r="G1121" s="143">
        <f>63/1000</f>
        <v>6.3E-2</v>
      </c>
      <c r="H1121" s="146">
        <f>+PI()*G1121^2/4</f>
        <v>3.1172453105244723E-3</v>
      </c>
      <c r="I1121" s="147">
        <f>+D1115+O1115</f>
        <v>335.24758381749365</v>
      </c>
      <c r="J1121" s="147">
        <f>+D1121</f>
        <v>335.20768978765886</v>
      </c>
      <c r="K1121" s="147">
        <f>+I1121-J1121</f>
        <v>3.9894029834783851E-2</v>
      </c>
      <c r="L1121" s="142">
        <f>(-2*POWER(2*9.81*G1121*ABS(K1121)/F1121,0.5))*(LOG10(($D$2/(3.7*G1121))+((2.51*$D$3*POWER(F1121,0.5))/(G1121*POWER(2*9.81*G1121*ABS(K1121),0.5)))))</f>
        <v>6.4415428874869146E-2</v>
      </c>
      <c r="M1121" s="146">
        <f>+IF(K1121&lt;0,-H1121*L1121,H1121*L1121)</f>
        <v>2.0079869358560854E-4</v>
      </c>
      <c r="N1121" s="142">
        <f>+M1121/K1121</f>
        <v>5.0333018353169957E-3</v>
      </c>
      <c r="O1121" s="311">
        <f>2*M1123/N1123</f>
        <v>9.2484049843804194E-4</v>
      </c>
    </row>
    <row r="1122" spans="2:15" x14ac:dyDescent="0.25">
      <c r="B1122" s="141"/>
      <c r="C1122" s="142"/>
      <c r="D1122" s="142"/>
      <c r="E1122" s="144" t="s">
        <v>169</v>
      </c>
      <c r="F1122" s="143">
        <v>119.71</v>
      </c>
      <c r="G1122" s="143">
        <f>63/1000</f>
        <v>6.3E-2</v>
      </c>
      <c r="H1122" s="146">
        <f>+PI()*G1122^2/4</f>
        <v>3.1172453105244723E-3</v>
      </c>
      <c r="I1122" s="147">
        <f>+D1086+O1086</f>
        <v>335.31167446882563</v>
      </c>
      <c r="J1122" s="147">
        <f>+D1121</f>
        <v>335.20768978765886</v>
      </c>
      <c r="K1122" s="147">
        <f>+I1122-J1122</f>
        <v>0.1039846811667644</v>
      </c>
      <c r="L1122" s="142">
        <f>(-2*POWER(2*9.81*G1122*ABS(K1122)/F1122,0.5))*(LOG10(($D$2/(3.7*G1122))+((2.51*$D$3*POWER(F1122,0.5))/(G1122*POWER(2*9.81*G1122*ABS(K1122),0.5)))))</f>
        <v>0.19060774140939166</v>
      </c>
      <c r="M1122" s="146">
        <f>+IF(K1122&lt;0,-H1122*L1122,H1122*L1122)</f>
        <v>5.9417108805808741E-4</v>
      </c>
      <c r="N1122" s="142">
        <f>+M1122/K1122</f>
        <v>5.714025194780291E-3</v>
      </c>
      <c r="O1122" s="311"/>
    </row>
    <row r="1123" spans="2:15" ht="15.75" x14ac:dyDescent="0.3">
      <c r="B1123" s="141"/>
      <c r="C1123" s="142"/>
      <c r="D1123" s="142"/>
      <c r="E1123" s="142"/>
      <c r="F1123" s="142"/>
      <c r="G1123" s="142"/>
      <c r="H1123" s="146"/>
      <c r="I1123" s="142"/>
      <c r="J1123" s="142"/>
      <c r="K1123" s="142"/>
      <c r="L1123" s="149" t="s">
        <v>166</v>
      </c>
      <c r="M1123" s="150">
        <f>+SUM(M1121:M1122)-C1121</f>
        <v>4.9697816436959077E-6</v>
      </c>
      <c r="N1123" s="151">
        <f>+SUM(N1121:N1122)</f>
        <v>1.0747327030097287E-2</v>
      </c>
      <c r="O1123" s="312"/>
    </row>
    <row r="1124" spans="2:15" x14ac:dyDescent="0.25">
      <c r="B1124" s="141"/>
      <c r="C1124" s="142"/>
      <c r="D1124" s="142"/>
      <c r="E1124" s="142"/>
      <c r="F1124" s="142"/>
      <c r="G1124" s="142"/>
      <c r="H1124" s="146"/>
      <c r="I1124" s="142"/>
      <c r="J1124" s="142"/>
      <c r="K1124" s="142"/>
      <c r="L1124" s="142"/>
      <c r="M1124" s="142"/>
      <c r="N1124" s="142"/>
      <c r="O1124" s="312"/>
    </row>
    <row r="1125" spans="2:15" x14ac:dyDescent="0.25">
      <c r="B1125" s="154" t="s">
        <v>148</v>
      </c>
      <c r="C1125" s="142">
        <f>0.76/1000</f>
        <v>7.6000000000000004E-4</v>
      </c>
      <c r="D1125" s="147">
        <f>+D1086+O1086</f>
        <v>335.31167446882563</v>
      </c>
      <c r="E1125" s="144" t="s">
        <v>169</v>
      </c>
      <c r="F1125" s="143">
        <v>119.71</v>
      </c>
      <c r="G1125" s="143">
        <f>63/1000</f>
        <v>6.3E-2</v>
      </c>
      <c r="H1125" s="146">
        <f>+PI()*G1125^2/4</f>
        <v>3.1172453105244723E-3</v>
      </c>
      <c r="I1125" s="147">
        <f>+D1121+O1121</f>
        <v>335.20861462815731</v>
      </c>
      <c r="J1125" s="261">
        <f>+D1125</f>
        <v>335.31167446882563</v>
      </c>
      <c r="K1125" s="147">
        <f>+I1125-J1125</f>
        <v>-0.10305984066832252</v>
      </c>
      <c r="L1125" s="142">
        <f>(-2*POWER(2*9.81*G1125*ABS(K1125)/F1125,0.5))*(LOG10(($D$2/(3.7*G1125))+((2.51*$D$3*POWER(F1125,0.5))/(G1125*POWER(2*9.81*G1125*ABS(K1125),0.5)))))</f>
        <v>0.18963230651418067</v>
      </c>
      <c r="M1125" s="146">
        <f>+IF(K1125&lt;0,-H1125*L1125,H1125*L1125)</f>
        <v>-5.9113041820526907E-4</v>
      </c>
      <c r="N1125" s="142">
        <f>+M1125/K1125</f>
        <v>5.7357979050996601E-3</v>
      </c>
      <c r="O1125" s="311">
        <f>2*M1127/N1127</f>
        <v>8.7354009568404642E-4</v>
      </c>
    </row>
    <row r="1126" spans="2:15" x14ac:dyDescent="0.25">
      <c r="B1126" s="141"/>
      <c r="C1126" s="142"/>
      <c r="D1126" s="142"/>
      <c r="E1126" s="144" t="s">
        <v>122</v>
      </c>
      <c r="F1126" s="143">
        <v>283.68</v>
      </c>
      <c r="G1126" s="143">
        <f>75/1000</f>
        <v>7.4999999999999997E-2</v>
      </c>
      <c r="H1126" s="146">
        <f>+PI()*G1126^2/4</f>
        <v>4.4178646691106467E-3</v>
      </c>
      <c r="I1126" s="147">
        <f>+D1090+O1090</f>
        <v>335.76726190885353</v>
      </c>
      <c r="J1126" s="261">
        <f>+D1125</f>
        <v>335.31167446882563</v>
      </c>
      <c r="K1126" s="147">
        <f>+I1126-J1126</f>
        <v>0.45558744002789808</v>
      </c>
      <c r="L1126" s="262">
        <f>(-2*POWER(2*9.81*G1126*ABS(K1126)/F1126,0.5))*(LOG10(($D$2/(3.7*G1126))+((2.51*$D$3*POWER(F1126,0.5))/(G1126*POWER(2*9.81*G1126*ABS(K1126),0.5)))))</f>
        <v>0.30669445883397667</v>
      </c>
      <c r="M1126" s="146">
        <f>+IF(K1126&lt;0,-H1126*L1126,H1126*L1126)</f>
        <v>1.3549346138946351E-3</v>
      </c>
      <c r="N1126" s="142">
        <f>+M1126/K1126</f>
        <v>2.9740385595609597E-3</v>
      </c>
      <c r="O1126" s="311"/>
    </row>
    <row r="1127" spans="2:15" ht="15.75" x14ac:dyDescent="0.3">
      <c r="B1127" s="141"/>
      <c r="C1127" s="142"/>
      <c r="D1127" s="142"/>
      <c r="E1127" s="142"/>
      <c r="F1127" s="142"/>
      <c r="G1127" s="142"/>
      <c r="H1127" s="142"/>
      <c r="I1127" s="142"/>
      <c r="J1127" s="142"/>
      <c r="K1127" s="142"/>
      <c r="L1127" s="149" t="s">
        <v>166</v>
      </c>
      <c r="M1127" s="150">
        <f>+SUM(M1125:M1126)-C1125</f>
        <v>3.8041956893660172E-6</v>
      </c>
      <c r="N1127" s="151">
        <f>+SUM(N1125:N1126)</f>
        <v>8.7098364646606193E-3</v>
      </c>
      <c r="O1127" s="312"/>
    </row>
    <row r="1128" spans="2:15" x14ac:dyDescent="0.25">
      <c r="B1128" s="154"/>
      <c r="C1128" s="142"/>
      <c r="D1128" s="142"/>
      <c r="E1128" s="142"/>
      <c r="F1128" s="142"/>
      <c r="G1128" s="142"/>
      <c r="H1128" s="142"/>
      <c r="I1128" s="142"/>
      <c r="J1128" s="142"/>
      <c r="K1128" s="142"/>
      <c r="L1128" s="142"/>
      <c r="M1128" s="142"/>
      <c r="N1128" s="142"/>
      <c r="O1128" s="312"/>
    </row>
    <row r="1129" spans="2:15" x14ac:dyDescent="0.25">
      <c r="B1129" s="154" t="s">
        <v>142</v>
      </c>
      <c r="C1129" s="142">
        <f>3.71/1000</f>
        <v>3.7099999999999998E-3</v>
      </c>
      <c r="D1129" s="147">
        <f>+D1090+O1090</f>
        <v>335.76726190885353</v>
      </c>
      <c r="E1129" s="144" t="s">
        <v>168</v>
      </c>
      <c r="F1129" s="143">
        <v>184.94</v>
      </c>
      <c r="G1129" s="145">
        <f>110/1000</f>
        <v>0.11</v>
      </c>
      <c r="H1129" s="146">
        <f>+PI()*G1129^2/4</f>
        <v>9.5033177771091243E-3</v>
      </c>
      <c r="I1129" s="147">
        <f>+D1115+O1115</f>
        <v>335.24758381749365</v>
      </c>
      <c r="J1129" s="261">
        <f>+D1129</f>
        <v>335.76726190885353</v>
      </c>
      <c r="K1129" s="147">
        <f>+I1129-J1129</f>
        <v>-0.51967809135987864</v>
      </c>
      <c r="L1129" s="262">
        <f>(-2*POWER(2*9.81*G1129*ABS(K1129)/F1129,0.5))*(LOG10(($D$2/(3.7*G1129))+((2.51*$D$3*POWER(F1129,0.5))/(G1129*POWER(2*9.81*G1129*ABS(K1129),0.5)))))</f>
        <v>0.5487721297001884</v>
      </c>
      <c r="M1129" s="146">
        <f>+IF(K1129&lt;0,-H1129*L1129,H1129*L1129)</f>
        <v>-5.2151559357618343E-3</v>
      </c>
      <c r="N1129" s="142">
        <f>+M1129/K1129</f>
        <v>1.003535846992311E-2</v>
      </c>
      <c r="O1129" s="311">
        <f>2*M1132/N1132</f>
        <v>7.3512753162938258E-4</v>
      </c>
    </row>
    <row r="1130" spans="2:15" x14ac:dyDescent="0.25">
      <c r="B1130" s="141"/>
      <c r="C1130" s="142"/>
      <c r="D1130" s="142"/>
      <c r="E1130" s="144" t="s">
        <v>171</v>
      </c>
      <c r="F1130" s="143">
        <v>283.68</v>
      </c>
      <c r="G1130" s="143">
        <f>75/1000</f>
        <v>7.4999999999999997E-2</v>
      </c>
      <c r="H1130" s="146">
        <f>+PI()*G1130^2/4</f>
        <v>4.4178646691106467E-3</v>
      </c>
      <c r="I1130" s="147">
        <f>+D1125+O1125</f>
        <v>335.31254800892134</v>
      </c>
      <c r="J1130" s="261">
        <f>+D1129</f>
        <v>335.76726190885353</v>
      </c>
      <c r="K1130" s="147">
        <f>+I1130-J1130</f>
        <v>-0.45471389993218736</v>
      </c>
      <c r="L1130" s="262">
        <f>(-2*POWER(2*9.81*G1130*ABS(K1130)/F1130,0.5))*(LOG10(($D$2/(3.7*G1130))+((2.51*$D$3*POWER(F1130,0.5))/(G1130*POWER(2*9.81*G1130*ABS(K1130),0.5)))))</f>
        <v>0.30636012239406629</v>
      </c>
      <c r="M1130" s="146">
        <f>+IF(K1130&lt;0,-H1130*L1130,H1130*L1130)</f>
        <v>-1.3534575607491589E-3</v>
      </c>
      <c r="N1130" s="142">
        <f>+M1130/K1130</f>
        <v>2.9765036013876052E-3</v>
      </c>
      <c r="O1130" s="311"/>
    </row>
    <row r="1131" spans="2:15" x14ac:dyDescent="0.25">
      <c r="B1131" s="141"/>
      <c r="C1131" s="142"/>
      <c r="D1131" s="142"/>
      <c r="E1131" s="144" t="s">
        <v>170</v>
      </c>
      <c r="F1131" s="143">
        <v>372.26</v>
      </c>
      <c r="G1131" s="145">
        <f>110/1000</f>
        <v>0.11</v>
      </c>
      <c r="H1131" s="146">
        <f>+PI()*G1131^2/4</f>
        <v>9.5033177771091243E-3</v>
      </c>
      <c r="I1131" s="147">
        <v>339.29610096713299</v>
      </c>
      <c r="J1131" s="261">
        <f>+D1129</f>
        <v>335.76726190885353</v>
      </c>
      <c r="K1131" s="147">
        <f>+I1131-J1131</f>
        <v>3.5288390582794591</v>
      </c>
      <c r="L1131" s="262">
        <f>(-2*POWER(2*9.81*G1131*ABS(K1131)/F1131,0.5))*(LOG10(($D$2/(3.7*G1131))+((2.51*$D$3*POWER(F1131,0.5))/(G1131*POWER(2*9.81*G1131*ABS(K1131),0.5)))))</f>
        <v>1.0821975710536154</v>
      </c>
      <c r="M1131" s="146">
        <f>+IF(K1131&lt;0,-H1131*L1131,H1131*L1131)</f>
        <v>1.0284467415338137E-2</v>
      </c>
      <c r="N1131" s="142">
        <f>+M1131/K1131</f>
        <v>2.9144053456358226E-3</v>
      </c>
      <c r="O1131" s="311"/>
    </row>
    <row r="1132" spans="2:15" ht="16.5" thickBot="1" x14ac:dyDescent="0.35">
      <c r="B1132" s="299"/>
      <c r="C1132" s="300"/>
      <c r="D1132" s="300"/>
      <c r="E1132" s="300"/>
      <c r="F1132" s="300"/>
      <c r="G1132" s="300"/>
      <c r="H1132" s="300"/>
      <c r="I1132" s="300"/>
      <c r="J1132" s="300"/>
      <c r="K1132" s="300"/>
      <c r="L1132" s="301" t="s">
        <v>166</v>
      </c>
      <c r="M1132" s="302">
        <f>+SUM(M1129:M1131)-C1129</f>
        <v>5.8539188271446857E-6</v>
      </c>
      <c r="N1132" s="303">
        <f>+SUM(N1129:N1131)</f>
        <v>1.5926267416946537E-2</v>
      </c>
      <c r="O1132" s="313"/>
    </row>
    <row r="1134" spans="2:15" ht="15.75" thickBot="1" x14ac:dyDescent="0.3"/>
    <row r="1135" spans="2:15" ht="15.75" thickBot="1" x14ac:dyDescent="0.3">
      <c r="B1135" s="131">
        <f>+B1096+1</f>
        <v>30</v>
      </c>
      <c r="D1135" s="297"/>
    </row>
    <row r="1136" spans="2:15" ht="32.25" thickBot="1" x14ac:dyDescent="0.3">
      <c r="B1136" s="125" t="s">
        <v>151</v>
      </c>
      <c r="C1136" s="298" t="s">
        <v>161</v>
      </c>
      <c r="D1136" s="298" t="s">
        <v>153</v>
      </c>
      <c r="E1136" s="125" t="s">
        <v>152</v>
      </c>
      <c r="F1136" s="125" t="s">
        <v>78</v>
      </c>
      <c r="G1136" s="125" t="s">
        <v>115</v>
      </c>
      <c r="H1136" s="125" t="s">
        <v>154</v>
      </c>
      <c r="I1136" s="125" t="s">
        <v>155</v>
      </c>
      <c r="J1136" s="125" t="s">
        <v>156</v>
      </c>
      <c r="K1136" s="125" t="s">
        <v>157</v>
      </c>
      <c r="L1136" s="125" t="s">
        <v>82</v>
      </c>
      <c r="M1136" s="125" t="s">
        <v>164</v>
      </c>
      <c r="N1136" s="125" t="s">
        <v>158</v>
      </c>
      <c r="O1136" s="309" t="s">
        <v>165</v>
      </c>
    </row>
    <row r="1137" spans="2:15" x14ac:dyDescent="0.25">
      <c r="B1137" s="132" t="s">
        <v>127</v>
      </c>
      <c r="C1137" s="133">
        <f>2.97/1000</f>
        <v>2.97E-3</v>
      </c>
      <c r="D1137" s="134">
        <f>+D1098+O1098</f>
        <v>336.45744790227366</v>
      </c>
      <c r="E1137" s="135" t="s">
        <v>110</v>
      </c>
      <c r="F1137" s="136">
        <v>310.83</v>
      </c>
      <c r="G1137" s="137">
        <f>110/1000</f>
        <v>0.11</v>
      </c>
      <c r="H1137" s="138">
        <f>+PI()*G1137^2/4</f>
        <v>9.5033177771091243E-3</v>
      </c>
      <c r="I1137" s="134">
        <v>339.29610096713299</v>
      </c>
      <c r="J1137" s="134">
        <f>+D1137</f>
        <v>336.45744790227366</v>
      </c>
      <c r="K1137" s="134">
        <f>+I1137-J1137</f>
        <v>2.8386530648593293</v>
      </c>
      <c r="L1137" s="133">
        <f>(-2*POWER(2*9.81*G1137*ABS(K1137)/F1137,0.5))*(LOG10(($D$2/(3.7*G1137))+((2.51*$D$3*POWER(F1137,0.5))/(G1137*POWER(2*9.81*G1137*ABS(K1137),0.5)))))</f>
        <v>1.059982005878066</v>
      </c>
      <c r="M1137" s="139">
        <f>+IF(K1137&lt;0,-H1137*L1137,H1137*L1137)</f>
        <v>1.0073345839876813E-2</v>
      </c>
      <c r="N1137" s="133">
        <f>+M1137/K1137</f>
        <v>3.5486357824343717E-3</v>
      </c>
      <c r="O1137" s="310">
        <f>2*M1139/N1139</f>
        <v>6.0057627734998664E-4</v>
      </c>
    </row>
    <row r="1138" spans="2:15" x14ac:dyDescent="0.25">
      <c r="B1138" s="141"/>
      <c r="C1138" s="142"/>
      <c r="D1138" s="143"/>
      <c r="E1138" s="144" t="s">
        <v>138</v>
      </c>
      <c r="F1138" s="143">
        <v>240.22</v>
      </c>
      <c r="G1138" s="145">
        <f>110/1000</f>
        <v>0.11</v>
      </c>
      <c r="H1138" s="146">
        <f>+PI()*G1138^2/4</f>
        <v>9.5033177771091243E-3</v>
      </c>
      <c r="I1138" s="147">
        <f>+D1102+O1102</f>
        <v>335.28597032723059</v>
      </c>
      <c r="J1138" s="147">
        <f>+D1137</f>
        <v>336.45744790227366</v>
      </c>
      <c r="K1138" s="147">
        <f>+I1138-J1138</f>
        <v>-1.1714775750430704</v>
      </c>
      <c r="L1138" s="142">
        <f>(-2*POWER(2*9.81*G1138*ABS(K1138)/F1138,0.5))*(LOG10(($D$2/(3.7*G1138))+((2.51*$D$3*POWER(F1138,0.5))/(G1138*POWER(2*9.81*G1138*ABS(K1138),0.5)))))</f>
        <v>0.74715592093998995</v>
      </c>
      <c r="M1138" s="146">
        <f>+IF(K1138&lt;0,-H1138*L1138,H1138*L1138)</f>
        <v>-7.1004601457413455E-3</v>
      </c>
      <c r="N1138" s="142">
        <f>+M1138/K1138</f>
        <v>6.0611148663945111E-3</v>
      </c>
      <c r="O1138" s="311"/>
    </row>
    <row r="1139" spans="2:15" ht="15.75" x14ac:dyDescent="0.3">
      <c r="B1139" s="141"/>
      <c r="C1139" s="142"/>
      <c r="D1139" s="143"/>
      <c r="E1139" s="144"/>
      <c r="F1139" s="143"/>
      <c r="G1139" s="145"/>
      <c r="H1139" s="146"/>
      <c r="I1139" s="147"/>
      <c r="J1139" s="147"/>
      <c r="K1139" s="147"/>
      <c r="L1139" s="149" t="s">
        <v>166</v>
      </c>
      <c r="M1139" s="150">
        <f>+SUM(M1137:M1138)-C1137</f>
        <v>2.8856941354676348E-6</v>
      </c>
      <c r="N1139" s="151">
        <f>+SUM(N1137:N1138)</f>
        <v>9.6097506488288832E-3</v>
      </c>
      <c r="O1139" s="311"/>
    </row>
    <row r="1140" spans="2:15" x14ac:dyDescent="0.25">
      <c r="B1140" s="141"/>
      <c r="C1140" s="142"/>
      <c r="D1140" s="143"/>
      <c r="E1140" s="144"/>
      <c r="F1140" s="142"/>
      <c r="G1140" s="142"/>
      <c r="H1140" s="146"/>
      <c r="I1140" s="152"/>
      <c r="J1140" s="142"/>
      <c r="K1140" s="142"/>
      <c r="L1140" s="142"/>
      <c r="M1140" s="142"/>
      <c r="N1140" s="142"/>
      <c r="O1140" s="312"/>
    </row>
    <row r="1141" spans="2:15" x14ac:dyDescent="0.25">
      <c r="B1141" s="154" t="s">
        <v>128</v>
      </c>
      <c r="C1141" s="142">
        <f>3.73/1000</f>
        <v>3.7299999999999998E-3</v>
      </c>
      <c r="D1141" s="147">
        <f>+D1102+O1102</f>
        <v>335.28597032723059</v>
      </c>
      <c r="E1141" s="144" t="s">
        <v>138</v>
      </c>
      <c r="F1141" s="143">
        <v>240.22</v>
      </c>
      <c r="G1141" s="155">
        <f>110/1000</f>
        <v>0.11</v>
      </c>
      <c r="H1141" s="146">
        <f>+PI()*G1141^2/4</f>
        <v>9.5033177771091243E-3</v>
      </c>
      <c r="I1141" s="156">
        <f>+D1137+O1137</f>
        <v>336.45804847855101</v>
      </c>
      <c r="J1141" s="147">
        <f>+D1141</f>
        <v>335.28597032723059</v>
      </c>
      <c r="K1141" s="147">
        <f>+I1141-J1141</f>
        <v>1.1720781513204201</v>
      </c>
      <c r="L1141" s="142">
        <f>(-2*POWER(2*9.81*G1141*ABS(K1141)/F1141,0.5))*(LOG10(($D$2/(3.7*G1141))+((2.51*$D$3*POWER(F1141,0.5))/(G1141*POWER(2*9.81*G1141*ABS(K1141),0.5)))))</f>
        <v>0.7473698898514507</v>
      </c>
      <c r="M1141" s="146">
        <f>+IF(K1141&lt;0,-H1141*L1141,H1141*L1141)</f>
        <v>7.1024935603013796E-3</v>
      </c>
      <c r="N1141" s="142">
        <f>+M1141/K1141</f>
        <v>6.0597440130591733E-3</v>
      </c>
      <c r="O1141" s="311">
        <f>2*M1144/N1144</f>
        <v>8.7783014162656867E-4</v>
      </c>
    </row>
    <row r="1142" spans="2:15" x14ac:dyDescent="0.25">
      <c r="B1142" s="141"/>
      <c r="C1142" s="142"/>
      <c r="D1142" s="143"/>
      <c r="E1142" s="144" t="s">
        <v>139</v>
      </c>
      <c r="F1142" s="147">
        <v>237.3</v>
      </c>
      <c r="G1142" s="155">
        <f>110/1000</f>
        <v>0.11</v>
      </c>
      <c r="H1142" s="146">
        <f>+PI()*G1142^2/4</f>
        <v>9.5033177771091243E-3</v>
      </c>
      <c r="I1142" s="156">
        <f>+D1107+O1107</f>
        <v>335.09310116714721</v>
      </c>
      <c r="J1142" s="147">
        <f>+D1141</f>
        <v>335.28597032723059</v>
      </c>
      <c r="K1142" s="147">
        <f>+I1142-J1142</f>
        <v>-0.19286916008337585</v>
      </c>
      <c r="L1142" s="142">
        <f>(-2*POWER(2*9.81*G1142*ABS(K1142)/F1142,0.5))*(LOG10(($D$2/(3.7*G1142))+((2.51*$D$3*POWER(F1142,0.5))/(G1142*POWER(2*9.81*G1142*ABS(K1142),0.5)))))</f>
        <v>0.2727803206166175</v>
      </c>
      <c r="M1142" s="146">
        <f>+IF(K1142&lt;0,-H1142*L1142,H1142*L1142)</f>
        <v>-2.5923180701614276E-3</v>
      </c>
      <c r="N1142" s="142">
        <f>+M1142/K1142</f>
        <v>1.3440811734964721E-2</v>
      </c>
      <c r="O1142" s="311"/>
    </row>
    <row r="1143" spans="2:15" x14ac:dyDescent="0.25">
      <c r="B1143" s="141"/>
      <c r="C1143" s="142"/>
      <c r="D1143" s="143"/>
      <c r="E1143" s="144" t="s">
        <v>112</v>
      </c>
      <c r="F1143" s="143">
        <v>401.36</v>
      </c>
      <c r="G1143" s="155">
        <f>110/1000</f>
        <v>0.11</v>
      </c>
      <c r="H1143" s="146">
        <f>+PI()*G1143^2/4</f>
        <v>9.5033177771091243E-3</v>
      </c>
      <c r="I1143" s="156">
        <f>+D1115+O1115</f>
        <v>335.24758381749365</v>
      </c>
      <c r="J1143" s="147">
        <f>+D1141</f>
        <v>335.28597032723059</v>
      </c>
      <c r="K1143" s="147">
        <f>+I1143-J1143</f>
        <v>-3.8386509736938024E-2</v>
      </c>
      <c r="L1143" s="142">
        <f>(-2*POWER(2*9.81*G1143*ABS(K1143)/F1143,0.5))*(LOG10(($D$2/(3.7*G1143))+((2.51*$D$3*POWER(F1143,0.5))/(G1143*POWER(2*9.81*G1143*ABS(K1143),0.5)))))</f>
        <v>8.0276533220214094E-2</v>
      </c>
      <c r="M1143" s="146">
        <f>+IF(K1143&lt;0,-H1143*L1143,H1143*L1143)</f>
        <v>-7.628934052363518E-4</v>
      </c>
      <c r="N1143" s="142">
        <f>+M1143/K1143</f>
        <v>1.9873997674298729E-2</v>
      </c>
      <c r="O1143" s="311"/>
    </row>
    <row r="1144" spans="2:15" ht="15.75" x14ac:dyDescent="0.3">
      <c r="B1144" s="141"/>
      <c r="C1144" s="142"/>
      <c r="D1144" s="143"/>
      <c r="E1144" s="144"/>
      <c r="F1144" s="143"/>
      <c r="G1144" s="155"/>
      <c r="H1144" s="146"/>
      <c r="I1144" s="156"/>
      <c r="J1144" s="147"/>
      <c r="K1144" s="147"/>
      <c r="L1144" s="149" t="s">
        <v>166</v>
      </c>
      <c r="M1144" s="150">
        <f>+SUM(M1141:M1143)-C1141</f>
        <v>1.7282084903600184E-5</v>
      </c>
      <c r="N1144" s="151">
        <f>+SUM(N1141:N1143)</f>
        <v>3.9374553422322628E-2</v>
      </c>
      <c r="O1144" s="312"/>
    </row>
    <row r="1145" spans="2:15" x14ac:dyDescent="0.25">
      <c r="B1145" s="141"/>
      <c r="C1145" s="142"/>
      <c r="D1145" s="143"/>
      <c r="E1145" s="144"/>
      <c r="F1145" s="142"/>
      <c r="G1145" s="142"/>
      <c r="H1145" s="146"/>
      <c r="I1145" s="152"/>
      <c r="J1145" s="143"/>
      <c r="K1145" s="142"/>
      <c r="L1145" s="142"/>
      <c r="M1145" s="142"/>
      <c r="N1145" s="142"/>
      <c r="O1145" s="312"/>
    </row>
    <row r="1146" spans="2:15" x14ac:dyDescent="0.25">
      <c r="B1146" s="154" t="s">
        <v>141</v>
      </c>
      <c r="C1146" s="179">
        <f>1.9/1000</f>
        <v>1.9E-3</v>
      </c>
      <c r="D1146" s="147">
        <f>+D1107+O1107</f>
        <v>335.09310116714721</v>
      </c>
      <c r="E1146" s="144" t="s">
        <v>139</v>
      </c>
      <c r="F1146" s="147">
        <v>237.3</v>
      </c>
      <c r="G1146" s="155">
        <f>110/1000</f>
        <v>0.11</v>
      </c>
      <c r="H1146" s="146">
        <f>+PI()*G1146^2/4</f>
        <v>9.5033177771091243E-3</v>
      </c>
      <c r="I1146" s="156">
        <f>+D1141+O1141</f>
        <v>335.28684815737222</v>
      </c>
      <c r="J1146" s="147">
        <f>+D1146</f>
        <v>335.09310116714721</v>
      </c>
      <c r="K1146" s="147">
        <f>+I1146-J1146</f>
        <v>0.19374699022500863</v>
      </c>
      <c r="L1146" s="142">
        <f>(-2*POWER(2*9.81*G1146*ABS(K1146)/F1146,0.5))*(LOG10(($D$2/(3.7*G1146))+((2.51*$D$3*POWER(F1146,0.5))/(G1146*POWER(2*9.81*G1146*ABS(K1146),0.5)))))</f>
        <v>0.27348262108291055</v>
      </c>
      <c r="M1146" s="146">
        <f>+IF(K1146&lt;0,-H1146*L1146,H1146*L1146)</f>
        <v>2.5989922546676225E-3</v>
      </c>
      <c r="N1146" s="142">
        <f>+M1146/K1146</f>
        <v>1.3414361955503284E-2</v>
      </c>
      <c r="O1146" s="311">
        <f>2*M1148/N1148</f>
        <v>8.8816231456763416E-4</v>
      </c>
    </row>
    <row r="1147" spans="2:15" x14ac:dyDescent="0.25">
      <c r="B1147" s="141"/>
      <c r="C1147" s="142"/>
      <c r="D1147" s="143"/>
      <c r="E1147" s="144" t="s">
        <v>117</v>
      </c>
      <c r="F1147" s="143">
        <v>401.35</v>
      </c>
      <c r="G1147" s="143">
        <f>75/1000</f>
        <v>7.4999999999999997E-2</v>
      </c>
      <c r="H1147" s="146">
        <f>+PI()*G1147^2/4</f>
        <v>4.4178646691106467E-3</v>
      </c>
      <c r="I1147" s="156">
        <f>+D1111+O1111</f>
        <v>334.89450821509399</v>
      </c>
      <c r="J1147" s="147">
        <f>+D1146</f>
        <v>335.09310116714721</v>
      </c>
      <c r="K1147" s="147">
        <f>+I1147-J1147</f>
        <v>-0.19859295205321814</v>
      </c>
      <c r="L1147" s="142">
        <f>(-2*POWER(2*9.81*G1147*ABS(K1147)/F1147,0.5))*(LOG10(($D$2/(3.7*G1147))+((2.51*$D$3*POWER(F1147,0.5))/(G1147*POWER(2*9.81*G1147*ABS(K1147),0.5)))))</f>
        <v>0.15652107448434613</v>
      </c>
      <c r="M1147" s="146">
        <f>+IF(K1147&lt;0,-H1147*L1147,H1147*L1147)</f>
        <v>-6.9148892493562872E-4</v>
      </c>
      <c r="N1147" s="142">
        <f>+M1147/K1147</f>
        <v>3.4819409137456514E-3</v>
      </c>
      <c r="O1147" s="311"/>
    </row>
    <row r="1148" spans="2:15" ht="15.75" x14ac:dyDescent="0.3">
      <c r="B1148" s="141"/>
      <c r="C1148" s="142"/>
      <c r="D1148" s="143"/>
      <c r="E1148" s="144"/>
      <c r="F1148" s="142"/>
      <c r="G1148" s="142"/>
      <c r="H1148" s="146"/>
      <c r="I1148" s="152"/>
      <c r="J1148" s="143"/>
      <c r="K1148" s="142"/>
      <c r="L1148" s="149" t="s">
        <v>166</v>
      </c>
      <c r="M1148" s="150">
        <f>+SUM(M1146:M1147)-C1146</f>
        <v>7.5033297319939459E-6</v>
      </c>
      <c r="N1148" s="151">
        <f>+SUM(N1146:N1147)</f>
        <v>1.6896302869248935E-2</v>
      </c>
      <c r="O1148" s="312"/>
    </row>
    <row r="1149" spans="2:15" ht="15.75" x14ac:dyDescent="0.3">
      <c r="B1149" s="141"/>
      <c r="C1149" s="142"/>
      <c r="D1149" s="143"/>
      <c r="E1149" s="144"/>
      <c r="F1149" s="142"/>
      <c r="G1149" s="142"/>
      <c r="H1149" s="146"/>
      <c r="I1149" s="152"/>
      <c r="J1149" s="143"/>
      <c r="K1149" s="142"/>
      <c r="L1149" s="149"/>
      <c r="M1149" s="150"/>
      <c r="N1149" s="151"/>
      <c r="O1149" s="312"/>
    </row>
    <row r="1150" spans="2:15" x14ac:dyDescent="0.25">
      <c r="B1150" s="154" t="s">
        <v>145</v>
      </c>
      <c r="C1150" s="143">
        <f>1.95/1000</f>
        <v>1.9499999999999999E-3</v>
      </c>
      <c r="D1150" s="147">
        <f>+D1111+O1111</f>
        <v>334.89450821509399</v>
      </c>
      <c r="E1150" s="144" t="s">
        <v>117</v>
      </c>
      <c r="F1150" s="143">
        <v>401.35</v>
      </c>
      <c r="G1150" s="143">
        <f>75/1000</f>
        <v>7.4999999999999997E-2</v>
      </c>
      <c r="H1150" s="146">
        <f>+PI()*G1150^2/4</f>
        <v>4.4178646691106467E-3</v>
      </c>
      <c r="I1150" s="147">
        <f>+D1146+O1146</f>
        <v>335.09398932946181</v>
      </c>
      <c r="J1150" s="147">
        <f>+D1150</f>
        <v>334.89450821509399</v>
      </c>
      <c r="K1150" s="147">
        <f>+I1150-J1150</f>
        <v>0.19948111436781346</v>
      </c>
      <c r="L1150" s="262">
        <f>(-2*POWER(2*9.81*G1150*ABS(K1150)/F1150,0.5))*(LOG10(($D$2/(3.7*G1150))+((2.51*$D$3*POWER(F1150,0.5))/(G1150*POWER(2*9.81*G1150*ABS(K1150),0.5)))))</f>
        <v>0.15692287109272374</v>
      </c>
      <c r="M1150" s="146">
        <f>+IF(K1150&lt;0,-H1150*L1150,H1150*L1150)</f>
        <v>6.9326400797594865E-4</v>
      </c>
      <c r="N1150" s="142">
        <f>+M1150/K1150</f>
        <v>3.4753365508961068E-3</v>
      </c>
      <c r="O1150" s="311">
        <f>2*M1152/N1152</f>
        <v>8.9225615536043937E-4</v>
      </c>
    </row>
    <row r="1151" spans="2:15" x14ac:dyDescent="0.25">
      <c r="B1151" s="141"/>
      <c r="C1151" s="142"/>
      <c r="D1151" s="143"/>
      <c r="E1151" s="144" t="s">
        <v>167</v>
      </c>
      <c r="F1151" s="143">
        <v>249.85</v>
      </c>
      <c r="G1151" s="143">
        <f>75/1000</f>
        <v>7.4999999999999997E-2</v>
      </c>
      <c r="H1151" s="146">
        <f>+PI()*G1151^2/4</f>
        <v>4.4178646691106467E-3</v>
      </c>
      <c r="I1151" s="147">
        <f>+D1115+O1115</f>
        <v>335.24758381749365</v>
      </c>
      <c r="J1151" s="147">
        <f>+D1150</f>
        <v>334.89450821509399</v>
      </c>
      <c r="K1151" s="147">
        <f>+I1151-J1151</f>
        <v>0.35307560239965596</v>
      </c>
      <c r="L1151" s="142">
        <f>(-2*POWER(2*9.81*G1151*ABS(K1151)/F1151,0.5))*(LOG10(($D$2/(3.7*G1151))+((2.51*$D$3*POWER(F1151,0.5))/(G1151*POWER(2*9.81*G1151*ABS(K1151),0.5)))))</f>
        <v>0.28517812308793322</v>
      </c>
      <c r="M1151" s="146">
        <f>+IF(K1151&lt;0,-H1151*L1151,H1151*L1151)</f>
        <v>1.2598783543934673E-3</v>
      </c>
      <c r="N1151" s="142">
        <f>+M1151/K1151</f>
        <v>3.5682962680819177E-3</v>
      </c>
      <c r="O1151" s="311"/>
    </row>
    <row r="1152" spans="2:15" ht="15.75" x14ac:dyDescent="0.3">
      <c r="B1152" s="141"/>
      <c r="C1152" s="142"/>
      <c r="D1152" s="152"/>
      <c r="E1152" s="144"/>
      <c r="F1152" s="142"/>
      <c r="G1152" s="142"/>
      <c r="H1152" s="146"/>
      <c r="I1152" s="152"/>
      <c r="J1152" s="143"/>
      <c r="K1152" s="142"/>
      <c r="L1152" s="149" t="s">
        <v>166</v>
      </c>
      <c r="M1152" s="150">
        <f>+SUM(M1150:M1151)-C1150</f>
        <v>3.1423623694159727E-6</v>
      </c>
      <c r="N1152" s="151">
        <f>+SUM(N1150:N1151)</f>
        <v>7.0436328189780245E-3</v>
      </c>
      <c r="O1152" s="312"/>
    </row>
    <row r="1153" spans="2:15" x14ac:dyDescent="0.25">
      <c r="B1153" s="141"/>
      <c r="C1153" s="142"/>
      <c r="D1153" s="152"/>
      <c r="E1153" s="144"/>
      <c r="F1153" s="142"/>
      <c r="G1153" s="142"/>
      <c r="H1153" s="146"/>
      <c r="I1153" s="152"/>
      <c r="J1153" s="143"/>
      <c r="K1153" s="142"/>
      <c r="L1153" s="142"/>
      <c r="M1153" s="142"/>
      <c r="N1153" s="142"/>
      <c r="O1153" s="312"/>
    </row>
    <row r="1154" spans="2:15" x14ac:dyDescent="0.25">
      <c r="B1154" s="154" t="s">
        <v>146</v>
      </c>
      <c r="C1154" s="143">
        <f>4.52/1000</f>
        <v>4.5199999999999997E-3</v>
      </c>
      <c r="D1154" s="156">
        <f>+D1115+O1115</f>
        <v>335.24758381749365</v>
      </c>
      <c r="E1154" s="144" t="s">
        <v>112</v>
      </c>
      <c r="F1154" s="143">
        <v>401.36</v>
      </c>
      <c r="G1154" s="145">
        <f>110/1000</f>
        <v>0.11</v>
      </c>
      <c r="H1154" s="146">
        <f>+PI()*G1154^2/4</f>
        <v>9.5033177771091243E-3</v>
      </c>
      <c r="I1154" s="156">
        <f>+D1141+O1141</f>
        <v>335.28684815737222</v>
      </c>
      <c r="J1154" s="147">
        <f>+D1154</f>
        <v>335.24758381749365</v>
      </c>
      <c r="K1154" s="147">
        <f>+I1154-J1154</f>
        <v>3.9264339878570809E-2</v>
      </c>
      <c r="L1154" s="142">
        <f>(-2*POWER(2*9.81*G1154*ABS(K1154)/F1154,0.5))*(LOG10(($D$2/(3.7*G1154))+((2.51*$D$3*POWER(F1154,0.5))/(G1154*POWER(2*9.81*G1154*ABS(K1154),0.5)))))</f>
        <v>8.1331589415050753E-2</v>
      </c>
      <c r="M1154" s="146">
        <f>+IF(K1154&lt;0,-H1154*L1154,H1154*L1154)</f>
        <v>7.7291993952859214E-4</v>
      </c>
      <c r="N1154" s="142">
        <f>+M1154/K1154</f>
        <v>1.9685035885460705E-2</v>
      </c>
      <c r="O1154" s="311">
        <f>2*M1158/N1158</f>
        <v>8.3879194072440145E-4</v>
      </c>
    </row>
    <row r="1155" spans="2:15" x14ac:dyDescent="0.25">
      <c r="B1155" s="141"/>
      <c r="C1155" s="142"/>
      <c r="D1155" s="152"/>
      <c r="E1155" s="144" t="s">
        <v>167</v>
      </c>
      <c r="F1155" s="143">
        <v>249.85</v>
      </c>
      <c r="G1155" s="145">
        <f>75/1000</f>
        <v>7.4999999999999997E-2</v>
      </c>
      <c r="H1155" s="146">
        <f>+PI()*G1155^2/4</f>
        <v>4.4178646691106467E-3</v>
      </c>
      <c r="I1155" s="156">
        <f>+D1150+O1150</f>
        <v>334.89540047124933</v>
      </c>
      <c r="J1155" s="147">
        <f>+D1154</f>
        <v>335.24758381749365</v>
      </c>
      <c r="K1155" s="147">
        <f>+I1155-J1155</f>
        <v>-0.35218334624431691</v>
      </c>
      <c r="L1155" s="142">
        <f>(-2*POWER(2*9.81*G1155*ABS(K1155)/F1155,0.5))*(LOG10(($D$2/(3.7*G1155))+((2.51*$D$3*POWER(F1155,0.5))/(G1155*POWER(2*9.81*G1155*ABS(K1155),0.5)))))</f>
        <v>0.28476787364410788</v>
      </c>
      <c r="M1155" s="146">
        <f>+IF(K1155&lt;0,-H1155*L1155,H1155*L1155)</f>
        <v>-1.2580659278700692E-3</v>
      </c>
      <c r="N1155" s="142">
        <f>+M1155/K1155</f>
        <v>3.5721902846516849E-3</v>
      </c>
      <c r="O1155" s="311"/>
    </row>
    <row r="1156" spans="2:15" x14ac:dyDescent="0.25">
      <c r="B1156" s="141"/>
      <c r="C1156" s="142"/>
      <c r="D1156" s="152"/>
      <c r="E1156" s="144" t="s">
        <v>140</v>
      </c>
      <c r="F1156" s="143">
        <v>298.01</v>
      </c>
      <c r="G1156" s="145">
        <f>63/1000</f>
        <v>6.3E-2</v>
      </c>
      <c r="H1156" s="146">
        <f>+PI()*G1156^2/4</f>
        <v>3.1172453105244723E-3</v>
      </c>
      <c r="I1156" s="156">
        <f>+D1121+O1121</f>
        <v>335.20861462815731</v>
      </c>
      <c r="J1156" s="147">
        <f>+D1154</f>
        <v>335.24758381749365</v>
      </c>
      <c r="K1156" s="147">
        <f>+I1156-J1156</f>
        <v>-3.8969189336341969E-2</v>
      </c>
      <c r="L1156" s="142">
        <f>(-2*POWER(2*9.81*G1156*ABS(K1156)/F1156,0.5))*(LOG10(($D$2/(3.7*G1156))+((2.51*$D$3*POWER(F1156,0.5))/(G1156*POWER(2*9.81*G1156*ABS(K1156),0.5)))))</f>
        <v>6.3535155429194703E-2</v>
      </c>
      <c r="M1156" s="146">
        <f>+IF(K1156&lt;0,-H1156*L1156,H1156*L1156)</f>
        <v>-1.9805466531510064E-4</v>
      </c>
      <c r="N1156" s="142">
        <f>+M1156/K1156</f>
        <v>5.0823398866652429E-3</v>
      </c>
      <c r="O1156" s="311"/>
    </row>
    <row r="1157" spans="2:15" x14ac:dyDescent="0.25">
      <c r="B1157" s="141"/>
      <c r="C1157" s="142"/>
      <c r="D1157" s="142"/>
      <c r="E1157" s="144" t="s">
        <v>168</v>
      </c>
      <c r="F1157" s="143">
        <v>184.94</v>
      </c>
      <c r="G1157" s="145">
        <f>110/1000</f>
        <v>0.11</v>
      </c>
      <c r="H1157" s="146">
        <f>+PI()*G1157^2/4</f>
        <v>9.5033177771091243E-3</v>
      </c>
      <c r="I1157" s="156">
        <f>+D1129+O1129</f>
        <v>335.76799703638517</v>
      </c>
      <c r="J1157" s="147">
        <f>+D1154</f>
        <v>335.24758381749365</v>
      </c>
      <c r="K1157" s="147">
        <f>+I1157-J1157</f>
        <v>0.52041321889151959</v>
      </c>
      <c r="L1157" s="142">
        <f>(-2*POWER(2*9.81*G1157*ABS(K1157)/F1157,0.5))*(LOG10(($D$2/(3.7*G1157))+((2.51*$D$3*POWER(F1157,0.5))/(G1157*POWER(2*9.81*G1157*ABS(K1157),0.5)))))</f>
        <v>0.54920738767142241</v>
      </c>
      <c r="M1157" s="146">
        <f>+IF(K1157&lt;0,-H1157*L1157,H1157*L1157)</f>
        <v>5.2192923305774911E-3</v>
      </c>
      <c r="N1157" s="142">
        <f>+M1157/K1157</f>
        <v>1.0029130969606396E-2</v>
      </c>
      <c r="O1157" s="311"/>
    </row>
    <row r="1158" spans="2:15" ht="15.75" x14ac:dyDescent="0.3">
      <c r="B1158" s="141"/>
      <c r="C1158" s="142"/>
      <c r="D1158" s="142"/>
      <c r="E1158" s="142"/>
      <c r="F1158" s="142"/>
      <c r="G1158" s="142"/>
      <c r="H1158" s="146"/>
      <c r="I1158" s="152"/>
      <c r="J1158" s="143"/>
      <c r="K1158" s="142"/>
      <c r="L1158" s="149" t="s">
        <v>166</v>
      </c>
      <c r="M1158" s="150">
        <f>+SUM(M1154:M1157)-C1154</f>
        <v>1.6091676920913615E-5</v>
      </c>
      <c r="N1158" s="151">
        <f>+SUM(N1154:N1157)</f>
        <v>3.8368697026384027E-2</v>
      </c>
      <c r="O1158" s="312"/>
    </row>
    <row r="1159" spans="2:15" x14ac:dyDescent="0.25">
      <c r="B1159" s="141"/>
      <c r="C1159" s="142"/>
      <c r="D1159" s="142"/>
      <c r="E1159" s="142"/>
      <c r="F1159" s="142"/>
      <c r="G1159" s="142"/>
      <c r="H1159" s="146"/>
      <c r="I1159" s="142"/>
      <c r="J1159" s="143"/>
      <c r="K1159" s="142"/>
      <c r="L1159" s="142"/>
      <c r="M1159" s="142"/>
      <c r="N1159" s="142"/>
      <c r="O1159" s="312"/>
    </row>
    <row r="1160" spans="2:15" x14ac:dyDescent="0.25">
      <c r="B1160" s="154" t="s">
        <v>147</v>
      </c>
      <c r="C1160" s="142">
        <f>0.79/1000</f>
        <v>7.9000000000000001E-4</v>
      </c>
      <c r="D1160" s="147">
        <f>+D1121+O1121</f>
        <v>335.20861462815731</v>
      </c>
      <c r="E1160" s="144" t="s">
        <v>140</v>
      </c>
      <c r="F1160" s="143">
        <v>298.01</v>
      </c>
      <c r="G1160" s="143">
        <f>63/1000</f>
        <v>6.3E-2</v>
      </c>
      <c r="H1160" s="146">
        <f>+PI()*G1160^2/4</f>
        <v>3.1172453105244723E-3</v>
      </c>
      <c r="I1160" s="147">
        <f>+D1154+O1154</f>
        <v>335.24842260943439</v>
      </c>
      <c r="J1160" s="147">
        <f>+D1160</f>
        <v>335.20861462815731</v>
      </c>
      <c r="K1160" s="147">
        <f>+I1160-J1160</f>
        <v>3.9807981277078852E-2</v>
      </c>
      <c r="L1160" s="142">
        <f>(-2*POWER(2*9.81*G1160*ABS(K1160)/F1160,0.5))*(LOG10(($D$2/(3.7*G1160))+((2.51*$D$3*POWER(F1160,0.5))/(G1160*POWER(2*9.81*G1160*ABS(K1160),0.5)))))</f>
        <v>6.4333896614737304E-2</v>
      </c>
      <c r="M1160" s="146">
        <f>+IF(K1160&lt;0,-H1160*L1160,H1160*L1160)</f>
        <v>2.0054453753005609E-4</v>
      </c>
      <c r="N1160" s="142">
        <f>+M1160/K1160</f>
        <v>5.0377972229787042E-3</v>
      </c>
      <c r="O1160" s="311">
        <f>2*M1162/N1162</f>
        <v>8.4576601792107084E-4</v>
      </c>
    </row>
    <row r="1161" spans="2:15" x14ac:dyDescent="0.25">
      <c r="B1161" s="141"/>
      <c r="C1161" s="142"/>
      <c r="D1161" s="142"/>
      <c r="E1161" s="144" t="s">
        <v>169</v>
      </c>
      <c r="F1161" s="143">
        <v>119.71</v>
      </c>
      <c r="G1161" s="143">
        <f>63/1000</f>
        <v>6.3E-2</v>
      </c>
      <c r="H1161" s="146">
        <f>+PI()*G1161^2/4</f>
        <v>3.1172453105244723E-3</v>
      </c>
      <c r="I1161" s="147">
        <f>+D1125+O1125</f>
        <v>335.31254800892134</v>
      </c>
      <c r="J1161" s="147">
        <f>+D1160</f>
        <v>335.20861462815731</v>
      </c>
      <c r="K1161" s="147">
        <f>+I1161-J1161</f>
        <v>0.10393338076403325</v>
      </c>
      <c r="L1161" s="142">
        <f>(-2*POWER(2*9.81*G1161*ABS(K1161)/F1161,0.5))*(LOG10(($D$2/(3.7*G1161))+((2.51*$D$3*POWER(F1161,0.5))/(G1161*POWER(2*9.81*G1161*ABS(K1161),0.5)))))</f>
        <v>0.19055373382750507</v>
      </c>
      <c r="M1161" s="146">
        <f>+IF(K1161&lt;0,-H1161*L1161,H1161*L1161)</f>
        <v>5.9400273317671871E-4</v>
      </c>
      <c r="N1161" s="142">
        <f>+M1161/K1161</f>
        <v>5.7152257418174625E-3</v>
      </c>
      <c r="O1161" s="311"/>
    </row>
    <row r="1162" spans="2:15" ht="15.75" x14ac:dyDescent="0.3">
      <c r="B1162" s="141"/>
      <c r="C1162" s="142"/>
      <c r="D1162" s="142"/>
      <c r="E1162" s="142"/>
      <c r="F1162" s="142"/>
      <c r="G1162" s="142"/>
      <c r="H1162" s="146"/>
      <c r="I1162" s="142"/>
      <c r="J1162" s="142"/>
      <c r="K1162" s="142"/>
      <c r="L1162" s="149" t="s">
        <v>166</v>
      </c>
      <c r="M1162" s="150">
        <f>+SUM(M1160:M1161)-C1160</f>
        <v>4.5472707067747411E-6</v>
      </c>
      <c r="N1162" s="151">
        <f>+SUM(N1160:N1161)</f>
        <v>1.0753022964796168E-2</v>
      </c>
      <c r="O1162" s="312"/>
    </row>
    <row r="1163" spans="2:15" x14ac:dyDescent="0.25">
      <c r="B1163" s="141"/>
      <c r="C1163" s="142"/>
      <c r="D1163" s="142"/>
      <c r="E1163" s="142"/>
      <c r="F1163" s="142"/>
      <c r="G1163" s="142"/>
      <c r="H1163" s="146"/>
      <c r="I1163" s="142"/>
      <c r="J1163" s="142"/>
      <c r="K1163" s="142"/>
      <c r="L1163" s="142"/>
      <c r="M1163" s="142"/>
      <c r="N1163" s="142"/>
      <c r="O1163" s="312"/>
    </row>
    <row r="1164" spans="2:15" x14ac:dyDescent="0.25">
      <c r="B1164" s="154" t="s">
        <v>148</v>
      </c>
      <c r="C1164" s="142">
        <f>0.76/1000</f>
        <v>7.6000000000000004E-4</v>
      </c>
      <c r="D1164" s="147">
        <f>+D1125+O1125</f>
        <v>335.31254800892134</v>
      </c>
      <c r="E1164" s="144" t="s">
        <v>169</v>
      </c>
      <c r="F1164" s="143">
        <v>119.71</v>
      </c>
      <c r="G1164" s="143">
        <f>63/1000</f>
        <v>6.3E-2</v>
      </c>
      <c r="H1164" s="146">
        <f>+PI()*G1164^2/4</f>
        <v>3.1172453105244723E-3</v>
      </c>
      <c r="I1164" s="147">
        <f>+D1160+O1160</f>
        <v>335.20946039417521</v>
      </c>
      <c r="J1164" s="261">
        <f>+D1164</f>
        <v>335.31254800892134</v>
      </c>
      <c r="K1164" s="147">
        <f>+I1164-J1164</f>
        <v>-0.10308761474612993</v>
      </c>
      <c r="L1164" s="142">
        <f>(-2*POWER(2*9.81*G1164*ABS(K1164)/F1164,0.5))*(LOG10(($D$2/(3.7*G1164))+((2.51*$D$3*POWER(F1164,0.5))/(G1164*POWER(2*9.81*G1164*ABS(K1164),0.5)))))</f>
        <v>0.18966165540690189</v>
      </c>
      <c r="M1164" s="146">
        <f>+IF(K1164&lt;0,-H1164*L1164,H1164*L1164)</f>
        <v>-5.9122190590347329E-4</v>
      </c>
      <c r="N1164" s="142">
        <f>+M1164/K1164</f>
        <v>5.735140029764523E-3</v>
      </c>
      <c r="O1164" s="311">
        <f>2*M1166/N1166</f>
        <v>7.9883447793151544E-4</v>
      </c>
    </row>
    <row r="1165" spans="2:15" x14ac:dyDescent="0.25">
      <c r="B1165" s="141"/>
      <c r="C1165" s="142"/>
      <c r="D1165" s="142"/>
      <c r="E1165" s="144" t="s">
        <v>122</v>
      </c>
      <c r="F1165" s="143">
        <v>283.68</v>
      </c>
      <c r="G1165" s="143">
        <f>75/1000</f>
        <v>7.4999999999999997E-2</v>
      </c>
      <c r="H1165" s="146">
        <f>+PI()*G1165^2/4</f>
        <v>4.4178646691106467E-3</v>
      </c>
      <c r="I1165" s="147">
        <f>+D1129+O1129</f>
        <v>335.76799703638517</v>
      </c>
      <c r="J1165" s="261">
        <f>+D1164</f>
        <v>335.31254800892134</v>
      </c>
      <c r="K1165" s="147">
        <f>+I1165-J1165</f>
        <v>0.45544902746382832</v>
      </c>
      <c r="L1165" s="262">
        <f>(-2*POWER(2*9.81*G1165*ABS(K1165)/F1165,0.5))*(LOG10(($D$2/(3.7*G1165))+((2.51*$D$3*POWER(F1165,0.5))/(G1165*POWER(2*9.81*G1165*ABS(K1165),0.5)))))</f>
        <v>0.30664150200645257</v>
      </c>
      <c r="M1165" s="146">
        <f>+IF(K1165&lt;0,-H1165*L1165,H1165*L1165)</f>
        <v>1.3547006577973282E-3</v>
      </c>
      <c r="N1165" s="142">
        <f>+M1165/K1165</f>
        <v>2.9744286980718567E-3</v>
      </c>
      <c r="O1165" s="311"/>
    </row>
    <row r="1166" spans="2:15" ht="15.75" x14ac:dyDescent="0.3">
      <c r="B1166" s="141"/>
      <c r="C1166" s="142"/>
      <c r="D1166" s="142"/>
      <c r="E1166" s="142"/>
      <c r="F1166" s="142"/>
      <c r="G1166" s="142"/>
      <c r="H1166" s="142"/>
      <c r="I1166" s="142"/>
      <c r="J1166" s="142"/>
      <c r="K1166" s="142"/>
      <c r="L1166" s="149" t="s">
        <v>166</v>
      </c>
      <c r="M1166" s="150">
        <f>+SUM(M1164:M1165)-C1164</f>
        <v>3.4787518938549132E-6</v>
      </c>
      <c r="N1166" s="151">
        <f>+SUM(N1164:N1165)</f>
        <v>8.7095687278363788E-3</v>
      </c>
      <c r="O1166" s="312"/>
    </row>
    <row r="1167" spans="2:15" x14ac:dyDescent="0.25">
      <c r="B1167" s="154"/>
      <c r="C1167" s="142"/>
      <c r="D1167" s="142"/>
      <c r="E1167" s="142"/>
      <c r="F1167" s="142"/>
      <c r="G1167" s="142"/>
      <c r="H1167" s="142"/>
      <c r="I1167" s="142"/>
      <c r="J1167" s="142"/>
      <c r="K1167" s="142"/>
      <c r="L1167" s="142"/>
      <c r="M1167" s="142"/>
      <c r="N1167" s="142"/>
      <c r="O1167" s="312"/>
    </row>
    <row r="1168" spans="2:15" x14ac:dyDescent="0.25">
      <c r="B1168" s="154" t="s">
        <v>142</v>
      </c>
      <c r="C1168" s="142">
        <f>3.71/1000</f>
        <v>3.7099999999999998E-3</v>
      </c>
      <c r="D1168" s="147">
        <f>+D1129+O1129</f>
        <v>335.76799703638517</v>
      </c>
      <c r="E1168" s="144" t="s">
        <v>168</v>
      </c>
      <c r="F1168" s="143">
        <v>184.94</v>
      </c>
      <c r="G1168" s="145">
        <f>110/1000</f>
        <v>0.11</v>
      </c>
      <c r="H1168" s="146">
        <f>+PI()*G1168^2/4</f>
        <v>9.5033177771091243E-3</v>
      </c>
      <c r="I1168" s="147">
        <f>+D1154+O1154</f>
        <v>335.24842260943439</v>
      </c>
      <c r="J1168" s="261">
        <f>+D1168</f>
        <v>335.76799703638517</v>
      </c>
      <c r="K1168" s="147">
        <f>+I1168-J1168</f>
        <v>-0.51957442695078271</v>
      </c>
      <c r="L1168" s="262">
        <f>(-2*POWER(2*9.81*G1168*ABS(K1168)/F1168,0.5))*(LOG10(($D$2/(3.7*G1168))+((2.51*$D$3*POWER(F1168,0.5))/(G1168*POWER(2*9.81*G1168*ABS(K1168),0.5)))))</f>
        <v>0.54871072945420707</v>
      </c>
      <c r="M1168" s="146">
        <f>+IF(K1168&lt;0,-H1168*L1168,H1168*L1168)</f>
        <v>-5.214572429712681E-3</v>
      </c>
      <c r="N1168" s="142">
        <f>+M1168/K1168</f>
        <v>1.0036237657644836E-2</v>
      </c>
      <c r="O1168" s="311">
        <f>2*M1171/N1171</f>
        <v>6.722521681895797E-4</v>
      </c>
    </row>
    <row r="1169" spans="2:15" x14ac:dyDescent="0.25">
      <c r="B1169" s="141"/>
      <c r="C1169" s="142"/>
      <c r="D1169" s="142"/>
      <c r="E1169" s="144" t="s">
        <v>171</v>
      </c>
      <c r="F1169" s="143">
        <v>283.68</v>
      </c>
      <c r="G1169" s="143">
        <f>75/1000</f>
        <v>7.4999999999999997E-2</v>
      </c>
      <c r="H1169" s="146">
        <f>+PI()*G1169^2/4</f>
        <v>4.4178646691106467E-3</v>
      </c>
      <c r="I1169" s="147">
        <f>+D1164+O1164</f>
        <v>335.31334684339924</v>
      </c>
      <c r="J1169" s="261">
        <f>+D1168</f>
        <v>335.76799703638517</v>
      </c>
      <c r="K1169" s="147">
        <f>+I1169-J1169</f>
        <v>-0.45465019298592324</v>
      </c>
      <c r="L1169" s="262">
        <f>(-2*POWER(2*9.81*G1169*ABS(K1169)/F1169,0.5))*(LOG10(($D$2/(3.7*G1169))+((2.51*$D$3*POWER(F1169,0.5))/(G1169*POWER(2*9.81*G1169*ABS(K1169),0.5)))))</f>
        <v>0.30633572830390771</v>
      </c>
      <c r="M1169" s="146">
        <f>+IF(K1169&lt;0,-H1169*L1169,H1169*L1169)</f>
        <v>-1.3533497909601123E-3</v>
      </c>
      <c r="N1169" s="142">
        <f>+M1169/K1169</f>
        <v>2.9766836390675731E-3</v>
      </c>
      <c r="O1169" s="311"/>
    </row>
    <row r="1170" spans="2:15" x14ac:dyDescent="0.25">
      <c r="B1170" s="141"/>
      <c r="C1170" s="142"/>
      <c r="D1170" s="142"/>
      <c r="E1170" s="144" t="s">
        <v>170</v>
      </c>
      <c r="F1170" s="143">
        <v>372.26</v>
      </c>
      <c r="G1170" s="145">
        <f>110/1000</f>
        <v>0.11</v>
      </c>
      <c r="H1170" s="146">
        <f>+PI()*G1170^2/4</f>
        <v>9.5033177771091243E-3</v>
      </c>
      <c r="I1170" s="147">
        <v>339.29610096713299</v>
      </c>
      <c r="J1170" s="261">
        <f>+D1168</f>
        <v>335.76799703638517</v>
      </c>
      <c r="K1170" s="147">
        <f>+I1170-J1170</f>
        <v>3.5281039307478181</v>
      </c>
      <c r="L1170" s="262">
        <f>(-2*POWER(2*9.81*G1170*ABS(K1170)/F1170,0.5))*(LOG10(($D$2/(3.7*G1170))+((2.51*$D$3*POWER(F1170,0.5))/(G1170*POWER(2*9.81*G1170*ABS(K1170),0.5)))))</f>
        <v>1.0820721923004948</v>
      </c>
      <c r="M1170" s="146">
        <f>+IF(K1170&lt;0,-H1170*L1170,H1170*L1170)</f>
        <v>1.0283275901204736E-2</v>
      </c>
      <c r="N1170" s="142">
        <f>+M1170/K1170</f>
        <v>2.9146748800637197E-3</v>
      </c>
      <c r="O1170" s="311"/>
    </row>
    <row r="1171" spans="2:15" ht="16.5" thickBot="1" x14ac:dyDescent="0.35">
      <c r="B1171" s="299"/>
      <c r="C1171" s="300"/>
      <c r="D1171" s="300"/>
      <c r="E1171" s="300"/>
      <c r="F1171" s="300"/>
      <c r="G1171" s="300"/>
      <c r="H1171" s="300"/>
      <c r="I1171" s="300"/>
      <c r="J1171" s="300"/>
      <c r="K1171" s="300"/>
      <c r="L1171" s="301" t="s">
        <v>166</v>
      </c>
      <c r="M1171" s="302">
        <f>+SUM(M1168:M1170)-C1168</f>
        <v>5.3536805319429059E-6</v>
      </c>
      <c r="N1171" s="303">
        <f>+SUM(N1168:N1170)</f>
        <v>1.5927596176776127E-2</v>
      </c>
      <c r="O1171" s="313"/>
    </row>
    <row r="1173" spans="2:15" ht="15.75" thickBot="1" x14ac:dyDescent="0.3"/>
    <row r="1174" spans="2:15" ht="15.75" thickBot="1" x14ac:dyDescent="0.3">
      <c r="B1174" s="131">
        <f>+B1135+1</f>
        <v>31</v>
      </c>
      <c r="D1174" s="297"/>
    </row>
    <row r="1175" spans="2:15" ht="32.25" thickBot="1" x14ac:dyDescent="0.3">
      <c r="B1175" s="125" t="s">
        <v>151</v>
      </c>
      <c r="C1175" s="298" t="s">
        <v>161</v>
      </c>
      <c r="D1175" s="298" t="s">
        <v>153</v>
      </c>
      <c r="E1175" s="125" t="s">
        <v>152</v>
      </c>
      <c r="F1175" s="125" t="s">
        <v>78</v>
      </c>
      <c r="G1175" s="125" t="s">
        <v>115</v>
      </c>
      <c r="H1175" s="125" t="s">
        <v>154</v>
      </c>
      <c r="I1175" s="125" t="s">
        <v>155</v>
      </c>
      <c r="J1175" s="125" t="s">
        <v>156</v>
      </c>
      <c r="K1175" s="125" t="s">
        <v>157</v>
      </c>
      <c r="L1175" s="125" t="s">
        <v>82</v>
      </c>
      <c r="M1175" s="125" t="s">
        <v>164</v>
      </c>
      <c r="N1175" s="125" t="s">
        <v>158</v>
      </c>
      <c r="O1175" s="309" t="s">
        <v>165</v>
      </c>
    </row>
    <row r="1176" spans="2:15" x14ac:dyDescent="0.25">
      <c r="B1176" s="132" t="s">
        <v>127</v>
      </c>
      <c r="C1176" s="133">
        <f>2.97/1000</f>
        <v>2.97E-3</v>
      </c>
      <c r="D1176" s="134">
        <f>+D1137+O1137</f>
        <v>336.45804847855101</v>
      </c>
      <c r="E1176" s="135" t="s">
        <v>110</v>
      </c>
      <c r="F1176" s="136">
        <v>310.83</v>
      </c>
      <c r="G1176" s="137">
        <f>110/1000</f>
        <v>0.11</v>
      </c>
      <c r="H1176" s="138">
        <f>+PI()*G1176^2/4</f>
        <v>9.5033177771091243E-3</v>
      </c>
      <c r="I1176" s="134">
        <v>339.29610096713299</v>
      </c>
      <c r="J1176" s="134">
        <f>+D1176</f>
        <v>336.45804847855101</v>
      </c>
      <c r="K1176" s="134">
        <f>+I1176-J1176</f>
        <v>2.8380524885819796</v>
      </c>
      <c r="L1176" s="133">
        <f>(-2*POWER(2*9.81*G1176*ABS(K1176)/F1176,0.5))*(LOG10(($D$2/(3.7*G1176))+((2.51*$D$3*POWER(F1176,0.5))/(G1176*POWER(2*9.81*G1176*ABS(K1176),0.5)))))</f>
        <v>1.0598572527978729</v>
      </c>
      <c r="M1176" s="139">
        <f>+IF(K1176&lt;0,-H1176*L1176,H1176*L1176)</f>
        <v>1.0072160271712064E-2</v>
      </c>
      <c r="N1176" s="133">
        <f>+M1176/K1176</f>
        <v>3.5489689892044861E-3</v>
      </c>
      <c r="O1176" s="310">
        <f>2*M1178/N1178</f>
        <v>5.491790280413866E-4</v>
      </c>
    </row>
    <row r="1177" spans="2:15" x14ac:dyDescent="0.25">
      <c r="B1177" s="141"/>
      <c r="C1177" s="142"/>
      <c r="D1177" s="143"/>
      <c r="E1177" s="144" t="s">
        <v>138</v>
      </c>
      <c r="F1177" s="143">
        <v>240.22</v>
      </c>
      <c r="G1177" s="145">
        <f>110/1000</f>
        <v>0.11</v>
      </c>
      <c r="H1177" s="146">
        <f>+PI()*G1177^2/4</f>
        <v>9.5033177771091243E-3</v>
      </c>
      <c r="I1177" s="147">
        <f>+D1141+O1141</f>
        <v>335.28684815737222</v>
      </c>
      <c r="J1177" s="147">
        <f>+D1176</f>
        <v>336.45804847855101</v>
      </c>
      <c r="K1177" s="147">
        <f>+I1177-J1177</f>
        <v>-1.1712003211787874</v>
      </c>
      <c r="L1177" s="142">
        <f>(-2*POWER(2*9.81*G1177*ABS(K1177)/F1177,0.5))*(LOG10(($D$2/(3.7*G1177))+((2.51*$D$3*POWER(F1177,0.5))/(G1177*POWER(2*9.81*G1177*ABS(K1177),0.5)))))</f>
        <v>0.74705712637434274</v>
      </c>
      <c r="M1177" s="146">
        <f>+IF(K1177&lt;0,-H1177*L1177,H1177*L1177)</f>
        <v>-7.0995212695893492E-3</v>
      </c>
      <c r="N1177" s="142">
        <f>+M1177/K1177</f>
        <v>6.0617480555707473E-3</v>
      </c>
      <c r="O1177" s="311"/>
    </row>
    <row r="1178" spans="2:15" ht="15.75" x14ac:dyDescent="0.3">
      <c r="B1178" s="141"/>
      <c r="C1178" s="142"/>
      <c r="D1178" s="143"/>
      <c r="E1178" s="144"/>
      <c r="F1178" s="143"/>
      <c r="G1178" s="145"/>
      <c r="H1178" s="146"/>
      <c r="I1178" s="147"/>
      <c r="J1178" s="147"/>
      <c r="K1178" s="147"/>
      <c r="L1178" s="149" t="s">
        <v>166</v>
      </c>
      <c r="M1178" s="150">
        <f>+SUM(M1176:M1177)-C1176</f>
        <v>2.6390021227152248E-6</v>
      </c>
      <c r="N1178" s="151">
        <f>+SUM(N1176:N1177)</f>
        <v>9.6107170447752334E-3</v>
      </c>
      <c r="O1178" s="311"/>
    </row>
    <row r="1179" spans="2:15" x14ac:dyDescent="0.25">
      <c r="B1179" s="141"/>
      <c r="C1179" s="142"/>
      <c r="D1179" s="143"/>
      <c r="E1179" s="144"/>
      <c r="F1179" s="142"/>
      <c r="G1179" s="142"/>
      <c r="H1179" s="146"/>
      <c r="I1179" s="152"/>
      <c r="J1179" s="142"/>
      <c r="K1179" s="142"/>
      <c r="L1179" s="142"/>
      <c r="M1179" s="142"/>
      <c r="N1179" s="142"/>
      <c r="O1179" s="312"/>
    </row>
    <row r="1180" spans="2:15" x14ac:dyDescent="0.25">
      <c r="B1180" s="154" t="s">
        <v>128</v>
      </c>
      <c r="C1180" s="142">
        <f>3.73/1000</f>
        <v>3.7299999999999998E-3</v>
      </c>
      <c r="D1180" s="147">
        <f>+D1141+O1141</f>
        <v>335.28684815737222</v>
      </c>
      <c r="E1180" s="144" t="s">
        <v>138</v>
      </c>
      <c r="F1180" s="143">
        <v>240.22</v>
      </c>
      <c r="G1180" s="155">
        <f>110/1000</f>
        <v>0.11</v>
      </c>
      <c r="H1180" s="146">
        <f>+PI()*G1180^2/4</f>
        <v>9.5033177771091243E-3</v>
      </c>
      <c r="I1180" s="156">
        <f>+D1176+O1176</f>
        <v>336.45859765757905</v>
      </c>
      <c r="J1180" s="147">
        <f>+D1180</f>
        <v>335.28684815737222</v>
      </c>
      <c r="K1180" s="147">
        <f>+I1180-J1180</f>
        <v>1.171749500206829</v>
      </c>
      <c r="L1180" s="142">
        <f>(-2*POWER(2*9.81*G1180*ABS(K1180)/F1180,0.5))*(LOG10(($D$2/(3.7*G1180))+((2.51*$D$3*POWER(F1180,0.5))/(G1180*POWER(2*9.81*G1180*ABS(K1180),0.5)))))</f>
        <v>0.74725280653425175</v>
      </c>
      <c r="M1180" s="146">
        <f>+IF(K1180&lt;0,-H1180*L1180,H1180*L1180)</f>
        <v>7.1013808803316401E-3</v>
      </c>
      <c r="N1180" s="142">
        <f>+M1180/K1180</f>
        <v>6.0604940553233896E-3</v>
      </c>
      <c r="O1180" s="311">
        <f>2*M1183/N1183</f>
        <v>8.0270371334236791E-4</v>
      </c>
    </row>
    <row r="1181" spans="2:15" x14ac:dyDescent="0.25">
      <c r="B1181" s="141"/>
      <c r="C1181" s="142"/>
      <c r="D1181" s="143"/>
      <c r="E1181" s="144" t="s">
        <v>139</v>
      </c>
      <c r="F1181" s="147">
        <v>237.3</v>
      </c>
      <c r="G1181" s="155">
        <f>110/1000</f>
        <v>0.11</v>
      </c>
      <c r="H1181" s="146">
        <f>+PI()*G1181^2/4</f>
        <v>9.5033177771091243E-3</v>
      </c>
      <c r="I1181" s="156">
        <f>+D1146+O1146</f>
        <v>335.09398932946181</v>
      </c>
      <c r="J1181" s="147">
        <f>+D1180</f>
        <v>335.28684815737222</v>
      </c>
      <c r="K1181" s="147">
        <f>+I1181-J1181</f>
        <v>-0.19285882791041331</v>
      </c>
      <c r="L1181" s="142">
        <f>(-2*POWER(2*9.81*G1181*ABS(K1181)/F1181,0.5))*(LOG10(($D$2/(3.7*G1181))+((2.51*$D$3*POWER(F1181,0.5))/(G1181*POWER(2*9.81*G1181*ABS(K1181),0.5)))))</f>
        <v>0.27277204604934208</v>
      </c>
      <c r="M1181" s="146">
        <f>+IF(K1181&lt;0,-H1181*L1181,H1181*L1181)</f>
        <v>-2.5922394343191411E-3</v>
      </c>
      <c r="N1181" s="142">
        <f>+M1181/K1181</f>
        <v>1.344112407197293E-2</v>
      </c>
      <c r="O1181" s="311"/>
    </row>
    <row r="1182" spans="2:15" x14ac:dyDescent="0.25">
      <c r="B1182" s="141"/>
      <c r="C1182" s="142"/>
      <c r="D1182" s="143"/>
      <c r="E1182" s="144" t="s">
        <v>112</v>
      </c>
      <c r="F1182" s="143">
        <v>401.36</v>
      </c>
      <c r="G1182" s="155">
        <f>110/1000</f>
        <v>0.11</v>
      </c>
      <c r="H1182" s="146">
        <f>+PI()*G1182^2/4</f>
        <v>9.5033177771091243E-3</v>
      </c>
      <c r="I1182" s="156">
        <f>+D1154+O1154</f>
        <v>335.24842260943439</v>
      </c>
      <c r="J1182" s="147">
        <f>+D1180</f>
        <v>335.28684815737222</v>
      </c>
      <c r="K1182" s="147">
        <f>+I1182-J1182</f>
        <v>-3.8425547937833926E-2</v>
      </c>
      <c r="L1182" s="142">
        <f>(-2*POWER(2*9.81*G1182*ABS(K1182)/F1182,0.5))*(LOG10(($D$2/(3.7*G1182))+((2.51*$D$3*POWER(F1182,0.5))/(G1182*POWER(2*9.81*G1182*ABS(K1182),0.5)))))</f>
        <v>8.0323673462371306E-2</v>
      </c>
      <c r="M1182" s="146">
        <f>+IF(K1182&lt;0,-H1182*L1182,H1182*L1182)</f>
        <v>-7.6334139393766163E-4</v>
      </c>
      <c r="N1182" s="142">
        <f>+M1182/K1182</f>
        <v>1.9865465423489072E-2</v>
      </c>
      <c r="O1182" s="311"/>
    </row>
    <row r="1183" spans="2:15" ht="15.75" x14ac:dyDescent="0.3">
      <c r="B1183" s="141"/>
      <c r="C1183" s="142"/>
      <c r="D1183" s="143"/>
      <c r="E1183" s="144"/>
      <c r="F1183" s="143"/>
      <c r="G1183" s="155"/>
      <c r="H1183" s="146"/>
      <c r="I1183" s="156"/>
      <c r="J1183" s="147"/>
      <c r="K1183" s="147"/>
      <c r="L1183" s="149" t="s">
        <v>166</v>
      </c>
      <c r="M1183" s="150">
        <f>+SUM(M1180:M1182)-C1180</f>
        <v>1.580005207483734E-5</v>
      </c>
      <c r="N1183" s="151">
        <f>+SUM(N1180:N1182)</f>
        <v>3.9367083550785387E-2</v>
      </c>
      <c r="O1183" s="312"/>
    </row>
    <row r="1184" spans="2:15" x14ac:dyDescent="0.25">
      <c r="B1184" s="141"/>
      <c r="C1184" s="142"/>
      <c r="D1184" s="143"/>
      <c r="E1184" s="144"/>
      <c r="F1184" s="142"/>
      <c r="G1184" s="142"/>
      <c r="H1184" s="146"/>
      <c r="I1184" s="152"/>
      <c r="J1184" s="143"/>
      <c r="K1184" s="142"/>
      <c r="L1184" s="142"/>
      <c r="M1184" s="142"/>
      <c r="N1184" s="142"/>
      <c r="O1184" s="312"/>
    </row>
    <row r="1185" spans="2:15" x14ac:dyDescent="0.25">
      <c r="B1185" s="154" t="s">
        <v>141</v>
      </c>
      <c r="C1185" s="179">
        <f>1.9/1000</f>
        <v>1.9E-3</v>
      </c>
      <c r="D1185" s="147">
        <f>+D1146+O1146</f>
        <v>335.09398932946181</v>
      </c>
      <c r="E1185" s="144" t="s">
        <v>139</v>
      </c>
      <c r="F1185" s="147">
        <v>237.3</v>
      </c>
      <c r="G1185" s="155">
        <f>110/1000</f>
        <v>0.11</v>
      </c>
      <c r="H1185" s="146">
        <f>+PI()*G1185^2/4</f>
        <v>9.5033177771091243E-3</v>
      </c>
      <c r="I1185" s="156">
        <f>+D1180+O1180</f>
        <v>335.28765086108558</v>
      </c>
      <c r="J1185" s="147">
        <f>+D1185</f>
        <v>335.09398932946181</v>
      </c>
      <c r="K1185" s="147">
        <f>+I1185-J1185</f>
        <v>0.19366153162377486</v>
      </c>
      <c r="L1185" s="142">
        <f>(-2*POWER(2*9.81*G1185*ABS(K1185)/F1185,0.5))*(LOG10(($D$2/(3.7*G1185))+((2.51*$D$3*POWER(F1185,0.5))/(G1185*POWER(2*9.81*G1185*ABS(K1185),0.5)))))</f>
        <v>0.27341431253160764</v>
      </c>
      <c r="M1185" s="146">
        <f>+IF(K1185&lt;0,-H1185*L1185,H1185*L1185)</f>
        <v>2.5983430967976969E-3</v>
      </c>
      <c r="N1185" s="142">
        <f>+M1185/K1185</f>
        <v>1.341692939744731E-2</v>
      </c>
      <c r="O1185" s="311">
        <f>2*M1187/N1187</f>
        <v>8.1216664628201002E-4</v>
      </c>
    </row>
    <row r="1186" spans="2:15" x14ac:dyDescent="0.25">
      <c r="B1186" s="141"/>
      <c r="C1186" s="142"/>
      <c r="D1186" s="143"/>
      <c r="E1186" s="144" t="s">
        <v>117</v>
      </c>
      <c r="F1186" s="143">
        <v>401.35</v>
      </c>
      <c r="G1186" s="143">
        <f>75/1000</f>
        <v>7.4999999999999997E-2</v>
      </c>
      <c r="H1186" s="146">
        <f>+PI()*G1186^2/4</f>
        <v>4.4178646691106467E-3</v>
      </c>
      <c r="I1186" s="156">
        <f>+D1150+O1150</f>
        <v>334.89540047124933</v>
      </c>
      <c r="J1186" s="147">
        <f>+D1185</f>
        <v>335.09398932946181</v>
      </c>
      <c r="K1186" s="147">
        <f>+I1186-J1186</f>
        <v>-0.19858885821247441</v>
      </c>
      <c r="L1186" s="142">
        <f>(-2*POWER(2*9.81*G1186*ABS(K1186)/F1186,0.5))*(LOG10(($D$2/(3.7*G1186))+((2.51*$D$3*POWER(F1186,0.5))/(G1186*POWER(2*9.81*G1186*ABS(K1186),0.5)))))</f>
        <v>0.15651922065836377</v>
      </c>
      <c r="M1186" s="146">
        <f>+IF(K1186&lt;0,-H1186*L1186,H1186*L1186)</f>
        <v>-6.9148073498331852E-4</v>
      </c>
      <c r="N1186" s="142">
        <f>+M1186/K1186</f>
        <v>3.4819714520111129E-3</v>
      </c>
      <c r="O1186" s="311"/>
    </row>
    <row r="1187" spans="2:15" ht="15.75" x14ac:dyDescent="0.3">
      <c r="B1187" s="141"/>
      <c r="C1187" s="142"/>
      <c r="D1187" s="143"/>
      <c r="E1187" s="144"/>
      <c r="F1187" s="142"/>
      <c r="G1187" s="142"/>
      <c r="H1187" s="146"/>
      <c r="I1187" s="152"/>
      <c r="J1187" s="143"/>
      <c r="K1187" s="142"/>
      <c r="L1187" s="149" t="s">
        <v>166</v>
      </c>
      <c r="M1187" s="150">
        <f>+SUM(M1185:M1186)-C1185</f>
        <v>6.8623618143784284E-6</v>
      </c>
      <c r="N1187" s="151">
        <f>+SUM(N1185:N1186)</f>
        <v>1.6898900849458422E-2</v>
      </c>
      <c r="O1187" s="312"/>
    </row>
    <row r="1188" spans="2:15" ht="15.75" x14ac:dyDescent="0.3">
      <c r="B1188" s="141"/>
      <c r="C1188" s="142"/>
      <c r="D1188" s="143"/>
      <c r="E1188" s="144"/>
      <c r="F1188" s="142"/>
      <c r="G1188" s="142"/>
      <c r="H1188" s="146"/>
      <c r="I1188" s="152"/>
      <c r="J1188" s="143"/>
      <c r="K1188" s="142"/>
      <c r="L1188" s="149"/>
      <c r="M1188" s="150"/>
      <c r="N1188" s="151"/>
      <c r="O1188" s="312"/>
    </row>
    <row r="1189" spans="2:15" x14ac:dyDescent="0.25">
      <c r="B1189" s="154" t="s">
        <v>145</v>
      </c>
      <c r="C1189" s="143">
        <f>1.95/1000</f>
        <v>1.9499999999999999E-3</v>
      </c>
      <c r="D1189" s="147">
        <f>+D1150+O1150</f>
        <v>334.89540047124933</v>
      </c>
      <c r="E1189" s="144" t="s">
        <v>117</v>
      </c>
      <c r="F1189" s="143">
        <v>401.35</v>
      </c>
      <c r="G1189" s="143">
        <f>75/1000</f>
        <v>7.4999999999999997E-2</v>
      </c>
      <c r="H1189" s="146">
        <f>+PI()*G1189^2/4</f>
        <v>4.4178646691106467E-3</v>
      </c>
      <c r="I1189" s="147">
        <f>+D1185+O1185</f>
        <v>335.09480149610806</v>
      </c>
      <c r="J1189" s="147">
        <f>+D1189</f>
        <v>334.89540047124933</v>
      </c>
      <c r="K1189" s="147">
        <f>+I1189-J1189</f>
        <v>0.19940102485873012</v>
      </c>
      <c r="L1189" s="262">
        <f>(-2*POWER(2*9.81*G1189*ABS(K1189)/F1189,0.5))*(LOG10(($D$2/(3.7*G1189))+((2.51*$D$3*POWER(F1189,0.5))/(G1189*POWER(2*9.81*G1189*ABS(K1189),0.5)))))</f>
        <v>0.15688667131861328</v>
      </c>
      <c r="M1189" s="146">
        <f>+IF(K1189&lt;0,-H1189*L1189,H1189*L1189)</f>
        <v>6.9310408227287628E-4</v>
      </c>
      <c r="N1189" s="142">
        <f>+M1189/K1189</f>
        <v>3.4759303908488961E-3</v>
      </c>
      <c r="O1189" s="311">
        <f>2*M1191/N1191</f>
        <v>8.1592983909086955E-4</v>
      </c>
    </row>
    <row r="1190" spans="2:15" x14ac:dyDescent="0.25">
      <c r="B1190" s="141"/>
      <c r="C1190" s="142"/>
      <c r="D1190" s="143"/>
      <c r="E1190" s="144" t="s">
        <v>167</v>
      </c>
      <c r="F1190" s="143">
        <v>249.85</v>
      </c>
      <c r="G1190" s="143">
        <f>75/1000</f>
        <v>7.4999999999999997E-2</v>
      </c>
      <c r="H1190" s="146">
        <f>+PI()*G1190^2/4</f>
        <v>4.4178646691106467E-3</v>
      </c>
      <c r="I1190" s="147">
        <f>+D1154+O1154</f>
        <v>335.24842260943439</v>
      </c>
      <c r="J1190" s="147">
        <f>+D1189</f>
        <v>334.89540047124933</v>
      </c>
      <c r="K1190" s="147">
        <f>+I1190-J1190</f>
        <v>0.35302213818505379</v>
      </c>
      <c r="L1190" s="142">
        <f>(-2*POWER(2*9.81*G1190*ABS(K1190)/F1190,0.5))*(LOG10(($D$2/(3.7*G1190))+((2.51*$D$3*POWER(F1190,0.5))/(G1190*POWER(2*9.81*G1190*ABS(K1190),0.5)))))</f>
        <v>0.28515355369022227</v>
      </c>
      <c r="M1190" s="146">
        <f>+IF(K1190&lt;0,-H1190*L1190,H1190*L1190)</f>
        <v>1.2597698101193789E-3</v>
      </c>
      <c r="N1190" s="142">
        <f>+M1190/K1190</f>
        <v>3.5685292049843316E-3</v>
      </c>
      <c r="O1190" s="311"/>
    </row>
    <row r="1191" spans="2:15" ht="15.75" x14ac:dyDescent="0.3">
      <c r="B1191" s="141"/>
      <c r="C1191" s="142"/>
      <c r="D1191" s="152"/>
      <c r="E1191" s="144"/>
      <c r="F1191" s="142"/>
      <c r="G1191" s="142"/>
      <c r="H1191" s="146"/>
      <c r="I1191" s="152"/>
      <c r="J1191" s="143"/>
      <c r="K1191" s="142"/>
      <c r="L1191" s="149" t="s">
        <v>166</v>
      </c>
      <c r="M1191" s="150">
        <f>+SUM(M1189:M1190)-C1189</f>
        <v>2.8738923922551687E-6</v>
      </c>
      <c r="N1191" s="151">
        <f>+SUM(N1189:N1190)</f>
        <v>7.0444595958332277E-3</v>
      </c>
      <c r="O1191" s="312"/>
    </row>
    <row r="1192" spans="2:15" x14ac:dyDescent="0.25">
      <c r="B1192" s="141"/>
      <c r="C1192" s="142"/>
      <c r="D1192" s="152"/>
      <c r="E1192" s="144"/>
      <c r="F1192" s="142"/>
      <c r="G1192" s="142"/>
      <c r="H1192" s="146"/>
      <c r="I1192" s="152"/>
      <c r="J1192" s="143"/>
      <c r="K1192" s="142"/>
      <c r="L1192" s="142"/>
      <c r="M1192" s="142"/>
      <c r="N1192" s="142"/>
      <c r="O1192" s="312"/>
    </row>
    <row r="1193" spans="2:15" x14ac:dyDescent="0.25">
      <c r="B1193" s="154" t="s">
        <v>146</v>
      </c>
      <c r="C1193" s="143">
        <f>4.52/1000</f>
        <v>4.5199999999999997E-3</v>
      </c>
      <c r="D1193" s="156">
        <f>+D1154+O1154</f>
        <v>335.24842260943439</v>
      </c>
      <c r="E1193" s="144" t="s">
        <v>112</v>
      </c>
      <c r="F1193" s="143">
        <v>401.36</v>
      </c>
      <c r="G1193" s="145">
        <f>110/1000</f>
        <v>0.11</v>
      </c>
      <c r="H1193" s="146">
        <f>+PI()*G1193^2/4</f>
        <v>9.5033177771091243E-3</v>
      </c>
      <c r="I1193" s="156">
        <f>+D1180+O1180</f>
        <v>335.28765086108558</v>
      </c>
      <c r="J1193" s="147">
        <f>+D1193</f>
        <v>335.24842260943439</v>
      </c>
      <c r="K1193" s="147">
        <f>+I1193-J1193</f>
        <v>3.9228251651195478E-2</v>
      </c>
      <c r="L1193" s="142">
        <f>(-2*POWER(2*9.81*G1193*ABS(K1193)/F1193,0.5))*(LOG10(($D$2/(3.7*G1193))+((2.51*$D$3*POWER(F1193,0.5))/(G1193*POWER(2*9.81*G1193*ABS(K1193),0.5)))))</f>
        <v>8.128841792793455E-2</v>
      </c>
      <c r="M1193" s="146">
        <f>+IF(K1193&lt;0,-H1193*L1193,H1193*L1193)</f>
        <v>7.7250966716761651E-4</v>
      </c>
      <c r="N1193" s="142">
        <f>+M1193/K1193</f>
        <v>1.9692686639122096E-2</v>
      </c>
      <c r="O1193" s="311">
        <f>2*M1197/N1197</f>
        <v>7.6704734709581626E-4</v>
      </c>
    </row>
    <row r="1194" spans="2:15" x14ac:dyDescent="0.25">
      <c r="B1194" s="141"/>
      <c r="C1194" s="142"/>
      <c r="D1194" s="152"/>
      <c r="E1194" s="144" t="s">
        <v>167</v>
      </c>
      <c r="F1194" s="143">
        <v>249.85</v>
      </c>
      <c r="G1194" s="145">
        <f>75/1000</f>
        <v>7.4999999999999997E-2</v>
      </c>
      <c r="H1194" s="146">
        <f>+PI()*G1194^2/4</f>
        <v>4.4178646691106467E-3</v>
      </c>
      <c r="I1194" s="156">
        <f>+D1189+O1189</f>
        <v>334.8962164010884</v>
      </c>
      <c r="J1194" s="147">
        <f>+D1193</f>
        <v>335.24842260943439</v>
      </c>
      <c r="K1194" s="147">
        <f>+I1194-J1194</f>
        <v>-0.35220620834599004</v>
      </c>
      <c r="L1194" s="142">
        <f>(-2*POWER(2*9.81*G1194*ABS(K1194)/F1194,0.5))*(LOG10(($D$2/(3.7*G1194))+((2.51*$D$3*POWER(F1194,0.5))/(G1194*POWER(2*9.81*G1194*ABS(K1194),0.5)))))</f>
        <v>0.28477839108670144</v>
      </c>
      <c r="M1194" s="146">
        <f>+IF(K1194&lt;0,-H1194*L1194,H1194*L1194)</f>
        <v>-1.2581123925081126E-3</v>
      </c>
      <c r="N1194" s="142">
        <f>+M1194/K1194</f>
        <v>3.5720903342856608E-3</v>
      </c>
      <c r="O1194" s="311"/>
    </row>
    <row r="1195" spans="2:15" x14ac:dyDescent="0.25">
      <c r="B1195" s="141"/>
      <c r="C1195" s="142"/>
      <c r="D1195" s="152"/>
      <c r="E1195" s="144" t="s">
        <v>140</v>
      </c>
      <c r="F1195" s="143">
        <v>298.01</v>
      </c>
      <c r="G1195" s="145">
        <f>63/1000</f>
        <v>6.3E-2</v>
      </c>
      <c r="H1195" s="146">
        <f>+PI()*G1195^2/4</f>
        <v>3.1172453105244723E-3</v>
      </c>
      <c r="I1195" s="156">
        <f>+D1160+O1160</f>
        <v>335.20946039417521</v>
      </c>
      <c r="J1195" s="147">
        <f>+D1193</f>
        <v>335.24842260943439</v>
      </c>
      <c r="K1195" s="147">
        <f>+I1195-J1195</f>
        <v>-3.8962215259175537E-2</v>
      </c>
      <c r="L1195" s="142">
        <f>(-2*POWER(2*9.81*G1195*ABS(K1195)/F1195,0.5))*(LOG10(($D$2/(3.7*G1195))+((2.51*$D$3*POWER(F1195,0.5))/(G1195*POWER(2*9.81*G1195*ABS(K1195),0.5)))))</f>
        <v>6.3528483799308672E-2</v>
      </c>
      <c r="M1195" s="146">
        <f>+IF(K1195&lt;0,-H1195*L1195,H1195*L1195)</f>
        <v>-1.9803386820812488E-4</v>
      </c>
      <c r="N1195" s="142">
        <f>+M1195/K1195</f>
        <v>5.0827158284201569E-3</v>
      </c>
      <c r="O1195" s="311"/>
    </row>
    <row r="1196" spans="2:15" x14ac:dyDescent="0.25">
      <c r="B1196" s="141"/>
      <c r="C1196" s="142"/>
      <c r="D1196" s="142"/>
      <c r="E1196" s="144" t="s">
        <v>168</v>
      </c>
      <c r="F1196" s="143">
        <v>184.94</v>
      </c>
      <c r="G1196" s="145">
        <f>110/1000</f>
        <v>0.11</v>
      </c>
      <c r="H1196" s="146">
        <f>+PI()*G1196^2/4</f>
        <v>9.5033177771091243E-3</v>
      </c>
      <c r="I1196" s="156">
        <f>+D1168+O1168</f>
        <v>335.76866928855338</v>
      </c>
      <c r="J1196" s="147">
        <f>+D1193</f>
        <v>335.24842260943439</v>
      </c>
      <c r="K1196" s="147">
        <f>+I1196-J1196</f>
        <v>0.52024667911899769</v>
      </c>
      <c r="L1196" s="142">
        <f>(-2*POWER(2*9.81*G1196*ABS(K1196)/F1196,0.5))*(LOG10(($D$2/(3.7*G1196))+((2.51*$D$3*POWER(F1196,0.5))/(G1196*POWER(2*9.81*G1196*ABS(K1196),0.5)))))</f>
        <v>0.54910880603216816</v>
      </c>
      <c r="M1196" s="146">
        <f>+IF(K1196&lt;0,-H1196*L1196,H1196*L1196)</f>
        <v>5.21835547793267E-3</v>
      </c>
      <c r="N1196" s="142">
        <f>+M1196/K1196</f>
        <v>1.0030540678836431E-2</v>
      </c>
      <c r="O1196" s="311"/>
    </row>
    <row r="1197" spans="2:15" ht="15.75" x14ac:dyDescent="0.3">
      <c r="B1197" s="141"/>
      <c r="C1197" s="142"/>
      <c r="D1197" s="142"/>
      <c r="E1197" s="142"/>
      <c r="F1197" s="142"/>
      <c r="G1197" s="142"/>
      <c r="H1197" s="146"/>
      <c r="I1197" s="152"/>
      <c r="J1197" s="143"/>
      <c r="K1197" s="142"/>
      <c r="L1197" s="149" t="s">
        <v>166</v>
      </c>
      <c r="M1197" s="150">
        <f>+SUM(M1193:M1196)-C1193</f>
        <v>1.4718884384049002E-5</v>
      </c>
      <c r="N1197" s="151">
        <f>+SUM(N1193:N1196)</f>
        <v>3.8378033480664347E-2</v>
      </c>
      <c r="O1197" s="312"/>
    </row>
    <row r="1198" spans="2:15" x14ac:dyDescent="0.25">
      <c r="B1198" s="141"/>
      <c r="C1198" s="142"/>
      <c r="D1198" s="142"/>
      <c r="E1198" s="142"/>
      <c r="F1198" s="142"/>
      <c r="G1198" s="142"/>
      <c r="H1198" s="146"/>
      <c r="I1198" s="142"/>
      <c r="J1198" s="143"/>
      <c r="K1198" s="142"/>
      <c r="L1198" s="142"/>
      <c r="M1198" s="142"/>
      <c r="N1198" s="142"/>
      <c r="O1198" s="312"/>
    </row>
    <row r="1199" spans="2:15" x14ac:dyDescent="0.25">
      <c r="B1199" s="154" t="s">
        <v>147</v>
      </c>
      <c r="C1199" s="142">
        <f>0.79/1000</f>
        <v>7.9000000000000001E-4</v>
      </c>
      <c r="D1199" s="147">
        <f>+D1160+O1160</f>
        <v>335.20946039417521</v>
      </c>
      <c r="E1199" s="144" t="s">
        <v>140</v>
      </c>
      <c r="F1199" s="143">
        <v>298.01</v>
      </c>
      <c r="G1199" s="143">
        <f>63/1000</f>
        <v>6.3E-2</v>
      </c>
      <c r="H1199" s="146">
        <f>+PI()*G1199^2/4</f>
        <v>3.1172453105244723E-3</v>
      </c>
      <c r="I1199" s="147">
        <f>+D1193+O1193</f>
        <v>335.24918965678148</v>
      </c>
      <c r="J1199" s="147">
        <f>+D1199</f>
        <v>335.20946039417521</v>
      </c>
      <c r="K1199" s="147">
        <f>+I1199-J1199</f>
        <v>3.9729262606272187E-2</v>
      </c>
      <c r="L1199" s="142">
        <f>(-2*POWER(2*9.81*G1199*ABS(K1199)/F1199,0.5))*(LOG10(($D$2/(3.7*G1199))+((2.51*$D$3*POWER(F1199,0.5))/(G1199*POWER(2*9.81*G1199*ABS(K1199),0.5)))))</f>
        <v>6.425924369128766E-2</v>
      </c>
      <c r="M1199" s="146">
        <f>+IF(K1199&lt;0,-H1199*L1199,H1199*L1199)</f>
        <v>2.0031182605451572E-4</v>
      </c>
      <c r="N1199" s="142">
        <f>+M1199/K1199</f>
        <v>5.0419215689870836E-3</v>
      </c>
      <c r="O1199" s="311">
        <f>2*M1201/N1201</f>
        <v>7.7345507787408472E-4</v>
      </c>
    </row>
    <row r="1200" spans="2:15" x14ac:dyDescent="0.25">
      <c r="B1200" s="141"/>
      <c r="C1200" s="142"/>
      <c r="D1200" s="142"/>
      <c r="E1200" s="144" t="s">
        <v>169</v>
      </c>
      <c r="F1200" s="143">
        <v>119.71</v>
      </c>
      <c r="G1200" s="143">
        <f>63/1000</f>
        <v>6.3E-2</v>
      </c>
      <c r="H1200" s="146">
        <f>+PI()*G1200^2/4</f>
        <v>3.1172453105244723E-3</v>
      </c>
      <c r="I1200" s="147">
        <f>+D1164+O1164</f>
        <v>335.31334684339924</v>
      </c>
      <c r="J1200" s="147">
        <f>+D1199</f>
        <v>335.20946039417521</v>
      </c>
      <c r="K1200" s="147">
        <f>+I1200-J1200</f>
        <v>0.103886449224035</v>
      </c>
      <c r="L1200" s="142">
        <f>(-2*POWER(2*9.81*G1200*ABS(K1200)/F1200,0.5))*(LOG10(($D$2/(3.7*G1200))+((2.51*$D$3*POWER(F1200,0.5))/(G1200*POWER(2*9.81*G1200*ABS(K1200),0.5)))))</f>
        <v>0.19050431548477262</v>
      </c>
      <c r="M1200" s="146">
        <f>+IF(K1200&lt;0,-H1200*L1200,H1200*L1200)</f>
        <v>5.9384868407958205E-4</v>
      </c>
      <c r="N1200" s="142">
        <f>+M1200/K1200</f>
        <v>5.716324780712499E-3</v>
      </c>
      <c r="O1200" s="311"/>
    </row>
    <row r="1201" spans="2:15" ht="15.75" x14ac:dyDescent="0.3">
      <c r="B1201" s="141"/>
      <c r="C1201" s="142"/>
      <c r="D1201" s="142"/>
      <c r="E1201" s="142"/>
      <c r="F1201" s="142"/>
      <c r="G1201" s="142"/>
      <c r="H1201" s="146"/>
      <c r="I1201" s="142"/>
      <c r="J1201" s="142"/>
      <c r="K1201" s="142"/>
      <c r="L1201" s="149" t="s">
        <v>166</v>
      </c>
      <c r="M1201" s="150">
        <f>+SUM(M1199:M1200)-C1199</f>
        <v>4.1605101340977391E-6</v>
      </c>
      <c r="N1201" s="151">
        <f>+SUM(N1199:N1200)</f>
        <v>1.0758246349699583E-2</v>
      </c>
      <c r="O1201" s="312"/>
    </row>
    <row r="1202" spans="2:15" x14ac:dyDescent="0.25">
      <c r="B1202" s="141"/>
      <c r="C1202" s="142"/>
      <c r="D1202" s="142"/>
      <c r="E1202" s="142"/>
      <c r="F1202" s="142"/>
      <c r="G1202" s="142"/>
      <c r="H1202" s="146"/>
      <c r="I1202" s="142"/>
      <c r="J1202" s="142"/>
      <c r="K1202" s="142"/>
      <c r="L1202" s="142"/>
      <c r="M1202" s="142"/>
      <c r="N1202" s="142"/>
      <c r="O1202" s="312"/>
    </row>
    <row r="1203" spans="2:15" x14ac:dyDescent="0.25">
      <c r="B1203" s="154" t="s">
        <v>148</v>
      </c>
      <c r="C1203" s="142">
        <f>0.76/1000</f>
        <v>7.6000000000000004E-4</v>
      </c>
      <c r="D1203" s="147">
        <f>+D1164+O1164</f>
        <v>335.31334684339924</v>
      </c>
      <c r="E1203" s="144" t="s">
        <v>169</v>
      </c>
      <c r="F1203" s="143">
        <v>119.71</v>
      </c>
      <c r="G1203" s="143">
        <f>63/1000</f>
        <v>6.3E-2</v>
      </c>
      <c r="H1203" s="146">
        <f>+PI()*G1203^2/4</f>
        <v>3.1172453105244723E-3</v>
      </c>
      <c r="I1203" s="147">
        <f>+D1199+O1199</f>
        <v>335.21023384925309</v>
      </c>
      <c r="J1203" s="261">
        <f>+D1203</f>
        <v>335.31334684339924</v>
      </c>
      <c r="K1203" s="147">
        <f>+I1203-J1203</f>
        <v>-0.1031129941461586</v>
      </c>
      <c r="L1203" s="142">
        <f>(-2*POWER(2*9.81*G1203*ABS(K1203)/F1203,0.5))*(LOG10(($D$2/(3.7*G1203))+((2.51*$D$3*POWER(F1203,0.5))/(G1203*POWER(2*9.81*G1203*ABS(K1203),0.5)))))</f>
        <v>0.18968847082966239</v>
      </c>
      <c r="M1203" s="146">
        <f>+IF(K1203&lt;0,-H1203*L1203,H1203*L1203)</f>
        <v>-5.9130549615432322E-4</v>
      </c>
      <c r="N1203" s="142">
        <f>+M1203/K1203</f>
        <v>5.7345390952004659E-3</v>
      </c>
      <c r="O1203" s="311">
        <f>2*M1205/N1205</f>
        <v>7.3052152328376867E-4</v>
      </c>
    </row>
    <row r="1204" spans="2:15" x14ac:dyDescent="0.25">
      <c r="B1204" s="141"/>
      <c r="C1204" s="142"/>
      <c r="D1204" s="142"/>
      <c r="E1204" s="144" t="s">
        <v>122</v>
      </c>
      <c r="F1204" s="143">
        <v>283.68</v>
      </c>
      <c r="G1204" s="143">
        <f>75/1000</f>
        <v>7.4999999999999997E-2</v>
      </c>
      <c r="H1204" s="146">
        <f>+PI()*G1204^2/4</f>
        <v>4.4178646691106467E-3</v>
      </c>
      <c r="I1204" s="147">
        <f>+D1168+O1168</f>
        <v>335.76866928855338</v>
      </c>
      <c r="J1204" s="261">
        <f>+D1203</f>
        <v>335.31334684339924</v>
      </c>
      <c r="K1204" s="147">
        <f>+I1204-J1204</f>
        <v>0.45532244515413822</v>
      </c>
      <c r="L1204" s="262">
        <f>(-2*POWER(2*9.81*G1204*ABS(K1204)/F1204,0.5))*(LOG10(($D$2/(3.7*G1204))+((2.51*$D$3*POWER(F1204,0.5))/(G1204*POWER(2*9.81*G1204*ABS(K1204),0.5)))))</f>
        <v>0.30659306524493829</v>
      </c>
      <c r="M1204" s="146">
        <f>+IF(K1204&lt;0,-H1204*L1204,H1204*L1204)</f>
        <v>1.3544866707399482E-3</v>
      </c>
      <c r="N1204" s="142">
        <f>+M1204/K1204</f>
        <v>2.9747856385191379E-3</v>
      </c>
      <c r="O1204" s="311"/>
    </row>
    <row r="1205" spans="2:15" ht="15.75" x14ac:dyDescent="0.3">
      <c r="B1205" s="141"/>
      <c r="C1205" s="142"/>
      <c r="D1205" s="142"/>
      <c r="E1205" s="142"/>
      <c r="F1205" s="142"/>
      <c r="G1205" s="142"/>
      <c r="H1205" s="142"/>
      <c r="I1205" s="142"/>
      <c r="J1205" s="142"/>
      <c r="K1205" s="142"/>
      <c r="L1205" s="149" t="s">
        <v>166</v>
      </c>
      <c r="M1205" s="150">
        <f>+SUM(M1203:M1204)-C1203</f>
        <v>3.1811745856249237E-6</v>
      </c>
      <c r="N1205" s="151">
        <f>+SUM(N1203:N1204)</f>
        <v>8.7093247337196034E-3</v>
      </c>
      <c r="O1205" s="312"/>
    </row>
    <row r="1206" spans="2:15" x14ac:dyDescent="0.25">
      <c r="B1206" s="154"/>
      <c r="C1206" s="142"/>
      <c r="D1206" s="142"/>
      <c r="E1206" s="142"/>
      <c r="F1206" s="142"/>
      <c r="G1206" s="142"/>
      <c r="H1206" s="142"/>
      <c r="I1206" s="142"/>
      <c r="J1206" s="142"/>
      <c r="K1206" s="142"/>
      <c r="L1206" s="142"/>
      <c r="M1206" s="142"/>
      <c r="N1206" s="142"/>
      <c r="O1206" s="312"/>
    </row>
    <row r="1207" spans="2:15" x14ac:dyDescent="0.25">
      <c r="B1207" s="154" t="s">
        <v>142</v>
      </c>
      <c r="C1207" s="142">
        <f>3.71/1000</f>
        <v>3.7099999999999998E-3</v>
      </c>
      <c r="D1207" s="147">
        <f>+D1168+O1168</f>
        <v>335.76866928855338</v>
      </c>
      <c r="E1207" s="144" t="s">
        <v>168</v>
      </c>
      <c r="F1207" s="143">
        <v>184.94</v>
      </c>
      <c r="G1207" s="145">
        <f>110/1000</f>
        <v>0.11</v>
      </c>
      <c r="H1207" s="146">
        <f>+PI()*G1207^2/4</f>
        <v>9.5033177771091243E-3</v>
      </c>
      <c r="I1207" s="147">
        <f>+D1193+O1193</f>
        <v>335.24918965678148</v>
      </c>
      <c r="J1207" s="261">
        <f>+D1207</f>
        <v>335.76866928855338</v>
      </c>
      <c r="K1207" s="147">
        <f>+I1207-J1207</f>
        <v>-0.51947963177190104</v>
      </c>
      <c r="L1207" s="262">
        <f>(-2*POWER(2*9.81*G1207*ABS(K1207)/F1207,0.5))*(LOG10(($D$2/(3.7*G1207))+((2.51*$D$3*POWER(F1207,0.5))/(G1207*POWER(2*9.81*G1207*ABS(K1207),0.5)))))</f>
        <v>0.54865457765058978</v>
      </c>
      <c r="M1207" s="146">
        <f>+IF(K1207&lt;0,-H1207*L1207,H1207*L1207)</f>
        <v>-5.2140388012791479E-3</v>
      </c>
      <c r="N1207" s="142">
        <f>+M1207/K1207</f>
        <v>1.0037041844151816E-2</v>
      </c>
      <c r="O1207" s="311">
        <f>2*M1210/N1210</f>
        <v>6.1475823444355883E-4</v>
      </c>
    </row>
    <row r="1208" spans="2:15" x14ac:dyDescent="0.25">
      <c r="B1208" s="141"/>
      <c r="C1208" s="142"/>
      <c r="D1208" s="142"/>
      <c r="E1208" s="144" t="s">
        <v>171</v>
      </c>
      <c r="F1208" s="143">
        <v>283.68</v>
      </c>
      <c r="G1208" s="143">
        <f>75/1000</f>
        <v>7.4999999999999997E-2</v>
      </c>
      <c r="H1208" s="146">
        <f>+PI()*G1208^2/4</f>
        <v>4.4178646691106467E-3</v>
      </c>
      <c r="I1208" s="147">
        <f>+D1203+O1203</f>
        <v>335.31407736492253</v>
      </c>
      <c r="J1208" s="261">
        <f>+D1207</f>
        <v>335.76866928855338</v>
      </c>
      <c r="K1208" s="147">
        <f>+I1208-J1208</f>
        <v>-0.45459192363085776</v>
      </c>
      <c r="L1208" s="262">
        <f>(-2*POWER(2*9.81*G1208*ABS(K1208)/F1208,0.5))*(LOG10(($D$2/(3.7*G1208))+((2.51*$D$3*POWER(F1208,0.5))/(G1208*POWER(2*9.81*G1208*ABS(K1208),0.5)))))</f>
        <v>0.30631341500917991</v>
      </c>
      <c r="M1208" s="146">
        <f>+IF(K1208&lt;0,-H1208*L1208,H1208*L1208)</f>
        <v>-1.3532512138436828E-3</v>
      </c>
      <c r="N1208" s="142">
        <f>+M1208/K1208</f>
        <v>2.9768483413325293E-3</v>
      </c>
      <c r="O1208" s="311"/>
    </row>
    <row r="1209" spans="2:15" x14ac:dyDescent="0.25">
      <c r="B1209" s="141"/>
      <c r="C1209" s="142"/>
      <c r="D1209" s="142"/>
      <c r="E1209" s="144" t="s">
        <v>170</v>
      </c>
      <c r="F1209" s="143">
        <v>372.26</v>
      </c>
      <c r="G1209" s="145">
        <f>110/1000</f>
        <v>0.11</v>
      </c>
      <c r="H1209" s="146">
        <f>+PI()*G1209^2/4</f>
        <v>9.5033177771091243E-3</v>
      </c>
      <c r="I1209" s="147">
        <v>339.29610096713299</v>
      </c>
      <c r="J1209" s="261">
        <f>+D1207</f>
        <v>335.76866928855338</v>
      </c>
      <c r="K1209" s="147">
        <f>+I1209-J1209</f>
        <v>3.5274316785796032</v>
      </c>
      <c r="L1209" s="262">
        <f>(-2*POWER(2*9.81*G1209*ABS(K1209)/F1209,0.5))*(LOG10(($D$2/(3.7*G1209))+((2.51*$D$3*POWER(F1209,0.5))/(G1209*POWER(2*9.81*G1209*ABS(K1209),0.5)))))</f>
        <v>1.0819575268695218</v>
      </c>
      <c r="M1209" s="146">
        <f>+IF(K1209&lt;0,-H1209*L1209,H1209*L1209)</f>
        <v>1.028218619917615E-2</v>
      </c>
      <c r="N1209" s="142">
        <f>+M1209/K1209</f>
        <v>2.9149214318210394E-3</v>
      </c>
      <c r="O1209" s="311"/>
    </row>
    <row r="1210" spans="2:15" ht="16.5" thickBot="1" x14ac:dyDescent="0.35">
      <c r="B1210" s="299"/>
      <c r="C1210" s="300"/>
      <c r="D1210" s="300"/>
      <c r="E1210" s="300"/>
      <c r="F1210" s="300"/>
      <c r="G1210" s="300"/>
      <c r="H1210" s="300"/>
      <c r="I1210" s="300"/>
      <c r="J1210" s="300"/>
      <c r="K1210" s="300"/>
      <c r="L1210" s="301" t="s">
        <v>166</v>
      </c>
      <c r="M1210" s="302">
        <f>+SUM(M1207:M1209)-C1207</f>
        <v>4.8961840533193537E-6</v>
      </c>
      <c r="N1210" s="303">
        <f>+SUM(N1207:N1209)</f>
        <v>1.5928811617305385E-2</v>
      </c>
      <c r="O1210" s="313"/>
    </row>
    <row r="1212" spans="2:15" ht="15.75" thickBot="1" x14ac:dyDescent="0.3"/>
    <row r="1213" spans="2:15" ht="15.75" thickBot="1" x14ac:dyDescent="0.3">
      <c r="B1213" s="131">
        <f>+B1174+1</f>
        <v>32</v>
      </c>
      <c r="D1213" s="297"/>
    </row>
    <row r="1214" spans="2:15" ht="32.25" thickBot="1" x14ac:dyDescent="0.3">
      <c r="B1214" s="125" t="s">
        <v>151</v>
      </c>
      <c r="C1214" s="298" t="s">
        <v>161</v>
      </c>
      <c r="D1214" s="298" t="s">
        <v>153</v>
      </c>
      <c r="E1214" s="125" t="s">
        <v>152</v>
      </c>
      <c r="F1214" s="125" t="s">
        <v>78</v>
      </c>
      <c r="G1214" s="125" t="s">
        <v>115</v>
      </c>
      <c r="H1214" s="125" t="s">
        <v>154</v>
      </c>
      <c r="I1214" s="125" t="s">
        <v>155</v>
      </c>
      <c r="J1214" s="125" t="s">
        <v>156</v>
      </c>
      <c r="K1214" s="125" t="s">
        <v>157</v>
      </c>
      <c r="L1214" s="125" t="s">
        <v>82</v>
      </c>
      <c r="M1214" s="125" t="s">
        <v>164</v>
      </c>
      <c r="N1214" s="125" t="s">
        <v>158</v>
      </c>
      <c r="O1214" s="309" t="s">
        <v>165</v>
      </c>
    </row>
    <row r="1215" spans="2:15" x14ac:dyDescent="0.25">
      <c r="B1215" s="132" t="s">
        <v>127</v>
      </c>
      <c r="C1215" s="133">
        <f>2.97/1000</f>
        <v>2.97E-3</v>
      </c>
      <c r="D1215" s="134">
        <f>+D1176+O1176</f>
        <v>336.45859765757905</v>
      </c>
      <c r="E1215" s="135" t="s">
        <v>110</v>
      </c>
      <c r="F1215" s="136">
        <v>310.83</v>
      </c>
      <c r="G1215" s="137">
        <f>110/1000</f>
        <v>0.11</v>
      </c>
      <c r="H1215" s="138">
        <f>+PI()*G1215^2/4</f>
        <v>9.5033177771091243E-3</v>
      </c>
      <c r="I1215" s="134">
        <v>339.29610096713299</v>
      </c>
      <c r="J1215" s="134">
        <f>+D1215</f>
        <v>336.45859765757905</v>
      </c>
      <c r="K1215" s="134">
        <f>+I1215-J1215</f>
        <v>2.8375033095539379</v>
      </c>
      <c r="L1215" s="133">
        <f>(-2*POWER(2*9.81*G1215*ABS(K1215)/F1215,0.5))*(LOG10(($D$2/(3.7*G1215))+((2.51*$D$3*POWER(F1215,0.5))/(G1215*POWER(2*9.81*G1215*ABS(K1215),0.5)))))</f>
        <v>1.0597431656607827</v>
      </c>
      <c r="M1215" s="139">
        <f>+IF(K1215&lt;0,-H1215*L1215,H1215*L1215)</f>
        <v>1.0071076065394017E-2</v>
      </c>
      <c r="N1215" s="133">
        <f>+M1215/K1215</f>
        <v>3.5492737687686481E-3</v>
      </c>
      <c r="O1215" s="310">
        <f>2*M1217/N1217</f>
        <v>5.0218565732664715E-4</v>
      </c>
    </row>
    <row r="1216" spans="2:15" x14ac:dyDescent="0.25">
      <c r="B1216" s="141"/>
      <c r="C1216" s="142"/>
      <c r="D1216" s="143"/>
      <c r="E1216" s="144" t="s">
        <v>138</v>
      </c>
      <c r="F1216" s="143">
        <v>240.22</v>
      </c>
      <c r="G1216" s="145">
        <f>110/1000</f>
        <v>0.11</v>
      </c>
      <c r="H1216" s="146">
        <f>+PI()*G1216^2/4</f>
        <v>9.5033177771091243E-3</v>
      </c>
      <c r="I1216" s="147">
        <f>+D1180+O1180</f>
        <v>335.28765086108558</v>
      </c>
      <c r="J1216" s="147">
        <f>+D1215</f>
        <v>336.45859765757905</v>
      </c>
      <c r="K1216" s="147">
        <f>+I1216-J1216</f>
        <v>-1.1709467964934674</v>
      </c>
      <c r="L1216" s="142">
        <f>(-2*POWER(2*9.81*G1216*ABS(K1216)/F1216,0.5))*(LOG10(($D$2/(3.7*G1216))+((2.51*$D$3*POWER(F1216,0.5))/(G1216*POWER(2*9.81*G1216*ABS(K1216),0.5)))))</f>
        <v>0.74696677810852474</v>
      </c>
      <c r="M1216" s="146">
        <f>+IF(K1216&lt;0,-H1216*L1216,H1216*L1216)</f>
        <v>-7.0986626613086697E-3</v>
      </c>
      <c r="N1216" s="142">
        <f>+M1216/K1216</f>
        <v>6.0623272402865929E-3</v>
      </c>
      <c r="O1216" s="311"/>
    </row>
    <row r="1217" spans="2:15" ht="15.75" x14ac:dyDescent="0.3">
      <c r="B1217" s="141"/>
      <c r="C1217" s="142"/>
      <c r="D1217" s="143"/>
      <c r="E1217" s="144"/>
      <c r="F1217" s="143"/>
      <c r="G1217" s="145"/>
      <c r="H1217" s="146"/>
      <c r="I1217" s="147"/>
      <c r="J1217" s="147"/>
      <c r="K1217" s="147"/>
      <c r="L1217" s="149" t="s">
        <v>166</v>
      </c>
      <c r="M1217" s="150">
        <f>+SUM(M1215:M1216)-C1215</f>
        <v>2.4134040853469353E-6</v>
      </c>
      <c r="N1217" s="151">
        <f>+SUM(N1215:N1216)</f>
        <v>9.6116010090552401E-3</v>
      </c>
      <c r="O1217" s="311"/>
    </row>
    <row r="1218" spans="2:15" x14ac:dyDescent="0.25">
      <c r="B1218" s="141"/>
      <c r="C1218" s="142"/>
      <c r="D1218" s="143"/>
      <c r="E1218" s="144"/>
      <c r="F1218" s="142"/>
      <c r="G1218" s="142"/>
      <c r="H1218" s="146"/>
      <c r="I1218" s="152"/>
      <c r="J1218" s="142"/>
      <c r="K1218" s="142"/>
      <c r="L1218" s="142"/>
      <c r="M1218" s="142"/>
      <c r="N1218" s="142"/>
      <c r="O1218" s="312"/>
    </row>
    <row r="1219" spans="2:15" x14ac:dyDescent="0.25">
      <c r="B1219" s="154" t="s">
        <v>128</v>
      </c>
      <c r="C1219" s="142">
        <f>3.73/1000</f>
        <v>3.7299999999999998E-3</v>
      </c>
      <c r="D1219" s="147">
        <f>+D1180+O1180</f>
        <v>335.28765086108558</v>
      </c>
      <c r="E1219" s="144" t="s">
        <v>138</v>
      </c>
      <c r="F1219" s="143">
        <v>240.22</v>
      </c>
      <c r="G1219" s="155">
        <f>110/1000</f>
        <v>0.11</v>
      </c>
      <c r="H1219" s="146">
        <f>+PI()*G1219^2/4</f>
        <v>9.5033177771091243E-3</v>
      </c>
      <c r="I1219" s="156">
        <f>+D1215+O1215</f>
        <v>336.4590998432364</v>
      </c>
      <c r="J1219" s="147">
        <f>+D1219</f>
        <v>335.28765086108558</v>
      </c>
      <c r="K1219" s="147">
        <f>+I1219-J1219</f>
        <v>1.1714489821508209</v>
      </c>
      <c r="L1219" s="142">
        <f>(-2*POWER(2*9.81*G1219*ABS(K1219)/F1219,0.5))*(LOG10(($D$2/(3.7*G1219))+((2.51*$D$3*POWER(F1219,0.5))/(G1219*POWER(2*9.81*G1219*ABS(K1219),0.5)))))</f>
        <v>0.747145732847734</v>
      </c>
      <c r="M1219" s="146">
        <f>+IF(K1219&lt;0,-H1219*L1219,H1219*L1219)</f>
        <v>7.1003633250630955E-3</v>
      </c>
      <c r="N1219" s="142">
        <f>+M1219/K1219</f>
        <v>6.0611801565840133E-3</v>
      </c>
      <c r="O1219" s="311">
        <f>2*M1222/N1222</f>
        <v>7.3401476750438671E-4</v>
      </c>
    </row>
    <row r="1220" spans="2:15" x14ac:dyDescent="0.25">
      <c r="B1220" s="141"/>
      <c r="C1220" s="142"/>
      <c r="D1220" s="143"/>
      <c r="E1220" s="144" t="s">
        <v>139</v>
      </c>
      <c r="F1220" s="147">
        <v>237.3</v>
      </c>
      <c r="G1220" s="155">
        <f>110/1000</f>
        <v>0.11</v>
      </c>
      <c r="H1220" s="146">
        <f>+PI()*G1220^2/4</f>
        <v>9.5033177771091243E-3</v>
      </c>
      <c r="I1220" s="156">
        <f>+D1185+O1185</f>
        <v>335.09480149610806</v>
      </c>
      <c r="J1220" s="147">
        <f>+D1219</f>
        <v>335.28765086108558</v>
      </c>
      <c r="K1220" s="147">
        <f>+I1220-J1220</f>
        <v>-0.19284936497751914</v>
      </c>
      <c r="L1220" s="142">
        <f>(-2*POWER(2*9.81*G1220*ABS(K1220)/F1220,0.5))*(LOG10(($D$2/(3.7*G1220))+((2.51*$D$3*POWER(F1220,0.5))/(G1220*POWER(2*9.81*G1220*ABS(K1220),0.5)))))</f>
        <v>0.27276446744502392</v>
      </c>
      <c r="M1220" s="146">
        <f>+IF(K1220&lt;0,-H1220*L1220,H1220*L1220)</f>
        <v>-2.5921674124339987E-3</v>
      </c>
      <c r="N1220" s="142">
        <f>+M1220/K1220</f>
        <v>1.3441410153132593E-2</v>
      </c>
      <c r="O1220" s="311"/>
    </row>
    <row r="1221" spans="2:15" x14ac:dyDescent="0.25">
      <c r="B1221" s="141"/>
      <c r="C1221" s="142"/>
      <c r="D1221" s="143"/>
      <c r="E1221" s="144" t="s">
        <v>112</v>
      </c>
      <c r="F1221" s="143">
        <v>401.36</v>
      </c>
      <c r="G1221" s="155">
        <f>110/1000</f>
        <v>0.11</v>
      </c>
      <c r="H1221" s="146">
        <f>+PI()*G1221^2/4</f>
        <v>9.5033177771091243E-3</v>
      </c>
      <c r="I1221" s="156">
        <f>+D1193+O1193</f>
        <v>335.24918965678148</v>
      </c>
      <c r="J1221" s="147">
        <f>+D1219</f>
        <v>335.28765086108558</v>
      </c>
      <c r="K1221" s="147">
        <f>+I1221-J1221</f>
        <v>-3.8461204304098828E-2</v>
      </c>
      <c r="L1221" s="142">
        <f>(-2*POWER(2*9.81*G1221*ABS(K1221)/F1221,0.5))*(LOG10(($D$2/(3.7*G1221))+((2.51*$D$3*POWER(F1221,0.5))/(G1221*POWER(2*9.81*G1221*ABS(K1221),0.5)))))</f>
        <v>8.0366711881261141E-2</v>
      </c>
      <c r="M1221" s="146">
        <f>+IF(K1221&lt;0,-H1221*L1221,H1221*L1221)</f>
        <v>-7.6375040170899603E-4</v>
      </c>
      <c r="N1221" s="142">
        <f>+M1221/K1221</f>
        <v>1.9857682969838853E-2</v>
      </c>
      <c r="O1221" s="311"/>
    </row>
    <row r="1222" spans="2:15" ht="15.75" x14ac:dyDescent="0.3">
      <c r="B1222" s="141"/>
      <c r="C1222" s="142"/>
      <c r="D1222" s="143"/>
      <c r="E1222" s="144"/>
      <c r="F1222" s="143"/>
      <c r="G1222" s="155"/>
      <c r="H1222" s="146"/>
      <c r="I1222" s="156"/>
      <c r="J1222" s="147"/>
      <c r="K1222" s="147"/>
      <c r="L1222" s="149" t="s">
        <v>166</v>
      </c>
      <c r="M1222" s="150">
        <f>+SUM(M1219:M1221)-C1219</f>
        <v>1.4445510920101014E-5</v>
      </c>
      <c r="N1222" s="151">
        <f>+SUM(N1219:N1221)</f>
        <v>3.9360273279555463E-2</v>
      </c>
      <c r="O1222" s="312"/>
    </row>
    <row r="1223" spans="2:15" x14ac:dyDescent="0.25">
      <c r="B1223" s="141"/>
      <c r="C1223" s="142"/>
      <c r="D1223" s="143"/>
      <c r="E1223" s="144"/>
      <c r="F1223" s="142"/>
      <c r="G1223" s="142"/>
      <c r="H1223" s="146"/>
      <c r="I1223" s="152"/>
      <c r="J1223" s="143"/>
      <c r="K1223" s="142"/>
      <c r="L1223" s="142"/>
      <c r="M1223" s="142"/>
      <c r="N1223" s="142"/>
      <c r="O1223" s="312"/>
    </row>
    <row r="1224" spans="2:15" x14ac:dyDescent="0.25">
      <c r="B1224" s="154" t="s">
        <v>141</v>
      </c>
      <c r="C1224" s="179">
        <f>1.9/1000</f>
        <v>1.9E-3</v>
      </c>
      <c r="D1224" s="147">
        <f>+D1185+O1185</f>
        <v>335.09480149610806</v>
      </c>
      <c r="E1224" s="144" t="s">
        <v>139</v>
      </c>
      <c r="F1224" s="147">
        <v>237.3</v>
      </c>
      <c r="G1224" s="155">
        <f>110/1000</f>
        <v>0.11</v>
      </c>
      <c r="H1224" s="146">
        <f>+PI()*G1224^2/4</f>
        <v>9.5033177771091243E-3</v>
      </c>
      <c r="I1224" s="156">
        <f>+D1219+O1219</f>
        <v>335.28838487585307</v>
      </c>
      <c r="J1224" s="147">
        <f>+D1224</f>
        <v>335.09480149610806</v>
      </c>
      <c r="K1224" s="147">
        <f>+I1224-J1224</f>
        <v>0.19358337974500728</v>
      </c>
      <c r="L1224" s="142">
        <f>(-2*POWER(2*9.81*G1224*ABS(K1224)/F1224,0.5))*(LOG10(($D$2/(3.7*G1224))+((2.51*$D$3*POWER(F1224,0.5))/(G1224*POWER(2*9.81*G1224*ABS(K1224),0.5)))))</f>
        <v>0.27335183270914859</v>
      </c>
      <c r="M1224" s="146">
        <f>+IF(K1224&lt;0,-H1224*L1224,H1224*L1224)</f>
        <v>2.597749331190211E-3</v>
      </c>
      <c r="N1224" s="142">
        <f>+M1224/K1224</f>
        <v>1.3419278734631192E-2</v>
      </c>
      <c r="O1224" s="311">
        <f>2*M1226/N1226</f>
        <v>7.4268048232985554E-4</v>
      </c>
    </row>
    <row r="1225" spans="2:15" x14ac:dyDescent="0.25">
      <c r="B1225" s="141"/>
      <c r="C1225" s="142"/>
      <c r="D1225" s="143"/>
      <c r="E1225" s="144" t="s">
        <v>117</v>
      </c>
      <c r="F1225" s="143">
        <v>401.35</v>
      </c>
      <c r="G1225" s="143">
        <f>75/1000</f>
        <v>7.4999999999999997E-2</v>
      </c>
      <c r="H1225" s="146">
        <f>+PI()*G1225^2/4</f>
        <v>4.4178646691106467E-3</v>
      </c>
      <c r="I1225" s="156">
        <f>+D1189+O1189</f>
        <v>334.8962164010884</v>
      </c>
      <c r="J1225" s="147">
        <f>+D1224</f>
        <v>335.09480149610806</v>
      </c>
      <c r="K1225" s="147">
        <f>+I1225-J1225</f>
        <v>-0.19858509501966637</v>
      </c>
      <c r="L1225" s="142">
        <f>(-2*POWER(2*9.81*G1225*ABS(K1225)/F1225,0.5))*(LOG10(($D$2/(3.7*G1225))+((2.51*$D$3*POWER(F1225,0.5))/(G1225*POWER(2*9.81*G1225*ABS(K1225),0.5)))))</f>
        <v>0.15651751654598386</v>
      </c>
      <c r="M1225" s="146">
        <f>+IF(K1225&lt;0,-H1225*L1225,H1225*L1225)</f>
        <v>-6.9147320644544316E-4</v>
      </c>
      <c r="N1225" s="142">
        <f>+M1225/K1225</f>
        <v>3.4819995245713928E-3</v>
      </c>
      <c r="O1225" s="311"/>
    </row>
    <row r="1226" spans="2:15" ht="15.75" x14ac:dyDescent="0.3">
      <c r="B1226" s="141"/>
      <c r="C1226" s="142"/>
      <c r="D1226" s="143"/>
      <c r="E1226" s="144"/>
      <c r="F1226" s="142"/>
      <c r="G1226" s="142"/>
      <c r="H1226" s="146"/>
      <c r="I1226" s="152"/>
      <c r="J1226" s="143"/>
      <c r="K1226" s="142"/>
      <c r="L1226" s="149" t="s">
        <v>166</v>
      </c>
      <c r="M1226" s="150">
        <f>+SUM(M1224:M1225)-C1224</f>
        <v>6.2761247447678387E-6</v>
      </c>
      <c r="N1226" s="151">
        <f>+SUM(N1224:N1225)</f>
        <v>1.6901278259202585E-2</v>
      </c>
      <c r="O1226" s="312"/>
    </row>
    <row r="1227" spans="2:15" ht="15.75" x14ac:dyDescent="0.3">
      <c r="B1227" s="141"/>
      <c r="C1227" s="142"/>
      <c r="D1227" s="143"/>
      <c r="E1227" s="144"/>
      <c r="F1227" s="142"/>
      <c r="G1227" s="142"/>
      <c r="H1227" s="146"/>
      <c r="I1227" s="152"/>
      <c r="J1227" s="143"/>
      <c r="K1227" s="142"/>
      <c r="L1227" s="149"/>
      <c r="M1227" s="150"/>
      <c r="N1227" s="151"/>
      <c r="O1227" s="312"/>
    </row>
    <row r="1228" spans="2:15" x14ac:dyDescent="0.25">
      <c r="B1228" s="154" t="s">
        <v>145</v>
      </c>
      <c r="C1228" s="143">
        <f>1.95/1000</f>
        <v>1.9499999999999999E-3</v>
      </c>
      <c r="D1228" s="147">
        <f>+D1189+O1189</f>
        <v>334.8962164010884</v>
      </c>
      <c r="E1228" s="144" t="s">
        <v>117</v>
      </c>
      <c r="F1228" s="143">
        <v>401.35</v>
      </c>
      <c r="G1228" s="143">
        <f>75/1000</f>
        <v>7.4999999999999997E-2</v>
      </c>
      <c r="H1228" s="146">
        <f>+PI()*G1228^2/4</f>
        <v>4.4178646691106467E-3</v>
      </c>
      <c r="I1228" s="147">
        <f>+D1224+O1224</f>
        <v>335.09554417659041</v>
      </c>
      <c r="J1228" s="147">
        <f>+D1228</f>
        <v>334.8962164010884</v>
      </c>
      <c r="K1228" s="147">
        <f>+I1228-J1228</f>
        <v>0.19932777550201308</v>
      </c>
      <c r="L1228" s="262">
        <f>(-2*POWER(2*9.81*G1228*ABS(K1228)/F1228,0.5))*(LOG10(($D$2/(3.7*G1228))+((2.51*$D$3*POWER(F1228,0.5))/(G1228*POWER(2*9.81*G1228*ABS(K1228),0.5)))))</f>
        <v>0.15685355769164833</v>
      </c>
      <c r="M1228" s="146">
        <f>+IF(K1228&lt;0,-H1228*L1228,H1228*L1228)</f>
        <v>6.9295779075024167E-4</v>
      </c>
      <c r="N1228" s="142">
        <f>+M1228/K1228</f>
        <v>3.4764738080531243E-3</v>
      </c>
      <c r="O1228" s="311">
        <f>2*M1230/N1230</f>
        <v>7.4613813804081568E-4</v>
      </c>
    </row>
    <row r="1229" spans="2:15" x14ac:dyDescent="0.25">
      <c r="B1229" s="141"/>
      <c r="C1229" s="142"/>
      <c r="D1229" s="143"/>
      <c r="E1229" s="144" t="s">
        <v>167</v>
      </c>
      <c r="F1229" s="143">
        <v>249.85</v>
      </c>
      <c r="G1229" s="143">
        <f>75/1000</f>
        <v>7.4999999999999997E-2</v>
      </c>
      <c r="H1229" s="146">
        <f>+PI()*G1229^2/4</f>
        <v>4.4178646691106467E-3</v>
      </c>
      <c r="I1229" s="147">
        <f>+D1193+O1193</f>
        <v>335.24918965678148</v>
      </c>
      <c r="J1229" s="147">
        <f>+D1228</f>
        <v>334.8962164010884</v>
      </c>
      <c r="K1229" s="147">
        <f>+I1229-J1229</f>
        <v>0.35297325569308668</v>
      </c>
      <c r="L1229" s="142">
        <f>(-2*POWER(2*9.81*G1229*ABS(K1229)/F1229,0.5))*(LOG10(($D$2/(3.7*G1229))+((2.51*$D$3*POWER(F1229,0.5))/(G1229*POWER(2*9.81*G1229*ABS(K1229),0.5)))))</f>
        <v>0.28513108838378287</v>
      </c>
      <c r="M1229" s="146">
        <f>+IF(K1229&lt;0,-H1229*L1229,H1229*L1229)</f>
        <v>1.2596705614357794E-3</v>
      </c>
      <c r="N1229" s="142">
        <f>+M1229/K1229</f>
        <v>3.5687422237198445E-3</v>
      </c>
      <c r="O1229" s="311"/>
    </row>
    <row r="1230" spans="2:15" ht="15.75" x14ac:dyDescent="0.3">
      <c r="B1230" s="141"/>
      <c r="C1230" s="142"/>
      <c r="D1230" s="152"/>
      <c r="E1230" s="144"/>
      <c r="F1230" s="142"/>
      <c r="G1230" s="142"/>
      <c r="H1230" s="146"/>
      <c r="I1230" s="152"/>
      <c r="J1230" s="143"/>
      <c r="K1230" s="142"/>
      <c r="L1230" s="149" t="s">
        <v>166</v>
      </c>
      <c r="M1230" s="150">
        <f>+SUM(M1228:M1229)-C1228</f>
        <v>2.6283521860211937E-6</v>
      </c>
      <c r="N1230" s="151">
        <f>+SUM(N1228:N1229)</f>
        <v>7.0452160317729688E-3</v>
      </c>
      <c r="O1230" s="312"/>
    </row>
    <row r="1231" spans="2:15" x14ac:dyDescent="0.25">
      <c r="B1231" s="141"/>
      <c r="C1231" s="142"/>
      <c r="D1231" s="152"/>
      <c r="E1231" s="144"/>
      <c r="F1231" s="142"/>
      <c r="G1231" s="142"/>
      <c r="H1231" s="146"/>
      <c r="I1231" s="152"/>
      <c r="J1231" s="143"/>
      <c r="K1231" s="142"/>
      <c r="L1231" s="142"/>
      <c r="M1231" s="142"/>
      <c r="N1231" s="142"/>
      <c r="O1231" s="312"/>
    </row>
    <row r="1232" spans="2:15" x14ac:dyDescent="0.25">
      <c r="B1232" s="154" t="s">
        <v>146</v>
      </c>
      <c r="C1232" s="143">
        <f>4.52/1000</f>
        <v>4.5199999999999997E-3</v>
      </c>
      <c r="D1232" s="156">
        <f>+D1193+O1193</f>
        <v>335.24918965678148</v>
      </c>
      <c r="E1232" s="144" t="s">
        <v>112</v>
      </c>
      <c r="F1232" s="143">
        <v>401.36</v>
      </c>
      <c r="G1232" s="145">
        <f>110/1000</f>
        <v>0.11</v>
      </c>
      <c r="H1232" s="146">
        <f>+PI()*G1232^2/4</f>
        <v>9.5033177771091243E-3</v>
      </c>
      <c r="I1232" s="156">
        <f>+D1219+O1219</f>
        <v>335.28838487585307</v>
      </c>
      <c r="J1232" s="147">
        <f>+D1232</f>
        <v>335.24918965678148</v>
      </c>
      <c r="K1232" s="147">
        <f>+I1232-J1232</f>
        <v>3.9195219071586962E-2</v>
      </c>
      <c r="L1232" s="142">
        <f>(-2*POWER(2*9.81*G1232*ABS(K1232)/F1232,0.5))*(LOG10(($D$2/(3.7*G1232))+((2.51*$D$3*POWER(F1232,0.5))/(G1232*POWER(2*9.81*G1232*ABS(K1232),0.5)))))</f>
        <v>8.1248886758422567E-2</v>
      </c>
      <c r="M1232" s="146">
        <f>+IF(K1232&lt;0,-H1232*L1232,H1232*L1232)</f>
        <v>7.7213398990164334E-4</v>
      </c>
      <c r="N1232" s="142">
        <f>+M1232/K1232</f>
        <v>1.9699698284410701E-2</v>
      </c>
      <c r="O1232" s="311">
        <f>2*M1236/N1236</f>
        <v>7.0144383810451965E-4</v>
      </c>
    </row>
    <row r="1233" spans="2:15" x14ac:dyDescent="0.25">
      <c r="B1233" s="141"/>
      <c r="C1233" s="142"/>
      <c r="D1233" s="152"/>
      <c r="E1233" s="144" t="s">
        <v>167</v>
      </c>
      <c r="F1233" s="143">
        <v>249.85</v>
      </c>
      <c r="G1233" s="145">
        <f>75/1000</f>
        <v>7.4999999999999997E-2</v>
      </c>
      <c r="H1233" s="146">
        <f>+PI()*G1233^2/4</f>
        <v>4.4178646691106467E-3</v>
      </c>
      <c r="I1233" s="156">
        <f>+D1228+O1228</f>
        <v>334.89696253922642</v>
      </c>
      <c r="J1233" s="147">
        <f>+D1232</f>
        <v>335.24918965678148</v>
      </c>
      <c r="K1233" s="147">
        <f>+I1233-J1233</f>
        <v>-0.35222711755505998</v>
      </c>
      <c r="L1233" s="142">
        <f>(-2*POWER(2*9.81*G1233*ABS(K1233)/F1233,0.5))*(LOG10(($D$2/(3.7*G1233))+((2.51*$D$3*POWER(F1233,0.5))/(G1233*POWER(2*9.81*G1233*ABS(K1233),0.5)))))</f>
        <v>0.28478800986098801</v>
      </c>
      <c r="M1233" s="146">
        <f>+IF(K1233&lt;0,-H1233*L1233,H1233*L1233)</f>
        <v>-1.2581548869511933E-3</v>
      </c>
      <c r="N1233" s="142">
        <f>+M1233/K1233</f>
        <v>3.5719989297942657E-3</v>
      </c>
      <c r="O1233" s="311"/>
    </row>
    <row r="1234" spans="2:15" x14ac:dyDescent="0.25">
      <c r="B1234" s="141"/>
      <c r="C1234" s="142"/>
      <c r="D1234" s="152"/>
      <c r="E1234" s="144" t="s">
        <v>140</v>
      </c>
      <c r="F1234" s="143">
        <v>298.01</v>
      </c>
      <c r="G1234" s="145">
        <f>63/1000</f>
        <v>6.3E-2</v>
      </c>
      <c r="H1234" s="146">
        <f>+PI()*G1234^2/4</f>
        <v>3.1172453105244723E-3</v>
      </c>
      <c r="I1234" s="156">
        <f>+D1199+O1199</f>
        <v>335.21023384925309</v>
      </c>
      <c r="J1234" s="147">
        <f>+D1232</f>
        <v>335.24918965678148</v>
      </c>
      <c r="K1234" s="147">
        <f>+I1234-J1234</f>
        <v>-3.8955807528395781E-2</v>
      </c>
      <c r="L1234" s="142">
        <f>(-2*POWER(2*9.81*G1234*ABS(K1234)/F1234,0.5))*(LOG10(($D$2/(3.7*G1234))+((2.51*$D$3*POWER(F1234,0.5))/(G1234*POWER(2*9.81*G1234*ABS(K1234),0.5)))))</f>
        <v>6.3522353506160312E-2</v>
      </c>
      <c r="M1234" s="146">
        <f>+IF(K1234&lt;0,-H1234*L1234,H1234*L1234)</f>
        <v>-1.98014758580556E-4</v>
      </c>
      <c r="N1234" s="142">
        <f>+M1234/K1234</f>
        <v>5.0830613236862955E-3</v>
      </c>
      <c r="O1234" s="311"/>
    </row>
    <row r="1235" spans="2:15" x14ac:dyDescent="0.25">
      <c r="B1235" s="141"/>
      <c r="C1235" s="142"/>
      <c r="D1235" s="142"/>
      <c r="E1235" s="144" t="s">
        <v>168</v>
      </c>
      <c r="F1235" s="143">
        <v>184.94</v>
      </c>
      <c r="G1235" s="145">
        <f>110/1000</f>
        <v>0.11</v>
      </c>
      <c r="H1235" s="146">
        <f>+PI()*G1235^2/4</f>
        <v>9.5033177771091243E-3</v>
      </c>
      <c r="I1235" s="156">
        <f>+D1207+O1207</f>
        <v>335.76928404678785</v>
      </c>
      <c r="J1235" s="147">
        <f>+D1232</f>
        <v>335.24918965678148</v>
      </c>
      <c r="K1235" s="147">
        <f>+I1235-J1235</f>
        <v>0.52009439000636348</v>
      </c>
      <c r="L1235" s="142">
        <f>(-2*POWER(2*9.81*G1235*ABS(K1235)/F1235,0.5))*(LOG10(($D$2/(3.7*G1235))+((2.51*$D$3*POWER(F1235,0.5))/(G1235*POWER(2*9.81*G1235*ABS(K1235),0.5)))))</f>
        <v>0.54901864760427466</v>
      </c>
      <c r="M1235" s="146">
        <f>+IF(K1235&lt;0,-H1235*L1235,H1235*L1235)</f>
        <v>5.2174986737421134E-3</v>
      </c>
      <c r="N1235" s="142">
        <f>+M1235/K1235</f>
        <v>1.0031830325411269E-2</v>
      </c>
      <c r="O1235" s="311"/>
    </row>
    <row r="1236" spans="2:15" ht="15.75" x14ac:dyDescent="0.3">
      <c r="B1236" s="141"/>
      <c r="C1236" s="142"/>
      <c r="D1236" s="142"/>
      <c r="E1236" s="142"/>
      <c r="F1236" s="142"/>
      <c r="G1236" s="142"/>
      <c r="H1236" s="146"/>
      <c r="I1236" s="152"/>
      <c r="J1236" s="143"/>
      <c r="K1236" s="142"/>
      <c r="L1236" s="149" t="s">
        <v>166</v>
      </c>
      <c r="M1236" s="150">
        <f>+SUM(M1232:M1235)-C1232</f>
        <v>1.346301811200757E-5</v>
      </c>
      <c r="N1236" s="151">
        <f>+SUM(N1232:N1235)</f>
        <v>3.8386588863302533E-2</v>
      </c>
      <c r="O1236" s="312"/>
    </row>
    <row r="1237" spans="2:15" x14ac:dyDescent="0.25">
      <c r="B1237" s="141"/>
      <c r="C1237" s="142"/>
      <c r="D1237" s="142"/>
      <c r="E1237" s="142"/>
      <c r="F1237" s="142"/>
      <c r="G1237" s="142"/>
      <c r="H1237" s="146"/>
      <c r="I1237" s="142"/>
      <c r="J1237" s="143"/>
      <c r="K1237" s="142"/>
      <c r="L1237" s="142"/>
      <c r="M1237" s="142"/>
      <c r="N1237" s="142"/>
      <c r="O1237" s="312"/>
    </row>
    <row r="1238" spans="2:15" x14ac:dyDescent="0.25">
      <c r="B1238" s="154" t="s">
        <v>147</v>
      </c>
      <c r="C1238" s="142">
        <f>0.79/1000</f>
        <v>7.9000000000000001E-4</v>
      </c>
      <c r="D1238" s="147">
        <f>+D1199+O1199</f>
        <v>335.21023384925309</v>
      </c>
      <c r="E1238" s="144" t="s">
        <v>140</v>
      </c>
      <c r="F1238" s="143">
        <v>298.01</v>
      </c>
      <c r="G1238" s="143">
        <f>63/1000</f>
        <v>6.3E-2</v>
      </c>
      <c r="H1238" s="146">
        <f>+PI()*G1238^2/4</f>
        <v>3.1172453105244723E-3</v>
      </c>
      <c r="I1238" s="147">
        <f>+D1232+O1232</f>
        <v>335.24989110061961</v>
      </c>
      <c r="J1238" s="147">
        <f>+D1238</f>
        <v>335.21023384925309</v>
      </c>
      <c r="K1238" s="147">
        <f>+I1238-J1238</f>
        <v>3.9657251366520541E-2</v>
      </c>
      <c r="L1238" s="142">
        <f>(-2*POWER(2*9.81*G1238*ABS(K1238)/F1238,0.5))*(LOG10(($D$2/(3.7*G1238))+((2.51*$D$3*POWER(F1238,0.5))/(G1238*POWER(2*9.81*G1238*ABS(K1238),0.5)))))</f>
        <v>6.4190896514686679E-2</v>
      </c>
      <c r="M1238" s="146">
        <f>+IF(K1238&lt;0,-H1238*L1238,H1238*L1238)</f>
        <v>2.0009877113876873E-4</v>
      </c>
      <c r="N1238" s="142">
        <f>+M1238/K1238</f>
        <v>5.0457044864106789E-3</v>
      </c>
      <c r="O1238" s="311">
        <f>2*M1240/N1240</f>
        <v>7.0732884035401827E-4</v>
      </c>
    </row>
    <row r="1239" spans="2:15" x14ac:dyDescent="0.25">
      <c r="B1239" s="141"/>
      <c r="C1239" s="142"/>
      <c r="D1239" s="142"/>
      <c r="E1239" s="144" t="s">
        <v>169</v>
      </c>
      <c r="F1239" s="143">
        <v>119.71</v>
      </c>
      <c r="G1239" s="143">
        <f>63/1000</f>
        <v>6.3E-2</v>
      </c>
      <c r="H1239" s="146">
        <f>+PI()*G1239^2/4</f>
        <v>3.1172453105244723E-3</v>
      </c>
      <c r="I1239" s="147">
        <f>+D1203+O1203</f>
        <v>335.31407736492253</v>
      </c>
      <c r="J1239" s="147">
        <f>+D1238</f>
        <v>335.21023384925309</v>
      </c>
      <c r="K1239" s="147">
        <f>+I1239-J1239</f>
        <v>0.10384351566943906</v>
      </c>
      <c r="L1239" s="142">
        <f>(-2*POWER(2*9.81*G1239*ABS(K1239)/F1239,0.5))*(LOG10(($D$2/(3.7*G1239))+((2.51*$D$3*POWER(F1239,0.5))/(G1239*POWER(2*9.81*G1239*ABS(K1239),0.5)))))</f>
        <v>0.19045909845272846</v>
      </c>
      <c r="M1239" s="146">
        <f>+IF(K1239&lt;0,-H1239*L1239,H1239*L1239)</f>
        <v>5.9370773149848653E-4</v>
      </c>
      <c r="N1239" s="142">
        <f>+M1239/K1239</f>
        <v>5.7173308094499884E-3</v>
      </c>
      <c r="O1239" s="311"/>
    </row>
    <row r="1240" spans="2:15" ht="15.75" x14ac:dyDescent="0.3">
      <c r="B1240" s="141"/>
      <c r="C1240" s="142"/>
      <c r="D1240" s="142"/>
      <c r="E1240" s="142"/>
      <c r="F1240" s="142"/>
      <c r="G1240" s="142"/>
      <c r="H1240" s="146"/>
      <c r="I1240" s="142"/>
      <c r="J1240" s="142"/>
      <c r="K1240" s="142"/>
      <c r="L1240" s="149" t="s">
        <v>166</v>
      </c>
      <c r="M1240" s="150">
        <f>+SUM(M1238:M1239)-C1238</f>
        <v>3.8065026372552466E-6</v>
      </c>
      <c r="N1240" s="151">
        <f>+SUM(N1238:N1239)</f>
        <v>1.0763035295860666E-2</v>
      </c>
      <c r="O1240" s="312"/>
    </row>
    <row r="1241" spans="2:15" x14ac:dyDescent="0.25">
      <c r="B1241" s="141"/>
      <c r="C1241" s="142"/>
      <c r="D1241" s="142"/>
      <c r="E1241" s="142"/>
      <c r="F1241" s="142"/>
      <c r="G1241" s="142"/>
      <c r="H1241" s="146"/>
      <c r="I1241" s="142"/>
      <c r="J1241" s="142"/>
      <c r="K1241" s="142"/>
      <c r="L1241" s="142"/>
      <c r="M1241" s="142"/>
      <c r="N1241" s="142"/>
      <c r="O1241" s="312"/>
    </row>
    <row r="1242" spans="2:15" x14ac:dyDescent="0.25">
      <c r="B1242" s="154" t="s">
        <v>148</v>
      </c>
      <c r="C1242" s="142">
        <f>0.76/1000</f>
        <v>7.6000000000000004E-4</v>
      </c>
      <c r="D1242" s="147">
        <f>+D1203+O1203</f>
        <v>335.31407736492253</v>
      </c>
      <c r="E1242" s="144" t="s">
        <v>169</v>
      </c>
      <c r="F1242" s="143">
        <v>119.71</v>
      </c>
      <c r="G1242" s="143">
        <f>63/1000</f>
        <v>6.3E-2</v>
      </c>
      <c r="H1242" s="146">
        <f>+PI()*G1242^2/4</f>
        <v>3.1172453105244723E-3</v>
      </c>
      <c r="I1242" s="147">
        <f>+D1238+O1238</f>
        <v>335.21094117809344</v>
      </c>
      <c r="J1242" s="261">
        <f>+D1242</f>
        <v>335.31407736492253</v>
      </c>
      <c r="K1242" s="147">
        <f>+I1242-J1242</f>
        <v>-0.10313618682909009</v>
      </c>
      <c r="L1242" s="142">
        <f>(-2*POWER(2*9.81*G1242*ABS(K1242)/F1242,0.5))*(LOG10(($D$2/(3.7*G1242))+((2.51*$D$3*POWER(F1242,0.5))/(G1242*POWER(2*9.81*G1242*ABS(K1242),0.5)))))</f>
        <v>0.18971297329181533</v>
      </c>
      <c r="M1242" s="146">
        <f>+IF(K1242&lt;0,-H1242*L1242,H1242*L1242)</f>
        <v>-5.9138187633956578E-4</v>
      </c>
      <c r="N1242" s="142">
        <f>+M1242/K1242</f>
        <v>5.7339901204565714E-3</v>
      </c>
      <c r="O1242" s="311">
        <f>2*M1244/N1244</f>
        <v>6.6805368186215771E-4</v>
      </c>
    </row>
    <row r="1243" spans="2:15" x14ac:dyDescent="0.25">
      <c r="B1243" s="141"/>
      <c r="C1243" s="142"/>
      <c r="D1243" s="142"/>
      <c r="E1243" s="144" t="s">
        <v>122</v>
      </c>
      <c r="F1243" s="143">
        <v>283.68</v>
      </c>
      <c r="G1243" s="143">
        <f>75/1000</f>
        <v>7.4999999999999997E-2</v>
      </c>
      <c r="H1243" s="146">
        <f>+PI()*G1243^2/4</f>
        <v>4.4178646691106467E-3</v>
      </c>
      <c r="I1243" s="147">
        <f>+D1207+O1207</f>
        <v>335.76928404678785</v>
      </c>
      <c r="J1243" s="261">
        <f>+D1242</f>
        <v>335.31407736492253</v>
      </c>
      <c r="K1243" s="147">
        <f>+I1243-J1243</f>
        <v>0.45520668186532021</v>
      </c>
      <c r="L1243" s="262">
        <f>(-2*POWER(2*9.81*G1243*ABS(K1243)/F1243,0.5))*(LOG10(($D$2/(3.7*G1243))+((2.51*$D$3*POWER(F1243,0.5))/(G1243*POWER(2*9.81*G1243*ABS(K1243),0.5)))))</f>
        <v>0.30654876319374313</v>
      </c>
      <c r="M1243" s="146">
        <f>+IF(K1243&lt;0,-H1243*L1243,H1243*L1243)</f>
        <v>1.3542909502732041E-3</v>
      </c>
      <c r="N1243" s="142">
        <f>+M1243/K1243</f>
        <v>2.9751121945830565E-3</v>
      </c>
      <c r="O1243" s="311"/>
    </row>
    <row r="1244" spans="2:15" ht="15.75" x14ac:dyDescent="0.3">
      <c r="B1244" s="141"/>
      <c r="C1244" s="142"/>
      <c r="D1244" s="142"/>
      <c r="E1244" s="142"/>
      <c r="F1244" s="142"/>
      <c r="G1244" s="142"/>
      <c r="H1244" s="142"/>
      <c r="I1244" s="142"/>
      <c r="J1244" s="142"/>
      <c r="K1244" s="142"/>
      <c r="L1244" s="149" t="s">
        <v>166</v>
      </c>
      <c r="M1244" s="150">
        <f>+SUM(M1242:M1243)-C1242</f>
        <v>2.9090739336382326E-6</v>
      </c>
      <c r="N1244" s="151">
        <f>+SUM(N1242:N1243)</f>
        <v>8.7091023150396279E-3</v>
      </c>
      <c r="O1244" s="312"/>
    </row>
    <row r="1245" spans="2:15" x14ac:dyDescent="0.25">
      <c r="B1245" s="154"/>
      <c r="C1245" s="142"/>
      <c r="D1245" s="142"/>
      <c r="E1245" s="142"/>
      <c r="F1245" s="142"/>
      <c r="G1245" s="142"/>
      <c r="H1245" s="142"/>
      <c r="I1245" s="142"/>
      <c r="J1245" s="142"/>
      <c r="K1245" s="142"/>
      <c r="L1245" s="142"/>
      <c r="M1245" s="142"/>
      <c r="N1245" s="142"/>
      <c r="O1245" s="312"/>
    </row>
    <row r="1246" spans="2:15" x14ac:dyDescent="0.25">
      <c r="B1246" s="154" t="s">
        <v>142</v>
      </c>
      <c r="C1246" s="142">
        <f>3.71/1000</f>
        <v>3.7099999999999998E-3</v>
      </c>
      <c r="D1246" s="147">
        <f>+D1207+O1207</f>
        <v>335.76928404678785</v>
      </c>
      <c r="E1246" s="144" t="s">
        <v>168</v>
      </c>
      <c r="F1246" s="143">
        <v>184.94</v>
      </c>
      <c r="G1246" s="145">
        <f>110/1000</f>
        <v>0.11</v>
      </c>
      <c r="H1246" s="146">
        <f>+PI()*G1246^2/4</f>
        <v>9.5033177771091243E-3</v>
      </c>
      <c r="I1246" s="147">
        <f>+D1232+O1232</f>
        <v>335.24989110061961</v>
      </c>
      <c r="J1246" s="261">
        <f>+D1246</f>
        <v>335.76928404678785</v>
      </c>
      <c r="K1246" s="147">
        <f>+I1246-J1246</f>
        <v>-0.51939294616823872</v>
      </c>
      <c r="L1246" s="262">
        <f>(-2*POWER(2*9.81*G1246*ABS(K1246)/F1246,0.5))*(LOG10(($D$2/(3.7*G1246))+((2.51*$D$3*POWER(F1246,0.5))/(G1246*POWER(2*9.81*G1246*ABS(K1246),0.5)))))</f>
        <v>0.54860322553951824</v>
      </c>
      <c r="M1246" s="146">
        <f>+IF(K1246&lt;0,-H1246*L1246,H1246*L1246)</f>
        <v>-5.2135507858491097E-3</v>
      </c>
      <c r="N1246" s="142">
        <f>+M1246/K1246</f>
        <v>1.003777741748608E-2</v>
      </c>
      <c r="O1246" s="311">
        <f>2*M1249/N1249</f>
        <v>5.6218462140467692E-4</v>
      </c>
    </row>
    <row r="1247" spans="2:15" x14ac:dyDescent="0.25">
      <c r="B1247" s="141"/>
      <c r="C1247" s="142"/>
      <c r="D1247" s="142"/>
      <c r="E1247" s="144" t="s">
        <v>171</v>
      </c>
      <c r="F1247" s="143">
        <v>283.68</v>
      </c>
      <c r="G1247" s="143">
        <f>75/1000</f>
        <v>7.4999999999999997E-2</v>
      </c>
      <c r="H1247" s="146">
        <f>+PI()*G1247^2/4</f>
        <v>4.4178646691106467E-3</v>
      </c>
      <c r="I1247" s="147">
        <f>+D1242+O1242</f>
        <v>335.31474541860439</v>
      </c>
      <c r="J1247" s="261">
        <f>+D1246</f>
        <v>335.76928404678785</v>
      </c>
      <c r="K1247" s="147">
        <f>+I1247-J1247</f>
        <v>-0.45453862818345669</v>
      </c>
      <c r="L1247" s="262">
        <f>(-2*POWER(2*9.81*G1247*ABS(K1247)/F1247,0.5))*(LOG10(($D$2/(3.7*G1247))+((2.51*$D$3*POWER(F1247,0.5))/(G1247*POWER(2*9.81*G1247*ABS(K1247),0.5)))))</f>
        <v>0.3062930052880703</v>
      </c>
      <c r="M1247" s="146">
        <f>+IF(K1247&lt;0,-H1247*L1247,H1247*L1247)</f>
        <v>-1.3531610464578862E-3</v>
      </c>
      <c r="N1247" s="142">
        <f>+M1247/K1247</f>
        <v>2.9769990107677623E-3</v>
      </c>
      <c r="O1247" s="311"/>
    </row>
    <row r="1248" spans="2:15" x14ac:dyDescent="0.25">
      <c r="B1248" s="141"/>
      <c r="C1248" s="142"/>
      <c r="D1248" s="142"/>
      <c r="E1248" s="144" t="s">
        <v>170</v>
      </c>
      <c r="F1248" s="143">
        <v>372.26</v>
      </c>
      <c r="G1248" s="145">
        <f>110/1000</f>
        <v>0.11</v>
      </c>
      <c r="H1248" s="146">
        <f>+PI()*G1248^2/4</f>
        <v>9.5033177771091243E-3</v>
      </c>
      <c r="I1248" s="147">
        <v>339.29610096713299</v>
      </c>
      <c r="J1248" s="261">
        <f>+D1246</f>
        <v>335.76928404678785</v>
      </c>
      <c r="K1248" s="147">
        <f>+I1248-J1248</f>
        <v>3.5268169203451407</v>
      </c>
      <c r="L1248" s="262">
        <f>(-2*POWER(2*9.81*G1248*ABS(K1248)/F1248,0.5))*(LOG10(($D$2/(3.7*G1248))+((2.51*$D$3*POWER(F1248,0.5))/(G1248*POWER(2*9.81*G1248*ABS(K1248),0.5)))))</f>
        <v>1.0818526595043541</v>
      </c>
      <c r="M1248" s="146">
        <f>+IF(K1248&lt;0,-H1248*L1248,H1248*L1248)</f>
        <v>1.0281189611280512E-2</v>
      </c>
      <c r="N1248" s="142">
        <f>+M1248/K1248</f>
        <v>2.915146956444333E-3</v>
      </c>
      <c r="O1248" s="311"/>
    </row>
    <row r="1249" spans="2:15" ht="16.5" thickBot="1" x14ac:dyDescent="0.35">
      <c r="B1249" s="299"/>
      <c r="C1249" s="300"/>
      <c r="D1249" s="300"/>
      <c r="E1249" s="300"/>
      <c r="F1249" s="300"/>
      <c r="G1249" s="300"/>
      <c r="H1249" s="300"/>
      <c r="I1249" s="300"/>
      <c r="J1249" s="300"/>
      <c r="K1249" s="300"/>
      <c r="L1249" s="301" t="s">
        <v>166</v>
      </c>
      <c r="M1249" s="302">
        <f>+SUM(M1246:M1248)-C1246</f>
        <v>4.4777789735160264E-6</v>
      </c>
      <c r="N1249" s="303">
        <f>+SUM(N1246:N1248)</f>
        <v>1.5929923384698175E-2</v>
      </c>
      <c r="O1249" s="313"/>
    </row>
    <row r="1251" spans="2:15" ht="15.75" thickBot="1" x14ac:dyDescent="0.3"/>
    <row r="1252" spans="2:15" ht="15.75" thickBot="1" x14ac:dyDescent="0.3">
      <c r="B1252" s="131">
        <f>+B1213+1</f>
        <v>33</v>
      </c>
      <c r="D1252" s="297"/>
    </row>
    <row r="1253" spans="2:15" ht="32.25" thickBot="1" x14ac:dyDescent="0.3">
      <c r="B1253" s="125" t="s">
        <v>151</v>
      </c>
      <c r="C1253" s="298" t="s">
        <v>161</v>
      </c>
      <c r="D1253" s="298" t="s">
        <v>153</v>
      </c>
      <c r="E1253" s="125" t="s">
        <v>152</v>
      </c>
      <c r="F1253" s="125" t="s">
        <v>78</v>
      </c>
      <c r="G1253" s="125" t="s">
        <v>115</v>
      </c>
      <c r="H1253" s="125" t="s">
        <v>154</v>
      </c>
      <c r="I1253" s="125" t="s">
        <v>155</v>
      </c>
      <c r="J1253" s="125" t="s">
        <v>156</v>
      </c>
      <c r="K1253" s="125" t="s">
        <v>157</v>
      </c>
      <c r="L1253" s="125" t="s">
        <v>82</v>
      </c>
      <c r="M1253" s="125" t="s">
        <v>164</v>
      </c>
      <c r="N1253" s="125" t="s">
        <v>158</v>
      </c>
      <c r="O1253" s="309" t="s">
        <v>165</v>
      </c>
    </row>
    <row r="1254" spans="2:15" x14ac:dyDescent="0.25">
      <c r="B1254" s="132" t="s">
        <v>127</v>
      </c>
      <c r="C1254" s="133">
        <f>2.97/1000</f>
        <v>2.97E-3</v>
      </c>
      <c r="D1254" s="134">
        <f>+D1215+O1215</f>
        <v>336.4590998432364</v>
      </c>
      <c r="E1254" s="135" t="s">
        <v>110</v>
      </c>
      <c r="F1254" s="136">
        <v>310.83</v>
      </c>
      <c r="G1254" s="137">
        <f>110/1000</f>
        <v>0.11</v>
      </c>
      <c r="H1254" s="138">
        <f>+PI()*G1254^2/4</f>
        <v>9.5033177771091243E-3</v>
      </c>
      <c r="I1254" s="134">
        <v>339.29610096713299</v>
      </c>
      <c r="J1254" s="134">
        <f>+D1254</f>
        <v>336.4590998432364</v>
      </c>
      <c r="K1254" s="134">
        <f>+I1254-J1254</f>
        <v>2.8370011238965844</v>
      </c>
      <c r="L1254" s="133">
        <f>(-2*POWER(2*9.81*G1254*ABS(K1254)/F1254,0.5))*(LOG10(($D$2/(3.7*G1254))+((2.51*$D$3*POWER(F1254,0.5))/(G1254*POWER(2*9.81*G1254*ABS(K1254),0.5)))))</f>
        <v>1.0596388322771002</v>
      </c>
      <c r="M1254" s="139">
        <f>+IF(K1254&lt;0,-H1254*L1254,H1254*L1254)</f>
        <v>1.007008455209412E-2</v>
      </c>
      <c r="N1254" s="133">
        <f>+M1254/K1254</f>
        <v>3.5495525423913082E-3</v>
      </c>
      <c r="O1254" s="310">
        <f>2*M1256/N1256</f>
        <v>4.5921804011919655E-4</v>
      </c>
    </row>
    <row r="1255" spans="2:15" x14ac:dyDescent="0.25">
      <c r="B1255" s="141"/>
      <c r="C1255" s="142"/>
      <c r="D1255" s="143"/>
      <c r="E1255" s="144" t="s">
        <v>138</v>
      </c>
      <c r="F1255" s="143">
        <v>240.22</v>
      </c>
      <c r="G1255" s="145">
        <f>110/1000</f>
        <v>0.11</v>
      </c>
      <c r="H1255" s="146">
        <f>+PI()*G1255^2/4</f>
        <v>9.5033177771091243E-3</v>
      </c>
      <c r="I1255" s="147">
        <f>+D1219+O1219</f>
        <v>335.28838487585307</v>
      </c>
      <c r="J1255" s="147">
        <f>+D1254</f>
        <v>336.4590998432364</v>
      </c>
      <c r="K1255" s="147">
        <f>+I1255-J1255</f>
        <v>-1.1707149673833328</v>
      </c>
      <c r="L1255" s="142">
        <f>(-2*POWER(2*9.81*G1255*ABS(K1255)/F1255,0.5))*(LOG10(($D$2/(3.7*G1255))+((2.51*$D$3*POWER(F1255,0.5))/(G1255*POWER(2*9.81*G1255*ABS(K1255),0.5)))))</f>
        <v>0.74688415379009687</v>
      </c>
      <c r="M1255" s="146">
        <f>+IF(K1255&lt;0,-H1255*L1255,H1255*L1255)</f>
        <v>-7.0978774561545324E-3</v>
      </c>
      <c r="N1255" s="142">
        <f>+M1255/K1255</f>
        <v>6.062857018065645E-3</v>
      </c>
      <c r="O1255" s="311"/>
    </row>
    <row r="1256" spans="2:15" ht="15.75" x14ac:dyDescent="0.3">
      <c r="B1256" s="141"/>
      <c r="C1256" s="142"/>
      <c r="D1256" s="143"/>
      <c r="E1256" s="144"/>
      <c r="F1256" s="143"/>
      <c r="G1256" s="145"/>
      <c r="H1256" s="146"/>
      <c r="I1256" s="147"/>
      <c r="J1256" s="147"/>
      <c r="K1256" s="147"/>
      <c r="L1256" s="149" t="s">
        <v>166</v>
      </c>
      <c r="M1256" s="150">
        <f>+SUM(M1254:M1255)-C1254</f>
        <v>2.207095939588035E-6</v>
      </c>
      <c r="N1256" s="151">
        <f>+SUM(N1254:N1255)</f>
        <v>9.612409560456954E-3</v>
      </c>
      <c r="O1256" s="311"/>
    </row>
    <row r="1257" spans="2:15" x14ac:dyDescent="0.25">
      <c r="B1257" s="141"/>
      <c r="C1257" s="142"/>
      <c r="D1257" s="143"/>
      <c r="E1257" s="144"/>
      <c r="F1257" s="142"/>
      <c r="G1257" s="142"/>
      <c r="H1257" s="146"/>
      <c r="I1257" s="152"/>
      <c r="J1257" s="142"/>
      <c r="K1257" s="142"/>
      <c r="L1257" s="142"/>
      <c r="M1257" s="142"/>
      <c r="N1257" s="142"/>
      <c r="O1257" s="312"/>
    </row>
    <row r="1258" spans="2:15" x14ac:dyDescent="0.25">
      <c r="B1258" s="154" t="s">
        <v>128</v>
      </c>
      <c r="C1258" s="142">
        <f>3.73/1000</f>
        <v>3.7299999999999998E-3</v>
      </c>
      <c r="D1258" s="147">
        <f>+D1219+O1219</f>
        <v>335.28838487585307</v>
      </c>
      <c r="E1258" s="144" t="s">
        <v>138</v>
      </c>
      <c r="F1258" s="143">
        <v>240.22</v>
      </c>
      <c r="G1258" s="155">
        <f>110/1000</f>
        <v>0.11</v>
      </c>
      <c r="H1258" s="146">
        <f>+PI()*G1258^2/4</f>
        <v>9.5033177771091243E-3</v>
      </c>
      <c r="I1258" s="156">
        <f>+D1254+O1254</f>
        <v>336.45955906127654</v>
      </c>
      <c r="J1258" s="147">
        <f>+D1258</f>
        <v>335.28838487585307</v>
      </c>
      <c r="K1258" s="147">
        <f>+I1258-J1258</f>
        <v>1.1711741854234674</v>
      </c>
      <c r="L1258" s="142">
        <f>(-2*POWER(2*9.81*G1258*ABS(K1258)/F1258,0.5))*(LOG10(($D$2/(3.7*G1258))+((2.51*$D$3*POWER(F1258,0.5))/(G1258*POWER(2*9.81*G1258*ABS(K1258),0.5)))))</f>
        <v>0.74704781281425037</v>
      </c>
      <c r="M1258" s="146">
        <f>+IF(K1258&lt;0,-H1258*L1258,H1258*L1258)</f>
        <v>7.0994327598681546E-3</v>
      </c>
      <c r="N1258" s="142">
        <f>+M1258/K1258</f>
        <v>6.0618077551813322E-3</v>
      </c>
      <c r="O1258" s="311">
        <f>2*M1261/N1261</f>
        <v>6.7121047611798466E-4</v>
      </c>
    </row>
    <row r="1259" spans="2:15" x14ac:dyDescent="0.25">
      <c r="B1259" s="141"/>
      <c r="C1259" s="142"/>
      <c r="D1259" s="143"/>
      <c r="E1259" s="144" t="s">
        <v>139</v>
      </c>
      <c r="F1259" s="147">
        <v>237.3</v>
      </c>
      <c r="G1259" s="155">
        <f>110/1000</f>
        <v>0.11</v>
      </c>
      <c r="H1259" s="146">
        <f>+PI()*G1259^2/4</f>
        <v>9.5033177771091243E-3</v>
      </c>
      <c r="I1259" s="156">
        <f>+D1224+O1224</f>
        <v>335.09554417659041</v>
      </c>
      <c r="J1259" s="147">
        <f>+D1258</f>
        <v>335.28838487585307</v>
      </c>
      <c r="K1259" s="147">
        <f>+I1259-J1259</f>
        <v>-0.19284069926266056</v>
      </c>
      <c r="L1259" s="142">
        <f>(-2*POWER(2*9.81*G1259*ABS(K1259)/F1259,0.5))*(LOG10(($D$2/(3.7*G1259))+((2.51*$D$3*POWER(F1259,0.5))/(G1259*POWER(2*9.81*G1259*ABS(K1259),0.5)))))</f>
        <v>0.27275752716669183</v>
      </c>
      <c r="M1259" s="146">
        <f>+IF(K1259&lt;0,-H1259*L1259,H1259*L1259)</f>
        <v>-2.5921014567635474E-3</v>
      </c>
      <c r="N1259" s="142">
        <f>+M1259/K1259</f>
        <v>1.34416721505088E-2</v>
      </c>
      <c r="O1259" s="311"/>
    </row>
    <row r="1260" spans="2:15" x14ac:dyDescent="0.25">
      <c r="B1260" s="141"/>
      <c r="C1260" s="142"/>
      <c r="D1260" s="143"/>
      <c r="E1260" s="144" t="s">
        <v>112</v>
      </c>
      <c r="F1260" s="143">
        <v>401.36</v>
      </c>
      <c r="G1260" s="155">
        <f>110/1000</f>
        <v>0.11</v>
      </c>
      <c r="H1260" s="146">
        <f>+PI()*G1260^2/4</f>
        <v>9.5033177771091243E-3</v>
      </c>
      <c r="I1260" s="156">
        <f>+D1232+O1232</f>
        <v>335.24989110061961</v>
      </c>
      <c r="J1260" s="147">
        <f>+D1258</f>
        <v>335.28838487585307</v>
      </c>
      <c r="K1260" s="147">
        <f>+I1260-J1260</f>
        <v>-3.8493775233462202E-2</v>
      </c>
      <c r="L1260" s="142">
        <f>(-2*POWER(2*9.81*G1260*ABS(K1260)/F1260,0.5))*(LOG10(($D$2/(3.7*G1260))+((2.51*$D$3*POWER(F1260,0.5))/(G1260*POWER(2*9.81*G1260*ABS(K1260),0.5)))))</f>
        <v>8.040601097796575E-2</v>
      </c>
      <c r="M1260" s="146">
        <f>+IF(K1260&lt;0,-H1260*L1260,H1260*L1260)</f>
        <v>-7.641238735133333E-4</v>
      </c>
      <c r="N1260" s="142">
        <f>+M1260/K1260</f>
        <v>1.9850582824858631E-2</v>
      </c>
      <c r="O1260" s="311"/>
    </row>
    <row r="1261" spans="2:15" ht="15.75" x14ac:dyDescent="0.3">
      <c r="B1261" s="141"/>
      <c r="C1261" s="142"/>
      <c r="D1261" s="143"/>
      <c r="E1261" s="144"/>
      <c r="F1261" s="143"/>
      <c r="G1261" s="155"/>
      <c r="H1261" s="146"/>
      <c r="I1261" s="156"/>
      <c r="J1261" s="147"/>
      <c r="K1261" s="147"/>
      <c r="L1261" s="149" t="s">
        <v>166</v>
      </c>
      <c r="M1261" s="150">
        <f>+SUM(M1258:M1260)-C1258</f>
        <v>1.3207429591274335E-5</v>
      </c>
      <c r="N1261" s="151">
        <f>+SUM(N1258:N1260)</f>
        <v>3.9354062730548763E-2</v>
      </c>
      <c r="O1261" s="312"/>
    </row>
    <row r="1262" spans="2:15" x14ac:dyDescent="0.25">
      <c r="B1262" s="141"/>
      <c r="C1262" s="142"/>
      <c r="D1262" s="143"/>
      <c r="E1262" s="144"/>
      <c r="F1262" s="142"/>
      <c r="G1262" s="142"/>
      <c r="H1262" s="146"/>
      <c r="I1262" s="152"/>
      <c r="J1262" s="143"/>
      <c r="K1262" s="142"/>
      <c r="L1262" s="142"/>
      <c r="M1262" s="142"/>
      <c r="N1262" s="142"/>
      <c r="O1262" s="312"/>
    </row>
    <row r="1263" spans="2:15" x14ac:dyDescent="0.25">
      <c r="B1263" s="154" t="s">
        <v>141</v>
      </c>
      <c r="C1263" s="179">
        <f>1.9/1000</f>
        <v>1.9E-3</v>
      </c>
      <c r="D1263" s="147">
        <f>+D1224+O1224</f>
        <v>335.09554417659041</v>
      </c>
      <c r="E1263" s="144" t="s">
        <v>139</v>
      </c>
      <c r="F1263" s="147">
        <v>237.3</v>
      </c>
      <c r="G1263" s="155">
        <f>110/1000</f>
        <v>0.11</v>
      </c>
      <c r="H1263" s="146">
        <f>+PI()*G1263^2/4</f>
        <v>9.5033177771091243E-3</v>
      </c>
      <c r="I1263" s="156">
        <f>+D1258+O1258</f>
        <v>335.2890560863292</v>
      </c>
      <c r="J1263" s="147">
        <f>+D1263</f>
        <v>335.09554417659041</v>
      </c>
      <c r="K1263" s="147">
        <f>+I1263-J1263</f>
        <v>0.19351190973878829</v>
      </c>
      <c r="L1263" s="142">
        <f>(-2*POWER(2*9.81*G1263*ABS(K1263)/F1263,0.5))*(LOG10(($D$2/(3.7*G1263))+((2.51*$D$3*POWER(F1263,0.5))/(G1263*POWER(2*9.81*G1263*ABS(K1263),0.5)))))</f>
        <v>0.27329468506242577</v>
      </c>
      <c r="M1263" s="146">
        <f>+IF(K1263&lt;0,-H1263*L1263,H1263*L1263)</f>
        <v>2.5972062389431902E-3</v>
      </c>
      <c r="N1263" s="142">
        <f>+M1263/K1263</f>
        <v>1.3421428388821259E-2</v>
      </c>
      <c r="O1263" s="311">
        <f>2*M1265/N1265</f>
        <v>6.7914521384163627E-4</v>
      </c>
    </row>
    <row r="1264" spans="2:15" x14ac:dyDescent="0.25">
      <c r="B1264" s="141"/>
      <c r="C1264" s="142"/>
      <c r="D1264" s="143"/>
      <c r="E1264" s="144" t="s">
        <v>117</v>
      </c>
      <c r="F1264" s="143">
        <v>401.35</v>
      </c>
      <c r="G1264" s="143">
        <f>75/1000</f>
        <v>7.4999999999999997E-2</v>
      </c>
      <c r="H1264" s="146">
        <f>+PI()*G1264^2/4</f>
        <v>4.4178646691106467E-3</v>
      </c>
      <c r="I1264" s="156">
        <f>+D1228+O1228</f>
        <v>334.89696253922642</v>
      </c>
      <c r="J1264" s="147">
        <f>+D1263</f>
        <v>335.09554417659041</v>
      </c>
      <c r="K1264" s="147">
        <f>+I1264-J1264</f>
        <v>-0.19858163736398637</v>
      </c>
      <c r="L1264" s="142">
        <f>(-2*POWER(2*9.81*G1264*ABS(K1264)/F1264,0.5))*(LOG10(($D$2/(3.7*G1264))+((2.51*$D$3*POWER(F1264,0.5))/(G1264*POWER(2*9.81*G1264*ABS(K1264),0.5)))))</f>
        <v>0.15651595077968034</v>
      </c>
      <c r="M1264" s="146">
        <f>+IF(K1264&lt;0,-H1264*L1264,H1264*L1264)</f>
        <v>-6.914662891018107E-4</v>
      </c>
      <c r="N1264" s="142">
        <f>+M1264/K1264</f>
        <v>3.4820253185565237E-3</v>
      </c>
      <c r="O1264" s="311"/>
    </row>
    <row r="1265" spans="2:15" ht="15.75" x14ac:dyDescent="0.3">
      <c r="B1265" s="141"/>
      <c r="C1265" s="142"/>
      <c r="D1265" s="143"/>
      <c r="E1265" s="144"/>
      <c r="F1265" s="142"/>
      <c r="G1265" s="142"/>
      <c r="H1265" s="146"/>
      <c r="I1265" s="152"/>
      <c r="J1265" s="143"/>
      <c r="K1265" s="142"/>
      <c r="L1265" s="149" t="s">
        <v>166</v>
      </c>
      <c r="M1265" s="150">
        <f>+SUM(M1263:M1264)-C1263</f>
        <v>5.7399498413796424E-6</v>
      </c>
      <c r="N1265" s="151">
        <f>+SUM(N1263:N1264)</f>
        <v>1.6903453707377784E-2</v>
      </c>
      <c r="O1265" s="312"/>
    </row>
    <row r="1266" spans="2:15" ht="15.75" x14ac:dyDescent="0.3">
      <c r="B1266" s="141"/>
      <c r="C1266" s="142"/>
      <c r="D1266" s="143"/>
      <c r="E1266" s="144"/>
      <c r="F1266" s="142"/>
      <c r="G1266" s="142"/>
      <c r="H1266" s="146"/>
      <c r="I1266" s="152"/>
      <c r="J1266" s="143"/>
      <c r="K1266" s="142"/>
      <c r="L1266" s="149"/>
      <c r="M1266" s="150"/>
      <c r="N1266" s="151"/>
      <c r="O1266" s="312"/>
    </row>
    <row r="1267" spans="2:15" x14ac:dyDescent="0.25">
      <c r="B1267" s="154" t="s">
        <v>145</v>
      </c>
      <c r="C1267" s="143">
        <f>1.95/1000</f>
        <v>1.9499999999999999E-3</v>
      </c>
      <c r="D1267" s="147">
        <f>+D1228+O1228</f>
        <v>334.89696253922642</v>
      </c>
      <c r="E1267" s="144" t="s">
        <v>117</v>
      </c>
      <c r="F1267" s="143">
        <v>401.35</v>
      </c>
      <c r="G1267" s="143">
        <f>75/1000</f>
        <v>7.4999999999999997E-2</v>
      </c>
      <c r="H1267" s="146">
        <f>+PI()*G1267^2/4</f>
        <v>4.4178646691106467E-3</v>
      </c>
      <c r="I1267" s="147">
        <f>+D1263+O1263</f>
        <v>335.09622332180425</v>
      </c>
      <c r="J1267" s="147">
        <f>+D1267</f>
        <v>334.89696253922642</v>
      </c>
      <c r="K1267" s="147">
        <f>+I1267-J1267</f>
        <v>0.19926078257782365</v>
      </c>
      <c r="L1267" s="262">
        <f>(-2*POWER(2*9.81*G1267*ABS(K1267)/F1267,0.5))*(LOG10(($D$2/(3.7*G1267))+((2.51*$D$3*POWER(F1267,0.5))/(G1267*POWER(2*9.81*G1267*ABS(K1267),0.5)))))</f>
        <v>0.15682326775296249</v>
      </c>
      <c r="M1267" s="146">
        <f>+IF(K1267&lt;0,-H1267*L1267,H1267*L1267)</f>
        <v>6.9282397390029197E-4</v>
      </c>
      <c r="N1267" s="142">
        <f>+M1267/K1267</f>
        <v>3.476971057411668E-3</v>
      </c>
      <c r="O1267" s="311">
        <f>2*M1269/N1269</f>
        <v>6.8232081318731679E-4</v>
      </c>
    </row>
    <row r="1268" spans="2:15" x14ac:dyDescent="0.25">
      <c r="B1268" s="141"/>
      <c r="C1268" s="142"/>
      <c r="D1268" s="143"/>
      <c r="E1268" s="144" t="s">
        <v>167</v>
      </c>
      <c r="F1268" s="143">
        <v>249.85</v>
      </c>
      <c r="G1268" s="143">
        <f>75/1000</f>
        <v>7.4999999999999997E-2</v>
      </c>
      <c r="H1268" s="146">
        <f>+PI()*G1268^2/4</f>
        <v>4.4178646691106467E-3</v>
      </c>
      <c r="I1268" s="147">
        <f>+D1232+O1232</f>
        <v>335.24989110061961</v>
      </c>
      <c r="J1268" s="147">
        <f>+D1267</f>
        <v>334.89696253922642</v>
      </c>
      <c r="K1268" s="147">
        <f>+I1268-J1268</f>
        <v>0.35292856139318474</v>
      </c>
      <c r="L1268" s="142">
        <f>(-2*POWER(2*9.81*G1268*ABS(K1268)/F1268,0.5))*(LOG10(($D$2/(3.7*G1268))+((2.51*$D$3*POWER(F1268,0.5))/(G1268*POWER(2*9.81*G1268*ABS(K1268),0.5)))))</f>
        <v>0.28511054667966673</v>
      </c>
      <c r="M1268" s="146">
        <f>+IF(K1268&lt;0,-H1268*L1268,H1268*L1268)</f>
        <v>1.2595798109669215E-3</v>
      </c>
      <c r="N1268" s="142">
        <f>+M1268/K1268</f>
        <v>3.5689370279207012E-3</v>
      </c>
      <c r="O1268" s="311"/>
    </row>
    <row r="1269" spans="2:15" ht="15.75" x14ac:dyDescent="0.3">
      <c r="B1269" s="141"/>
      <c r="C1269" s="142"/>
      <c r="D1269" s="152"/>
      <c r="E1269" s="144"/>
      <c r="F1269" s="142"/>
      <c r="G1269" s="142"/>
      <c r="H1269" s="146"/>
      <c r="I1269" s="152"/>
      <c r="J1269" s="143"/>
      <c r="K1269" s="142"/>
      <c r="L1269" s="149" t="s">
        <v>166</v>
      </c>
      <c r="M1269" s="150">
        <f>+SUM(M1267:M1268)-C1267</f>
        <v>2.4037848672135362E-6</v>
      </c>
      <c r="N1269" s="151">
        <f>+SUM(N1267:N1268)</f>
        <v>7.0459080853323697E-3</v>
      </c>
      <c r="O1269" s="312"/>
    </row>
    <row r="1270" spans="2:15" x14ac:dyDescent="0.25">
      <c r="B1270" s="141"/>
      <c r="C1270" s="142"/>
      <c r="D1270" s="152"/>
      <c r="E1270" s="144"/>
      <c r="F1270" s="142"/>
      <c r="G1270" s="142"/>
      <c r="H1270" s="146"/>
      <c r="I1270" s="152"/>
      <c r="J1270" s="143"/>
      <c r="K1270" s="142"/>
      <c r="L1270" s="142"/>
      <c r="M1270" s="142"/>
      <c r="N1270" s="142"/>
      <c r="O1270" s="312"/>
    </row>
    <row r="1271" spans="2:15" x14ac:dyDescent="0.25">
      <c r="B1271" s="154" t="s">
        <v>146</v>
      </c>
      <c r="C1271" s="143">
        <f>4.52/1000</f>
        <v>4.5199999999999997E-3</v>
      </c>
      <c r="D1271" s="156">
        <f>+D1232+O1232</f>
        <v>335.24989110061961</v>
      </c>
      <c r="E1271" s="144" t="s">
        <v>112</v>
      </c>
      <c r="F1271" s="143">
        <v>401.36</v>
      </c>
      <c r="G1271" s="145">
        <f>110/1000</f>
        <v>0.11</v>
      </c>
      <c r="H1271" s="146">
        <f>+PI()*G1271^2/4</f>
        <v>9.5033177771091243E-3</v>
      </c>
      <c r="I1271" s="156">
        <f>+D1258+O1258</f>
        <v>335.2890560863292</v>
      </c>
      <c r="J1271" s="147">
        <f>+D1271</f>
        <v>335.24989110061961</v>
      </c>
      <c r="K1271" s="147">
        <f>+I1271-J1271</f>
        <v>3.9164985709589928E-2</v>
      </c>
      <c r="L1271" s="142">
        <f>(-2*POWER(2*9.81*G1271*ABS(K1271)/F1271,0.5))*(LOG10(($D$2/(3.7*G1271))+((2.51*$D$3*POWER(F1271,0.5))/(G1271*POWER(2*9.81*G1271*ABS(K1271),0.5)))))</f>
        <v>8.1212692855198318E-2</v>
      </c>
      <c r="M1271" s="146">
        <f>+IF(K1271&lt;0,-H1271*L1271,H1271*L1271)</f>
        <v>7.7179002773770933E-4</v>
      </c>
      <c r="N1271" s="142">
        <f>+M1271/K1271</f>
        <v>1.9706123052375558E-2</v>
      </c>
      <c r="O1271" s="311">
        <f>2*M1275/N1275</f>
        <v>6.4145510382816078E-4</v>
      </c>
    </row>
    <row r="1272" spans="2:15" x14ac:dyDescent="0.25">
      <c r="B1272" s="141"/>
      <c r="C1272" s="142"/>
      <c r="D1272" s="152"/>
      <c r="E1272" s="144" t="s">
        <v>167</v>
      </c>
      <c r="F1272" s="143">
        <v>249.85</v>
      </c>
      <c r="G1272" s="145">
        <f>75/1000</f>
        <v>7.4999999999999997E-2</v>
      </c>
      <c r="H1272" s="146">
        <f>+PI()*G1272^2/4</f>
        <v>4.4178646691106467E-3</v>
      </c>
      <c r="I1272" s="156">
        <f>+D1267+O1267</f>
        <v>334.89764486003963</v>
      </c>
      <c r="J1272" s="147">
        <f>+D1271</f>
        <v>335.24989110061961</v>
      </c>
      <c r="K1272" s="147">
        <f>+I1272-J1272</f>
        <v>-0.35224624057997289</v>
      </c>
      <c r="L1272" s="142">
        <f>(-2*POWER(2*9.81*G1272*ABS(K1272)/F1272,0.5))*(LOG10(($D$2/(3.7*G1272))+((2.51*$D$3*POWER(F1272,0.5))/(G1272*POWER(2*9.81*G1272*ABS(K1272),0.5)))))</f>
        <v>0.2847968067247133</v>
      </c>
      <c r="M1272" s="146">
        <f>+IF(K1272&lt;0,-H1272*L1272,H1272*L1272)</f>
        <v>-1.2581937503046443E-3</v>
      </c>
      <c r="N1272" s="142">
        <f>+M1272/K1272</f>
        <v>3.5719153403398437E-3</v>
      </c>
      <c r="O1272" s="311"/>
    </row>
    <row r="1273" spans="2:15" x14ac:dyDescent="0.25">
      <c r="B1273" s="141"/>
      <c r="C1273" s="142"/>
      <c r="D1273" s="152"/>
      <c r="E1273" s="144" t="s">
        <v>140</v>
      </c>
      <c r="F1273" s="143">
        <v>298.01</v>
      </c>
      <c r="G1273" s="145">
        <f>63/1000</f>
        <v>6.3E-2</v>
      </c>
      <c r="H1273" s="146">
        <f>+PI()*G1273^2/4</f>
        <v>3.1172453105244723E-3</v>
      </c>
      <c r="I1273" s="156">
        <f>+D1238+O1238</f>
        <v>335.21094117809344</v>
      </c>
      <c r="J1273" s="147">
        <f>+D1271</f>
        <v>335.24989110061961</v>
      </c>
      <c r="K1273" s="147">
        <f>+I1273-J1273</f>
        <v>-3.8949922526171576E-2</v>
      </c>
      <c r="L1273" s="142">
        <f>(-2*POWER(2*9.81*G1273*ABS(K1273)/F1273,0.5))*(LOG10(($D$2/(3.7*G1273))+((2.51*$D$3*POWER(F1273,0.5))/(G1273*POWER(2*9.81*G1273*ABS(K1273),0.5)))))</f>
        <v>6.3516722930167538E-2</v>
      </c>
      <c r="M1273" s="146">
        <f>+IF(K1273&lt;0,-H1273*L1273,H1273*L1273)</f>
        <v>-1.9799720669394697E-4</v>
      </c>
      <c r="N1273" s="142">
        <f>+M1273/K1273</f>
        <v>5.0833787040502308E-3</v>
      </c>
      <c r="O1273" s="311"/>
    </row>
    <row r="1274" spans="2:15" x14ac:dyDescent="0.25">
      <c r="B1274" s="141"/>
      <c r="C1274" s="142"/>
      <c r="D1274" s="142"/>
      <c r="E1274" s="144" t="s">
        <v>168</v>
      </c>
      <c r="F1274" s="143">
        <v>184.94</v>
      </c>
      <c r="G1274" s="145">
        <f>110/1000</f>
        <v>0.11</v>
      </c>
      <c r="H1274" s="146">
        <f>+PI()*G1274^2/4</f>
        <v>9.5033177771091243E-3</v>
      </c>
      <c r="I1274" s="156">
        <f>+D1246+O1246</f>
        <v>335.76984623140925</v>
      </c>
      <c r="J1274" s="147">
        <f>+D1271</f>
        <v>335.24989110061961</v>
      </c>
      <c r="K1274" s="147">
        <f>+I1274-J1274</f>
        <v>0.51995513078963995</v>
      </c>
      <c r="L1274" s="142">
        <f>(-2*POWER(2*9.81*G1274*ABS(K1274)/F1274,0.5))*(LOG10(($D$2/(3.7*G1274))+((2.51*$D$3*POWER(F1274,0.5))/(G1274*POWER(2*9.81*G1274*ABS(K1274),0.5)))))</f>
        <v>0.5489361928387978</v>
      </c>
      <c r="M1274" s="146">
        <f>+IF(K1274&lt;0,-H1274*L1274,H1274*L1274)</f>
        <v>5.2167150799035493E-3</v>
      </c>
      <c r="N1274" s="142">
        <f>+M1274/K1274</f>
        <v>1.003301010220071E-2</v>
      </c>
      <c r="O1274" s="311"/>
    </row>
    <row r="1275" spans="2:15" ht="15.75" x14ac:dyDescent="0.3">
      <c r="B1275" s="141"/>
      <c r="C1275" s="142"/>
      <c r="D1275" s="142"/>
      <c r="E1275" s="142"/>
      <c r="F1275" s="142"/>
      <c r="G1275" s="142"/>
      <c r="H1275" s="146"/>
      <c r="I1275" s="152"/>
      <c r="J1275" s="143"/>
      <c r="K1275" s="142"/>
      <c r="L1275" s="149" t="s">
        <v>166</v>
      </c>
      <c r="M1275" s="150">
        <f>+SUM(M1271:M1274)-C1271</f>
        <v>1.2314150642667859E-5</v>
      </c>
      <c r="N1275" s="151">
        <f>+SUM(N1271:N1274)</f>
        <v>3.8394427198966345E-2</v>
      </c>
      <c r="O1275" s="312"/>
    </row>
    <row r="1276" spans="2:15" x14ac:dyDescent="0.25">
      <c r="B1276" s="141"/>
      <c r="C1276" s="142"/>
      <c r="D1276" s="142"/>
      <c r="E1276" s="142"/>
      <c r="F1276" s="142"/>
      <c r="G1276" s="142"/>
      <c r="H1276" s="146"/>
      <c r="I1276" s="142"/>
      <c r="J1276" s="143"/>
      <c r="K1276" s="142"/>
      <c r="L1276" s="142"/>
      <c r="M1276" s="142"/>
      <c r="N1276" s="142"/>
      <c r="O1276" s="312"/>
    </row>
    <row r="1277" spans="2:15" x14ac:dyDescent="0.25">
      <c r="B1277" s="154" t="s">
        <v>147</v>
      </c>
      <c r="C1277" s="142">
        <f>0.79/1000</f>
        <v>7.9000000000000001E-4</v>
      </c>
      <c r="D1277" s="147">
        <f>+D1238+O1238</f>
        <v>335.21094117809344</v>
      </c>
      <c r="E1277" s="144" t="s">
        <v>140</v>
      </c>
      <c r="F1277" s="143">
        <v>298.01</v>
      </c>
      <c r="G1277" s="143">
        <f>63/1000</f>
        <v>6.3E-2</v>
      </c>
      <c r="H1277" s="146">
        <f>+PI()*G1277^2/4</f>
        <v>3.1172453105244723E-3</v>
      </c>
      <c r="I1277" s="147">
        <f>+D1271+O1271</f>
        <v>335.25053255572345</v>
      </c>
      <c r="J1277" s="147">
        <f>+D1277</f>
        <v>335.21094117809344</v>
      </c>
      <c r="K1277" s="147">
        <f>+I1277-J1277</f>
        <v>3.9591377630017632E-2</v>
      </c>
      <c r="L1277" s="142">
        <f>(-2*POWER(2*9.81*G1277*ABS(K1277)/F1277,0.5))*(LOG10(($D$2/(3.7*G1277))+((2.51*$D$3*POWER(F1277,0.5))/(G1277*POWER(2*9.81*G1277*ABS(K1277),0.5)))))</f>
        <v>6.4128328199671916E-2</v>
      </c>
      <c r="M1277" s="146">
        <f>+IF(K1277&lt;0,-H1277*L1277,H1277*L1277)</f>
        <v>1.9990373035220154E-4</v>
      </c>
      <c r="N1277" s="142">
        <f>+M1277/K1277</f>
        <v>5.0491733887187929E-3</v>
      </c>
      <c r="O1277" s="311">
        <f>2*M1279/N1279</f>
        <v>6.468580347713459E-4</v>
      </c>
    </row>
    <row r="1278" spans="2:15" x14ac:dyDescent="0.25">
      <c r="B1278" s="141"/>
      <c r="C1278" s="142"/>
      <c r="D1278" s="142"/>
      <c r="E1278" s="144" t="s">
        <v>169</v>
      </c>
      <c r="F1278" s="143">
        <v>119.71</v>
      </c>
      <c r="G1278" s="143">
        <f>63/1000</f>
        <v>6.3E-2</v>
      </c>
      <c r="H1278" s="146">
        <f>+PI()*G1278^2/4</f>
        <v>3.1172453105244723E-3</v>
      </c>
      <c r="I1278" s="147">
        <f>+D1242+O1242</f>
        <v>335.31474541860439</v>
      </c>
      <c r="J1278" s="147">
        <f>+D1277</f>
        <v>335.21094117809344</v>
      </c>
      <c r="K1278" s="147">
        <f>+I1278-J1278</f>
        <v>0.1038042405109536</v>
      </c>
      <c r="L1278" s="142">
        <f>(-2*POWER(2*9.81*G1278*ABS(K1278)/F1278,0.5))*(LOG10(($D$2/(3.7*G1278))+((2.51*$D$3*POWER(F1278,0.5))/(G1278*POWER(2*9.81*G1278*ABS(K1278),0.5)))))</f>
        <v>0.19041772725965017</v>
      </c>
      <c r="M1278" s="146">
        <f>+IF(K1278&lt;0,-H1278*L1278,H1278*L1278)</f>
        <v>5.9357876734087247E-4</v>
      </c>
      <c r="N1278" s="142">
        <f>+M1278/K1278</f>
        <v>5.718251628441297E-3</v>
      </c>
      <c r="O1278" s="311"/>
    </row>
    <row r="1279" spans="2:15" ht="15.75" x14ac:dyDescent="0.3">
      <c r="B1279" s="141"/>
      <c r="C1279" s="142"/>
      <c r="D1279" s="142"/>
      <c r="E1279" s="142"/>
      <c r="F1279" s="142"/>
      <c r="G1279" s="142"/>
      <c r="H1279" s="146"/>
      <c r="I1279" s="142"/>
      <c r="J1279" s="142"/>
      <c r="K1279" s="142"/>
      <c r="L1279" s="149" t="s">
        <v>166</v>
      </c>
      <c r="M1279" s="150">
        <f>+SUM(M1277:M1278)-C1277</f>
        <v>3.4824976930740003E-6</v>
      </c>
      <c r="N1279" s="151">
        <f>+SUM(N1277:N1278)</f>
        <v>1.076742501716009E-2</v>
      </c>
      <c r="O1279" s="312"/>
    </row>
    <row r="1280" spans="2:15" x14ac:dyDescent="0.25">
      <c r="B1280" s="141"/>
      <c r="C1280" s="142"/>
      <c r="D1280" s="142"/>
      <c r="E1280" s="142"/>
      <c r="F1280" s="142"/>
      <c r="G1280" s="142"/>
      <c r="H1280" s="146"/>
      <c r="I1280" s="142"/>
      <c r="J1280" s="142"/>
      <c r="K1280" s="142"/>
      <c r="L1280" s="142"/>
      <c r="M1280" s="142"/>
      <c r="N1280" s="142"/>
      <c r="O1280" s="312"/>
    </row>
    <row r="1281" spans="2:15" x14ac:dyDescent="0.25">
      <c r="B1281" s="154" t="s">
        <v>148</v>
      </c>
      <c r="C1281" s="142">
        <f>0.76/1000</f>
        <v>7.6000000000000004E-4</v>
      </c>
      <c r="D1281" s="147">
        <f>+D1242+O1242</f>
        <v>335.31474541860439</v>
      </c>
      <c r="E1281" s="144" t="s">
        <v>169</v>
      </c>
      <c r="F1281" s="143">
        <v>119.71</v>
      </c>
      <c r="G1281" s="143">
        <f>63/1000</f>
        <v>6.3E-2</v>
      </c>
      <c r="H1281" s="146">
        <f>+PI()*G1281^2/4</f>
        <v>3.1172453105244723E-3</v>
      </c>
      <c r="I1281" s="147">
        <f>+D1277+O1277</f>
        <v>335.21158803612821</v>
      </c>
      <c r="J1281" s="261">
        <f>+D1281</f>
        <v>335.31474541860439</v>
      </c>
      <c r="K1281" s="147">
        <f>+I1281-J1281</f>
        <v>-0.10315738247618356</v>
      </c>
      <c r="L1281" s="142">
        <f>(-2*POWER(2*9.81*G1281*ABS(K1281)/F1281,0.5))*(LOG10(($D$2/(3.7*G1281))+((2.51*$D$3*POWER(F1281,0.5))/(G1281*POWER(2*9.81*G1281*ABS(K1281),0.5)))))</f>
        <v>0.18973536383877304</v>
      </c>
      <c r="M1281" s="146">
        <f>+IF(K1281&lt;0,-H1281*L1281,H1281*L1281)</f>
        <v>-5.9145167316706983E-4</v>
      </c>
      <c r="N1281" s="142">
        <f>+M1281/K1281</f>
        <v>5.7334885683399455E-3</v>
      </c>
      <c r="O1281" s="311">
        <f>2*M1283/N1283</f>
        <v>6.1093036461103048E-4</v>
      </c>
    </row>
    <row r="1282" spans="2:15" x14ac:dyDescent="0.25">
      <c r="B1282" s="141"/>
      <c r="C1282" s="142"/>
      <c r="D1282" s="142"/>
      <c r="E1282" s="144" t="s">
        <v>122</v>
      </c>
      <c r="F1282" s="143">
        <v>283.68</v>
      </c>
      <c r="G1282" s="143">
        <f>75/1000</f>
        <v>7.4999999999999997E-2</v>
      </c>
      <c r="H1282" s="146">
        <f>+PI()*G1282^2/4</f>
        <v>4.4178646691106467E-3</v>
      </c>
      <c r="I1282" s="147">
        <f>+D1246+O1246</f>
        <v>335.76984623140925</v>
      </c>
      <c r="J1282" s="261">
        <f>+D1281</f>
        <v>335.31474541860439</v>
      </c>
      <c r="K1282" s="147">
        <f>+I1282-J1282</f>
        <v>0.45510081280485792</v>
      </c>
      <c r="L1282" s="262">
        <f>(-2*POWER(2*9.81*G1282*ABS(K1282)/F1282,0.5))*(LOG10(($D$2/(3.7*G1282))+((2.51*$D$3*POWER(F1282,0.5))/(G1282*POWER(2*9.81*G1282*ABS(K1282),0.5)))))</f>
        <v>0.3065082432723501</v>
      </c>
      <c r="M1282" s="146">
        <f>+IF(K1282&lt;0,-H1282*L1282,H1282*L1282)</f>
        <v>1.3541119387440867E-3</v>
      </c>
      <c r="N1282" s="142">
        <f>+M1282/K1282</f>
        <v>2.9754109433434797E-3</v>
      </c>
      <c r="O1282" s="311"/>
    </row>
    <row r="1283" spans="2:15" ht="15.75" x14ac:dyDescent="0.3">
      <c r="B1283" s="141"/>
      <c r="C1283" s="142"/>
      <c r="D1283" s="142"/>
      <c r="E1283" s="142"/>
      <c r="F1283" s="142"/>
      <c r="G1283" s="142"/>
      <c r="H1283" s="142"/>
      <c r="I1283" s="142"/>
      <c r="J1283" s="142"/>
      <c r="K1283" s="142"/>
      <c r="L1283" s="149" t="s">
        <v>166</v>
      </c>
      <c r="M1283" s="150">
        <f>+SUM(M1281:M1282)-C1281</f>
        <v>2.6602655770167905E-6</v>
      </c>
      <c r="N1283" s="151">
        <f>+SUM(N1281:N1282)</f>
        <v>8.7088995116834256E-3</v>
      </c>
      <c r="O1283" s="312"/>
    </row>
    <row r="1284" spans="2:15" x14ac:dyDescent="0.25">
      <c r="B1284" s="154"/>
      <c r="C1284" s="142"/>
      <c r="D1284" s="142"/>
      <c r="E1284" s="142"/>
      <c r="F1284" s="142"/>
      <c r="G1284" s="142"/>
      <c r="H1284" s="142"/>
      <c r="I1284" s="142"/>
      <c r="J1284" s="142"/>
      <c r="K1284" s="142"/>
      <c r="L1284" s="142"/>
      <c r="M1284" s="142"/>
      <c r="N1284" s="142"/>
      <c r="O1284" s="312"/>
    </row>
    <row r="1285" spans="2:15" x14ac:dyDescent="0.25">
      <c r="B1285" s="154" t="s">
        <v>142</v>
      </c>
      <c r="C1285" s="142">
        <f>3.71/1000</f>
        <v>3.7099999999999998E-3</v>
      </c>
      <c r="D1285" s="147">
        <f>+D1246+O1246</f>
        <v>335.76984623140925</v>
      </c>
      <c r="E1285" s="144" t="s">
        <v>168</v>
      </c>
      <c r="F1285" s="143">
        <v>184.94</v>
      </c>
      <c r="G1285" s="145">
        <f>110/1000</f>
        <v>0.11</v>
      </c>
      <c r="H1285" s="146">
        <f>+PI()*G1285^2/4</f>
        <v>9.5033177771091243E-3</v>
      </c>
      <c r="I1285" s="147">
        <f>+D1271+O1271</f>
        <v>335.25053255572345</v>
      </c>
      <c r="J1285" s="261">
        <f>+D1285</f>
        <v>335.76984623140925</v>
      </c>
      <c r="K1285" s="147">
        <f>+I1285-J1285</f>
        <v>-0.5193136756857939</v>
      </c>
      <c r="L1285" s="262">
        <f>(-2*POWER(2*9.81*G1285*ABS(K1285)/F1285,0.5))*(LOG10(($D$2/(3.7*G1285))+((2.51*$D$3*POWER(F1285,0.5))/(G1285*POWER(2*9.81*G1285*ABS(K1285),0.5)))))</f>
        <v>0.54855626275947533</v>
      </c>
      <c r="M1285" s="146">
        <f>+IF(K1285&lt;0,-H1285*L1285,H1285*L1285)</f>
        <v>-5.2131044836266661E-3</v>
      </c>
      <c r="N1285" s="142">
        <f>+M1285/K1285</f>
        <v>1.0038450223253524E-2</v>
      </c>
      <c r="O1285" s="311">
        <f>2*M1288/N1288</f>
        <v>5.1410979449894461E-4</v>
      </c>
    </row>
    <row r="1286" spans="2:15" x14ac:dyDescent="0.25">
      <c r="B1286" s="141"/>
      <c r="C1286" s="142"/>
      <c r="D1286" s="142"/>
      <c r="E1286" s="144" t="s">
        <v>171</v>
      </c>
      <c r="F1286" s="143">
        <v>283.68</v>
      </c>
      <c r="G1286" s="143">
        <f>75/1000</f>
        <v>7.4999999999999997E-2</v>
      </c>
      <c r="H1286" s="146">
        <f>+PI()*G1286^2/4</f>
        <v>4.4178646691106467E-3</v>
      </c>
      <c r="I1286" s="147">
        <f>+D1281+O1281</f>
        <v>335.31535634896898</v>
      </c>
      <c r="J1286" s="261">
        <f>+D1285</f>
        <v>335.76984623140925</v>
      </c>
      <c r="K1286" s="147">
        <f>+I1286-J1286</f>
        <v>-0.45448988244027078</v>
      </c>
      <c r="L1286" s="262">
        <f>(-2*POWER(2*9.81*G1286*ABS(K1286)/F1286,0.5))*(LOG10(($D$2/(3.7*G1286))+((2.51*$D$3*POWER(F1286,0.5))/(G1286*POWER(2*9.81*G1286*ABS(K1286),0.5)))))</f>
        <v>0.30627433697305828</v>
      </c>
      <c r="M1286" s="146">
        <f>+IF(K1286&lt;0,-H1286*L1286,H1286*L1286)</f>
        <v>-1.3530785723685629E-3</v>
      </c>
      <c r="N1286" s="142">
        <f>+M1286/K1286</f>
        <v>2.9771368398863862E-3</v>
      </c>
      <c r="O1286" s="311"/>
    </row>
    <row r="1287" spans="2:15" x14ac:dyDescent="0.25">
      <c r="B1287" s="141"/>
      <c r="C1287" s="142"/>
      <c r="D1287" s="142"/>
      <c r="E1287" s="144" t="s">
        <v>170</v>
      </c>
      <c r="F1287" s="143">
        <v>372.26</v>
      </c>
      <c r="G1287" s="145">
        <f>110/1000</f>
        <v>0.11</v>
      </c>
      <c r="H1287" s="146">
        <f>+PI()*G1287^2/4</f>
        <v>9.5033177771091243E-3</v>
      </c>
      <c r="I1287" s="147">
        <v>339.29610096713299</v>
      </c>
      <c r="J1287" s="261">
        <f>+D1285</f>
        <v>335.76984623140925</v>
      </c>
      <c r="K1287" s="147">
        <f>+I1287-J1287</f>
        <v>3.5262547357237395</v>
      </c>
      <c r="L1287" s="262">
        <f>(-2*POWER(2*9.81*G1287*ABS(K1287)/F1287,0.5))*(LOG10(($D$2/(3.7*G1287))+((2.51*$D$3*POWER(F1287,0.5))/(G1287*POWER(2*9.81*G1287*ABS(K1287),0.5)))))</f>
        <v>1.0817567530974574</v>
      </c>
      <c r="M1287" s="146">
        <f>+IF(K1287&lt;0,-H1287*L1287,H1287*L1287)</f>
        <v>1.0280278182218914E-2</v>
      </c>
      <c r="N1287" s="142">
        <f>+M1287/K1287</f>
        <v>2.9153532437891099E-3</v>
      </c>
      <c r="O1287" s="311"/>
    </row>
    <row r="1288" spans="2:15" ht="16.5" thickBot="1" x14ac:dyDescent="0.35">
      <c r="B1288" s="299"/>
      <c r="C1288" s="300"/>
      <c r="D1288" s="300"/>
      <c r="E1288" s="300"/>
      <c r="F1288" s="300"/>
      <c r="G1288" s="300"/>
      <c r="H1288" s="300"/>
      <c r="I1288" s="300"/>
      <c r="J1288" s="300"/>
      <c r="K1288" s="300"/>
      <c r="L1288" s="301" t="s">
        <v>166</v>
      </c>
      <c r="M1288" s="302">
        <f>+SUM(M1285:M1287)-C1285</f>
        <v>4.0951262236851166E-6</v>
      </c>
      <c r="N1288" s="303">
        <f>+SUM(N1285:N1287)</f>
        <v>1.5930940306929021E-2</v>
      </c>
      <c r="O1288" s="313"/>
    </row>
    <row r="1290" spans="2:15" ht="15.75" thickBot="1" x14ac:dyDescent="0.3"/>
    <row r="1291" spans="2:15" ht="15.75" thickBot="1" x14ac:dyDescent="0.3">
      <c r="B1291" s="131">
        <f>+B1252+1</f>
        <v>34</v>
      </c>
      <c r="D1291" s="297"/>
    </row>
    <row r="1292" spans="2:15" ht="32.25" thickBot="1" x14ac:dyDescent="0.3">
      <c r="B1292" s="125" t="s">
        <v>151</v>
      </c>
      <c r="C1292" s="298" t="s">
        <v>161</v>
      </c>
      <c r="D1292" s="298" t="s">
        <v>153</v>
      </c>
      <c r="E1292" s="125" t="s">
        <v>152</v>
      </c>
      <c r="F1292" s="125" t="s">
        <v>78</v>
      </c>
      <c r="G1292" s="125" t="s">
        <v>115</v>
      </c>
      <c r="H1292" s="125" t="s">
        <v>154</v>
      </c>
      <c r="I1292" s="125" t="s">
        <v>155</v>
      </c>
      <c r="J1292" s="125" t="s">
        <v>156</v>
      </c>
      <c r="K1292" s="125" t="s">
        <v>157</v>
      </c>
      <c r="L1292" s="125" t="s">
        <v>82</v>
      </c>
      <c r="M1292" s="125" t="s">
        <v>164</v>
      </c>
      <c r="N1292" s="125" t="s">
        <v>158</v>
      </c>
      <c r="O1292" s="309" t="s">
        <v>165</v>
      </c>
    </row>
    <row r="1293" spans="2:15" x14ac:dyDescent="0.25">
      <c r="B1293" s="132" t="s">
        <v>127</v>
      </c>
      <c r="C1293" s="133">
        <f>2.97/1000</f>
        <v>2.97E-3</v>
      </c>
      <c r="D1293" s="134">
        <f>+D1254+O1254</f>
        <v>336.45955906127654</v>
      </c>
      <c r="E1293" s="135" t="s">
        <v>110</v>
      </c>
      <c r="F1293" s="136">
        <v>310.83</v>
      </c>
      <c r="G1293" s="137">
        <f>110/1000</f>
        <v>0.11</v>
      </c>
      <c r="H1293" s="138">
        <f>+PI()*G1293^2/4</f>
        <v>9.5033177771091243E-3</v>
      </c>
      <c r="I1293" s="134">
        <v>339.29610096713299</v>
      </c>
      <c r="J1293" s="134">
        <f>+D1293</f>
        <v>336.45955906127654</v>
      </c>
      <c r="K1293" s="134">
        <f>+I1293-J1293</f>
        <v>2.8365419058564498</v>
      </c>
      <c r="L1293" s="133">
        <f>(-2*POWER(2*9.81*G1293*ABS(K1293)/F1293,0.5))*(LOG10(($D$2/(3.7*G1293))+((2.51*$D$3*POWER(F1293,0.5))/(G1293*POWER(2*9.81*G1293*ABS(K1293),0.5)))))</f>
        <v>1.0595434185014232</v>
      </c>
      <c r="M1293" s="139">
        <f>+IF(K1293&lt;0,-H1293*L1293,H1293*L1293)</f>
        <v>1.0069177804663548E-2</v>
      </c>
      <c r="N1293" s="133">
        <f>+M1293/K1293</f>
        <v>3.549807525802555E-3</v>
      </c>
      <c r="O1293" s="310">
        <f>2*M1295/N1295</f>
        <v>4.1993062777915234E-4</v>
      </c>
    </row>
    <row r="1294" spans="2:15" x14ac:dyDescent="0.25">
      <c r="B1294" s="141"/>
      <c r="C1294" s="142"/>
      <c r="D1294" s="143"/>
      <c r="E1294" s="144" t="s">
        <v>138</v>
      </c>
      <c r="F1294" s="143">
        <v>240.22</v>
      </c>
      <c r="G1294" s="145">
        <f>110/1000</f>
        <v>0.11</v>
      </c>
      <c r="H1294" s="146">
        <f>+PI()*G1294^2/4</f>
        <v>9.5033177771091243E-3</v>
      </c>
      <c r="I1294" s="147">
        <f>+D1258+O1258</f>
        <v>335.2890560863292</v>
      </c>
      <c r="J1294" s="147">
        <f>+D1293</f>
        <v>336.45955906127654</v>
      </c>
      <c r="K1294" s="147">
        <f>+I1294-J1294</f>
        <v>-1.1705029749473397</v>
      </c>
      <c r="L1294" s="142">
        <f>(-2*POWER(2*9.81*G1294*ABS(K1294)/F1294,0.5))*(LOG10(($D$2/(3.7*G1294))+((2.51*$D$3*POWER(F1294,0.5))/(G1294*POWER(2*9.81*G1294*ABS(K1294),0.5)))))</f>
        <v>0.74680859287750279</v>
      </c>
      <c r="M1294" s="146">
        <f>+IF(K1294&lt;0,-H1294*L1294,H1294*L1294)</f>
        <v>-7.0971593767906226E-3</v>
      </c>
      <c r="N1294" s="142">
        <f>+M1294/K1294</f>
        <v>6.063341596470458E-3</v>
      </c>
      <c r="O1294" s="311"/>
    </row>
    <row r="1295" spans="2:15" ht="15.75" x14ac:dyDescent="0.3">
      <c r="B1295" s="141"/>
      <c r="C1295" s="142"/>
      <c r="D1295" s="143"/>
      <c r="E1295" s="144"/>
      <c r="F1295" s="143"/>
      <c r="G1295" s="145"/>
      <c r="H1295" s="146"/>
      <c r="I1295" s="147"/>
      <c r="J1295" s="147"/>
      <c r="K1295" s="147"/>
      <c r="L1295" s="149" t="s">
        <v>166</v>
      </c>
      <c r="M1295" s="150">
        <f>+SUM(M1293:M1294)-C1293</f>
        <v>2.0184278729253567E-6</v>
      </c>
      <c r="N1295" s="151">
        <f>+SUM(N1293:N1294)</f>
        <v>9.6131491222730125E-3</v>
      </c>
      <c r="O1295" s="311"/>
    </row>
    <row r="1296" spans="2:15" x14ac:dyDescent="0.25">
      <c r="B1296" s="141"/>
      <c r="C1296" s="142"/>
      <c r="D1296" s="143"/>
      <c r="E1296" s="144"/>
      <c r="F1296" s="142"/>
      <c r="G1296" s="142"/>
      <c r="H1296" s="146"/>
      <c r="I1296" s="152"/>
      <c r="J1296" s="142"/>
      <c r="K1296" s="142"/>
      <c r="L1296" s="142"/>
      <c r="M1296" s="142"/>
      <c r="N1296" s="142"/>
      <c r="O1296" s="312"/>
    </row>
    <row r="1297" spans="2:15" x14ac:dyDescent="0.25">
      <c r="B1297" s="154" t="s">
        <v>128</v>
      </c>
      <c r="C1297" s="142">
        <f>3.73/1000</f>
        <v>3.7299999999999998E-3</v>
      </c>
      <c r="D1297" s="147">
        <f>+D1258+O1258</f>
        <v>335.2890560863292</v>
      </c>
      <c r="E1297" s="144" t="s">
        <v>138</v>
      </c>
      <c r="F1297" s="143">
        <v>240.22</v>
      </c>
      <c r="G1297" s="155">
        <f>110/1000</f>
        <v>0.11</v>
      </c>
      <c r="H1297" s="146">
        <f>+PI()*G1297^2/4</f>
        <v>9.5033177771091243E-3</v>
      </c>
      <c r="I1297" s="156">
        <f>+D1293+O1293</f>
        <v>336.45997899190434</v>
      </c>
      <c r="J1297" s="147">
        <f>+D1297</f>
        <v>335.2890560863292</v>
      </c>
      <c r="K1297" s="147">
        <f>+I1297-J1297</f>
        <v>1.1709229055751393</v>
      </c>
      <c r="L1297" s="142">
        <f>(-2*POWER(2*9.81*G1297*ABS(K1297)/F1297,0.5))*(LOG10(($D$2/(3.7*G1297))+((2.51*$D$3*POWER(F1297,0.5))/(G1297*POWER(2*9.81*G1297*ABS(K1297),0.5)))))</f>
        <v>0.74695826368055918</v>
      </c>
      <c r="M1297" s="146">
        <f>+IF(K1297&lt;0,-H1297*L1297,H1297*L1297)</f>
        <v>7.0985817459940231E-3</v>
      </c>
      <c r="N1297" s="142">
        <f>+M1297/K1297</f>
        <v>6.0623818290644069E-3</v>
      </c>
      <c r="O1297" s="311">
        <f>2*M1300/N1300</f>
        <v>6.1378565959391523E-4</v>
      </c>
    </row>
    <row r="1298" spans="2:15" x14ac:dyDescent="0.25">
      <c r="B1298" s="141"/>
      <c r="C1298" s="142"/>
      <c r="D1298" s="143"/>
      <c r="E1298" s="144" t="s">
        <v>139</v>
      </c>
      <c r="F1298" s="147">
        <v>237.3</v>
      </c>
      <c r="G1298" s="155">
        <f>110/1000</f>
        <v>0.11</v>
      </c>
      <c r="H1298" s="146">
        <f>+PI()*G1298^2/4</f>
        <v>9.5033177771091243E-3</v>
      </c>
      <c r="I1298" s="156">
        <f>+D1263+O1263</f>
        <v>335.09622332180425</v>
      </c>
      <c r="J1298" s="147">
        <f>+D1297</f>
        <v>335.2890560863292</v>
      </c>
      <c r="K1298" s="147">
        <f>+I1298-J1298</f>
        <v>-0.19283276452495102</v>
      </c>
      <c r="L1298" s="142">
        <f>(-2*POWER(2*9.81*G1298*ABS(K1298)/F1298,0.5))*(LOG10(($D$2/(3.7*G1298))+((2.51*$D$3*POWER(F1298,0.5))/(G1298*POWER(2*9.81*G1298*ABS(K1298),0.5)))))</f>
        <v>0.27275117219926764</v>
      </c>
      <c r="M1298" s="146">
        <f>+IF(K1298&lt;0,-H1298*L1298,H1298*L1298)</f>
        <v>-2.5920410634886521E-3</v>
      </c>
      <c r="N1298" s="142">
        <f>+M1298/K1298</f>
        <v>1.3441912062372901E-2</v>
      </c>
      <c r="O1298" s="311"/>
    </row>
    <row r="1299" spans="2:15" x14ac:dyDescent="0.25">
      <c r="B1299" s="141"/>
      <c r="C1299" s="142"/>
      <c r="D1299" s="143"/>
      <c r="E1299" s="144" t="s">
        <v>112</v>
      </c>
      <c r="F1299" s="143">
        <v>401.36</v>
      </c>
      <c r="G1299" s="155">
        <f>110/1000</f>
        <v>0.11</v>
      </c>
      <c r="H1299" s="146">
        <f>+PI()*G1299^2/4</f>
        <v>9.5033177771091243E-3</v>
      </c>
      <c r="I1299" s="156">
        <f>+D1271+O1271</f>
        <v>335.25053255572345</v>
      </c>
      <c r="J1299" s="147">
        <f>+D1297</f>
        <v>335.2890560863292</v>
      </c>
      <c r="K1299" s="147">
        <f>+I1299-J1299</f>
        <v>-3.8523530605743872E-2</v>
      </c>
      <c r="L1299" s="142">
        <f>(-2*POWER(2*9.81*G1299*ABS(K1299)/F1299,0.5))*(LOG10(($D$2/(3.7*G1299))+((2.51*$D$3*POWER(F1299,0.5))/(G1299*POWER(2*9.81*G1299*ABS(K1299),0.5)))))</f>
        <v>8.0441900324634635E-2</v>
      </c>
      <c r="M1299" s="146">
        <f>+IF(K1299&lt;0,-H1299*L1299,H1299*L1299)</f>
        <v>-7.6446494137954058E-4</v>
      </c>
      <c r="N1299" s="142">
        <f>+M1299/K1299</f>
        <v>1.9844103833659487E-2</v>
      </c>
      <c r="O1299" s="311"/>
    </row>
    <row r="1300" spans="2:15" ht="15.75" x14ac:dyDescent="0.3">
      <c r="B1300" s="141"/>
      <c r="C1300" s="142"/>
      <c r="D1300" s="143"/>
      <c r="E1300" s="144"/>
      <c r="F1300" s="143"/>
      <c r="G1300" s="155"/>
      <c r="H1300" s="146"/>
      <c r="I1300" s="156"/>
      <c r="J1300" s="147"/>
      <c r="K1300" s="147"/>
      <c r="L1300" s="149" t="s">
        <v>166</v>
      </c>
      <c r="M1300" s="150">
        <f>+SUM(M1297:M1299)-C1297</f>
        <v>1.2075741125831124E-5</v>
      </c>
      <c r="N1300" s="151">
        <f>+SUM(N1297:N1299)</f>
        <v>3.9348397725096795E-2</v>
      </c>
      <c r="O1300" s="312"/>
    </row>
    <row r="1301" spans="2:15" x14ac:dyDescent="0.25">
      <c r="B1301" s="141"/>
      <c r="C1301" s="142"/>
      <c r="D1301" s="143"/>
      <c r="E1301" s="144"/>
      <c r="F1301" s="142"/>
      <c r="G1301" s="142"/>
      <c r="H1301" s="146"/>
      <c r="I1301" s="152"/>
      <c r="J1301" s="143"/>
      <c r="K1301" s="142"/>
      <c r="L1301" s="142"/>
      <c r="M1301" s="142"/>
      <c r="N1301" s="142"/>
      <c r="O1301" s="312"/>
    </row>
    <row r="1302" spans="2:15" x14ac:dyDescent="0.25">
      <c r="B1302" s="154" t="s">
        <v>141</v>
      </c>
      <c r="C1302" s="179">
        <f>1.9/1000</f>
        <v>1.9E-3</v>
      </c>
      <c r="D1302" s="147">
        <f>+D1263+O1263</f>
        <v>335.09622332180425</v>
      </c>
      <c r="E1302" s="144" t="s">
        <v>139</v>
      </c>
      <c r="F1302" s="147">
        <v>237.3</v>
      </c>
      <c r="G1302" s="155">
        <f>110/1000</f>
        <v>0.11</v>
      </c>
      <c r="H1302" s="146">
        <f>+PI()*G1302^2/4</f>
        <v>9.5033177771091243E-3</v>
      </c>
      <c r="I1302" s="156">
        <f>+D1297+O1297</f>
        <v>335.28966987198879</v>
      </c>
      <c r="J1302" s="147">
        <f>+D1302</f>
        <v>335.09622332180425</v>
      </c>
      <c r="K1302" s="147">
        <f>+I1302-J1302</f>
        <v>0.1934465501845466</v>
      </c>
      <c r="L1302" s="142">
        <f>(-2*POWER(2*9.81*G1302*ABS(K1302)/F1302,0.5))*(LOG10(($D$2/(3.7*G1302))+((2.51*$D$3*POWER(F1302,0.5))/(G1302*POWER(2*9.81*G1302*ABS(K1302),0.5)))))</f>
        <v>0.27324241518708448</v>
      </c>
      <c r="M1302" s="146">
        <f>+IF(K1302&lt;0,-H1302*L1302,H1302*L1302)</f>
        <v>2.596709501707652E-3</v>
      </c>
      <c r="N1302" s="142">
        <f>+M1302/K1302</f>
        <v>1.3423395243959689E-2</v>
      </c>
      <c r="O1302" s="311">
        <f>2*M1304/N1304</f>
        <v>6.2105031240102524E-4</v>
      </c>
    </row>
    <row r="1303" spans="2:15" x14ac:dyDescent="0.25">
      <c r="B1303" s="141"/>
      <c r="C1303" s="142"/>
      <c r="D1303" s="143"/>
      <c r="E1303" s="144" t="s">
        <v>117</v>
      </c>
      <c r="F1303" s="143">
        <v>401.35</v>
      </c>
      <c r="G1303" s="143">
        <f>75/1000</f>
        <v>7.4999999999999997E-2</v>
      </c>
      <c r="H1303" s="146">
        <f>+PI()*G1303^2/4</f>
        <v>4.4178646691106467E-3</v>
      </c>
      <c r="I1303" s="156">
        <f>+D1267+O1267</f>
        <v>334.89764486003963</v>
      </c>
      <c r="J1303" s="147">
        <f>+D1302</f>
        <v>335.09622332180425</v>
      </c>
      <c r="K1303" s="147">
        <f>+I1303-J1303</f>
        <v>-0.1985784617646118</v>
      </c>
      <c r="L1303" s="142">
        <f>(-2*POWER(2*9.81*G1303*ABS(K1303)/F1303,0.5))*(LOG10(($D$2/(3.7*G1303))+((2.51*$D$3*POWER(F1303,0.5))/(G1303*POWER(2*9.81*G1303*ABS(K1303),0.5)))))</f>
        <v>0.15651451272941966</v>
      </c>
      <c r="M1303" s="146">
        <f>+IF(K1303&lt;0,-H1303*L1303,H1303*L1303)</f>
        <v>-6.9145993599037164E-4</v>
      </c>
      <c r="N1303" s="142">
        <f>+M1303/K1303</f>
        <v>3.4820490089705947E-3</v>
      </c>
      <c r="O1303" s="311"/>
    </row>
    <row r="1304" spans="2:15" ht="15.75" x14ac:dyDescent="0.3">
      <c r="B1304" s="141"/>
      <c r="C1304" s="142"/>
      <c r="D1304" s="143"/>
      <c r="E1304" s="144"/>
      <c r="F1304" s="142"/>
      <c r="G1304" s="142"/>
      <c r="H1304" s="146"/>
      <c r="I1304" s="152"/>
      <c r="J1304" s="143"/>
      <c r="K1304" s="142"/>
      <c r="L1304" s="149" t="s">
        <v>166</v>
      </c>
      <c r="M1304" s="150">
        <f>+SUM(M1302:M1303)-C1302</f>
        <v>5.2495657172802346E-6</v>
      </c>
      <c r="N1304" s="151">
        <f>+SUM(N1302:N1303)</f>
        <v>1.6905444252930283E-2</v>
      </c>
      <c r="O1304" s="312"/>
    </row>
    <row r="1305" spans="2:15" ht="15.75" x14ac:dyDescent="0.3">
      <c r="B1305" s="141"/>
      <c r="C1305" s="142"/>
      <c r="D1305" s="143"/>
      <c r="E1305" s="144"/>
      <c r="F1305" s="142"/>
      <c r="G1305" s="142"/>
      <c r="H1305" s="146"/>
      <c r="I1305" s="152"/>
      <c r="J1305" s="143"/>
      <c r="K1305" s="142"/>
      <c r="L1305" s="149"/>
      <c r="M1305" s="150"/>
      <c r="N1305" s="151"/>
      <c r="O1305" s="312"/>
    </row>
    <row r="1306" spans="2:15" x14ac:dyDescent="0.25">
      <c r="B1306" s="154" t="s">
        <v>145</v>
      </c>
      <c r="C1306" s="143">
        <f>1.95/1000</f>
        <v>1.9499999999999999E-3</v>
      </c>
      <c r="D1306" s="147">
        <f>+D1267+O1267</f>
        <v>334.89764486003963</v>
      </c>
      <c r="E1306" s="144" t="s">
        <v>117</v>
      </c>
      <c r="F1306" s="143">
        <v>401.35</v>
      </c>
      <c r="G1306" s="143">
        <f>75/1000</f>
        <v>7.4999999999999997E-2</v>
      </c>
      <c r="H1306" s="146">
        <f>+PI()*G1306^2/4</f>
        <v>4.4178646691106467E-3</v>
      </c>
      <c r="I1306" s="147">
        <f>+D1302+O1302</f>
        <v>335.09684437211666</v>
      </c>
      <c r="J1306" s="147">
        <f>+D1306</f>
        <v>334.89764486003963</v>
      </c>
      <c r="K1306" s="147">
        <f>+I1306-J1306</f>
        <v>0.19919951207702979</v>
      </c>
      <c r="L1306" s="262">
        <f>(-2*POWER(2*9.81*G1306*ABS(K1306)/F1306,0.5))*(LOG10(($D$2/(3.7*G1306))+((2.51*$D$3*POWER(F1306,0.5))/(G1306*POWER(2*9.81*G1306*ABS(K1306),0.5)))))</f>
        <v>0.15679556124768385</v>
      </c>
      <c r="M1306" s="146">
        <f>+IF(K1306&lt;0,-H1306*L1306,H1306*L1306)</f>
        <v>6.9270157030951695E-4</v>
      </c>
      <c r="N1306" s="142">
        <f>+M1306/K1306</f>
        <v>3.4774260392849334E-3</v>
      </c>
      <c r="O1306" s="311">
        <f>2*M1308/N1308</f>
        <v>6.2396576067745612E-4</v>
      </c>
    </row>
    <row r="1307" spans="2:15" x14ac:dyDescent="0.25">
      <c r="B1307" s="141"/>
      <c r="C1307" s="142"/>
      <c r="D1307" s="143"/>
      <c r="E1307" s="144" t="s">
        <v>167</v>
      </c>
      <c r="F1307" s="143">
        <v>249.85</v>
      </c>
      <c r="G1307" s="143">
        <f>75/1000</f>
        <v>7.4999999999999997E-2</v>
      </c>
      <c r="H1307" s="146">
        <f>+PI()*G1307^2/4</f>
        <v>4.4178646691106467E-3</v>
      </c>
      <c r="I1307" s="147">
        <f>+D1271+O1271</f>
        <v>335.25053255572345</v>
      </c>
      <c r="J1307" s="147">
        <f>+D1306</f>
        <v>334.89764486003963</v>
      </c>
      <c r="K1307" s="147">
        <f>+I1307-J1307</f>
        <v>0.35288769568381895</v>
      </c>
      <c r="L1307" s="142">
        <f>(-2*POWER(2*9.81*G1307*ABS(K1307)/F1307,0.5))*(LOG10(($D$2/(3.7*G1307))+((2.51*$D$3*POWER(F1307,0.5))/(G1307*POWER(2*9.81*G1307*ABS(K1307),0.5)))))</f>
        <v>0.28509176361181898</v>
      </c>
      <c r="M1307" s="146">
        <f>+IF(K1307&lt;0,-H1307*L1307,H1307*L1307)</f>
        <v>1.2594968299150995E-3</v>
      </c>
      <c r="N1307" s="142">
        <f>+M1307/K1307</f>
        <v>3.5691151755078082E-3</v>
      </c>
      <c r="O1307" s="311"/>
    </row>
    <row r="1308" spans="2:15" ht="15.75" x14ac:dyDescent="0.3">
      <c r="B1308" s="141"/>
      <c r="C1308" s="142"/>
      <c r="D1308" s="152"/>
      <c r="E1308" s="144"/>
      <c r="F1308" s="142"/>
      <c r="G1308" s="142"/>
      <c r="H1308" s="146"/>
      <c r="I1308" s="152"/>
      <c r="J1308" s="143"/>
      <c r="K1308" s="142"/>
      <c r="L1308" s="149" t="s">
        <v>166</v>
      </c>
      <c r="M1308" s="150">
        <f>+SUM(M1306:M1307)-C1306</f>
        <v>2.1984002246165993E-6</v>
      </c>
      <c r="N1308" s="151">
        <f>+SUM(N1306:N1307)</f>
        <v>7.0465412147927417E-3</v>
      </c>
      <c r="O1308" s="312"/>
    </row>
    <row r="1309" spans="2:15" x14ac:dyDescent="0.25">
      <c r="B1309" s="141"/>
      <c r="C1309" s="142"/>
      <c r="D1309" s="152"/>
      <c r="E1309" s="144"/>
      <c r="F1309" s="142"/>
      <c r="G1309" s="142"/>
      <c r="H1309" s="146"/>
      <c r="I1309" s="152"/>
      <c r="J1309" s="143"/>
      <c r="K1309" s="142"/>
      <c r="L1309" s="142"/>
      <c r="M1309" s="142"/>
      <c r="N1309" s="142"/>
      <c r="O1309" s="312"/>
    </row>
    <row r="1310" spans="2:15" x14ac:dyDescent="0.25">
      <c r="B1310" s="154" t="s">
        <v>146</v>
      </c>
      <c r="C1310" s="143">
        <f>4.52/1000</f>
        <v>4.5199999999999997E-3</v>
      </c>
      <c r="D1310" s="156">
        <f>+D1271+O1271</f>
        <v>335.25053255572345</v>
      </c>
      <c r="E1310" s="144" t="s">
        <v>112</v>
      </c>
      <c r="F1310" s="143">
        <v>401.36</v>
      </c>
      <c r="G1310" s="145">
        <f>110/1000</f>
        <v>0.11</v>
      </c>
      <c r="H1310" s="146">
        <f>+PI()*G1310^2/4</f>
        <v>9.5033177771091243E-3</v>
      </c>
      <c r="I1310" s="156">
        <f>+D1297+O1297</f>
        <v>335.28966987198879</v>
      </c>
      <c r="J1310" s="147">
        <f>+D1310</f>
        <v>335.25053255572345</v>
      </c>
      <c r="K1310" s="147">
        <f>+I1310-J1310</f>
        <v>3.913731626533945E-2</v>
      </c>
      <c r="L1310" s="142">
        <f>(-2*POWER(2*9.81*G1310*ABS(K1310)/F1310,0.5))*(LOG10(($D$2/(3.7*G1310))+((2.51*$D$3*POWER(F1310,0.5))/(G1310*POWER(2*9.81*G1310*ABS(K1310),0.5)))))</f>
        <v>8.1179557742279779E-2</v>
      </c>
      <c r="M1310" s="146">
        <f>+IF(K1310&lt;0,-H1310*L1310,H1310*L1310)</f>
        <v>7.7147513423006411E-4</v>
      </c>
      <c r="N1310" s="142">
        <f>+M1310/K1310</f>
        <v>1.9712009096374685E-2</v>
      </c>
      <c r="O1310" s="311">
        <f>2*M1314/N1314</f>
        <v>5.8660002715865483E-4</v>
      </c>
    </row>
    <row r="1311" spans="2:15" x14ac:dyDescent="0.25">
      <c r="B1311" s="141"/>
      <c r="C1311" s="142"/>
      <c r="D1311" s="152"/>
      <c r="E1311" s="144" t="s">
        <v>167</v>
      </c>
      <c r="F1311" s="143">
        <v>249.85</v>
      </c>
      <c r="G1311" s="145">
        <f>75/1000</f>
        <v>7.4999999999999997E-2</v>
      </c>
      <c r="H1311" s="146">
        <f>+PI()*G1311^2/4</f>
        <v>4.4178646691106467E-3</v>
      </c>
      <c r="I1311" s="156">
        <f>+D1306+O1306</f>
        <v>334.8982688258003</v>
      </c>
      <c r="J1311" s="147">
        <f>+D1310</f>
        <v>335.25053255572345</v>
      </c>
      <c r="K1311" s="147">
        <f>+I1311-J1311</f>
        <v>-0.35226372992315191</v>
      </c>
      <c r="L1311" s="142">
        <f>(-2*POWER(2*9.81*G1311*ABS(K1311)/F1311,0.5))*(LOG10(($D$2/(3.7*G1311))+((2.51*$D$3*POWER(F1311,0.5))/(G1311*POWER(2*9.81*G1311*ABS(K1311),0.5)))))</f>
        <v>0.28480485188767879</v>
      </c>
      <c r="M1311" s="146">
        <f>+IF(K1311&lt;0,-H1311*L1311,H1311*L1311)</f>
        <v>-1.2582292927458669E-3</v>
      </c>
      <c r="N1311" s="142">
        <f>+M1311/K1311</f>
        <v>3.5718388975792535E-3</v>
      </c>
      <c r="O1311" s="311"/>
    </row>
    <row r="1312" spans="2:15" x14ac:dyDescent="0.25">
      <c r="B1312" s="141"/>
      <c r="C1312" s="142"/>
      <c r="D1312" s="152"/>
      <c r="E1312" s="144" t="s">
        <v>140</v>
      </c>
      <c r="F1312" s="143">
        <v>298.01</v>
      </c>
      <c r="G1312" s="145">
        <f>63/1000</f>
        <v>6.3E-2</v>
      </c>
      <c r="H1312" s="146">
        <f>+PI()*G1312^2/4</f>
        <v>3.1172453105244723E-3</v>
      </c>
      <c r="I1312" s="156">
        <f>+D1277+O1277</f>
        <v>335.21158803612821</v>
      </c>
      <c r="J1312" s="147">
        <f>+D1310</f>
        <v>335.25053255572345</v>
      </c>
      <c r="K1312" s="147">
        <f>+I1312-J1312</f>
        <v>-3.8944519595247584E-2</v>
      </c>
      <c r="L1312" s="142">
        <f>(-2*POWER(2*9.81*G1312*ABS(K1312)/F1312,0.5))*(LOG10(($D$2/(3.7*G1312))+((2.51*$D$3*POWER(F1312,0.5))/(G1312*POWER(2*9.81*G1312*ABS(K1312),0.5)))))</f>
        <v>6.3511553264806786E-2</v>
      </c>
      <c r="M1312" s="146">
        <f>+IF(K1312&lt;0,-H1312*L1312,H1312*L1312)</f>
        <v>-1.9798109157884419E-4</v>
      </c>
      <c r="N1312" s="142">
        <f>+M1312/K1312</f>
        <v>5.0836701450286707E-3</v>
      </c>
      <c r="O1312" s="311"/>
    </row>
    <row r="1313" spans="2:15" x14ac:dyDescent="0.25">
      <c r="B1313" s="141"/>
      <c r="C1313" s="142"/>
      <c r="D1313" s="142"/>
      <c r="E1313" s="144" t="s">
        <v>168</v>
      </c>
      <c r="F1313" s="143">
        <v>184.94</v>
      </c>
      <c r="G1313" s="145">
        <f>110/1000</f>
        <v>0.11</v>
      </c>
      <c r="H1313" s="146">
        <f>+PI()*G1313^2/4</f>
        <v>9.5033177771091243E-3</v>
      </c>
      <c r="I1313" s="156">
        <f>+D1285+O1285</f>
        <v>335.77036034120374</v>
      </c>
      <c r="J1313" s="147">
        <f>+D1310</f>
        <v>335.25053255572345</v>
      </c>
      <c r="K1313" s="147">
        <f>+I1313-J1313</f>
        <v>0.51982778548028818</v>
      </c>
      <c r="L1313" s="142">
        <f>(-2*POWER(2*9.81*G1313*ABS(K1313)/F1313,0.5))*(LOG10(($D$2/(3.7*G1313))+((2.51*$D$3*POWER(F1313,0.5))/(G1313*POWER(2*9.81*G1313*ABS(K1313),0.5)))))</f>
        <v>0.5488607836154088</v>
      </c>
      <c r="M1313" s="146">
        <f>+IF(K1313&lt;0,-H1313*L1313,H1313*L1313)</f>
        <v>5.2159984420903586E-3</v>
      </c>
      <c r="N1313" s="142">
        <f>+M1313/K1313</f>
        <v>1.0034089342244574E-2</v>
      </c>
      <c r="O1313" s="311"/>
    </row>
    <row r="1314" spans="2:15" ht="15.75" x14ac:dyDescent="0.3">
      <c r="B1314" s="141"/>
      <c r="C1314" s="142"/>
      <c r="D1314" s="142"/>
      <c r="E1314" s="142"/>
      <c r="F1314" s="142"/>
      <c r="G1314" s="142"/>
      <c r="H1314" s="146"/>
      <c r="I1314" s="152"/>
      <c r="J1314" s="143"/>
      <c r="K1314" s="142"/>
      <c r="L1314" s="149" t="s">
        <v>166</v>
      </c>
      <c r="M1314" s="150">
        <f>+SUM(M1310:M1313)-C1310</f>
        <v>1.1263191995711935E-5</v>
      </c>
      <c r="N1314" s="151">
        <f>+SUM(N1310:N1313)</f>
        <v>3.8401607481227187E-2</v>
      </c>
      <c r="O1314" s="312"/>
    </row>
    <row r="1315" spans="2:15" x14ac:dyDescent="0.25">
      <c r="B1315" s="141"/>
      <c r="C1315" s="142"/>
      <c r="D1315" s="142"/>
      <c r="E1315" s="142"/>
      <c r="F1315" s="142"/>
      <c r="G1315" s="142"/>
      <c r="H1315" s="146"/>
      <c r="I1315" s="142"/>
      <c r="J1315" s="143"/>
      <c r="K1315" s="142"/>
      <c r="L1315" s="142"/>
      <c r="M1315" s="142"/>
      <c r="N1315" s="142"/>
      <c r="O1315" s="312"/>
    </row>
    <row r="1316" spans="2:15" x14ac:dyDescent="0.25">
      <c r="B1316" s="154" t="s">
        <v>147</v>
      </c>
      <c r="C1316" s="142">
        <f>0.79/1000</f>
        <v>7.9000000000000001E-4</v>
      </c>
      <c r="D1316" s="147">
        <f>+D1277+O1277</f>
        <v>335.21158803612821</v>
      </c>
      <c r="E1316" s="144" t="s">
        <v>140</v>
      </c>
      <c r="F1316" s="143">
        <v>298.01</v>
      </c>
      <c r="G1316" s="143">
        <f>63/1000</f>
        <v>6.3E-2</v>
      </c>
      <c r="H1316" s="146">
        <f>+PI()*G1316^2/4</f>
        <v>3.1172453105244723E-3</v>
      </c>
      <c r="I1316" s="147">
        <f>+D1310+O1310</f>
        <v>335.25111915575059</v>
      </c>
      <c r="J1316" s="147">
        <f>+D1316</f>
        <v>335.21158803612821</v>
      </c>
      <c r="K1316" s="147">
        <f>+I1316-J1316</f>
        <v>3.9531119622381539E-2</v>
      </c>
      <c r="L1316" s="142">
        <f>(-2*POWER(2*9.81*G1316*ABS(K1316)/F1316,0.5))*(LOG10(($D$2/(3.7*G1316))+((2.51*$D$3*POWER(F1316,0.5))/(G1316*POWER(2*9.81*G1316*ABS(K1316),0.5)))))</f>
        <v>6.4071054946995054E-2</v>
      </c>
      <c r="M1316" s="146">
        <f>+IF(K1316&lt;0,-H1316*L1316,H1316*L1316)</f>
        <v>1.9972519557387612E-4</v>
      </c>
      <c r="N1316" s="142">
        <f>+M1316/K1316</f>
        <v>5.0523536262503596E-3</v>
      </c>
      <c r="O1316" s="311">
        <f>2*M1318/N1318</f>
        <v>5.9155871440967915E-4</v>
      </c>
    </row>
    <row r="1317" spans="2:15" x14ac:dyDescent="0.25">
      <c r="B1317" s="141"/>
      <c r="C1317" s="142"/>
      <c r="D1317" s="142"/>
      <c r="E1317" s="144" t="s">
        <v>169</v>
      </c>
      <c r="F1317" s="143">
        <v>119.71</v>
      </c>
      <c r="G1317" s="143">
        <f>63/1000</f>
        <v>6.3E-2</v>
      </c>
      <c r="H1317" s="146">
        <f>+PI()*G1317^2/4</f>
        <v>3.1172453105244723E-3</v>
      </c>
      <c r="I1317" s="147">
        <f>+D1281+O1281</f>
        <v>335.31535634896898</v>
      </c>
      <c r="J1317" s="147">
        <f>+D1316</f>
        <v>335.21158803612821</v>
      </c>
      <c r="K1317" s="147">
        <f>+I1317-J1317</f>
        <v>0.1037683128407707</v>
      </c>
      <c r="L1317" s="142">
        <f>(-2*POWER(2*9.81*G1317*ABS(K1317)/F1317,0.5))*(LOG10(($D$2/(3.7*G1317))+((2.51*$D$3*POWER(F1317,0.5))/(G1317*POWER(2*9.81*G1317*ABS(K1317),0.5)))))</f>
        <v>0.19037987623063057</v>
      </c>
      <c r="M1317" s="146">
        <f>+IF(K1317&lt;0,-H1317*L1317,H1317*L1317)</f>
        <v>5.9346077639816264E-4</v>
      </c>
      <c r="N1317" s="142">
        <f>+M1317/K1317</f>
        <v>5.7190943955001952E-3</v>
      </c>
      <c r="O1317" s="311"/>
    </row>
    <row r="1318" spans="2:15" ht="15.75" x14ac:dyDescent="0.3">
      <c r="B1318" s="141"/>
      <c r="C1318" s="142"/>
      <c r="D1318" s="142"/>
      <c r="E1318" s="142"/>
      <c r="F1318" s="142"/>
      <c r="G1318" s="142"/>
      <c r="H1318" s="146"/>
      <c r="I1318" s="142"/>
      <c r="J1318" s="142"/>
      <c r="K1318" s="142"/>
      <c r="L1318" s="149" t="s">
        <v>166</v>
      </c>
      <c r="M1318" s="150">
        <f>+SUM(M1316:M1317)-C1316</f>
        <v>3.1859719720387205E-6</v>
      </c>
      <c r="N1318" s="151">
        <f>+SUM(N1316:N1317)</f>
        <v>1.0771448021750556E-2</v>
      </c>
      <c r="O1318" s="312"/>
    </row>
    <row r="1319" spans="2:15" x14ac:dyDescent="0.25">
      <c r="B1319" s="141"/>
      <c r="C1319" s="142"/>
      <c r="D1319" s="142"/>
      <c r="E1319" s="142"/>
      <c r="F1319" s="142"/>
      <c r="G1319" s="142"/>
      <c r="H1319" s="146"/>
      <c r="I1319" s="142"/>
      <c r="J1319" s="142"/>
      <c r="K1319" s="142"/>
      <c r="L1319" s="142"/>
      <c r="M1319" s="142"/>
      <c r="N1319" s="142"/>
      <c r="O1319" s="312"/>
    </row>
    <row r="1320" spans="2:15" x14ac:dyDescent="0.25">
      <c r="B1320" s="154" t="s">
        <v>148</v>
      </c>
      <c r="C1320" s="142">
        <f>0.76/1000</f>
        <v>7.6000000000000004E-4</v>
      </c>
      <c r="D1320" s="147">
        <f>+D1281+O1281</f>
        <v>335.31535634896898</v>
      </c>
      <c r="E1320" s="144" t="s">
        <v>169</v>
      </c>
      <c r="F1320" s="143">
        <v>119.71</v>
      </c>
      <c r="G1320" s="143">
        <f>63/1000</f>
        <v>6.3E-2</v>
      </c>
      <c r="H1320" s="146">
        <f>+PI()*G1320^2/4</f>
        <v>3.1172453105244723E-3</v>
      </c>
      <c r="I1320" s="147">
        <f>+D1316+O1316</f>
        <v>335.21217959484261</v>
      </c>
      <c r="J1320" s="261">
        <f>+D1320</f>
        <v>335.31535634896898</v>
      </c>
      <c r="K1320" s="147">
        <f>+I1320-J1320</f>
        <v>-0.10317675412636618</v>
      </c>
      <c r="L1320" s="142">
        <f>(-2*POWER(2*9.81*G1320*ABS(K1320)/F1320,0.5))*(LOG10(($D$2/(3.7*G1320))+((2.51*$D$3*POWER(F1320,0.5))/(G1320*POWER(2*9.81*G1320*ABS(K1320),0.5)))))</f>
        <v>0.18975582580857511</v>
      </c>
      <c r="M1320" s="146">
        <f>+IF(K1320&lt;0,-H1320*L1320,H1320*L1320)</f>
        <v>-5.9151545814647944E-4</v>
      </c>
      <c r="N1320" s="142">
        <f>+M1320/K1320</f>
        <v>5.7330303046945856E-3</v>
      </c>
      <c r="O1320" s="311">
        <f>2*M1322/N1322</f>
        <v>5.5869391094019499E-4</v>
      </c>
    </row>
    <row r="1321" spans="2:15" x14ac:dyDescent="0.25">
      <c r="B1321" s="141"/>
      <c r="C1321" s="142"/>
      <c r="D1321" s="142"/>
      <c r="E1321" s="144" t="s">
        <v>122</v>
      </c>
      <c r="F1321" s="143">
        <v>283.68</v>
      </c>
      <c r="G1321" s="143">
        <f>75/1000</f>
        <v>7.4999999999999997E-2</v>
      </c>
      <c r="H1321" s="146">
        <f>+PI()*G1321^2/4</f>
        <v>4.4178646691106467E-3</v>
      </c>
      <c r="I1321" s="147">
        <f>+D1285+O1285</f>
        <v>335.77036034120374</v>
      </c>
      <c r="J1321" s="261">
        <f>+D1320</f>
        <v>335.31535634896898</v>
      </c>
      <c r="K1321" s="147">
        <f>+I1321-J1321</f>
        <v>0.45500399223476506</v>
      </c>
      <c r="L1321" s="262">
        <f>(-2*POWER(2*9.81*G1321*ABS(K1321)/F1321,0.5))*(LOG10(($D$2/(3.7*G1321))+((2.51*$D$3*POWER(F1321,0.5))/(G1321*POWER(2*9.81*G1321*ABS(K1321),0.5)))))</f>
        <v>0.30647118290169745</v>
      </c>
      <c r="M1321" s="146">
        <f>+IF(K1321&lt;0,-H1321*L1321,H1321*L1321)</f>
        <v>1.353948211041956E-3</v>
      </c>
      <c r="N1321" s="142">
        <f>+M1321/K1321</f>
        <v>2.9756842448612391E-3</v>
      </c>
      <c r="O1321" s="311"/>
    </row>
    <row r="1322" spans="2:15" ht="15.75" x14ac:dyDescent="0.3">
      <c r="B1322" s="141"/>
      <c r="C1322" s="142"/>
      <c r="D1322" s="142"/>
      <c r="E1322" s="142"/>
      <c r="F1322" s="142"/>
      <c r="G1322" s="142"/>
      <c r="H1322" s="142"/>
      <c r="I1322" s="142"/>
      <c r="J1322" s="142"/>
      <c r="K1322" s="142"/>
      <c r="L1322" s="149" t="s">
        <v>166</v>
      </c>
      <c r="M1322" s="150">
        <f>+SUM(M1320:M1321)-C1320</f>
        <v>2.4327528954765608E-6</v>
      </c>
      <c r="N1322" s="151">
        <f>+SUM(N1320:N1321)</f>
        <v>8.7087145495558238E-3</v>
      </c>
      <c r="O1322" s="312"/>
    </row>
    <row r="1323" spans="2:15" x14ac:dyDescent="0.25">
      <c r="B1323" s="154"/>
      <c r="C1323" s="142"/>
      <c r="D1323" s="142"/>
      <c r="E1323" s="142"/>
      <c r="F1323" s="142"/>
      <c r="G1323" s="142"/>
      <c r="H1323" s="142"/>
      <c r="I1323" s="142"/>
      <c r="J1323" s="142"/>
      <c r="K1323" s="142"/>
      <c r="L1323" s="142"/>
      <c r="M1323" s="142"/>
      <c r="N1323" s="142"/>
      <c r="O1323" s="312"/>
    </row>
    <row r="1324" spans="2:15" x14ac:dyDescent="0.25">
      <c r="B1324" s="154" t="s">
        <v>142</v>
      </c>
      <c r="C1324" s="142">
        <f>3.71/1000</f>
        <v>3.7099999999999998E-3</v>
      </c>
      <c r="D1324" s="147">
        <f>+D1285+O1285</f>
        <v>335.77036034120374</v>
      </c>
      <c r="E1324" s="144" t="s">
        <v>168</v>
      </c>
      <c r="F1324" s="143">
        <v>184.94</v>
      </c>
      <c r="G1324" s="145">
        <f>110/1000</f>
        <v>0.11</v>
      </c>
      <c r="H1324" s="146">
        <f>+PI()*G1324^2/4</f>
        <v>9.5033177771091243E-3</v>
      </c>
      <c r="I1324" s="147">
        <f>+D1310+O1310</f>
        <v>335.25111915575059</v>
      </c>
      <c r="J1324" s="261">
        <f>+D1324</f>
        <v>335.77036034120374</v>
      </c>
      <c r="K1324" s="147">
        <f>+I1324-J1324</f>
        <v>-0.51924118545315423</v>
      </c>
      <c r="L1324" s="262">
        <f>(-2*POWER(2*9.81*G1324*ABS(K1324)/F1324,0.5))*(LOG10(($D$2/(3.7*G1324))+((2.51*$D$3*POWER(F1324,0.5))/(G1324*POWER(2*9.81*G1324*ABS(K1324),0.5)))))</f>
        <v>0.54851331405013226</v>
      </c>
      <c r="M1324" s="146">
        <f>+IF(K1324&lt;0,-H1324*L1324,H1324*L1324)</f>
        <v>-5.2126963283936623E-3</v>
      </c>
      <c r="N1324" s="142">
        <f>+M1324/K1324</f>
        <v>1.0039065610414585E-2</v>
      </c>
      <c r="O1324" s="311">
        <f>2*M1327/N1327</f>
        <v>4.7014839132705652E-4</v>
      </c>
    </row>
    <row r="1325" spans="2:15" x14ac:dyDescent="0.25">
      <c r="B1325" s="141"/>
      <c r="C1325" s="142"/>
      <c r="D1325" s="142"/>
      <c r="E1325" s="144" t="s">
        <v>171</v>
      </c>
      <c r="F1325" s="143">
        <v>283.68</v>
      </c>
      <c r="G1325" s="143">
        <f>75/1000</f>
        <v>7.4999999999999997E-2</v>
      </c>
      <c r="H1325" s="146">
        <f>+PI()*G1325^2/4</f>
        <v>4.4178646691106467E-3</v>
      </c>
      <c r="I1325" s="147">
        <f>+D1320+O1320</f>
        <v>335.31591504287991</v>
      </c>
      <c r="J1325" s="261">
        <f>+D1324</f>
        <v>335.77036034120374</v>
      </c>
      <c r="K1325" s="147">
        <f>+I1325-J1325</f>
        <v>-0.45444529832383296</v>
      </c>
      <c r="L1325" s="262">
        <f>(-2*POWER(2*9.81*G1325*ABS(K1325)/F1325,0.5))*(LOG10(($D$2/(3.7*G1325))+((2.51*$D$3*POWER(F1325,0.5))/(G1325*POWER(2*9.81*G1325*ABS(K1325),0.5)))))</f>
        <v>0.30625726167769024</v>
      </c>
      <c r="M1325" s="146">
        <f>+IF(K1325&lt;0,-H1325*L1325,H1325*L1325)</f>
        <v>-1.3530031360244417E-3</v>
      </c>
      <c r="N1325" s="142">
        <f>+M1325/K1325</f>
        <v>2.9772629203444986E-3</v>
      </c>
      <c r="O1325" s="311"/>
    </row>
    <row r="1326" spans="2:15" x14ac:dyDescent="0.25">
      <c r="B1326" s="141"/>
      <c r="C1326" s="142"/>
      <c r="D1326" s="142"/>
      <c r="E1326" s="144" t="s">
        <v>170</v>
      </c>
      <c r="F1326" s="143">
        <v>372.26</v>
      </c>
      <c r="G1326" s="145">
        <f>110/1000</f>
        <v>0.11</v>
      </c>
      <c r="H1326" s="146">
        <f>+PI()*G1326^2/4</f>
        <v>9.5033177771091243E-3</v>
      </c>
      <c r="I1326" s="147">
        <v>339.29610096713299</v>
      </c>
      <c r="J1326" s="261">
        <f>+D1324</f>
        <v>335.77036034120374</v>
      </c>
      <c r="K1326" s="147">
        <f>+I1326-J1326</f>
        <v>3.5257406259292452</v>
      </c>
      <c r="L1326" s="262">
        <f>(-2*POWER(2*9.81*G1326*ABS(K1326)/F1326,0.5))*(LOG10(($D$2/(3.7*G1326))+((2.51*$D$3*POWER(F1326,0.5))/(G1326*POWER(2*9.81*G1326*ABS(K1326),0.5)))))</f>
        <v>1.0816690420279211</v>
      </c>
      <c r="M1326" s="146">
        <f>+IF(K1326&lt;0,-H1326*L1326,H1326*L1326)</f>
        <v>1.0279444636052539E-2</v>
      </c>
      <c r="N1326" s="142">
        <f>+M1326/K1326</f>
        <v>2.9155419319432455E-3</v>
      </c>
      <c r="O1326" s="311"/>
    </row>
    <row r="1327" spans="2:15" ht="16.5" thickBot="1" x14ac:dyDescent="0.35">
      <c r="B1327" s="299"/>
      <c r="C1327" s="300"/>
      <c r="D1327" s="300"/>
      <c r="E1327" s="300"/>
      <c r="F1327" s="300"/>
      <c r="G1327" s="300"/>
      <c r="H1327" s="300"/>
      <c r="I1327" s="300"/>
      <c r="J1327" s="300"/>
      <c r="K1327" s="300"/>
      <c r="L1327" s="301" t="s">
        <v>166</v>
      </c>
      <c r="M1327" s="302">
        <f>+SUM(M1324:M1326)-C1324</f>
        <v>3.7451716344352737E-6</v>
      </c>
      <c r="N1327" s="303">
        <f>+SUM(N1324:N1326)</f>
        <v>1.5931870462702329E-2</v>
      </c>
      <c r="O1327" s="313"/>
    </row>
    <row r="1329" spans="2:15" ht="15.75" thickBot="1" x14ac:dyDescent="0.3"/>
    <row r="1330" spans="2:15" ht="15.75" thickBot="1" x14ac:dyDescent="0.3">
      <c r="B1330" s="131">
        <f>+B1291+1</f>
        <v>35</v>
      </c>
      <c r="D1330" s="297"/>
    </row>
    <row r="1331" spans="2:15" ht="32.25" thickBot="1" x14ac:dyDescent="0.3">
      <c r="B1331" s="125" t="s">
        <v>151</v>
      </c>
      <c r="C1331" s="298" t="s">
        <v>161</v>
      </c>
      <c r="D1331" s="298" t="s">
        <v>153</v>
      </c>
      <c r="E1331" s="125" t="s">
        <v>152</v>
      </c>
      <c r="F1331" s="125" t="s">
        <v>78</v>
      </c>
      <c r="G1331" s="125" t="s">
        <v>115</v>
      </c>
      <c r="H1331" s="125" t="s">
        <v>154</v>
      </c>
      <c r="I1331" s="125" t="s">
        <v>155</v>
      </c>
      <c r="J1331" s="125" t="s">
        <v>156</v>
      </c>
      <c r="K1331" s="125" t="s">
        <v>157</v>
      </c>
      <c r="L1331" s="125" t="s">
        <v>82</v>
      </c>
      <c r="M1331" s="125" t="s">
        <v>164</v>
      </c>
      <c r="N1331" s="125" t="s">
        <v>158</v>
      </c>
      <c r="O1331" s="309" t="s">
        <v>165</v>
      </c>
    </row>
    <row r="1332" spans="2:15" x14ac:dyDescent="0.25">
      <c r="B1332" s="132" t="s">
        <v>127</v>
      </c>
      <c r="C1332" s="133">
        <f>2.97/1000</f>
        <v>2.97E-3</v>
      </c>
      <c r="D1332" s="134">
        <f>+D1293+O1293</f>
        <v>336.45997899190434</v>
      </c>
      <c r="E1332" s="135" t="s">
        <v>110</v>
      </c>
      <c r="F1332" s="136">
        <v>310.83</v>
      </c>
      <c r="G1332" s="137">
        <f>110/1000</f>
        <v>0.11</v>
      </c>
      <c r="H1332" s="138">
        <f>+PI()*G1332^2/4</f>
        <v>9.5033177771091243E-3</v>
      </c>
      <c r="I1332" s="134">
        <v>339.29610096713299</v>
      </c>
      <c r="J1332" s="134">
        <f>+D1332</f>
        <v>336.45997899190434</v>
      </c>
      <c r="K1332" s="134">
        <f>+I1332-J1332</f>
        <v>2.8361219752286502</v>
      </c>
      <c r="L1332" s="133">
        <f>(-2*POWER(2*9.81*G1332*ABS(K1332)/F1332,0.5))*(LOG10(($D$2/(3.7*G1332))+((2.51*$D$3*POWER(F1332,0.5))/(G1332*POWER(2*9.81*G1332*ABS(K1332),0.5)))))</f>
        <v>1.0594561615542497</v>
      </c>
      <c r="M1332" s="139">
        <f>+IF(K1332&lt;0,-H1332*L1332,H1332*L1332)</f>
        <v>1.0068348574166297E-2</v>
      </c>
      <c r="N1332" s="133">
        <f>+M1332/K1332</f>
        <v>3.5500407465213408E-3</v>
      </c>
      <c r="O1332" s="310">
        <f>2*M1334/N1334</f>
        <v>3.8400762730317518E-4</v>
      </c>
    </row>
    <row r="1333" spans="2:15" x14ac:dyDescent="0.25">
      <c r="B1333" s="141"/>
      <c r="C1333" s="142"/>
      <c r="D1333" s="143"/>
      <c r="E1333" s="144" t="s">
        <v>138</v>
      </c>
      <c r="F1333" s="143">
        <v>240.22</v>
      </c>
      <c r="G1333" s="145">
        <f>110/1000</f>
        <v>0.11</v>
      </c>
      <c r="H1333" s="146">
        <f>+PI()*G1333^2/4</f>
        <v>9.5033177771091243E-3</v>
      </c>
      <c r="I1333" s="147">
        <f>+D1297+O1297</f>
        <v>335.28966987198879</v>
      </c>
      <c r="J1333" s="147">
        <f>+D1332</f>
        <v>336.45997899190434</v>
      </c>
      <c r="K1333" s="147">
        <f>+I1333-J1333</f>
        <v>-1.1703091199155438</v>
      </c>
      <c r="L1333" s="142">
        <f>(-2*POWER(2*9.81*G1333*ABS(K1333)/F1333,0.5))*(LOG10(($D$2/(3.7*G1333))+((2.51*$D$3*POWER(F1333,0.5))/(G1333*POWER(2*9.81*G1333*ABS(K1333),0.5)))))</f>
        <v>0.74673949134755091</v>
      </c>
      <c r="M1333" s="146">
        <f>+IF(K1333&lt;0,-H1333*L1333,H1333*L1333)</f>
        <v>-7.0965026829926054E-3</v>
      </c>
      <c r="N1333" s="142">
        <f>+M1333/K1333</f>
        <v>6.0637848259310579E-3</v>
      </c>
      <c r="O1333" s="311"/>
    </row>
    <row r="1334" spans="2:15" ht="15.75" x14ac:dyDescent="0.3">
      <c r="B1334" s="141"/>
      <c r="C1334" s="142"/>
      <c r="D1334" s="143"/>
      <c r="E1334" s="144"/>
      <c r="F1334" s="143"/>
      <c r="G1334" s="145"/>
      <c r="H1334" s="146"/>
      <c r="I1334" s="147"/>
      <c r="J1334" s="147"/>
      <c r="K1334" s="147"/>
      <c r="L1334" s="149" t="s">
        <v>166</v>
      </c>
      <c r="M1334" s="150">
        <f>+SUM(M1332:M1333)-C1332</f>
        <v>1.8458911736920179E-6</v>
      </c>
      <c r="N1334" s="151">
        <f>+SUM(N1332:N1333)</f>
        <v>9.6138255724523992E-3</v>
      </c>
      <c r="O1334" s="311"/>
    </row>
    <row r="1335" spans="2:15" x14ac:dyDescent="0.25">
      <c r="B1335" s="141"/>
      <c r="C1335" s="142"/>
      <c r="D1335" s="143"/>
      <c r="E1335" s="144"/>
      <c r="F1335" s="142"/>
      <c r="G1335" s="142"/>
      <c r="H1335" s="146"/>
      <c r="I1335" s="152"/>
      <c r="J1335" s="142"/>
      <c r="K1335" s="142"/>
      <c r="L1335" s="142"/>
      <c r="M1335" s="142"/>
      <c r="N1335" s="142"/>
      <c r="O1335" s="312"/>
    </row>
    <row r="1336" spans="2:15" x14ac:dyDescent="0.25">
      <c r="B1336" s="154" t="s">
        <v>128</v>
      </c>
      <c r="C1336" s="142">
        <f>3.73/1000</f>
        <v>3.7299999999999998E-3</v>
      </c>
      <c r="D1336" s="147">
        <f>+D1297+O1297</f>
        <v>335.28966987198879</v>
      </c>
      <c r="E1336" s="144" t="s">
        <v>138</v>
      </c>
      <c r="F1336" s="143">
        <v>240.22</v>
      </c>
      <c r="G1336" s="155">
        <f>110/1000</f>
        <v>0.11</v>
      </c>
      <c r="H1336" s="146">
        <f>+PI()*G1336^2/4</f>
        <v>9.5033177771091243E-3</v>
      </c>
      <c r="I1336" s="156">
        <f>+D1332+O1332</f>
        <v>336.46036299953164</v>
      </c>
      <c r="J1336" s="147">
        <f>+D1336</f>
        <v>335.28966987198879</v>
      </c>
      <c r="K1336" s="147">
        <f>+I1336-J1336</f>
        <v>1.1706931275428474</v>
      </c>
      <c r="L1336" s="142">
        <f>(-2*POWER(2*9.81*G1336*ABS(K1336)/F1336,0.5))*(LOG10(($D$2/(3.7*G1336))+((2.51*$D$3*POWER(F1336,0.5))/(G1336*POWER(2*9.81*G1336*ABS(K1336),0.5)))))</f>
        <v>0.74687636965298343</v>
      </c>
      <c r="M1336" s="146">
        <f>+IF(K1336&lt;0,-H1336*L1336,H1336*L1336)</f>
        <v>7.0978034810259228E-3</v>
      </c>
      <c r="N1336" s="142">
        <f>+M1336/K1336</f>
        <v>6.0629069343931408E-3</v>
      </c>
      <c r="O1336" s="311">
        <f>2*M1339/N1339</f>
        <v>5.6127865751429422E-4</v>
      </c>
    </row>
    <row r="1337" spans="2:15" x14ac:dyDescent="0.25">
      <c r="B1337" s="141"/>
      <c r="C1337" s="142"/>
      <c r="D1337" s="143"/>
      <c r="E1337" s="144" t="s">
        <v>139</v>
      </c>
      <c r="F1337" s="147">
        <v>237.3</v>
      </c>
      <c r="G1337" s="155">
        <f>110/1000</f>
        <v>0.11</v>
      </c>
      <c r="H1337" s="146">
        <f>+PI()*G1337^2/4</f>
        <v>9.5033177771091243E-3</v>
      </c>
      <c r="I1337" s="156">
        <f>+D1302+O1302</f>
        <v>335.09684437211666</v>
      </c>
      <c r="J1337" s="147">
        <f>+D1336</f>
        <v>335.28966987198879</v>
      </c>
      <c r="K1337" s="147">
        <f>+I1337-J1337</f>
        <v>-0.1928254998721286</v>
      </c>
      <c r="L1337" s="142">
        <f>(-2*POWER(2*9.81*G1337*ABS(K1337)/F1337,0.5))*(LOG10(($D$2/(3.7*G1337))+((2.51*$D$3*POWER(F1337,0.5))/(G1337*POWER(2*9.81*G1337*ABS(K1337),0.5)))))</f>
        <v>0.27274535380453913</v>
      </c>
      <c r="M1337" s="146">
        <f>+IF(K1337&lt;0,-H1337*L1337,H1337*L1337)</f>
        <v>-2.5919857694345944E-3</v>
      </c>
      <c r="N1337" s="142">
        <f>+M1337/K1337</f>
        <v>1.3442131726112255E-2</v>
      </c>
      <c r="O1337" s="311"/>
    </row>
    <row r="1338" spans="2:15" x14ac:dyDescent="0.25">
      <c r="B1338" s="141"/>
      <c r="C1338" s="142"/>
      <c r="D1338" s="143"/>
      <c r="E1338" s="144" t="s">
        <v>112</v>
      </c>
      <c r="F1338" s="143">
        <v>401.36</v>
      </c>
      <c r="G1338" s="155">
        <f>110/1000</f>
        <v>0.11</v>
      </c>
      <c r="H1338" s="146">
        <f>+PI()*G1338^2/4</f>
        <v>9.5033177771091243E-3</v>
      </c>
      <c r="I1338" s="156">
        <f>+D1310+O1310</f>
        <v>335.25111915575059</v>
      </c>
      <c r="J1338" s="147">
        <f>+D1336</f>
        <v>335.28966987198879</v>
      </c>
      <c r="K1338" s="147">
        <f>+I1338-J1338</f>
        <v>-3.8550716238205496E-2</v>
      </c>
      <c r="L1338" s="142">
        <f>(-2*POWER(2*9.81*G1338*ABS(K1338)/F1338,0.5))*(LOG10(($D$2/(3.7*G1338))+((2.51*$D$3*POWER(F1338,0.5))/(G1338*POWER(2*9.81*G1338*ABS(K1338),0.5)))))</f>
        <v>8.0474679695517484E-2</v>
      </c>
      <c r="M1338" s="146">
        <f>+IF(K1338&lt;0,-H1338*L1338,H1338*L1338)</f>
        <v>-7.6477645415757396E-4</v>
      </c>
      <c r="N1338" s="142">
        <f>+M1338/K1338</f>
        <v>1.9838190539236883E-2</v>
      </c>
      <c r="O1338" s="311"/>
    </row>
    <row r="1339" spans="2:15" ht="15.75" x14ac:dyDescent="0.3">
      <c r="B1339" s="141"/>
      <c r="C1339" s="142"/>
      <c r="D1339" s="143"/>
      <c r="E1339" s="144"/>
      <c r="F1339" s="143"/>
      <c r="G1339" s="155"/>
      <c r="H1339" s="146"/>
      <c r="I1339" s="156"/>
      <c r="J1339" s="147"/>
      <c r="K1339" s="147"/>
      <c r="L1339" s="149" t="s">
        <v>166</v>
      </c>
      <c r="M1339" s="150">
        <f>+SUM(M1336:M1338)-C1336</f>
        <v>1.1041257433754264E-5</v>
      </c>
      <c r="N1339" s="151">
        <f>+SUM(N1336:N1338)</f>
        <v>3.9343229199742279E-2</v>
      </c>
      <c r="O1339" s="312"/>
    </row>
    <row r="1340" spans="2:15" x14ac:dyDescent="0.25">
      <c r="B1340" s="141"/>
      <c r="C1340" s="142"/>
      <c r="D1340" s="143"/>
      <c r="E1340" s="144"/>
      <c r="F1340" s="142"/>
      <c r="G1340" s="142"/>
      <c r="H1340" s="146"/>
      <c r="I1340" s="152"/>
      <c r="J1340" s="143"/>
      <c r="K1340" s="142"/>
      <c r="L1340" s="142"/>
      <c r="M1340" s="142"/>
      <c r="N1340" s="142"/>
      <c r="O1340" s="312"/>
    </row>
    <row r="1341" spans="2:15" x14ac:dyDescent="0.25">
      <c r="B1341" s="154" t="s">
        <v>141</v>
      </c>
      <c r="C1341" s="179">
        <f>1.9/1000</f>
        <v>1.9E-3</v>
      </c>
      <c r="D1341" s="147">
        <f>+D1302+O1302</f>
        <v>335.09684437211666</v>
      </c>
      <c r="E1341" s="144" t="s">
        <v>139</v>
      </c>
      <c r="F1341" s="147">
        <v>237.3</v>
      </c>
      <c r="G1341" s="155">
        <f>110/1000</f>
        <v>0.11</v>
      </c>
      <c r="H1341" s="146">
        <f>+PI()*G1341^2/4</f>
        <v>9.5033177771091243E-3</v>
      </c>
      <c r="I1341" s="156">
        <f>+D1336+O1336</f>
        <v>335.29023115064632</v>
      </c>
      <c r="J1341" s="147">
        <f>+D1341</f>
        <v>335.09684437211666</v>
      </c>
      <c r="K1341" s="147">
        <f>+I1341-J1341</f>
        <v>0.19338677852965702</v>
      </c>
      <c r="L1341" s="142">
        <f>(-2*POWER(2*9.81*G1341*ABS(K1341)/F1341,0.5))*(LOG10(($D$2/(3.7*G1341))+((2.51*$D$3*POWER(F1341,0.5))/(G1341*POWER(2*9.81*G1341*ABS(K1341),0.5)))))</f>
        <v>0.27319460727973544</v>
      </c>
      <c r="M1341" s="146">
        <f>+IF(K1341&lt;0,-H1341*L1341,H1341*L1341)</f>
        <v>2.5962551679718556E-3</v>
      </c>
      <c r="N1341" s="142">
        <f>+M1341/K1341</f>
        <v>1.3425194771387663E-2</v>
      </c>
      <c r="O1341" s="311">
        <f>2*M1343/N1343</f>
        <v>5.6792917391330954E-4</v>
      </c>
    </row>
    <row r="1342" spans="2:15" x14ac:dyDescent="0.25">
      <c r="B1342" s="141"/>
      <c r="C1342" s="142"/>
      <c r="D1342" s="143"/>
      <c r="E1342" s="144" t="s">
        <v>117</v>
      </c>
      <c r="F1342" s="143">
        <v>401.35</v>
      </c>
      <c r="G1342" s="143">
        <f>75/1000</f>
        <v>7.4999999999999997E-2</v>
      </c>
      <c r="H1342" s="146">
        <f>+PI()*G1342^2/4</f>
        <v>4.4178646691106467E-3</v>
      </c>
      <c r="I1342" s="156">
        <f>+D1306+O1306</f>
        <v>334.8982688258003</v>
      </c>
      <c r="J1342" s="147">
        <f>+D1341</f>
        <v>335.09684437211666</v>
      </c>
      <c r="K1342" s="147">
        <f>+I1342-J1342</f>
        <v>-0.19857554631636276</v>
      </c>
      <c r="L1342" s="142">
        <f>(-2*POWER(2*9.81*G1342*ABS(K1342)/F1342,0.5))*(LOG10(($D$2/(3.7*G1342))+((2.51*$D$3*POWER(F1342,0.5))/(G1342*POWER(2*9.81*G1342*ABS(K1342),0.5)))))</f>
        <v>0.15651319247814852</v>
      </c>
      <c r="M1342" s="146">
        <f>+IF(K1342&lt;0,-H1342*L1342,H1342*L1342)</f>
        <v>-6.9145410329892658E-4</v>
      </c>
      <c r="N1342" s="142">
        <f>+M1342/K1342</f>
        <v>3.4820707590920035E-3</v>
      </c>
      <c r="O1342" s="311"/>
    </row>
    <row r="1343" spans="2:15" ht="15.75" x14ac:dyDescent="0.3">
      <c r="B1343" s="141"/>
      <c r="C1343" s="142"/>
      <c r="D1343" s="143"/>
      <c r="E1343" s="144"/>
      <c r="F1343" s="142"/>
      <c r="G1343" s="142"/>
      <c r="H1343" s="146"/>
      <c r="I1343" s="152"/>
      <c r="J1343" s="143"/>
      <c r="K1343" s="142"/>
      <c r="L1343" s="149" t="s">
        <v>166</v>
      </c>
      <c r="M1343" s="150">
        <f>+SUM(M1341:M1342)-C1341</f>
        <v>4.8010646729291454E-6</v>
      </c>
      <c r="N1343" s="151">
        <f>+SUM(N1341:N1342)</f>
        <v>1.6907265530479668E-2</v>
      </c>
      <c r="O1343" s="312"/>
    </row>
    <row r="1344" spans="2:15" ht="15.75" x14ac:dyDescent="0.3">
      <c r="B1344" s="141"/>
      <c r="C1344" s="142"/>
      <c r="D1344" s="143"/>
      <c r="E1344" s="144"/>
      <c r="F1344" s="142"/>
      <c r="G1344" s="142"/>
      <c r="H1344" s="146"/>
      <c r="I1344" s="152"/>
      <c r="J1344" s="143"/>
      <c r="K1344" s="142"/>
      <c r="L1344" s="149"/>
      <c r="M1344" s="150"/>
      <c r="N1344" s="151"/>
      <c r="O1344" s="312"/>
    </row>
    <row r="1345" spans="2:15" x14ac:dyDescent="0.25">
      <c r="B1345" s="154" t="s">
        <v>145</v>
      </c>
      <c r="C1345" s="143">
        <f>1.95/1000</f>
        <v>1.9499999999999999E-3</v>
      </c>
      <c r="D1345" s="147">
        <f>+D1306+O1306</f>
        <v>334.8982688258003</v>
      </c>
      <c r="E1345" s="144" t="s">
        <v>117</v>
      </c>
      <c r="F1345" s="143">
        <v>401.35</v>
      </c>
      <c r="G1345" s="143">
        <f>75/1000</f>
        <v>7.4999999999999997E-2</v>
      </c>
      <c r="H1345" s="146">
        <f>+PI()*G1345^2/4</f>
        <v>4.4178646691106467E-3</v>
      </c>
      <c r="I1345" s="147">
        <f>+D1341+O1341</f>
        <v>335.0974123012906</v>
      </c>
      <c r="J1345" s="147">
        <f>+D1345</f>
        <v>334.8982688258003</v>
      </c>
      <c r="K1345" s="147">
        <f>+I1345-J1345</f>
        <v>0.19914347549030254</v>
      </c>
      <c r="L1345" s="262">
        <f>(-2*POWER(2*9.81*G1345*ABS(K1345)/F1345,0.5))*(LOG10(($D$2/(3.7*G1345))+((2.51*$D$3*POWER(F1345,0.5))/(G1345*POWER(2*9.81*G1345*ABS(K1345),0.5)))))</f>
        <v>0.15677021826815013</v>
      </c>
      <c r="M1345" s="146">
        <f>+IF(K1345&lt;0,-H1345*L1345,H1345*L1345)</f>
        <v>6.9258960845562493E-4</v>
      </c>
      <c r="N1345" s="142">
        <f>+M1345/K1345</f>
        <v>3.4778423282531856E-3</v>
      </c>
      <c r="O1345" s="311">
        <f>2*M1347/N1347</f>
        <v>5.706048648015914E-4</v>
      </c>
    </row>
    <row r="1346" spans="2:15" x14ac:dyDescent="0.25">
      <c r="B1346" s="141"/>
      <c r="C1346" s="142"/>
      <c r="D1346" s="143"/>
      <c r="E1346" s="144" t="s">
        <v>167</v>
      </c>
      <c r="F1346" s="143">
        <v>249.85</v>
      </c>
      <c r="G1346" s="143">
        <f>75/1000</f>
        <v>7.4999999999999997E-2</v>
      </c>
      <c r="H1346" s="146">
        <f>+PI()*G1346^2/4</f>
        <v>4.4178646691106467E-3</v>
      </c>
      <c r="I1346" s="147">
        <f>+D1310+O1310</f>
        <v>335.25111915575059</v>
      </c>
      <c r="J1346" s="147">
        <f>+D1345</f>
        <v>334.8982688258003</v>
      </c>
      <c r="K1346" s="147">
        <f>+I1346-J1346</f>
        <v>0.35285032995028587</v>
      </c>
      <c r="L1346" s="142">
        <f>(-2*POWER(2*9.81*G1346*ABS(K1346)/F1346,0.5))*(LOG10(($D$2/(3.7*G1346))+((2.51*$D$3*POWER(F1346,0.5))/(G1346*POWER(2*9.81*G1346*ABS(K1346),0.5)))))</f>
        <v>0.28507458839724481</v>
      </c>
      <c r="M1346" s="146">
        <f>+IF(K1346&lt;0,-H1346*L1346,H1346*L1346)</f>
        <v>1.2594209521414477E-3</v>
      </c>
      <c r="N1346" s="142">
        <f>+M1346/K1346</f>
        <v>3.5692780911353869E-3</v>
      </c>
      <c r="O1346" s="311"/>
    </row>
    <row r="1347" spans="2:15" ht="15.75" x14ac:dyDescent="0.3">
      <c r="B1347" s="141"/>
      <c r="C1347" s="142"/>
      <c r="D1347" s="152"/>
      <c r="E1347" s="144"/>
      <c r="F1347" s="142"/>
      <c r="G1347" s="142"/>
      <c r="H1347" s="146"/>
      <c r="I1347" s="152"/>
      <c r="J1347" s="143"/>
      <c r="K1347" s="142"/>
      <c r="L1347" s="149" t="s">
        <v>166</v>
      </c>
      <c r="M1347" s="150">
        <f>+SUM(M1345:M1346)-C1345</f>
        <v>2.0105605970728753E-6</v>
      </c>
      <c r="N1347" s="151">
        <f>+SUM(N1345:N1346)</f>
        <v>7.0471204193885729E-3</v>
      </c>
      <c r="O1347" s="312"/>
    </row>
    <row r="1348" spans="2:15" x14ac:dyDescent="0.25">
      <c r="B1348" s="141"/>
      <c r="C1348" s="142"/>
      <c r="D1348" s="152"/>
      <c r="E1348" s="144"/>
      <c r="F1348" s="142"/>
      <c r="G1348" s="142"/>
      <c r="H1348" s="146"/>
      <c r="I1348" s="152"/>
      <c r="J1348" s="143"/>
      <c r="K1348" s="142"/>
      <c r="L1348" s="142"/>
      <c r="M1348" s="142"/>
      <c r="N1348" s="142"/>
      <c r="O1348" s="312"/>
    </row>
    <row r="1349" spans="2:15" x14ac:dyDescent="0.25">
      <c r="B1349" s="154" t="s">
        <v>146</v>
      </c>
      <c r="C1349" s="143">
        <f>4.52/1000</f>
        <v>4.5199999999999997E-3</v>
      </c>
      <c r="D1349" s="156">
        <f>+D1310+O1310</f>
        <v>335.25111915575059</v>
      </c>
      <c r="E1349" s="144" t="s">
        <v>112</v>
      </c>
      <c r="F1349" s="143">
        <v>401.36</v>
      </c>
      <c r="G1349" s="145">
        <f>110/1000</f>
        <v>0.11</v>
      </c>
      <c r="H1349" s="146">
        <f>+PI()*G1349^2/4</f>
        <v>9.5033177771091243E-3</v>
      </c>
      <c r="I1349" s="156">
        <f>+D1336+O1336</f>
        <v>335.29023115064632</v>
      </c>
      <c r="J1349" s="147">
        <f>+D1349</f>
        <v>335.25111915575059</v>
      </c>
      <c r="K1349" s="147">
        <f>+I1349-J1349</f>
        <v>3.9111994895733915E-2</v>
      </c>
      <c r="L1349" s="142">
        <f>(-2*POWER(2*9.81*G1349*ABS(K1349)/F1349,0.5))*(LOG10(($D$2/(3.7*G1349))+((2.51*$D$3*POWER(F1349,0.5))/(G1349*POWER(2*9.81*G1349*ABS(K1349),0.5)))))</f>
        <v>8.1149225637529576E-2</v>
      </c>
      <c r="M1349" s="146">
        <f>+IF(K1349&lt;0,-H1349*L1349,H1349*L1349)</f>
        <v>7.711868785997743E-4</v>
      </c>
      <c r="N1349" s="142">
        <f>+M1349/K1349</f>
        <v>1.9717400778345121E-2</v>
      </c>
      <c r="O1349" s="311">
        <f>2*M1353/N1353</f>
        <v>5.3643879414838201E-4</v>
      </c>
    </row>
    <row r="1350" spans="2:15" x14ac:dyDescent="0.25">
      <c r="B1350" s="141"/>
      <c r="C1350" s="142"/>
      <c r="D1350" s="152"/>
      <c r="E1350" s="144" t="s">
        <v>167</v>
      </c>
      <c r="F1350" s="143">
        <v>249.85</v>
      </c>
      <c r="G1350" s="145">
        <f>75/1000</f>
        <v>7.4999999999999997E-2</v>
      </c>
      <c r="H1350" s="146">
        <f>+PI()*G1350^2/4</f>
        <v>4.4178646691106467E-3</v>
      </c>
      <c r="I1350" s="156">
        <f>+D1345+O1345</f>
        <v>334.89883943066508</v>
      </c>
      <c r="J1350" s="147">
        <f>+D1349</f>
        <v>335.25111915575059</v>
      </c>
      <c r="K1350" s="147">
        <f>+I1350-J1350</f>
        <v>-0.3522797250855092</v>
      </c>
      <c r="L1350" s="142">
        <f>(-2*POWER(2*9.81*G1350*ABS(K1350)/F1350,0.5))*(LOG10(($D$2/(3.7*G1350))+((2.51*$D$3*POWER(F1350,0.5))/(G1350*POWER(2*9.81*G1350*ABS(K1350),0.5)))))</f>
        <v>0.28481220956809317</v>
      </c>
      <c r="M1350" s="146">
        <f>+IF(K1350&lt;0,-H1350*L1350,H1350*L1350)</f>
        <v>-1.258261797982216E-3</v>
      </c>
      <c r="N1350" s="142">
        <f>+M1350/K1350</f>
        <v>3.5717689903294802E-3</v>
      </c>
      <c r="O1350" s="311"/>
    </row>
    <row r="1351" spans="2:15" x14ac:dyDescent="0.25">
      <c r="B1351" s="141"/>
      <c r="C1351" s="142"/>
      <c r="D1351" s="152"/>
      <c r="E1351" s="144" t="s">
        <v>140</v>
      </c>
      <c r="F1351" s="143">
        <v>298.01</v>
      </c>
      <c r="G1351" s="145">
        <f>63/1000</f>
        <v>6.3E-2</v>
      </c>
      <c r="H1351" s="146">
        <f>+PI()*G1351^2/4</f>
        <v>3.1172453105244723E-3</v>
      </c>
      <c r="I1351" s="156">
        <f>+D1316+O1316</f>
        <v>335.21217959484261</v>
      </c>
      <c r="J1351" s="147">
        <f>+D1349</f>
        <v>335.25111915575059</v>
      </c>
      <c r="K1351" s="147">
        <f>+I1351-J1351</f>
        <v>-3.8939560907977011E-2</v>
      </c>
      <c r="L1351" s="142">
        <f>(-2*POWER(2*9.81*G1351*ABS(K1351)/F1351,0.5))*(LOG10(($D$2/(3.7*G1351))+((2.51*$D$3*POWER(F1351,0.5))/(G1351*POWER(2*9.81*G1351*ABS(K1351),0.5)))))</f>
        <v>6.3506808394332676E-2</v>
      </c>
      <c r="M1351" s="146">
        <f>+IF(K1351&lt;0,-H1351*L1351,H1351*L1351)</f>
        <v>-1.9796630065360972E-4</v>
      </c>
      <c r="N1351" s="142">
        <f>+M1351/K1351</f>
        <v>5.083937672575427E-3</v>
      </c>
      <c r="O1351" s="311"/>
    </row>
    <row r="1352" spans="2:15" x14ac:dyDescent="0.25">
      <c r="B1352" s="141"/>
      <c r="C1352" s="142"/>
      <c r="D1352" s="142"/>
      <c r="E1352" s="144" t="s">
        <v>168</v>
      </c>
      <c r="F1352" s="143">
        <v>184.94</v>
      </c>
      <c r="G1352" s="145">
        <f>110/1000</f>
        <v>0.11</v>
      </c>
      <c r="H1352" s="146">
        <f>+PI()*G1352^2/4</f>
        <v>9.5033177771091243E-3</v>
      </c>
      <c r="I1352" s="156">
        <f>+D1324+O1324</f>
        <v>335.77083048959508</v>
      </c>
      <c r="J1352" s="147">
        <f>+D1349</f>
        <v>335.25111915575059</v>
      </c>
      <c r="K1352" s="147">
        <f>+I1352-J1352</f>
        <v>0.51971133384449786</v>
      </c>
      <c r="L1352" s="142">
        <f>(-2*POWER(2*9.81*G1352*ABS(K1352)/F1352,0.5))*(LOG10(($D$2/(3.7*G1352))+((2.51*$D$3*POWER(F1352,0.5))/(G1352*POWER(2*9.81*G1352*ABS(K1352),0.5)))))</f>
        <v>0.54879181800718535</v>
      </c>
      <c r="M1352" s="146">
        <f>+IF(K1352&lt;0,-H1352*L1352,H1352*L1352)</f>
        <v>5.2153430399997196E-3</v>
      </c>
      <c r="N1352" s="142">
        <f>+M1352/K1352</f>
        <v>1.0035076590344661E-2</v>
      </c>
      <c r="O1352" s="311"/>
    </row>
    <row r="1353" spans="2:15" ht="15.75" x14ac:dyDescent="0.3">
      <c r="B1353" s="141"/>
      <c r="C1353" s="142"/>
      <c r="D1353" s="142"/>
      <c r="E1353" s="142"/>
      <c r="F1353" s="142"/>
      <c r="G1353" s="142"/>
      <c r="H1353" s="146"/>
      <c r="I1353" s="152"/>
      <c r="J1353" s="143"/>
      <c r="K1353" s="142"/>
      <c r="L1353" s="149" t="s">
        <v>166</v>
      </c>
      <c r="M1353" s="150">
        <f>+SUM(M1349:M1352)-C1349</f>
        <v>1.0301819963668898E-5</v>
      </c>
      <c r="N1353" s="151">
        <f>+SUM(N1349:N1352)</f>
        <v>3.840818403159469E-2</v>
      </c>
      <c r="O1353" s="312"/>
    </row>
    <row r="1354" spans="2:15" x14ac:dyDescent="0.25">
      <c r="B1354" s="141"/>
      <c r="C1354" s="142"/>
      <c r="D1354" s="142"/>
      <c r="E1354" s="142"/>
      <c r="F1354" s="142"/>
      <c r="G1354" s="142"/>
      <c r="H1354" s="146"/>
      <c r="I1354" s="142"/>
      <c r="J1354" s="143"/>
      <c r="K1354" s="142"/>
      <c r="L1354" s="142"/>
      <c r="M1354" s="142"/>
      <c r="N1354" s="142"/>
      <c r="O1354" s="312"/>
    </row>
    <row r="1355" spans="2:15" x14ac:dyDescent="0.25">
      <c r="B1355" s="154" t="s">
        <v>147</v>
      </c>
      <c r="C1355" s="142">
        <f>0.79/1000</f>
        <v>7.9000000000000001E-4</v>
      </c>
      <c r="D1355" s="147">
        <f>+D1316+O1316</f>
        <v>335.21217959484261</v>
      </c>
      <c r="E1355" s="144" t="s">
        <v>140</v>
      </c>
      <c r="F1355" s="143">
        <v>298.01</v>
      </c>
      <c r="G1355" s="143">
        <f>63/1000</f>
        <v>6.3E-2</v>
      </c>
      <c r="H1355" s="146">
        <f>+PI()*G1355^2/4</f>
        <v>3.1172453105244723E-3</v>
      </c>
      <c r="I1355" s="147">
        <f>+D1349+O1349</f>
        <v>335.25165559454473</v>
      </c>
      <c r="J1355" s="147">
        <f>+D1355</f>
        <v>335.21217959484261</v>
      </c>
      <c r="K1355" s="147">
        <f>+I1355-J1355</f>
        <v>3.947599970211968E-2</v>
      </c>
      <c r="L1355" s="142">
        <f>(-2*POWER(2*9.81*G1355*ABS(K1355)/F1355,0.5))*(LOG10(($D$2/(3.7*G1355))+((2.51*$D$3*POWER(F1355,0.5))/(G1355*POWER(2*9.81*G1355*ABS(K1355),0.5)))))</f>
        <v>6.4018632674621517E-2</v>
      </c>
      <c r="M1355" s="146">
        <f>+IF(K1355&lt;0,-H1355*L1355,H1355*L1355)</f>
        <v>1.9956178249115267E-4</v>
      </c>
      <c r="N1355" s="142">
        <f>+M1355/K1355</f>
        <v>5.0552686188321434E-3</v>
      </c>
      <c r="O1355" s="311">
        <f>2*M1357/N1357</f>
        <v>5.4098837469174427E-4</v>
      </c>
    </row>
    <row r="1356" spans="2:15" x14ac:dyDescent="0.25">
      <c r="B1356" s="141"/>
      <c r="C1356" s="142"/>
      <c r="D1356" s="142"/>
      <c r="E1356" s="144" t="s">
        <v>169</v>
      </c>
      <c r="F1356" s="143">
        <v>119.71</v>
      </c>
      <c r="G1356" s="143">
        <f>63/1000</f>
        <v>6.3E-2</v>
      </c>
      <c r="H1356" s="146">
        <f>+PI()*G1356^2/4</f>
        <v>3.1172453105244723E-3</v>
      </c>
      <c r="I1356" s="147">
        <f>+D1320+O1320</f>
        <v>335.31591504287991</v>
      </c>
      <c r="J1356" s="147">
        <f>+D1355</f>
        <v>335.21217959484261</v>
      </c>
      <c r="K1356" s="147">
        <f>+I1356-J1356</f>
        <v>0.10373544803729828</v>
      </c>
      <c r="L1356" s="142">
        <f>(-2*POWER(2*9.81*G1356*ABS(K1356)/F1356,0.5))*(LOG10(($D$2/(3.7*G1356))+((2.51*$D$3*POWER(F1356,0.5))/(G1356*POWER(2*9.81*G1356*ABS(K1356),0.5)))))</f>
        <v>0.1903452470360365</v>
      </c>
      <c r="M1356" s="146">
        <f>+IF(K1356&lt;0,-H1356*L1356,H1356*L1356)</f>
        <v>5.9335282870370701E-4</v>
      </c>
      <c r="N1356" s="142">
        <f>+M1356/K1356</f>
        <v>5.7198656768741758E-3</v>
      </c>
      <c r="O1356" s="311"/>
    </row>
    <row r="1357" spans="2:15" ht="15.75" x14ac:dyDescent="0.3">
      <c r="B1357" s="141"/>
      <c r="C1357" s="142"/>
      <c r="D1357" s="142"/>
      <c r="E1357" s="142"/>
      <c r="F1357" s="142"/>
      <c r="G1357" s="142"/>
      <c r="H1357" s="146"/>
      <c r="I1357" s="142"/>
      <c r="J1357" s="142"/>
      <c r="K1357" s="142"/>
      <c r="L1357" s="149" t="s">
        <v>166</v>
      </c>
      <c r="M1357" s="150">
        <f>+SUM(M1355:M1356)-C1355</f>
        <v>2.914611194859717E-6</v>
      </c>
      <c r="N1357" s="151">
        <f>+SUM(N1355:N1356)</f>
        <v>1.0775134295706319E-2</v>
      </c>
      <c r="O1357" s="312"/>
    </row>
    <row r="1358" spans="2:15" x14ac:dyDescent="0.25">
      <c r="B1358" s="141"/>
      <c r="C1358" s="142"/>
      <c r="D1358" s="142"/>
      <c r="E1358" s="142"/>
      <c r="F1358" s="142"/>
      <c r="G1358" s="142"/>
      <c r="H1358" s="146"/>
      <c r="I1358" s="142"/>
      <c r="J1358" s="142"/>
      <c r="K1358" s="142"/>
      <c r="L1358" s="142"/>
      <c r="M1358" s="142"/>
      <c r="N1358" s="142"/>
      <c r="O1358" s="312"/>
    </row>
    <row r="1359" spans="2:15" x14ac:dyDescent="0.25">
      <c r="B1359" s="154" t="s">
        <v>148</v>
      </c>
      <c r="C1359" s="142">
        <f>0.76/1000</f>
        <v>7.6000000000000004E-4</v>
      </c>
      <c r="D1359" s="147">
        <f>+D1320+O1320</f>
        <v>335.31591504287991</v>
      </c>
      <c r="E1359" s="144" t="s">
        <v>169</v>
      </c>
      <c r="F1359" s="143">
        <v>119.71</v>
      </c>
      <c r="G1359" s="143">
        <f>63/1000</f>
        <v>6.3E-2</v>
      </c>
      <c r="H1359" s="146">
        <f>+PI()*G1359^2/4</f>
        <v>3.1172453105244723E-3</v>
      </c>
      <c r="I1359" s="147">
        <f>+D1355+O1355</f>
        <v>335.21272058321728</v>
      </c>
      <c r="J1359" s="261">
        <f>+D1359</f>
        <v>335.31591504287991</v>
      </c>
      <c r="K1359" s="147">
        <f>+I1359-J1359</f>
        <v>-0.10319445966263174</v>
      </c>
      <c r="L1359" s="142">
        <f>(-2*POWER(2*9.81*G1359*ABS(K1359)/F1359,0.5))*(LOG10(($D$2/(3.7*G1359))+((2.51*$D$3*POWER(F1359,0.5))/(G1359*POWER(2*9.81*G1359*ABS(K1359),0.5)))))</f>
        <v>0.18977452642457071</v>
      </c>
      <c r="M1359" s="146">
        <f>+IF(K1359&lt;0,-H1359*L1359,H1359*L1359)</f>
        <v>-5.9157375255399554E-4</v>
      </c>
      <c r="N1359" s="142">
        <f>+M1359/K1359</f>
        <v>5.7326115615896119E-3</v>
      </c>
      <c r="O1359" s="311">
        <f>2*M1361/N1361</f>
        <v>5.1092590244030897E-4</v>
      </c>
    </row>
    <row r="1360" spans="2:15" x14ac:dyDescent="0.25">
      <c r="B1360" s="141"/>
      <c r="C1360" s="142"/>
      <c r="D1360" s="142"/>
      <c r="E1360" s="144" t="s">
        <v>122</v>
      </c>
      <c r="F1360" s="143">
        <v>283.68</v>
      </c>
      <c r="G1360" s="143">
        <f>75/1000</f>
        <v>7.4999999999999997E-2</v>
      </c>
      <c r="H1360" s="146">
        <f>+PI()*G1360^2/4</f>
        <v>4.4178646691106467E-3</v>
      </c>
      <c r="I1360" s="147">
        <f>+D1324+O1324</f>
        <v>335.77083048959508</v>
      </c>
      <c r="J1360" s="261">
        <f>+D1359</f>
        <v>335.31591504287991</v>
      </c>
      <c r="K1360" s="147">
        <f>+I1360-J1360</f>
        <v>0.45491544671517659</v>
      </c>
      <c r="L1360" s="262">
        <f>(-2*POWER(2*9.81*G1360*ABS(K1360)/F1360,0.5))*(LOG10(($D$2/(3.7*G1360))+((2.51*$D$3*POWER(F1360,0.5))/(G1360*POWER(2*9.81*G1360*ABS(K1360),0.5)))))</f>
        <v>0.30643728696266176</v>
      </c>
      <c r="M1360" s="146">
        <f>+IF(K1360&lt;0,-H1360*L1360,H1360*L1360)</f>
        <v>1.353798463370464E-3</v>
      </c>
      <c r="N1360" s="142">
        <f>+M1360/K1360</f>
        <v>2.9759342601924873E-3</v>
      </c>
      <c r="O1360" s="311"/>
    </row>
    <row r="1361" spans="2:15" ht="15.75" x14ac:dyDescent="0.3">
      <c r="B1361" s="141"/>
      <c r="C1361" s="142"/>
      <c r="D1361" s="142"/>
      <c r="E1361" s="142"/>
      <c r="F1361" s="142"/>
      <c r="G1361" s="142"/>
      <c r="H1361" s="142"/>
      <c r="I1361" s="142"/>
      <c r="J1361" s="142"/>
      <c r="K1361" s="142"/>
      <c r="L1361" s="149" t="s">
        <v>166</v>
      </c>
      <c r="M1361" s="150">
        <f>+SUM(M1359:M1360)-C1359</f>
        <v>2.2247108164684002E-6</v>
      </c>
      <c r="N1361" s="151">
        <f>+SUM(N1359:N1360)</f>
        <v>8.7085458217820988E-3</v>
      </c>
      <c r="O1361" s="312"/>
    </row>
    <row r="1362" spans="2:15" x14ac:dyDescent="0.25">
      <c r="B1362" s="154"/>
      <c r="C1362" s="142"/>
      <c r="D1362" s="142"/>
      <c r="E1362" s="142"/>
      <c r="F1362" s="142"/>
      <c r="G1362" s="142"/>
      <c r="H1362" s="142"/>
      <c r="I1362" s="142"/>
      <c r="J1362" s="142"/>
      <c r="K1362" s="142"/>
      <c r="L1362" s="142"/>
      <c r="M1362" s="142"/>
      <c r="N1362" s="142"/>
      <c r="O1362" s="312"/>
    </row>
    <row r="1363" spans="2:15" x14ac:dyDescent="0.25">
      <c r="B1363" s="154" t="s">
        <v>142</v>
      </c>
      <c r="C1363" s="142">
        <f>3.71/1000</f>
        <v>3.7099999999999998E-3</v>
      </c>
      <c r="D1363" s="147">
        <f>+D1324+O1324</f>
        <v>335.77083048959508</v>
      </c>
      <c r="E1363" s="144" t="s">
        <v>168</v>
      </c>
      <c r="F1363" s="143">
        <v>184.94</v>
      </c>
      <c r="G1363" s="145">
        <f>110/1000</f>
        <v>0.11</v>
      </c>
      <c r="H1363" s="146">
        <f>+PI()*G1363^2/4</f>
        <v>9.5033177771091243E-3</v>
      </c>
      <c r="I1363" s="147">
        <f>+D1349+O1349</f>
        <v>335.25165559454473</v>
      </c>
      <c r="J1363" s="261">
        <f>+D1363</f>
        <v>335.77083048959508</v>
      </c>
      <c r="K1363" s="147">
        <f>+I1363-J1363</f>
        <v>-0.51917489505035519</v>
      </c>
      <c r="L1363" s="262">
        <f>(-2*POWER(2*9.81*G1363*ABS(K1363)/F1363,0.5))*(LOG10(($D$2/(3.7*G1363))+((2.51*$D$3*POWER(F1363,0.5))/(G1363*POWER(2*9.81*G1363*ABS(K1363),0.5)))))</f>
        <v>0.54847403624692759</v>
      </c>
      <c r="M1363" s="146">
        <f>+IF(K1363&lt;0,-H1363*L1363,H1363*L1363)</f>
        <v>-5.2123230589482209E-3</v>
      </c>
      <c r="N1363" s="142">
        <f>+M1363/K1363</f>
        <v>1.0039628473257886E-2</v>
      </c>
      <c r="O1363" s="311">
        <f>2*M1366/N1366</f>
        <v>4.2994811218294261E-4</v>
      </c>
    </row>
    <row r="1364" spans="2:15" x14ac:dyDescent="0.25">
      <c r="B1364" s="141"/>
      <c r="C1364" s="142"/>
      <c r="D1364" s="142"/>
      <c r="E1364" s="144" t="s">
        <v>171</v>
      </c>
      <c r="F1364" s="143">
        <v>283.68</v>
      </c>
      <c r="G1364" s="143">
        <f>75/1000</f>
        <v>7.4999999999999997E-2</v>
      </c>
      <c r="H1364" s="146">
        <f>+PI()*G1364^2/4</f>
        <v>4.4178646691106467E-3</v>
      </c>
      <c r="I1364" s="147">
        <f>+D1359+O1359</f>
        <v>335.31642596878237</v>
      </c>
      <c r="J1364" s="261">
        <f>+D1363</f>
        <v>335.77083048959508</v>
      </c>
      <c r="K1364" s="147">
        <f>+I1364-J1364</f>
        <v>-0.45440452081271587</v>
      </c>
      <c r="L1364" s="262">
        <f>(-2*POWER(2*9.81*G1364*ABS(K1364)/F1364,0.5))*(LOG10(($D$2/(3.7*G1364))+((2.51*$D$3*POWER(F1364,0.5))/(G1364*POWER(2*9.81*G1364*ABS(K1364),0.5)))))</f>
        <v>0.30624164363028578</v>
      </c>
      <c r="M1364" s="146">
        <f>+IF(K1364&lt;0,-H1364*L1364,H1364*L1364)</f>
        <v>-1.3529341376046131E-3</v>
      </c>
      <c r="N1364" s="142">
        <f>+M1364/K1364</f>
        <v>2.9773782513977864E-3</v>
      </c>
      <c r="O1364" s="311"/>
    </row>
    <row r="1365" spans="2:15" x14ac:dyDescent="0.25">
      <c r="B1365" s="141"/>
      <c r="C1365" s="142"/>
      <c r="D1365" s="142"/>
      <c r="E1365" s="144" t="s">
        <v>170</v>
      </c>
      <c r="F1365" s="143">
        <v>372.26</v>
      </c>
      <c r="G1365" s="145">
        <f>110/1000</f>
        <v>0.11</v>
      </c>
      <c r="H1365" s="146">
        <f>+PI()*G1365^2/4</f>
        <v>9.5033177771091243E-3</v>
      </c>
      <c r="I1365" s="147">
        <v>339.29610096713299</v>
      </c>
      <c r="J1365" s="261">
        <f>+D1363</f>
        <v>335.77083048959508</v>
      </c>
      <c r="K1365" s="147">
        <f>+I1365-J1365</f>
        <v>3.5252704775379016</v>
      </c>
      <c r="L1365" s="262">
        <f>(-2*POWER(2*9.81*G1365*ABS(K1365)/F1365,0.5))*(LOG10(($D$2/(3.7*G1365))+((2.51*$D$3*POWER(F1365,0.5))/(G1365*POWER(2*9.81*G1365*ABS(K1365),0.5)))))</f>
        <v>1.0815888260647126</v>
      </c>
      <c r="M1365" s="146">
        <f>+IF(K1365&lt;0,-H1365*L1365,H1365*L1365)</f>
        <v>1.0278682318263371E-2</v>
      </c>
      <c r="N1365" s="142">
        <f>+M1365/K1365</f>
        <v>2.91571451999398E-3</v>
      </c>
      <c r="O1365" s="311"/>
    </row>
    <row r="1366" spans="2:15" ht="16.5" thickBot="1" x14ac:dyDescent="0.35">
      <c r="B1366" s="299"/>
      <c r="C1366" s="300"/>
      <c r="D1366" s="300"/>
      <c r="E1366" s="300"/>
      <c r="F1366" s="300"/>
      <c r="G1366" s="300"/>
      <c r="H1366" s="300"/>
      <c r="I1366" s="300"/>
      <c r="J1366" s="300"/>
      <c r="K1366" s="300"/>
      <c r="L1366" s="301" t="s">
        <v>166</v>
      </c>
      <c r="M1366" s="302">
        <f>+SUM(M1363:M1365)-C1363</f>
        <v>3.4251217105370907E-6</v>
      </c>
      <c r="N1366" s="303">
        <f>+SUM(N1363:N1365)</f>
        <v>1.5932721244649652E-2</v>
      </c>
      <c r="O1366" s="313"/>
    </row>
    <row r="1368" spans="2:15" ht="15.75" thickBot="1" x14ac:dyDescent="0.3"/>
    <row r="1369" spans="2:15" ht="15.75" thickBot="1" x14ac:dyDescent="0.3">
      <c r="B1369" s="131">
        <f>+B1330+1</f>
        <v>36</v>
      </c>
      <c r="D1369" s="297"/>
    </row>
    <row r="1370" spans="2:15" ht="32.25" thickBot="1" x14ac:dyDescent="0.3">
      <c r="B1370" s="125" t="s">
        <v>151</v>
      </c>
      <c r="C1370" s="298" t="s">
        <v>161</v>
      </c>
      <c r="D1370" s="298" t="s">
        <v>153</v>
      </c>
      <c r="E1370" s="125" t="s">
        <v>152</v>
      </c>
      <c r="F1370" s="125" t="s">
        <v>78</v>
      </c>
      <c r="G1370" s="125" t="s">
        <v>115</v>
      </c>
      <c r="H1370" s="125" t="s">
        <v>154</v>
      </c>
      <c r="I1370" s="125" t="s">
        <v>155</v>
      </c>
      <c r="J1370" s="125" t="s">
        <v>156</v>
      </c>
      <c r="K1370" s="125" t="s">
        <v>157</v>
      </c>
      <c r="L1370" s="125" t="s">
        <v>82</v>
      </c>
      <c r="M1370" s="125" t="s">
        <v>164</v>
      </c>
      <c r="N1370" s="125" t="s">
        <v>158</v>
      </c>
      <c r="O1370" s="309" t="s">
        <v>165</v>
      </c>
    </row>
    <row r="1371" spans="2:15" x14ac:dyDescent="0.25">
      <c r="B1371" s="132" t="s">
        <v>127</v>
      </c>
      <c r="C1371" s="133">
        <f>2.97/1000</f>
        <v>2.97E-3</v>
      </c>
      <c r="D1371" s="134">
        <f>+D1332+O1332</f>
        <v>336.46036299953164</v>
      </c>
      <c r="E1371" s="135" t="s">
        <v>110</v>
      </c>
      <c r="F1371" s="136">
        <v>310.83</v>
      </c>
      <c r="G1371" s="137">
        <f>110/1000</f>
        <v>0.11</v>
      </c>
      <c r="H1371" s="138">
        <f>+PI()*G1371^2/4</f>
        <v>9.5033177771091243E-3</v>
      </c>
      <c r="I1371" s="134">
        <v>339.29610096713299</v>
      </c>
      <c r="J1371" s="134">
        <f>+D1371</f>
        <v>336.46036299953164</v>
      </c>
      <c r="K1371" s="134">
        <f>+I1371-J1371</f>
        <v>2.8357379676013466</v>
      </c>
      <c r="L1371" s="133">
        <f>(-2*POWER(2*9.81*G1371*ABS(K1371)/F1371,0.5))*(LOG10(($D$2/(3.7*G1371))+((2.51*$D$3*POWER(F1371,0.5))/(G1371*POWER(2*9.81*G1371*ABS(K1371),0.5)))))</f>
        <v>1.0593763639145286</v>
      </c>
      <c r="M1371" s="139">
        <f>+IF(K1371&lt;0,-H1371*L1371,H1371*L1371)</f>
        <v>1.0067590231838165E-2</v>
      </c>
      <c r="N1371" s="133">
        <f>+M1371/K1371</f>
        <v>3.5502540597409267E-3</v>
      </c>
      <c r="O1371" s="310">
        <f>2*M1373/N1373</f>
        <v>3.5116042754843144E-4</v>
      </c>
    </row>
    <row r="1372" spans="2:15" x14ac:dyDescent="0.25">
      <c r="B1372" s="141"/>
      <c r="C1372" s="142"/>
      <c r="D1372" s="143"/>
      <c r="E1372" s="144" t="s">
        <v>138</v>
      </c>
      <c r="F1372" s="143">
        <v>240.22</v>
      </c>
      <c r="G1372" s="145">
        <f>110/1000</f>
        <v>0.11</v>
      </c>
      <c r="H1372" s="146">
        <f>+PI()*G1372^2/4</f>
        <v>9.5033177771091243E-3</v>
      </c>
      <c r="I1372" s="147">
        <f>+D1336+O1336</f>
        <v>335.29023115064632</v>
      </c>
      <c r="J1372" s="147">
        <f>+D1371</f>
        <v>336.46036299953164</v>
      </c>
      <c r="K1372" s="147">
        <f>+I1372-J1372</f>
        <v>-1.170131848885319</v>
      </c>
      <c r="L1372" s="142">
        <f>(-2*POWER(2*9.81*G1372*ABS(K1372)/F1372,0.5))*(LOG10(($D$2/(3.7*G1372))+((2.51*$D$3*POWER(F1372,0.5))/(G1372*POWER(2*9.81*G1372*ABS(K1372),0.5)))))</f>
        <v>0.74667629685566772</v>
      </c>
      <c r="M1372" s="146">
        <f>+IF(K1372&lt;0,-H1372*L1372,H1372*L1372)</f>
        <v>-7.0959021256544767E-3</v>
      </c>
      <c r="N1372" s="142">
        <f>+M1372/K1372</f>
        <v>6.0641902298566733E-3</v>
      </c>
      <c r="O1372" s="311"/>
    </row>
    <row r="1373" spans="2:15" ht="15.75" x14ac:dyDescent="0.3">
      <c r="B1373" s="141"/>
      <c r="C1373" s="142"/>
      <c r="D1373" s="143"/>
      <c r="E1373" s="144"/>
      <c r="F1373" s="143"/>
      <c r="G1373" s="145"/>
      <c r="H1373" s="146"/>
      <c r="I1373" s="147"/>
      <c r="J1373" s="147"/>
      <c r="K1373" s="147"/>
      <c r="L1373" s="149" t="s">
        <v>166</v>
      </c>
      <c r="M1373" s="150">
        <f>+SUM(M1371:M1372)-C1371</f>
        <v>1.688106183687834E-6</v>
      </c>
      <c r="N1373" s="151">
        <f>+SUM(N1371:N1372)</f>
        <v>9.6144442895975991E-3</v>
      </c>
      <c r="O1373" s="311"/>
    </row>
    <row r="1374" spans="2:15" x14ac:dyDescent="0.25">
      <c r="B1374" s="141"/>
      <c r="C1374" s="142"/>
      <c r="D1374" s="143"/>
      <c r="E1374" s="144"/>
      <c r="F1374" s="142"/>
      <c r="G1374" s="142"/>
      <c r="H1374" s="146"/>
      <c r="I1374" s="152"/>
      <c r="J1374" s="142"/>
      <c r="K1374" s="142"/>
      <c r="L1374" s="142"/>
      <c r="M1374" s="142"/>
      <c r="N1374" s="142"/>
      <c r="O1374" s="312"/>
    </row>
    <row r="1375" spans="2:15" x14ac:dyDescent="0.25">
      <c r="B1375" s="154" t="s">
        <v>128</v>
      </c>
      <c r="C1375" s="142">
        <f>3.73/1000</f>
        <v>3.7299999999999998E-3</v>
      </c>
      <c r="D1375" s="147">
        <f>+D1336+O1336</f>
        <v>335.29023115064632</v>
      </c>
      <c r="E1375" s="144" t="s">
        <v>138</v>
      </c>
      <c r="F1375" s="143">
        <v>240.22</v>
      </c>
      <c r="G1375" s="155">
        <f>110/1000</f>
        <v>0.11</v>
      </c>
      <c r="H1375" s="146">
        <f>+PI()*G1375^2/4</f>
        <v>9.5033177771091243E-3</v>
      </c>
      <c r="I1375" s="156">
        <f>+D1371+O1371</f>
        <v>336.4607141599592</v>
      </c>
      <c r="J1375" s="147">
        <f>+D1375</f>
        <v>335.29023115064632</v>
      </c>
      <c r="K1375" s="147">
        <f>+I1375-J1375</f>
        <v>1.1704830093128749</v>
      </c>
      <c r="L1375" s="142">
        <f>(-2*POWER(2*9.81*G1375*ABS(K1375)/F1375,0.5))*(LOG10(($D$2/(3.7*G1375))+((2.51*$D$3*POWER(F1375,0.5))/(G1375*POWER(2*9.81*G1375*ABS(K1375),0.5)))))</f>
        <v>0.74680147616803616</v>
      </c>
      <c r="M1375" s="146">
        <f>+IF(K1375&lt;0,-H1375*L1375,H1375*L1375)</f>
        <v>7.0970917444390337E-3</v>
      </c>
      <c r="N1375" s="142">
        <f>+M1375/K1375</f>
        <v>6.0633872409692983E-3</v>
      </c>
      <c r="O1375" s="311">
        <f>2*M1378/N1378</f>
        <v>5.1326755909207535E-4</v>
      </c>
    </row>
    <row r="1376" spans="2:15" x14ac:dyDescent="0.25">
      <c r="B1376" s="141"/>
      <c r="C1376" s="142"/>
      <c r="D1376" s="143"/>
      <c r="E1376" s="144" t="s">
        <v>139</v>
      </c>
      <c r="F1376" s="147">
        <v>237.3</v>
      </c>
      <c r="G1376" s="155">
        <f>110/1000</f>
        <v>0.11</v>
      </c>
      <c r="H1376" s="146">
        <f>+PI()*G1376^2/4</f>
        <v>9.5033177771091243E-3</v>
      </c>
      <c r="I1376" s="156">
        <f>+D1341+O1341</f>
        <v>335.0974123012906</v>
      </c>
      <c r="J1376" s="147">
        <f>+D1375</f>
        <v>335.29023115064632</v>
      </c>
      <c r="K1376" s="147">
        <f>+I1376-J1376</f>
        <v>-0.19281884935571725</v>
      </c>
      <c r="L1376" s="142">
        <f>(-2*POWER(2*9.81*G1376*ABS(K1376)/F1376,0.5))*(LOG10(($D$2/(3.7*G1376))+((2.51*$D$3*POWER(F1376,0.5))/(G1376*POWER(2*9.81*G1376*ABS(K1376),0.5)))))</f>
        <v>0.27274002719808366</v>
      </c>
      <c r="M1376" s="146">
        <f>+IF(K1376&lt;0,-H1376*L1376,H1376*L1376)</f>
        <v>-2.5919351490007745E-3</v>
      </c>
      <c r="N1376" s="142">
        <f>+M1376/K1376</f>
        <v>1.3442332830329803E-2</v>
      </c>
      <c r="O1376" s="311"/>
    </row>
    <row r="1377" spans="2:15" x14ac:dyDescent="0.25">
      <c r="B1377" s="141"/>
      <c r="C1377" s="142"/>
      <c r="D1377" s="143"/>
      <c r="E1377" s="144" t="s">
        <v>112</v>
      </c>
      <c r="F1377" s="143">
        <v>401.36</v>
      </c>
      <c r="G1377" s="155">
        <f>110/1000</f>
        <v>0.11</v>
      </c>
      <c r="H1377" s="146">
        <f>+PI()*G1377^2/4</f>
        <v>9.5033177771091243E-3</v>
      </c>
      <c r="I1377" s="156">
        <f>+D1349+O1349</f>
        <v>335.25165559454473</v>
      </c>
      <c r="J1377" s="147">
        <f>+D1375</f>
        <v>335.29023115064632</v>
      </c>
      <c r="K1377" s="147">
        <f>+I1377-J1377</f>
        <v>-3.8575556101591246E-2</v>
      </c>
      <c r="L1377" s="142">
        <f>(-2*POWER(2*9.81*G1377*ABS(K1377)/F1377,0.5))*(LOG10(($D$2/(3.7*G1377))+((2.51*$D$3*POWER(F1377,0.5))/(G1377*POWER(2*9.81*G1377*ABS(K1377),0.5)))))</f>
        <v>8.0504621879338004E-2</v>
      </c>
      <c r="M1377" s="146">
        <f>+IF(K1377&lt;0,-H1377*L1377,H1377*L1377)</f>
        <v>-7.6506100424536105E-4</v>
      </c>
      <c r="N1377" s="142">
        <f>+M1377/K1377</f>
        <v>1.9832792616923601E-2</v>
      </c>
      <c r="O1377" s="311"/>
    </row>
    <row r="1378" spans="2:15" ht="15.75" x14ac:dyDescent="0.3">
      <c r="B1378" s="141"/>
      <c r="C1378" s="142"/>
      <c r="D1378" s="143"/>
      <c r="E1378" s="144"/>
      <c r="F1378" s="143"/>
      <c r="G1378" s="155"/>
      <c r="H1378" s="146"/>
      <c r="I1378" s="156"/>
      <c r="J1378" s="147"/>
      <c r="K1378" s="147"/>
      <c r="L1378" s="149" t="s">
        <v>166</v>
      </c>
      <c r="M1378" s="150">
        <f>+SUM(M1375:M1377)-C1375</f>
        <v>1.0095591192898351E-5</v>
      </c>
      <c r="N1378" s="151">
        <f>+SUM(N1375:N1377)</f>
        <v>3.9338512688222707E-2</v>
      </c>
      <c r="O1378" s="312"/>
    </row>
    <row r="1379" spans="2:15" x14ac:dyDescent="0.25">
      <c r="B1379" s="141"/>
      <c r="C1379" s="142"/>
      <c r="D1379" s="143"/>
      <c r="E1379" s="144"/>
      <c r="F1379" s="142"/>
      <c r="G1379" s="142"/>
      <c r="H1379" s="146"/>
      <c r="I1379" s="152"/>
      <c r="J1379" s="143"/>
      <c r="K1379" s="142"/>
      <c r="L1379" s="142"/>
      <c r="M1379" s="142"/>
      <c r="N1379" s="142"/>
      <c r="O1379" s="312"/>
    </row>
    <row r="1380" spans="2:15" x14ac:dyDescent="0.25">
      <c r="B1380" s="154" t="s">
        <v>141</v>
      </c>
      <c r="C1380" s="179">
        <f>1.9/1000</f>
        <v>1.9E-3</v>
      </c>
      <c r="D1380" s="147">
        <f>+D1341+O1341</f>
        <v>335.0974123012906</v>
      </c>
      <c r="E1380" s="144" t="s">
        <v>139</v>
      </c>
      <c r="F1380" s="147">
        <v>237.3</v>
      </c>
      <c r="G1380" s="155">
        <f>110/1000</f>
        <v>0.11</v>
      </c>
      <c r="H1380" s="146">
        <f>+PI()*G1380^2/4</f>
        <v>9.5033177771091243E-3</v>
      </c>
      <c r="I1380" s="156">
        <f>+D1375+O1375</f>
        <v>335.29074441820541</v>
      </c>
      <c r="J1380" s="147">
        <f>+D1380</f>
        <v>335.0974123012906</v>
      </c>
      <c r="K1380" s="147">
        <f>+I1380-J1380</f>
        <v>0.19333211691480301</v>
      </c>
      <c r="L1380" s="142">
        <f>(-2*POWER(2*9.81*G1380*ABS(K1380)/F1380,0.5))*(LOG10(($D$2/(3.7*G1380))+((2.51*$D$3*POWER(F1380,0.5))/(G1380*POWER(2*9.81*G1380*ABS(K1380),0.5)))))</f>
        <v>0.27315088088272654</v>
      </c>
      <c r="M1380" s="146">
        <f>+IF(K1380&lt;0,-H1380*L1380,H1380*L1380)</f>
        <v>2.5958396221258321E-3</v>
      </c>
      <c r="N1380" s="142">
        <f>+M1380/K1380</f>
        <v>1.3426841145435544E-2</v>
      </c>
      <c r="O1380" s="311">
        <f>2*M1382/N1382</f>
        <v>5.1935532337877817E-4</v>
      </c>
    </row>
    <row r="1381" spans="2:15" x14ac:dyDescent="0.25">
      <c r="B1381" s="141"/>
      <c r="C1381" s="142"/>
      <c r="D1381" s="143"/>
      <c r="E1381" s="144" t="s">
        <v>117</v>
      </c>
      <c r="F1381" s="143">
        <v>401.35</v>
      </c>
      <c r="G1381" s="143">
        <f>75/1000</f>
        <v>7.4999999999999997E-2</v>
      </c>
      <c r="H1381" s="146">
        <f>+PI()*G1381^2/4</f>
        <v>4.4178646691106467E-3</v>
      </c>
      <c r="I1381" s="156">
        <f>+D1345+O1345</f>
        <v>334.89883943066508</v>
      </c>
      <c r="J1381" s="147">
        <f>+D1380</f>
        <v>335.0974123012906</v>
      </c>
      <c r="K1381" s="147">
        <f>+I1381-J1381</f>
        <v>-0.19857287062552587</v>
      </c>
      <c r="L1381" s="142">
        <f>(-2*POWER(2*9.81*G1381*ABS(K1381)/F1381,0.5))*(LOG10(($D$2/(3.7*G1381))+((2.51*$D$3*POWER(F1381,0.5))/(G1381*POWER(2*9.81*G1381*ABS(K1381),0.5)))))</f>
        <v>0.15651198079281564</v>
      </c>
      <c r="M1381" s="146">
        <f>+IF(K1381&lt;0,-H1381*L1381,H1381*L1381)</f>
        <v>-6.9144875023710443E-4</v>
      </c>
      <c r="N1381" s="142">
        <f>+M1381/K1381</f>
        <v>3.4820907209477639E-3</v>
      </c>
      <c r="O1381" s="311"/>
    </row>
    <row r="1382" spans="2:15" ht="15.75" x14ac:dyDescent="0.3">
      <c r="B1382" s="141"/>
      <c r="C1382" s="142"/>
      <c r="D1382" s="143"/>
      <c r="E1382" s="144"/>
      <c r="F1382" s="142"/>
      <c r="G1382" s="142"/>
      <c r="H1382" s="146"/>
      <c r="I1382" s="152"/>
      <c r="J1382" s="143"/>
      <c r="K1382" s="142"/>
      <c r="L1382" s="149" t="s">
        <v>166</v>
      </c>
      <c r="M1382" s="150">
        <f>+SUM(M1380:M1381)-C1380</f>
        <v>4.3908718887276151E-6</v>
      </c>
      <c r="N1382" s="151">
        <f>+SUM(N1380:N1381)</f>
        <v>1.6908931866383307E-2</v>
      </c>
      <c r="O1382" s="312"/>
    </row>
    <row r="1383" spans="2:15" ht="15.75" x14ac:dyDescent="0.3">
      <c r="B1383" s="141"/>
      <c r="C1383" s="142"/>
      <c r="D1383" s="143"/>
      <c r="E1383" s="144"/>
      <c r="F1383" s="142"/>
      <c r="G1383" s="142"/>
      <c r="H1383" s="146"/>
      <c r="I1383" s="152"/>
      <c r="J1383" s="143"/>
      <c r="K1383" s="142"/>
      <c r="L1383" s="149"/>
      <c r="M1383" s="150"/>
      <c r="N1383" s="151"/>
      <c r="O1383" s="312"/>
    </row>
    <row r="1384" spans="2:15" x14ac:dyDescent="0.25">
      <c r="B1384" s="154" t="s">
        <v>145</v>
      </c>
      <c r="C1384" s="143">
        <f>1.95/1000</f>
        <v>1.9499999999999999E-3</v>
      </c>
      <c r="D1384" s="147">
        <f>+D1345+O1345</f>
        <v>334.89883943066508</v>
      </c>
      <c r="E1384" s="144" t="s">
        <v>117</v>
      </c>
      <c r="F1384" s="143">
        <v>401.35</v>
      </c>
      <c r="G1384" s="143">
        <f>75/1000</f>
        <v>7.4999999999999997E-2</v>
      </c>
      <c r="H1384" s="146">
        <f>+PI()*G1384^2/4</f>
        <v>4.4178646691106467E-3</v>
      </c>
      <c r="I1384" s="147">
        <f>+D1380+O1380</f>
        <v>335.09793165661398</v>
      </c>
      <c r="J1384" s="147">
        <f>+D1384</f>
        <v>334.89883943066508</v>
      </c>
      <c r="K1384" s="147">
        <f>+I1384-J1384</f>
        <v>0.19909222594890252</v>
      </c>
      <c r="L1384" s="262">
        <f>(-2*POWER(2*9.81*G1384*ABS(K1384)/F1384,0.5))*(LOG10(($D$2/(3.7*G1384))+((2.51*$D$3*POWER(F1384,0.5))/(G1384*POWER(2*9.81*G1384*ABS(K1384),0.5)))))</f>
        <v>0.15674703754825181</v>
      </c>
      <c r="M1384" s="146">
        <f>+IF(K1384&lt;0,-H1384*L1384,H1384*L1384)</f>
        <v>6.9248719917218155E-4</v>
      </c>
      <c r="N1384" s="142">
        <f>+M1384/K1384</f>
        <v>3.4782231996838991E-3</v>
      </c>
      <c r="O1384" s="311">
        <f>2*M1386/N1386</f>
        <v>5.2181020891323409E-4</v>
      </c>
    </row>
    <row r="1385" spans="2:15" x14ac:dyDescent="0.25">
      <c r="B1385" s="141"/>
      <c r="C1385" s="142"/>
      <c r="D1385" s="143"/>
      <c r="E1385" s="144" t="s">
        <v>167</v>
      </c>
      <c r="F1385" s="143">
        <v>249.85</v>
      </c>
      <c r="G1385" s="143">
        <f>75/1000</f>
        <v>7.4999999999999997E-2</v>
      </c>
      <c r="H1385" s="146">
        <f>+PI()*G1385^2/4</f>
        <v>4.4178646691106467E-3</v>
      </c>
      <c r="I1385" s="147">
        <f>+D1349+O1349</f>
        <v>335.25165559454473</v>
      </c>
      <c r="J1385" s="147">
        <f>+D1384</f>
        <v>334.89883943066508</v>
      </c>
      <c r="K1385" s="147">
        <f>+I1385-J1385</f>
        <v>0.35281616387965187</v>
      </c>
      <c r="L1385" s="142">
        <f>(-2*POWER(2*9.81*G1385*ABS(K1385)/F1385,0.5))*(LOG10(($D$2/(3.7*G1385))+((2.51*$D$3*POWER(F1385,0.5))/(G1385*POWER(2*9.81*G1385*ABS(K1385),0.5)))))</f>
        <v>0.28505888321225992</v>
      </c>
      <c r="M1385" s="146">
        <f>+IF(K1385&lt;0,-H1385*L1385,H1385*L1385)</f>
        <v>1.2593515687595812E-3</v>
      </c>
      <c r="N1385" s="142">
        <f>+M1385/K1385</f>
        <v>3.5694270775790053E-3</v>
      </c>
      <c r="O1385" s="311"/>
    </row>
    <row r="1386" spans="2:15" ht="15.75" x14ac:dyDescent="0.3">
      <c r="B1386" s="141"/>
      <c r="C1386" s="142"/>
      <c r="D1386" s="152"/>
      <c r="E1386" s="144"/>
      <c r="F1386" s="142"/>
      <c r="G1386" s="142"/>
      <c r="H1386" s="146"/>
      <c r="I1386" s="152"/>
      <c r="J1386" s="143"/>
      <c r="K1386" s="142"/>
      <c r="L1386" s="149" t="s">
        <v>166</v>
      </c>
      <c r="M1386" s="150">
        <f>+SUM(M1384:M1385)-C1384</f>
        <v>1.8387679317629843E-6</v>
      </c>
      <c r="N1386" s="151">
        <f>+SUM(N1384:N1385)</f>
        <v>7.0476502772629044E-3</v>
      </c>
      <c r="O1386" s="312"/>
    </row>
    <row r="1387" spans="2:15" x14ac:dyDescent="0.25">
      <c r="B1387" s="141"/>
      <c r="C1387" s="142"/>
      <c r="D1387" s="152"/>
      <c r="E1387" s="144"/>
      <c r="F1387" s="142"/>
      <c r="G1387" s="142"/>
      <c r="H1387" s="146"/>
      <c r="I1387" s="152"/>
      <c r="J1387" s="143"/>
      <c r="K1387" s="142"/>
      <c r="L1387" s="142"/>
      <c r="M1387" s="142"/>
      <c r="N1387" s="142"/>
      <c r="O1387" s="312"/>
    </row>
    <row r="1388" spans="2:15" x14ac:dyDescent="0.25">
      <c r="B1388" s="154" t="s">
        <v>146</v>
      </c>
      <c r="C1388" s="143">
        <f>4.52/1000</f>
        <v>4.5199999999999997E-3</v>
      </c>
      <c r="D1388" s="156">
        <f>+D1349+O1349</f>
        <v>335.25165559454473</v>
      </c>
      <c r="E1388" s="144" t="s">
        <v>112</v>
      </c>
      <c r="F1388" s="143">
        <v>401.36</v>
      </c>
      <c r="G1388" s="145">
        <f>110/1000</f>
        <v>0.11</v>
      </c>
      <c r="H1388" s="146">
        <f>+PI()*G1388^2/4</f>
        <v>9.5033177771091243E-3</v>
      </c>
      <c r="I1388" s="156">
        <f>+D1375+O1375</f>
        <v>335.29074441820541</v>
      </c>
      <c r="J1388" s="147">
        <f>+D1388</f>
        <v>335.25165559454473</v>
      </c>
      <c r="K1388" s="147">
        <f>+I1388-J1388</f>
        <v>3.9088823660677008E-2</v>
      </c>
      <c r="L1388" s="142">
        <f>(-2*POWER(2*9.81*G1388*ABS(K1388)/F1388,0.5))*(LOG10(($D$2/(3.7*G1388))+((2.51*$D$3*POWER(F1388,0.5))/(G1388*POWER(2*9.81*G1388*ABS(K1388),0.5)))))</f>
        <v>8.1121461694843064E-2</v>
      </c>
      <c r="M1388" s="146">
        <f>+IF(K1388&lt;0,-H1388*L1388,H1388*L1388)</f>
        <v>7.7092302902967891E-4</v>
      </c>
      <c r="N1388" s="142">
        <f>+M1388/K1388</f>
        <v>1.9722338940714155E-2</v>
      </c>
      <c r="O1388" s="311">
        <f>2*M1392/N1392</f>
        <v>4.9056933897124013E-4</v>
      </c>
    </row>
    <row r="1389" spans="2:15" x14ac:dyDescent="0.25">
      <c r="B1389" s="141"/>
      <c r="C1389" s="142"/>
      <c r="D1389" s="152"/>
      <c r="E1389" s="144" t="s">
        <v>167</v>
      </c>
      <c r="F1389" s="143">
        <v>249.85</v>
      </c>
      <c r="G1389" s="145">
        <f>75/1000</f>
        <v>7.4999999999999997E-2</v>
      </c>
      <c r="H1389" s="146">
        <f>+PI()*G1389^2/4</f>
        <v>4.4178646691106467E-3</v>
      </c>
      <c r="I1389" s="156">
        <f>+D1384+O1384</f>
        <v>334.89936124087399</v>
      </c>
      <c r="J1389" s="147">
        <f>+D1388</f>
        <v>335.25165559454473</v>
      </c>
      <c r="K1389" s="147">
        <f>+I1389-J1389</f>
        <v>-0.35229435367074302</v>
      </c>
      <c r="L1389" s="142">
        <f>(-2*POWER(2*9.81*G1389*ABS(K1389)/F1389,0.5))*(LOG10(($D$2/(3.7*G1389))+((2.51*$D$3*POWER(F1389,0.5))/(G1389*POWER(2*9.81*G1389*ABS(K1389),0.5)))))</f>
        <v>0.28481893850244139</v>
      </c>
      <c r="M1389" s="146">
        <f>+IF(K1389&lt;0,-H1389*L1389,H1389*L1389)</f>
        <v>-1.2582915255035338E-3</v>
      </c>
      <c r="N1389" s="142">
        <f>+M1389/K1389</f>
        <v>3.5717050596829679E-3</v>
      </c>
      <c r="O1389" s="311"/>
    </row>
    <row r="1390" spans="2:15" x14ac:dyDescent="0.25">
      <c r="B1390" s="141"/>
      <c r="C1390" s="142"/>
      <c r="D1390" s="152"/>
      <c r="E1390" s="144" t="s">
        <v>140</v>
      </c>
      <c r="F1390" s="143">
        <v>298.01</v>
      </c>
      <c r="G1390" s="145">
        <f>63/1000</f>
        <v>6.3E-2</v>
      </c>
      <c r="H1390" s="146">
        <f>+PI()*G1390^2/4</f>
        <v>3.1172453105244723E-3</v>
      </c>
      <c r="I1390" s="156">
        <f>+D1355+O1355</f>
        <v>335.21272058321728</v>
      </c>
      <c r="J1390" s="147">
        <f>+D1388</f>
        <v>335.25165559454473</v>
      </c>
      <c r="K1390" s="147">
        <f>+I1390-J1390</f>
        <v>-3.893501132745314E-2</v>
      </c>
      <c r="L1390" s="142">
        <f>(-2*POWER(2*9.81*G1390*ABS(K1390)/F1390,0.5))*(LOG10(($D$2/(3.7*G1390))+((2.51*$D$3*POWER(F1390,0.5))/(G1390*POWER(2*9.81*G1390*ABS(K1390),0.5)))))</f>
        <v>6.3502454763516791E-2</v>
      </c>
      <c r="M1390" s="146">
        <f>+IF(K1390&lt;0,-H1390*L1390,H1390*L1390)</f>
        <v>-1.9795272931836516E-4</v>
      </c>
      <c r="N1390" s="142">
        <f>+M1390/K1390</f>
        <v>5.0841831700916542E-3</v>
      </c>
      <c r="O1390" s="311"/>
    </row>
    <row r="1391" spans="2:15" x14ac:dyDescent="0.25">
      <c r="B1391" s="141"/>
      <c r="C1391" s="142"/>
      <c r="D1391" s="142"/>
      <c r="E1391" s="144" t="s">
        <v>168</v>
      </c>
      <c r="F1391" s="143">
        <v>184.94</v>
      </c>
      <c r="G1391" s="145">
        <f>110/1000</f>
        <v>0.11</v>
      </c>
      <c r="H1391" s="146">
        <f>+PI()*G1391^2/4</f>
        <v>9.5033177771091243E-3</v>
      </c>
      <c r="I1391" s="156">
        <f>+D1363+O1363</f>
        <v>335.77126043770727</v>
      </c>
      <c r="J1391" s="147">
        <f>+D1388</f>
        <v>335.25165559454473</v>
      </c>
      <c r="K1391" s="147">
        <f>+I1391-J1391</f>
        <v>0.51960484316253996</v>
      </c>
      <c r="L1391" s="142">
        <f>(-2*POWER(2*9.81*G1391*ABS(K1391)/F1391,0.5))*(LOG10(($D$2/(3.7*G1391))+((2.51*$D$3*POWER(F1391,0.5))/(G1391*POWER(2*9.81*G1391*ABS(K1391),0.5)))))</f>
        <v>0.54872874548941664</v>
      </c>
      <c r="M1391" s="146">
        <f>+IF(K1391&lt;0,-H1391*L1391,H1391*L1391)</f>
        <v>5.2147436418203616E-3</v>
      </c>
      <c r="N1391" s="142">
        <f>+M1391/K1391</f>
        <v>1.0035979668859848E-2</v>
      </c>
      <c r="O1391" s="311"/>
    </row>
    <row r="1392" spans="2:15" ht="15.75" x14ac:dyDescent="0.3">
      <c r="B1392" s="141"/>
      <c r="C1392" s="142"/>
      <c r="D1392" s="142"/>
      <c r="E1392" s="142"/>
      <c r="F1392" s="142"/>
      <c r="G1392" s="142"/>
      <c r="H1392" s="146"/>
      <c r="I1392" s="152"/>
      <c r="J1392" s="143"/>
      <c r="K1392" s="142"/>
      <c r="L1392" s="149" t="s">
        <v>166</v>
      </c>
      <c r="M1392" s="150">
        <f>+SUM(M1388:M1391)-C1388</f>
        <v>9.4224160281418737E-6</v>
      </c>
      <c r="N1392" s="151">
        <f>+SUM(N1388:N1391)</f>
        <v>3.8414206839348625E-2</v>
      </c>
      <c r="O1392" s="312"/>
    </row>
    <row r="1393" spans="2:15" x14ac:dyDescent="0.25">
      <c r="B1393" s="141"/>
      <c r="C1393" s="142"/>
      <c r="D1393" s="142"/>
      <c r="E1393" s="142"/>
      <c r="F1393" s="142"/>
      <c r="G1393" s="142"/>
      <c r="H1393" s="146"/>
      <c r="I1393" s="142"/>
      <c r="J1393" s="143"/>
      <c r="K1393" s="142"/>
      <c r="L1393" s="142"/>
      <c r="M1393" s="142"/>
      <c r="N1393" s="142"/>
      <c r="O1393" s="312"/>
    </row>
    <row r="1394" spans="2:15" x14ac:dyDescent="0.25">
      <c r="B1394" s="154" t="s">
        <v>147</v>
      </c>
      <c r="C1394" s="142">
        <f>0.79/1000</f>
        <v>7.9000000000000001E-4</v>
      </c>
      <c r="D1394" s="147">
        <f>+D1355+O1355</f>
        <v>335.21272058321728</v>
      </c>
      <c r="E1394" s="144" t="s">
        <v>140</v>
      </c>
      <c r="F1394" s="143">
        <v>298.01</v>
      </c>
      <c r="G1394" s="143">
        <f>63/1000</f>
        <v>6.3E-2</v>
      </c>
      <c r="H1394" s="146">
        <f>+PI()*G1394^2/4</f>
        <v>3.1172453105244723E-3</v>
      </c>
      <c r="I1394" s="147">
        <f>+D1388+O1388</f>
        <v>335.25214616388371</v>
      </c>
      <c r="J1394" s="147">
        <f>+D1394</f>
        <v>335.21272058321728</v>
      </c>
      <c r="K1394" s="147">
        <f>+I1394-J1394</f>
        <v>3.942558066643187E-2</v>
      </c>
      <c r="L1394" s="142">
        <f>(-2*POWER(2*9.81*G1394*ABS(K1394)/F1394,0.5))*(LOG10(($D$2/(3.7*G1394))+((2.51*$D$3*POWER(F1394,0.5))/(G1394*POWER(2*9.81*G1394*ABS(K1394),0.5)))))</f>
        <v>6.3970653885816423E-2</v>
      </c>
      <c r="M1394" s="146">
        <f>+IF(K1394&lt;0,-H1394*L1394,H1394*L1394)</f>
        <v>1.9941222083674534E-4</v>
      </c>
      <c r="N1394" s="142">
        <f>+M1394/K1394</f>
        <v>5.0579399837864898E-3</v>
      </c>
      <c r="O1394" s="311">
        <f>2*M1396/N1396</f>
        <v>4.9474240237138095E-4</v>
      </c>
    </row>
    <row r="1395" spans="2:15" x14ac:dyDescent="0.25">
      <c r="B1395" s="141"/>
      <c r="C1395" s="142"/>
      <c r="D1395" s="142"/>
      <c r="E1395" s="144" t="s">
        <v>169</v>
      </c>
      <c r="F1395" s="143">
        <v>119.71</v>
      </c>
      <c r="G1395" s="143">
        <f>63/1000</f>
        <v>6.3E-2</v>
      </c>
      <c r="H1395" s="146">
        <f>+PI()*G1395^2/4</f>
        <v>3.1172453105244723E-3</v>
      </c>
      <c r="I1395" s="147">
        <f>+D1359+O1359</f>
        <v>335.31642596878237</v>
      </c>
      <c r="J1395" s="147">
        <f>+D1394</f>
        <v>335.21272058321728</v>
      </c>
      <c r="K1395" s="147">
        <f>+I1395-J1395</f>
        <v>0.10370538556509246</v>
      </c>
      <c r="L1395" s="142">
        <f>(-2*POWER(2*9.81*G1395*ABS(K1395)/F1395,0.5))*(LOG10(($D$2/(3.7*G1395))+((2.51*$D$3*POWER(F1395,0.5))/(G1395*POWER(2*9.81*G1395*ABS(K1395),0.5)))))</f>
        <v>0.19031356643370154</v>
      </c>
      <c r="M1395" s="146">
        <f>+IF(K1395&lt;0,-H1395*L1395,H1395*L1395)</f>
        <v>5.9325407249464373E-4</v>
      </c>
      <c r="N1395" s="142">
        <f>+M1395/K1395</f>
        <v>5.7205714945467098E-3</v>
      </c>
      <c r="O1395" s="311"/>
    </row>
    <row r="1396" spans="2:15" ht="15.75" x14ac:dyDescent="0.3">
      <c r="B1396" s="141"/>
      <c r="C1396" s="142"/>
      <c r="D1396" s="142"/>
      <c r="E1396" s="142"/>
      <c r="F1396" s="142"/>
      <c r="G1396" s="142"/>
      <c r="H1396" s="146"/>
      <c r="I1396" s="142"/>
      <c r="J1396" s="142"/>
      <c r="K1396" s="142"/>
      <c r="L1396" s="149" t="s">
        <v>166</v>
      </c>
      <c r="M1396" s="150">
        <f>+SUM(M1394:M1395)-C1394</f>
        <v>2.6662933313890361E-6</v>
      </c>
      <c r="N1396" s="151">
        <f>+SUM(N1394:N1395)</f>
        <v>1.07785114783332E-2</v>
      </c>
      <c r="O1396" s="312"/>
    </row>
    <row r="1397" spans="2:15" x14ac:dyDescent="0.25">
      <c r="B1397" s="141"/>
      <c r="C1397" s="142"/>
      <c r="D1397" s="142"/>
      <c r="E1397" s="142"/>
      <c r="F1397" s="142"/>
      <c r="G1397" s="142"/>
      <c r="H1397" s="146"/>
      <c r="I1397" s="142"/>
      <c r="J1397" s="142"/>
      <c r="K1397" s="142"/>
      <c r="L1397" s="142"/>
      <c r="M1397" s="142"/>
      <c r="N1397" s="142"/>
      <c r="O1397" s="312"/>
    </row>
    <row r="1398" spans="2:15" x14ac:dyDescent="0.25">
      <c r="B1398" s="154" t="s">
        <v>148</v>
      </c>
      <c r="C1398" s="142">
        <f>0.76/1000</f>
        <v>7.6000000000000004E-4</v>
      </c>
      <c r="D1398" s="147">
        <f>+D1359+O1359</f>
        <v>335.31642596878237</v>
      </c>
      <c r="E1398" s="144" t="s">
        <v>169</v>
      </c>
      <c r="F1398" s="143">
        <v>119.71</v>
      </c>
      <c r="G1398" s="143">
        <f>63/1000</f>
        <v>6.3E-2</v>
      </c>
      <c r="H1398" s="146">
        <f>+PI()*G1398^2/4</f>
        <v>3.1172453105244723E-3</v>
      </c>
      <c r="I1398" s="147">
        <f>+D1394+O1394</f>
        <v>335.21321532561967</v>
      </c>
      <c r="J1398" s="261">
        <f>+D1398</f>
        <v>335.31642596878237</v>
      </c>
      <c r="K1398" s="147">
        <f>+I1398-J1398</f>
        <v>-0.10321064316269712</v>
      </c>
      <c r="L1398" s="142">
        <f>(-2*POWER(2*9.81*G1398*ABS(K1398)/F1398,0.5))*(LOG10(($D$2/(3.7*G1398))+((2.51*$D$3*POWER(F1398,0.5))/(G1398*POWER(2*9.81*G1398*ABS(K1398),0.5)))))</f>
        <v>0.18979161824081592</v>
      </c>
      <c r="M1398" s="146">
        <f>+IF(K1398&lt;0,-H1398*L1398,H1398*L1398)</f>
        <v>-5.9162703193803431E-4</v>
      </c>
      <c r="N1398" s="142">
        <f>+M1398/K1398</f>
        <v>5.732228904003797E-3</v>
      </c>
      <c r="O1398" s="311">
        <f>2*M1400/N1400</f>
        <v>4.6724379286922774E-4</v>
      </c>
    </row>
    <row r="1399" spans="2:15" x14ac:dyDescent="0.25">
      <c r="B1399" s="141"/>
      <c r="C1399" s="142"/>
      <c r="D1399" s="142"/>
      <c r="E1399" s="144" t="s">
        <v>122</v>
      </c>
      <c r="F1399" s="143">
        <v>283.68</v>
      </c>
      <c r="G1399" s="143">
        <f>75/1000</f>
        <v>7.4999999999999997E-2</v>
      </c>
      <c r="H1399" s="146">
        <f>+PI()*G1399^2/4</f>
        <v>4.4178646691106467E-3</v>
      </c>
      <c r="I1399" s="147">
        <f>+D1363+O1363</f>
        <v>335.77126043770727</v>
      </c>
      <c r="J1399" s="261">
        <f>+D1398</f>
        <v>335.31642596878237</v>
      </c>
      <c r="K1399" s="147">
        <f>+I1399-J1399</f>
        <v>0.45483446892490065</v>
      </c>
      <c r="L1399" s="262">
        <f>(-2*POWER(2*9.81*G1399*ABS(K1399)/F1399,0.5))*(LOG10(($D$2/(3.7*G1399))+((2.51*$D$3*POWER(F1399,0.5))/(G1399*POWER(2*9.81*G1399*ABS(K1399),0.5)))))</f>
        <v>0.30640628546789772</v>
      </c>
      <c r="M1399" s="146">
        <f>+IF(K1399&lt;0,-H1399*L1399,H1399*L1399)</f>
        <v>1.3536615029620563E-3</v>
      </c>
      <c r="N1399" s="142">
        <f>+M1399/K1399</f>
        <v>2.9761629679512353E-3</v>
      </c>
      <c r="O1399" s="311"/>
    </row>
    <row r="1400" spans="2:15" ht="15.75" x14ac:dyDescent="0.3">
      <c r="B1400" s="141"/>
      <c r="C1400" s="142"/>
      <c r="D1400" s="142"/>
      <c r="E1400" s="142"/>
      <c r="F1400" s="142"/>
      <c r="G1400" s="142"/>
      <c r="H1400" s="142"/>
      <c r="I1400" s="142"/>
      <c r="J1400" s="142"/>
      <c r="K1400" s="142"/>
      <c r="L1400" s="149" t="s">
        <v>166</v>
      </c>
      <c r="M1400" s="150">
        <f>+SUM(M1398:M1399)-C1398</f>
        <v>2.0344710240219116E-6</v>
      </c>
      <c r="N1400" s="151">
        <f>+SUM(N1398:N1399)</f>
        <v>8.7083918719550318E-3</v>
      </c>
      <c r="O1400" s="312"/>
    </row>
    <row r="1401" spans="2:15" x14ac:dyDescent="0.25">
      <c r="B1401" s="154"/>
      <c r="C1401" s="142"/>
      <c r="D1401" s="142"/>
      <c r="E1401" s="142"/>
      <c r="F1401" s="142"/>
      <c r="G1401" s="142"/>
      <c r="H1401" s="142"/>
      <c r="I1401" s="142"/>
      <c r="J1401" s="142"/>
      <c r="K1401" s="142"/>
      <c r="L1401" s="142"/>
      <c r="M1401" s="142"/>
      <c r="N1401" s="142"/>
      <c r="O1401" s="312"/>
    </row>
    <row r="1402" spans="2:15" x14ac:dyDescent="0.25">
      <c r="B1402" s="154" t="s">
        <v>142</v>
      </c>
      <c r="C1402" s="142">
        <f>3.71/1000</f>
        <v>3.7099999999999998E-3</v>
      </c>
      <c r="D1402" s="147">
        <f>+D1363+O1363</f>
        <v>335.77126043770727</v>
      </c>
      <c r="E1402" s="144" t="s">
        <v>168</v>
      </c>
      <c r="F1402" s="143">
        <v>184.94</v>
      </c>
      <c r="G1402" s="145">
        <f>110/1000</f>
        <v>0.11</v>
      </c>
      <c r="H1402" s="146">
        <f>+PI()*G1402^2/4</f>
        <v>9.5033177771091243E-3</v>
      </c>
      <c r="I1402" s="147">
        <f>+D1388+O1388</f>
        <v>335.25214616388371</v>
      </c>
      <c r="J1402" s="261">
        <f>+D1402</f>
        <v>335.77126043770727</v>
      </c>
      <c r="K1402" s="147">
        <f>+I1402-J1402</f>
        <v>-0.51911427382356123</v>
      </c>
      <c r="L1402" s="262">
        <f>(-2*POWER(2*9.81*G1402*ABS(K1402)/F1402,0.5))*(LOG10(($D$2/(3.7*G1402))+((2.51*$D$3*POWER(F1402,0.5))/(G1402*POWER(2*9.81*G1402*ABS(K1402),0.5)))))</f>
        <v>0.54843811553395017</v>
      </c>
      <c r="M1402" s="146">
        <f>+IF(K1402&lt;0,-H1402*L1402,H1402*L1402)</f>
        <v>-5.2119816929980167E-3</v>
      </c>
      <c r="N1402" s="142">
        <f>+M1402/K1402</f>
        <v>1.0040143289855842E-2</v>
      </c>
      <c r="O1402" s="311">
        <f>2*M1405/N1405</f>
        <v>3.9318687723982978E-4</v>
      </c>
    </row>
    <row r="1403" spans="2:15" x14ac:dyDescent="0.25">
      <c r="B1403" s="141"/>
      <c r="C1403" s="142"/>
      <c r="D1403" s="142"/>
      <c r="E1403" s="144" t="s">
        <v>171</v>
      </c>
      <c r="F1403" s="143">
        <v>283.68</v>
      </c>
      <c r="G1403" s="143">
        <f>75/1000</f>
        <v>7.4999999999999997E-2</v>
      </c>
      <c r="H1403" s="146">
        <f>+PI()*G1403^2/4</f>
        <v>4.4178646691106467E-3</v>
      </c>
      <c r="I1403" s="147">
        <f>+D1398+O1398</f>
        <v>335.31689321257522</v>
      </c>
      <c r="J1403" s="261">
        <f>+D1402</f>
        <v>335.77126043770727</v>
      </c>
      <c r="K1403" s="147">
        <f>+I1403-J1403</f>
        <v>-0.45436722513204586</v>
      </c>
      <c r="L1403" s="262">
        <f>(-2*POWER(2*9.81*G1403*ABS(K1403)/F1403,0.5))*(LOG10(($D$2/(3.7*G1403))+((2.51*$D$3*POWER(F1403,0.5))/(G1403*POWER(2*9.81*G1403*ABS(K1403),0.5)))))</f>
        <v>0.30622735860581124</v>
      </c>
      <c r="M1403" s="146">
        <f>+IF(K1403&lt;0,-H1403*L1403,H1403*L1403)</f>
        <v>-1.3528710282996897E-3</v>
      </c>
      <c r="N1403" s="142">
        <f>+M1403/K1403</f>
        <v>2.9774837476592318E-3</v>
      </c>
      <c r="O1403" s="311"/>
    </row>
    <row r="1404" spans="2:15" x14ac:dyDescent="0.25">
      <c r="B1404" s="141"/>
      <c r="C1404" s="142"/>
      <c r="D1404" s="142"/>
      <c r="E1404" s="144" t="s">
        <v>170</v>
      </c>
      <c r="F1404" s="143">
        <v>372.26</v>
      </c>
      <c r="G1404" s="145">
        <f>110/1000</f>
        <v>0.11</v>
      </c>
      <c r="H1404" s="146">
        <f>+PI()*G1404^2/4</f>
        <v>9.5033177771091243E-3</v>
      </c>
      <c r="I1404" s="147">
        <v>339.29610096713299</v>
      </c>
      <c r="J1404" s="261">
        <f>+D1402</f>
        <v>335.77126043770727</v>
      </c>
      <c r="K1404" s="147">
        <f>+I1404-J1404</f>
        <v>3.5248405294257168</v>
      </c>
      <c r="L1404" s="262">
        <f>(-2*POWER(2*9.81*G1404*ABS(K1404)/F1404,0.5))*(LOG10(($D$2/(3.7*G1404))+((2.51*$D$3*POWER(F1404,0.5))/(G1404*POWER(2*9.81*G1404*ABS(K1404),0.5)))))</f>
        <v>1.0815154647879111</v>
      </c>
      <c r="M1404" s="146">
        <f>+IF(K1404&lt;0,-H1404*L1404,H1404*L1404)</f>
        <v>1.0277985142737393E-2</v>
      </c>
      <c r="N1404" s="142">
        <f>+M1404/K1404</f>
        <v>2.9158723797390999E-3</v>
      </c>
      <c r="O1404" s="311"/>
    </row>
    <row r="1405" spans="2:15" ht="16.5" thickBot="1" x14ac:dyDescent="0.35">
      <c r="B1405" s="299"/>
      <c r="C1405" s="300"/>
      <c r="D1405" s="300"/>
      <c r="E1405" s="300"/>
      <c r="F1405" s="300"/>
      <c r="G1405" s="300"/>
      <c r="H1405" s="300"/>
      <c r="I1405" s="300"/>
      <c r="J1405" s="300"/>
      <c r="K1405" s="300"/>
      <c r="L1405" s="301" t="s">
        <v>166</v>
      </c>
      <c r="M1405" s="302">
        <f>+SUM(M1402:M1404)-C1402</f>
        <v>3.1324214396864086E-6</v>
      </c>
      <c r="N1405" s="303">
        <f>+SUM(N1402:N1404)</f>
        <v>1.5933499417254176E-2</v>
      </c>
      <c r="O1405" s="313"/>
    </row>
    <row r="1407" spans="2:15" ht="15.75" thickBot="1" x14ac:dyDescent="0.3"/>
    <row r="1408" spans="2:15" ht="15.75" thickBot="1" x14ac:dyDescent="0.3">
      <c r="B1408" s="131">
        <f>+B1369+1</f>
        <v>37</v>
      </c>
      <c r="D1408" s="297"/>
    </row>
    <row r="1409" spans="2:15" ht="32.25" thickBot="1" x14ac:dyDescent="0.3">
      <c r="B1409" s="125" t="s">
        <v>151</v>
      </c>
      <c r="C1409" s="298" t="s">
        <v>161</v>
      </c>
      <c r="D1409" s="298" t="s">
        <v>153</v>
      </c>
      <c r="E1409" s="125" t="s">
        <v>152</v>
      </c>
      <c r="F1409" s="125" t="s">
        <v>78</v>
      </c>
      <c r="G1409" s="125" t="s">
        <v>115</v>
      </c>
      <c r="H1409" s="125" t="s">
        <v>154</v>
      </c>
      <c r="I1409" s="125" t="s">
        <v>155</v>
      </c>
      <c r="J1409" s="125" t="s">
        <v>156</v>
      </c>
      <c r="K1409" s="125" t="s">
        <v>157</v>
      </c>
      <c r="L1409" s="125" t="s">
        <v>82</v>
      </c>
      <c r="M1409" s="125" t="s">
        <v>164</v>
      </c>
      <c r="N1409" s="125" t="s">
        <v>158</v>
      </c>
      <c r="O1409" s="309" t="s">
        <v>165</v>
      </c>
    </row>
    <row r="1410" spans="2:15" x14ac:dyDescent="0.25">
      <c r="B1410" s="132" t="s">
        <v>127</v>
      </c>
      <c r="C1410" s="133">
        <f>2.97/1000</f>
        <v>2.97E-3</v>
      </c>
      <c r="D1410" s="134">
        <f>+D1371+O1371</f>
        <v>336.4607141599592</v>
      </c>
      <c r="E1410" s="135" t="s">
        <v>110</v>
      </c>
      <c r="F1410" s="136">
        <v>310.83</v>
      </c>
      <c r="G1410" s="137">
        <f>110/1000</f>
        <v>0.11</v>
      </c>
      <c r="H1410" s="138">
        <f>+PI()*G1410^2/4</f>
        <v>9.5033177771091243E-3</v>
      </c>
      <c r="I1410" s="134">
        <v>339.29610096713299</v>
      </c>
      <c r="J1410" s="134">
        <f>+D1410</f>
        <v>336.4607141599592</v>
      </c>
      <c r="K1410" s="134">
        <f>+I1410-J1410</f>
        <v>2.8353868071737907</v>
      </c>
      <c r="L1410" s="133">
        <f>(-2*POWER(2*9.81*G1410*ABS(K1410)/F1410,0.5))*(LOG10(($D$2/(3.7*G1410))+((2.51*$D$3*POWER(F1410,0.5))/(G1410*POWER(2*9.81*G1410*ABS(K1410),0.5)))))</f>
        <v>1.0593033877342695</v>
      </c>
      <c r="M1410" s="139">
        <f>+IF(K1410&lt;0,-H1410*L1410,H1410*L1410)</f>
        <v>1.0066896716007002E-2</v>
      </c>
      <c r="N1410" s="133">
        <f>+M1410/K1410</f>
        <v>3.5504491628926336E-3</v>
      </c>
      <c r="O1410" s="310">
        <f>2*M1412/N1412</f>
        <v>3.2112524791894347E-4</v>
      </c>
    </row>
    <row r="1411" spans="2:15" x14ac:dyDescent="0.25">
      <c r="B1411" s="141"/>
      <c r="C1411" s="142"/>
      <c r="D1411" s="143"/>
      <c r="E1411" s="144" t="s">
        <v>138</v>
      </c>
      <c r="F1411" s="143">
        <v>240.22</v>
      </c>
      <c r="G1411" s="145">
        <f>110/1000</f>
        <v>0.11</v>
      </c>
      <c r="H1411" s="146">
        <f>+PI()*G1411^2/4</f>
        <v>9.5033177771091243E-3</v>
      </c>
      <c r="I1411" s="147">
        <f>+D1375+O1375</f>
        <v>335.29074441820541</v>
      </c>
      <c r="J1411" s="147">
        <f>+D1410</f>
        <v>336.4607141599592</v>
      </c>
      <c r="K1411" s="147">
        <f>+I1411-J1411</f>
        <v>-1.1699697417537891</v>
      </c>
      <c r="L1411" s="142">
        <f>(-2*POWER(2*9.81*G1411*ABS(K1411)/F1411,0.5))*(LOG10(($D$2/(3.7*G1411))+((2.51*$D$3*POWER(F1411,0.5))/(G1411*POWER(2*9.81*G1411*ABS(K1411),0.5)))))</f>
        <v>0.74661850431134968</v>
      </c>
      <c r="M1411" s="146">
        <f>+IF(K1411&lt;0,-H1411*L1411,H1411*L1411)</f>
        <v>-7.0953529047406748E-3</v>
      </c>
      <c r="N1411" s="142">
        <f>+M1411/K1411</f>
        <v>6.0645610322406403E-3</v>
      </c>
      <c r="O1411" s="311"/>
    </row>
    <row r="1412" spans="2:15" ht="15.75" x14ac:dyDescent="0.3">
      <c r="B1412" s="141"/>
      <c r="C1412" s="142"/>
      <c r="D1412" s="143"/>
      <c r="E1412" s="144"/>
      <c r="F1412" s="143"/>
      <c r="G1412" s="145"/>
      <c r="H1412" s="146"/>
      <c r="I1412" s="147"/>
      <c r="J1412" s="147"/>
      <c r="K1412" s="147"/>
      <c r="L1412" s="149" t="s">
        <v>166</v>
      </c>
      <c r="M1412" s="150">
        <f>+SUM(M1410:M1411)-C1410</f>
        <v>1.5438112663276708E-6</v>
      </c>
      <c r="N1412" s="151">
        <f>+SUM(N1410:N1411)</f>
        <v>9.6150101951332743E-3</v>
      </c>
      <c r="O1412" s="311"/>
    </row>
    <row r="1413" spans="2:15" x14ac:dyDescent="0.25">
      <c r="B1413" s="141"/>
      <c r="C1413" s="142"/>
      <c r="D1413" s="143"/>
      <c r="E1413" s="144"/>
      <c r="F1413" s="142"/>
      <c r="G1413" s="142"/>
      <c r="H1413" s="146"/>
      <c r="I1413" s="152"/>
      <c r="J1413" s="142"/>
      <c r="K1413" s="142"/>
      <c r="L1413" s="142"/>
      <c r="M1413" s="142"/>
      <c r="N1413" s="142"/>
      <c r="O1413" s="312"/>
    </row>
    <row r="1414" spans="2:15" x14ac:dyDescent="0.25">
      <c r="B1414" s="154" t="s">
        <v>128</v>
      </c>
      <c r="C1414" s="142">
        <f>3.73/1000</f>
        <v>3.7299999999999998E-3</v>
      </c>
      <c r="D1414" s="147">
        <f>+D1375+O1375</f>
        <v>335.29074441820541</v>
      </c>
      <c r="E1414" s="144" t="s">
        <v>138</v>
      </c>
      <c r="F1414" s="143">
        <v>240.22</v>
      </c>
      <c r="G1414" s="155">
        <f>110/1000</f>
        <v>0.11</v>
      </c>
      <c r="H1414" s="146">
        <f>+PI()*G1414^2/4</f>
        <v>9.5033177771091243E-3</v>
      </c>
      <c r="I1414" s="156">
        <f>+D1410+O1410</f>
        <v>336.46103528520712</v>
      </c>
      <c r="J1414" s="147">
        <f>+D1414</f>
        <v>335.29074441820541</v>
      </c>
      <c r="K1414" s="147">
        <f>+I1414-J1414</f>
        <v>1.1702908670017109</v>
      </c>
      <c r="L1414" s="142">
        <f>(-2*POWER(2*9.81*G1414*ABS(K1414)/F1414,0.5))*(LOG10(($D$2/(3.7*G1414))+((2.51*$D$3*POWER(F1414,0.5))/(G1414*POWER(2*9.81*G1414*ABS(K1414),0.5)))))</f>
        <v>0.74673298465281512</v>
      </c>
      <c r="M1414" s="146">
        <f>+IF(K1414&lt;0,-H1414*L1414,H1414*L1414)</f>
        <v>7.0964408478048531E-3</v>
      </c>
      <c r="N1414" s="142">
        <f>+M1414/K1414</f>
        <v>6.0638265647462138E-3</v>
      </c>
      <c r="O1414" s="311">
        <f>2*M1417/N1417</f>
        <v>4.6936676258069209E-4</v>
      </c>
    </row>
    <row r="1415" spans="2:15" x14ac:dyDescent="0.25">
      <c r="B1415" s="141"/>
      <c r="C1415" s="142"/>
      <c r="D1415" s="143"/>
      <c r="E1415" s="144" t="s">
        <v>139</v>
      </c>
      <c r="F1415" s="147">
        <v>237.3</v>
      </c>
      <c r="G1415" s="155">
        <f>110/1000</f>
        <v>0.11</v>
      </c>
      <c r="H1415" s="146">
        <f>+PI()*G1415^2/4</f>
        <v>9.5033177771091243E-3</v>
      </c>
      <c r="I1415" s="156">
        <f>+D1380+O1380</f>
        <v>335.09793165661398</v>
      </c>
      <c r="J1415" s="147">
        <f>+D1414</f>
        <v>335.29074441820541</v>
      </c>
      <c r="K1415" s="147">
        <f>+I1415-J1415</f>
        <v>-0.19281276159142635</v>
      </c>
      <c r="L1415" s="142">
        <f>(-2*POWER(2*9.81*G1415*ABS(K1415)/F1415,0.5))*(LOG10(($D$2/(3.7*G1415))+((2.51*$D$3*POWER(F1415,0.5))/(G1415*POWER(2*9.81*G1415*ABS(K1415),0.5)))))</f>
        <v>0.272735151246218</v>
      </c>
      <c r="M1415" s="146">
        <f>+IF(K1415&lt;0,-H1415*L1415,H1415*L1415)</f>
        <v>-2.5918888112807293E-3</v>
      </c>
      <c r="N1415" s="142">
        <f>+M1415/K1415</f>
        <v>1.3442516926203192E-2</v>
      </c>
      <c r="O1415" s="311"/>
    </row>
    <row r="1416" spans="2:15" x14ac:dyDescent="0.25">
      <c r="B1416" s="141"/>
      <c r="C1416" s="142"/>
      <c r="D1416" s="143"/>
      <c r="E1416" s="144" t="s">
        <v>112</v>
      </c>
      <c r="F1416" s="143">
        <v>401.36</v>
      </c>
      <c r="G1416" s="155">
        <f>110/1000</f>
        <v>0.11</v>
      </c>
      <c r="H1416" s="146">
        <f>+PI()*G1416^2/4</f>
        <v>9.5033177771091243E-3</v>
      </c>
      <c r="I1416" s="156">
        <f>+D1388+O1388</f>
        <v>335.25214616388371</v>
      </c>
      <c r="J1416" s="147">
        <f>+D1414</f>
        <v>335.29074441820541</v>
      </c>
      <c r="K1416" s="147">
        <f>+I1416-J1416</f>
        <v>-3.8598254321698278E-2</v>
      </c>
      <c r="L1416" s="142">
        <f>(-2*POWER(2*9.81*G1416*ABS(K1416)/F1416,0.5))*(LOG10(($D$2/(3.7*G1416))+((2.51*$D$3*POWER(F1416,0.5))/(G1416*POWER(2*9.81*G1416*ABS(K1416),0.5)))))</f>
        <v>8.0531975208311485E-2</v>
      </c>
      <c r="M1416" s="146">
        <f>+IF(K1416&lt;0,-H1416*L1416,H1416*L1416)</f>
        <v>-7.6532095162285777E-4</v>
      </c>
      <c r="N1416" s="142">
        <f>+M1416/K1416</f>
        <v>1.9827864370348669E-2</v>
      </c>
      <c r="O1416" s="311"/>
    </row>
    <row r="1417" spans="2:15" ht="15.75" x14ac:dyDescent="0.3">
      <c r="B1417" s="141"/>
      <c r="C1417" s="142"/>
      <c r="D1417" s="143"/>
      <c r="E1417" s="144"/>
      <c r="F1417" s="143"/>
      <c r="G1417" s="155"/>
      <c r="H1417" s="146"/>
      <c r="I1417" s="156"/>
      <c r="J1417" s="147"/>
      <c r="K1417" s="147"/>
      <c r="L1417" s="149" t="s">
        <v>166</v>
      </c>
      <c r="M1417" s="150">
        <f>+SUM(M1414:M1416)-C1414</f>
        <v>9.2310849012667423E-6</v>
      </c>
      <c r="N1417" s="151">
        <f>+SUM(N1414:N1416)</f>
        <v>3.9334207861298071E-2</v>
      </c>
      <c r="O1417" s="312"/>
    </row>
    <row r="1418" spans="2:15" x14ac:dyDescent="0.25">
      <c r="B1418" s="141"/>
      <c r="C1418" s="142"/>
      <c r="D1418" s="143"/>
      <c r="E1418" s="144"/>
      <c r="F1418" s="142"/>
      <c r="G1418" s="142"/>
      <c r="H1418" s="146"/>
      <c r="I1418" s="152"/>
      <c r="J1418" s="143"/>
      <c r="K1418" s="142"/>
      <c r="L1418" s="142"/>
      <c r="M1418" s="142"/>
      <c r="N1418" s="142"/>
      <c r="O1418" s="312"/>
    </row>
    <row r="1419" spans="2:15" x14ac:dyDescent="0.25">
      <c r="B1419" s="154" t="s">
        <v>141</v>
      </c>
      <c r="C1419" s="179">
        <f>1.9/1000</f>
        <v>1.9E-3</v>
      </c>
      <c r="D1419" s="147">
        <f>+D1380+O1380</f>
        <v>335.09793165661398</v>
      </c>
      <c r="E1419" s="144" t="s">
        <v>139</v>
      </c>
      <c r="F1419" s="147">
        <v>237.3</v>
      </c>
      <c r="G1419" s="155">
        <f>110/1000</f>
        <v>0.11</v>
      </c>
      <c r="H1419" s="146">
        <f>+PI()*G1419^2/4</f>
        <v>9.5033177771091243E-3</v>
      </c>
      <c r="I1419" s="156">
        <f>+D1414+O1414</f>
        <v>335.29121378496797</v>
      </c>
      <c r="J1419" s="147">
        <f>+D1419</f>
        <v>335.09793165661398</v>
      </c>
      <c r="K1419" s="147">
        <f>+I1419-J1419</f>
        <v>0.19328212835398517</v>
      </c>
      <c r="L1419" s="142">
        <f>(-2*POWER(2*9.81*G1419*ABS(K1419)/F1419,0.5))*(LOG10(($D$2/(3.7*G1419))+((2.51*$D$3*POWER(F1419,0.5))/(G1419*POWER(2*9.81*G1419*ABS(K1419),0.5)))))</f>
        <v>0.27311088789854132</v>
      </c>
      <c r="M1419" s="146">
        <f>+IF(K1419&lt;0,-H1419*L1419,H1419*L1419)</f>
        <v>2.5954595560882649E-3</v>
      </c>
      <c r="N1419" s="142">
        <f>+M1419/K1419</f>
        <v>1.3428347350018979E-2</v>
      </c>
      <c r="O1419" s="311">
        <f>2*M1421/N1421</f>
        <v>4.7493894898170095E-4</v>
      </c>
    </row>
    <row r="1420" spans="2:15" x14ac:dyDescent="0.25">
      <c r="B1420" s="141"/>
      <c r="C1420" s="142"/>
      <c r="D1420" s="143"/>
      <c r="E1420" s="144" t="s">
        <v>117</v>
      </c>
      <c r="F1420" s="143">
        <v>401.35</v>
      </c>
      <c r="G1420" s="143">
        <f>75/1000</f>
        <v>7.4999999999999997E-2</v>
      </c>
      <c r="H1420" s="146">
        <f>+PI()*G1420^2/4</f>
        <v>4.4178646691106467E-3</v>
      </c>
      <c r="I1420" s="156">
        <f>+D1384+O1384</f>
        <v>334.89936124087399</v>
      </c>
      <c r="J1420" s="147">
        <f>+D1419</f>
        <v>335.09793165661398</v>
      </c>
      <c r="K1420" s="147">
        <f>+I1420-J1420</f>
        <v>-0.19857041573999368</v>
      </c>
      <c r="L1420" s="142">
        <f>(-2*POWER(2*9.81*G1420*ABS(K1420)/F1420,0.5))*(LOG10(($D$2/(3.7*G1420))+((2.51*$D$3*POWER(F1420,0.5))/(G1420*POWER(2*9.81*G1420*ABS(K1420),0.5)))))</f>
        <v>0.15651086909280773</v>
      </c>
      <c r="M1420" s="146">
        <f>+IF(K1420&lt;0,-H1420*L1420,H1420*L1420)</f>
        <v>-6.914438388969168E-4</v>
      </c>
      <c r="N1420" s="142">
        <f>+M1420/K1420</f>
        <v>3.482109035830832E-3</v>
      </c>
      <c r="O1420" s="311"/>
    </row>
    <row r="1421" spans="2:15" ht="15.75" x14ac:dyDescent="0.3">
      <c r="B1421" s="141"/>
      <c r="C1421" s="142"/>
      <c r="D1421" s="143"/>
      <c r="E1421" s="144"/>
      <c r="F1421" s="142"/>
      <c r="G1421" s="142"/>
      <c r="H1421" s="146"/>
      <c r="I1421" s="152"/>
      <c r="J1421" s="143"/>
      <c r="K1421" s="142"/>
      <c r="L1421" s="149" t="s">
        <v>166</v>
      </c>
      <c r="M1421" s="150">
        <f>+SUM(M1419:M1420)-C1419</f>
        <v>4.0157171913482014E-6</v>
      </c>
      <c r="N1421" s="151">
        <f>+SUM(N1419:N1420)</f>
        <v>1.6910456385849811E-2</v>
      </c>
      <c r="O1421" s="312"/>
    </row>
    <row r="1422" spans="2:15" ht="15.75" x14ac:dyDescent="0.3">
      <c r="B1422" s="141"/>
      <c r="C1422" s="142"/>
      <c r="D1422" s="143"/>
      <c r="E1422" s="144"/>
      <c r="F1422" s="142"/>
      <c r="G1422" s="142"/>
      <c r="H1422" s="146"/>
      <c r="I1422" s="152"/>
      <c r="J1422" s="143"/>
      <c r="K1422" s="142"/>
      <c r="L1422" s="149"/>
      <c r="M1422" s="150"/>
      <c r="N1422" s="151"/>
      <c r="O1422" s="312"/>
    </row>
    <row r="1423" spans="2:15" x14ac:dyDescent="0.25">
      <c r="B1423" s="154" t="s">
        <v>145</v>
      </c>
      <c r="C1423" s="143">
        <f>1.95/1000</f>
        <v>1.9499999999999999E-3</v>
      </c>
      <c r="D1423" s="147">
        <f>+D1384+O1384</f>
        <v>334.89936124087399</v>
      </c>
      <c r="E1423" s="144" t="s">
        <v>117</v>
      </c>
      <c r="F1423" s="143">
        <v>401.35</v>
      </c>
      <c r="G1423" s="143">
        <f>75/1000</f>
        <v>7.4999999999999997E-2</v>
      </c>
      <c r="H1423" s="146">
        <f>+PI()*G1423^2/4</f>
        <v>4.4178646691106467E-3</v>
      </c>
      <c r="I1423" s="147">
        <f>+D1419+O1419</f>
        <v>335.09840659556295</v>
      </c>
      <c r="J1423" s="147">
        <f>+D1423</f>
        <v>334.89936124087399</v>
      </c>
      <c r="K1423" s="147">
        <f>+I1423-J1423</f>
        <v>0.19904535468896256</v>
      </c>
      <c r="L1423" s="262">
        <f>(-2*POWER(2*9.81*G1423*ABS(K1423)/F1423,0.5))*(LOG10(($D$2/(3.7*G1423))+((2.51*$D$3*POWER(F1423,0.5))/(G1423*POWER(2*9.81*G1423*ABS(K1423),0.5)))))</f>
        <v>0.15672583489744774</v>
      </c>
      <c r="M1423" s="146">
        <f>+IF(K1423&lt;0,-H1423*L1423,H1423*L1423)</f>
        <v>6.9239352873030284E-4</v>
      </c>
      <c r="N1423" s="142">
        <f>+M1423/K1423</f>
        <v>3.4785716542456812E-3</v>
      </c>
      <c r="O1423" s="311">
        <f>2*M1425/N1425</f>
        <v>4.771906133020939E-4</v>
      </c>
    </row>
    <row r="1424" spans="2:15" x14ac:dyDescent="0.25">
      <c r="B1424" s="141"/>
      <c r="C1424" s="142"/>
      <c r="D1424" s="143"/>
      <c r="E1424" s="144" t="s">
        <v>167</v>
      </c>
      <c r="F1424" s="143">
        <v>249.85</v>
      </c>
      <c r="G1424" s="143">
        <f>75/1000</f>
        <v>7.4999999999999997E-2</v>
      </c>
      <c r="H1424" s="146">
        <f>+PI()*G1424^2/4</f>
        <v>4.4178646691106467E-3</v>
      </c>
      <c r="I1424" s="147">
        <f>+D1388+O1388</f>
        <v>335.25214616388371</v>
      </c>
      <c r="J1424" s="147">
        <f>+D1423</f>
        <v>334.89936124087399</v>
      </c>
      <c r="K1424" s="147">
        <f>+I1424-J1424</f>
        <v>0.35278492300972175</v>
      </c>
      <c r="L1424" s="142">
        <f>(-2*POWER(2*9.81*G1424*ABS(K1424)/F1424,0.5))*(LOG10(($D$2/(3.7*G1424))+((2.51*$D$3*POWER(F1424,0.5))/(G1424*POWER(2*9.81*G1424*ABS(K1424),0.5)))))</f>
        <v>0.28504452207454545</v>
      </c>
      <c r="M1424" s="146">
        <f>+IF(K1424&lt;0,-H1424*L1424,H1424*L1424)</f>
        <v>1.2592881231966641E-3</v>
      </c>
      <c r="N1424" s="142">
        <f>+M1424/K1424</f>
        <v>3.5695633261571152E-3</v>
      </c>
      <c r="O1424" s="311"/>
    </row>
    <row r="1425" spans="2:15" ht="15.75" x14ac:dyDescent="0.3">
      <c r="B1425" s="141"/>
      <c r="C1425" s="142"/>
      <c r="D1425" s="152"/>
      <c r="E1425" s="144"/>
      <c r="F1425" s="142"/>
      <c r="G1425" s="142"/>
      <c r="H1425" s="146"/>
      <c r="I1425" s="152"/>
      <c r="J1425" s="143"/>
      <c r="K1425" s="142"/>
      <c r="L1425" s="149" t="s">
        <v>166</v>
      </c>
      <c r="M1425" s="150">
        <f>+SUM(M1423:M1424)-C1423</f>
        <v>1.6816519269671759E-6</v>
      </c>
      <c r="N1425" s="151">
        <f>+SUM(N1423:N1424)</f>
        <v>7.0481349804027964E-3</v>
      </c>
      <c r="O1425" s="312"/>
    </row>
    <row r="1426" spans="2:15" x14ac:dyDescent="0.25">
      <c r="B1426" s="141"/>
      <c r="C1426" s="142"/>
      <c r="D1426" s="152"/>
      <c r="E1426" s="144"/>
      <c r="F1426" s="142"/>
      <c r="G1426" s="142"/>
      <c r="H1426" s="146"/>
      <c r="I1426" s="152"/>
      <c r="J1426" s="143"/>
      <c r="K1426" s="142"/>
      <c r="L1426" s="142"/>
      <c r="M1426" s="142"/>
      <c r="N1426" s="142"/>
      <c r="O1426" s="312"/>
    </row>
    <row r="1427" spans="2:15" x14ac:dyDescent="0.25">
      <c r="B1427" s="154" t="s">
        <v>146</v>
      </c>
      <c r="C1427" s="143">
        <f>4.52/1000</f>
        <v>4.5199999999999997E-3</v>
      </c>
      <c r="D1427" s="156">
        <f>+D1388+O1388</f>
        <v>335.25214616388371</v>
      </c>
      <c r="E1427" s="144" t="s">
        <v>112</v>
      </c>
      <c r="F1427" s="143">
        <v>401.36</v>
      </c>
      <c r="G1427" s="145">
        <f>110/1000</f>
        <v>0.11</v>
      </c>
      <c r="H1427" s="146">
        <f>+PI()*G1427^2/4</f>
        <v>9.5033177771091243E-3</v>
      </c>
      <c r="I1427" s="156">
        <f>+D1414+O1414</f>
        <v>335.29121378496797</v>
      </c>
      <c r="J1427" s="147">
        <f>+D1427</f>
        <v>335.25214616388371</v>
      </c>
      <c r="K1427" s="147">
        <f>+I1427-J1427</f>
        <v>3.9067621084257098E-2</v>
      </c>
      <c r="L1427" s="142">
        <f>(-2*POWER(2*9.81*G1427*ABS(K1427)/F1427,0.5))*(LOG10(($D$2/(3.7*G1427))+((2.51*$D$3*POWER(F1427,0.5))/(G1427*POWER(2*9.81*G1427*ABS(K1427),0.5)))))</f>
        <v>8.1096050367291991E-2</v>
      </c>
      <c r="M1427" s="146">
        <f>+IF(K1427&lt;0,-H1427*L1427,H1427*L1427)</f>
        <v>7.7068153710882286E-4</v>
      </c>
      <c r="N1427" s="142">
        <f>+M1427/K1427</f>
        <v>1.9726861163281349E-2</v>
      </c>
      <c r="O1427" s="311">
        <f>2*M1431/N1431</f>
        <v>4.4862409605919674E-4</v>
      </c>
    </row>
    <row r="1428" spans="2:15" x14ac:dyDescent="0.25">
      <c r="B1428" s="141"/>
      <c r="C1428" s="142"/>
      <c r="D1428" s="152"/>
      <c r="E1428" s="144" t="s">
        <v>167</v>
      </c>
      <c r="F1428" s="143">
        <v>249.85</v>
      </c>
      <c r="G1428" s="145">
        <f>75/1000</f>
        <v>7.4999999999999997E-2</v>
      </c>
      <c r="H1428" s="146">
        <f>+PI()*G1428^2/4</f>
        <v>4.4178646691106467E-3</v>
      </c>
      <c r="I1428" s="156">
        <f>+D1423+O1423</f>
        <v>334.8998384314873</v>
      </c>
      <c r="J1428" s="147">
        <f>+D1427</f>
        <v>335.25214616388371</v>
      </c>
      <c r="K1428" s="147">
        <f>+I1428-J1428</f>
        <v>-0.35230773239641167</v>
      </c>
      <c r="L1428" s="142">
        <f>(-2*POWER(2*9.81*G1428*ABS(K1428)/F1428,0.5))*(LOG10(($D$2/(3.7*G1428))+((2.51*$D$3*POWER(F1428,0.5))/(G1428*POWER(2*9.81*G1428*ABS(K1428),0.5)))))</f>
        <v>0.28482509241215331</v>
      </c>
      <c r="M1428" s="146">
        <f>+IF(K1428&lt;0,-H1428*L1428,H1428*L1428)</f>
        <v>-1.258318712643827E-3</v>
      </c>
      <c r="N1428" s="142">
        <f>+M1428/K1428</f>
        <v>3.5716465945402091E-3</v>
      </c>
      <c r="O1428" s="311"/>
    </row>
    <row r="1429" spans="2:15" x14ac:dyDescent="0.25">
      <c r="B1429" s="141"/>
      <c r="C1429" s="142"/>
      <c r="D1429" s="152"/>
      <c r="E1429" s="144" t="s">
        <v>140</v>
      </c>
      <c r="F1429" s="143">
        <v>298.01</v>
      </c>
      <c r="G1429" s="145">
        <f>63/1000</f>
        <v>6.3E-2</v>
      </c>
      <c r="H1429" s="146">
        <f>+PI()*G1429^2/4</f>
        <v>3.1172453105244723E-3</v>
      </c>
      <c r="I1429" s="156">
        <f>+D1394+O1394</f>
        <v>335.21321532561967</v>
      </c>
      <c r="J1429" s="147">
        <f>+D1427</f>
        <v>335.25214616388371</v>
      </c>
      <c r="K1429" s="147">
        <f>+I1429-J1429</f>
        <v>-3.8930838264036538E-2</v>
      </c>
      <c r="L1429" s="142">
        <f>(-2*POWER(2*9.81*G1429*ABS(K1429)/F1429,0.5))*(LOG10(($D$2/(3.7*G1429))+((2.51*$D$3*POWER(F1429,0.5))/(G1429*POWER(2*9.81*G1429*ABS(K1429),0.5)))))</f>
        <v>6.3498461242610146E-2</v>
      </c>
      <c r="M1429" s="146">
        <f>+IF(K1429&lt;0,-H1429*L1429,H1429*L1429)</f>
        <v>-1.9794028053404642E-4</v>
      </c>
      <c r="N1429" s="142">
        <f>+M1429/K1429</f>
        <v>5.084408385752622E-3</v>
      </c>
      <c r="O1429" s="311"/>
    </row>
    <row r="1430" spans="2:15" x14ac:dyDescent="0.25">
      <c r="B1430" s="141"/>
      <c r="C1430" s="142"/>
      <c r="D1430" s="142"/>
      <c r="E1430" s="144" t="s">
        <v>168</v>
      </c>
      <c r="F1430" s="143">
        <v>184.94</v>
      </c>
      <c r="G1430" s="145">
        <f>110/1000</f>
        <v>0.11</v>
      </c>
      <c r="H1430" s="146">
        <f>+PI()*G1430^2/4</f>
        <v>9.5033177771091243E-3</v>
      </c>
      <c r="I1430" s="156">
        <f>+D1402+O1402</f>
        <v>335.77165362458453</v>
      </c>
      <c r="J1430" s="147">
        <f>+D1427</f>
        <v>335.25214616388371</v>
      </c>
      <c r="K1430" s="147">
        <f>+I1430-J1430</f>
        <v>0.51950746070082232</v>
      </c>
      <c r="L1430" s="142">
        <f>(-2*POWER(2*9.81*G1430*ABS(K1430)/F1430,0.5))*(LOG10(($D$2/(3.7*G1430))+((2.51*$D$3*POWER(F1430,0.5))/(G1430*POWER(2*9.81*G1430*ABS(K1430),0.5)))))</f>
        <v>0.54867106255550313</v>
      </c>
      <c r="M1430" s="146">
        <f>+IF(K1430&lt;0,-H1430*L1430,H1430*L1430)</f>
        <v>5.2141954625690651E-3</v>
      </c>
      <c r="N1430" s="142">
        <f>+M1430/K1430</f>
        <v>1.0036805738140983E-2</v>
      </c>
      <c r="O1430" s="311"/>
    </row>
    <row r="1431" spans="2:15" ht="15.75" x14ac:dyDescent="0.3">
      <c r="B1431" s="141"/>
      <c r="C1431" s="142"/>
      <c r="D1431" s="142"/>
      <c r="E1431" s="142"/>
      <c r="F1431" s="142"/>
      <c r="G1431" s="142"/>
      <c r="H1431" s="146"/>
      <c r="I1431" s="152"/>
      <c r="J1431" s="143"/>
      <c r="K1431" s="142"/>
      <c r="L1431" s="149" t="s">
        <v>166</v>
      </c>
      <c r="M1431" s="150">
        <f>+SUM(M1427:M1430)-C1427</f>
        <v>8.6180065000151032E-6</v>
      </c>
      <c r="N1431" s="151">
        <f>+SUM(N1427:N1430)</f>
        <v>3.8419721881715163E-2</v>
      </c>
      <c r="O1431" s="312"/>
    </row>
    <row r="1432" spans="2:15" x14ac:dyDescent="0.25">
      <c r="B1432" s="141"/>
      <c r="C1432" s="142"/>
      <c r="D1432" s="142"/>
      <c r="E1432" s="142"/>
      <c r="F1432" s="142"/>
      <c r="G1432" s="142"/>
      <c r="H1432" s="146"/>
      <c r="I1432" s="142"/>
      <c r="J1432" s="143"/>
      <c r="K1432" s="142"/>
      <c r="L1432" s="142"/>
      <c r="M1432" s="142"/>
      <c r="N1432" s="142"/>
      <c r="O1432" s="312"/>
    </row>
    <row r="1433" spans="2:15" x14ac:dyDescent="0.25">
      <c r="B1433" s="154" t="s">
        <v>147</v>
      </c>
      <c r="C1433" s="142">
        <f>0.79/1000</f>
        <v>7.9000000000000001E-4</v>
      </c>
      <c r="D1433" s="147">
        <f>+D1394+O1394</f>
        <v>335.21321532561967</v>
      </c>
      <c r="E1433" s="144" t="s">
        <v>140</v>
      </c>
      <c r="F1433" s="143">
        <v>298.01</v>
      </c>
      <c r="G1433" s="143">
        <f>63/1000</f>
        <v>6.3E-2</v>
      </c>
      <c r="H1433" s="146">
        <f>+PI()*G1433^2/4</f>
        <v>3.1172453105244723E-3</v>
      </c>
      <c r="I1433" s="147">
        <f>+D1427+O1427</f>
        <v>335.25259478797977</v>
      </c>
      <c r="J1433" s="147">
        <f>+D1433</f>
        <v>335.21321532561967</v>
      </c>
      <c r="K1433" s="147">
        <f>+I1433-J1433</f>
        <v>3.937946236010248E-2</v>
      </c>
      <c r="L1433" s="142">
        <f>(-2*POWER(2*9.81*G1433*ABS(K1433)/F1433,0.5))*(LOG10(($D$2/(3.7*G1433))+((2.51*$D$3*POWER(F1433,0.5))/(G1433*POWER(2*9.81*G1433*ABS(K1433),0.5)))))</f>
        <v>6.3926744763499341E-2</v>
      </c>
      <c r="M1433" s="146">
        <f>+IF(K1433&lt;0,-H1433*L1433,H1433*L1433)</f>
        <v>1.9927534533111318E-4</v>
      </c>
      <c r="N1433" s="142">
        <f>+M1433/K1433</f>
        <v>5.0603876586443729E-3</v>
      </c>
      <c r="O1433" s="311">
        <f>2*M1435/N1435</f>
        <v>4.5245082914948157E-4</v>
      </c>
    </row>
    <row r="1434" spans="2:15" x14ac:dyDescent="0.25">
      <c r="B1434" s="141"/>
      <c r="C1434" s="142"/>
      <c r="D1434" s="142"/>
      <c r="E1434" s="144" t="s">
        <v>169</v>
      </c>
      <c r="F1434" s="143">
        <v>119.71</v>
      </c>
      <c r="G1434" s="143">
        <f>63/1000</f>
        <v>6.3E-2</v>
      </c>
      <c r="H1434" s="146">
        <f>+PI()*G1434^2/4</f>
        <v>3.1172453105244723E-3</v>
      </c>
      <c r="I1434" s="147">
        <f>+D1398+O1398</f>
        <v>335.31689321257522</v>
      </c>
      <c r="J1434" s="147">
        <f>+D1433</f>
        <v>335.21321532561967</v>
      </c>
      <c r="K1434" s="147">
        <f>+I1434-J1434</f>
        <v>0.10367788695555191</v>
      </c>
      <c r="L1434" s="142">
        <f>(-2*POWER(2*9.81*G1434*ABS(K1434)/F1434,0.5))*(LOG10(($D$2/(3.7*G1434))+((2.51*$D$3*POWER(F1434,0.5))/(G1434*POWER(2*9.81*G1434*ABS(K1434),0.5)))))</f>
        <v>0.19028458419157163</v>
      </c>
      <c r="M1434" s="146">
        <f>+IF(K1434&lt;0,-H1434*L1434,H1434*L1434)</f>
        <v>5.9316372773627582E-4</v>
      </c>
      <c r="N1434" s="142">
        <f>+M1434/K1434</f>
        <v>5.7212173700123053E-3</v>
      </c>
      <c r="O1434" s="311"/>
    </row>
    <row r="1435" spans="2:15" ht="15.75" x14ac:dyDescent="0.3">
      <c r="B1435" s="141"/>
      <c r="C1435" s="142"/>
      <c r="D1435" s="142"/>
      <c r="E1435" s="142"/>
      <c r="F1435" s="142"/>
      <c r="G1435" s="142"/>
      <c r="H1435" s="146"/>
      <c r="I1435" s="142"/>
      <c r="J1435" s="142"/>
      <c r="K1435" s="142"/>
      <c r="L1435" s="149" t="s">
        <v>166</v>
      </c>
      <c r="M1435" s="150">
        <f>+SUM(M1433:M1434)-C1433</f>
        <v>2.4390730673889667E-6</v>
      </c>
      <c r="N1435" s="151">
        <f>+SUM(N1433:N1434)</f>
        <v>1.0781605028656677E-2</v>
      </c>
      <c r="O1435" s="312"/>
    </row>
    <row r="1436" spans="2:15" x14ac:dyDescent="0.25">
      <c r="B1436" s="141"/>
      <c r="C1436" s="142"/>
      <c r="D1436" s="142"/>
      <c r="E1436" s="142"/>
      <c r="F1436" s="142"/>
      <c r="G1436" s="142"/>
      <c r="H1436" s="146"/>
      <c r="I1436" s="142"/>
      <c r="J1436" s="142"/>
      <c r="K1436" s="142"/>
      <c r="L1436" s="142"/>
      <c r="M1436" s="142"/>
      <c r="N1436" s="142"/>
      <c r="O1436" s="312"/>
    </row>
    <row r="1437" spans="2:15" x14ac:dyDescent="0.25">
      <c r="B1437" s="154" t="s">
        <v>148</v>
      </c>
      <c r="C1437" s="142">
        <f>0.76/1000</f>
        <v>7.6000000000000004E-4</v>
      </c>
      <c r="D1437" s="147">
        <f>+D1398+O1398</f>
        <v>335.31689321257522</v>
      </c>
      <c r="E1437" s="144" t="s">
        <v>169</v>
      </c>
      <c r="F1437" s="143">
        <v>119.71</v>
      </c>
      <c r="G1437" s="143">
        <f>63/1000</f>
        <v>6.3E-2</v>
      </c>
      <c r="H1437" s="146">
        <f>+PI()*G1437^2/4</f>
        <v>3.1172453105244723E-3</v>
      </c>
      <c r="I1437" s="147">
        <f>+D1433+O1433</f>
        <v>335.2136677764488</v>
      </c>
      <c r="J1437" s="261">
        <f>+D1437</f>
        <v>335.31689321257522</v>
      </c>
      <c r="K1437" s="147">
        <f>+I1437-J1437</f>
        <v>-0.10322543612642221</v>
      </c>
      <c r="L1437" s="142">
        <f>(-2*POWER(2*9.81*G1437*ABS(K1437)/F1437,0.5))*(LOG10(($D$2/(3.7*G1437))+((2.51*$D$3*POWER(F1437,0.5))/(G1437*POWER(2*9.81*G1437*ABS(K1437),0.5)))))</f>
        <v>0.18980724045406488</v>
      </c>
      <c r="M1437" s="146">
        <f>+IF(K1437&lt;0,-H1437*L1437,H1437*L1437)</f>
        <v>-5.9167573020902471E-4</v>
      </c>
      <c r="N1437" s="142">
        <f>+M1437/K1437</f>
        <v>5.7318791996614849E-3</v>
      </c>
      <c r="O1437" s="311">
        <f>2*M1439/N1439</f>
        <v>4.2729782744334034E-4</v>
      </c>
    </row>
    <row r="1438" spans="2:15" x14ac:dyDescent="0.25">
      <c r="B1438" s="141"/>
      <c r="C1438" s="142"/>
      <c r="D1438" s="142"/>
      <c r="E1438" s="144" t="s">
        <v>122</v>
      </c>
      <c r="F1438" s="143">
        <v>283.68</v>
      </c>
      <c r="G1438" s="143">
        <f>75/1000</f>
        <v>7.4999999999999997E-2</v>
      </c>
      <c r="H1438" s="146">
        <f>+PI()*G1438^2/4</f>
        <v>4.4178646691106467E-3</v>
      </c>
      <c r="I1438" s="147">
        <f>+D1402+O1402</f>
        <v>335.77165362458453</v>
      </c>
      <c r="J1438" s="261">
        <f>+D1437</f>
        <v>335.31689321257522</v>
      </c>
      <c r="K1438" s="147">
        <f>+I1438-J1438</f>
        <v>0.45476041200930695</v>
      </c>
      <c r="L1438" s="262">
        <f>(-2*POWER(2*9.81*G1438*ABS(K1438)/F1438,0.5))*(LOG10(($D$2/(3.7*G1438))+((2.51*$D$3*POWER(F1438,0.5))/(G1438*POWER(2*9.81*G1438*ABS(K1438),0.5)))))</f>
        <v>0.30637793142927638</v>
      </c>
      <c r="M1438" s="146">
        <f>+IF(K1438&lt;0,-H1438*L1438,H1438*L1438)</f>
        <v>1.3535362386566045E-3</v>
      </c>
      <c r="N1438" s="142">
        <f>+M1438/K1438</f>
        <v>2.9763721795311054E-3</v>
      </c>
      <c r="O1438" s="311"/>
    </row>
    <row r="1439" spans="2:15" ht="15.75" x14ac:dyDescent="0.3">
      <c r="B1439" s="141"/>
      <c r="C1439" s="142"/>
      <c r="D1439" s="142"/>
      <c r="E1439" s="142"/>
      <c r="F1439" s="142"/>
      <c r="G1439" s="142"/>
      <c r="H1439" s="142"/>
      <c r="I1439" s="142"/>
      <c r="J1439" s="142"/>
      <c r="K1439" s="142"/>
      <c r="L1439" s="149" t="s">
        <v>166</v>
      </c>
      <c r="M1439" s="150">
        <f>+SUM(M1437:M1438)-C1437</f>
        <v>1.8605084475797331E-6</v>
      </c>
      <c r="N1439" s="151">
        <f>+SUM(N1437:N1438)</f>
        <v>8.7082513791925907E-3</v>
      </c>
      <c r="O1439" s="312"/>
    </row>
    <row r="1440" spans="2:15" x14ac:dyDescent="0.25">
      <c r="B1440" s="154"/>
      <c r="C1440" s="142"/>
      <c r="D1440" s="142"/>
      <c r="E1440" s="142"/>
      <c r="F1440" s="142"/>
      <c r="G1440" s="142"/>
      <c r="H1440" s="142"/>
      <c r="I1440" s="142"/>
      <c r="J1440" s="142"/>
      <c r="K1440" s="142"/>
      <c r="L1440" s="142"/>
      <c r="M1440" s="142"/>
      <c r="N1440" s="142"/>
      <c r="O1440" s="312"/>
    </row>
    <row r="1441" spans="2:15" x14ac:dyDescent="0.25">
      <c r="B1441" s="154" t="s">
        <v>142</v>
      </c>
      <c r="C1441" s="142">
        <f>3.71/1000</f>
        <v>3.7099999999999998E-3</v>
      </c>
      <c r="D1441" s="147">
        <f>+D1402+O1402</f>
        <v>335.77165362458453</v>
      </c>
      <c r="E1441" s="144" t="s">
        <v>168</v>
      </c>
      <c r="F1441" s="143">
        <v>184.94</v>
      </c>
      <c r="G1441" s="145">
        <f>110/1000</f>
        <v>0.11</v>
      </c>
      <c r="H1441" s="146">
        <f>+PI()*G1441^2/4</f>
        <v>9.5033177771091243E-3</v>
      </c>
      <c r="I1441" s="147">
        <f>+D1427+O1427</f>
        <v>335.25259478797977</v>
      </c>
      <c r="J1441" s="261">
        <f>+D1441</f>
        <v>335.77165362458453</v>
      </c>
      <c r="K1441" s="147">
        <f>+I1441-J1441</f>
        <v>-0.51905883660475638</v>
      </c>
      <c r="L1441" s="262">
        <f>(-2*POWER(2*9.81*G1441*ABS(K1441)/F1441,0.5))*(LOG10(($D$2/(3.7*G1441))+((2.51*$D$3*POWER(F1441,0.5))/(G1441*POWER(2*9.81*G1441*ABS(K1441),0.5)))))</f>
        <v>0.54840526493191155</v>
      </c>
      <c r="M1441" s="146">
        <f>+IF(K1441&lt;0,-H1441*L1441,H1441*L1441)</f>
        <v>-5.2116695032876741E-3</v>
      </c>
      <c r="N1441" s="142">
        <f>+M1441/K1441</f>
        <v>1.0040614157304411E-2</v>
      </c>
      <c r="O1441" s="311">
        <f>2*M1444/N1444</f>
        <v>3.5957022905233198E-4</v>
      </c>
    </row>
    <row r="1442" spans="2:15" x14ac:dyDescent="0.25">
      <c r="B1442" s="141"/>
      <c r="C1442" s="142"/>
      <c r="D1442" s="142"/>
      <c r="E1442" s="144" t="s">
        <v>171</v>
      </c>
      <c r="F1442" s="143">
        <v>283.68</v>
      </c>
      <c r="G1442" s="143">
        <f>75/1000</f>
        <v>7.4999999999999997E-2</v>
      </c>
      <c r="H1442" s="146">
        <f>+PI()*G1442^2/4</f>
        <v>4.4178646691106467E-3</v>
      </c>
      <c r="I1442" s="147">
        <f>+D1437+O1437</f>
        <v>335.31732051040268</v>
      </c>
      <c r="J1442" s="261">
        <f>+D1441</f>
        <v>335.77165362458453</v>
      </c>
      <c r="K1442" s="147">
        <f>+I1442-J1442</f>
        <v>-0.45433311418184985</v>
      </c>
      <c r="L1442" s="262">
        <f>(-2*POWER(2*9.81*G1442*ABS(K1442)/F1442,0.5))*(LOG10(($D$2/(3.7*G1442))+((2.51*$D$3*POWER(F1442,0.5))/(G1442*POWER(2*9.81*G1442*ABS(K1442),0.5)))))</f>
        <v>0.30621429294751612</v>
      </c>
      <c r="M1442" s="146">
        <f>+IF(K1442&lt;0,-H1442*L1442,H1442*L1442)</f>
        <v>-1.3528133059895289E-3</v>
      </c>
      <c r="N1442" s="142">
        <f>+M1442/K1442</f>
        <v>2.9775802462156794E-3</v>
      </c>
      <c r="O1442" s="311"/>
    </row>
    <row r="1443" spans="2:15" x14ac:dyDescent="0.25">
      <c r="B1443" s="141"/>
      <c r="C1443" s="142"/>
      <c r="D1443" s="142"/>
      <c r="E1443" s="144" t="s">
        <v>170</v>
      </c>
      <c r="F1443" s="143">
        <v>372.26</v>
      </c>
      <c r="G1443" s="145">
        <f>110/1000</f>
        <v>0.11</v>
      </c>
      <c r="H1443" s="146">
        <f>+PI()*G1443^2/4</f>
        <v>9.5033177771091243E-3</v>
      </c>
      <c r="I1443" s="147">
        <v>339.29610096713299</v>
      </c>
      <c r="J1443" s="261">
        <f>+D1441</f>
        <v>335.77165362458453</v>
      </c>
      <c r="K1443" s="147">
        <f>+I1443-J1443</f>
        <v>3.5244473425484557</v>
      </c>
      <c r="L1443" s="262">
        <f>(-2*POWER(2*9.81*G1443*ABS(K1443)/F1443,0.5))*(LOG10(($D$2/(3.7*G1443))+((2.51*$D$3*POWER(F1443,0.5))/(G1443*POWER(2*9.81*G1443*ABS(K1443),0.5)))))</f>
        <v>1.0814483724844575</v>
      </c>
      <c r="M1443" s="146">
        <f>+IF(K1443&lt;0,-H1443*L1443,H1443*L1443)</f>
        <v>1.0277347543257275E-2</v>
      </c>
      <c r="N1443" s="142">
        <f>+M1443/K1443</f>
        <v>2.9160167664261188E-3</v>
      </c>
      <c r="O1443" s="311"/>
    </row>
    <row r="1444" spans="2:15" ht="16.5" thickBot="1" x14ac:dyDescent="0.35">
      <c r="B1444" s="299"/>
      <c r="C1444" s="300"/>
      <c r="D1444" s="300"/>
      <c r="E1444" s="300"/>
      <c r="F1444" s="300"/>
      <c r="G1444" s="300"/>
      <c r="H1444" s="300"/>
      <c r="I1444" s="300"/>
      <c r="J1444" s="300"/>
      <c r="K1444" s="300"/>
      <c r="L1444" s="301" t="s">
        <v>166</v>
      </c>
      <c r="M1444" s="302">
        <f>+SUM(M1441:M1443)-C1441</f>
        <v>2.8647339800728921E-6</v>
      </c>
      <c r="N1444" s="303">
        <f>+SUM(N1441:N1443)</f>
        <v>1.5934211169946207E-2</v>
      </c>
      <c r="O1444" s="313"/>
    </row>
    <row r="1446" spans="2:15" ht="15.75" hidden="1" thickBot="1" x14ac:dyDescent="0.3"/>
    <row r="1447" spans="2:15" ht="15.75" hidden="1" thickBot="1" x14ac:dyDescent="0.3">
      <c r="B1447" s="131">
        <f>+B1408+1</f>
        <v>38</v>
      </c>
      <c r="D1447" s="297"/>
    </row>
    <row r="1448" spans="2:15" ht="32.25" hidden="1" thickBot="1" x14ac:dyDescent="0.3">
      <c r="B1448" s="125" t="s">
        <v>151</v>
      </c>
      <c r="C1448" s="298" t="s">
        <v>161</v>
      </c>
      <c r="D1448" s="298" t="s">
        <v>153</v>
      </c>
      <c r="E1448" s="125" t="s">
        <v>152</v>
      </c>
      <c r="F1448" s="125" t="s">
        <v>78</v>
      </c>
      <c r="G1448" s="125" t="s">
        <v>115</v>
      </c>
      <c r="H1448" s="125" t="s">
        <v>154</v>
      </c>
      <c r="I1448" s="125" t="s">
        <v>155</v>
      </c>
      <c r="J1448" s="125" t="s">
        <v>156</v>
      </c>
      <c r="K1448" s="125" t="s">
        <v>157</v>
      </c>
      <c r="L1448" s="125" t="s">
        <v>82</v>
      </c>
      <c r="M1448" s="125" t="s">
        <v>164</v>
      </c>
      <c r="N1448" s="125" t="s">
        <v>158</v>
      </c>
      <c r="O1448" s="309" t="s">
        <v>165</v>
      </c>
    </row>
    <row r="1449" spans="2:15" hidden="1" x14ac:dyDescent="0.25">
      <c r="B1449" s="132" t="s">
        <v>127</v>
      </c>
      <c r="C1449" s="133">
        <f>2.97/1000</f>
        <v>2.97E-3</v>
      </c>
      <c r="D1449" s="134">
        <f>+D1410+O1410</f>
        <v>336.46103528520712</v>
      </c>
      <c r="E1449" s="135" t="s">
        <v>110</v>
      </c>
      <c r="F1449" s="136">
        <v>310.83</v>
      </c>
      <c r="G1449" s="137">
        <f>110/1000</f>
        <v>0.11</v>
      </c>
      <c r="H1449" s="138">
        <f>+PI()*G1449^2/4</f>
        <v>9.5033177771091243E-3</v>
      </c>
      <c r="I1449" s="134">
        <v>339.29610096713299</v>
      </c>
      <c r="J1449" s="134">
        <f>+D1449</f>
        <v>336.46103528520712</v>
      </c>
      <c r="K1449" s="134">
        <f>+I1449-J1449</f>
        <v>2.8350656819258688</v>
      </c>
      <c r="L1449" s="133">
        <f>(-2*POWER(2*9.81*G1449*ABS(K1449)/F1449,0.5))*(LOG10(($D$2/(3.7*G1449))+((2.51*$D$3*POWER(F1449,0.5))/(G1449*POWER(2*9.81*G1449*ABS(K1449),0.5)))))</f>
        <v>1.0592366497311718</v>
      </c>
      <c r="M1449" s="139">
        <f>+IF(K1449&lt;0,-H1449*L1449,H1449*L1449)</f>
        <v>1.0066262483555756E-2</v>
      </c>
      <c r="N1449" s="133">
        <f>+M1449/K1449</f>
        <v>3.5506276089934227E-3</v>
      </c>
      <c r="O1449" s="310">
        <f>2*M1451/N1451</f>
        <v>2.9366099254482769E-4</v>
      </c>
    </row>
    <row r="1450" spans="2:15" hidden="1" x14ac:dyDescent="0.25">
      <c r="B1450" s="141"/>
      <c r="C1450" s="142"/>
      <c r="D1450" s="143"/>
      <c r="E1450" s="144" t="s">
        <v>138</v>
      </c>
      <c r="F1450" s="143">
        <v>240.22</v>
      </c>
      <c r="G1450" s="145">
        <f>110/1000</f>
        <v>0.11</v>
      </c>
      <c r="H1450" s="146">
        <f>+PI()*G1450^2/4</f>
        <v>9.5033177771091243E-3</v>
      </c>
      <c r="I1450" s="147">
        <f>+D1414+O1414</f>
        <v>335.29121378496797</v>
      </c>
      <c r="J1450" s="147">
        <f>+D1449</f>
        <v>336.46103528520712</v>
      </c>
      <c r="K1450" s="147">
        <f>+I1450-J1450</f>
        <v>-1.1698215002391521</v>
      </c>
      <c r="L1450" s="142">
        <f>(-2*POWER(2*9.81*G1450*ABS(K1450)/F1450,0.5))*(LOG10(($D$2/(3.7*G1450))+((2.51*$D$3*POWER(F1450,0.5))/(G1450*POWER(2*9.81*G1450*ABS(K1450),0.5)))))</f>
        <v>0.74656565183242451</v>
      </c>
      <c r="M1450" s="146">
        <f>+IF(K1450&lt;0,-H1450*L1450,H1450*L1450)</f>
        <v>-7.094850630838141E-3</v>
      </c>
      <c r="N1450" s="142">
        <f>+M1450/K1450</f>
        <v>6.0649001829661256E-3</v>
      </c>
      <c r="O1450" s="311"/>
    </row>
    <row r="1451" spans="2:15" ht="15.75" hidden="1" x14ac:dyDescent="0.3">
      <c r="B1451" s="141"/>
      <c r="C1451" s="142"/>
      <c r="D1451" s="143"/>
      <c r="E1451" s="144"/>
      <c r="F1451" s="143"/>
      <c r="G1451" s="145"/>
      <c r="H1451" s="146"/>
      <c r="I1451" s="147"/>
      <c r="J1451" s="147"/>
      <c r="K1451" s="147"/>
      <c r="L1451" s="149" t="s">
        <v>166</v>
      </c>
      <c r="M1451" s="150">
        <f>+SUM(M1449:M1450)-C1449</f>
        <v>1.4118527176146083E-6</v>
      </c>
      <c r="N1451" s="151">
        <f>+SUM(N1449:N1450)</f>
        <v>9.6155277919595487E-3</v>
      </c>
      <c r="O1451" s="311"/>
    </row>
    <row r="1452" spans="2:15" hidden="1" x14ac:dyDescent="0.25">
      <c r="B1452" s="141"/>
      <c r="C1452" s="142"/>
      <c r="D1452" s="143"/>
      <c r="E1452" s="144"/>
      <c r="F1452" s="142"/>
      <c r="G1452" s="142"/>
      <c r="H1452" s="146"/>
      <c r="I1452" s="152"/>
      <c r="J1452" s="142"/>
      <c r="K1452" s="142"/>
      <c r="L1452" s="142"/>
      <c r="M1452" s="142"/>
      <c r="N1452" s="142"/>
      <c r="O1452" s="312"/>
    </row>
    <row r="1453" spans="2:15" hidden="1" x14ac:dyDescent="0.25">
      <c r="B1453" s="154" t="s">
        <v>128</v>
      </c>
      <c r="C1453" s="142">
        <f>3.73/1000</f>
        <v>3.7299999999999998E-3</v>
      </c>
      <c r="D1453" s="147">
        <f>+D1414+O1414</f>
        <v>335.29121378496797</v>
      </c>
      <c r="E1453" s="144" t="s">
        <v>138</v>
      </c>
      <c r="F1453" s="143">
        <v>240.22</v>
      </c>
      <c r="G1453" s="155">
        <f>110/1000</f>
        <v>0.11</v>
      </c>
      <c r="H1453" s="146">
        <f>+PI()*G1453^2/4</f>
        <v>9.5033177771091243E-3</v>
      </c>
      <c r="I1453" s="156">
        <f>+D1449+O1449</f>
        <v>336.46132894619967</v>
      </c>
      <c r="J1453" s="147">
        <f>+D1453</f>
        <v>335.29121378496797</v>
      </c>
      <c r="K1453" s="147">
        <f>+I1453-J1453</f>
        <v>1.1701151612317062</v>
      </c>
      <c r="L1453" s="142">
        <f>(-2*POWER(2*9.81*G1453*ABS(K1453)/F1453,0.5))*(LOG10(($D$2/(3.7*G1453))+((2.51*$D$3*POWER(F1453,0.5))/(G1453*POWER(2*9.81*G1453*ABS(K1453),0.5)))))</f>
        <v>0.74667034773373075</v>
      </c>
      <c r="M1453" s="146">
        <f>+IF(K1453&lt;0,-H1453*L1453,H1453*L1453)</f>
        <v>7.0958455892582151E-3</v>
      </c>
      <c r="N1453" s="142">
        <f>+M1453/K1453</f>
        <v>6.0642283976466618E-3</v>
      </c>
      <c r="O1453" s="311">
        <f>2*M1456/N1456</f>
        <v>4.2922383486850647E-4</v>
      </c>
    </row>
    <row r="1454" spans="2:15" hidden="1" x14ac:dyDescent="0.25">
      <c r="B1454" s="141"/>
      <c r="C1454" s="142"/>
      <c r="D1454" s="143"/>
      <c r="E1454" s="144" t="s">
        <v>139</v>
      </c>
      <c r="F1454" s="147">
        <v>237.3</v>
      </c>
      <c r="G1454" s="155">
        <f>110/1000</f>
        <v>0.11</v>
      </c>
      <c r="H1454" s="146">
        <f>+PI()*G1454^2/4</f>
        <v>9.5033177771091243E-3</v>
      </c>
      <c r="I1454" s="156">
        <f>+D1419+O1419</f>
        <v>335.09840659556295</v>
      </c>
      <c r="J1454" s="147">
        <f>+D1453</f>
        <v>335.29121378496797</v>
      </c>
      <c r="K1454" s="147">
        <f>+I1454-J1454</f>
        <v>-0.19280718940501629</v>
      </c>
      <c r="L1454" s="142">
        <f>(-2*POWER(2*9.81*G1454*ABS(K1454)/F1454,0.5))*(LOG10(($D$2/(3.7*G1454))+((2.51*$D$3*POWER(F1454,0.5))/(G1454*POWER(2*9.81*G1454*ABS(K1454),0.5)))))</f>
        <v>0.27273068818318646</v>
      </c>
      <c r="M1454" s="146">
        <f>+IF(K1454&lt;0,-H1454*L1454,H1454*L1454)</f>
        <v>-2.5918463973744815E-3</v>
      </c>
      <c r="N1454" s="142">
        <f>+M1454/K1454</f>
        <v>1.3442685438093157E-2</v>
      </c>
      <c r="O1454" s="311"/>
    </row>
    <row r="1455" spans="2:15" hidden="1" x14ac:dyDescent="0.25">
      <c r="B1455" s="141"/>
      <c r="C1455" s="142"/>
      <c r="D1455" s="143"/>
      <c r="E1455" s="144" t="s">
        <v>112</v>
      </c>
      <c r="F1455" s="143">
        <v>401.36</v>
      </c>
      <c r="G1455" s="155">
        <f>110/1000</f>
        <v>0.11</v>
      </c>
      <c r="H1455" s="146">
        <f>+PI()*G1455^2/4</f>
        <v>9.5033177771091243E-3</v>
      </c>
      <c r="I1455" s="156">
        <f>+D1427+O1427</f>
        <v>335.25259478797977</v>
      </c>
      <c r="J1455" s="147">
        <f>+D1453</f>
        <v>335.29121378496797</v>
      </c>
      <c r="K1455" s="147">
        <f>+I1455-J1455</f>
        <v>-3.8618996988191157E-2</v>
      </c>
      <c r="L1455" s="142">
        <f>(-2*POWER(2*9.81*G1455*ABS(K1455)/F1455,0.5))*(LOG10(($D$2/(3.7*G1455))+((2.51*$D$3*POWER(F1455,0.5))/(G1455*POWER(2*9.81*G1455*ABS(K1455),0.5)))))</f>
        <v>8.0556965834372732E-2</v>
      </c>
      <c r="M1455" s="146">
        <f>+IF(K1455&lt;0,-H1455*L1455,H1455*L1455)</f>
        <v>-7.6555844548376669E-4</v>
      </c>
      <c r="N1455" s="142">
        <f>+M1455/K1455</f>
        <v>1.982336428151818E-2</v>
      </c>
      <c r="O1455" s="311"/>
    </row>
    <row r="1456" spans="2:15" ht="15.75" hidden="1" x14ac:dyDescent="0.3">
      <c r="B1456" s="141"/>
      <c r="C1456" s="142"/>
      <c r="D1456" s="143"/>
      <c r="E1456" s="144"/>
      <c r="F1456" s="143"/>
      <c r="G1456" s="155"/>
      <c r="H1456" s="146"/>
      <c r="I1456" s="156"/>
      <c r="J1456" s="147"/>
      <c r="K1456" s="147"/>
      <c r="L1456" s="149" t="s">
        <v>166</v>
      </c>
      <c r="M1456" s="150">
        <f>+SUM(M1453:M1455)-C1453</f>
        <v>8.4407463999671903E-6</v>
      </c>
      <c r="N1456" s="151">
        <f>+SUM(N1453:N1455)</f>
        <v>3.9330278117257998E-2</v>
      </c>
      <c r="O1456" s="312"/>
    </row>
    <row r="1457" spans="2:15" hidden="1" x14ac:dyDescent="0.25">
      <c r="B1457" s="141"/>
      <c r="C1457" s="142"/>
      <c r="D1457" s="143"/>
      <c r="E1457" s="144"/>
      <c r="F1457" s="142"/>
      <c r="G1457" s="142"/>
      <c r="H1457" s="146"/>
      <c r="I1457" s="152"/>
      <c r="J1457" s="143"/>
      <c r="K1457" s="142"/>
      <c r="L1457" s="142"/>
      <c r="M1457" s="142"/>
      <c r="N1457" s="142"/>
      <c r="O1457" s="312"/>
    </row>
    <row r="1458" spans="2:15" hidden="1" x14ac:dyDescent="0.25">
      <c r="B1458" s="154" t="s">
        <v>141</v>
      </c>
      <c r="C1458" s="179">
        <f>1.9/1000</f>
        <v>1.9E-3</v>
      </c>
      <c r="D1458" s="147">
        <f>+D1419+O1419</f>
        <v>335.09840659556295</v>
      </c>
      <c r="E1458" s="144" t="s">
        <v>139</v>
      </c>
      <c r="F1458" s="147">
        <v>237.3</v>
      </c>
      <c r="G1458" s="155">
        <f>110/1000</f>
        <v>0.11</v>
      </c>
      <c r="H1458" s="146">
        <f>+PI()*G1458^2/4</f>
        <v>9.5033177771091243E-3</v>
      </c>
      <c r="I1458" s="156">
        <f>+D1453+O1453</f>
        <v>335.29164300880285</v>
      </c>
      <c r="J1458" s="147">
        <f>+D1458</f>
        <v>335.09840659556295</v>
      </c>
      <c r="K1458" s="147">
        <f>+I1458-J1458</f>
        <v>0.19323641323990159</v>
      </c>
      <c r="L1458" s="142">
        <f>(-2*POWER(2*9.81*G1458*ABS(K1458)/F1458,0.5))*(LOG10(($D$2/(3.7*G1458))+((2.51*$D$3*POWER(F1458,0.5))/(G1458*POWER(2*9.81*G1458*ABS(K1458),0.5)))))</f>
        <v>0.27307430985271836</v>
      </c>
      <c r="M1458" s="146">
        <f>+IF(K1458&lt;0,-H1458*L1458,H1458*L1458)</f>
        <v>2.5951119432951436E-3</v>
      </c>
      <c r="N1458" s="142">
        <f>+M1458/K1458</f>
        <v>1.3429725276846922E-2</v>
      </c>
      <c r="O1458" s="311">
        <f>2*M1460/N1460</f>
        <v>4.3432373725687569E-4</v>
      </c>
    </row>
    <row r="1459" spans="2:15" hidden="1" x14ac:dyDescent="0.25">
      <c r="B1459" s="141"/>
      <c r="C1459" s="142"/>
      <c r="D1459" s="143"/>
      <c r="E1459" s="144" t="s">
        <v>117</v>
      </c>
      <c r="F1459" s="143">
        <v>401.35</v>
      </c>
      <c r="G1459" s="143">
        <f>75/1000</f>
        <v>7.4999999999999997E-2</v>
      </c>
      <c r="H1459" s="146">
        <f>+PI()*G1459^2/4</f>
        <v>4.4178646691106467E-3</v>
      </c>
      <c r="I1459" s="156">
        <f>+D1423+O1423</f>
        <v>334.8998384314873</v>
      </c>
      <c r="J1459" s="147">
        <f>+D1458</f>
        <v>335.09840659556295</v>
      </c>
      <c r="K1459" s="147">
        <f>+I1459-J1459</f>
        <v>-0.19856816407565248</v>
      </c>
      <c r="L1459" s="142">
        <f>(-2*POWER(2*9.81*G1459*ABS(K1459)/F1459,0.5))*(LOG10(($D$2/(3.7*G1459))+((2.51*$D$3*POWER(F1459,0.5))/(G1459*POWER(2*9.81*G1459*ABS(K1459),0.5)))))</f>
        <v>0.15650984941667642</v>
      </c>
      <c r="M1459" s="146">
        <f>+IF(K1459&lt;0,-H1459*L1459,H1459*L1459)</f>
        <v>-6.9143933410576233E-4</v>
      </c>
      <c r="N1459" s="142">
        <f>+M1459/K1459</f>
        <v>3.4821258348459671E-3</v>
      </c>
      <c r="O1459" s="311"/>
    </row>
    <row r="1460" spans="2:15" ht="15.75" hidden="1" x14ac:dyDescent="0.3">
      <c r="B1460" s="141"/>
      <c r="C1460" s="142"/>
      <c r="D1460" s="143"/>
      <c r="E1460" s="144"/>
      <c r="F1460" s="142"/>
      <c r="G1460" s="142"/>
      <c r="H1460" s="146"/>
      <c r="I1460" s="152"/>
      <c r="J1460" s="143"/>
      <c r="K1460" s="142"/>
      <c r="L1460" s="149" t="s">
        <v>166</v>
      </c>
      <c r="M1460" s="150">
        <f>+SUM(M1458:M1459)-C1458</f>
        <v>3.6726091893811517E-6</v>
      </c>
      <c r="N1460" s="151">
        <f>+SUM(N1458:N1459)</f>
        <v>1.691185111169289E-2</v>
      </c>
      <c r="O1460" s="312"/>
    </row>
    <row r="1461" spans="2:15" ht="15.75" hidden="1" x14ac:dyDescent="0.3">
      <c r="B1461" s="141"/>
      <c r="C1461" s="142"/>
      <c r="D1461" s="143"/>
      <c r="E1461" s="144"/>
      <c r="F1461" s="142"/>
      <c r="G1461" s="142"/>
      <c r="H1461" s="146"/>
      <c r="I1461" s="152"/>
      <c r="J1461" s="143"/>
      <c r="K1461" s="142"/>
      <c r="L1461" s="149"/>
      <c r="M1461" s="150"/>
      <c r="N1461" s="151"/>
      <c r="O1461" s="312"/>
    </row>
    <row r="1462" spans="2:15" hidden="1" x14ac:dyDescent="0.25">
      <c r="B1462" s="154" t="s">
        <v>145</v>
      </c>
      <c r="C1462" s="143">
        <f>1.95/1000</f>
        <v>1.9499999999999999E-3</v>
      </c>
      <c r="D1462" s="147">
        <f>+D1423+O1423</f>
        <v>334.8998384314873</v>
      </c>
      <c r="E1462" s="144" t="s">
        <v>117</v>
      </c>
      <c r="F1462" s="143">
        <v>401.35</v>
      </c>
      <c r="G1462" s="143">
        <f>75/1000</f>
        <v>7.4999999999999997E-2</v>
      </c>
      <c r="H1462" s="146">
        <f>+PI()*G1462^2/4</f>
        <v>4.4178646691106467E-3</v>
      </c>
      <c r="I1462" s="147">
        <f>+D1458+O1458</f>
        <v>335.09884091930019</v>
      </c>
      <c r="J1462" s="147">
        <f>+D1462</f>
        <v>334.8998384314873</v>
      </c>
      <c r="K1462" s="147">
        <f>+I1462-J1462</f>
        <v>0.19900248781289065</v>
      </c>
      <c r="L1462" s="262">
        <f>(-2*POWER(2*9.81*G1462*ABS(K1462)/F1462,0.5))*(LOG10(($D$2/(3.7*G1462))+((2.51*$D$3*POWER(F1462,0.5))/(G1462*POWER(2*9.81*G1462*ABS(K1462),0.5)))))</f>
        <v>0.15670644176361276</v>
      </c>
      <c r="M1462" s="146">
        <f>+IF(K1462&lt;0,-H1462*L1462,H1462*L1462)</f>
        <v>6.9230785248950994E-4</v>
      </c>
      <c r="N1462" s="142">
        <f>+M1462/K1462</f>
        <v>3.478890440507673E-3</v>
      </c>
      <c r="O1462" s="311">
        <f>2*M1464/N1464</f>
        <v>4.3638847239400045E-4</v>
      </c>
    </row>
    <row r="1463" spans="2:15" hidden="1" x14ac:dyDescent="0.25">
      <c r="B1463" s="141"/>
      <c r="C1463" s="142"/>
      <c r="D1463" s="143"/>
      <c r="E1463" s="144" t="s">
        <v>167</v>
      </c>
      <c r="F1463" s="143">
        <v>249.85</v>
      </c>
      <c r="G1463" s="143">
        <f>75/1000</f>
        <v>7.4999999999999997E-2</v>
      </c>
      <c r="H1463" s="146">
        <f>+PI()*G1463^2/4</f>
        <v>4.4178646691106467E-3</v>
      </c>
      <c r="I1463" s="147">
        <f>+D1427+O1427</f>
        <v>335.25259478797977</v>
      </c>
      <c r="J1463" s="147">
        <f>+D1462</f>
        <v>334.8998384314873</v>
      </c>
      <c r="K1463" s="147">
        <f>+I1463-J1463</f>
        <v>0.35275635649247761</v>
      </c>
      <c r="L1463" s="142">
        <f>(-2*POWER(2*9.81*G1463*ABS(K1463)/F1463,0.5))*(LOG10(($D$2/(3.7*G1463))+((2.51*$D$3*POWER(F1463,0.5))/(G1463*POWER(2*9.81*G1463*ABS(K1463),0.5)))))</f>
        <v>0.28503138982231335</v>
      </c>
      <c r="M1463" s="146">
        <f>+IF(K1463&lt;0,-H1463*L1463,H1463*L1463)</f>
        <v>1.2592301066835022E-3</v>
      </c>
      <c r="N1463" s="142">
        <f>+M1463/K1463</f>
        <v>3.5696879262623713E-3</v>
      </c>
      <c r="O1463" s="311"/>
    </row>
    <row r="1464" spans="2:15" ht="15.75" hidden="1" x14ac:dyDescent="0.3">
      <c r="B1464" s="141"/>
      <c r="C1464" s="142"/>
      <c r="D1464" s="152"/>
      <c r="E1464" s="144"/>
      <c r="F1464" s="142"/>
      <c r="G1464" s="142"/>
      <c r="H1464" s="146"/>
      <c r="I1464" s="152"/>
      <c r="J1464" s="143"/>
      <c r="K1464" s="142"/>
      <c r="L1464" s="149" t="s">
        <v>166</v>
      </c>
      <c r="M1464" s="150">
        <f>+SUM(M1462:M1463)-C1462</f>
        <v>1.5379591730120892E-6</v>
      </c>
      <c r="N1464" s="151">
        <f>+SUM(N1462:N1463)</f>
        <v>7.0485783667700447E-3</v>
      </c>
      <c r="O1464" s="312"/>
    </row>
    <row r="1465" spans="2:15" hidden="1" x14ac:dyDescent="0.25">
      <c r="B1465" s="141"/>
      <c r="C1465" s="142"/>
      <c r="D1465" s="152"/>
      <c r="E1465" s="144"/>
      <c r="F1465" s="142"/>
      <c r="G1465" s="142"/>
      <c r="H1465" s="146"/>
      <c r="I1465" s="152"/>
      <c r="J1465" s="143"/>
      <c r="K1465" s="142"/>
      <c r="L1465" s="142"/>
      <c r="M1465" s="142"/>
      <c r="N1465" s="142"/>
      <c r="O1465" s="312"/>
    </row>
    <row r="1466" spans="2:15" hidden="1" x14ac:dyDescent="0.25">
      <c r="B1466" s="154" t="s">
        <v>146</v>
      </c>
      <c r="C1466" s="143">
        <f>4.52/1000</f>
        <v>4.5199999999999997E-3</v>
      </c>
      <c r="D1466" s="156">
        <f>+D1427+O1427</f>
        <v>335.25259478797977</v>
      </c>
      <c r="E1466" s="144" t="s">
        <v>112</v>
      </c>
      <c r="F1466" s="143">
        <v>401.36</v>
      </c>
      <c r="G1466" s="145">
        <f>110/1000</f>
        <v>0.11</v>
      </c>
      <c r="H1466" s="146">
        <f>+PI()*G1466^2/4</f>
        <v>9.5033177771091243E-3</v>
      </c>
      <c r="I1466" s="156">
        <f>+D1453+O1453</f>
        <v>335.29164300880285</v>
      </c>
      <c r="J1466" s="147">
        <f>+D1466</f>
        <v>335.25259478797977</v>
      </c>
      <c r="K1466" s="147">
        <f>+I1466-J1466</f>
        <v>3.9048220823076463E-2</v>
      </c>
      <c r="L1466" s="142">
        <f>(-2*POWER(2*9.81*G1466*ABS(K1466)/F1466,0.5))*(LOG10(($D$2/(3.7*G1466))+((2.51*$D$3*POWER(F1466,0.5))/(G1466*POWER(2*9.81*G1466*ABS(K1466),0.5)))))</f>
        <v>8.1072793884508387E-2</v>
      </c>
      <c r="M1466" s="146">
        <f>+IF(K1466&lt;0,-H1466*L1466,H1466*L1466)</f>
        <v>7.7046052336255245E-4</v>
      </c>
      <c r="N1466" s="142">
        <f>+M1466/K1466</f>
        <v>1.973100200527525E-2</v>
      </c>
      <c r="O1466" s="311">
        <f>2*M1470/N1470</f>
        <v>4.1026703188363172E-4</v>
      </c>
    </row>
    <row r="1467" spans="2:15" hidden="1" x14ac:dyDescent="0.25">
      <c r="B1467" s="141"/>
      <c r="C1467" s="142"/>
      <c r="D1467" s="152"/>
      <c r="E1467" s="144" t="s">
        <v>167</v>
      </c>
      <c r="F1467" s="143">
        <v>249.85</v>
      </c>
      <c r="G1467" s="145">
        <f>75/1000</f>
        <v>7.4999999999999997E-2</v>
      </c>
      <c r="H1467" s="146">
        <f>+PI()*G1467^2/4</f>
        <v>4.4178646691106467E-3</v>
      </c>
      <c r="I1467" s="156">
        <f>+D1462+O1462</f>
        <v>334.90027481995969</v>
      </c>
      <c r="J1467" s="147">
        <f>+D1466</f>
        <v>335.25259478797977</v>
      </c>
      <c r="K1467" s="147">
        <f>+I1467-J1467</f>
        <v>-0.35231996802008325</v>
      </c>
      <c r="L1467" s="142">
        <f>(-2*POWER(2*9.81*G1467*ABS(K1467)/F1467,0.5))*(LOG10(($D$2/(3.7*G1467))+((2.51*$D$3*POWER(F1467,0.5))/(G1467*POWER(2*9.81*G1467*ABS(K1467),0.5)))))</f>
        <v>0.28483072043094054</v>
      </c>
      <c r="M1467" s="146">
        <f>+IF(K1467&lt;0,-H1467*L1467,H1467*L1467)</f>
        <v>-1.2583435764691843E-3</v>
      </c>
      <c r="N1467" s="142">
        <f>+M1467/K1467</f>
        <v>3.5715931275216713E-3</v>
      </c>
      <c r="O1467" s="311"/>
    </row>
    <row r="1468" spans="2:15" hidden="1" x14ac:dyDescent="0.25">
      <c r="B1468" s="141"/>
      <c r="C1468" s="142"/>
      <c r="D1468" s="152"/>
      <c r="E1468" s="144" t="s">
        <v>140</v>
      </c>
      <c r="F1468" s="143">
        <v>298.01</v>
      </c>
      <c r="G1468" s="145">
        <f>63/1000</f>
        <v>6.3E-2</v>
      </c>
      <c r="H1468" s="146">
        <f>+PI()*G1468^2/4</f>
        <v>3.1172453105244723E-3</v>
      </c>
      <c r="I1468" s="156">
        <f>+D1433+O1433</f>
        <v>335.2136677764488</v>
      </c>
      <c r="J1468" s="147">
        <f>+D1466</f>
        <v>335.25259478797977</v>
      </c>
      <c r="K1468" s="147">
        <f>+I1468-J1468</f>
        <v>-3.8927011530972777E-2</v>
      </c>
      <c r="L1468" s="142">
        <f>(-2*POWER(2*9.81*G1468*ABS(K1468)/F1468,0.5))*(LOG10(($D$2/(3.7*G1468))+((2.51*$D$3*POWER(F1468,0.5))/(G1468*POWER(2*9.81*G1468*ABS(K1468),0.5)))))</f>
        <v>6.349479899110938E-2</v>
      </c>
      <c r="M1468" s="146">
        <f>+IF(K1468&lt;0,-H1468*L1468,H1468*L1468)</f>
        <v>-1.9792886439772971E-4</v>
      </c>
      <c r="N1468" s="142">
        <f>+M1468/K1468</f>
        <v>5.084614939943311E-3</v>
      </c>
      <c r="O1468" s="311"/>
    </row>
    <row r="1469" spans="2:15" hidden="1" x14ac:dyDescent="0.25">
      <c r="B1469" s="141"/>
      <c r="C1469" s="142"/>
      <c r="D1469" s="142"/>
      <c r="E1469" s="144" t="s">
        <v>168</v>
      </c>
      <c r="F1469" s="143">
        <v>184.94</v>
      </c>
      <c r="G1469" s="145">
        <f>110/1000</f>
        <v>0.11</v>
      </c>
      <c r="H1469" s="146">
        <f>+PI()*G1469^2/4</f>
        <v>9.5033177771091243E-3</v>
      </c>
      <c r="I1469" s="156">
        <f>+D1441+O1441</f>
        <v>335.77201319481361</v>
      </c>
      <c r="J1469" s="147">
        <f>+D1466</f>
        <v>335.25259478797977</v>
      </c>
      <c r="K1469" s="147">
        <f>+I1469-J1469</f>
        <v>0.51941840683383589</v>
      </c>
      <c r="L1469" s="142">
        <f>(-2*POWER(2*9.81*G1469*ABS(K1469)/F1469,0.5))*(LOG10(($D$2/(3.7*G1469))+((2.51*$D$3*POWER(F1469,0.5))/(G1469*POWER(2*9.81*G1469*ABS(K1469),0.5)))))</f>
        <v>0.5486183087052332</v>
      </c>
      <c r="M1469" s="146">
        <f>+IF(K1469&lt;0,-H1469*L1469,H1469*L1469)</f>
        <v>5.2136941259659838E-3</v>
      </c>
      <c r="N1469" s="142">
        <f>+M1469/K1469</f>
        <v>1.0037561352025529E-2</v>
      </c>
      <c r="O1469" s="311"/>
    </row>
    <row r="1470" spans="2:15" ht="15.75" hidden="1" x14ac:dyDescent="0.3">
      <c r="B1470" s="141"/>
      <c r="C1470" s="142"/>
      <c r="D1470" s="142"/>
      <c r="E1470" s="142"/>
      <c r="F1470" s="142"/>
      <c r="G1470" s="142"/>
      <c r="H1470" s="146"/>
      <c r="I1470" s="152"/>
      <c r="J1470" s="143"/>
      <c r="K1470" s="142"/>
      <c r="L1470" s="149" t="s">
        <v>166</v>
      </c>
      <c r="M1470" s="150">
        <f>+SUM(M1466:M1469)-C1466</f>
        <v>7.882208461622818E-6</v>
      </c>
      <c r="N1470" s="151">
        <f>+SUM(N1466:N1469)</f>
        <v>3.8424771424765761E-2</v>
      </c>
      <c r="O1470" s="312"/>
    </row>
    <row r="1471" spans="2:15" hidden="1" x14ac:dyDescent="0.25">
      <c r="B1471" s="141"/>
      <c r="C1471" s="142"/>
      <c r="D1471" s="142"/>
      <c r="E1471" s="142"/>
      <c r="F1471" s="142"/>
      <c r="G1471" s="142"/>
      <c r="H1471" s="146"/>
      <c r="I1471" s="142"/>
      <c r="J1471" s="143"/>
      <c r="K1471" s="142"/>
      <c r="L1471" s="142"/>
      <c r="M1471" s="142"/>
      <c r="N1471" s="142"/>
      <c r="O1471" s="312"/>
    </row>
    <row r="1472" spans="2:15" hidden="1" x14ac:dyDescent="0.25">
      <c r="B1472" s="154" t="s">
        <v>147</v>
      </c>
      <c r="C1472" s="142">
        <f>0.79/1000</f>
        <v>7.9000000000000001E-4</v>
      </c>
      <c r="D1472" s="147">
        <f>+D1433+O1433</f>
        <v>335.2136677764488</v>
      </c>
      <c r="E1472" s="144" t="s">
        <v>140</v>
      </c>
      <c r="F1472" s="143">
        <v>298.01</v>
      </c>
      <c r="G1472" s="143">
        <f>63/1000</f>
        <v>6.3E-2</v>
      </c>
      <c r="H1472" s="146">
        <f>+PI()*G1472^2/4</f>
        <v>3.1172453105244723E-3</v>
      </c>
      <c r="I1472" s="147">
        <f>+D1466+O1466</f>
        <v>335.25300505501167</v>
      </c>
      <c r="J1472" s="147">
        <f>+D1472</f>
        <v>335.2136677764488</v>
      </c>
      <c r="K1472" s="147">
        <f>+I1472-J1472</f>
        <v>3.9337278562868505E-2</v>
      </c>
      <c r="L1472" s="142">
        <f>(-2*POWER(2*9.81*G1472*ABS(K1472)/F1472,0.5))*(LOG10(($D$2/(3.7*G1472))+((2.51*$D$3*POWER(F1472,0.5))/(G1472*POWER(2*9.81*G1472*ABS(K1472),0.5)))))</f>
        <v>6.3886562477222436E-2</v>
      </c>
      <c r="M1472" s="146">
        <f>+IF(K1472&lt;0,-H1472*L1472,H1472*L1472)</f>
        <v>1.9915008728765035E-4</v>
      </c>
      <c r="N1472" s="142">
        <f>+M1472/K1472</f>
        <v>5.0626300182248342E-3</v>
      </c>
      <c r="O1472" s="311">
        <f>2*M1474/N1474</f>
        <v>4.1377536313799284E-4</v>
      </c>
    </row>
    <row r="1473" spans="2:15" hidden="1" x14ac:dyDescent="0.25">
      <c r="B1473" s="141"/>
      <c r="C1473" s="142"/>
      <c r="D1473" s="142"/>
      <c r="E1473" s="144" t="s">
        <v>169</v>
      </c>
      <c r="F1473" s="143">
        <v>119.71</v>
      </c>
      <c r="G1473" s="143">
        <f>63/1000</f>
        <v>6.3E-2</v>
      </c>
      <c r="H1473" s="146">
        <f>+PI()*G1473^2/4</f>
        <v>3.1172453105244723E-3</v>
      </c>
      <c r="I1473" s="147">
        <f>+D1437+O1437</f>
        <v>335.31732051040268</v>
      </c>
      <c r="J1473" s="147">
        <f>+D1472</f>
        <v>335.2136677764488</v>
      </c>
      <c r="K1473" s="147">
        <f>+I1473-J1473</f>
        <v>0.10365273395387931</v>
      </c>
      <c r="L1473" s="142">
        <f>(-2*POWER(2*9.81*G1473*ABS(K1473)/F1473,0.5))*(LOG10(($D$2/(3.7*G1473))+((2.51*$D$3*POWER(F1473,0.5))/(G1473*POWER(2*9.81*G1473*ABS(K1473),0.5)))))</f>
        <v>0.19025807117715796</v>
      </c>
      <c r="M1473" s="146">
        <f>+IF(K1473&lt;0,-H1473*L1473,H1473*L1473)</f>
        <v>5.9308108016642685E-4</v>
      </c>
      <c r="N1473" s="142">
        <f>+M1473/K1473</f>
        <v>5.7218083647491693E-3</v>
      </c>
      <c r="O1473" s="311"/>
    </row>
    <row r="1474" spans="2:15" ht="15.75" hidden="1" x14ac:dyDescent="0.3">
      <c r="B1474" s="141"/>
      <c r="C1474" s="142"/>
      <c r="D1474" s="142"/>
      <c r="E1474" s="142"/>
      <c r="F1474" s="142"/>
      <c r="G1474" s="142"/>
      <c r="H1474" s="146"/>
      <c r="I1474" s="142"/>
      <c r="J1474" s="142"/>
      <c r="K1474" s="142"/>
      <c r="L1474" s="149" t="s">
        <v>166</v>
      </c>
      <c r="M1474" s="150">
        <f>+SUM(M1472:M1473)-C1472</f>
        <v>2.2311674540771882E-6</v>
      </c>
      <c r="N1474" s="151">
        <f>+SUM(N1472:N1473)</f>
        <v>1.0784438382974004E-2</v>
      </c>
      <c r="O1474" s="312"/>
    </row>
    <row r="1475" spans="2:15" hidden="1" x14ac:dyDescent="0.25">
      <c r="B1475" s="141"/>
      <c r="C1475" s="142"/>
      <c r="D1475" s="142"/>
      <c r="E1475" s="142"/>
      <c r="F1475" s="142"/>
      <c r="G1475" s="142"/>
      <c r="H1475" s="146"/>
      <c r="I1475" s="142"/>
      <c r="J1475" s="142"/>
      <c r="K1475" s="142"/>
      <c r="L1475" s="142"/>
      <c r="M1475" s="142"/>
      <c r="N1475" s="142"/>
      <c r="O1475" s="312"/>
    </row>
    <row r="1476" spans="2:15" hidden="1" x14ac:dyDescent="0.25">
      <c r="B1476" s="154" t="s">
        <v>148</v>
      </c>
      <c r="C1476" s="142">
        <f>0.76/1000</f>
        <v>7.6000000000000004E-4</v>
      </c>
      <c r="D1476" s="147">
        <f>+D1437+O1437</f>
        <v>335.31732051040268</v>
      </c>
      <c r="E1476" s="144" t="s">
        <v>169</v>
      </c>
      <c r="F1476" s="143">
        <v>119.71</v>
      </c>
      <c r="G1476" s="143">
        <f>63/1000</f>
        <v>6.3E-2</v>
      </c>
      <c r="H1476" s="146">
        <f>+PI()*G1476^2/4</f>
        <v>3.1172453105244723E-3</v>
      </c>
      <c r="I1476" s="147">
        <f>+D1472+O1472</f>
        <v>335.21408155181194</v>
      </c>
      <c r="J1476" s="261">
        <f>+D1476</f>
        <v>335.31732051040268</v>
      </c>
      <c r="K1476" s="147">
        <f>+I1476-J1476</f>
        <v>-0.10323895859073673</v>
      </c>
      <c r="L1476" s="142">
        <f>(-2*POWER(2*9.81*G1476*ABS(K1476)/F1476,0.5))*(LOG10(($D$2/(3.7*G1476))+((2.51*$D$3*POWER(F1476,0.5))/(G1476*POWER(2*9.81*G1476*ABS(K1476),0.5)))))</f>
        <v>0.18982152009425751</v>
      </c>
      <c r="M1476" s="146">
        <f>+IF(K1476&lt;0,-H1476*L1476,H1476*L1476)</f>
        <v>-5.9172024335045112E-4</v>
      </c>
      <c r="N1476" s="142">
        <f>+M1476/K1476</f>
        <v>5.7315595917251348E-3</v>
      </c>
      <c r="O1476" s="311">
        <f>2*M1478/N1478</f>
        <v>3.9076822744010521E-4</v>
      </c>
    </row>
    <row r="1477" spans="2:15" hidden="1" x14ac:dyDescent="0.25">
      <c r="B1477" s="141"/>
      <c r="C1477" s="142"/>
      <c r="D1477" s="142"/>
      <c r="E1477" s="144" t="s">
        <v>122</v>
      </c>
      <c r="F1477" s="143">
        <v>283.68</v>
      </c>
      <c r="G1477" s="143">
        <f>75/1000</f>
        <v>7.4999999999999997E-2</v>
      </c>
      <c r="H1477" s="146">
        <f>+PI()*G1477^2/4</f>
        <v>4.4178646691106467E-3</v>
      </c>
      <c r="I1477" s="147">
        <f>+D1441+O1441</f>
        <v>335.77201319481361</v>
      </c>
      <c r="J1477" s="261">
        <f>+D1476</f>
        <v>335.31732051040268</v>
      </c>
      <c r="K1477" s="147">
        <f>+I1477-J1477</f>
        <v>0.45469268441092936</v>
      </c>
      <c r="L1477" s="262">
        <f>(-2*POWER(2*9.81*G1477*ABS(K1477)/F1477,0.5))*(LOG10(($D$2/(3.7*G1477))+((2.51*$D$3*POWER(F1477,0.5))/(G1477*POWER(2*9.81*G1477*ABS(K1477),0.5)))))</f>
        <v>0.3063519989048738</v>
      </c>
      <c r="M1477" s="146">
        <f>+IF(K1477&lt;0,-H1477*L1477,H1477*L1477)</f>
        <v>1.3534216722732655E-3</v>
      </c>
      <c r="N1477" s="142">
        <f>+M1477/K1477</f>
        <v>2.9765635530878878E-3</v>
      </c>
      <c r="O1477" s="311"/>
    </row>
    <row r="1478" spans="2:15" ht="15.75" hidden="1" x14ac:dyDescent="0.3">
      <c r="B1478" s="141"/>
      <c r="C1478" s="142"/>
      <c r="D1478" s="142"/>
      <c r="E1478" s="142"/>
      <c r="F1478" s="142"/>
      <c r="G1478" s="142"/>
      <c r="H1478" s="142"/>
      <c r="I1478" s="142"/>
      <c r="J1478" s="142"/>
      <c r="K1478" s="142"/>
      <c r="L1478" s="149" t="s">
        <v>166</v>
      </c>
      <c r="M1478" s="150">
        <f>+SUM(M1476:M1477)-C1476</f>
        <v>1.7014289228143697E-6</v>
      </c>
      <c r="N1478" s="151">
        <f>+SUM(N1476:N1477)</f>
        <v>8.7081231448130226E-3</v>
      </c>
      <c r="O1478" s="312"/>
    </row>
    <row r="1479" spans="2:15" hidden="1" x14ac:dyDescent="0.25">
      <c r="B1479" s="154"/>
      <c r="C1479" s="142"/>
      <c r="D1479" s="142"/>
      <c r="E1479" s="142"/>
      <c r="F1479" s="142"/>
      <c r="G1479" s="142"/>
      <c r="H1479" s="142"/>
      <c r="I1479" s="142"/>
      <c r="J1479" s="142"/>
      <c r="K1479" s="142"/>
      <c r="L1479" s="142"/>
      <c r="M1479" s="142"/>
      <c r="N1479" s="142"/>
      <c r="O1479" s="312"/>
    </row>
    <row r="1480" spans="2:15" hidden="1" x14ac:dyDescent="0.25">
      <c r="B1480" s="154" t="s">
        <v>142</v>
      </c>
      <c r="C1480" s="142">
        <f>3.71/1000</f>
        <v>3.7099999999999998E-3</v>
      </c>
      <c r="D1480" s="147">
        <f>+D1441+O1441</f>
        <v>335.77201319481361</v>
      </c>
      <c r="E1480" s="144" t="s">
        <v>168</v>
      </c>
      <c r="F1480" s="143">
        <v>184.94</v>
      </c>
      <c r="G1480" s="145">
        <f>110/1000</f>
        <v>0.11</v>
      </c>
      <c r="H1480" s="146">
        <f>+PI()*G1480^2/4</f>
        <v>9.5033177771091243E-3</v>
      </c>
      <c r="I1480" s="147">
        <f>+D1466+O1466</f>
        <v>335.25300505501167</v>
      </c>
      <c r="J1480" s="261">
        <f>+D1480</f>
        <v>335.77201319481361</v>
      </c>
      <c r="K1480" s="147">
        <f>+I1480-J1480</f>
        <v>-0.51900813980194016</v>
      </c>
      <c r="L1480" s="262">
        <f>(-2*POWER(2*9.81*G1480*ABS(K1480)/F1480,0.5))*(LOG10(($D$2/(3.7*G1480))+((2.51*$D$3*POWER(F1480,0.5))/(G1480*POWER(2*9.81*G1480*ABS(K1480),0.5)))))</f>
        <v>0.54837522200157607</v>
      </c>
      <c r="M1480" s="146">
        <f>+IF(K1480&lt;0,-H1480*L1480,H1480*L1480)</f>
        <v>-5.2113839957737404E-3</v>
      </c>
      <c r="N1480" s="142">
        <f>+M1480/K1480</f>
        <v>1.0041044824003083E-2</v>
      </c>
      <c r="O1480" s="311">
        <f>2*M1483/N1483</f>
        <v>3.2882895854020248E-4</v>
      </c>
    </row>
    <row r="1481" spans="2:15" hidden="1" x14ac:dyDescent="0.25">
      <c r="B1481" s="141"/>
      <c r="C1481" s="142"/>
      <c r="D1481" s="142"/>
      <c r="E1481" s="144" t="s">
        <v>171</v>
      </c>
      <c r="F1481" s="143">
        <v>283.68</v>
      </c>
      <c r="G1481" s="143">
        <f>75/1000</f>
        <v>7.4999999999999997E-2</v>
      </c>
      <c r="H1481" s="146">
        <f>+PI()*G1481^2/4</f>
        <v>4.4178646691106467E-3</v>
      </c>
      <c r="I1481" s="147">
        <f>+D1476+O1476</f>
        <v>335.3177112786301</v>
      </c>
      <c r="J1481" s="261">
        <f>+D1480</f>
        <v>335.77201319481361</v>
      </c>
      <c r="K1481" s="147">
        <f>+I1481-J1481</f>
        <v>-0.45430191618351046</v>
      </c>
      <c r="L1481" s="262">
        <f>(-2*POWER(2*9.81*G1481*ABS(K1481)/F1481,0.5))*(LOG10(($D$2/(3.7*G1481))+((2.51*$D$3*POWER(F1481,0.5))/(G1481*POWER(2*9.81*G1481*ABS(K1481),0.5)))))</f>
        <v>0.30620234267099761</v>
      </c>
      <c r="M1481" s="146">
        <f>+IF(K1481&lt;0,-H1481*L1481,H1481*L1481)</f>
        <v>-1.3527605112851116E-3</v>
      </c>
      <c r="N1481" s="142">
        <f>+M1481/K1481</f>
        <v>2.9776685131538789E-3</v>
      </c>
      <c r="O1481" s="311"/>
    </row>
    <row r="1482" spans="2:15" hidden="1" x14ac:dyDescent="0.25">
      <c r="B1482" s="141"/>
      <c r="C1482" s="142"/>
      <c r="D1482" s="142"/>
      <c r="E1482" s="144" t="s">
        <v>170</v>
      </c>
      <c r="F1482" s="143">
        <v>372.26</v>
      </c>
      <c r="G1482" s="145">
        <f>110/1000</f>
        <v>0.11</v>
      </c>
      <c r="H1482" s="146">
        <f>+PI()*G1482^2/4</f>
        <v>9.5033177771091243E-3</v>
      </c>
      <c r="I1482" s="147">
        <v>339.29610096713299</v>
      </c>
      <c r="J1482" s="261">
        <f>+D1480</f>
        <v>335.77201319481361</v>
      </c>
      <c r="K1482" s="147">
        <f>+I1482-J1482</f>
        <v>3.5240877723193762</v>
      </c>
      <c r="L1482" s="262">
        <f>(-2*POWER(2*9.81*G1482*ABS(K1482)/F1482,0.5))*(LOG10(($D$2/(3.7*G1482))+((2.51*$D$3*POWER(F1482,0.5))/(G1482*POWER(2*9.81*G1482*ABS(K1482),0.5)))))</f>
        <v>1.0813870134783845</v>
      </c>
      <c r="M1482" s="146">
        <f>+IF(K1482&lt;0,-H1482*L1482,H1482*L1482)</f>
        <v>1.0276764429124076E-2</v>
      </c>
      <c r="N1482" s="142">
        <f>+M1482/K1482</f>
        <v>2.9161488285975434E-3</v>
      </c>
      <c r="O1482" s="311"/>
    </row>
    <row r="1483" spans="2:15" ht="16.5" hidden="1" thickBot="1" x14ac:dyDescent="0.35">
      <c r="B1483" s="299"/>
      <c r="C1483" s="300"/>
      <c r="D1483" s="300"/>
      <c r="E1483" s="300"/>
      <c r="F1483" s="300"/>
      <c r="G1483" s="300"/>
      <c r="H1483" s="300"/>
      <c r="I1483" s="300"/>
      <c r="J1483" s="300"/>
      <c r="K1483" s="300"/>
      <c r="L1483" s="301" t="s">
        <v>166</v>
      </c>
      <c r="M1483" s="302">
        <f>+SUM(M1480:M1482)-C1480</f>
        <v>2.6199220652233651E-6</v>
      </c>
      <c r="N1483" s="303">
        <f>+SUM(N1480:N1482)</f>
        <v>1.5934862165754508E-2</v>
      </c>
      <c r="O1483" s="313"/>
    </row>
    <row r="1484" spans="2:15" hidden="1" x14ac:dyDescent="0.25"/>
    <row r="1485" spans="2:15" ht="15.75" hidden="1" thickBot="1" x14ac:dyDescent="0.3"/>
    <row r="1486" spans="2:15" ht="15.75" hidden="1" thickBot="1" x14ac:dyDescent="0.3">
      <c r="B1486" s="131">
        <f>+B1447+1</f>
        <v>39</v>
      </c>
      <c r="D1486" s="297"/>
    </row>
    <row r="1487" spans="2:15" ht="32.25" hidden="1" thickBot="1" x14ac:dyDescent="0.3">
      <c r="B1487" s="125" t="s">
        <v>151</v>
      </c>
      <c r="C1487" s="298" t="s">
        <v>161</v>
      </c>
      <c r="D1487" s="298" t="s">
        <v>153</v>
      </c>
      <c r="E1487" s="125" t="s">
        <v>152</v>
      </c>
      <c r="F1487" s="125" t="s">
        <v>78</v>
      </c>
      <c r="G1487" s="125" t="s">
        <v>115</v>
      </c>
      <c r="H1487" s="125" t="s">
        <v>154</v>
      </c>
      <c r="I1487" s="125" t="s">
        <v>155</v>
      </c>
      <c r="J1487" s="125" t="s">
        <v>156</v>
      </c>
      <c r="K1487" s="125" t="s">
        <v>157</v>
      </c>
      <c r="L1487" s="125" t="s">
        <v>82</v>
      </c>
      <c r="M1487" s="125" t="s">
        <v>164</v>
      </c>
      <c r="N1487" s="125" t="s">
        <v>158</v>
      </c>
      <c r="O1487" s="309" t="s">
        <v>165</v>
      </c>
    </row>
    <row r="1488" spans="2:15" hidden="1" x14ac:dyDescent="0.25">
      <c r="B1488" s="132" t="s">
        <v>127</v>
      </c>
      <c r="C1488" s="133">
        <f>2.97/1000</f>
        <v>2.97E-3</v>
      </c>
      <c r="D1488" s="134">
        <f>+D1449+O1449</f>
        <v>336.46132894619967</v>
      </c>
      <c r="E1488" s="135" t="s">
        <v>110</v>
      </c>
      <c r="F1488" s="136">
        <v>310.83</v>
      </c>
      <c r="G1488" s="137">
        <f>110/1000</f>
        <v>0.11</v>
      </c>
      <c r="H1488" s="138">
        <f>+PI()*G1488^2/4</f>
        <v>9.5033177771091243E-3</v>
      </c>
      <c r="I1488" s="134">
        <v>339.29610096713299</v>
      </c>
      <c r="J1488" s="134">
        <f>+D1488</f>
        <v>336.46132894619967</v>
      </c>
      <c r="K1488" s="134">
        <f>+I1488-J1488</f>
        <v>2.8347720209333147</v>
      </c>
      <c r="L1488" s="133">
        <f>(-2*POWER(2*9.81*G1488*ABS(K1488)/F1488,0.5))*(LOG10(($D$2/(3.7*G1488))+((2.51*$D$3*POWER(F1488,0.5))/(G1488*POWER(2*9.81*G1488*ABS(K1488),0.5)))))</f>
        <v>1.0591756165182693</v>
      </c>
      <c r="M1488" s="139">
        <f>+IF(K1488&lt;0,-H1488*L1488,H1488*L1488)</f>
        <v>1.0065682465538585E-2</v>
      </c>
      <c r="N1488" s="133">
        <f>+M1488/K1488</f>
        <v>3.550790818876708E-3</v>
      </c>
      <c r="O1488" s="310">
        <f>2*M1490/N1490</f>
        <v>2.6854729057857477E-4</v>
      </c>
    </row>
    <row r="1489" spans="2:15" hidden="1" x14ac:dyDescent="0.25">
      <c r="B1489" s="141"/>
      <c r="C1489" s="142"/>
      <c r="D1489" s="143"/>
      <c r="E1489" s="144" t="s">
        <v>138</v>
      </c>
      <c r="F1489" s="143">
        <v>240.22</v>
      </c>
      <c r="G1489" s="145">
        <f>110/1000</f>
        <v>0.11</v>
      </c>
      <c r="H1489" s="146">
        <f>+PI()*G1489^2/4</f>
        <v>9.5033177771091243E-3</v>
      </c>
      <c r="I1489" s="147">
        <f>+D1453+O1453</f>
        <v>335.29164300880285</v>
      </c>
      <c r="J1489" s="147">
        <f>+D1488</f>
        <v>336.46132894619967</v>
      </c>
      <c r="K1489" s="147">
        <f>+I1489-J1489</f>
        <v>-1.1696859373968209</v>
      </c>
      <c r="L1489" s="142">
        <f>(-2*POWER(2*9.81*G1489*ABS(K1489)/F1489,0.5))*(LOG10(($D$2/(3.7*G1489))+((2.51*$D$3*POWER(F1489,0.5))/(G1489*POWER(2*9.81*G1489*ABS(K1489),0.5)))))</f>
        <v>0.746517317046138</v>
      </c>
      <c r="M1489" s="146">
        <f>+IF(K1489&lt;0,-H1489*L1489,H1489*L1489)</f>
        <v>-7.0943912900043715E-3</v>
      </c>
      <c r="N1489" s="142">
        <f>+M1489/K1489</f>
        <v>6.0652103809961163E-3</v>
      </c>
      <c r="O1489" s="311"/>
    </row>
    <row r="1490" spans="2:15" ht="15.75" hidden="1" x14ac:dyDescent="0.3">
      <c r="B1490" s="141"/>
      <c r="C1490" s="142"/>
      <c r="D1490" s="143"/>
      <c r="E1490" s="144"/>
      <c r="F1490" s="143"/>
      <c r="G1490" s="145"/>
      <c r="H1490" s="146"/>
      <c r="I1490" s="147"/>
      <c r="J1490" s="147"/>
      <c r="K1490" s="147"/>
      <c r="L1490" s="149" t="s">
        <v>166</v>
      </c>
      <c r="M1490" s="150">
        <f>+SUM(M1488:M1489)-C1488</f>
        <v>1.2911755342130855E-6</v>
      </c>
      <c r="N1490" s="151">
        <f>+SUM(N1488:N1489)</f>
        <v>9.6160011998728239E-3</v>
      </c>
      <c r="O1490" s="311"/>
    </row>
    <row r="1491" spans="2:15" hidden="1" x14ac:dyDescent="0.25">
      <c r="B1491" s="141"/>
      <c r="C1491" s="142"/>
      <c r="D1491" s="143"/>
      <c r="E1491" s="144"/>
      <c r="F1491" s="142"/>
      <c r="G1491" s="142"/>
      <c r="H1491" s="146"/>
      <c r="I1491" s="152"/>
      <c r="J1491" s="142"/>
      <c r="K1491" s="142"/>
      <c r="L1491" s="142"/>
      <c r="M1491" s="142"/>
      <c r="N1491" s="142"/>
      <c r="O1491" s="312"/>
    </row>
    <row r="1492" spans="2:15" hidden="1" x14ac:dyDescent="0.25">
      <c r="B1492" s="154" t="s">
        <v>128</v>
      </c>
      <c r="C1492" s="142">
        <f>3.73/1000</f>
        <v>3.7299999999999998E-3</v>
      </c>
      <c r="D1492" s="147">
        <f>+D1453+O1453</f>
        <v>335.29164300880285</v>
      </c>
      <c r="E1492" s="144" t="s">
        <v>138</v>
      </c>
      <c r="F1492" s="143">
        <v>240.22</v>
      </c>
      <c r="G1492" s="155">
        <f>110/1000</f>
        <v>0.11</v>
      </c>
      <c r="H1492" s="146">
        <f>+PI()*G1492^2/4</f>
        <v>9.5033177771091243E-3</v>
      </c>
      <c r="I1492" s="156">
        <f>+D1488+O1488</f>
        <v>336.46159749349027</v>
      </c>
      <c r="J1492" s="147">
        <f>+D1492</f>
        <v>335.29164300880285</v>
      </c>
      <c r="K1492" s="147">
        <f>+I1492-J1492</f>
        <v>1.1699544846874232</v>
      </c>
      <c r="L1492" s="142">
        <f>(-2*POWER(2*9.81*G1492*ABS(K1492)/F1492,0.5))*(LOG10(($D$2/(3.7*G1492))+((2.51*$D$3*POWER(F1492,0.5))/(G1492*POWER(2*9.81*G1492*ABS(K1492),0.5)))))</f>
        <v>0.74661306485511247</v>
      </c>
      <c r="M1492" s="146">
        <f>+IF(K1492&lt;0,-H1492*L1492,H1492*L1492)</f>
        <v>7.0953012118595178E-3</v>
      </c>
      <c r="N1492" s="142">
        <f>+M1492/K1492</f>
        <v>6.0645959349052538E-3</v>
      </c>
      <c r="O1492" s="311">
        <f>2*M1495/N1495</f>
        <v>3.9251664437993963E-4</v>
      </c>
    </row>
    <row r="1493" spans="2:15" hidden="1" x14ac:dyDescent="0.25">
      <c r="B1493" s="141"/>
      <c r="C1493" s="142"/>
      <c r="D1493" s="143"/>
      <c r="E1493" s="144" t="s">
        <v>139</v>
      </c>
      <c r="F1493" s="147">
        <v>237.3</v>
      </c>
      <c r="G1493" s="155">
        <f>110/1000</f>
        <v>0.11</v>
      </c>
      <c r="H1493" s="146">
        <f>+PI()*G1493^2/4</f>
        <v>9.5033177771091243E-3</v>
      </c>
      <c r="I1493" s="156">
        <f>+D1458+O1458</f>
        <v>335.09884091930019</v>
      </c>
      <c r="J1493" s="147">
        <f>+D1492</f>
        <v>335.29164300880285</v>
      </c>
      <c r="K1493" s="147">
        <f>+I1493-J1493</f>
        <v>-0.19280208950266342</v>
      </c>
      <c r="L1493" s="142">
        <f>(-2*POWER(2*9.81*G1493*ABS(K1493)/F1493,0.5))*(LOG10(($D$2/(3.7*G1493))+((2.51*$D$3*POWER(F1493,0.5))/(G1493*POWER(2*9.81*G1493*ABS(K1493),0.5)))))</f>
        <v>0.27272660334783694</v>
      </c>
      <c r="M1493" s="146">
        <f>+IF(K1493&lt;0,-H1493*L1493,H1493*L1493)</f>
        <v>-2.5918075778860877E-3</v>
      </c>
      <c r="N1493" s="142">
        <f>+M1493/K1493</f>
        <v>1.3442839673427314E-2</v>
      </c>
      <c r="O1493" s="311"/>
    </row>
    <row r="1494" spans="2:15" hidden="1" x14ac:dyDescent="0.25">
      <c r="B1494" s="141"/>
      <c r="C1494" s="142"/>
      <c r="D1494" s="143"/>
      <c r="E1494" s="144" t="s">
        <v>112</v>
      </c>
      <c r="F1494" s="143">
        <v>401.36</v>
      </c>
      <c r="G1494" s="155">
        <f>110/1000</f>
        <v>0.11</v>
      </c>
      <c r="H1494" s="146">
        <f>+PI()*G1494^2/4</f>
        <v>9.5033177771091243E-3</v>
      </c>
      <c r="I1494" s="156">
        <f>+D1466+O1466</f>
        <v>335.25300505501167</v>
      </c>
      <c r="J1494" s="147">
        <f>+D1492</f>
        <v>335.29164300880285</v>
      </c>
      <c r="K1494" s="147">
        <f>+I1494-J1494</f>
        <v>-3.8637953791180735E-2</v>
      </c>
      <c r="L1494" s="142">
        <f>(-2*POWER(2*9.81*G1494*ABS(K1494)/F1494,0.5))*(LOG10(($D$2/(3.7*G1494))+((2.51*$D$3*POWER(F1494,0.5))/(G1494*POWER(2*9.81*G1494*ABS(K1494),0.5)))))</f>
        <v>8.0579799780951852E-2</v>
      </c>
      <c r="M1494" s="146">
        <f>+IF(K1494&lt;0,-H1494*L1494,H1494*L1494)</f>
        <v>-7.6577544373421366E-4</v>
      </c>
      <c r="N1494" s="142">
        <f>+M1494/K1494</f>
        <v>1.9819254608379518E-2</v>
      </c>
      <c r="O1494" s="311"/>
    </row>
    <row r="1495" spans="2:15" ht="15.75" hidden="1" x14ac:dyDescent="0.3">
      <c r="B1495" s="141"/>
      <c r="C1495" s="142"/>
      <c r="D1495" s="143"/>
      <c r="E1495" s="144"/>
      <c r="F1495" s="143"/>
      <c r="G1495" s="155"/>
      <c r="H1495" s="146"/>
      <c r="I1495" s="156"/>
      <c r="J1495" s="147"/>
      <c r="K1495" s="147"/>
      <c r="L1495" s="149" t="s">
        <v>166</v>
      </c>
      <c r="M1495" s="150">
        <f>+SUM(M1492:M1494)-C1492</f>
        <v>7.718190239216615E-6</v>
      </c>
      <c r="N1495" s="151">
        <f>+SUM(N1492:N1494)</f>
        <v>3.932669021671209E-2</v>
      </c>
      <c r="O1495" s="312"/>
    </row>
    <row r="1496" spans="2:15" hidden="1" x14ac:dyDescent="0.25">
      <c r="B1496" s="141"/>
      <c r="C1496" s="142"/>
      <c r="D1496" s="143"/>
      <c r="E1496" s="144"/>
      <c r="F1496" s="142"/>
      <c r="G1496" s="142"/>
      <c r="H1496" s="146"/>
      <c r="I1496" s="152"/>
      <c r="J1496" s="143"/>
      <c r="K1496" s="142"/>
      <c r="L1496" s="142"/>
      <c r="M1496" s="142"/>
      <c r="N1496" s="142"/>
      <c r="O1496" s="312"/>
    </row>
    <row r="1497" spans="2:15" hidden="1" x14ac:dyDescent="0.25">
      <c r="B1497" s="154" t="s">
        <v>141</v>
      </c>
      <c r="C1497" s="179">
        <f>1.9/1000</f>
        <v>1.9E-3</v>
      </c>
      <c r="D1497" s="147">
        <f>+D1458+O1458</f>
        <v>335.09884091930019</v>
      </c>
      <c r="E1497" s="144" t="s">
        <v>139</v>
      </c>
      <c r="F1497" s="147">
        <v>237.3</v>
      </c>
      <c r="G1497" s="155">
        <f>110/1000</f>
        <v>0.11</v>
      </c>
      <c r="H1497" s="146">
        <f>+PI()*G1497^2/4</f>
        <v>9.5033177771091243E-3</v>
      </c>
      <c r="I1497" s="156">
        <f>+D1492+O1492</f>
        <v>335.2920355254472</v>
      </c>
      <c r="J1497" s="147">
        <f>+D1497</f>
        <v>335.09884091930019</v>
      </c>
      <c r="K1497" s="147">
        <f>+I1497-J1497</f>
        <v>0.19319460614701711</v>
      </c>
      <c r="L1497" s="142">
        <f>(-2*POWER(2*9.81*G1497*ABS(K1497)/F1497,0.5))*(LOG10(($D$2/(3.7*G1497))+((2.51*$D$3*POWER(F1497,0.5))/(G1497*POWER(2*9.81*G1497*ABS(K1497),0.5)))))</f>
        <v>0.27304085538508549</v>
      </c>
      <c r="M1497" s="146">
        <f>+IF(K1497&lt;0,-H1497*L1497,H1497*L1497)</f>
        <v>2.5947940148581647E-3</v>
      </c>
      <c r="N1497" s="142">
        <f>+M1497/K1497</f>
        <v>1.3430985815844051E-2</v>
      </c>
      <c r="O1497" s="311">
        <f>2*M1499/N1499</f>
        <v>3.9718398287173811E-4</v>
      </c>
    </row>
    <row r="1498" spans="2:15" hidden="1" x14ac:dyDescent="0.25">
      <c r="B1498" s="141"/>
      <c r="C1498" s="142"/>
      <c r="D1498" s="143"/>
      <c r="E1498" s="144" t="s">
        <v>117</v>
      </c>
      <c r="F1498" s="143">
        <v>401.35</v>
      </c>
      <c r="G1498" s="143">
        <f>75/1000</f>
        <v>7.4999999999999997E-2</v>
      </c>
      <c r="H1498" s="146">
        <f>+PI()*G1498^2/4</f>
        <v>4.4178646691106467E-3</v>
      </c>
      <c r="I1498" s="156">
        <f>+D1462+O1462</f>
        <v>334.90027481995969</v>
      </c>
      <c r="J1498" s="147">
        <f>+D1497</f>
        <v>335.09884091930019</v>
      </c>
      <c r="K1498" s="147">
        <f>+I1498-J1498</f>
        <v>-0.19856609934049629</v>
      </c>
      <c r="L1498" s="142">
        <f>(-2*POWER(2*9.81*G1498*ABS(K1498)/F1498,0.5))*(LOG10(($D$2/(3.7*G1498))+((2.51*$D$3*POWER(F1498,0.5))/(G1498*POWER(2*9.81*G1498*ABS(K1498),0.5)))))</f>
        <v>0.15650891438782644</v>
      </c>
      <c r="M1498" s="146">
        <f>+IF(K1498&lt;0,-H1498*L1498,H1498*L1498)</f>
        <v>-6.9143520327484141E-4</v>
      </c>
      <c r="N1498" s="142">
        <f>+M1498/K1498</f>
        <v>3.4821412394730341E-3</v>
      </c>
      <c r="O1498" s="311"/>
    </row>
    <row r="1499" spans="2:15" ht="15.75" hidden="1" x14ac:dyDescent="0.3">
      <c r="B1499" s="141"/>
      <c r="C1499" s="142"/>
      <c r="D1499" s="143"/>
      <c r="E1499" s="144"/>
      <c r="F1499" s="142"/>
      <c r="G1499" s="142"/>
      <c r="H1499" s="146"/>
      <c r="I1499" s="152"/>
      <c r="J1499" s="143"/>
      <c r="K1499" s="142"/>
      <c r="L1499" s="149" t="s">
        <v>166</v>
      </c>
      <c r="M1499" s="150">
        <f>+SUM(M1497:M1498)-C1497</f>
        <v>3.3588115833232957E-6</v>
      </c>
      <c r="N1499" s="151">
        <f>+SUM(N1497:N1498)</f>
        <v>1.6913127055317084E-2</v>
      </c>
      <c r="O1499" s="312"/>
    </row>
    <row r="1500" spans="2:15" ht="15.75" hidden="1" x14ac:dyDescent="0.3">
      <c r="B1500" s="141"/>
      <c r="C1500" s="142"/>
      <c r="D1500" s="143"/>
      <c r="E1500" s="144"/>
      <c r="F1500" s="142"/>
      <c r="G1500" s="142"/>
      <c r="H1500" s="146"/>
      <c r="I1500" s="152"/>
      <c r="J1500" s="143"/>
      <c r="K1500" s="142"/>
      <c r="L1500" s="149"/>
      <c r="M1500" s="150"/>
      <c r="N1500" s="151"/>
      <c r="O1500" s="312"/>
    </row>
    <row r="1501" spans="2:15" hidden="1" x14ac:dyDescent="0.25">
      <c r="B1501" s="154" t="s">
        <v>145</v>
      </c>
      <c r="C1501" s="143">
        <f>1.95/1000</f>
        <v>1.9499999999999999E-3</v>
      </c>
      <c r="D1501" s="147">
        <f>+D1462+O1462</f>
        <v>334.90027481995969</v>
      </c>
      <c r="E1501" s="144" t="s">
        <v>117</v>
      </c>
      <c r="F1501" s="143">
        <v>401.35</v>
      </c>
      <c r="G1501" s="143">
        <f>75/1000</f>
        <v>7.4999999999999997E-2</v>
      </c>
      <c r="H1501" s="146">
        <f>+PI()*G1501^2/4</f>
        <v>4.4178646691106467E-3</v>
      </c>
      <c r="I1501" s="147">
        <f>+D1497+O1497</f>
        <v>335.09923810328308</v>
      </c>
      <c r="J1501" s="147">
        <f>+D1501</f>
        <v>334.90027481995969</v>
      </c>
      <c r="K1501" s="147">
        <f>+I1501-J1501</f>
        <v>0.19896328332339408</v>
      </c>
      <c r="L1501" s="262">
        <f>(-2*POWER(2*9.81*G1501*ABS(K1501)/F1501,0.5))*(LOG10(($D$2/(3.7*G1501))+((2.51*$D$3*POWER(F1501,0.5))/(G1501*POWER(2*9.81*G1501*ABS(K1501),0.5)))))</f>
        <v>0.15668870391454842</v>
      </c>
      <c r="M1501" s="146">
        <f>+IF(K1501&lt;0,-H1501*L1501,H1501*L1501)</f>
        <v>6.9222948907282254E-4</v>
      </c>
      <c r="N1501" s="142">
        <f>+M1501/K1501</f>
        <v>3.4791820757585491E-3</v>
      </c>
      <c r="O1501" s="311">
        <f>2*M1503/N1503</f>
        <v>3.9907686467758236E-4</v>
      </c>
    </row>
    <row r="1502" spans="2:15" hidden="1" x14ac:dyDescent="0.25">
      <c r="B1502" s="141"/>
      <c r="C1502" s="142"/>
      <c r="D1502" s="143"/>
      <c r="E1502" s="144" t="s">
        <v>167</v>
      </c>
      <c r="F1502" s="143">
        <v>249.85</v>
      </c>
      <c r="G1502" s="143">
        <f>75/1000</f>
        <v>7.4999999999999997E-2</v>
      </c>
      <c r="H1502" s="146">
        <f>+PI()*G1502^2/4</f>
        <v>4.4178646691106467E-3</v>
      </c>
      <c r="I1502" s="147">
        <f>+D1466+O1466</f>
        <v>335.25300505501167</v>
      </c>
      <c r="J1502" s="147">
        <f>+D1501</f>
        <v>334.90027481995969</v>
      </c>
      <c r="K1502" s="147">
        <f>+I1502-J1502</f>
        <v>0.35273023505197898</v>
      </c>
      <c r="L1502" s="142">
        <f>(-2*POWER(2*9.81*G1502*ABS(K1502)/F1502,0.5))*(LOG10(($D$2/(3.7*G1502))+((2.51*$D$3*POWER(F1502,0.5))/(G1502*POWER(2*9.81*G1502*ABS(K1502),0.5)))))</f>
        <v>0.28501938118163156</v>
      </c>
      <c r="M1502" s="146">
        <f>+IF(K1502&lt;0,-H1502*L1502,H1502*L1502)</f>
        <v>1.25917705413411E-3</v>
      </c>
      <c r="N1502" s="142">
        <f>+M1502/K1502</f>
        <v>3.5698018740824848E-3</v>
      </c>
      <c r="O1502" s="311"/>
    </row>
    <row r="1503" spans="2:15" ht="15.75" hidden="1" x14ac:dyDescent="0.3">
      <c r="B1503" s="141"/>
      <c r="C1503" s="142"/>
      <c r="D1503" s="152"/>
      <c r="E1503" s="144"/>
      <c r="F1503" s="142"/>
      <c r="G1503" s="142"/>
      <c r="H1503" s="146"/>
      <c r="I1503" s="152"/>
      <c r="J1503" s="143"/>
      <c r="K1503" s="142"/>
      <c r="L1503" s="149" t="s">
        <v>166</v>
      </c>
      <c r="M1503" s="150">
        <f>+SUM(M1501:M1502)-C1501</f>
        <v>1.4065432069325801E-6</v>
      </c>
      <c r="N1503" s="151">
        <f>+SUM(N1501:N1502)</f>
        <v>7.0489839498410339E-3</v>
      </c>
      <c r="O1503" s="312"/>
    </row>
    <row r="1504" spans="2:15" hidden="1" x14ac:dyDescent="0.25">
      <c r="B1504" s="141"/>
      <c r="C1504" s="142"/>
      <c r="D1504" s="152"/>
      <c r="E1504" s="144"/>
      <c r="F1504" s="142"/>
      <c r="G1504" s="142"/>
      <c r="H1504" s="146"/>
      <c r="I1504" s="152"/>
      <c r="J1504" s="143"/>
      <c r="K1504" s="142"/>
      <c r="L1504" s="142"/>
      <c r="M1504" s="142"/>
      <c r="N1504" s="142"/>
      <c r="O1504" s="312"/>
    </row>
    <row r="1505" spans="2:15" hidden="1" x14ac:dyDescent="0.25">
      <c r="B1505" s="154" t="s">
        <v>146</v>
      </c>
      <c r="C1505" s="143">
        <f>4.52/1000</f>
        <v>4.5199999999999997E-3</v>
      </c>
      <c r="D1505" s="156">
        <f>+D1466+O1466</f>
        <v>335.25300505501167</v>
      </c>
      <c r="E1505" s="144" t="s">
        <v>112</v>
      </c>
      <c r="F1505" s="143">
        <v>401.36</v>
      </c>
      <c r="G1505" s="145">
        <f>110/1000</f>
        <v>0.11</v>
      </c>
      <c r="H1505" s="146">
        <f>+PI()*G1505^2/4</f>
        <v>9.5033177771091243E-3</v>
      </c>
      <c r="I1505" s="156">
        <f>+D1492+O1492</f>
        <v>335.2920355254472</v>
      </c>
      <c r="J1505" s="147">
        <f>+D1505</f>
        <v>335.25300505501167</v>
      </c>
      <c r="K1505" s="147">
        <f>+I1505-J1505</f>
        <v>3.9030470435534426E-2</v>
      </c>
      <c r="L1505" s="142">
        <f>(-2*POWER(2*9.81*G1505*ABS(K1505)/F1505,0.5))*(LOG10(($D$2/(3.7*G1505))+((2.51*$D$3*POWER(F1505,0.5))/(G1505*POWER(2*9.81*G1505*ABS(K1505),0.5)))))</f>
        <v>8.1051510839106639E-2</v>
      </c>
      <c r="M1505" s="146">
        <f>+IF(K1505&lt;0,-H1505*L1505,H1505*L1505)</f>
        <v>7.7025826381883495E-4</v>
      </c>
      <c r="N1505" s="142">
        <f>+M1505/K1505</f>
        <v>1.9734793232662921E-2</v>
      </c>
      <c r="O1505" s="311">
        <f>2*M1509/N1509</f>
        <v>3.7519093303365638E-4</v>
      </c>
    </row>
    <row r="1506" spans="2:15" hidden="1" x14ac:dyDescent="0.25">
      <c r="B1506" s="141"/>
      <c r="C1506" s="142"/>
      <c r="D1506" s="152"/>
      <c r="E1506" s="144" t="s">
        <v>167</v>
      </c>
      <c r="F1506" s="143">
        <v>249.85</v>
      </c>
      <c r="G1506" s="145">
        <f>75/1000</f>
        <v>7.4999999999999997E-2</v>
      </c>
      <c r="H1506" s="146">
        <f>+PI()*G1506^2/4</f>
        <v>4.4178646691106467E-3</v>
      </c>
      <c r="I1506" s="156">
        <f>+D1501+O1501</f>
        <v>334.90067389682434</v>
      </c>
      <c r="J1506" s="147">
        <f>+D1505</f>
        <v>335.25300505501167</v>
      </c>
      <c r="K1506" s="147">
        <f>+I1506-J1506</f>
        <v>-0.35233115818732585</v>
      </c>
      <c r="L1506" s="142">
        <f>(-2*POWER(2*9.81*G1506*ABS(K1506)/F1506,0.5))*(LOG10(($D$2/(3.7*G1506))+((2.51*$D$3*POWER(F1506,0.5))/(G1506*POWER(2*9.81*G1506*ABS(K1506),0.5)))))</f>
        <v>0.28483586749595852</v>
      </c>
      <c r="M1506" s="146">
        <f>+IF(K1506&lt;0,-H1506*L1506,H1506*L1506)</f>
        <v>-1.2583663155058768E-3</v>
      </c>
      <c r="N1506" s="142">
        <f>+M1506/K1506</f>
        <v>3.5715442312281511E-3</v>
      </c>
      <c r="O1506" s="311"/>
    </row>
    <row r="1507" spans="2:15" hidden="1" x14ac:dyDescent="0.25">
      <c r="B1507" s="141"/>
      <c r="C1507" s="142"/>
      <c r="D1507" s="152"/>
      <c r="E1507" s="144" t="s">
        <v>140</v>
      </c>
      <c r="F1507" s="143">
        <v>298.01</v>
      </c>
      <c r="G1507" s="145">
        <f>63/1000</f>
        <v>6.3E-2</v>
      </c>
      <c r="H1507" s="146">
        <f>+PI()*G1507^2/4</f>
        <v>3.1172453105244723E-3</v>
      </c>
      <c r="I1507" s="156">
        <f>+D1472+O1472</f>
        <v>335.21408155181194</v>
      </c>
      <c r="J1507" s="147">
        <f>+D1505</f>
        <v>335.25300505501167</v>
      </c>
      <c r="K1507" s="147">
        <f>+I1507-J1507</f>
        <v>-3.8923503199725928E-2</v>
      </c>
      <c r="L1507" s="142">
        <f>(-2*POWER(2*9.81*G1507*ABS(K1507)/F1507,0.5))*(LOG10(($D$2/(3.7*G1507))+((2.51*$D$3*POWER(F1507,0.5))/(G1507*POWER(2*9.81*G1507*ABS(K1507),0.5)))))</f>
        <v>6.3491441320967193E-2</v>
      </c>
      <c r="M1507" s="146">
        <f>+IF(K1507&lt;0,-H1507*L1507,H1507*L1507)</f>
        <v>-1.979183977162247E-4</v>
      </c>
      <c r="N1507" s="142">
        <f>+M1507/K1507</f>
        <v>5.0848043327615562E-3</v>
      </c>
      <c r="O1507" s="311"/>
    </row>
    <row r="1508" spans="2:15" hidden="1" x14ac:dyDescent="0.25">
      <c r="B1508" s="141"/>
      <c r="C1508" s="142"/>
      <c r="D1508" s="142"/>
      <c r="E1508" s="144" t="s">
        <v>168</v>
      </c>
      <c r="F1508" s="143">
        <v>184.94</v>
      </c>
      <c r="G1508" s="145">
        <f>110/1000</f>
        <v>0.11</v>
      </c>
      <c r="H1508" s="146">
        <f>+PI()*G1508^2/4</f>
        <v>9.5033177771091243E-3</v>
      </c>
      <c r="I1508" s="156">
        <f>+D1480+O1480</f>
        <v>335.77234202377213</v>
      </c>
      <c r="J1508" s="147">
        <f>+D1505</f>
        <v>335.25300505501167</v>
      </c>
      <c r="K1508" s="147">
        <f>+I1508-J1508</f>
        <v>0.51933696876045587</v>
      </c>
      <c r="L1508" s="142">
        <f>(-2*POWER(2*9.81*G1508*ABS(K1508)/F1508,0.5))*(LOG10(($D$2/(3.7*G1508))+((2.51*$D$3*POWER(F1508,0.5))/(G1508*POWER(2*9.81*G1508*ABS(K1508),0.5)))))</f>
        <v>0.54857006277462383</v>
      </c>
      <c r="M1508" s="146">
        <f>+IF(K1508&lt;0,-H1508*L1508,H1508*L1508)</f>
        <v>5.2132356295559509E-3</v>
      </c>
      <c r="N1508" s="142">
        <f>+M1508/K1508</f>
        <v>1.0038252508768648E-2</v>
      </c>
      <c r="O1508" s="311"/>
    </row>
    <row r="1509" spans="2:15" ht="15.75" hidden="1" x14ac:dyDescent="0.3">
      <c r="B1509" s="141"/>
      <c r="C1509" s="142"/>
      <c r="D1509" s="142"/>
      <c r="E1509" s="142"/>
      <c r="F1509" s="142"/>
      <c r="G1509" s="142"/>
      <c r="H1509" s="146"/>
      <c r="I1509" s="152"/>
      <c r="J1509" s="143"/>
      <c r="K1509" s="142"/>
      <c r="L1509" s="149" t="s">
        <v>166</v>
      </c>
      <c r="M1509" s="150">
        <f>+SUM(M1505:M1508)-C1505</f>
        <v>7.2091801526846452E-6</v>
      </c>
      <c r="N1509" s="151">
        <f>+SUM(N1505:N1508)</f>
        <v>3.8429394305421277E-2</v>
      </c>
      <c r="O1509" s="312"/>
    </row>
    <row r="1510" spans="2:15" hidden="1" x14ac:dyDescent="0.25">
      <c r="B1510" s="141"/>
      <c r="C1510" s="142"/>
      <c r="D1510" s="142"/>
      <c r="E1510" s="142"/>
      <c r="F1510" s="142"/>
      <c r="G1510" s="142"/>
      <c r="H1510" s="146"/>
      <c r="I1510" s="142"/>
      <c r="J1510" s="143"/>
      <c r="K1510" s="142"/>
      <c r="L1510" s="142"/>
      <c r="M1510" s="142"/>
      <c r="N1510" s="142"/>
      <c r="O1510" s="312"/>
    </row>
    <row r="1511" spans="2:15" hidden="1" x14ac:dyDescent="0.25">
      <c r="B1511" s="154" t="s">
        <v>147</v>
      </c>
      <c r="C1511" s="142">
        <f>0.79/1000</f>
        <v>7.9000000000000001E-4</v>
      </c>
      <c r="D1511" s="147">
        <f>+D1472+O1472</f>
        <v>335.21408155181194</v>
      </c>
      <c r="E1511" s="144" t="s">
        <v>140</v>
      </c>
      <c r="F1511" s="143">
        <v>298.01</v>
      </c>
      <c r="G1511" s="143">
        <f>63/1000</f>
        <v>6.3E-2</v>
      </c>
      <c r="H1511" s="146">
        <f>+PI()*G1511^2/4</f>
        <v>3.1172453105244723E-3</v>
      </c>
      <c r="I1511" s="147">
        <f>+D1505+O1505</f>
        <v>335.2533802459447</v>
      </c>
      <c r="J1511" s="147">
        <f>+D1511</f>
        <v>335.21408155181194</v>
      </c>
      <c r="K1511" s="147">
        <f>+I1511-J1511</f>
        <v>3.9298694132753553E-2</v>
      </c>
      <c r="L1511" s="142">
        <f>(-2*POWER(2*9.81*G1511*ABS(K1511)/F1511,0.5))*(LOG10(($D$2/(3.7*G1511))+((2.51*$D$3*POWER(F1511,0.5))/(G1511*POWER(2*9.81*G1511*ABS(K1511),0.5)))))</f>
        <v>6.3849792689636059E-2</v>
      </c>
      <c r="M1511" s="146">
        <f>+IF(K1511&lt;0,-H1511*L1511,H1511*L1511)</f>
        <v>1.9903546683972773E-4</v>
      </c>
      <c r="N1511" s="142">
        <f>+M1511/K1511</f>
        <v>5.0646839858691723E-3</v>
      </c>
      <c r="O1511" s="311">
        <f>2*M1513/N1513</f>
        <v>3.7840667358491617E-4</v>
      </c>
    </row>
    <row r="1512" spans="2:15" hidden="1" x14ac:dyDescent="0.25">
      <c r="B1512" s="141"/>
      <c r="C1512" s="142"/>
      <c r="D1512" s="142"/>
      <c r="E1512" s="144" t="s">
        <v>169</v>
      </c>
      <c r="F1512" s="143">
        <v>119.71</v>
      </c>
      <c r="G1512" s="143">
        <f>63/1000</f>
        <v>6.3E-2</v>
      </c>
      <c r="H1512" s="146">
        <f>+PI()*G1512^2/4</f>
        <v>3.1172453105244723E-3</v>
      </c>
      <c r="I1512" s="147">
        <f>+D1476+O1476</f>
        <v>335.3177112786301</v>
      </c>
      <c r="J1512" s="147">
        <f>+D1511</f>
        <v>335.21408155181194</v>
      </c>
      <c r="K1512" s="147">
        <f>+I1512-J1512</f>
        <v>0.10362972681815563</v>
      </c>
      <c r="L1512" s="142">
        <f>(-2*POWER(2*9.81*G1512*ABS(K1512)/F1512,0.5))*(LOG10(($D$2/(3.7*G1512))+((2.51*$D$3*POWER(F1512,0.5))/(G1512*POWER(2*9.81*G1512*ABS(K1512),0.5)))))</f>
        <v>0.19023381760024899</v>
      </c>
      <c r="M1512" s="146">
        <f>+IF(K1512&lt;0,-H1512*L1512,H1512*L1512)</f>
        <v>5.9300547581754397E-4</v>
      </c>
      <c r="N1512" s="142">
        <f>+M1512/K1512</f>
        <v>5.7223491176245297E-3</v>
      </c>
      <c r="O1512" s="311"/>
    </row>
    <row r="1513" spans="2:15" ht="15.75" hidden="1" x14ac:dyDescent="0.3">
      <c r="B1513" s="141"/>
      <c r="C1513" s="142"/>
      <c r="D1513" s="142"/>
      <c r="E1513" s="142"/>
      <c r="F1513" s="142"/>
      <c r="G1513" s="142"/>
      <c r="H1513" s="146"/>
      <c r="I1513" s="142"/>
      <c r="J1513" s="142"/>
      <c r="K1513" s="142"/>
      <c r="L1513" s="149" t="s">
        <v>166</v>
      </c>
      <c r="M1513" s="150">
        <f>+SUM(M1511:M1512)-C1511</f>
        <v>2.0409426572717132E-6</v>
      </c>
      <c r="N1513" s="151">
        <f>+SUM(N1511:N1512)</f>
        <v>1.0787033103493701E-2</v>
      </c>
      <c r="O1513" s="312"/>
    </row>
    <row r="1514" spans="2:15" hidden="1" x14ac:dyDescent="0.25">
      <c r="B1514" s="141"/>
      <c r="C1514" s="142"/>
      <c r="D1514" s="142"/>
      <c r="E1514" s="142"/>
      <c r="F1514" s="142"/>
      <c r="G1514" s="142"/>
      <c r="H1514" s="146"/>
      <c r="I1514" s="142"/>
      <c r="J1514" s="142"/>
      <c r="K1514" s="142"/>
      <c r="L1514" s="142"/>
      <c r="M1514" s="142"/>
      <c r="N1514" s="142"/>
      <c r="O1514" s="312"/>
    </row>
    <row r="1515" spans="2:15" hidden="1" x14ac:dyDescent="0.25">
      <c r="B1515" s="154" t="s">
        <v>148</v>
      </c>
      <c r="C1515" s="142">
        <f>0.76/1000</f>
        <v>7.6000000000000004E-4</v>
      </c>
      <c r="D1515" s="147">
        <f>+D1476+O1476</f>
        <v>335.3177112786301</v>
      </c>
      <c r="E1515" s="144" t="s">
        <v>169</v>
      </c>
      <c r="F1515" s="143">
        <v>119.71</v>
      </c>
      <c r="G1515" s="143">
        <f>63/1000</f>
        <v>6.3E-2</v>
      </c>
      <c r="H1515" s="146">
        <f>+PI()*G1515^2/4</f>
        <v>3.1172453105244723E-3</v>
      </c>
      <c r="I1515" s="147">
        <f>+D1511+O1511</f>
        <v>335.21445995848552</v>
      </c>
      <c r="J1515" s="261">
        <f>+D1515</f>
        <v>335.3177112786301</v>
      </c>
      <c r="K1515" s="147">
        <f>+I1515-J1515</f>
        <v>-0.10325132014457949</v>
      </c>
      <c r="L1515" s="142">
        <f>(-2*POWER(2*9.81*G1515*ABS(K1515)/F1515,0.5))*(LOG10(($D$2/(3.7*G1515))+((2.51*$D$3*POWER(F1515,0.5))/(G1515*POWER(2*9.81*G1515*ABS(K1515),0.5)))))</f>
        <v>0.18983457310717214</v>
      </c>
      <c r="M1515" s="146">
        <f>+IF(K1515&lt;0,-H1515*L1515,H1515*L1515)</f>
        <v>-5.9176093279374739E-4</v>
      </c>
      <c r="N1515" s="142">
        <f>+M1515/K1515</f>
        <v>5.7312674740150893E-3</v>
      </c>
      <c r="O1515" s="311">
        <f>2*M1517/N1517</f>
        <v>3.5736261605021915E-4</v>
      </c>
    </row>
    <row r="1516" spans="2:15" hidden="1" x14ac:dyDescent="0.25">
      <c r="B1516" s="141"/>
      <c r="C1516" s="142"/>
      <c r="D1516" s="142"/>
      <c r="E1516" s="144" t="s">
        <v>122</v>
      </c>
      <c r="F1516" s="143">
        <v>283.68</v>
      </c>
      <c r="G1516" s="143">
        <f>75/1000</f>
        <v>7.4999999999999997E-2</v>
      </c>
      <c r="H1516" s="146">
        <f>+PI()*G1516^2/4</f>
        <v>4.4178646691106467E-3</v>
      </c>
      <c r="I1516" s="147">
        <f>+D1480+O1480</f>
        <v>335.77234202377213</v>
      </c>
      <c r="J1516" s="261">
        <f>+D1515</f>
        <v>335.3177112786301</v>
      </c>
      <c r="K1516" s="147">
        <f>+I1516-J1516</f>
        <v>0.45463074514202617</v>
      </c>
      <c r="L1516" s="262">
        <f>(-2*POWER(2*9.81*G1516*ABS(K1516)/F1516,0.5))*(LOG10(($D$2/(3.7*G1516))+((2.51*$D$3*POWER(F1516,0.5))/(G1516*POWER(2*9.81*G1516*ABS(K1516),0.5)))))</f>
        <v>0.30632828121077704</v>
      </c>
      <c r="M1516" s="146">
        <f>+IF(K1516&lt;0,-H1516*L1516,H1516*L1516)</f>
        <v>1.3533168907104826E-3</v>
      </c>
      <c r="N1516" s="142">
        <f>+M1516/K1516</f>
        <v>2.9767386063775953E-3</v>
      </c>
      <c r="O1516" s="311"/>
    </row>
    <row r="1517" spans="2:15" ht="15.75" hidden="1" x14ac:dyDescent="0.3">
      <c r="B1517" s="141"/>
      <c r="C1517" s="142"/>
      <c r="D1517" s="142"/>
      <c r="E1517" s="142"/>
      <c r="F1517" s="142"/>
      <c r="G1517" s="142"/>
      <c r="H1517" s="142"/>
      <c r="I1517" s="142"/>
      <c r="J1517" s="142"/>
      <c r="K1517" s="142"/>
      <c r="L1517" s="149" t="s">
        <v>166</v>
      </c>
      <c r="M1517" s="150">
        <f>+SUM(M1515:M1516)-C1515</f>
        <v>1.5559579167351723E-6</v>
      </c>
      <c r="N1517" s="151">
        <f>+SUM(N1515:N1516)</f>
        <v>8.7080060803926846E-3</v>
      </c>
      <c r="O1517" s="312"/>
    </row>
    <row r="1518" spans="2:15" hidden="1" x14ac:dyDescent="0.25">
      <c r="B1518" s="154"/>
      <c r="C1518" s="142"/>
      <c r="D1518" s="142"/>
      <c r="E1518" s="142"/>
      <c r="F1518" s="142"/>
      <c r="G1518" s="142"/>
      <c r="H1518" s="142"/>
      <c r="I1518" s="142"/>
      <c r="J1518" s="142"/>
      <c r="K1518" s="142"/>
      <c r="L1518" s="142"/>
      <c r="M1518" s="142"/>
      <c r="N1518" s="142"/>
      <c r="O1518" s="312"/>
    </row>
    <row r="1519" spans="2:15" hidden="1" x14ac:dyDescent="0.25">
      <c r="B1519" s="154" t="s">
        <v>142</v>
      </c>
      <c r="C1519" s="142">
        <f>3.71/1000</f>
        <v>3.7099999999999998E-3</v>
      </c>
      <c r="D1519" s="147">
        <f>+D1480+O1480</f>
        <v>335.77234202377213</v>
      </c>
      <c r="E1519" s="144" t="s">
        <v>168</v>
      </c>
      <c r="F1519" s="143">
        <v>184.94</v>
      </c>
      <c r="G1519" s="145">
        <f>110/1000</f>
        <v>0.11</v>
      </c>
      <c r="H1519" s="146">
        <f>+PI()*G1519^2/4</f>
        <v>9.5033177771091243E-3</v>
      </c>
      <c r="I1519" s="147">
        <f>+D1505+O1505</f>
        <v>335.2533802459447</v>
      </c>
      <c r="J1519" s="261">
        <f>+D1519</f>
        <v>335.77234202377213</v>
      </c>
      <c r="K1519" s="147">
        <f>+I1519-J1519</f>
        <v>-0.51896177782742825</v>
      </c>
      <c r="L1519" s="262">
        <f>(-2*POWER(2*9.81*G1519*ABS(K1519)/F1519,0.5))*(LOG10(($D$2/(3.7*G1519))+((2.51*$D$3*POWER(F1519,0.5))/(G1519*POWER(2*9.81*G1519*ABS(K1519),0.5)))))</f>
        <v>0.54834774674412978</v>
      </c>
      <c r="M1519" s="146">
        <f>+IF(K1519&lt;0,-H1519*L1519,H1519*L1519)</f>
        <v>-5.2111228896712207E-3</v>
      </c>
      <c r="N1519" s="142">
        <f>+M1519/K1519</f>
        <v>1.0041438719219297E-2</v>
      </c>
      <c r="O1519" s="311">
        <f>2*M1522/N1522</f>
        <v>3.0071693520955408E-4</v>
      </c>
    </row>
    <row r="1520" spans="2:15" hidden="1" x14ac:dyDescent="0.25">
      <c r="B1520" s="141"/>
      <c r="C1520" s="142"/>
      <c r="D1520" s="142"/>
      <c r="E1520" s="144" t="s">
        <v>171</v>
      </c>
      <c r="F1520" s="143">
        <v>283.68</v>
      </c>
      <c r="G1520" s="143">
        <f>75/1000</f>
        <v>7.4999999999999997E-2</v>
      </c>
      <c r="H1520" s="146">
        <f>+PI()*G1520^2/4</f>
        <v>4.4178646691106467E-3</v>
      </c>
      <c r="I1520" s="147">
        <f>+D1515+O1515</f>
        <v>335.31806864124616</v>
      </c>
      <c r="J1520" s="261">
        <f>+D1519</f>
        <v>335.77234202377213</v>
      </c>
      <c r="K1520" s="147">
        <f>+I1520-J1520</f>
        <v>-0.45427338252596883</v>
      </c>
      <c r="L1520" s="262">
        <f>(-2*POWER(2*9.81*G1520*ABS(K1520)/F1520,0.5))*(LOG10(($D$2/(3.7*G1520))+((2.51*$D$3*POWER(F1520,0.5))/(G1520*POWER(2*9.81*G1520*ABS(K1520),0.5)))))</f>
        <v>0.30619141264384364</v>
      </c>
      <c r="M1520" s="146">
        <f>+IF(K1520&lt;0,-H1520*L1520,H1520*L1520)</f>
        <v>-1.3527122239043157E-3</v>
      </c>
      <c r="N1520" s="142">
        <f>+M1520/K1520</f>
        <v>2.9777492495435542E-3</v>
      </c>
      <c r="O1520" s="311"/>
    </row>
    <row r="1521" spans="2:15" hidden="1" x14ac:dyDescent="0.25">
      <c r="B1521" s="141"/>
      <c r="C1521" s="142"/>
      <c r="D1521" s="142"/>
      <c r="E1521" s="144" t="s">
        <v>170</v>
      </c>
      <c r="F1521" s="143">
        <v>372.26</v>
      </c>
      <c r="G1521" s="145">
        <f>110/1000</f>
        <v>0.11</v>
      </c>
      <c r="H1521" s="146">
        <f>+PI()*G1521^2/4</f>
        <v>9.5033177771091243E-3</v>
      </c>
      <c r="I1521" s="147">
        <v>339.29610096713299</v>
      </c>
      <c r="J1521" s="261">
        <f>+D1519</f>
        <v>335.77234202377213</v>
      </c>
      <c r="K1521" s="147">
        <f>+I1521-J1521</f>
        <v>3.5237589433608605</v>
      </c>
      <c r="L1521" s="262">
        <f>(-2*POWER(2*9.81*G1521*ABS(K1521)/F1521,0.5))*(LOG10(($D$2/(3.7*G1521))+((2.51*$D$3*POWER(F1521,0.5))/(G1521*POWER(2*9.81*G1521*ABS(K1521),0.5)))))</f>
        <v>1.0813308978587817</v>
      </c>
      <c r="M1521" s="146">
        <f>+IF(K1521&lt;0,-H1521*L1521,H1521*L1521)</f>
        <v>1.027623114455873E-2</v>
      </c>
      <c r="N1521" s="142">
        <f>+M1521/K1521</f>
        <v>2.916269617114488E-3</v>
      </c>
      <c r="O1521" s="311"/>
    </row>
    <row r="1522" spans="2:15" ht="16.5" hidden="1" thickBot="1" x14ac:dyDescent="0.35">
      <c r="B1522" s="299"/>
      <c r="C1522" s="300"/>
      <c r="D1522" s="300"/>
      <c r="E1522" s="300"/>
      <c r="F1522" s="300"/>
      <c r="G1522" s="300"/>
      <c r="H1522" s="300"/>
      <c r="I1522" s="300"/>
      <c r="J1522" s="300"/>
      <c r="K1522" s="300"/>
      <c r="L1522" s="301" t="s">
        <v>166</v>
      </c>
      <c r="M1522" s="302">
        <f>+SUM(M1519:M1521)-C1519</f>
        <v>2.3960309831934368E-6</v>
      </c>
      <c r="N1522" s="303">
        <f>+SUM(N1519:N1521)</f>
        <v>1.593545758587734E-2</v>
      </c>
      <c r="O1522" s="313"/>
    </row>
    <row r="1523" spans="2:15" hidden="1" x14ac:dyDescent="0.25"/>
    <row r="1524" spans="2:15" ht="15.75" hidden="1" thickBot="1" x14ac:dyDescent="0.3"/>
    <row r="1525" spans="2:15" ht="15.75" hidden="1" thickBot="1" x14ac:dyDescent="0.3">
      <c r="B1525" s="131">
        <f>+B1486+1</f>
        <v>40</v>
      </c>
      <c r="D1525" s="297"/>
    </row>
    <row r="1526" spans="2:15" ht="32.25" hidden="1" thickBot="1" x14ac:dyDescent="0.3">
      <c r="B1526" s="125" t="s">
        <v>151</v>
      </c>
      <c r="C1526" s="298" t="s">
        <v>161</v>
      </c>
      <c r="D1526" s="298" t="s">
        <v>153</v>
      </c>
      <c r="E1526" s="125" t="s">
        <v>152</v>
      </c>
      <c r="F1526" s="125" t="s">
        <v>78</v>
      </c>
      <c r="G1526" s="125" t="s">
        <v>115</v>
      </c>
      <c r="H1526" s="125" t="s">
        <v>154</v>
      </c>
      <c r="I1526" s="125" t="s">
        <v>155</v>
      </c>
      <c r="J1526" s="125" t="s">
        <v>156</v>
      </c>
      <c r="K1526" s="125" t="s">
        <v>157</v>
      </c>
      <c r="L1526" s="125" t="s">
        <v>82</v>
      </c>
      <c r="M1526" s="125" t="s">
        <v>164</v>
      </c>
      <c r="N1526" s="125" t="s">
        <v>158</v>
      </c>
      <c r="O1526" s="309" t="s">
        <v>165</v>
      </c>
    </row>
    <row r="1527" spans="2:15" hidden="1" x14ac:dyDescent="0.25">
      <c r="B1527" s="132" t="s">
        <v>127</v>
      </c>
      <c r="C1527" s="133">
        <f>2.97/1000</f>
        <v>2.97E-3</v>
      </c>
      <c r="D1527" s="134">
        <f>+D1488+O1488</f>
        <v>336.46159749349027</v>
      </c>
      <c r="E1527" s="135" t="s">
        <v>110</v>
      </c>
      <c r="F1527" s="136">
        <v>310.83</v>
      </c>
      <c r="G1527" s="137">
        <f>110/1000</f>
        <v>0.11</v>
      </c>
      <c r="H1527" s="138">
        <f>+PI()*G1527^2/4</f>
        <v>9.5033177771091243E-3</v>
      </c>
      <c r="I1527" s="134">
        <v>339.29610096713299</v>
      </c>
      <c r="J1527" s="134">
        <f>+D1527</f>
        <v>336.46159749349027</v>
      </c>
      <c r="K1527" s="134">
        <f>+I1527-J1527</f>
        <v>2.8345034736427124</v>
      </c>
      <c r="L1527" s="133">
        <f>(-2*POWER(2*9.81*G1527*ABS(K1527)/F1527,0.5))*(LOG10(($D$2/(3.7*G1527))+((2.51*$D$3*POWER(F1527,0.5))/(G1527*POWER(2*9.81*G1527*ABS(K1527),0.5)))))</f>
        <v>1.0591198003334372</v>
      </c>
      <c r="M1527" s="139">
        <f>+IF(K1527&lt;0,-H1527*L1527,H1527*L1527)</f>
        <v>1.0065152026597021E-2</v>
      </c>
      <c r="N1527" s="133">
        <f>+M1527/K1527</f>
        <v>3.5509400923971939E-3</v>
      </c>
      <c r="O1527" s="310">
        <f>2*M1529/N1529</f>
        <v>2.4558270683159385E-4</v>
      </c>
    </row>
    <row r="1528" spans="2:15" hidden="1" x14ac:dyDescent="0.25">
      <c r="B1528" s="141"/>
      <c r="C1528" s="142"/>
      <c r="D1528" s="143"/>
      <c r="E1528" s="144" t="s">
        <v>138</v>
      </c>
      <c r="F1528" s="143">
        <v>240.22</v>
      </c>
      <c r="G1528" s="145">
        <f>110/1000</f>
        <v>0.11</v>
      </c>
      <c r="H1528" s="146">
        <f>+PI()*G1528^2/4</f>
        <v>9.5033177771091243E-3</v>
      </c>
      <c r="I1528" s="147">
        <f>+D1492+O1492</f>
        <v>335.2920355254472</v>
      </c>
      <c r="J1528" s="147">
        <f>+D1527</f>
        <v>336.46159749349027</v>
      </c>
      <c r="K1528" s="147">
        <f>+I1528-J1528</f>
        <v>-1.1695619680430696</v>
      </c>
      <c r="L1528" s="142">
        <f>(-2*POWER(2*9.81*G1528*ABS(K1528)/F1528,0.5))*(LOG10(($D$2/(3.7*G1528))+((2.51*$D$3*POWER(F1528,0.5))/(G1528*POWER(2*9.81*G1528*ABS(K1528),0.5)))))</f>
        <v>0.74647311370724267</v>
      </c>
      <c r="M1528" s="146">
        <f>+IF(K1528&lt;0,-H1528*L1528,H1528*L1528)</f>
        <v>-7.0939712116280399E-3</v>
      </c>
      <c r="N1528" s="142">
        <f>+M1528/K1528</f>
        <v>6.0654940956209359E-3</v>
      </c>
      <c r="O1528" s="311"/>
    </row>
    <row r="1529" spans="2:15" ht="15.75" hidden="1" x14ac:dyDescent="0.3">
      <c r="B1529" s="141"/>
      <c r="C1529" s="142"/>
      <c r="D1529" s="143"/>
      <c r="E1529" s="144"/>
      <c r="F1529" s="143"/>
      <c r="G1529" s="145"/>
      <c r="H1529" s="146"/>
      <c r="I1529" s="147"/>
      <c r="J1529" s="147"/>
      <c r="K1529" s="147"/>
      <c r="L1529" s="149" t="s">
        <v>166</v>
      </c>
      <c r="M1529" s="150">
        <f>+SUM(M1527:M1528)-C1527</f>
        <v>1.1808149689806861E-6</v>
      </c>
      <c r="N1529" s="151">
        <f>+SUM(N1527:N1528)</f>
        <v>9.6164341880181289E-3</v>
      </c>
      <c r="O1529" s="311"/>
    </row>
    <row r="1530" spans="2:15" hidden="1" x14ac:dyDescent="0.25">
      <c r="B1530" s="141"/>
      <c r="C1530" s="142"/>
      <c r="D1530" s="143"/>
      <c r="E1530" s="144"/>
      <c r="F1530" s="142"/>
      <c r="G1530" s="142"/>
      <c r="H1530" s="146"/>
      <c r="I1530" s="152"/>
      <c r="J1530" s="142"/>
      <c r="K1530" s="142"/>
      <c r="L1530" s="142"/>
      <c r="M1530" s="142"/>
      <c r="N1530" s="142"/>
      <c r="O1530" s="312"/>
    </row>
    <row r="1531" spans="2:15" hidden="1" x14ac:dyDescent="0.25">
      <c r="B1531" s="154" t="s">
        <v>128</v>
      </c>
      <c r="C1531" s="142">
        <f>3.73/1000</f>
        <v>3.7299999999999998E-3</v>
      </c>
      <c r="D1531" s="147">
        <f>+D1492+O1492</f>
        <v>335.2920355254472</v>
      </c>
      <c r="E1531" s="144" t="s">
        <v>138</v>
      </c>
      <c r="F1531" s="143">
        <v>240.22</v>
      </c>
      <c r="G1531" s="155">
        <f>110/1000</f>
        <v>0.11</v>
      </c>
      <c r="H1531" s="146">
        <f>+PI()*G1531^2/4</f>
        <v>9.5033177771091243E-3</v>
      </c>
      <c r="I1531" s="156">
        <f>+D1527+O1527</f>
        <v>336.46184307619711</v>
      </c>
      <c r="J1531" s="147">
        <f>+D1531</f>
        <v>335.2920355254472</v>
      </c>
      <c r="K1531" s="147">
        <f>+I1531-J1531</f>
        <v>1.1698075507499084</v>
      </c>
      <c r="L1531" s="142">
        <f>(-2*POWER(2*9.81*G1531*ABS(K1531)/F1531,0.5))*(LOG10(($D$2/(3.7*G1531))+((2.51*$D$3*POWER(F1531,0.5))/(G1531*POWER(2*9.81*G1531*ABS(K1531),0.5)))))</f>
        <v>0.74656067827288175</v>
      </c>
      <c r="M1531" s="146">
        <f>+IF(K1531&lt;0,-H1531*L1531,H1531*L1531)</f>
        <v>7.0948033655213226E-3</v>
      </c>
      <c r="N1531" s="142">
        <f>+M1531/K1531</f>
        <v>6.064932100133205E-3</v>
      </c>
      <c r="O1531" s="311">
        <f>2*M1534/N1534</f>
        <v>3.5895074394984804E-4</v>
      </c>
    </row>
    <row r="1532" spans="2:15" hidden="1" x14ac:dyDescent="0.25">
      <c r="B1532" s="141"/>
      <c r="C1532" s="142"/>
      <c r="D1532" s="143"/>
      <c r="E1532" s="144" t="s">
        <v>139</v>
      </c>
      <c r="F1532" s="147">
        <v>237.3</v>
      </c>
      <c r="G1532" s="155">
        <f>110/1000</f>
        <v>0.11</v>
      </c>
      <c r="H1532" s="146">
        <f>+PI()*G1532^2/4</f>
        <v>9.5033177771091243E-3</v>
      </c>
      <c r="I1532" s="156">
        <f>+D1497+O1497</f>
        <v>335.09923810328308</v>
      </c>
      <c r="J1532" s="147">
        <f>+D1531</f>
        <v>335.2920355254472</v>
      </c>
      <c r="K1532" s="147">
        <f>+I1532-J1532</f>
        <v>-0.19279742216411933</v>
      </c>
      <c r="L1532" s="142">
        <f>(-2*POWER(2*9.81*G1532*ABS(K1532)/F1532,0.5))*(LOG10(($D$2/(3.7*G1532))+((2.51*$D$3*POWER(F1532,0.5))/(G1532*POWER(2*9.81*G1532*ABS(K1532),0.5)))))</f>
        <v>0.27272286493844083</v>
      </c>
      <c r="M1532" s="146">
        <f>+IF(K1532&lt;0,-H1532*L1532,H1532*L1532)</f>
        <v>-2.5917720505936157E-3</v>
      </c>
      <c r="N1532" s="142">
        <f>+M1532/K1532</f>
        <v>1.3442980831908442E-2</v>
      </c>
      <c r="O1532" s="311"/>
    </row>
    <row r="1533" spans="2:15" hidden="1" x14ac:dyDescent="0.25">
      <c r="B1533" s="141"/>
      <c r="C1533" s="142"/>
      <c r="D1533" s="143"/>
      <c r="E1533" s="144" t="s">
        <v>112</v>
      </c>
      <c r="F1533" s="143">
        <v>401.36</v>
      </c>
      <c r="G1533" s="155">
        <f>110/1000</f>
        <v>0.11</v>
      </c>
      <c r="H1533" s="146">
        <f>+PI()*G1533^2/4</f>
        <v>9.5033177771091243E-3</v>
      </c>
      <c r="I1533" s="156">
        <f>+D1505+O1505</f>
        <v>335.2533802459447</v>
      </c>
      <c r="J1533" s="147">
        <f>+D1531</f>
        <v>335.2920355254472</v>
      </c>
      <c r="K1533" s="147">
        <f>+I1533-J1533</f>
        <v>-3.8655279502506801E-2</v>
      </c>
      <c r="L1533" s="142">
        <f>(-2*POWER(2*9.81*G1533*ABS(K1533)/F1533,0.5))*(LOG10(($D$2/(3.7*G1533))+((2.51*$D$3*POWER(F1533,0.5))/(G1533*POWER(2*9.81*G1533*ABS(K1533),0.5)))))</f>
        <v>8.0600664793675503E-2</v>
      </c>
      <c r="M1533" s="146">
        <f>+IF(K1533&lt;0,-H1533*L1533,H1533*L1533)</f>
        <v>-7.6597373058054992E-4</v>
      </c>
      <c r="N1533" s="142">
        <f>+M1533/K1533</f>
        <v>1.9815501024404089E-2</v>
      </c>
      <c r="O1533" s="311"/>
    </row>
    <row r="1534" spans="2:15" ht="15.75" hidden="1" x14ac:dyDescent="0.3">
      <c r="B1534" s="141"/>
      <c r="C1534" s="142"/>
      <c r="D1534" s="143"/>
      <c r="E1534" s="144"/>
      <c r="F1534" s="143"/>
      <c r="G1534" s="155"/>
      <c r="H1534" s="146"/>
      <c r="I1534" s="156"/>
      <c r="J1534" s="147"/>
      <c r="K1534" s="147"/>
      <c r="L1534" s="149" t="s">
        <v>166</v>
      </c>
      <c r="M1534" s="150">
        <f>+SUM(M1531:M1533)-C1531</f>
        <v>7.0575843471570171E-6</v>
      </c>
      <c r="N1534" s="151">
        <f>+SUM(N1531:N1533)</f>
        <v>3.9323413956445737E-2</v>
      </c>
      <c r="O1534" s="312"/>
    </row>
    <row r="1535" spans="2:15" hidden="1" x14ac:dyDescent="0.25">
      <c r="B1535" s="141"/>
      <c r="C1535" s="142"/>
      <c r="D1535" s="143"/>
      <c r="E1535" s="144"/>
      <c r="F1535" s="142"/>
      <c r="G1535" s="142"/>
      <c r="H1535" s="146"/>
      <c r="I1535" s="152"/>
      <c r="J1535" s="143"/>
      <c r="K1535" s="142"/>
      <c r="L1535" s="142"/>
      <c r="M1535" s="142"/>
      <c r="N1535" s="142"/>
      <c r="O1535" s="312"/>
    </row>
    <row r="1536" spans="2:15" hidden="1" x14ac:dyDescent="0.25">
      <c r="B1536" s="154" t="s">
        <v>141</v>
      </c>
      <c r="C1536" s="179">
        <f>1.9/1000</f>
        <v>1.9E-3</v>
      </c>
      <c r="D1536" s="147">
        <f>+D1497+O1497</f>
        <v>335.09923810328308</v>
      </c>
      <c r="E1536" s="144" t="s">
        <v>139</v>
      </c>
      <c r="F1536" s="147">
        <v>237.3</v>
      </c>
      <c r="G1536" s="155">
        <f>110/1000</f>
        <v>0.11</v>
      </c>
      <c r="H1536" s="146">
        <f>+PI()*G1536^2/4</f>
        <v>9.5033177771091243E-3</v>
      </c>
      <c r="I1536" s="156">
        <f>+D1531+O1531</f>
        <v>335.29239447619113</v>
      </c>
      <c r="J1536" s="147">
        <f>+D1536</f>
        <v>335.09923810328308</v>
      </c>
      <c r="K1536" s="147">
        <f>+I1536-J1536</f>
        <v>0.19315637290804943</v>
      </c>
      <c r="L1536" s="142">
        <f>(-2*POWER(2*9.81*G1536*ABS(K1536)/F1536,0.5))*(LOG10(($D$2/(3.7*G1536))+((2.51*$D$3*POWER(F1536,0.5))/(G1536*POWER(2*9.81*G1536*ABS(K1536),0.5)))))</f>
        <v>0.27301025795151307</v>
      </c>
      <c r="M1536" s="146">
        <f>+IF(K1536&lt;0,-H1536*L1536,H1536*L1536)</f>
        <v>2.5945032377237619E-3</v>
      </c>
      <c r="N1536" s="142">
        <f>+M1536/K1536</f>
        <v>1.3432138938324623E-2</v>
      </c>
      <c r="O1536" s="311">
        <f>2*M1538/N1538</f>
        <v>3.6322194963128832E-4</v>
      </c>
    </row>
    <row r="1537" spans="2:15" hidden="1" x14ac:dyDescent="0.25">
      <c r="B1537" s="141"/>
      <c r="C1537" s="142"/>
      <c r="D1537" s="143"/>
      <c r="E1537" s="144" t="s">
        <v>117</v>
      </c>
      <c r="F1537" s="143">
        <v>401.35</v>
      </c>
      <c r="G1537" s="143">
        <f>75/1000</f>
        <v>7.4999999999999997E-2</v>
      </c>
      <c r="H1537" s="146">
        <f>+PI()*G1537^2/4</f>
        <v>4.4178646691106467E-3</v>
      </c>
      <c r="I1537" s="156">
        <f>+D1501+O1501</f>
        <v>334.90067389682434</v>
      </c>
      <c r="J1537" s="147">
        <f>+D1536</f>
        <v>335.09923810328308</v>
      </c>
      <c r="K1537" s="147">
        <f>+I1537-J1537</f>
        <v>-0.19856420645874095</v>
      </c>
      <c r="L1537" s="142">
        <f>(-2*POWER(2*9.81*G1537*ABS(K1537)/F1537,0.5))*(LOG10(($D$2/(3.7*G1537))+((2.51*$D$3*POWER(F1537,0.5))/(G1537*POWER(2*9.81*G1537*ABS(K1537),0.5)))))</f>
        <v>0.15650805718019617</v>
      </c>
      <c r="M1537" s="146">
        <f>+IF(K1537&lt;0,-H1537*L1537,H1537*L1537)</f>
        <v>-6.9143141624753758E-4</v>
      </c>
      <c r="N1537" s="142">
        <f>+M1537/K1537</f>
        <v>3.4821553621307271E-3</v>
      </c>
      <c r="O1537" s="311"/>
    </row>
    <row r="1538" spans="2:15" ht="15.75" hidden="1" x14ac:dyDescent="0.3">
      <c r="B1538" s="141"/>
      <c r="C1538" s="142"/>
      <c r="D1538" s="143"/>
      <c r="E1538" s="144"/>
      <c r="F1538" s="142"/>
      <c r="G1538" s="142"/>
      <c r="H1538" s="146"/>
      <c r="I1538" s="152"/>
      <c r="J1538" s="143"/>
      <c r="K1538" s="142"/>
      <c r="L1538" s="149" t="s">
        <v>166</v>
      </c>
      <c r="M1538" s="150">
        <f>+SUM(M1536:M1537)-C1536</f>
        <v>3.0718214762243904E-6</v>
      </c>
      <c r="N1538" s="151">
        <f>+SUM(N1536:N1537)</f>
        <v>1.6914294300455351E-2</v>
      </c>
      <c r="O1538" s="312"/>
    </row>
    <row r="1539" spans="2:15" ht="15.75" hidden="1" x14ac:dyDescent="0.3">
      <c r="B1539" s="141"/>
      <c r="C1539" s="142"/>
      <c r="D1539" s="143"/>
      <c r="E1539" s="144"/>
      <c r="F1539" s="142"/>
      <c r="G1539" s="142"/>
      <c r="H1539" s="146"/>
      <c r="I1539" s="152"/>
      <c r="J1539" s="143"/>
      <c r="K1539" s="142"/>
      <c r="L1539" s="149"/>
      <c r="M1539" s="150"/>
      <c r="N1539" s="151"/>
      <c r="O1539" s="312"/>
    </row>
    <row r="1540" spans="2:15" hidden="1" x14ac:dyDescent="0.25">
      <c r="B1540" s="154" t="s">
        <v>145</v>
      </c>
      <c r="C1540" s="143">
        <f>1.95/1000</f>
        <v>1.9499999999999999E-3</v>
      </c>
      <c r="D1540" s="147">
        <f>+D1501+O1501</f>
        <v>334.90067389682434</v>
      </c>
      <c r="E1540" s="144" t="s">
        <v>117</v>
      </c>
      <c r="F1540" s="143">
        <v>401.35</v>
      </c>
      <c r="G1540" s="143">
        <f>75/1000</f>
        <v>7.4999999999999997E-2</v>
      </c>
      <c r="H1540" s="146">
        <f>+PI()*G1540^2/4</f>
        <v>4.4178646691106467E-3</v>
      </c>
      <c r="I1540" s="147">
        <f>+D1536+O1536</f>
        <v>335.0996013252327</v>
      </c>
      <c r="J1540" s="147">
        <f>+D1540</f>
        <v>334.90067389682434</v>
      </c>
      <c r="K1540" s="147">
        <f>+I1540-J1540</f>
        <v>0.19892742840835353</v>
      </c>
      <c r="L1540" s="262">
        <f>(-2*POWER(2*9.81*G1540*ABS(K1540)/F1540,0.5))*(LOG10(($D$2/(3.7*G1540))+((2.51*$D$3*POWER(F1540,0.5))/(G1540*POWER(2*9.81*G1540*ABS(K1540),0.5)))))</f>
        <v>0.15667248022907412</v>
      </c>
      <c r="M1540" s="146">
        <f>+IF(K1540&lt;0,-H1540*L1540,H1540*L1540)</f>
        <v>6.9215781502596295E-4</v>
      </c>
      <c r="N1540" s="142">
        <f>+M1540/K1540</f>
        <v>3.4794488651666363E-3</v>
      </c>
      <c r="O1540" s="311">
        <f>2*M1542/N1542</f>
        <v>3.6495691259138098E-4</v>
      </c>
    </row>
    <row r="1541" spans="2:15" hidden="1" x14ac:dyDescent="0.25">
      <c r="B1541" s="141"/>
      <c r="C1541" s="142"/>
      <c r="D1541" s="143"/>
      <c r="E1541" s="144" t="s">
        <v>167</v>
      </c>
      <c r="F1541" s="143">
        <v>249.85</v>
      </c>
      <c r="G1541" s="143">
        <f>75/1000</f>
        <v>7.4999999999999997E-2</v>
      </c>
      <c r="H1541" s="146">
        <f>+PI()*G1541^2/4</f>
        <v>4.4178646691106467E-3</v>
      </c>
      <c r="I1541" s="147">
        <f>+D1505+O1505</f>
        <v>335.2533802459447</v>
      </c>
      <c r="J1541" s="147">
        <f>+D1540</f>
        <v>334.90067389682434</v>
      </c>
      <c r="K1541" s="147">
        <f>+I1541-J1541</f>
        <v>0.35270634912035348</v>
      </c>
      <c r="L1541" s="142">
        <f>(-2*POWER(2*9.81*G1541*ABS(K1541)/F1541,0.5))*(LOG10(($D$2/(3.7*G1541))+((2.51*$D$3*POWER(F1541,0.5))/(G1541*POWER(2*9.81*G1541*ABS(K1541),0.5)))))</f>
        <v>0.2850083999145881</v>
      </c>
      <c r="M1541" s="146">
        <f>+IF(K1541&lt;0,-H1541*L1541,H1541*L1541)</f>
        <v>1.2591285403824165E-3</v>
      </c>
      <c r="N1541" s="142">
        <f>+M1541/K1541</f>
        <v>3.5699060805757308E-3</v>
      </c>
      <c r="O1541" s="311"/>
    </row>
    <row r="1542" spans="2:15" ht="15.75" hidden="1" x14ac:dyDescent="0.3">
      <c r="B1542" s="141"/>
      <c r="C1542" s="142"/>
      <c r="D1542" s="152"/>
      <c r="E1542" s="144"/>
      <c r="F1542" s="142"/>
      <c r="G1542" s="142"/>
      <c r="H1542" s="146"/>
      <c r="I1542" s="152"/>
      <c r="J1542" s="143"/>
      <c r="K1542" s="142"/>
      <c r="L1542" s="149" t="s">
        <v>166</v>
      </c>
      <c r="M1542" s="150">
        <f>+SUM(M1540:M1541)-C1540</f>
        <v>1.2863554083794582E-6</v>
      </c>
      <c r="N1542" s="151">
        <f>+SUM(N1540:N1541)</f>
        <v>7.0493549457423671E-3</v>
      </c>
      <c r="O1542" s="312"/>
    </row>
    <row r="1543" spans="2:15" hidden="1" x14ac:dyDescent="0.25">
      <c r="B1543" s="141"/>
      <c r="C1543" s="142"/>
      <c r="D1543" s="152"/>
      <c r="E1543" s="144"/>
      <c r="F1543" s="142"/>
      <c r="G1543" s="142"/>
      <c r="H1543" s="146"/>
      <c r="I1543" s="152"/>
      <c r="J1543" s="143"/>
      <c r="K1543" s="142"/>
      <c r="L1543" s="142"/>
      <c r="M1543" s="142"/>
      <c r="N1543" s="142"/>
      <c r="O1543" s="312"/>
    </row>
    <row r="1544" spans="2:15" hidden="1" x14ac:dyDescent="0.25">
      <c r="B1544" s="154" t="s">
        <v>146</v>
      </c>
      <c r="C1544" s="143">
        <f>4.52/1000</f>
        <v>4.5199999999999997E-3</v>
      </c>
      <c r="D1544" s="156">
        <f>+D1505+O1505</f>
        <v>335.2533802459447</v>
      </c>
      <c r="E1544" s="144" t="s">
        <v>112</v>
      </c>
      <c r="F1544" s="143">
        <v>401.36</v>
      </c>
      <c r="G1544" s="145">
        <f>110/1000</f>
        <v>0.11</v>
      </c>
      <c r="H1544" s="146">
        <f>+PI()*G1544^2/4</f>
        <v>9.5033177771091243E-3</v>
      </c>
      <c r="I1544" s="156">
        <f>+D1531+O1531</f>
        <v>335.29239447619113</v>
      </c>
      <c r="J1544" s="147">
        <f>+D1544</f>
        <v>335.2533802459447</v>
      </c>
      <c r="K1544" s="147">
        <f>+I1544-J1544</f>
        <v>3.901423024643691E-2</v>
      </c>
      <c r="L1544" s="142">
        <f>(-2*POWER(2*9.81*G1544*ABS(K1544)/F1544,0.5))*(LOG10(($D$2/(3.7*G1544))+((2.51*$D$3*POWER(F1544,0.5))/(G1544*POWER(2*9.81*G1544*ABS(K1544),0.5)))))</f>
        <v>8.103203487728855E-2</v>
      </c>
      <c r="M1544" s="146">
        <f>+IF(K1544&lt;0,-H1544*L1544,H1544*L1544)</f>
        <v>7.7007317756466287E-4</v>
      </c>
      <c r="N1544" s="142">
        <f>+M1544/K1544</f>
        <v>1.9738264030853003E-2</v>
      </c>
      <c r="O1544" s="311">
        <f>2*M1548/N1548</f>
        <v>3.4311492854078457E-4</v>
      </c>
    </row>
    <row r="1545" spans="2:15" hidden="1" x14ac:dyDescent="0.25">
      <c r="B1545" s="141"/>
      <c r="C1545" s="142"/>
      <c r="D1545" s="152"/>
      <c r="E1545" s="144" t="s">
        <v>167</v>
      </c>
      <c r="F1545" s="143">
        <v>249.85</v>
      </c>
      <c r="G1545" s="145">
        <f>75/1000</f>
        <v>7.4999999999999997E-2</v>
      </c>
      <c r="H1545" s="146">
        <f>+PI()*G1545^2/4</f>
        <v>4.4178646691106467E-3</v>
      </c>
      <c r="I1545" s="156">
        <f>+D1540+O1540</f>
        <v>334.90103885373696</v>
      </c>
      <c r="J1545" s="147">
        <f>+D1544</f>
        <v>335.2533802459447</v>
      </c>
      <c r="K1545" s="147">
        <f>+I1545-J1545</f>
        <v>-0.35234139220773386</v>
      </c>
      <c r="L1545" s="142">
        <f>(-2*POWER(2*9.81*G1545*ABS(K1545)/F1545,0.5))*(LOG10(($D$2/(3.7*G1545))+((2.51*$D$3*POWER(F1545,0.5))/(G1545*POWER(2*9.81*G1545*ABS(K1545),0.5)))))</f>
        <v>0.28484057470567997</v>
      </c>
      <c r="M1545" s="146">
        <f>+IF(K1545&lt;0,-H1545*L1545,H1545*L1545)</f>
        <v>-1.2583871113213954E-3</v>
      </c>
      <c r="N1545" s="142">
        <f>+M1545/K1545</f>
        <v>3.5714995148213354E-3</v>
      </c>
      <c r="O1545" s="311"/>
    </row>
    <row r="1546" spans="2:15" hidden="1" x14ac:dyDescent="0.25">
      <c r="B1546" s="141"/>
      <c r="C1546" s="142"/>
      <c r="D1546" s="152"/>
      <c r="E1546" s="144" t="s">
        <v>140</v>
      </c>
      <c r="F1546" s="143">
        <v>298.01</v>
      </c>
      <c r="G1546" s="145">
        <f>63/1000</f>
        <v>6.3E-2</v>
      </c>
      <c r="H1546" s="146">
        <f>+PI()*G1546^2/4</f>
        <v>3.1172453105244723E-3</v>
      </c>
      <c r="I1546" s="156">
        <f>+D1511+O1511</f>
        <v>335.21445995848552</v>
      </c>
      <c r="J1546" s="147">
        <f>+D1544</f>
        <v>335.2533802459447</v>
      </c>
      <c r="K1546" s="147">
        <f>+I1546-J1546</f>
        <v>-3.8920287459177416E-2</v>
      </c>
      <c r="L1546" s="142">
        <f>(-2*POWER(2*9.81*G1546*ABS(K1546)/F1546,0.5))*(LOG10(($D$2/(3.7*G1546))+((2.51*$D$3*POWER(F1546,0.5))/(G1546*POWER(2*9.81*G1546*ABS(K1546),0.5)))))</f>
        <v>6.3488363563255074E-2</v>
      </c>
      <c r="M1546" s="146">
        <f>+IF(K1546&lt;0,-H1546*L1546,H1546*L1546)</f>
        <v>-1.9790880359042966E-4</v>
      </c>
      <c r="N1546" s="142">
        <f>+M1546/K1546</f>
        <v>5.0849779513579291E-3</v>
      </c>
      <c r="O1546" s="311"/>
    </row>
    <row r="1547" spans="2:15" hidden="1" x14ac:dyDescent="0.25">
      <c r="B1547" s="141"/>
      <c r="C1547" s="142"/>
      <c r="D1547" s="142"/>
      <c r="E1547" s="144" t="s">
        <v>168</v>
      </c>
      <c r="F1547" s="143">
        <v>184.94</v>
      </c>
      <c r="G1547" s="145">
        <f>110/1000</f>
        <v>0.11</v>
      </c>
      <c r="H1547" s="146">
        <f>+PI()*G1547^2/4</f>
        <v>9.5033177771091243E-3</v>
      </c>
      <c r="I1547" s="156">
        <f>+D1519+O1519</f>
        <v>335.77264274070734</v>
      </c>
      <c r="J1547" s="147">
        <f>+D1544</f>
        <v>335.2533802459447</v>
      </c>
      <c r="K1547" s="147">
        <f>+I1547-J1547</f>
        <v>0.51926249476264275</v>
      </c>
      <c r="L1547" s="142">
        <f>(-2*POWER(2*9.81*G1547*ABS(K1547)/F1547,0.5))*(LOG10(($D$2/(3.7*G1547))+((2.51*$D$3*POWER(F1547,0.5))/(G1547*POWER(2*9.81*G1547*ABS(K1547),0.5)))))</f>
        <v>0.54852593957829099</v>
      </c>
      <c r="M1547" s="146">
        <f>+IF(K1547&lt;0,-H1547*L1547,H1547*L1547)</f>
        <v>5.2128163127998584E-3</v>
      </c>
      <c r="N1547" s="142">
        <f>+M1547/K1547</f>
        <v>1.0038884697772484E-2</v>
      </c>
      <c r="O1547" s="311"/>
    </row>
    <row r="1548" spans="2:15" ht="15.75" hidden="1" x14ac:dyDescent="0.3">
      <c r="B1548" s="141"/>
      <c r="C1548" s="142"/>
      <c r="D1548" s="142"/>
      <c r="E1548" s="142"/>
      <c r="F1548" s="142"/>
      <c r="G1548" s="142"/>
      <c r="H1548" s="146"/>
      <c r="I1548" s="152"/>
      <c r="J1548" s="143"/>
      <c r="K1548" s="142"/>
      <c r="L1548" s="149" t="s">
        <v>166</v>
      </c>
      <c r="M1548" s="150">
        <f>+SUM(M1544:M1547)-C1544</f>
        <v>6.5935754526968288E-6</v>
      </c>
      <c r="N1548" s="151">
        <f>+SUM(N1544:N1547)</f>
        <v>3.8433626194804747E-2</v>
      </c>
      <c r="O1548" s="312"/>
    </row>
    <row r="1549" spans="2:15" hidden="1" x14ac:dyDescent="0.25">
      <c r="B1549" s="141"/>
      <c r="C1549" s="142"/>
      <c r="D1549" s="142"/>
      <c r="E1549" s="142"/>
      <c r="F1549" s="142"/>
      <c r="G1549" s="142"/>
      <c r="H1549" s="146"/>
      <c r="I1549" s="142"/>
      <c r="J1549" s="143"/>
      <c r="K1549" s="142"/>
      <c r="L1549" s="142"/>
      <c r="M1549" s="142"/>
      <c r="N1549" s="142"/>
      <c r="O1549" s="312"/>
    </row>
    <row r="1550" spans="2:15" hidden="1" x14ac:dyDescent="0.25">
      <c r="B1550" s="154" t="s">
        <v>147</v>
      </c>
      <c r="C1550" s="142">
        <f>0.79/1000</f>
        <v>7.9000000000000001E-4</v>
      </c>
      <c r="D1550" s="147">
        <f>+D1511+O1511</f>
        <v>335.21445995848552</v>
      </c>
      <c r="E1550" s="144" t="s">
        <v>140</v>
      </c>
      <c r="F1550" s="143">
        <v>298.01</v>
      </c>
      <c r="G1550" s="143">
        <f>63/1000</f>
        <v>6.3E-2</v>
      </c>
      <c r="H1550" s="146">
        <f>+PI()*G1550^2/4</f>
        <v>3.1172453105244723E-3</v>
      </c>
      <c r="I1550" s="147">
        <f>+D1544+O1544</f>
        <v>335.25372336087327</v>
      </c>
      <c r="J1550" s="147">
        <f>+D1550</f>
        <v>335.21445995848552</v>
      </c>
      <c r="K1550" s="147">
        <f>+I1550-J1550</f>
        <v>3.9263402387746282E-2</v>
      </c>
      <c r="L1550" s="142">
        <f>(-2*POWER(2*9.81*G1550*ABS(K1550)/F1550,0.5))*(LOG10(($D$2/(3.7*G1550))+((2.51*$D$3*POWER(F1550,0.5))/(G1550*POWER(2*9.81*G1550*ABS(K1550),0.5)))))</f>
        <v>6.3816147252693162E-2</v>
      </c>
      <c r="M1550" s="146">
        <f>+IF(K1550&lt;0,-H1550*L1550,H1550*L1550)</f>
        <v>1.9893058575919695E-4</v>
      </c>
      <c r="N1550" s="142">
        <f>+M1550/K1550</f>
        <v>5.0665651385647928E-3</v>
      </c>
      <c r="O1550" s="311">
        <f>2*M1552/N1552</f>
        <v>3.4606191010643568E-4</v>
      </c>
    </row>
    <row r="1551" spans="2:15" hidden="1" x14ac:dyDescent="0.25">
      <c r="B1551" s="141"/>
      <c r="C1551" s="142"/>
      <c r="D1551" s="142"/>
      <c r="E1551" s="144" t="s">
        <v>169</v>
      </c>
      <c r="F1551" s="143">
        <v>119.71</v>
      </c>
      <c r="G1551" s="143">
        <f>63/1000</f>
        <v>6.3E-2</v>
      </c>
      <c r="H1551" s="146">
        <f>+PI()*G1551^2/4</f>
        <v>3.1172453105244723E-3</v>
      </c>
      <c r="I1551" s="147">
        <f>+D1515+O1515</f>
        <v>335.31806864124616</v>
      </c>
      <c r="J1551" s="147">
        <f>+D1550</f>
        <v>335.21445995848552</v>
      </c>
      <c r="K1551" s="147">
        <f>+I1551-J1551</f>
        <v>0.10360868276063684</v>
      </c>
      <c r="L1551" s="142">
        <f>(-2*POWER(2*9.81*G1551*ABS(K1551)/F1551,0.5))*(LOG10(($D$2/(3.7*G1551))+((2.51*$D$3*POWER(F1551,0.5))/(G1551*POWER(2*9.81*G1551*ABS(K1551),0.5)))))</f>
        <v>0.19021163139960828</v>
      </c>
      <c r="M1551" s="146">
        <f>+IF(K1551&lt;0,-H1551*L1551,H1551*L1551)</f>
        <v>5.9293631598763836E-4</v>
      </c>
      <c r="N1551" s="142">
        <f>+M1551/K1551</f>
        <v>5.7228438793829311E-3</v>
      </c>
      <c r="O1551" s="311"/>
    </row>
    <row r="1552" spans="2:15" ht="15.75" hidden="1" x14ac:dyDescent="0.3">
      <c r="B1552" s="141"/>
      <c r="C1552" s="142"/>
      <c r="D1552" s="142"/>
      <c r="E1552" s="142"/>
      <c r="F1552" s="142"/>
      <c r="G1552" s="142"/>
      <c r="H1552" s="146"/>
      <c r="I1552" s="142"/>
      <c r="J1552" s="142"/>
      <c r="K1552" s="142"/>
      <c r="L1552" s="149" t="s">
        <v>166</v>
      </c>
      <c r="M1552" s="150">
        <f>+SUM(M1550:M1551)-C1550</f>
        <v>1.8669017468352957E-6</v>
      </c>
      <c r="N1552" s="151">
        <f>+SUM(N1550:N1551)</f>
        <v>1.0789409017947723E-2</v>
      </c>
      <c r="O1552" s="312"/>
    </row>
    <row r="1553" spans="2:15" hidden="1" x14ac:dyDescent="0.25">
      <c r="B1553" s="141"/>
      <c r="C1553" s="142"/>
      <c r="D1553" s="142"/>
      <c r="E1553" s="142"/>
      <c r="F1553" s="142"/>
      <c r="G1553" s="142"/>
      <c r="H1553" s="146"/>
      <c r="I1553" s="142"/>
      <c r="J1553" s="142"/>
      <c r="K1553" s="142"/>
      <c r="L1553" s="142"/>
      <c r="M1553" s="142"/>
      <c r="N1553" s="142"/>
      <c r="O1553" s="312"/>
    </row>
    <row r="1554" spans="2:15" hidden="1" x14ac:dyDescent="0.25">
      <c r="B1554" s="154" t="s">
        <v>148</v>
      </c>
      <c r="C1554" s="142">
        <f>0.76/1000</f>
        <v>7.6000000000000004E-4</v>
      </c>
      <c r="D1554" s="147">
        <f>+D1515+O1515</f>
        <v>335.31806864124616</v>
      </c>
      <c r="E1554" s="144" t="s">
        <v>169</v>
      </c>
      <c r="F1554" s="143">
        <v>119.71</v>
      </c>
      <c r="G1554" s="143">
        <f>63/1000</f>
        <v>6.3E-2</v>
      </c>
      <c r="H1554" s="146">
        <f>+PI()*G1554^2/4</f>
        <v>3.1172453105244723E-3</v>
      </c>
      <c r="I1554" s="147">
        <f>+D1550+O1550</f>
        <v>335.2148060203956</v>
      </c>
      <c r="J1554" s="261">
        <f>+D1554</f>
        <v>335.31806864124616</v>
      </c>
      <c r="K1554" s="147">
        <f>+I1554-J1554</f>
        <v>-0.1032626208505576</v>
      </c>
      <c r="L1554" s="142">
        <f>(-2*POWER(2*9.81*G1554*ABS(K1554)/F1554,0.5))*(LOG10(($D$2/(3.7*G1554))+((2.51*$D$3*POWER(F1554,0.5))/(G1554*POWER(2*9.81*G1554*ABS(K1554),0.5)))))</f>
        <v>0.18984650533670888</v>
      </c>
      <c r="M1554" s="146">
        <f>+IF(K1554&lt;0,-H1554*L1554,H1554*L1554)</f>
        <v>-5.9179812848031497E-4</v>
      </c>
      <c r="N1554" s="142">
        <f>+M1554/K1554</f>
        <v>5.73100046857003E-3</v>
      </c>
      <c r="O1554" s="311">
        <f>2*M1556/N1556</f>
        <v>3.2681366668860137E-4</v>
      </c>
    </row>
    <row r="1555" spans="2:15" hidden="1" x14ac:dyDescent="0.25">
      <c r="B1555" s="141"/>
      <c r="C1555" s="142"/>
      <c r="D1555" s="142"/>
      <c r="E1555" s="144" t="s">
        <v>122</v>
      </c>
      <c r="F1555" s="143">
        <v>283.68</v>
      </c>
      <c r="G1555" s="143">
        <f>75/1000</f>
        <v>7.4999999999999997E-2</v>
      </c>
      <c r="H1555" s="146">
        <f>+PI()*G1555^2/4</f>
        <v>4.4178646691106467E-3</v>
      </c>
      <c r="I1555" s="147">
        <f>+D1519+O1519</f>
        <v>335.77264274070734</v>
      </c>
      <c r="J1555" s="261">
        <f>+D1554</f>
        <v>335.31806864124616</v>
      </c>
      <c r="K1555" s="147">
        <f>+I1555-J1555</f>
        <v>0.45457409946118332</v>
      </c>
      <c r="L1555" s="262">
        <f>(-2*POWER(2*9.81*G1555*ABS(K1555)/F1555,0.5))*(LOG10(($D$2/(3.7*G1555))+((2.51*$D$3*POWER(F1555,0.5))/(G1555*POWER(2*9.81*G1555*ABS(K1555),0.5)))))</f>
        <v>0.30630658928391552</v>
      </c>
      <c r="M1555" s="146">
        <f>+IF(K1555&lt;0,-H1555*L1555,H1555*L1555)</f>
        <v>1.3532210587131961E-3</v>
      </c>
      <c r="N1555" s="142">
        <f>+M1555/K1555</f>
        <v>2.9768987285399649E-3</v>
      </c>
      <c r="O1555" s="311"/>
    </row>
    <row r="1556" spans="2:15" ht="15.75" hidden="1" x14ac:dyDescent="0.3">
      <c r="B1556" s="141"/>
      <c r="C1556" s="142"/>
      <c r="D1556" s="142"/>
      <c r="E1556" s="142"/>
      <c r="F1556" s="142"/>
      <c r="G1556" s="142"/>
      <c r="H1556" s="142"/>
      <c r="I1556" s="142"/>
      <c r="J1556" s="142"/>
      <c r="K1556" s="142"/>
      <c r="L1556" s="149" t="s">
        <v>166</v>
      </c>
      <c r="M1556" s="150">
        <f>+SUM(M1554:M1555)-C1554</f>
        <v>1.4229302328811226E-6</v>
      </c>
      <c r="N1556" s="151">
        <f>+SUM(N1554:N1555)</f>
        <v>8.7078991971099948E-3</v>
      </c>
      <c r="O1556" s="312"/>
    </row>
    <row r="1557" spans="2:15" hidden="1" x14ac:dyDescent="0.25">
      <c r="B1557" s="154"/>
      <c r="C1557" s="142"/>
      <c r="D1557" s="142"/>
      <c r="E1557" s="142"/>
      <c r="F1557" s="142"/>
      <c r="G1557" s="142"/>
      <c r="H1557" s="142"/>
      <c r="I1557" s="142"/>
      <c r="J1557" s="142"/>
      <c r="K1557" s="142"/>
      <c r="L1557" s="142"/>
      <c r="M1557" s="142"/>
      <c r="N1557" s="142"/>
      <c r="O1557" s="312"/>
    </row>
    <row r="1558" spans="2:15" hidden="1" x14ac:dyDescent="0.25">
      <c r="B1558" s="154" t="s">
        <v>142</v>
      </c>
      <c r="C1558" s="142">
        <f>3.71/1000</f>
        <v>3.7099999999999998E-3</v>
      </c>
      <c r="D1558" s="147">
        <f>+D1519+O1519</f>
        <v>335.77264274070734</v>
      </c>
      <c r="E1558" s="144" t="s">
        <v>168</v>
      </c>
      <c r="F1558" s="143">
        <v>184.94</v>
      </c>
      <c r="G1558" s="145">
        <f>110/1000</f>
        <v>0.11</v>
      </c>
      <c r="H1558" s="146">
        <f>+PI()*G1558^2/4</f>
        <v>9.5033177771091243E-3</v>
      </c>
      <c r="I1558" s="147">
        <f>+D1544+O1544</f>
        <v>335.25372336087327</v>
      </c>
      <c r="J1558" s="261">
        <f>+D1558</f>
        <v>335.77264274070734</v>
      </c>
      <c r="K1558" s="147">
        <f>+I1558-J1558</f>
        <v>-0.51891937983407388</v>
      </c>
      <c r="L1558" s="262">
        <f>(-2*POWER(2*9.81*G1558*ABS(K1558)/F1558,0.5))*(LOG10(($D$2/(3.7*G1558))+((2.51*$D$3*POWER(F1558,0.5))/(G1558*POWER(2*9.81*G1558*ABS(K1558),0.5)))))</f>
        <v>0.54832261968116658</v>
      </c>
      <c r="M1558" s="146">
        <f>+IF(K1558&lt;0,-H1558*L1558,H1558*L1558)</f>
        <v>-5.2108840992070755E-3</v>
      </c>
      <c r="N1558" s="142">
        <f>+M1558/K1558</f>
        <v>1.0041798980167733E-2</v>
      </c>
      <c r="O1558" s="311">
        <f>2*M1561/N1561</f>
        <v>2.7500912460916668E-4</v>
      </c>
    </row>
    <row r="1559" spans="2:15" hidden="1" x14ac:dyDescent="0.25">
      <c r="B1559" s="141"/>
      <c r="C1559" s="142"/>
      <c r="D1559" s="142"/>
      <c r="E1559" s="144" t="s">
        <v>171</v>
      </c>
      <c r="F1559" s="143">
        <v>283.68</v>
      </c>
      <c r="G1559" s="143">
        <f>75/1000</f>
        <v>7.4999999999999997E-2</v>
      </c>
      <c r="H1559" s="146">
        <f>+PI()*G1559^2/4</f>
        <v>4.4178646691106467E-3</v>
      </c>
      <c r="I1559" s="147">
        <f>+D1554+O1554</f>
        <v>335.31839545491283</v>
      </c>
      <c r="J1559" s="261">
        <f>+D1558</f>
        <v>335.77264274070734</v>
      </c>
      <c r="K1559" s="147">
        <f>+I1559-J1559</f>
        <v>-0.45424728579450857</v>
      </c>
      <c r="L1559" s="262">
        <f>(-2*POWER(2*9.81*G1559*ABS(K1559)/F1559,0.5))*(LOG10(($D$2/(3.7*G1559))+((2.51*$D$3*POWER(F1559,0.5))/(G1559*POWER(2*9.81*G1559*ABS(K1559),0.5)))))</f>
        <v>0.3061814158344347</v>
      </c>
      <c r="M1559" s="146">
        <f>+IF(K1559&lt;0,-H1559*L1559,H1559*L1559)</f>
        <v>-1.3526680593532242E-3</v>
      </c>
      <c r="N1559" s="142">
        <f>+M1559/K1559</f>
        <v>2.9778230969224576E-3</v>
      </c>
      <c r="O1559" s="311"/>
    </row>
    <row r="1560" spans="2:15" hidden="1" x14ac:dyDescent="0.25">
      <c r="B1560" s="141"/>
      <c r="C1560" s="142"/>
      <c r="D1560" s="142"/>
      <c r="E1560" s="144" t="s">
        <v>170</v>
      </c>
      <c r="F1560" s="143">
        <v>372.26</v>
      </c>
      <c r="G1560" s="145">
        <f>110/1000</f>
        <v>0.11</v>
      </c>
      <c r="H1560" s="146">
        <f>+PI()*G1560^2/4</f>
        <v>9.5033177771091243E-3</v>
      </c>
      <c r="I1560" s="147">
        <v>339.29610096713299</v>
      </c>
      <c r="J1560" s="261">
        <f>+D1558</f>
        <v>335.77264274070734</v>
      </c>
      <c r="K1560" s="147">
        <f>+I1560-J1560</f>
        <v>3.523458226425646</v>
      </c>
      <c r="L1560" s="262">
        <f>(-2*POWER(2*9.81*G1560*ABS(K1560)/F1560,0.5))*(LOG10(($D$2/(3.7*G1560))+((2.51*$D$3*POWER(F1560,0.5))/(G1560*POWER(2*9.81*G1560*ABS(K1560),0.5)))))</f>
        <v>1.0812795775718536</v>
      </c>
      <c r="M1560" s="146">
        <f>+IF(K1560&lt;0,-H1560*L1560,H1560*L1560)</f>
        <v>1.0275743431563641E-2</v>
      </c>
      <c r="N1560" s="142">
        <f>+M1560/K1560</f>
        <v>2.9163800934253778E-3</v>
      </c>
      <c r="O1560" s="311"/>
    </row>
    <row r="1561" spans="2:15" ht="16.5" hidden="1" thickBot="1" x14ac:dyDescent="0.35">
      <c r="B1561" s="299"/>
      <c r="C1561" s="300"/>
      <c r="D1561" s="300"/>
      <c r="E1561" s="300"/>
      <c r="F1561" s="300"/>
      <c r="G1561" s="300"/>
      <c r="H1561" s="300"/>
      <c r="I1561" s="300"/>
      <c r="J1561" s="300"/>
      <c r="K1561" s="300"/>
      <c r="L1561" s="301" t="s">
        <v>166</v>
      </c>
      <c r="M1561" s="302">
        <f>+SUM(M1558:M1560)-C1558</f>
        <v>2.1912730033416331E-6</v>
      </c>
      <c r="N1561" s="303">
        <f>+SUM(N1558:N1560)</f>
        <v>1.5936002170515568E-2</v>
      </c>
      <c r="O1561" s="313"/>
    </row>
    <row r="1562" spans="2:15" hidden="1" x14ac:dyDescent="0.25"/>
    <row r="1563" spans="2:15" ht="15.75" hidden="1" thickBot="1" x14ac:dyDescent="0.3"/>
    <row r="1564" spans="2:15" ht="15.75" hidden="1" thickBot="1" x14ac:dyDescent="0.3">
      <c r="B1564" s="131">
        <f>+B1525+1</f>
        <v>41</v>
      </c>
      <c r="D1564" s="297"/>
    </row>
    <row r="1565" spans="2:15" ht="32.25" hidden="1" thickBot="1" x14ac:dyDescent="0.3">
      <c r="B1565" s="125" t="s">
        <v>151</v>
      </c>
      <c r="C1565" s="298" t="s">
        <v>161</v>
      </c>
      <c r="D1565" s="298" t="s">
        <v>153</v>
      </c>
      <c r="E1565" s="125" t="s">
        <v>152</v>
      </c>
      <c r="F1565" s="125" t="s">
        <v>78</v>
      </c>
      <c r="G1565" s="125" t="s">
        <v>115</v>
      </c>
      <c r="H1565" s="125" t="s">
        <v>154</v>
      </c>
      <c r="I1565" s="125" t="s">
        <v>155</v>
      </c>
      <c r="J1565" s="125" t="s">
        <v>156</v>
      </c>
      <c r="K1565" s="125" t="s">
        <v>157</v>
      </c>
      <c r="L1565" s="125" t="s">
        <v>82</v>
      </c>
      <c r="M1565" s="125" t="s">
        <v>164</v>
      </c>
      <c r="N1565" s="125" t="s">
        <v>158</v>
      </c>
      <c r="O1565" s="309" t="s">
        <v>165</v>
      </c>
    </row>
    <row r="1566" spans="2:15" hidden="1" x14ac:dyDescent="0.25">
      <c r="B1566" s="132" t="s">
        <v>127</v>
      </c>
      <c r="C1566" s="133">
        <f>2.97/1000</f>
        <v>2.97E-3</v>
      </c>
      <c r="D1566" s="134">
        <f>+D1527+O1527</f>
        <v>336.46184307619711</v>
      </c>
      <c r="E1566" s="135" t="s">
        <v>110</v>
      </c>
      <c r="F1566" s="136">
        <v>310.83</v>
      </c>
      <c r="G1566" s="137">
        <f>110/1000</f>
        <v>0.11</v>
      </c>
      <c r="H1566" s="138">
        <f>+PI()*G1566^2/4</f>
        <v>9.5033177771091243E-3</v>
      </c>
      <c r="I1566" s="134">
        <v>339.29610096713299</v>
      </c>
      <c r="J1566" s="134">
        <f>+D1566</f>
        <v>336.46184307619711</v>
      </c>
      <c r="K1566" s="134">
        <f>+I1566-J1566</f>
        <v>2.8342578909358735</v>
      </c>
      <c r="L1566" s="133">
        <f>(-2*POWER(2*9.81*G1566*ABS(K1566)/F1566,0.5))*(LOG10(($D$2/(3.7*G1566))+((2.51*$D$3*POWER(F1566,0.5))/(G1566*POWER(2*9.81*G1566*ABS(K1566),0.5)))))</f>
        <v>1.059068755134579</v>
      </c>
      <c r="M1566" s="139">
        <f>+IF(K1566&lt;0,-H1566*L1566,H1566*L1566)</f>
        <v>1.0064666927851275E-2</v>
      </c>
      <c r="N1566" s="133">
        <f>+M1566/K1566</f>
        <v>3.5510766186939735E-3</v>
      </c>
      <c r="O1566" s="310">
        <f>2*M1568/N1568</f>
        <v>2.2458310847296711E-4</v>
      </c>
    </row>
    <row r="1567" spans="2:15" hidden="1" x14ac:dyDescent="0.25">
      <c r="B1567" s="141"/>
      <c r="C1567" s="142"/>
      <c r="D1567" s="143"/>
      <c r="E1567" s="144" t="s">
        <v>138</v>
      </c>
      <c r="F1567" s="143">
        <v>240.22</v>
      </c>
      <c r="G1567" s="145">
        <f>110/1000</f>
        <v>0.11</v>
      </c>
      <c r="H1567" s="146">
        <f>+PI()*G1567^2/4</f>
        <v>9.5033177771091243E-3</v>
      </c>
      <c r="I1567" s="147">
        <f>+D1531+O1531</f>
        <v>335.29239447619113</v>
      </c>
      <c r="J1567" s="147">
        <f>+D1566</f>
        <v>336.46184307619711</v>
      </c>
      <c r="K1567" s="147">
        <f>+I1567-J1567</f>
        <v>-1.1694486000059783</v>
      </c>
      <c r="L1567" s="142">
        <f>(-2*POWER(2*9.81*G1567*ABS(K1567)/F1567,0.5))*(LOG10(($D$2/(3.7*G1567))+((2.51*$D$3*POWER(F1567,0.5))/(G1567*POWER(2*9.81*G1567*ABS(K1567),0.5)))))</f>
        <v>0.74643268860558021</v>
      </c>
      <c r="M1567" s="146">
        <f>+IF(K1567&lt;0,-H1567*L1567,H1567*L1567)</f>
        <v>-7.0935870390407699E-3</v>
      </c>
      <c r="N1567" s="142">
        <f>+M1567/K1567</f>
        <v>6.0657535859246032E-3</v>
      </c>
      <c r="O1567" s="311"/>
    </row>
    <row r="1568" spans="2:15" ht="15.75" hidden="1" x14ac:dyDescent="0.3">
      <c r="B1568" s="141"/>
      <c r="C1568" s="142"/>
      <c r="D1568" s="143"/>
      <c r="E1568" s="144"/>
      <c r="F1568" s="143"/>
      <c r="G1568" s="145"/>
      <c r="H1568" s="146"/>
      <c r="I1568" s="147"/>
      <c r="J1568" s="147"/>
      <c r="K1568" s="147"/>
      <c r="L1568" s="149" t="s">
        <v>166</v>
      </c>
      <c r="M1568" s="150">
        <f>+SUM(M1566:M1567)-C1566</f>
        <v>1.0798888105049802E-6</v>
      </c>
      <c r="N1568" s="151">
        <f>+SUM(N1566:N1567)</f>
        <v>9.6168302046185771E-3</v>
      </c>
      <c r="O1568" s="311"/>
    </row>
    <row r="1569" spans="2:15" hidden="1" x14ac:dyDescent="0.25">
      <c r="B1569" s="141"/>
      <c r="C1569" s="142"/>
      <c r="D1569" s="143"/>
      <c r="E1569" s="144"/>
      <c r="F1569" s="142"/>
      <c r="G1569" s="142"/>
      <c r="H1569" s="146"/>
      <c r="I1569" s="152"/>
      <c r="J1569" s="142"/>
      <c r="K1569" s="142"/>
      <c r="L1569" s="142"/>
      <c r="M1569" s="142"/>
      <c r="N1569" s="142"/>
      <c r="O1569" s="312"/>
    </row>
    <row r="1570" spans="2:15" hidden="1" x14ac:dyDescent="0.25">
      <c r="B1570" s="154" t="s">
        <v>128</v>
      </c>
      <c r="C1570" s="142">
        <f>3.73/1000</f>
        <v>3.7299999999999998E-3</v>
      </c>
      <c r="D1570" s="147">
        <f>+D1531+O1531</f>
        <v>335.29239447619113</v>
      </c>
      <c r="E1570" s="144" t="s">
        <v>138</v>
      </c>
      <c r="F1570" s="143">
        <v>240.22</v>
      </c>
      <c r="G1570" s="155">
        <f>110/1000</f>
        <v>0.11</v>
      </c>
      <c r="H1570" s="146">
        <f>+PI()*G1570^2/4</f>
        <v>9.5033177771091243E-3</v>
      </c>
      <c r="I1570" s="156">
        <f>+D1566+O1566</f>
        <v>336.4620676593056</v>
      </c>
      <c r="J1570" s="147">
        <f>+D1570</f>
        <v>335.29239447619113</v>
      </c>
      <c r="K1570" s="147">
        <f>+I1570-J1570</f>
        <v>1.1696731831144689</v>
      </c>
      <c r="L1570" s="142">
        <f>(-2*POWER(2*9.81*G1570*ABS(K1570)/F1570,0.5))*(LOG10(($D$2/(3.7*G1570))+((2.51*$D$3*POWER(F1570,0.5))/(G1570*POWER(2*9.81*G1570*ABS(K1570),0.5)))))</f>
        <v>0.74651276939116318</v>
      </c>
      <c r="M1570" s="146">
        <f>+IF(K1570&lt;0,-H1570*L1570,H1570*L1570)</f>
        <v>7.0943480721940054E-3</v>
      </c>
      <c r="N1570" s="142">
        <f>+M1570/K1570</f>
        <v>6.0652395682903541E-3</v>
      </c>
      <c r="O1570" s="311">
        <f>2*M1573/N1573</f>
        <v>3.2825698105722593E-4</v>
      </c>
    </row>
    <row r="1571" spans="2:15" hidden="1" x14ac:dyDescent="0.25">
      <c r="B1571" s="141"/>
      <c r="C1571" s="142"/>
      <c r="D1571" s="143"/>
      <c r="E1571" s="144" t="s">
        <v>139</v>
      </c>
      <c r="F1571" s="147">
        <v>237.3</v>
      </c>
      <c r="G1571" s="155">
        <f>110/1000</f>
        <v>0.11</v>
      </c>
      <c r="H1571" s="146">
        <f>+PI()*G1571^2/4</f>
        <v>9.5033177771091243E-3</v>
      </c>
      <c r="I1571" s="156">
        <f>+D1536+O1536</f>
        <v>335.0996013252327</v>
      </c>
      <c r="J1571" s="147">
        <f>+D1570</f>
        <v>335.29239447619113</v>
      </c>
      <c r="K1571" s="147">
        <f>+I1571-J1571</f>
        <v>-0.19279315095843685</v>
      </c>
      <c r="L1571" s="142">
        <f>(-2*POWER(2*9.81*G1571*ABS(K1571)/F1571,0.5))*(LOG10(($D$2/(3.7*G1571))+((2.51*$D$3*POWER(F1571,0.5))/(G1571*POWER(2*9.81*G1571*ABS(K1571),0.5)))))</f>
        <v>0.2727194437854919</v>
      </c>
      <c r="M1571" s="146">
        <f>+IF(K1571&lt;0,-H1571*L1571,H1571*L1571)</f>
        <v>-2.5917395382899777E-3</v>
      </c>
      <c r="N1571" s="142">
        <f>+M1571/K1571</f>
        <v>1.3443110014051877E-2</v>
      </c>
      <c r="O1571" s="311"/>
    </row>
    <row r="1572" spans="2:15" hidden="1" x14ac:dyDescent="0.25">
      <c r="B1572" s="141"/>
      <c r="C1572" s="142"/>
      <c r="D1572" s="143"/>
      <c r="E1572" s="144" t="s">
        <v>112</v>
      </c>
      <c r="F1572" s="143">
        <v>401.36</v>
      </c>
      <c r="G1572" s="155">
        <f>110/1000</f>
        <v>0.11</v>
      </c>
      <c r="H1572" s="146">
        <f>+PI()*G1572^2/4</f>
        <v>9.5033177771091243E-3</v>
      </c>
      <c r="I1572" s="156">
        <f>+D1544+O1544</f>
        <v>335.25372336087327</v>
      </c>
      <c r="J1572" s="147">
        <f>+D1570</f>
        <v>335.29239447619113</v>
      </c>
      <c r="K1572" s="147">
        <f>+I1572-J1572</f>
        <v>-3.8671115317868043E-2</v>
      </c>
      <c r="L1572" s="142">
        <f>(-2*POWER(2*9.81*G1572*ABS(K1572)/F1572,0.5))*(LOG10(($D$2/(3.7*G1572))+((2.51*$D$3*POWER(F1572,0.5))/(G1572*POWER(2*9.81*G1572*ABS(K1572),0.5)))))</f>
        <v>8.0619732011884535E-2</v>
      </c>
      <c r="M1572" s="146">
        <f>+IF(K1572&lt;0,-H1572*L1572,H1572*L1572)</f>
        <v>-7.661549324143158E-4</v>
      </c>
      <c r="N1572" s="142">
        <f>+M1572/K1572</f>
        <v>1.9812072295218048E-2</v>
      </c>
      <c r="O1572" s="311"/>
    </row>
    <row r="1573" spans="2:15" ht="15.75" hidden="1" x14ac:dyDescent="0.3">
      <c r="B1573" s="141"/>
      <c r="C1573" s="142"/>
      <c r="D1573" s="143"/>
      <c r="E1573" s="144"/>
      <c r="F1573" s="143"/>
      <c r="G1573" s="155"/>
      <c r="H1573" s="146"/>
      <c r="I1573" s="156"/>
      <c r="J1573" s="147"/>
      <c r="K1573" s="147"/>
      <c r="L1573" s="149" t="s">
        <v>166</v>
      </c>
      <c r="M1573" s="150">
        <f>+SUM(M1570:M1572)-C1570</f>
        <v>6.4536014897122185E-6</v>
      </c>
      <c r="N1573" s="151">
        <f>+SUM(N1570:N1572)</f>
        <v>3.9320421877560283E-2</v>
      </c>
      <c r="O1573" s="312"/>
    </row>
    <row r="1574" spans="2:15" hidden="1" x14ac:dyDescent="0.25">
      <c r="B1574" s="141"/>
      <c r="C1574" s="142"/>
      <c r="D1574" s="143"/>
      <c r="E1574" s="144"/>
      <c r="F1574" s="142"/>
      <c r="G1574" s="142"/>
      <c r="H1574" s="146"/>
      <c r="I1574" s="152"/>
      <c r="J1574" s="143"/>
      <c r="K1574" s="142"/>
      <c r="L1574" s="142"/>
      <c r="M1574" s="142"/>
      <c r="N1574" s="142"/>
      <c r="O1574" s="312"/>
    </row>
    <row r="1575" spans="2:15" hidden="1" x14ac:dyDescent="0.25">
      <c r="B1575" s="154" t="s">
        <v>141</v>
      </c>
      <c r="C1575" s="179">
        <f>1.9/1000</f>
        <v>1.9E-3</v>
      </c>
      <c r="D1575" s="147">
        <f>+D1536+O1536</f>
        <v>335.0996013252327</v>
      </c>
      <c r="E1575" s="144" t="s">
        <v>139</v>
      </c>
      <c r="F1575" s="147">
        <v>237.3</v>
      </c>
      <c r="G1575" s="155">
        <f>110/1000</f>
        <v>0.11</v>
      </c>
      <c r="H1575" s="146">
        <f>+PI()*G1575^2/4</f>
        <v>9.5033177771091243E-3</v>
      </c>
      <c r="I1575" s="156">
        <f>+D1570+O1570</f>
        <v>335.29272273317218</v>
      </c>
      <c r="J1575" s="147">
        <f>+D1575</f>
        <v>335.0996013252327</v>
      </c>
      <c r="K1575" s="147">
        <f>+I1575-J1575</f>
        <v>0.19312140793948629</v>
      </c>
      <c r="L1575" s="142">
        <f>(-2*POWER(2*9.81*G1575*ABS(K1575)/F1575,0.5))*(LOG10(($D$2/(3.7*G1575))+((2.51*$D$3*POWER(F1575,0.5))/(G1575*POWER(2*9.81*G1575*ABS(K1575),0.5)))))</f>
        <v>0.27298227371803679</v>
      </c>
      <c r="M1575" s="146">
        <f>+IF(K1575&lt;0,-H1575*L1575,H1575*L1575)</f>
        <v>2.594237294660288E-3</v>
      </c>
      <c r="N1575" s="142">
        <f>+M1575/K1575</f>
        <v>1.3433193773489786E-2</v>
      </c>
      <c r="O1575" s="311">
        <f>2*M1577/N1577</f>
        <v>3.3216545972883821E-4</v>
      </c>
    </row>
    <row r="1576" spans="2:15" hidden="1" x14ac:dyDescent="0.25">
      <c r="B1576" s="141"/>
      <c r="C1576" s="142"/>
      <c r="D1576" s="143"/>
      <c r="E1576" s="144" t="s">
        <v>117</v>
      </c>
      <c r="F1576" s="143">
        <v>401.35</v>
      </c>
      <c r="G1576" s="143">
        <f>75/1000</f>
        <v>7.4999999999999997E-2</v>
      </c>
      <c r="H1576" s="146">
        <f>+PI()*G1576^2/4</f>
        <v>4.4178646691106467E-3</v>
      </c>
      <c r="I1576" s="156">
        <f>+D1540+O1540</f>
        <v>334.90103885373696</v>
      </c>
      <c r="J1576" s="147">
        <f>+D1575</f>
        <v>335.0996013252327</v>
      </c>
      <c r="K1576" s="147">
        <f>+I1576-J1576</f>
        <v>-0.19856247149573392</v>
      </c>
      <c r="L1576" s="142">
        <f>(-2*POWER(2*9.81*G1576*ABS(K1576)/F1576,0.5))*(LOG10(($D$2/(3.7*G1576))+((2.51*$D$3*POWER(F1576,0.5))/(G1576*POWER(2*9.81*G1576*ABS(K1576),0.5)))))</f>
        <v>0.15650727148429142</v>
      </c>
      <c r="M1576" s="146">
        <f>+IF(K1576&lt;0,-H1576*L1576,H1576*L1576)</f>
        <v>-6.9142794514935927E-4</v>
      </c>
      <c r="N1576" s="142">
        <f>+M1576/K1576</f>
        <v>3.4821683067347117E-3</v>
      </c>
      <c r="O1576" s="311"/>
    </row>
    <row r="1577" spans="2:15" ht="15.75" hidden="1" x14ac:dyDescent="0.3">
      <c r="B1577" s="141"/>
      <c r="C1577" s="142"/>
      <c r="D1577" s="143"/>
      <c r="E1577" s="144"/>
      <c r="F1577" s="142"/>
      <c r="G1577" s="142"/>
      <c r="H1577" s="146"/>
      <c r="I1577" s="152"/>
      <c r="J1577" s="143"/>
      <c r="K1577" s="142"/>
      <c r="L1577" s="149" t="s">
        <v>166</v>
      </c>
      <c r="M1577" s="150">
        <f>+SUM(M1575:M1576)-C1575</f>
        <v>2.8093495109287638E-6</v>
      </c>
      <c r="N1577" s="151">
        <f>+SUM(N1575:N1576)</f>
        <v>1.6915362080224497E-2</v>
      </c>
      <c r="O1577" s="312"/>
    </row>
    <row r="1578" spans="2:15" ht="15.75" hidden="1" x14ac:dyDescent="0.3">
      <c r="B1578" s="141"/>
      <c r="C1578" s="142"/>
      <c r="D1578" s="143"/>
      <c r="E1578" s="144"/>
      <c r="F1578" s="142"/>
      <c r="G1578" s="142"/>
      <c r="H1578" s="146"/>
      <c r="I1578" s="152"/>
      <c r="J1578" s="143"/>
      <c r="K1578" s="142"/>
      <c r="L1578" s="149"/>
      <c r="M1578" s="150"/>
      <c r="N1578" s="151"/>
      <c r="O1578" s="312"/>
    </row>
    <row r="1579" spans="2:15" hidden="1" x14ac:dyDescent="0.25">
      <c r="B1579" s="154" t="s">
        <v>145</v>
      </c>
      <c r="C1579" s="143">
        <f>1.95/1000</f>
        <v>1.9499999999999999E-3</v>
      </c>
      <c r="D1579" s="147">
        <f>+D1540+O1540</f>
        <v>334.90103885373696</v>
      </c>
      <c r="E1579" s="144" t="s">
        <v>117</v>
      </c>
      <c r="F1579" s="143">
        <v>401.35</v>
      </c>
      <c r="G1579" s="143">
        <f>75/1000</f>
        <v>7.4999999999999997E-2</v>
      </c>
      <c r="H1579" s="146">
        <f>+PI()*G1579^2/4</f>
        <v>4.4178646691106467E-3</v>
      </c>
      <c r="I1579" s="147">
        <f>+D1575+O1575</f>
        <v>335.09993349069242</v>
      </c>
      <c r="J1579" s="147">
        <f>+D1579</f>
        <v>334.90103885373696</v>
      </c>
      <c r="K1579" s="147">
        <f>+I1579-J1579</f>
        <v>0.19889463695545828</v>
      </c>
      <c r="L1579" s="262">
        <f>(-2*POWER(2*9.81*G1579*ABS(K1579)/F1579,0.5))*(LOG10(($D$2/(3.7*G1579))+((2.51*$D$3*POWER(F1579,0.5))/(G1579*POWER(2*9.81*G1579*ABS(K1579),0.5)))))</f>
        <v>0.15665764158880138</v>
      </c>
      <c r="M1579" s="146">
        <f>+IF(K1579&lt;0,-H1579*L1579,H1579*L1579)</f>
        <v>6.9209225992136433E-4</v>
      </c>
      <c r="N1579" s="142">
        <f>+M1579/K1579</f>
        <v>3.4796929194041357E-3</v>
      </c>
      <c r="O1579" s="311">
        <f>2*M1581/N1581</f>
        <v>3.3375537061562514E-4</v>
      </c>
    </row>
    <row r="1580" spans="2:15" hidden="1" x14ac:dyDescent="0.25">
      <c r="B1580" s="141"/>
      <c r="C1580" s="142"/>
      <c r="D1580" s="143"/>
      <c r="E1580" s="144" t="s">
        <v>167</v>
      </c>
      <c r="F1580" s="143">
        <v>249.85</v>
      </c>
      <c r="G1580" s="143">
        <f>75/1000</f>
        <v>7.4999999999999997E-2</v>
      </c>
      <c r="H1580" s="146">
        <f>+PI()*G1580^2/4</f>
        <v>4.4178646691106467E-3</v>
      </c>
      <c r="I1580" s="147">
        <f>+D1544+O1544</f>
        <v>335.25372336087327</v>
      </c>
      <c r="J1580" s="147">
        <f>+D1579</f>
        <v>334.90103885373696</v>
      </c>
      <c r="K1580" s="147">
        <f>+I1580-J1580</f>
        <v>0.35268450713630273</v>
      </c>
      <c r="L1580" s="142">
        <f>(-2*POWER(2*9.81*G1580*ABS(K1580)/F1580,0.5))*(LOG10(($D$2/(3.7*G1580))+((2.51*$D$3*POWER(F1580,0.5))/(G1580*POWER(2*9.81*G1580*ABS(K1580),0.5)))))</f>
        <v>0.28499835804130813</v>
      </c>
      <c r="M1580" s="146">
        <f>+IF(K1580&lt;0,-H1580*L1580,H1580*L1580)</f>
        <v>1.2590841767452414E-3</v>
      </c>
      <c r="N1580" s="142">
        <f>+M1580/K1580</f>
        <v>3.5700013787638269E-3</v>
      </c>
      <c r="O1580" s="311"/>
    </row>
    <row r="1581" spans="2:15" ht="15.75" hidden="1" x14ac:dyDescent="0.3">
      <c r="B1581" s="141"/>
      <c r="C1581" s="142"/>
      <c r="D1581" s="152"/>
      <c r="E1581" s="144"/>
      <c r="F1581" s="142"/>
      <c r="G1581" s="142"/>
      <c r="H1581" s="146"/>
      <c r="I1581" s="152"/>
      <c r="J1581" s="143"/>
      <c r="K1581" s="142"/>
      <c r="L1581" s="149" t="s">
        <v>166</v>
      </c>
      <c r="M1581" s="150">
        <f>+SUM(M1579:M1580)-C1579</f>
        <v>1.1764366666059539E-6</v>
      </c>
      <c r="N1581" s="151">
        <f>+SUM(N1579:N1580)</f>
        <v>7.049694298167963E-3</v>
      </c>
      <c r="O1581" s="312"/>
    </row>
    <row r="1582" spans="2:15" hidden="1" x14ac:dyDescent="0.25">
      <c r="B1582" s="141"/>
      <c r="C1582" s="142"/>
      <c r="D1582" s="152"/>
      <c r="E1582" s="144"/>
      <c r="F1582" s="142"/>
      <c r="G1582" s="142"/>
      <c r="H1582" s="146"/>
      <c r="I1582" s="152"/>
      <c r="J1582" s="143"/>
      <c r="K1582" s="142"/>
      <c r="L1582" s="142"/>
      <c r="M1582" s="142"/>
      <c r="N1582" s="142"/>
      <c r="O1582" s="312"/>
    </row>
    <row r="1583" spans="2:15" hidden="1" x14ac:dyDescent="0.25">
      <c r="B1583" s="154" t="s">
        <v>146</v>
      </c>
      <c r="C1583" s="143">
        <f>4.52/1000</f>
        <v>4.5199999999999997E-3</v>
      </c>
      <c r="D1583" s="156">
        <f>+D1544+O1544</f>
        <v>335.25372336087327</v>
      </c>
      <c r="E1583" s="144" t="s">
        <v>112</v>
      </c>
      <c r="F1583" s="143">
        <v>401.36</v>
      </c>
      <c r="G1583" s="145">
        <f>110/1000</f>
        <v>0.11</v>
      </c>
      <c r="H1583" s="146">
        <f>+PI()*G1583^2/4</f>
        <v>9.5033177771091243E-3</v>
      </c>
      <c r="I1583" s="156">
        <f>+D1570+O1570</f>
        <v>335.29272273317218</v>
      </c>
      <c r="J1583" s="147">
        <f>+D1583</f>
        <v>335.25372336087327</v>
      </c>
      <c r="K1583" s="147">
        <f>+I1583-J1583</f>
        <v>3.8999372298917478E-2</v>
      </c>
      <c r="L1583" s="142">
        <f>(-2*POWER(2*9.81*G1583*ABS(K1583)/F1583,0.5))*(LOG10(($D$2/(3.7*G1583))+((2.51*$D$3*POWER(F1583,0.5))/(G1583*POWER(2*9.81*G1583*ABS(K1583),0.5)))))</f>
        <v>8.101421348562432E-2</v>
      </c>
      <c r="M1583" s="146">
        <f>+IF(K1583&lt;0,-H1583*L1583,H1583*L1583)</f>
        <v>7.6990381521644736E-4</v>
      </c>
      <c r="N1583" s="142">
        <f>+M1583/K1583</f>
        <v>1.9741441203601575E-2</v>
      </c>
      <c r="O1583" s="311">
        <f>2*M1587/N1587</f>
        <v>3.1378222525842625E-4</v>
      </c>
    </row>
    <row r="1584" spans="2:15" hidden="1" x14ac:dyDescent="0.25">
      <c r="B1584" s="141"/>
      <c r="C1584" s="142"/>
      <c r="D1584" s="152"/>
      <c r="E1584" s="144" t="s">
        <v>167</v>
      </c>
      <c r="F1584" s="143">
        <v>249.85</v>
      </c>
      <c r="G1584" s="145">
        <f>75/1000</f>
        <v>7.4999999999999997E-2</v>
      </c>
      <c r="H1584" s="146">
        <f>+PI()*G1584^2/4</f>
        <v>4.4178646691106467E-3</v>
      </c>
      <c r="I1584" s="156">
        <f>+D1579+O1579</f>
        <v>334.90137260910757</v>
      </c>
      <c r="J1584" s="147">
        <f>+D1583</f>
        <v>335.25372336087327</v>
      </c>
      <c r="K1584" s="147">
        <f>+I1584-J1584</f>
        <v>-0.35235075176569808</v>
      </c>
      <c r="L1584" s="142">
        <f>(-2*POWER(2*9.81*G1584*ABS(K1584)/F1584,0.5))*(LOG10(($D$2/(3.7*G1584))+((2.51*$D$3*POWER(F1584,0.5))/(G1584*POWER(2*9.81*G1584*ABS(K1584),0.5)))))</f>
        <v>0.28484487964759664</v>
      </c>
      <c r="M1584" s="146">
        <f>+IF(K1584&lt;0,-H1584*L1584,H1584*L1584)</f>
        <v>-1.2584061299721915E-3</v>
      </c>
      <c r="N1584" s="142">
        <f>+M1584/K1584</f>
        <v>3.5714586208943047E-3</v>
      </c>
      <c r="O1584" s="311"/>
    </row>
    <row r="1585" spans="2:15" hidden="1" x14ac:dyDescent="0.25">
      <c r="B1585" s="141"/>
      <c r="C1585" s="142"/>
      <c r="D1585" s="152"/>
      <c r="E1585" s="144" t="s">
        <v>140</v>
      </c>
      <c r="F1585" s="143">
        <v>298.01</v>
      </c>
      <c r="G1585" s="145">
        <f>63/1000</f>
        <v>6.3E-2</v>
      </c>
      <c r="H1585" s="146">
        <f>+PI()*G1585^2/4</f>
        <v>3.1172453105244723E-3</v>
      </c>
      <c r="I1585" s="156">
        <f>+D1550+O1550</f>
        <v>335.2148060203956</v>
      </c>
      <c r="J1585" s="147">
        <f>+D1583</f>
        <v>335.25372336087327</v>
      </c>
      <c r="K1585" s="147">
        <f>+I1585-J1585</f>
        <v>-3.891734047766704E-2</v>
      </c>
      <c r="L1585" s="142">
        <f>(-2*POWER(2*9.81*G1585*ABS(K1585)/F1585,0.5))*(LOG10(($D$2/(3.7*G1585))+((2.51*$D$3*POWER(F1585,0.5))/(G1585*POWER(2*9.81*G1585*ABS(K1585),0.5)))))</f>
        <v>6.3485542937332731E-2</v>
      </c>
      <c r="M1585" s="146">
        <f>+IF(K1585&lt;0,-H1585*L1585,H1585*L1585)</f>
        <v>-1.9790001100750048E-4</v>
      </c>
      <c r="N1585" s="142">
        <f>+M1585/K1585</f>
        <v>5.085137077161443E-3</v>
      </c>
      <c r="O1585" s="311"/>
    </row>
    <row r="1586" spans="2:15" hidden="1" x14ac:dyDescent="0.25">
      <c r="B1586" s="141"/>
      <c r="C1586" s="142"/>
      <c r="D1586" s="142"/>
      <c r="E1586" s="144" t="s">
        <v>168</v>
      </c>
      <c r="F1586" s="143">
        <v>184.94</v>
      </c>
      <c r="G1586" s="145">
        <f>110/1000</f>
        <v>0.11</v>
      </c>
      <c r="H1586" s="146">
        <f>+PI()*G1586^2/4</f>
        <v>9.5033177771091243E-3</v>
      </c>
      <c r="I1586" s="156">
        <f>+D1558+O1558</f>
        <v>335.77291774983195</v>
      </c>
      <c r="J1586" s="147">
        <f>+D1583</f>
        <v>335.25372336087327</v>
      </c>
      <c r="K1586" s="147">
        <f>+I1586-J1586</f>
        <v>0.51919438895868097</v>
      </c>
      <c r="L1586" s="142">
        <f>(-2*POWER(2*9.81*G1586*ABS(K1586)/F1586,0.5))*(LOG10(($D$2/(3.7*G1586))+((2.51*$D$3*POWER(F1586,0.5))/(G1586*POWER(2*9.81*G1586*ABS(K1586),0.5)))))</f>
        <v>0.5484855868374503</v>
      </c>
      <c r="M1586" s="146">
        <f>+IF(K1586&lt;0,-H1586*L1586,H1586*L1586)</f>
        <v>5.212432827880472E-3</v>
      </c>
      <c r="N1586" s="142">
        <f>+M1586/K1586</f>
        <v>1.0039462942453512E-2</v>
      </c>
      <c r="O1586" s="311"/>
    </row>
    <row r="1587" spans="2:15" ht="15.75" hidden="1" x14ac:dyDescent="0.3">
      <c r="B1587" s="141"/>
      <c r="C1587" s="142"/>
      <c r="D1587" s="142"/>
      <c r="E1587" s="142"/>
      <c r="F1587" s="142"/>
      <c r="G1587" s="142"/>
      <c r="H1587" s="146"/>
      <c r="I1587" s="152"/>
      <c r="J1587" s="143"/>
      <c r="K1587" s="142"/>
      <c r="L1587" s="149" t="s">
        <v>166</v>
      </c>
      <c r="M1587" s="150">
        <f>+SUM(M1583:M1586)-C1583</f>
        <v>6.0305021172277554E-6</v>
      </c>
      <c r="N1587" s="151">
        <f>+SUM(N1583:N1586)</f>
        <v>3.8437499844110837E-2</v>
      </c>
      <c r="O1587" s="312"/>
    </row>
    <row r="1588" spans="2:15" hidden="1" x14ac:dyDescent="0.25">
      <c r="B1588" s="141"/>
      <c r="C1588" s="142"/>
      <c r="D1588" s="142"/>
      <c r="E1588" s="142"/>
      <c r="F1588" s="142"/>
      <c r="G1588" s="142"/>
      <c r="H1588" s="146"/>
      <c r="I1588" s="142"/>
      <c r="J1588" s="143"/>
      <c r="K1588" s="142"/>
      <c r="L1588" s="142"/>
      <c r="M1588" s="142"/>
      <c r="N1588" s="142"/>
      <c r="O1588" s="312"/>
    </row>
    <row r="1589" spans="2:15" hidden="1" x14ac:dyDescent="0.25">
      <c r="B1589" s="154" t="s">
        <v>147</v>
      </c>
      <c r="C1589" s="142">
        <f>0.79/1000</f>
        <v>7.9000000000000001E-4</v>
      </c>
      <c r="D1589" s="147">
        <f>+D1550+O1550</f>
        <v>335.2148060203956</v>
      </c>
      <c r="E1589" s="144" t="s">
        <v>140</v>
      </c>
      <c r="F1589" s="143">
        <v>298.01</v>
      </c>
      <c r="G1589" s="143">
        <f>63/1000</f>
        <v>6.3E-2</v>
      </c>
      <c r="H1589" s="146">
        <f>+PI()*G1589^2/4</f>
        <v>3.1172453105244723E-3</v>
      </c>
      <c r="I1589" s="147">
        <f>+D1583+O1583</f>
        <v>335.25403714309851</v>
      </c>
      <c r="J1589" s="147">
        <f>+D1589</f>
        <v>335.2148060203956</v>
      </c>
      <c r="K1589" s="147">
        <f>+I1589-J1589</f>
        <v>3.92311227029154E-2</v>
      </c>
      <c r="L1589" s="142">
        <f>(-2*POWER(2*9.81*G1589*ABS(K1589)/F1589,0.5))*(LOG10(($D$2/(3.7*G1589))+((2.51*$D$3*POWER(F1589,0.5))/(G1589*POWER(2*9.81*G1589*ABS(K1589),0.5)))))</f>
        <v>6.3785362077721189E-2</v>
      </c>
      <c r="M1589" s="146">
        <f>+IF(K1589&lt;0,-H1589*L1589,H1589*L1589)</f>
        <v>1.988346208168819E-4</v>
      </c>
      <c r="N1589" s="142">
        <f>+M1589/K1589</f>
        <v>5.0682878061530934E-3</v>
      </c>
      <c r="O1589" s="311">
        <f>2*M1591/N1591</f>
        <v>3.1648243267091308E-4</v>
      </c>
    </row>
    <row r="1590" spans="2:15" hidden="1" x14ac:dyDescent="0.25">
      <c r="B1590" s="141"/>
      <c r="C1590" s="142"/>
      <c r="D1590" s="142"/>
      <c r="E1590" s="144" t="s">
        <v>169</v>
      </c>
      <c r="F1590" s="143">
        <v>119.71</v>
      </c>
      <c r="G1590" s="143">
        <f>63/1000</f>
        <v>6.3E-2</v>
      </c>
      <c r="H1590" s="146">
        <f>+PI()*G1590^2/4</f>
        <v>3.1172453105244723E-3</v>
      </c>
      <c r="I1590" s="147">
        <f>+D1554+O1554</f>
        <v>335.31839545491283</v>
      </c>
      <c r="J1590" s="147">
        <f>+D1589</f>
        <v>335.2148060203956</v>
      </c>
      <c r="K1590" s="147">
        <f>+I1590-J1590</f>
        <v>0.10358943451723235</v>
      </c>
      <c r="L1590" s="142">
        <f>(-2*POWER(2*9.81*G1590*ABS(K1590)/F1590,0.5))*(LOG10(($D$2/(3.7*G1590))+((2.51*$D$3*POWER(F1590,0.5))/(G1590*POWER(2*9.81*G1590*ABS(K1590),0.5)))))</f>
        <v>0.19019133675982614</v>
      </c>
      <c r="M1590" s="146">
        <f>+IF(K1590&lt;0,-H1590*L1590,H1590*L1590)</f>
        <v>5.9287305261694872E-4</v>
      </c>
      <c r="N1590" s="142">
        <f>+M1590/K1590</f>
        <v>5.723296544478413E-3</v>
      </c>
      <c r="O1590" s="311"/>
    </row>
    <row r="1591" spans="2:15" ht="15.75" hidden="1" x14ac:dyDescent="0.3">
      <c r="B1591" s="141"/>
      <c r="C1591" s="142"/>
      <c r="D1591" s="142"/>
      <c r="E1591" s="142"/>
      <c r="F1591" s="142"/>
      <c r="G1591" s="142"/>
      <c r="H1591" s="146"/>
      <c r="I1591" s="142"/>
      <c r="J1591" s="142"/>
      <c r="K1591" s="142"/>
      <c r="L1591" s="149" t="s">
        <v>166</v>
      </c>
      <c r="M1591" s="150">
        <f>+SUM(M1589:M1590)-C1589</f>
        <v>1.7076734338306076E-6</v>
      </c>
      <c r="N1591" s="151">
        <f>+SUM(N1589:N1590)</f>
        <v>1.0791584350631506E-2</v>
      </c>
      <c r="O1591" s="312"/>
    </row>
    <row r="1592" spans="2:15" hidden="1" x14ac:dyDescent="0.25">
      <c r="B1592" s="141"/>
      <c r="C1592" s="142"/>
      <c r="D1592" s="142"/>
      <c r="E1592" s="142"/>
      <c r="F1592" s="142"/>
      <c r="G1592" s="142"/>
      <c r="H1592" s="146"/>
      <c r="I1592" s="142"/>
      <c r="J1592" s="142"/>
      <c r="K1592" s="142"/>
      <c r="L1592" s="142"/>
      <c r="M1592" s="142"/>
      <c r="N1592" s="142"/>
      <c r="O1592" s="312"/>
    </row>
    <row r="1593" spans="2:15" hidden="1" x14ac:dyDescent="0.25">
      <c r="B1593" s="154" t="s">
        <v>148</v>
      </c>
      <c r="C1593" s="142">
        <f>0.76/1000</f>
        <v>7.6000000000000004E-4</v>
      </c>
      <c r="D1593" s="147">
        <f>+D1554+O1554</f>
        <v>335.31839545491283</v>
      </c>
      <c r="E1593" s="144" t="s">
        <v>169</v>
      </c>
      <c r="F1593" s="143">
        <v>119.71</v>
      </c>
      <c r="G1593" s="143">
        <f>63/1000</f>
        <v>6.3E-2</v>
      </c>
      <c r="H1593" s="146">
        <f>+PI()*G1593^2/4</f>
        <v>3.1172453105244723E-3</v>
      </c>
      <c r="I1593" s="147">
        <f>+D1589+O1589</f>
        <v>335.21512250282825</v>
      </c>
      <c r="J1593" s="261">
        <f>+D1593</f>
        <v>335.31839545491283</v>
      </c>
      <c r="K1593" s="147">
        <f>+I1593-J1593</f>
        <v>-0.10327295208458054</v>
      </c>
      <c r="L1593" s="142">
        <f>(-2*POWER(2*9.81*G1593*ABS(K1593)/F1593,0.5))*(LOG10(($D$2/(3.7*G1593))+((2.51*$D$3*POWER(F1593,0.5))/(G1593*POWER(2*9.81*G1593*ABS(K1593),0.5)))))</f>
        <v>0.18985741341900697</v>
      </c>
      <c r="M1593" s="146">
        <f>+IF(K1593&lt;0,-H1593*L1593,H1593*L1593)</f>
        <v>-5.9183213164870554E-4</v>
      </c>
      <c r="N1593" s="142">
        <f>+M1593/K1593</f>
        <v>5.7307564052589011E-3</v>
      </c>
      <c r="O1593" s="311">
        <f>2*M1595/N1595</f>
        <v>2.9887695256611936E-4</v>
      </c>
    </row>
    <row r="1594" spans="2:15" hidden="1" x14ac:dyDescent="0.25">
      <c r="B1594" s="141"/>
      <c r="C1594" s="142"/>
      <c r="D1594" s="142"/>
      <c r="E1594" s="144" t="s">
        <v>122</v>
      </c>
      <c r="F1594" s="143">
        <v>283.68</v>
      </c>
      <c r="G1594" s="143">
        <f>75/1000</f>
        <v>7.4999999999999997E-2</v>
      </c>
      <c r="H1594" s="146">
        <f>+PI()*G1594^2/4</f>
        <v>4.4178646691106467E-3</v>
      </c>
      <c r="I1594" s="147">
        <f>+D1558+O1558</f>
        <v>335.77291774983195</v>
      </c>
      <c r="J1594" s="261">
        <f>+D1593</f>
        <v>335.31839545491283</v>
      </c>
      <c r="K1594" s="147">
        <f>+I1594-J1594</f>
        <v>0.45452229491911567</v>
      </c>
      <c r="L1594" s="262">
        <f>(-2*POWER(2*9.81*G1594*ABS(K1594)/F1594,0.5))*(LOG10(($D$2/(3.7*G1594))+((2.51*$D$3*POWER(F1594,0.5))/(G1594*POWER(2*9.81*G1594*ABS(K1594),0.5)))))</f>
        <v>0.30628675018318513</v>
      </c>
      <c r="M1594" s="146">
        <f>+IF(K1594&lt;0,-H1594*L1594,H1594*L1594)</f>
        <v>1.3531334122510125E-3</v>
      </c>
      <c r="N1594" s="142">
        <f>+M1594/K1594</f>
        <v>2.9770451909115017E-3</v>
      </c>
      <c r="O1594" s="311"/>
    </row>
    <row r="1595" spans="2:15" ht="15.75" hidden="1" x14ac:dyDescent="0.3">
      <c r="B1595" s="141"/>
      <c r="C1595" s="142"/>
      <c r="D1595" s="142"/>
      <c r="E1595" s="142"/>
      <c r="F1595" s="142"/>
      <c r="G1595" s="142"/>
      <c r="H1595" s="142"/>
      <c r="I1595" s="142"/>
      <c r="J1595" s="142"/>
      <c r="K1595" s="142"/>
      <c r="L1595" s="149" t="s">
        <v>166</v>
      </c>
      <c r="M1595" s="150">
        <f>+SUM(M1593:M1594)-C1593</f>
        <v>1.3012806023068998E-6</v>
      </c>
      <c r="N1595" s="151">
        <f>+SUM(N1593:N1594)</f>
        <v>8.7078015961704024E-3</v>
      </c>
      <c r="O1595" s="312"/>
    </row>
    <row r="1596" spans="2:15" hidden="1" x14ac:dyDescent="0.25">
      <c r="B1596" s="154"/>
      <c r="C1596" s="142"/>
      <c r="D1596" s="142"/>
      <c r="E1596" s="142"/>
      <c r="F1596" s="142"/>
      <c r="G1596" s="142"/>
      <c r="H1596" s="142"/>
      <c r="I1596" s="142"/>
      <c r="J1596" s="142"/>
      <c r="K1596" s="142"/>
      <c r="L1596" s="142"/>
      <c r="M1596" s="142"/>
      <c r="N1596" s="142"/>
      <c r="O1596" s="312"/>
    </row>
    <row r="1597" spans="2:15" hidden="1" x14ac:dyDescent="0.25">
      <c r="B1597" s="154" t="s">
        <v>142</v>
      </c>
      <c r="C1597" s="142">
        <f>3.71/1000</f>
        <v>3.7099999999999998E-3</v>
      </c>
      <c r="D1597" s="147">
        <f>+D1558+O1558</f>
        <v>335.77291774983195</v>
      </c>
      <c r="E1597" s="144" t="s">
        <v>168</v>
      </c>
      <c r="F1597" s="143">
        <v>184.94</v>
      </c>
      <c r="G1597" s="145">
        <f>110/1000</f>
        <v>0.11</v>
      </c>
      <c r="H1597" s="146">
        <f>+PI()*G1597^2/4</f>
        <v>9.5033177771091243E-3</v>
      </c>
      <c r="I1597" s="147">
        <f>+D1583+O1583</f>
        <v>335.25403714309851</v>
      </c>
      <c r="J1597" s="261">
        <f>+D1597</f>
        <v>335.77291774983195</v>
      </c>
      <c r="K1597" s="147">
        <f>+I1597-J1597</f>
        <v>-0.51888060673343261</v>
      </c>
      <c r="L1597" s="262">
        <f>(-2*POWER(2*9.81*G1597*ABS(K1597)/F1597,0.5))*(LOG10(($D$2/(3.7*G1597))+((2.51*$D$3*POWER(F1597,0.5))/(G1597*POWER(2*9.81*G1597*ABS(K1597),0.5)))))</f>
        <v>0.5482996400993726</v>
      </c>
      <c r="M1597" s="146">
        <f>+IF(K1597&lt;0,-H1597*L1597,H1597*L1597)</f>
        <v>-5.2106657169389021E-3</v>
      </c>
      <c r="N1597" s="142">
        <f>+M1597/K1597</f>
        <v>1.004212847680354E-2</v>
      </c>
      <c r="O1597" s="311">
        <f>2*M1600/N1600</f>
        <v>2.5149977637645512E-4</v>
      </c>
    </row>
    <row r="1598" spans="2:15" hidden="1" x14ac:dyDescent="0.25">
      <c r="B1598" s="141"/>
      <c r="C1598" s="142"/>
      <c r="D1598" s="142"/>
      <c r="E1598" s="144" t="s">
        <v>171</v>
      </c>
      <c r="F1598" s="143">
        <v>283.68</v>
      </c>
      <c r="G1598" s="143">
        <f>75/1000</f>
        <v>7.4999999999999997E-2</v>
      </c>
      <c r="H1598" s="146">
        <f>+PI()*G1598^2/4</f>
        <v>4.4178646691106467E-3</v>
      </c>
      <c r="I1598" s="147">
        <f>+D1593+O1593</f>
        <v>335.3186943318654</v>
      </c>
      <c r="J1598" s="261">
        <f>+D1597</f>
        <v>335.77291774983195</v>
      </c>
      <c r="K1598" s="147">
        <f>+I1598-J1598</f>
        <v>-0.45422341796654564</v>
      </c>
      <c r="L1598" s="262">
        <f>(-2*POWER(2*9.81*G1598*ABS(K1598)/F1598,0.5))*(LOG10(($D$2/(3.7*G1598))+((2.51*$D$3*POWER(F1598,0.5))/(G1598*POWER(2*9.81*G1598*ABS(K1598),0.5)))))</f>
        <v>0.30617227262406388</v>
      </c>
      <c r="M1598" s="146">
        <f>+IF(K1598&lt;0,-H1598*L1598,H1598*L1598)</f>
        <v>-1.3526276658871648E-3</v>
      </c>
      <c r="N1598" s="142">
        <f>+M1598/K1598</f>
        <v>2.9778906423243642E-3</v>
      </c>
      <c r="O1598" s="311"/>
    </row>
    <row r="1599" spans="2:15" hidden="1" x14ac:dyDescent="0.25">
      <c r="B1599" s="141"/>
      <c r="C1599" s="142"/>
      <c r="D1599" s="142"/>
      <c r="E1599" s="144" t="s">
        <v>170</v>
      </c>
      <c r="F1599" s="143">
        <v>372.26</v>
      </c>
      <c r="G1599" s="145">
        <f>110/1000</f>
        <v>0.11</v>
      </c>
      <c r="H1599" s="146">
        <f>+PI()*G1599^2/4</f>
        <v>9.5033177771091243E-3</v>
      </c>
      <c r="I1599" s="147">
        <v>339.29610096713299</v>
      </c>
      <c r="J1599" s="261">
        <f>+D1597</f>
        <v>335.77291774983195</v>
      </c>
      <c r="K1599" s="147">
        <f>+I1599-J1599</f>
        <v>3.5231832173010389</v>
      </c>
      <c r="L1599" s="262">
        <f>(-2*POWER(2*9.81*G1599*ABS(K1599)/F1599,0.5))*(LOG10(($D$2/(3.7*G1599))+((2.51*$D$3*POWER(F1599,0.5))/(G1599*POWER(2*9.81*G1599*ABS(K1599),0.5)))))</f>
        <v>1.0812326428462453</v>
      </c>
      <c r="M1599" s="146">
        <f>+IF(K1599&lt;0,-H1599*L1599,H1599*L1599)</f>
        <v>1.0275297395951405E-2</v>
      </c>
      <c r="N1599" s="142">
        <f>+M1599/K1599</f>
        <v>2.9164811371413359E-3</v>
      </c>
      <c r="O1599" s="311"/>
    </row>
    <row r="1600" spans="2:15" ht="16.5" hidden="1" thickBot="1" x14ac:dyDescent="0.35">
      <c r="B1600" s="299"/>
      <c r="C1600" s="300"/>
      <c r="D1600" s="300"/>
      <c r="E1600" s="300"/>
      <c r="F1600" s="300"/>
      <c r="G1600" s="300"/>
      <c r="H1600" s="300"/>
      <c r="I1600" s="300"/>
      <c r="J1600" s="300"/>
      <c r="K1600" s="300"/>
      <c r="L1600" s="301" t="s">
        <v>166</v>
      </c>
      <c r="M1600" s="302">
        <f>+SUM(M1597:M1599)-C1597</f>
        <v>2.0040131253375171E-6</v>
      </c>
      <c r="N1600" s="303">
        <f>+SUM(N1597:N1599)</f>
        <v>1.5936500256269241E-2</v>
      </c>
      <c r="O1600" s="313"/>
    </row>
    <row r="1601" spans="2:15" hidden="1" x14ac:dyDescent="0.25"/>
    <row r="1602" spans="2:15" ht="15.75" hidden="1" thickBot="1" x14ac:dyDescent="0.3"/>
    <row r="1603" spans="2:15" ht="15.75" hidden="1" thickBot="1" x14ac:dyDescent="0.3">
      <c r="B1603" s="131">
        <f>+B1564+1</f>
        <v>42</v>
      </c>
      <c r="D1603" s="297"/>
    </row>
    <row r="1604" spans="2:15" ht="32.25" hidden="1" thickBot="1" x14ac:dyDescent="0.3">
      <c r="B1604" s="125" t="s">
        <v>151</v>
      </c>
      <c r="C1604" s="298" t="s">
        <v>161</v>
      </c>
      <c r="D1604" s="298" t="s">
        <v>153</v>
      </c>
      <c r="E1604" s="125" t="s">
        <v>152</v>
      </c>
      <c r="F1604" s="125" t="s">
        <v>78</v>
      </c>
      <c r="G1604" s="125" t="s">
        <v>115</v>
      </c>
      <c r="H1604" s="125" t="s">
        <v>154</v>
      </c>
      <c r="I1604" s="125" t="s">
        <v>155</v>
      </c>
      <c r="J1604" s="125" t="s">
        <v>156</v>
      </c>
      <c r="K1604" s="125" t="s">
        <v>157</v>
      </c>
      <c r="L1604" s="125" t="s">
        <v>82</v>
      </c>
      <c r="M1604" s="125" t="s">
        <v>164</v>
      </c>
      <c r="N1604" s="125" t="s">
        <v>158</v>
      </c>
      <c r="O1604" s="309" t="s">
        <v>165</v>
      </c>
    </row>
    <row r="1605" spans="2:15" hidden="1" x14ac:dyDescent="0.25">
      <c r="B1605" s="132" t="s">
        <v>127</v>
      </c>
      <c r="C1605" s="133">
        <f>2.97/1000</f>
        <v>2.97E-3</v>
      </c>
      <c r="D1605" s="134">
        <f>+D1566+O1566</f>
        <v>336.4620676593056</v>
      </c>
      <c r="E1605" s="135" t="s">
        <v>110</v>
      </c>
      <c r="F1605" s="136">
        <v>310.83</v>
      </c>
      <c r="G1605" s="137">
        <f>110/1000</f>
        <v>0.11</v>
      </c>
      <c r="H1605" s="138">
        <f>+PI()*G1605^2/4</f>
        <v>9.5033177771091243E-3</v>
      </c>
      <c r="I1605" s="134">
        <v>339.29610096713299</v>
      </c>
      <c r="J1605" s="134">
        <f>+D1605</f>
        <v>336.4620676593056</v>
      </c>
      <c r="K1605" s="134">
        <f>+I1605-J1605</f>
        <v>2.8340333078273829</v>
      </c>
      <c r="L1605" s="133">
        <f>(-2*POWER(2*9.81*G1605*ABS(K1605)/F1605,0.5))*(LOG10(($D$2/(3.7*G1605))+((2.51*$D$3*POWER(F1605,0.5))/(G1605*POWER(2*9.81*G1605*ABS(K1605),0.5)))))</f>
        <v>1.0590220730290594</v>
      </c>
      <c r="M1605" s="139">
        <f>+IF(K1605&lt;0,-H1605*L1605,H1605*L1605)</f>
        <v>1.0064223292968017E-2</v>
      </c>
      <c r="N1605" s="133">
        <f>+M1605/K1605</f>
        <v>3.5512014855899549E-3</v>
      </c>
      <c r="O1605" s="310">
        <f>2*M1607/N1607</f>
        <v>2.0538017247951043E-4</v>
      </c>
    </row>
    <row r="1606" spans="2:15" hidden="1" x14ac:dyDescent="0.25">
      <c r="B1606" s="141"/>
      <c r="C1606" s="142"/>
      <c r="D1606" s="143"/>
      <c r="E1606" s="144" t="s">
        <v>138</v>
      </c>
      <c r="F1606" s="143">
        <v>240.22</v>
      </c>
      <c r="G1606" s="145">
        <f>110/1000</f>
        <v>0.11</v>
      </c>
      <c r="H1606" s="146">
        <f>+PI()*G1606^2/4</f>
        <v>9.5033177771091243E-3</v>
      </c>
      <c r="I1606" s="147">
        <f>+D1570+O1570</f>
        <v>335.29272273317218</v>
      </c>
      <c r="J1606" s="147">
        <f>+D1605</f>
        <v>336.4620676593056</v>
      </c>
      <c r="K1606" s="147">
        <f>+I1606-J1606</f>
        <v>-1.1693449261334194</v>
      </c>
      <c r="L1606" s="142">
        <f>(-2*POWER(2*9.81*G1606*ABS(K1606)/F1606,0.5))*(LOG10(($D$2/(3.7*G1606))+((2.51*$D$3*POWER(F1606,0.5))/(G1606*POWER(2*9.81*G1606*ABS(K1606),0.5)))))</f>
        <v>0.74639571873901733</v>
      </c>
      <c r="M1606" s="146">
        <f>+IF(K1606&lt;0,-H1606*L1606,H1606*L1606)</f>
        <v>-7.093235702650645E-3</v>
      </c>
      <c r="N1606" s="142">
        <f>+M1606/K1606</f>
        <v>6.0659909186122586E-3</v>
      </c>
      <c r="O1606" s="311"/>
    </row>
    <row r="1607" spans="2:15" ht="15.75" hidden="1" x14ac:dyDescent="0.3">
      <c r="B1607" s="141"/>
      <c r="C1607" s="142"/>
      <c r="D1607" s="143"/>
      <c r="E1607" s="144"/>
      <c r="F1607" s="143"/>
      <c r="G1607" s="145"/>
      <c r="H1607" s="146"/>
      <c r="I1607" s="147"/>
      <c r="J1607" s="147"/>
      <c r="K1607" s="147"/>
      <c r="L1607" s="149" t="s">
        <v>166</v>
      </c>
      <c r="M1607" s="150">
        <f>+SUM(M1605:M1606)-C1605</f>
        <v>9.8759031737184408E-7</v>
      </c>
      <c r="N1607" s="151">
        <f>+SUM(N1605:N1606)</f>
        <v>9.6171924042022135E-3</v>
      </c>
      <c r="O1607" s="311"/>
    </row>
    <row r="1608" spans="2:15" hidden="1" x14ac:dyDescent="0.25">
      <c r="B1608" s="141"/>
      <c r="C1608" s="142"/>
      <c r="D1608" s="143"/>
      <c r="E1608" s="144"/>
      <c r="F1608" s="142"/>
      <c r="G1608" s="142"/>
      <c r="H1608" s="146"/>
      <c r="I1608" s="152"/>
      <c r="J1608" s="142"/>
      <c r="K1608" s="142"/>
      <c r="L1608" s="142"/>
      <c r="M1608" s="142"/>
      <c r="N1608" s="142"/>
      <c r="O1608" s="312"/>
    </row>
    <row r="1609" spans="2:15" hidden="1" x14ac:dyDescent="0.25">
      <c r="B1609" s="154" t="s">
        <v>128</v>
      </c>
      <c r="C1609" s="142">
        <f>3.73/1000</f>
        <v>3.7299999999999998E-3</v>
      </c>
      <c r="D1609" s="147">
        <f>+D1570+O1570</f>
        <v>335.29272273317218</v>
      </c>
      <c r="E1609" s="144" t="s">
        <v>138</v>
      </c>
      <c r="F1609" s="143">
        <v>240.22</v>
      </c>
      <c r="G1609" s="155">
        <f>110/1000</f>
        <v>0.11</v>
      </c>
      <c r="H1609" s="146">
        <f>+PI()*G1609^2/4</f>
        <v>9.5033177771091243E-3</v>
      </c>
      <c r="I1609" s="156">
        <f>+D1605+O1605</f>
        <v>336.46227303947808</v>
      </c>
      <c r="J1609" s="147">
        <f>+D1609</f>
        <v>335.29272273317218</v>
      </c>
      <c r="K1609" s="147">
        <f>+I1609-J1609</f>
        <v>1.1695503063058936</v>
      </c>
      <c r="L1609" s="142">
        <f>(-2*POWER(2*9.81*G1609*ABS(K1609)/F1609,0.5))*(LOG10(($D$2/(3.7*G1609))+((2.51*$D$3*POWER(F1609,0.5))/(G1609*POWER(2*9.81*G1609*ABS(K1609),0.5)))))</f>
        <v>0.74646895541242841</v>
      </c>
      <c r="M1609" s="146">
        <f>+IF(K1609&lt;0,-H1609*L1609,H1609*L1609)</f>
        <v>7.0939316940310092E-3</v>
      </c>
      <c r="N1609" s="142">
        <f>+M1609/K1609</f>
        <v>6.0655207867352781E-3</v>
      </c>
      <c r="O1609" s="311">
        <f>2*M1612/N1612</f>
        <v>3.0018931592889955E-4</v>
      </c>
    </row>
    <row r="1610" spans="2:15" hidden="1" x14ac:dyDescent="0.25">
      <c r="B1610" s="141"/>
      <c r="C1610" s="142"/>
      <c r="D1610" s="143"/>
      <c r="E1610" s="144" t="s">
        <v>139</v>
      </c>
      <c r="F1610" s="147">
        <v>237.3</v>
      </c>
      <c r="G1610" s="155">
        <f>110/1000</f>
        <v>0.11</v>
      </c>
      <c r="H1610" s="146">
        <f>+PI()*G1610^2/4</f>
        <v>9.5033177771091243E-3</v>
      </c>
      <c r="I1610" s="156">
        <f>+D1575+O1575</f>
        <v>335.09993349069242</v>
      </c>
      <c r="J1610" s="147">
        <f>+D1609</f>
        <v>335.29272273317218</v>
      </c>
      <c r="K1610" s="147">
        <f>+I1610-J1610</f>
        <v>-0.19278924247976192</v>
      </c>
      <c r="L1610" s="142">
        <f>(-2*POWER(2*9.81*G1610*ABS(K1610)/F1610,0.5))*(LOG10(($D$2/(3.7*G1610))+((2.51*$D$3*POWER(F1610,0.5))/(G1610*POWER(2*9.81*G1610*ABS(K1610),0.5)))))</f>
        <v>0.27271631314049671</v>
      </c>
      <c r="M1610" s="146">
        <f>+IF(K1610&lt;0,-H1610*L1610,H1610*L1610)</f>
        <v>-2.5917097867757411E-3</v>
      </c>
      <c r="N1610" s="142">
        <f>+M1610/K1610</f>
        <v>1.3443228229125938E-2</v>
      </c>
      <c r="O1610" s="311"/>
    </row>
    <row r="1611" spans="2:15" hidden="1" x14ac:dyDescent="0.25">
      <c r="B1611" s="141"/>
      <c r="C1611" s="142"/>
      <c r="D1611" s="143"/>
      <c r="E1611" s="144" t="s">
        <v>112</v>
      </c>
      <c r="F1611" s="143">
        <v>401.36</v>
      </c>
      <c r="G1611" s="155">
        <f>110/1000</f>
        <v>0.11</v>
      </c>
      <c r="H1611" s="146">
        <f>+PI()*G1611^2/4</f>
        <v>9.5033177771091243E-3</v>
      </c>
      <c r="I1611" s="156">
        <f>+D1583+O1583</f>
        <v>335.25403714309851</v>
      </c>
      <c r="J1611" s="147">
        <f>+D1609</f>
        <v>335.29272273317218</v>
      </c>
      <c r="K1611" s="147">
        <f>+I1611-J1611</f>
        <v>-3.8685590073669118E-2</v>
      </c>
      <c r="L1611" s="142">
        <f>(-2*POWER(2*9.81*G1611*ABS(K1611)/F1611,0.5))*(LOG10(($D$2/(3.7*G1611))+((2.51*$D$3*POWER(F1611,0.5))/(G1611*POWER(2*9.81*G1611*ABS(K1611),0.5)))))</f>
        <v>8.0637157479688429E-2</v>
      </c>
      <c r="M1611" s="146">
        <f>+IF(K1611&lt;0,-H1611*L1611,H1611*L1611)</f>
        <v>-7.6632053217227101E-4</v>
      </c>
      <c r="N1611" s="142">
        <f>+M1611/K1611</f>
        <v>1.9808939988066973E-2</v>
      </c>
      <c r="O1611" s="311"/>
    </row>
    <row r="1612" spans="2:15" ht="15.75" hidden="1" x14ac:dyDescent="0.3">
      <c r="B1612" s="141"/>
      <c r="C1612" s="142"/>
      <c r="D1612" s="143"/>
      <c r="E1612" s="144"/>
      <c r="F1612" s="143"/>
      <c r="G1612" s="155"/>
      <c r="H1612" s="146"/>
      <c r="I1612" s="156"/>
      <c r="J1612" s="147"/>
      <c r="K1612" s="147"/>
      <c r="L1612" s="149" t="s">
        <v>166</v>
      </c>
      <c r="M1612" s="150">
        <f>+SUM(M1609:M1611)-C1609</f>
        <v>5.9013750829972102E-6</v>
      </c>
      <c r="N1612" s="151">
        <f>+SUM(N1609:N1611)</f>
        <v>3.9317689003928194E-2</v>
      </c>
      <c r="O1612" s="312"/>
    </row>
    <row r="1613" spans="2:15" hidden="1" x14ac:dyDescent="0.25">
      <c r="B1613" s="141"/>
      <c r="C1613" s="142"/>
      <c r="D1613" s="143"/>
      <c r="E1613" s="144"/>
      <c r="F1613" s="142"/>
      <c r="G1613" s="142"/>
      <c r="H1613" s="146"/>
      <c r="I1613" s="152"/>
      <c r="J1613" s="143"/>
      <c r="K1613" s="142"/>
      <c r="L1613" s="142"/>
      <c r="M1613" s="142"/>
      <c r="N1613" s="142"/>
      <c r="O1613" s="312"/>
    </row>
    <row r="1614" spans="2:15" hidden="1" x14ac:dyDescent="0.25">
      <c r="B1614" s="154" t="s">
        <v>141</v>
      </c>
      <c r="C1614" s="179">
        <f>1.9/1000</f>
        <v>1.9E-3</v>
      </c>
      <c r="D1614" s="147">
        <f>+D1575+O1575</f>
        <v>335.09993349069242</v>
      </c>
      <c r="E1614" s="144" t="s">
        <v>139</v>
      </c>
      <c r="F1614" s="147">
        <v>237.3</v>
      </c>
      <c r="G1614" s="155">
        <f>110/1000</f>
        <v>0.11</v>
      </c>
      <c r="H1614" s="146">
        <f>+PI()*G1614^2/4</f>
        <v>9.5033177771091243E-3</v>
      </c>
      <c r="I1614" s="156">
        <f>+D1609+O1609</f>
        <v>335.29302292248809</v>
      </c>
      <c r="J1614" s="147">
        <f>+D1614</f>
        <v>335.09993349069242</v>
      </c>
      <c r="K1614" s="147">
        <f>+I1614-J1614</f>
        <v>0.19308943179566995</v>
      </c>
      <c r="L1614" s="142">
        <f>(-2*POWER(2*9.81*G1614*ABS(K1614)/F1614,0.5))*(LOG10(($D$2/(3.7*G1614))+((2.51*$D$3*POWER(F1614,0.5))/(G1614*POWER(2*9.81*G1614*ABS(K1614),0.5)))))</f>
        <v>0.27295667963211384</v>
      </c>
      <c r="M1614" s="146">
        <f>+IF(K1614&lt;0,-H1614*L1614,H1614*L1614)</f>
        <v>2.5939940659285474E-3</v>
      </c>
      <c r="N1614" s="142">
        <f>+M1614/K1614</f>
        <v>1.3434158678728464E-2</v>
      </c>
      <c r="O1614" s="311">
        <f>2*M1616/N1616</f>
        <v>3.0376569183202727E-4</v>
      </c>
    </row>
    <row r="1615" spans="2:15" hidden="1" x14ac:dyDescent="0.25">
      <c r="B1615" s="141"/>
      <c r="C1615" s="142"/>
      <c r="D1615" s="143"/>
      <c r="E1615" s="144" t="s">
        <v>117</v>
      </c>
      <c r="F1615" s="143">
        <v>401.35</v>
      </c>
      <c r="G1615" s="143">
        <f>75/1000</f>
        <v>7.4999999999999997E-2</v>
      </c>
      <c r="H1615" s="146">
        <f>+PI()*G1615^2/4</f>
        <v>4.4178646691106467E-3</v>
      </c>
      <c r="I1615" s="156">
        <f>+D1579+O1579</f>
        <v>334.90137260910757</v>
      </c>
      <c r="J1615" s="147">
        <f>+D1614</f>
        <v>335.09993349069242</v>
      </c>
      <c r="K1615" s="147">
        <f>+I1615-J1615</f>
        <v>-0.19856088158485363</v>
      </c>
      <c r="L1615" s="142">
        <f>(-2*POWER(2*9.81*G1615*ABS(K1615)/F1615,0.5))*(LOG10(($D$2/(3.7*G1615))+((2.51*$D$3*POWER(F1615,0.5))/(G1615*POWER(2*9.81*G1615*ABS(K1615),0.5)))))</f>
        <v>0.15650655147411469</v>
      </c>
      <c r="M1615" s="146">
        <f>+IF(K1615&lt;0,-H1615*L1615,H1615*L1615)</f>
        <v>-6.9142476424183805E-4</v>
      </c>
      <c r="N1615" s="142">
        <f>+M1615/K1615</f>
        <v>3.482180169241253E-3</v>
      </c>
      <c r="O1615" s="311"/>
    </row>
    <row r="1616" spans="2:15" ht="15.75" hidden="1" x14ac:dyDescent="0.3">
      <c r="B1616" s="141"/>
      <c r="C1616" s="142"/>
      <c r="D1616" s="143"/>
      <c r="E1616" s="144"/>
      <c r="F1616" s="142"/>
      <c r="G1616" s="142"/>
      <c r="H1616" s="146"/>
      <c r="I1616" s="152"/>
      <c r="J1616" s="143"/>
      <c r="K1616" s="142"/>
      <c r="L1616" s="149" t="s">
        <v>166</v>
      </c>
      <c r="M1616" s="150">
        <f>+SUM(M1614:M1615)-C1614</f>
        <v>2.5693016867092602E-6</v>
      </c>
      <c r="N1616" s="151">
        <f>+SUM(N1614:N1615)</f>
        <v>1.6916338847969718E-2</v>
      </c>
      <c r="O1616" s="312"/>
    </row>
    <row r="1617" spans="2:15" ht="15.75" hidden="1" x14ac:dyDescent="0.3">
      <c r="B1617" s="141"/>
      <c r="C1617" s="142"/>
      <c r="D1617" s="143"/>
      <c r="E1617" s="144"/>
      <c r="F1617" s="142"/>
      <c r="G1617" s="142"/>
      <c r="H1617" s="146"/>
      <c r="I1617" s="152"/>
      <c r="J1617" s="143"/>
      <c r="K1617" s="142"/>
      <c r="L1617" s="149"/>
      <c r="M1617" s="150"/>
      <c r="N1617" s="151"/>
      <c r="O1617" s="312"/>
    </row>
    <row r="1618" spans="2:15" hidden="1" x14ac:dyDescent="0.25">
      <c r="B1618" s="154" t="s">
        <v>145</v>
      </c>
      <c r="C1618" s="143">
        <f>1.95/1000</f>
        <v>1.9499999999999999E-3</v>
      </c>
      <c r="D1618" s="147">
        <f>+D1579+O1579</f>
        <v>334.90137260910757</v>
      </c>
      <c r="E1618" s="144" t="s">
        <v>117</v>
      </c>
      <c r="F1618" s="143">
        <v>401.35</v>
      </c>
      <c r="G1618" s="143">
        <f>75/1000</f>
        <v>7.4999999999999997E-2</v>
      </c>
      <c r="H1618" s="146">
        <f>+PI()*G1618^2/4</f>
        <v>4.4178646691106467E-3</v>
      </c>
      <c r="I1618" s="147">
        <f>+D1614+O1614</f>
        <v>335.10023725638428</v>
      </c>
      <c r="J1618" s="147">
        <f>+D1618</f>
        <v>334.90137260910757</v>
      </c>
      <c r="K1618" s="147">
        <f>+I1618-J1618</f>
        <v>0.19886464727670727</v>
      </c>
      <c r="L1618" s="262">
        <f>(-2*POWER(2*9.81*G1618*ABS(K1618)/F1618,0.5))*(LOG10(($D$2/(3.7*G1618))+((2.51*$D$3*POWER(F1618,0.5))/(G1618*POWER(2*9.81*G1618*ABS(K1618),0.5)))))</f>
        <v>0.15664406986212739</v>
      </c>
      <c r="M1618" s="146">
        <f>+IF(K1618&lt;0,-H1618*L1618,H1618*L1618)</f>
        <v>6.9203230186959245E-4</v>
      </c>
      <c r="N1618" s="142">
        <f>+M1618/K1618</f>
        <v>3.4799161708550155E-3</v>
      </c>
      <c r="O1618" s="311">
        <f>2*M1620/N1620</f>
        <v>3.0522242084164139E-4</v>
      </c>
    </row>
    <row r="1619" spans="2:15" hidden="1" x14ac:dyDescent="0.25">
      <c r="B1619" s="141"/>
      <c r="C1619" s="142"/>
      <c r="D1619" s="143"/>
      <c r="E1619" s="144" t="s">
        <v>167</v>
      </c>
      <c r="F1619" s="143">
        <v>249.85</v>
      </c>
      <c r="G1619" s="143">
        <f>75/1000</f>
        <v>7.4999999999999997E-2</v>
      </c>
      <c r="H1619" s="146">
        <f>+PI()*G1619^2/4</f>
        <v>4.4178646691106467E-3</v>
      </c>
      <c r="I1619" s="147">
        <f>+D1583+O1583</f>
        <v>335.25403714309851</v>
      </c>
      <c r="J1619" s="147">
        <f>+D1618</f>
        <v>334.90137260910757</v>
      </c>
      <c r="K1619" s="147">
        <f>+I1619-J1619</f>
        <v>0.35266453399094644</v>
      </c>
      <c r="L1619" s="142">
        <f>(-2*POWER(2*9.81*G1619*ABS(K1619)/F1619,0.5))*(LOG10(($D$2/(3.7*G1619))+((2.51*$D$3*POWER(F1619,0.5))/(G1619*POWER(2*9.81*G1619*ABS(K1619),0.5)))))</f>
        <v>0.28498917512898719</v>
      </c>
      <c r="M1619" s="146">
        <f>+IF(K1619&lt;0,-H1619*L1619,H1619*L1619)</f>
        <v>1.2590436078813391E-3</v>
      </c>
      <c r="N1619" s="142">
        <f>+M1619/K1619</f>
        <v>3.5700885304039707E-3</v>
      </c>
      <c r="O1619" s="311"/>
    </row>
    <row r="1620" spans="2:15" ht="15.75" hidden="1" x14ac:dyDescent="0.3">
      <c r="B1620" s="141"/>
      <c r="C1620" s="142"/>
      <c r="D1620" s="152"/>
      <c r="E1620" s="144"/>
      <c r="F1620" s="142"/>
      <c r="G1620" s="142"/>
      <c r="H1620" s="146"/>
      <c r="I1620" s="152"/>
      <c r="J1620" s="143"/>
      <c r="K1620" s="142"/>
      <c r="L1620" s="149" t="s">
        <v>166</v>
      </c>
      <c r="M1620" s="150">
        <f>+SUM(M1618:M1619)-C1618</f>
        <v>1.0759097509316102E-6</v>
      </c>
      <c r="N1620" s="151">
        <f>+SUM(N1618:N1619)</f>
        <v>7.0500047012589861E-3</v>
      </c>
      <c r="O1620" s="312"/>
    </row>
    <row r="1621" spans="2:15" hidden="1" x14ac:dyDescent="0.25">
      <c r="B1621" s="141"/>
      <c r="C1621" s="142"/>
      <c r="D1621" s="152"/>
      <c r="E1621" s="144"/>
      <c r="F1621" s="142"/>
      <c r="G1621" s="142"/>
      <c r="H1621" s="146"/>
      <c r="I1621" s="152"/>
      <c r="J1621" s="143"/>
      <c r="K1621" s="142"/>
      <c r="L1621" s="142"/>
      <c r="M1621" s="142"/>
      <c r="N1621" s="142"/>
      <c r="O1621" s="312"/>
    </row>
    <row r="1622" spans="2:15" hidden="1" x14ac:dyDescent="0.25">
      <c r="B1622" s="154" t="s">
        <v>146</v>
      </c>
      <c r="C1622" s="143">
        <f>4.52/1000</f>
        <v>4.5199999999999997E-3</v>
      </c>
      <c r="D1622" s="156">
        <f>+D1583+O1583</f>
        <v>335.25403714309851</v>
      </c>
      <c r="E1622" s="144" t="s">
        <v>112</v>
      </c>
      <c r="F1622" s="143">
        <v>401.36</v>
      </c>
      <c r="G1622" s="145">
        <f>110/1000</f>
        <v>0.11</v>
      </c>
      <c r="H1622" s="146">
        <f>+PI()*G1622^2/4</f>
        <v>9.5033177771091243E-3</v>
      </c>
      <c r="I1622" s="156">
        <f>+D1609+O1609</f>
        <v>335.29302292248809</v>
      </c>
      <c r="J1622" s="147">
        <f>+D1622</f>
        <v>335.25403714309851</v>
      </c>
      <c r="K1622" s="147">
        <f>+I1622-J1622</f>
        <v>3.8985779389577147E-2</v>
      </c>
      <c r="L1622" s="142">
        <f>(-2*POWER(2*9.81*G1622*ABS(K1622)/F1622,0.5))*(LOG10(($D$2/(3.7*G1622))+((2.51*$D$3*POWER(F1622,0.5))/(G1622*POWER(2*9.81*G1622*ABS(K1622),0.5)))))</f>
        <v>8.0997906870459088E-2</v>
      </c>
      <c r="M1622" s="146">
        <f>+IF(K1622&lt;0,-H1622*L1622,H1622*L1622)</f>
        <v>7.6974884827066313E-4</v>
      </c>
      <c r="N1622" s="142">
        <f>+M1622/K1622</f>
        <v>1.9744349358229211E-2</v>
      </c>
      <c r="O1622" s="311">
        <f>2*M1626/N1626</f>
        <v>2.8695803943254157E-4</v>
      </c>
    </row>
    <row r="1623" spans="2:15" hidden="1" x14ac:dyDescent="0.25">
      <c r="B1623" s="141"/>
      <c r="C1623" s="142"/>
      <c r="D1623" s="152"/>
      <c r="E1623" s="144" t="s">
        <v>167</v>
      </c>
      <c r="F1623" s="143">
        <v>249.85</v>
      </c>
      <c r="G1623" s="145">
        <f>75/1000</f>
        <v>7.4999999999999997E-2</v>
      </c>
      <c r="H1623" s="146">
        <f>+PI()*G1623^2/4</f>
        <v>4.4178646691106467E-3</v>
      </c>
      <c r="I1623" s="156">
        <f>+D1618+O1618</f>
        <v>334.90167783152839</v>
      </c>
      <c r="J1623" s="147">
        <f>+D1622</f>
        <v>335.25403714309851</v>
      </c>
      <c r="K1623" s="147">
        <f>+I1623-J1623</f>
        <v>-0.35235931157012601</v>
      </c>
      <c r="L1623" s="142">
        <f>(-2*POWER(2*9.81*G1623*ABS(K1623)/F1623,0.5))*(LOG10(($D$2/(3.7*G1623))+((2.51*$D$3*POWER(F1623,0.5))/(G1623*POWER(2*9.81*G1623*ABS(K1623),0.5)))))</f>
        <v>0.28484881669770978</v>
      </c>
      <c r="M1623" s="146">
        <f>+IF(K1623&lt;0,-H1623*L1623,H1623*L1623)</f>
        <v>-1.2584235233267869E-3</v>
      </c>
      <c r="N1623" s="142">
        <f>+M1623/K1623</f>
        <v>3.5714212226128084E-3</v>
      </c>
      <c r="O1623" s="311"/>
    </row>
    <row r="1624" spans="2:15" hidden="1" x14ac:dyDescent="0.25">
      <c r="B1624" s="141"/>
      <c r="C1624" s="142"/>
      <c r="D1624" s="152"/>
      <c r="E1624" s="144" t="s">
        <v>140</v>
      </c>
      <c r="F1624" s="143">
        <v>298.01</v>
      </c>
      <c r="G1624" s="145">
        <f>63/1000</f>
        <v>6.3E-2</v>
      </c>
      <c r="H1624" s="146">
        <f>+PI()*G1624^2/4</f>
        <v>3.1172453105244723E-3</v>
      </c>
      <c r="I1624" s="156">
        <f>+D1589+O1589</f>
        <v>335.21512250282825</v>
      </c>
      <c r="J1624" s="147">
        <f>+D1622</f>
        <v>335.25403714309851</v>
      </c>
      <c r="K1624" s="147">
        <f>+I1624-J1624</f>
        <v>-3.891464027026359E-2</v>
      </c>
      <c r="L1624" s="142">
        <f>(-2*POWER(2*9.81*G1624*ABS(K1624)/F1624,0.5))*(LOG10(($D$2/(3.7*G1624))+((2.51*$D$3*POWER(F1624,0.5))/(G1624*POWER(2*9.81*G1624*ABS(K1624),0.5)))))</f>
        <v>6.3482958424838601E-2</v>
      </c>
      <c r="M1624" s="146">
        <f>+IF(K1624&lt;0,-H1624*L1624,H1624*L1624)</f>
        <v>-1.9789195444804816E-4</v>
      </c>
      <c r="N1624" s="142">
        <f>+M1624/K1624</f>
        <v>5.0852828928568102E-3</v>
      </c>
      <c r="O1624" s="311"/>
    </row>
    <row r="1625" spans="2:15" hidden="1" x14ac:dyDescent="0.25">
      <c r="B1625" s="141"/>
      <c r="C1625" s="142"/>
      <c r="D1625" s="142"/>
      <c r="E1625" s="144" t="s">
        <v>168</v>
      </c>
      <c r="F1625" s="143">
        <v>184.94</v>
      </c>
      <c r="G1625" s="145">
        <f>110/1000</f>
        <v>0.11</v>
      </c>
      <c r="H1625" s="146">
        <f>+PI()*G1625^2/4</f>
        <v>9.5033177771091243E-3</v>
      </c>
      <c r="I1625" s="156">
        <f>+D1597+O1597</f>
        <v>335.77316924960832</v>
      </c>
      <c r="J1625" s="147">
        <f>+D1622</f>
        <v>335.25403714309851</v>
      </c>
      <c r="K1625" s="147">
        <f>+I1625-J1625</f>
        <v>0.51913210650980091</v>
      </c>
      <c r="L1625" s="142">
        <f>(-2*POWER(2*9.81*G1625*ABS(K1625)/F1625,0.5))*(LOG10(($D$2/(3.7*G1625))+((2.51*$D$3*POWER(F1625,0.5))/(G1625*POWER(2*9.81*G1625*ABS(K1625),0.5)))))</f>
        <v>0.54844868237038802</v>
      </c>
      <c r="M1625" s="146">
        <f>+IF(K1625&lt;0,-H1625*L1625,H1625*L1625)</f>
        <v>5.2120821130025837E-3</v>
      </c>
      <c r="N1625" s="142">
        <f>+M1625/K1625</f>
        <v>1.0039991839541873E-2</v>
      </c>
      <c r="O1625" s="311"/>
    </row>
    <row r="1626" spans="2:15" ht="15.75" hidden="1" x14ac:dyDescent="0.3">
      <c r="B1626" s="141"/>
      <c r="C1626" s="142"/>
      <c r="D1626" s="142"/>
      <c r="E1626" s="142"/>
      <c r="F1626" s="142"/>
      <c r="G1626" s="142"/>
      <c r="H1626" s="146"/>
      <c r="I1626" s="152"/>
      <c r="J1626" s="143"/>
      <c r="K1626" s="142"/>
      <c r="L1626" s="149" t="s">
        <v>166</v>
      </c>
      <c r="M1626" s="150">
        <f>+SUM(M1622:M1625)-C1622</f>
        <v>5.5154834984125212E-6</v>
      </c>
      <c r="N1626" s="151">
        <f>+SUM(N1622:N1625)</f>
        <v>3.8441045313240704E-2</v>
      </c>
      <c r="O1626" s="312"/>
    </row>
    <row r="1627" spans="2:15" hidden="1" x14ac:dyDescent="0.25">
      <c r="B1627" s="141"/>
      <c r="C1627" s="142"/>
      <c r="D1627" s="142"/>
      <c r="E1627" s="142"/>
      <c r="F1627" s="142"/>
      <c r="G1627" s="142"/>
      <c r="H1627" s="146"/>
      <c r="I1627" s="142"/>
      <c r="J1627" s="143"/>
      <c r="K1627" s="142"/>
      <c r="L1627" s="142"/>
      <c r="M1627" s="142"/>
      <c r="N1627" s="142"/>
      <c r="O1627" s="312"/>
    </row>
    <row r="1628" spans="2:15" hidden="1" x14ac:dyDescent="0.25">
      <c r="B1628" s="154" t="s">
        <v>147</v>
      </c>
      <c r="C1628" s="142">
        <f>0.79/1000</f>
        <v>7.9000000000000001E-4</v>
      </c>
      <c r="D1628" s="147">
        <f>+D1589+O1589</f>
        <v>335.21512250282825</v>
      </c>
      <c r="E1628" s="144" t="s">
        <v>140</v>
      </c>
      <c r="F1628" s="143">
        <v>298.01</v>
      </c>
      <c r="G1628" s="143">
        <f>63/1000</f>
        <v>6.3E-2</v>
      </c>
      <c r="H1628" s="146">
        <f>+PI()*G1628^2/4</f>
        <v>3.1172453105244723E-3</v>
      </c>
      <c r="I1628" s="147">
        <f>+D1622+O1622</f>
        <v>335.25432410113797</v>
      </c>
      <c r="J1628" s="147">
        <f>+D1628</f>
        <v>335.21512250282825</v>
      </c>
      <c r="K1628" s="147">
        <f>+I1628-J1628</f>
        <v>3.9201598309716701E-2</v>
      </c>
      <c r="L1628" s="142">
        <f>(-2*POWER(2*9.81*G1628*ABS(K1628)/F1628,0.5))*(LOG10(($D$2/(3.7*G1628))+((2.51*$D$3*POWER(F1628,0.5))/(G1628*POWER(2*9.81*G1628*ABS(K1628),0.5)))))</f>
        <v>6.3757195171772876E-2</v>
      </c>
      <c r="M1628" s="146">
        <f>+IF(K1628&lt;0,-H1628*L1628,H1628*L1628)</f>
        <v>1.9874681766140253E-4</v>
      </c>
      <c r="N1628" s="142">
        <f>+M1628/K1628</f>
        <v>5.0698651644553016E-3</v>
      </c>
      <c r="O1628" s="311">
        <f>2*M1630/N1630</f>
        <v>2.8943173798575301E-4</v>
      </c>
    </row>
    <row r="1629" spans="2:15" hidden="1" x14ac:dyDescent="0.25">
      <c r="B1629" s="141"/>
      <c r="C1629" s="142"/>
      <c r="D1629" s="142"/>
      <c r="E1629" s="144" t="s">
        <v>169</v>
      </c>
      <c r="F1629" s="143">
        <v>119.71</v>
      </c>
      <c r="G1629" s="143">
        <f>63/1000</f>
        <v>6.3E-2</v>
      </c>
      <c r="H1629" s="146">
        <f>+PI()*G1629^2/4</f>
        <v>3.1172453105244723E-3</v>
      </c>
      <c r="I1629" s="147">
        <f>+D1593+O1593</f>
        <v>335.3186943318654</v>
      </c>
      <c r="J1629" s="147">
        <f>+D1628</f>
        <v>335.21512250282825</v>
      </c>
      <c r="K1629" s="147">
        <f>+I1629-J1629</f>
        <v>0.10357182903715056</v>
      </c>
      <c r="L1629" s="142">
        <f>(-2*POWER(2*9.81*G1629*ABS(K1629)/F1629,0.5))*(LOG10(($D$2/(3.7*G1629))+((2.51*$D$3*POWER(F1629,0.5))/(G1629*POWER(2*9.81*G1629*ABS(K1629),0.5)))))</f>
        <v>0.19017277275068964</v>
      </c>
      <c r="M1629" s="146">
        <f>+IF(K1629&lt;0,-H1629*L1629,H1629*L1629)</f>
        <v>5.9281518404652347E-4</v>
      </c>
      <c r="N1629" s="142">
        <f>+M1629/K1629</f>
        <v>5.7237106803809017E-3</v>
      </c>
      <c r="O1629" s="311"/>
    </row>
    <row r="1630" spans="2:15" ht="15.75" hidden="1" x14ac:dyDescent="0.3">
      <c r="B1630" s="141"/>
      <c r="C1630" s="142"/>
      <c r="D1630" s="142"/>
      <c r="E1630" s="142"/>
      <c r="F1630" s="142"/>
      <c r="G1630" s="142"/>
      <c r="H1630" s="146"/>
      <c r="I1630" s="142"/>
      <c r="J1630" s="142"/>
      <c r="K1630" s="142"/>
      <c r="L1630" s="149" t="s">
        <v>166</v>
      </c>
      <c r="M1630" s="150">
        <f>+SUM(M1628:M1629)-C1628</f>
        <v>1.5620017079259925E-6</v>
      </c>
      <c r="N1630" s="151">
        <f>+SUM(N1628:N1629)</f>
        <v>1.0793575844836204E-2</v>
      </c>
      <c r="O1630" s="312"/>
    </row>
    <row r="1631" spans="2:15" hidden="1" x14ac:dyDescent="0.25">
      <c r="B1631" s="141"/>
      <c r="C1631" s="142"/>
      <c r="D1631" s="142"/>
      <c r="E1631" s="142"/>
      <c r="F1631" s="142"/>
      <c r="G1631" s="142"/>
      <c r="H1631" s="146"/>
      <c r="I1631" s="142"/>
      <c r="J1631" s="142"/>
      <c r="K1631" s="142"/>
      <c r="L1631" s="142"/>
      <c r="M1631" s="142"/>
      <c r="N1631" s="142"/>
      <c r="O1631" s="312"/>
    </row>
    <row r="1632" spans="2:15" hidden="1" x14ac:dyDescent="0.25">
      <c r="B1632" s="154" t="s">
        <v>148</v>
      </c>
      <c r="C1632" s="142">
        <f>0.76/1000</f>
        <v>7.6000000000000004E-4</v>
      </c>
      <c r="D1632" s="147">
        <f>+D1593+O1593</f>
        <v>335.3186943318654</v>
      </c>
      <c r="E1632" s="144" t="s">
        <v>169</v>
      </c>
      <c r="F1632" s="143">
        <v>119.71</v>
      </c>
      <c r="G1632" s="143">
        <f>63/1000</f>
        <v>6.3E-2</v>
      </c>
      <c r="H1632" s="146">
        <f>+PI()*G1632^2/4</f>
        <v>3.1172453105244723E-3</v>
      </c>
      <c r="I1632" s="147">
        <f>+D1628+O1628</f>
        <v>335.21541193456625</v>
      </c>
      <c r="J1632" s="261">
        <f>+D1632</f>
        <v>335.3186943318654</v>
      </c>
      <c r="K1632" s="147">
        <f>+I1632-J1632</f>
        <v>-0.10328239729915367</v>
      </c>
      <c r="L1632" s="142">
        <f>(-2*POWER(2*9.81*G1632*ABS(K1632)/F1632,0.5))*(LOG10(($D$2/(3.7*G1632))+((2.51*$D$3*POWER(F1632,0.5))/(G1632*POWER(2*9.81*G1632*ABS(K1632),0.5)))))</f>
        <v>0.1898673855946619</v>
      </c>
      <c r="M1632" s="146">
        <f>+IF(K1632&lt;0,-H1632*L1632,H1632*L1632)</f>
        <v>-5.9186321736650152E-4</v>
      </c>
      <c r="N1632" s="142">
        <f>+M1632/K1632</f>
        <v>5.7305333032906993E-3</v>
      </c>
      <c r="O1632" s="311">
        <f>2*M1634/N1634</f>
        <v>2.7332898197885764E-4</v>
      </c>
    </row>
    <row r="1633" spans="2:15" hidden="1" x14ac:dyDescent="0.25">
      <c r="B1633" s="141"/>
      <c r="C1633" s="142"/>
      <c r="D1633" s="142"/>
      <c r="E1633" s="144" t="s">
        <v>122</v>
      </c>
      <c r="F1633" s="143">
        <v>283.68</v>
      </c>
      <c r="G1633" s="143">
        <f>75/1000</f>
        <v>7.4999999999999997E-2</v>
      </c>
      <c r="H1633" s="146">
        <f>+PI()*G1633^2/4</f>
        <v>4.4178646691106467E-3</v>
      </c>
      <c r="I1633" s="147">
        <f>+D1597+O1597</f>
        <v>335.77316924960832</v>
      </c>
      <c r="J1633" s="261">
        <f>+D1632</f>
        <v>335.3186943318654</v>
      </c>
      <c r="K1633" s="147">
        <f>+I1633-J1633</f>
        <v>0.45447491774291393</v>
      </c>
      <c r="L1633" s="262">
        <f>(-2*POWER(2*9.81*G1633*ABS(K1633)/F1633,0.5))*(LOG10(($D$2/(3.7*G1633))+((2.51*$D$3*POWER(F1633,0.5))/(G1633*POWER(2*9.81*G1633*ABS(K1633),0.5)))))</f>
        <v>0.30626860571759945</v>
      </c>
      <c r="M1633" s="146">
        <f>+IF(K1633&lt;0,-H1633*L1633,H1633*L1633)</f>
        <v>1.3530532524575617E-3</v>
      </c>
      <c r="N1633" s="142">
        <f>+M1633/K1633</f>
        <v>2.9771791569429425E-3</v>
      </c>
      <c r="O1633" s="311"/>
    </row>
    <row r="1634" spans="2:15" ht="15.75" hidden="1" x14ac:dyDescent="0.3">
      <c r="B1634" s="141"/>
      <c r="C1634" s="142"/>
      <c r="D1634" s="142"/>
      <c r="E1634" s="142"/>
      <c r="F1634" s="142"/>
      <c r="G1634" s="142"/>
      <c r="H1634" s="142"/>
      <c r="I1634" s="142"/>
      <c r="J1634" s="142"/>
      <c r="K1634" s="142"/>
      <c r="L1634" s="149" t="s">
        <v>166</v>
      </c>
      <c r="M1634" s="150">
        <f>+SUM(M1632:M1633)-C1632</f>
        <v>1.1900350910601376E-6</v>
      </c>
      <c r="N1634" s="151">
        <f>+SUM(N1632:N1633)</f>
        <v>8.7077124602336423E-3</v>
      </c>
      <c r="O1634" s="312"/>
    </row>
    <row r="1635" spans="2:15" hidden="1" x14ac:dyDescent="0.25">
      <c r="B1635" s="154"/>
      <c r="C1635" s="142"/>
      <c r="D1635" s="142"/>
      <c r="E1635" s="142"/>
      <c r="F1635" s="142"/>
      <c r="G1635" s="142"/>
      <c r="H1635" s="142"/>
      <c r="I1635" s="142"/>
      <c r="J1635" s="142"/>
      <c r="K1635" s="142"/>
      <c r="L1635" s="142"/>
      <c r="M1635" s="142"/>
      <c r="N1635" s="142"/>
      <c r="O1635" s="312"/>
    </row>
    <row r="1636" spans="2:15" hidden="1" x14ac:dyDescent="0.25">
      <c r="B1636" s="154" t="s">
        <v>142</v>
      </c>
      <c r="C1636" s="142">
        <f>3.71/1000</f>
        <v>3.7099999999999998E-3</v>
      </c>
      <c r="D1636" s="147">
        <f>+D1597+O1597</f>
        <v>335.77316924960832</v>
      </c>
      <c r="E1636" s="144" t="s">
        <v>168</v>
      </c>
      <c r="F1636" s="143">
        <v>184.94</v>
      </c>
      <c r="G1636" s="145">
        <f>110/1000</f>
        <v>0.11</v>
      </c>
      <c r="H1636" s="146">
        <f>+PI()*G1636^2/4</f>
        <v>9.5033177771091243E-3</v>
      </c>
      <c r="I1636" s="147">
        <f>+D1622+O1622</f>
        <v>335.25432410113797</v>
      </c>
      <c r="J1636" s="261">
        <f>+D1636</f>
        <v>335.77316924960832</v>
      </c>
      <c r="K1636" s="147">
        <f>+I1636-J1636</f>
        <v>-0.51884514847034779</v>
      </c>
      <c r="L1636" s="262">
        <f>(-2*POWER(2*9.81*G1636*ABS(K1636)/F1636,0.5))*(LOG10(($D$2/(3.7*G1636))+((2.51*$D$3*POWER(F1636,0.5))/(G1636*POWER(2*9.81*G1636*ABS(K1636),0.5)))))</f>
        <v>0.54827862444518161</v>
      </c>
      <c r="M1636" s="146">
        <f>+IF(K1636&lt;0,-H1636*L1636,H1636*L1636)</f>
        <v>-5.2104659984988314E-3</v>
      </c>
      <c r="N1636" s="142">
        <f>+M1636/K1636</f>
        <v>1.0042429834528195E-2</v>
      </c>
      <c r="O1636" s="311">
        <f>2*M1639/N1639</f>
        <v>2.3000076859737859E-4</v>
      </c>
    </row>
    <row r="1637" spans="2:15" hidden="1" x14ac:dyDescent="0.25">
      <c r="B1637" s="141"/>
      <c r="C1637" s="142"/>
      <c r="D1637" s="142"/>
      <c r="E1637" s="144" t="s">
        <v>171</v>
      </c>
      <c r="F1637" s="143">
        <v>283.68</v>
      </c>
      <c r="G1637" s="143">
        <f>75/1000</f>
        <v>7.4999999999999997E-2</v>
      </c>
      <c r="H1637" s="146">
        <f>+PI()*G1637^2/4</f>
        <v>4.4178646691106467E-3</v>
      </c>
      <c r="I1637" s="147">
        <f>+D1632+O1632</f>
        <v>335.31896766084736</v>
      </c>
      <c r="J1637" s="261">
        <f>+D1636</f>
        <v>335.77316924960832</v>
      </c>
      <c r="K1637" s="147">
        <f>+I1637-J1637</f>
        <v>-0.45420158876095229</v>
      </c>
      <c r="L1637" s="262">
        <f>(-2*POWER(2*9.81*G1637*ABS(K1637)/F1637,0.5))*(LOG10(($D$2/(3.7*G1637))+((2.51*$D$3*POWER(F1637,0.5))/(G1637*POWER(2*9.81*G1637*ABS(K1637),0.5)))))</f>
        <v>0.3061639101773263</v>
      </c>
      <c r="M1637" s="146">
        <f>+IF(K1637&lt;0,-H1637*L1637,H1637*L1637)</f>
        <v>-1.3525907217291754E-3</v>
      </c>
      <c r="N1637" s="142">
        <f>+M1637/K1637</f>
        <v>2.9779524228856192E-3</v>
      </c>
      <c r="O1637" s="311"/>
    </row>
    <row r="1638" spans="2:15" hidden="1" x14ac:dyDescent="0.25">
      <c r="B1638" s="141"/>
      <c r="C1638" s="142"/>
      <c r="D1638" s="142"/>
      <c r="E1638" s="144" t="s">
        <v>170</v>
      </c>
      <c r="F1638" s="143">
        <v>372.26</v>
      </c>
      <c r="G1638" s="145">
        <f>110/1000</f>
        <v>0.11</v>
      </c>
      <c r="H1638" s="146">
        <f>+PI()*G1638^2/4</f>
        <v>9.5033177771091243E-3</v>
      </c>
      <c r="I1638" s="147">
        <v>339.29610096713299</v>
      </c>
      <c r="J1638" s="261">
        <f>+D1636</f>
        <v>335.77316924960832</v>
      </c>
      <c r="K1638" s="147">
        <f>+I1638-J1638</f>
        <v>3.5229317175246706</v>
      </c>
      <c r="L1638" s="262">
        <f>(-2*POWER(2*9.81*G1638*ABS(K1638)/F1638,0.5))*(LOG10(($D$2/(3.7*G1638))+((2.51*$D$3*POWER(F1638,0.5))/(G1638*POWER(2*9.81*G1638*ABS(K1638),0.5)))))</f>
        <v>1.0811897189232305</v>
      </c>
      <c r="M1638" s="146">
        <f>+IF(K1638&lt;0,-H1638*L1638,H1638*L1638)</f>
        <v>1.0274889476270753E-2</v>
      </c>
      <c r="N1638" s="142">
        <f>+M1638/K1638</f>
        <v>2.9165735529754272E-3</v>
      </c>
      <c r="O1638" s="311"/>
    </row>
    <row r="1639" spans="2:15" ht="16.5" hidden="1" thickBot="1" x14ac:dyDescent="0.35">
      <c r="B1639" s="299"/>
      <c r="C1639" s="300"/>
      <c r="D1639" s="300"/>
      <c r="E1639" s="300"/>
      <c r="F1639" s="300"/>
      <c r="G1639" s="300"/>
      <c r="H1639" s="300"/>
      <c r="I1639" s="300"/>
      <c r="J1639" s="300"/>
      <c r="K1639" s="300"/>
      <c r="L1639" s="301" t="s">
        <v>166</v>
      </c>
      <c r="M1639" s="302">
        <f>+SUM(M1636:M1638)-C1636</f>
        <v>1.8327560427459921E-6</v>
      </c>
      <c r="N1639" s="303">
        <f>+SUM(N1636:N1638)</f>
        <v>1.5936955810389241E-2</v>
      </c>
      <c r="O1639" s="313"/>
    </row>
    <row r="1640" spans="2:15" hidden="1" x14ac:dyDescent="0.25"/>
    <row r="1641" spans="2:15" ht="15.75" hidden="1" thickBot="1" x14ac:dyDescent="0.3"/>
    <row r="1642" spans="2:15" ht="15.75" hidden="1" thickBot="1" x14ac:dyDescent="0.3">
      <c r="B1642" s="131">
        <f>+B1603+1</f>
        <v>43</v>
      </c>
      <c r="D1642" s="297"/>
    </row>
    <row r="1643" spans="2:15" ht="32.25" hidden="1" thickBot="1" x14ac:dyDescent="0.3">
      <c r="B1643" s="125" t="s">
        <v>151</v>
      </c>
      <c r="C1643" s="298" t="s">
        <v>161</v>
      </c>
      <c r="D1643" s="298" t="s">
        <v>153</v>
      </c>
      <c r="E1643" s="125" t="s">
        <v>152</v>
      </c>
      <c r="F1643" s="125" t="s">
        <v>78</v>
      </c>
      <c r="G1643" s="125" t="s">
        <v>115</v>
      </c>
      <c r="H1643" s="125" t="s">
        <v>154</v>
      </c>
      <c r="I1643" s="125" t="s">
        <v>155</v>
      </c>
      <c r="J1643" s="125" t="s">
        <v>156</v>
      </c>
      <c r="K1643" s="125" t="s">
        <v>157</v>
      </c>
      <c r="L1643" s="125" t="s">
        <v>82</v>
      </c>
      <c r="M1643" s="125" t="s">
        <v>164</v>
      </c>
      <c r="N1643" s="125" t="s">
        <v>158</v>
      </c>
      <c r="O1643" s="309" t="s">
        <v>165</v>
      </c>
    </row>
    <row r="1644" spans="2:15" hidden="1" x14ac:dyDescent="0.25">
      <c r="B1644" s="132" t="s">
        <v>127</v>
      </c>
      <c r="C1644" s="133">
        <f>2.97/1000</f>
        <v>2.97E-3</v>
      </c>
      <c r="D1644" s="134">
        <f>+D1605+O1605</f>
        <v>336.46227303947808</v>
      </c>
      <c r="E1644" s="135" t="s">
        <v>110</v>
      </c>
      <c r="F1644" s="136">
        <v>310.83</v>
      </c>
      <c r="G1644" s="137">
        <f>110/1000</f>
        <v>0.11</v>
      </c>
      <c r="H1644" s="138">
        <f>+PI()*G1644^2/4</f>
        <v>9.5033177771091243E-3</v>
      </c>
      <c r="I1644" s="134">
        <v>339.29610096713299</v>
      </c>
      <c r="J1644" s="134">
        <f>+D1644</f>
        <v>336.46227303947808</v>
      </c>
      <c r="K1644" s="134">
        <f>+I1644-J1644</f>
        <v>2.8338279276549088</v>
      </c>
      <c r="L1644" s="133">
        <f>(-2*POWER(2*9.81*G1644*ABS(K1644)/F1644,0.5))*(LOG10(($D$2/(3.7*G1644))+((2.51*$D$3*POWER(F1644,0.5))/(G1644*POWER(2*9.81*G1644*ABS(K1644),0.5)))))</f>
        <v>1.0589793810090706</v>
      </c>
      <c r="M1644" s="139">
        <f>+IF(K1644&lt;0,-H1644*L1644,H1644*L1644)</f>
        <v>1.0063817577135517E-2</v>
      </c>
      <c r="N1644" s="133">
        <f>+M1644/K1644</f>
        <v>3.5513156881983574E-3</v>
      </c>
      <c r="O1644" s="310">
        <f>2*M1646/N1646</f>
        <v>1.8782002359968685E-4</v>
      </c>
    </row>
    <row r="1645" spans="2:15" hidden="1" x14ac:dyDescent="0.25">
      <c r="B1645" s="141"/>
      <c r="C1645" s="142"/>
      <c r="D1645" s="143"/>
      <c r="E1645" s="144" t="s">
        <v>138</v>
      </c>
      <c r="F1645" s="143">
        <v>240.22</v>
      </c>
      <c r="G1645" s="145">
        <f>110/1000</f>
        <v>0.11</v>
      </c>
      <c r="H1645" s="146">
        <f>+PI()*G1645^2/4</f>
        <v>9.5033177771091243E-3</v>
      </c>
      <c r="I1645" s="147">
        <f>+D1609+O1609</f>
        <v>335.29302292248809</v>
      </c>
      <c r="J1645" s="147">
        <f>+D1644</f>
        <v>336.46227303947808</v>
      </c>
      <c r="K1645" s="147">
        <f>+I1645-J1645</f>
        <v>-1.1692501169899856</v>
      </c>
      <c r="L1645" s="142">
        <f>(-2*POWER(2*9.81*G1645*ABS(K1645)/F1645,0.5))*(LOG10(($D$2/(3.7*G1645))+((2.51*$D$3*POWER(F1645,0.5))/(G1645*POWER(2*9.81*G1645*ABS(K1645),0.5)))))</f>
        <v>0.74636190872821506</v>
      </c>
      <c r="M1645" s="146">
        <f>+IF(K1645&lt;0,-H1645*L1645,H1645*L1645)</f>
        <v>-7.0929143953739442E-3</v>
      </c>
      <c r="N1645" s="142">
        <f>+M1645/K1645</f>
        <v>6.0662079843389859E-3</v>
      </c>
      <c r="O1645" s="311"/>
    </row>
    <row r="1646" spans="2:15" ht="15.75" hidden="1" x14ac:dyDescent="0.3">
      <c r="B1646" s="141"/>
      <c r="C1646" s="142"/>
      <c r="D1646" s="143"/>
      <c r="E1646" s="144"/>
      <c r="F1646" s="143"/>
      <c r="G1646" s="145"/>
      <c r="H1646" s="146"/>
      <c r="I1646" s="147"/>
      <c r="J1646" s="147"/>
      <c r="K1646" s="147"/>
      <c r="L1646" s="149" t="s">
        <v>166</v>
      </c>
      <c r="M1646" s="150">
        <f>+SUM(M1644:M1645)-C1644</f>
        <v>9.0318176157325528E-7</v>
      </c>
      <c r="N1646" s="151">
        <f>+SUM(N1644:N1645)</f>
        <v>9.6175236725373429E-3</v>
      </c>
      <c r="O1646" s="311"/>
    </row>
    <row r="1647" spans="2:15" hidden="1" x14ac:dyDescent="0.25">
      <c r="B1647" s="141"/>
      <c r="C1647" s="142"/>
      <c r="D1647" s="143"/>
      <c r="E1647" s="144"/>
      <c r="F1647" s="142"/>
      <c r="G1647" s="142"/>
      <c r="H1647" s="146"/>
      <c r="I1647" s="152"/>
      <c r="J1647" s="142"/>
      <c r="K1647" s="142"/>
      <c r="L1647" s="142"/>
      <c r="M1647" s="142"/>
      <c r="N1647" s="142"/>
      <c r="O1647" s="312"/>
    </row>
    <row r="1648" spans="2:15" hidden="1" x14ac:dyDescent="0.25">
      <c r="B1648" s="154" t="s">
        <v>128</v>
      </c>
      <c r="C1648" s="142">
        <f>3.73/1000</f>
        <v>3.7299999999999998E-3</v>
      </c>
      <c r="D1648" s="147">
        <f>+D1609+O1609</f>
        <v>335.29302292248809</v>
      </c>
      <c r="E1648" s="144" t="s">
        <v>138</v>
      </c>
      <c r="F1648" s="143">
        <v>240.22</v>
      </c>
      <c r="G1648" s="155">
        <f>110/1000</f>
        <v>0.11</v>
      </c>
      <c r="H1648" s="146">
        <f>+PI()*G1648^2/4</f>
        <v>9.5033177771091243E-3</v>
      </c>
      <c r="I1648" s="156">
        <f>+D1644+O1644</f>
        <v>336.46246085950168</v>
      </c>
      <c r="J1648" s="147">
        <f>+D1648</f>
        <v>335.29302292248809</v>
      </c>
      <c r="K1648" s="147">
        <f>+I1648-J1648</f>
        <v>1.1694379370135835</v>
      </c>
      <c r="L1648" s="142">
        <f>(-2*POWER(2*9.81*G1648*ABS(K1648)/F1648,0.5))*(LOG10(($D$2/(3.7*G1648))+((2.51*$D$3*POWER(F1648,0.5))/(G1648*POWER(2*9.81*G1648*ABS(K1648),0.5)))))</f>
        <v>0.74642888627459969</v>
      </c>
      <c r="M1648" s="146">
        <f>+IF(K1648&lt;0,-H1648*L1648,H1648*L1648)</f>
        <v>7.0935509042811679E-3</v>
      </c>
      <c r="N1648" s="142">
        <f>+M1648/K1648</f>
        <v>6.0657779945091465E-3</v>
      </c>
      <c r="O1648" s="311">
        <f>2*M1651/N1651</f>
        <v>2.7452282922246118E-4</v>
      </c>
    </row>
    <row r="1649" spans="2:15" hidden="1" x14ac:dyDescent="0.25">
      <c r="B1649" s="141"/>
      <c r="C1649" s="142"/>
      <c r="D1649" s="143"/>
      <c r="E1649" s="144" t="s">
        <v>139</v>
      </c>
      <c r="F1649" s="147">
        <v>237.3</v>
      </c>
      <c r="G1649" s="155">
        <f>110/1000</f>
        <v>0.11</v>
      </c>
      <c r="H1649" s="146">
        <f>+PI()*G1649^2/4</f>
        <v>9.5033177771091243E-3</v>
      </c>
      <c r="I1649" s="156">
        <f>+D1614+O1614</f>
        <v>335.10023725638428</v>
      </c>
      <c r="J1649" s="147">
        <f>+D1648</f>
        <v>335.29302292248809</v>
      </c>
      <c r="K1649" s="147">
        <f>+I1649-J1649</f>
        <v>-0.19278566610381631</v>
      </c>
      <c r="L1649" s="142">
        <f>(-2*POWER(2*9.81*G1649*ABS(K1649)/F1649,0.5))*(LOG10(($D$2/(3.7*G1649))+((2.51*$D$3*POWER(F1649,0.5))/(G1649*POWER(2*9.81*G1649*ABS(K1649),0.5)))))</f>
        <v>0.27271344848126972</v>
      </c>
      <c r="M1649" s="146">
        <f>+IF(K1649&lt;0,-H1649*L1649,H1649*L1649)</f>
        <v>-2.5916825630087838E-3</v>
      </c>
      <c r="N1649" s="142">
        <f>+M1649/K1649</f>
        <v>1.3443336402474788E-2</v>
      </c>
      <c r="O1649" s="311"/>
    </row>
    <row r="1650" spans="2:15" hidden="1" x14ac:dyDescent="0.25">
      <c r="B1650" s="141"/>
      <c r="C1650" s="142"/>
      <c r="D1650" s="143"/>
      <c r="E1650" s="144" t="s">
        <v>112</v>
      </c>
      <c r="F1650" s="143">
        <v>401.36</v>
      </c>
      <c r="G1650" s="155">
        <f>110/1000</f>
        <v>0.11</v>
      </c>
      <c r="H1650" s="146">
        <f>+PI()*G1650^2/4</f>
        <v>9.5033177771091243E-3</v>
      </c>
      <c r="I1650" s="156">
        <f>+D1622+O1622</f>
        <v>335.25432410113797</v>
      </c>
      <c r="J1650" s="147">
        <f>+D1648</f>
        <v>335.29302292248809</v>
      </c>
      <c r="K1650" s="147">
        <f>+I1650-J1650</f>
        <v>-3.8698821350124035E-2</v>
      </c>
      <c r="L1650" s="142">
        <f>(-2*POWER(2*9.81*G1650*ABS(K1650)/F1650,0.5))*(LOG10(($D$2/(3.7*G1650))+((2.51*$D$3*POWER(F1650,0.5))/(G1650*POWER(2*9.81*G1650*ABS(K1650),0.5)))))</f>
        <v>8.0653083512115295E-2</v>
      </c>
      <c r="M1650" s="146">
        <f>+IF(K1650&lt;0,-H1650*L1650,H1650*L1650)</f>
        <v>-7.6647188231935203E-4</v>
      </c>
      <c r="N1650" s="142">
        <f>+M1650/K1650</f>
        <v>1.9806078210619596E-2</v>
      </c>
      <c r="O1650" s="311"/>
    </row>
    <row r="1651" spans="2:15" ht="15.75" hidden="1" x14ac:dyDescent="0.3">
      <c r="B1651" s="141"/>
      <c r="C1651" s="142"/>
      <c r="D1651" s="143"/>
      <c r="E1651" s="144"/>
      <c r="F1651" s="143"/>
      <c r="G1651" s="155"/>
      <c r="H1651" s="146"/>
      <c r="I1651" s="156"/>
      <c r="J1651" s="147"/>
      <c r="K1651" s="147"/>
      <c r="L1651" s="149" t="s">
        <v>166</v>
      </c>
      <c r="M1651" s="150">
        <f>+SUM(M1648:M1650)-C1648</f>
        <v>5.3964589530326561E-6</v>
      </c>
      <c r="N1651" s="151">
        <f>+SUM(N1648:N1650)</f>
        <v>3.9315192607603529E-2</v>
      </c>
      <c r="O1651" s="312"/>
    </row>
    <row r="1652" spans="2:15" hidden="1" x14ac:dyDescent="0.25">
      <c r="B1652" s="141"/>
      <c r="C1652" s="142"/>
      <c r="D1652" s="143"/>
      <c r="E1652" s="144"/>
      <c r="F1652" s="142"/>
      <c r="G1652" s="142"/>
      <c r="H1652" s="146"/>
      <c r="I1652" s="152"/>
      <c r="J1652" s="143"/>
      <c r="K1652" s="142"/>
      <c r="L1652" s="142"/>
      <c r="M1652" s="142"/>
      <c r="N1652" s="142"/>
      <c r="O1652" s="312"/>
    </row>
    <row r="1653" spans="2:15" hidden="1" x14ac:dyDescent="0.25">
      <c r="B1653" s="154" t="s">
        <v>141</v>
      </c>
      <c r="C1653" s="179">
        <f>1.9/1000</f>
        <v>1.9E-3</v>
      </c>
      <c r="D1653" s="147">
        <f>+D1614+O1614</f>
        <v>335.10023725638428</v>
      </c>
      <c r="E1653" s="144" t="s">
        <v>139</v>
      </c>
      <c r="F1653" s="147">
        <v>237.3</v>
      </c>
      <c r="G1653" s="155">
        <f>110/1000</f>
        <v>0.11</v>
      </c>
      <c r="H1653" s="146">
        <f>+PI()*G1653^2/4</f>
        <v>9.5033177771091243E-3</v>
      </c>
      <c r="I1653" s="156">
        <f>+D1648+O1648</f>
        <v>335.29329744531731</v>
      </c>
      <c r="J1653" s="147">
        <f>+D1653</f>
        <v>335.10023725638428</v>
      </c>
      <c r="K1653" s="147">
        <f>+I1653-J1653</f>
        <v>0.1930601889330319</v>
      </c>
      <c r="L1653" s="142">
        <f>(-2*POWER(2*9.81*G1653*ABS(K1653)/F1653,0.5))*(LOG10(($D$2/(3.7*G1653))+((2.51*$D$3*POWER(F1653,0.5))/(G1653*POWER(2*9.81*G1653*ABS(K1653),0.5)))))</f>
        <v>0.27293327165723158</v>
      </c>
      <c r="M1653" s="146">
        <f>+IF(K1653&lt;0,-H1653*L1653,H1653*L1653)</f>
        <v>2.5937716125047226E-3</v>
      </c>
      <c r="N1653" s="142">
        <f>+M1653/K1653</f>
        <v>1.343504130416262E-2</v>
      </c>
      <c r="O1653" s="311">
        <f>2*M1655/N1655</f>
        <v>2.7779517096086917E-4</v>
      </c>
    </row>
    <row r="1654" spans="2:15" hidden="1" x14ac:dyDescent="0.25">
      <c r="B1654" s="141"/>
      <c r="C1654" s="142"/>
      <c r="D1654" s="143"/>
      <c r="E1654" s="144" t="s">
        <v>117</v>
      </c>
      <c r="F1654" s="143">
        <v>401.35</v>
      </c>
      <c r="G1654" s="143">
        <f>75/1000</f>
        <v>7.4999999999999997E-2</v>
      </c>
      <c r="H1654" s="146">
        <f>+PI()*G1654^2/4</f>
        <v>4.4178646691106467E-3</v>
      </c>
      <c r="I1654" s="156">
        <f>+D1618+O1618</f>
        <v>334.90167783152839</v>
      </c>
      <c r="J1654" s="147">
        <f>+D1653</f>
        <v>335.10023725638428</v>
      </c>
      <c r="K1654" s="147">
        <f>+I1654-J1654</f>
        <v>-0.19855942485588685</v>
      </c>
      <c r="L1654" s="142">
        <f>(-2*POWER(2*9.81*G1654*ABS(K1654)/F1654,0.5))*(LOG10(($D$2/(3.7*G1654))+((2.51*$D$3*POWER(F1654,0.5))/(G1654*POWER(2*9.81*G1654*ABS(K1654),0.5)))))</f>
        <v>0.1565058917747584</v>
      </c>
      <c r="M1654" s="146">
        <f>+IF(K1654&lt;0,-H1654*L1654,H1654*L1654)</f>
        <v>-6.9142184977935973E-4</v>
      </c>
      <c r="N1654" s="142">
        <f>+M1654/K1654</f>
        <v>3.4821910381800775E-3</v>
      </c>
      <c r="O1654" s="311"/>
    </row>
    <row r="1655" spans="2:15" ht="15.75" hidden="1" x14ac:dyDescent="0.3">
      <c r="B1655" s="141"/>
      <c r="C1655" s="142"/>
      <c r="D1655" s="143"/>
      <c r="E1655" s="144"/>
      <c r="F1655" s="142"/>
      <c r="G1655" s="142"/>
      <c r="H1655" s="146"/>
      <c r="I1655" s="152"/>
      <c r="J1655" s="143"/>
      <c r="K1655" s="142"/>
      <c r="L1655" s="149" t="s">
        <v>166</v>
      </c>
      <c r="M1655" s="150">
        <f>+SUM(M1653:M1654)-C1653</f>
        <v>2.3497627253629173E-6</v>
      </c>
      <c r="N1655" s="151">
        <f>+SUM(N1653:N1654)</f>
        <v>1.6917232342342697E-2</v>
      </c>
      <c r="O1655" s="312"/>
    </row>
    <row r="1656" spans="2:15" ht="15.75" hidden="1" x14ac:dyDescent="0.3">
      <c r="B1656" s="141"/>
      <c r="C1656" s="142"/>
      <c r="D1656" s="143"/>
      <c r="E1656" s="144"/>
      <c r="F1656" s="142"/>
      <c r="G1656" s="142"/>
      <c r="H1656" s="146"/>
      <c r="I1656" s="152"/>
      <c r="J1656" s="143"/>
      <c r="K1656" s="142"/>
      <c r="L1656" s="149"/>
      <c r="M1656" s="150"/>
      <c r="N1656" s="151"/>
      <c r="O1656" s="312"/>
    </row>
    <row r="1657" spans="2:15" hidden="1" x14ac:dyDescent="0.25">
      <c r="B1657" s="154" t="s">
        <v>145</v>
      </c>
      <c r="C1657" s="143">
        <f>1.95/1000</f>
        <v>1.9499999999999999E-3</v>
      </c>
      <c r="D1657" s="147">
        <f>+D1618+O1618</f>
        <v>334.90167783152839</v>
      </c>
      <c r="E1657" s="144" t="s">
        <v>117</v>
      </c>
      <c r="F1657" s="143">
        <v>401.35</v>
      </c>
      <c r="G1657" s="143">
        <f>75/1000</f>
        <v>7.4999999999999997E-2</v>
      </c>
      <c r="H1657" s="146">
        <f>+PI()*G1657^2/4</f>
        <v>4.4178646691106467E-3</v>
      </c>
      <c r="I1657" s="147">
        <f>+D1653+O1653</f>
        <v>335.10051505155525</v>
      </c>
      <c r="J1657" s="147">
        <f>+D1657</f>
        <v>334.90167783152839</v>
      </c>
      <c r="K1657" s="147">
        <f>+I1657-J1657</f>
        <v>0.19883722002686</v>
      </c>
      <c r="L1657" s="262">
        <f>(-2*POWER(2*9.81*G1657*ABS(K1657)/F1657,0.5))*(LOG10(($D$2/(3.7*G1657))+((2.51*$D$3*POWER(F1657,0.5))/(G1657*POWER(2*9.81*G1657*ABS(K1657),0.5)))))</f>
        <v>0.15663165697369927</v>
      </c>
      <c r="M1657" s="146">
        <f>+IF(K1657&lt;0,-H1657*L1657,H1657*L1657)</f>
        <v>6.9197746340836429E-4</v>
      </c>
      <c r="N1657" s="142">
        <f>+M1657/K1657</f>
        <v>3.4801203885011481E-3</v>
      </c>
      <c r="O1657" s="311">
        <f>2*M1659/N1659</f>
        <v>2.7912965983891422E-4</v>
      </c>
    </row>
    <row r="1658" spans="2:15" hidden="1" x14ac:dyDescent="0.25">
      <c r="B1658" s="141"/>
      <c r="C1658" s="142"/>
      <c r="D1658" s="143"/>
      <c r="E1658" s="144" t="s">
        <v>167</v>
      </c>
      <c r="F1658" s="143">
        <v>249.85</v>
      </c>
      <c r="G1658" s="143">
        <f>75/1000</f>
        <v>7.4999999999999997E-2</v>
      </c>
      <c r="H1658" s="146">
        <f>+PI()*G1658^2/4</f>
        <v>4.4178646691106467E-3</v>
      </c>
      <c r="I1658" s="147">
        <f>+D1622+O1622</f>
        <v>335.25432410113797</v>
      </c>
      <c r="J1658" s="147">
        <f>+D1657</f>
        <v>334.90167783152839</v>
      </c>
      <c r="K1658" s="147">
        <f>+I1658-J1658</f>
        <v>0.35264626960957912</v>
      </c>
      <c r="L1658" s="142">
        <f>(-2*POWER(2*9.81*G1658*ABS(K1658)/F1658,0.5))*(LOG10(($D$2/(3.7*G1658))+((2.51*$D$3*POWER(F1658,0.5))/(G1658*POWER(2*9.81*G1658*ABS(K1658),0.5)))))</f>
        <v>0.28498077764281077</v>
      </c>
      <c r="M1658" s="146">
        <f>+IF(K1658&lt;0,-H1658*L1658,H1658*L1658)</f>
        <v>1.259006508923851E-3</v>
      </c>
      <c r="N1658" s="142">
        <f>+M1658/K1658</f>
        <v>3.570168232086275E-3</v>
      </c>
      <c r="O1658" s="311"/>
    </row>
    <row r="1659" spans="2:15" ht="15.75" hidden="1" x14ac:dyDescent="0.3">
      <c r="B1659" s="141"/>
      <c r="C1659" s="142"/>
      <c r="D1659" s="152"/>
      <c r="E1659" s="144"/>
      <c r="F1659" s="142"/>
      <c r="G1659" s="142"/>
      <c r="H1659" s="146"/>
      <c r="I1659" s="152"/>
      <c r="J1659" s="143"/>
      <c r="K1659" s="142"/>
      <c r="L1659" s="149" t="s">
        <v>166</v>
      </c>
      <c r="M1659" s="150">
        <f>+SUM(M1657:M1658)-C1657</f>
        <v>9.8397233221536769E-7</v>
      </c>
      <c r="N1659" s="151">
        <f>+SUM(N1657:N1658)</f>
        <v>7.0502886205874235E-3</v>
      </c>
      <c r="O1659" s="312"/>
    </row>
    <row r="1660" spans="2:15" hidden="1" x14ac:dyDescent="0.25">
      <c r="B1660" s="141"/>
      <c r="C1660" s="142"/>
      <c r="D1660" s="152"/>
      <c r="E1660" s="144"/>
      <c r="F1660" s="142"/>
      <c r="G1660" s="142"/>
      <c r="H1660" s="146"/>
      <c r="I1660" s="152"/>
      <c r="J1660" s="143"/>
      <c r="K1660" s="142"/>
      <c r="L1660" s="142"/>
      <c r="M1660" s="142"/>
      <c r="N1660" s="142"/>
      <c r="O1660" s="312"/>
    </row>
    <row r="1661" spans="2:15" hidden="1" x14ac:dyDescent="0.25">
      <c r="B1661" s="154" t="s">
        <v>146</v>
      </c>
      <c r="C1661" s="143">
        <f>4.52/1000</f>
        <v>4.5199999999999997E-3</v>
      </c>
      <c r="D1661" s="156">
        <f>+D1622+O1622</f>
        <v>335.25432410113797</v>
      </c>
      <c r="E1661" s="144" t="s">
        <v>112</v>
      </c>
      <c r="F1661" s="143">
        <v>401.36</v>
      </c>
      <c r="G1661" s="145">
        <f>110/1000</f>
        <v>0.11</v>
      </c>
      <c r="H1661" s="146">
        <f>+PI()*G1661^2/4</f>
        <v>9.5033177771091243E-3</v>
      </c>
      <c r="I1661" s="156">
        <f>+D1648+O1648</f>
        <v>335.29329744531731</v>
      </c>
      <c r="J1661" s="147">
        <f>+D1661</f>
        <v>335.25432410113797</v>
      </c>
      <c r="K1661" s="147">
        <f>+I1661-J1661</f>
        <v>3.897334417933962E-2</v>
      </c>
      <c r="L1661" s="142">
        <f>(-2*POWER(2*9.81*G1661*ABS(K1661)/F1661,0.5))*(LOG10(($D$2/(3.7*G1661))+((2.51*$D$3*POWER(F1661,0.5))/(G1661*POWER(2*9.81*G1661*ABS(K1661),0.5)))))</f>
        <v>8.0982986922094616E-2</v>
      </c>
      <c r="M1661" s="146">
        <f>+IF(K1661&lt;0,-H1661*L1661,H1661*L1661)</f>
        <v>7.6960705926013744E-4</v>
      </c>
      <c r="N1661" s="142">
        <f>+M1661/K1661</f>
        <v>1.9747011078102922E-2</v>
      </c>
      <c r="O1661" s="311">
        <f>2*M1665/N1665</f>
        <v>2.6242770583352387E-4</v>
      </c>
    </row>
    <row r="1662" spans="2:15" hidden="1" x14ac:dyDescent="0.25">
      <c r="B1662" s="141"/>
      <c r="C1662" s="142"/>
      <c r="D1662" s="152"/>
      <c r="E1662" s="144" t="s">
        <v>167</v>
      </c>
      <c r="F1662" s="143">
        <v>249.85</v>
      </c>
      <c r="G1662" s="145">
        <f>75/1000</f>
        <v>7.4999999999999997E-2</v>
      </c>
      <c r="H1662" s="146">
        <f>+PI()*G1662^2/4</f>
        <v>4.4178646691106467E-3</v>
      </c>
      <c r="I1662" s="156">
        <f>+D1657+O1657</f>
        <v>334.9019569611882</v>
      </c>
      <c r="J1662" s="147">
        <f>+D1661</f>
        <v>335.25432410113797</v>
      </c>
      <c r="K1662" s="147">
        <f>+I1662-J1662</f>
        <v>-0.35236713994976299</v>
      </c>
      <c r="L1662" s="142">
        <f>(-2*POWER(2*9.81*G1662*ABS(K1662)/F1662,0.5))*(LOG10(($D$2/(3.7*G1662))+((2.51*$D$3*POWER(F1662,0.5))/(G1662*POWER(2*9.81*G1662*ABS(K1662),0.5)))))</f>
        <v>0.28485241729489008</v>
      </c>
      <c r="M1662" s="146">
        <f>+IF(K1662&lt;0,-H1662*L1662,H1662*L1662)</f>
        <v>-1.2584394302778575E-3</v>
      </c>
      <c r="N1662" s="142">
        <f>+M1662/K1662</f>
        <v>3.5713870210975782E-3</v>
      </c>
      <c r="O1662" s="311"/>
    </row>
    <row r="1663" spans="2:15" hidden="1" x14ac:dyDescent="0.25">
      <c r="B1663" s="141"/>
      <c r="C1663" s="142"/>
      <c r="D1663" s="152"/>
      <c r="E1663" s="144" t="s">
        <v>140</v>
      </c>
      <c r="F1663" s="143">
        <v>298.01</v>
      </c>
      <c r="G1663" s="145">
        <f>63/1000</f>
        <v>6.3E-2</v>
      </c>
      <c r="H1663" s="146">
        <f>+PI()*G1663^2/4</f>
        <v>3.1172453105244723E-3</v>
      </c>
      <c r="I1663" s="156">
        <f>+D1628+O1628</f>
        <v>335.21541193456625</v>
      </c>
      <c r="J1663" s="147">
        <f>+D1661</f>
        <v>335.25432410113797</v>
      </c>
      <c r="K1663" s="147">
        <f>+I1663-J1663</f>
        <v>-3.8912166571719808E-2</v>
      </c>
      <c r="L1663" s="142">
        <f>(-2*POWER(2*9.81*G1663*ABS(K1663)/F1663,0.5))*(LOG10(($D$2/(3.7*G1663))+((2.51*$D$3*POWER(F1663,0.5))/(G1663*POWER(2*9.81*G1663*ABS(K1663),0.5)))))</f>
        <v>6.3480590648962582E-2</v>
      </c>
      <c r="M1663" s="146">
        <f>+IF(K1663&lt;0,-H1663*L1663,H1663*L1663)</f>
        <v>-1.9788457350980226E-4</v>
      </c>
      <c r="N1663" s="142">
        <f>+M1663/K1663</f>
        <v>5.0854164890838747E-3</v>
      </c>
      <c r="O1663" s="311"/>
    </row>
    <row r="1664" spans="2:15" hidden="1" x14ac:dyDescent="0.25">
      <c r="B1664" s="141"/>
      <c r="C1664" s="142"/>
      <c r="D1664" s="142"/>
      <c r="E1664" s="144" t="s">
        <v>168</v>
      </c>
      <c r="F1664" s="143">
        <v>184.94</v>
      </c>
      <c r="G1664" s="145">
        <f>110/1000</f>
        <v>0.11</v>
      </c>
      <c r="H1664" s="146">
        <f>+PI()*G1664^2/4</f>
        <v>9.5033177771091243E-3</v>
      </c>
      <c r="I1664" s="156">
        <f>+D1636+O1636</f>
        <v>335.77339925037694</v>
      </c>
      <c r="J1664" s="147">
        <f>+D1661</f>
        <v>335.25432410113797</v>
      </c>
      <c r="K1664" s="147">
        <f>+I1664-J1664</f>
        <v>0.51907514923897224</v>
      </c>
      <c r="L1664" s="142">
        <f>(-2*POWER(2*9.81*G1664*ABS(K1664)/F1664,0.5))*(LOG10(($D$2/(3.7*G1664))+((2.51*$D$3*POWER(F1664,0.5))/(G1664*POWER(2*9.81*G1664*ABS(K1664),0.5)))))</f>
        <v>0.54841493152200327</v>
      </c>
      <c r="M1664" s="146">
        <f>+IF(K1664&lt;0,-H1664*L1664,H1664*L1664)</f>
        <v>5.2117613679651363E-3</v>
      </c>
      <c r="N1664" s="142">
        <f>+M1664/K1664</f>
        <v>1.0040475595116076E-2</v>
      </c>
      <c r="O1664" s="311"/>
    </row>
    <row r="1665" spans="2:15" ht="15.75" hidden="1" x14ac:dyDescent="0.3">
      <c r="B1665" s="141"/>
      <c r="C1665" s="142"/>
      <c r="D1665" s="142"/>
      <c r="E1665" s="142"/>
      <c r="F1665" s="142"/>
      <c r="G1665" s="142"/>
      <c r="H1665" s="146"/>
      <c r="I1665" s="152"/>
      <c r="J1665" s="143"/>
      <c r="K1665" s="142"/>
      <c r="L1665" s="149" t="s">
        <v>166</v>
      </c>
      <c r="M1665" s="150">
        <f>+SUM(M1661:M1664)-C1661</f>
        <v>5.0444234376140207E-6</v>
      </c>
      <c r="N1665" s="151">
        <f>+SUM(N1661:N1664)</f>
        <v>3.8444290183400447E-2</v>
      </c>
      <c r="O1665" s="312"/>
    </row>
    <row r="1666" spans="2:15" hidden="1" x14ac:dyDescent="0.25">
      <c r="B1666" s="141"/>
      <c r="C1666" s="142"/>
      <c r="D1666" s="142"/>
      <c r="E1666" s="142"/>
      <c r="F1666" s="142"/>
      <c r="G1666" s="142"/>
      <c r="H1666" s="146"/>
      <c r="I1666" s="142"/>
      <c r="J1666" s="143"/>
      <c r="K1666" s="142"/>
      <c r="L1666" s="142"/>
      <c r="M1666" s="142"/>
      <c r="N1666" s="142"/>
      <c r="O1666" s="312"/>
    </row>
    <row r="1667" spans="2:15" hidden="1" x14ac:dyDescent="0.25">
      <c r="B1667" s="154" t="s">
        <v>147</v>
      </c>
      <c r="C1667" s="142">
        <f>0.79/1000</f>
        <v>7.9000000000000001E-4</v>
      </c>
      <c r="D1667" s="147">
        <f>+D1628+O1628</f>
        <v>335.21541193456625</v>
      </c>
      <c r="E1667" s="144" t="s">
        <v>140</v>
      </c>
      <c r="F1667" s="143">
        <v>298.01</v>
      </c>
      <c r="G1667" s="143">
        <f>63/1000</f>
        <v>6.3E-2</v>
      </c>
      <c r="H1667" s="146">
        <f>+PI()*G1667^2/4</f>
        <v>3.1172453105244723E-3</v>
      </c>
      <c r="I1667" s="147">
        <f>+D1661+O1661</f>
        <v>335.25458652884379</v>
      </c>
      <c r="J1667" s="147">
        <f>+D1667</f>
        <v>335.21541193456625</v>
      </c>
      <c r="K1667" s="147">
        <f>+I1667-J1667</f>
        <v>3.9174594277540109E-2</v>
      </c>
      <c r="L1667" s="142">
        <f>(-2*POWER(2*9.81*G1667*ABS(K1667)/F1667,0.5))*(LOG10(($D$2/(3.7*G1667))+((2.51*$D$3*POWER(F1667,0.5))/(G1667*POWER(2*9.81*G1667*ABS(K1667),0.5)))))</f>
        <v>6.3731424825488728E-2</v>
      </c>
      <c r="M1667" s="146">
        <f>+IF(K1667&lt;0,-H1667*L1667,H1667*L1667)</f>
        <v>1.9866648517029767E-4</v>
      </c>
      <c r="N1667" s="142">
        <f>+M1667/K1667</f>
        <v>5.0713093226392066E-3</v>
      </c>
      <c r="O1667" s="311">
        <f>2*M1669/N1669</f>
        <v>2.6469356237537466E-4</v>
      </c>
    </row>
    <row r="1668" spans="2:15" hidden="1" x14ac:dyDescent="0.25">
      <c r="B1668" s="141"/>
      <c r="C1668" s="142"/>
      <c r="D1668" s="142"/>
      <c r="E1668" s="144" t="s">
        <v>169</v>
      </c>
      <c r="F1668" s="143">
        <v>119.71</v>
      </c>
      <c r="G1668" s="143">
        <f>63/1000</f>
        <v>6.3E-2</v>
      </c>
      <c r="H1668" s="146">
        <f>+PI()*G1668^2/4</f>
        <v>3.1172453105244723E-3</v>
      </c>
      <c r="I1668" s="147">
        <f>+D1632+O1632</f>
        <v>335.31896766084736</v>
      </c>
      <c r="J1668" s="147">
        <f>+D1667</f>
        <v>335.21541193456625</v>
      </c>
      <c r="K1668" s="147">
        <f>+I1668-J1668</f>
        <v>0.10355572628111531</v>
      </c>
      <c r="L1668" s="142">
        <f>(-2*POWER(2*9.81*G1668*ABS(K1668)/F1668,0.5))*(LOG10(($D$2/(3.7*G1668))+((2.51*$D$3*POWER(F1668,0.5))/(G1668*POWER(2*9.81*G1668*ABS(K1668),0.5)))))</f>
        <v>0.19015579207752764</v>
      </c>
      <c r="M1668" s="146">
        <f>+IF(K1668&lt;0,-H1668*L1668,H1668*L1668)</f>
        <v>5.9276225112273961E-4</v>
      </c>
      <c r="N1668" s="142">
        <f>+M1668/K1668</f>
        <v>5.7240895545805975E-3</v>
      </c>
      <c r="O1668" s="311"/>
    </row>
    <row r="1669" spans="2:15" ht="15.75" hidden="1" x14ac:dyDescent="0.3">
      <c r="B1669" s="141"/>
      <c r="C1669" s="142"/>
      <c r="D1669" s="142"/>
      <c r="E1669" s="142"/>
      <c r="F1669" s="142"/>
      <c r="G1669" s="142"/>
      <c r="H1669" s="146"/>
      <c r="I1669" s="142"/>
      <c r="J1669" s="142"/>
      <c r="K1669" s="142"/>
      <c r="L1669" s="149" t="s">
        <v>166</v>
      </c>
      <c r="M1669" s="150">
        <f>+SUM(M1667:M1668)-C1667</f>
        <v>1.428736293037215E-6</v>
      </c>
      <c r="N1669" s="151">
        <f>+SUM(N1667:N1668)</f>
        <v>1.0795398877219805E-2</v>
      </c>
      <c r="O1669" s="312"/>
    </row>
    <row r="1670" spans="2:15" hidden="1" x14ac:dyDescent="0.25">
      <c r="B1670" s="141"/>
      <c r="C1670" s="142"/>
      <c r="D1670" s="142"/>
      <c r="E1670" s="142"/>
      <c r="F1670" s="142"/>
      <c r="G1670" s="142"/>
      <c r="H1670" s="146"/>
      <c r="I1670" s="142"/>
      <c r="J1670" s="142"/>
      <c r="K1670" s="142"/>
      <c r="L1670" s="142"/>
      <c r="M1670" s="142"/>
      <c r="N1670" s="142"/>
      <c r="O1670" s="312"/>
    </row>
    <row r="1671" spans="2:15" hidden="1" x14ac:dyDescent="0.25">
      <c r="B1671" s="154" t="s">
        <v>148</v>
      </c>
      <c r="C1671" s="142">
        <f>0.76/1000</f>
        <v>7.6000000000000004E-4</v>
      </c>
      <c r="D1671" s="147">
        <f>+D1632+O1632</f>
        <v>335.31896766084736</v>
      </c>
      <c r="E1671" s="144" t="s">
        <v>169</v>
      </c>
      <c r="F1671" s="143">
        <v>119.71</v>
      </c>
      <c r="G1671" s="143">
        <f>63/1000</f>
        <v>6.3E-2</v>
      </c>
      <c r="H1671" s="146">
        <f>+PI()*G1671^2/4</f>
        <v>3.1172453105244723E-3</v>
      </c>
      <c r="I1671" s="147">
        <f>+D1667+O1667</f>
        <v>335.21567662812862</v>
      </c>
      <c r="J1671" s="261">
        <f>+D1671</f>
        <v>335.31896766084736</v>
      </c>
      <c r="K1671" s="147">
        <f>+I1671-J1671</f>
        <v>-0.10329103271874374</v>
      </c>
      <c r="L1671" s="142">
        <f>(-2*POWER(2*9.81*G1671*ABS(K1671)/F1671,0.5))*(LOG10(($D$2/(3.7*G1671))+((2.51*$D$3*POWER(F1671,0.5))/(G1671*POWER(2*9.81*G1671*ABS(K1671),0.5)))))</f>
        <v>0.18987650244814519</v>
      </c>
      <c r="M1671" s="146">
        <f>+IF(K1671&lt;0,-H1671*L1671,H1671*L1671)</f>
        <v>-5.9189163683526908E-4</v>
      </c>
      <c r="N1671" s="142">
        <f>+M1671/K1671</f>
        <v>5.7303293544073673E-3</v>
      </c>
      <c r="O1671" s="311">
        <f>2*M1673/N1673</f>
        <v>2.4996540221103693E-4</v>
      </c>
    </row>
    <row r="1672" spans="2:15" hidden="1" x14ac:dyDescent="0.25">
      <c r="B1672" s="141"/>
      <c r="C1672" s="142"/>
      <c r="D1672" s="142"/>
      <c r="E1672" s="144" t="s">
        <v>122</v>
      </c>
      <c r="F1672" s="143">
        <v>283.68</v>
      </c>
      <c r="G1672" s="143">
        <f>75/1000</f>
        <v>7.4999999999999997E-2</v>
      </c>
      <c r="H1672" s="146">
        <f>+PI()*G1672^2/4</f>
        <v>4.4178646691106467E-3</v>
      </c>
      <c r="I1672" s="147">
        <f>+D1636+O1636</f>
        <v>335.77339925037694</v>
      </c>
      <c r="J1672" s="261">
        <f>+D1671</f>
        <v>335.31896766084736</v>
      </c>
      <c r="K1672" s="147">
        <f>+I1672-J1672</f>
        <v>0.45443158952957674</v>
      </c>
      <c r="L1672" s="262">
        <f>(-2*POWER(2*9.81*G1672*ABS(K1672)/F1672,0.5))*(LOG10(($D$2/(3.7*G1672))+((2.51*$D$3*POWER(F1672,0.5))/(G1672*POWER(2*9.81*G1672*ABS(K1672),0.5)))))</f>
        <v>0.30625201119072698</v>
      </c>
      <c r="M1672" s="146">
        <f>+IF(K1672&lt;0,-H1672*L1672,H1672*L1672)</f>
        <v>1.3529799400835911E-3</v>
      </c>
      <c r="N1672" s="142">
        <f>+M1672/K1672</f>
        <v>2.9773016912934751E-3</v>
      </c>
      <c r="O1672" s="311"/>
    </row>
    <row r="1673" spans="2:15" ht="15.75" hidden="1" x14ac:dyDescent="0.3">
      <c r="B1673" s="141"/>
      <c r="C1673" s="142"/>
      <c r="D1673" s="142"/>
      <c r="E1673" s="142"/>
      <c r="F1673" s="142"/>
      <c r="G1673" s="142"/>
      <c r="H1673" s="142"/>
      <c r="I1673" s="142"/>
      <c r="J1673" s="142"/>
      <c r="K1673" s="142"/>
      <c r="L1673" s="149" t="s">
        <v>166</v>
      </c>
      <c r="M1673" s="150">
        <f>+SUM(M1671:M1672)-C1671</f>
        <v>1.0883032483219616E-6</v>
      </c>
      <c r="N1673" s="151">
        <f>+SUM(N1671:N1672)</f>
        <v>8.7076310457008428E-3</v>
      </c>
      <c r="O1673" s="312"/>
    </row>
    <row r="1674" spans="2:15" hidden="1" x14ac:dyDescent="0.25">
      <c r="B1674" s="154"/>
      <c r="C1674" s="142"/>
      <c r="D1674" s="142"/>
      <c r="E1674" s="142"/>
      <c r="F1674" s="142"/>
      <c r="G1674" s="142"/>
      <c r="H1674" s="142"/>
      <c r="I1674" s="142"/>
      <c r="J1674" s="142"/>
      <c r="K1674" s="142"/>
      <c r="L1674" s="142"/>
      <c r="M1674" s="142"/>
      <c r="N1674" s="142"/>
      <c r="O1674" s="312"/>
    </row>
    <row r="1675" spans="2:15" hidden="1" x14ac:dyDescent="0.25">
      <c r="B1675" s="154" t="s">
        <v>142</v>
      </c>
      <c r="C1675" s="142">
        <f>3.71/1000</f>
        <v>3.7099999999999998E-3</v>
      </c>
      <c r="D1675" s="147">
        <f>+D1636+O1636</f>
        <v>335.77339925037694</v>
      </c>
      <c r="E1675" s="144" t="s">
        <v>168</v>
      </c>
      <c r="F1675" s="143">
        <v>184.94</v>
      </c>
      <c r="G1675" s="145">
        <f>110/1000</f>
        <v>0.11</v>
      </c>
      <c r="H1675" s="146">
        <f>+PI()*G1675^2/4</f>
        <v>9.5033177771091243E-3</v>
      </c>
      <c r="I1675" s="147">
        <f>+D1661+O1661</f>
        <v>335.25458652884379</v>
      </c>
      <c r="J1675" s="261">
        <f>+D1675</f>
        <v>335.77339925037694</v>
      </c>
      <c r="K1675" s="147">
        <f>+I1675-J1675</f>
        <v>-0.51881272153315194</v>
      </c>
      <c r="L1675" s="262">
        <f>(-2*POWER(2*9.81*G1675*ABS(K1675)/F1675,0.5))*(LOG10(($D$2/(3.7*G1675))+((2.51*$D$3*POWER(F1675,0.5))/(G1675*POWER(2*9.81*G1675*ABS(K1675),0.5)))))</f>
        <v>0.54825940485740032</v>
      </c>
      <c r="M1675" s="146">
        <f>+IF(K1675&lt;0,-H1675*L1675,H1675*L1675)</f>
        <v>-5.2102833486486009E-3</v>
      </c>
      <c r="N1675" s="142">
        <f>+M1675/K1675</f>
        <v>1.0042705454969584E-2</v>
      </c>
      <c r="O1675" s="311">
        <f>2*M1678/N1678</f>
        <v>2.1034009412061833E-4</v>
      </c>
    </row>
    <row r="1676" spans="2:15" hidden="1" x14ac:dyDescent="0.25">
      <c r="B1676" s="141"/>
      <c r="C1676" s="142"/>
      <c r="D1676" s="142"/>
      <c r="E1676" s="144" t="s">
        <v>171</v>
      </c>
      <c r="F1676" s="143">
        <v>283.68</v>
      </c>
      <c r="G1676" s="143">
        <f>75/1000</f>
        <v>7.4999999999999997E-2</v>
      </c>
      <c r="H1676" s="146">
        <f>+PI()*G1676^2/4</f>
        <v>4.4178646691106467E-3</v>
      </c>
      <c r="I1676" s="147">
        <f>+D1671+O1671</f>
        <v>335.31921762624955</v>
      </c>
      <c r="J1676" s="261">
        <f>+D1675</f>
        <v>335.77339925037694</v>
      </c>
      <c r="K1676" s="147">
        <f>+I1676-J1676</f>
        <v>-0.45418162412738639</v>
      </c>
      <c r="L1676" s="262">
        <f>(-2*POWER(2*9.81*G1676*ABS(K1676)/F1676,0.5))*(LOG10(($D$2/(3.7*G1676))+((2.51*$D$3*POWER(F1676,0.5))/(G1676*POWER(2*9.81*G1676*ABS(K1676),0.5)))))</f>
        <v>0.30615626186568318</v>
      </c>
      <c r="M1676" s="146">
        <f>+IF(K1676&lt;0,-H1676*L1676,H1676*L1676)</f>
        <v>-1.352556932523389E-3</v>
      </c>
      <c r="N1676" s="142">
        <f>+M1676/K1676</f>
        <v>2.9780089300663368E-3</v>
      </c>
      <c r="O1676" s="311"/>
    </row>
    <row r="1677" spans="2:15" hidden="1" x14ac:dyDescent="0.25">
      <c r="B1677" s="141"/>
      <c r="C1677" s="142"/>
      <c r="D1677" s="142"/>
      <c r="E1677" s="144" t="s">
        <v>170</v>
      </c>
      <c r="F1677" s="143">
        <v>372.26</v>
      </c>
      <c r="G1677" s="145">
        <f>110/1000</f>
        <v>0.11</v>
      </c>
      <c r="H1677" s="146">
        <f>+PI()*G1677^2/4</f>
        <v>9.5033177771091243E-3</v>
      </c>
      <c r="I1677" s="147">
        <v>339.29610096713299</v>
      </c>
      <c r="J1677" s="261">
        <f>+D1675</f>
        <v>335.77339925037694</v>
      </c>
      <c r="K1677" s="147">
        <f>+I1677-J1677</f>
        <v>3.5227017167560462</v>
      </c>
      <c r="L1677" s="262">
        <f>(-2*POWER(2*9.81*G1677*ABS(K1677)/F1677,0.5))*(LOG10(($D$2/(3.7*G1677))+((2.51*$D$3*POWER(F1677,0.5))/(G1677*POWER(2*9.81*G1677*ABS(K1677),0.5)))))</f>
        <v>1.0811504630658917</v>
      </c>
      <c r="M1677" s="146">
        <f>+IF(K1677&lt;0,-H1677*L1677,H1677*L1677)</f>
        <v>1.027451641538385E-2</v>
      </c>
      <c r="N1677" s="142">
        <f>+M1677/K1677</f>
        <v>2.9166580770980956E-3</v>
      </c>
      <c r="O1677" s="311"/>
    </row>
    <row r="1678" spans="2:15" ht="16.5" hidden="1" thickBot="1" x14ac:dyDescent="0.35">
      <c r="B1678" s="299"/>
      <c r="C1678" s="300"/>
      <c r="D1678" s="300"/>
      <c r="E1678" s="300"/>
      <c r="F1678" s="300"/>
      <c r="G1678" s="300"/>
      <c r="H1678" s="300"/>
      <c r="I1678" s="300"/>
      <c r="J1678" s="300"/>
      <c r="K1678" s="300"/>
      <c r="L1678" s="301" t="s">
        <v>166</v>
      </c>
      <c r="M1678" s="302">
        <f>+SUM(M1675:M1677)-C1675</f>
        <v>1.6761342118603098E-6</v>
      </c>
      <c r="N1678" s="303">
        <f>+SUM(N1675:N1677)</f>
        <v>1.5937372462134017E-2</v>
      </c>
      <c r="O1678" s="313"/>
    </row>
    <row r="1679" spans="2:15" hidden="1" x14ac:dyDescent="0.25"/>
    <row r="1680" spans="2:15" ht="15.75" hidden="1" thickBot="1" x14ac:dyDescent="0.3"/>
    <row r="1681" spans="2:15" ht="15.75" hidden="1" thickBot="1" x14ac:dyDescent="0.3">
      <c r="B1681" s="131">
        <f>+B1642+1</f>
        <v>44</v>
      </c>
      <c r="D1681" s="297"/>
    </row>
    <row r="1682" spans="2:15" ht="32.25" hidden="1" thickBot="1" x14ac:dyDescent="0.3">
      <c r="B1682" s="125" t="s">
        <v>151</v>
      </c>
      <c r="C1682" s="298" t="s">
        <v>161</v>
      </c>
      <c r="D1682" s="298" t="s">
        <v>153</v>
      </c>
      <c r="E1682" s="125" t="s">
        <v>152</v>
      </c>
      <c r="F1682" s="125" t="s">
        <v>78</v>
      </c>
      <c r="G1682" s="125" t="s">
        <v>115</v>
      </c>
      <c r="H1682" s="125" t="s">
        <v>154</v>
      </c>
      <c r="I1682" s="125" t="s">
        <v>155</v>
      </c>
      <c r="J1682" s="125" t="s">
        <v>156</v>
      </c>
      <c r="K1682" s="125" t="s">
        <v>157</v>
      </c>
      <c r="L1682" s="125" t="s">
        <v>82</v>
      </c>
      <c r="M1682" s="125" t="s">
        <v>164</v>
      </c>
      <c r="N1682" s="125" t="s">
        <v>158</v>
      </c>
      <c r="O1682" s="309" t="s">
        <v>165</v>
      </c>
    </row>
    <row r="1683" spans="2:15" hidden="1" x14ac:dyDescent="0.25">
      <c r="B1683" s="132" t="s">
        <v>127</v>
      </c>
      <c r="C1683" s="133">
        <f>2.97/1000</f>
        <v>2.97E-3</v>
      </c>
      <c r="D1683" s="134">
        <f>+D1644+O1644</f>
        <v>336.46246085950168</v>
      </c>
      <c r="E1683" s="135" t="s">
        <v>110</v>
      </c>
      <c r="F1683" s="136">
        <v>310.83</v>
      </c>
      <c r="G1683" s="137">
        <f>110/1000</f>
        <v>0.11</v>
      </c>
      <c r="H1683" s="138">
        <f>+PI()*G1683^2/4</f>
        <v>9.5033177771091243E-3</v>
      </c>
      <c r="I1683" s="134">
        <v>339.29610096713299</v>
      </c>
      <c r="J1683" s="134">
        <f>+D1683</f>
        <v>336.46246085950168</v>
      </c>
      <c r="K1683" s="134">
        <f>+I1683-J1683</f>
        <v>2.8336401076313109</v>
      </c>
      <c r="L1683" s="133">
        <f>(-2*POWER(2*9.81*G1683*ABS(K1683)/F1683,0.5))*(LOG10(($D$2/(3.7*G1683))+((2.51*$D$3*POWER(F1683,0.5))/(G1683*POWER(2*9.81*G1683*ABS(K1683),0.5)))))</f>
        <v>1.0589403379664253</v>
      </c>
      <c r="M1683" s="139">
        <f>+IF(K1683&lt;0,-H1683*L1683,H1683*L1683)</f>
        <v>1.0063446538694273E-2</v>
      </c>
      <c r="N1683" s="133">
        <f>+M1683/K1683</f>
        <v>3.5514201368029349E-3</v>
      </c>
      <c r="O1683" s="310">
        <f>2*M1685/N1685</f>
        <v>1.7176198978475777E-4</v>
      </c>
    </row>
    <row r="1684" spans="2:15" hidden="1" x14ac:dyDescent="0.25">
      <c r="B1684" s="141"/>
      <c r="C1684" s="142"/>
      <c r="D1684" s="143"/>
      <c r="E1684" s="144" t="s">
        <v>138</v>
      </c>
      <c r="F1684" s="143">
        <v>240.22</v>
      </c>
      <c r="G1684" s="145">
        <f>110/1000</f>
        <v>0.11</v>
      </c>
      <c r="H1684" s="146">
        <f>+PI()*G1684^2/4</f>
        <v>9.5033177771091243E-3</v>
      </c>
      <c r="I1684" s="147">
        <f>+D1648+O1648</f>
        <v>335.29329744531731</v>
      </c>
      <c r="J1684" s="147">
        <f>+D1683</f>
        <v>336.46246085950168</v>
      </c>
      <c r="K1684" s="147">
        <f>+I1684-J1684</f>
        <v>-1.1691634141843679</v>
      </c>
      <c r="L1684" s="142">
        <f>(-2*POWER(2*9.81*G1684*ABS(K1684)/F1684,0.5))*(LOG10(($D$2/(3.7*G1684))+((2.51*$D$3*POWER(F1684,0.5))/(G1684*POWER(2*9.81*G1684*ABS(K1684),0.5)))))</f>
        <v>0.74633098845301005</v>
      </c>
      <c r="M1684" s="146">
        <f>+IF(K1684&lt;0,-H1684*L1684,H1684*L1684)</f>
        <v>-7.092620550172915E-3</v>
      </c>
      <c r="N1684" s="142">
        <f>+M1684/K1684</f>
        <v>6.066406512660911E-3</v>
      </c>
      <c r="O1684" s="311"/>
    </row>
    <row r="1685" spans="2:15" ht="15.75" hidden="1" x14ac:dyDescent="0.3">
      <c r="B1685" s="141"/>
      <c r="C1685" s="142"/>
      <c r="D1685" s="143"/>
      <c r="E1685" s="144"/>
      <c r="F1685" s="143"/>
      <c r="G1685" s="145"/>
      <c r="H1685" s="146"/>
      <c r="I1685" s="147"/>
      <c r="J1685" s="147"/>
      <c r="K1685" s="147"/>
      <c r="L1685" s="149" t="s">
        <v>166</v>
      </c>
      <c r="M1685" s="150">
        <f>+SUM(M1683:M1684)-C1683</f>
        <v>8.2598852135839021E-7</v>
      </c>
      <c r="N1685" s="151">
        <f>+SUM(N1683:N1684)</f>
        <v>9.6178266494638467E-3</v>
      </c>
      <c r="O1685" s="311"/>
    </row>
    <row r="1686" spans="2:15" hidden="1" x14ac:dyDescent="0.25">
      <c r="B1686" s="141"/>
      <c r="C1686" s="142"/>
      <c r="D1686" s="143"/>
      <c r="E1686" s="144"/>
      <c r="F1686" s="142"/>
      <c r="G1686" s="142"/>
      <c r="H1686" s="146"/>
      <c r="I1686" s="152"/>
      <c r="J1686" s="142"/>
      <c r="K1686" s="142"/>
      <c r="L1686" s="142"/>
      <c r="M1686" s="142"/>
      <c r="N1686" s="142"/>
      <c r="O1686" s="312"/>
    </row>
    <row r="1687" spans="2:15" hidden="1" x14ac:dyDescent="0.25">
      <c r="B1687" s="154" t="s">
        <v>128</v>
      </c>
      <c r="C1687" s="142">
        <f>3.73/1000</f>
        <v>3.7299999999999998E-3</v>
      </c>
      <c r="D1687" s="147">
        <f>+D1648+O1648</f>
        <v>335.29329744531731</v>
      </c>
      <c r="E1687" s="144" t="s">
        <v>138</v>
      </c>
      <c r="F1687" s="143">
        <v>240.22</v>
      </c>
      <c r="G1687" s="155">
        <f>110/1000</f>
        <v>0.11</v>
      </c>
      <c r="H1687" s="146">
        <f>+PI()*G1687^2/4</f>
        <v>9.5033177771091243E-3</v>
      </c>
      <c r="I1687" s="156">
        <f>+D1683+O1683</f>
        <v>336.46263262149148</v>
      </c>
      <c r="J1687" s="147">
        <f>+D1687</f>
        <v>335.29329744531731</v>
      </c>
      <c r="K1687" s="147">
        <f>+I1687-J1687</f>
        <v>1.1693351761741724</v>
      </c>
      <c r="L1687" s="142">
        <f>(-2*POWER(2*9.81*G1687*ABS(K1687)/F1687,0.5))*(LOG10(($D$2/(3.7*G1687))+((2.51*$D$3*POWER(F1687,0.5))/(G1687*POWER(2*9.81*G1687*ABS(K1687),0.5)))))</f>
        <v>0.74639224185018405</v>
      </c>
      <c r="M1687" s="146">
        <f>+IF(K1687&lt;0,-H1687*L1687,H1687*L1687)</f>
        <v>7.0932026606711869E-3</v>
      </c>
      <c r="N1687" s="142">
        <f>+M1687/K1687</f>
        <v>6.0660132400007904E-3</v>
      </c>
      <c r="O1687" s="311">
        <f>2*M1690/N1690</f>
        <v>2.5105190214437067E-4</v>
      </c>
    </row>
    <row r="1688" spans="2:15" hidden="1" x14ac:dyDescent="0.25">
      <c r="B1688" s="141"/>
      <c r="C1688" s="142"/>
      <c r="D1688" s="143"/>
      <c r="E1688" s="144" t="s">
        <v>139</v>
      </c>
      <c r="F1688" s="147">
        <v>237.3</v>
      </c>
      <c r="G1688" s="155">
        <f>110/1000</f>
        <v>0.11</v>
      </c>
      <c r="H1688" s="146">
        <f>+PI()*G1688^2/4</f>
        <v>9.5033177771091243E-3</v>
      </c>
      <c r="I1688" s="156">
        <f>+D1653+O1653</f>
        <v>335.10051505155525</v>
      </c>
      <c r="J1688" s="147">
        <f>+D1687</f>
        <v>335.29329744531731</v>
      </c>
      <c r="K1688" s="147">
        <f>+I1688-J1688</f>
        <v>-0.19278239376205875</v>
      </c>
      <c r="L1688" s="142">
        <f>(-2*POWER(2*9.81*G1688*ABS(K1688)/F1688,0.5))*(LOG10(($D$2/(3.7*G1688))+((2.51*$D$3*POWER(F1688,0.5))/(G1688*POWER(2*9.81*G1688*ABS(K1688),0.5)))))</f>
        <v>0.27271082733133128</v>
      </c>
      <c r="M1688" s="146">
        <f>+IF(K1688&lt;0,-H1688*L1688,H1688*L1688)</f>
        <v>-2.5916576533879777E-3</v>
      </c>
      <c r="N1688" s="142">
        <f>+M1688/K1688</f>
        <v>1.3443435382313624E-2</v>
      </c>
      <c r="O1688" s="311"/>
    </row>
    <row r="1689" spans="2:15" hidden="1" x14ac:dyDescent="0.25">
      <c r="B1689" s="141"/>
      <c r="C1689" s="142"/>
      <c r="D1689" s="143"/>
      <c r="E1689" s="144" t="s">
        <v>112</v>
      </c>
      <c r="F1689" s="143">
        <v>401.36</v>
      </c>
      <c r="G1689" s="155">
        <f>110/1000</f>
        <v>0.11</v>
      </c>
      <c r="H1689" s="146">
        <f>+PI()*G1689^2/4</f>
        <v>9.5033177771091243E-3</v>
      </c>
      <c r="I1689" s="156">
        <f>+D1661+O1661</f>
        <v>335.25458652884379</v>
      </c>
      <c r="J1689" s="147">
        <f>+D1687</f>
        <v>335.29329744531731</v>
      </c>
      <c r="K1689" s="147">
        <f>+I1689-J1689</f>
        <v>-3.8710916473519319E-2</v>
      </c>
      <c r="L1689" s="142">
        <f>(-2*POWER(2*9.81*G1689*ABS(K1689)/F1689,0.5))*(LOG10(($D$2/(3.7*G1689))+((2.51*$D$3*POWER(F1689,0.5))/(G1689*POWER(2*9.81*G1689*ABS(K1689),0.5)))))</f>
        <v>8.066763993326842E-2</v>
      </c>
      <c r="M1689" s="146">
        <f>+IF(K1689&lt;0,-H1689*L1689,H1689*L1689)</f>
        <v>-7.6661021661526764E-4</v>
      </c>
      <c r="N1689" s="142">
        <f>+M1689/K1689</f>
        <v>1.9803463375497113E-2</v>
      </c>
      <c r="O1689" s="311"/>
    </row>
    <row r="1690" spans="2:15" ht="15.75" hidden="1" x14ac:dyDescent="0.3">
      <c r="B1690" s="141"/>
      <c r="C1690" s="142"/>
      <c r="D1690" s="143"/>
      <c r="E1690" s="144"/>
      <c r="F1690" s="143"/>
      <c r="G1690" s="155"/>
      <c r="H1690" s="146"/>
      <c r="I1690" s="156"/>
      <c r="J1690" s="147"/>
      <c r="K1690" s="147"/>
      <c r="L1690" s="149" t="s">
        <v>166</v>
      </c>
      <c r="M1690" s="150">
        <f>+SUM(M1687:M1689)-C1687</f>
        <v>4.9347906679424181E-6</v>
      </c>
      <c r="N1690" s="151">
        <f>+SUM(N1687:N1689)</f>
        <v>3.9312911997811527E-2</v>
      </c>
      <c r="O1690" s="312"/>
    </row>
    <row r="1691" spans="2:15" hidden="1" x14ac:dyDescent="0.25">
      <c r="B1691" s="141"/>
      <c r="C1691" s="142"/>
      <c r="D1691" s="143"/>
      <c r="E1691" s="144"/>
      <c r="F1691" s="142"/>
      <c r="G1691" s="142"/>
      <c r="H1691" s="146"/>
      <c r="I1691" s="152"/>
      <c r="J1691" s="143"/>
      <c r="K1691" s="142"/>
      <c r="L1691" s="142"/>
      <c r="M1691" s="142"/>
      <c r="N1691" s="142"/>
      <c r="O1691" s="312"/>
    </row>
    <row r="1692" spans="2:15" hidden="1" x14ac:dyDescent="0.25">
      <c r="B1692" s="154" t="s">
        <v>141</v>
      </c>
      <c r="C1692" s="179">
        <f>1.9/1000</f>
        <v>1.9E-3</v>
      </c>
      <c r="D1692" s="147">
        <f>+D1653+O1653</f>
        <v>335.10051505155525</v>
      </c>
      <c r="E1692" s="144" t="s">
        <v>139</v>
      </c>
      <c r="F1692" s="147">
        <v>237.3</v>
      </c>
      <c r="G1692" s="155">
        <f>110/1000</f>
        <v>0.11</v>
      </c>
      <c r="H1692" s="146">
        <f>+PI()*G1692^2/4</f>
        <v>9.5033177771091243E-3</v>
      </c>
      <c r="I1692" s="156">
        <f>+D1687+O1687</f>
        <v>335.29354849721943</v>
      </c>
      <c r="J1692" s="147">
        <f>+D1692</f>
        <v>335.10051505155525</v>
      </c>
      <c r="K1692" s="147">
        <f>+I1692-J1692</f>
        <v>0.19303344566418446</v>
      </c>
      <c r="L1692" s="142">
        <f>(-2*POWER(2*9.81*G1692*ABS(K1692)/F1692,0.5))*(LOG10(($D$2/(3.7*G1692))+((2.51*$D$3*POWER(F1692,0.5))/(G1692*POWER(2*9.81*G1692*ABS(K1692),0.5)))))</f>
        <v>0.27291186315542559</v>
      </c>
      <c r="M1692" s="146">
        <f>+IF(K1692&lt;0,-H1692*L1692,H1692*L1692)</f>
        <v>2.5935681607089285E-3</v>
      </c>
      <c r="N1692" s="142">
        <f>+M1692/K1692</f>
        <v>1.3435848651952758E-2</v>
      </c>
      <c r="O1692" s="311">
        <f>2*M1694/N1694</f>
        <v>2.5404593088444423E-4</v>
      </c>
    </row>
    <row r="1693" spans="2:15" hidden="1" x14ac:dyDescent="0.25">
      <c r="B1693" s="141"/>
      <c r="C1693" s="142"/>
      <c r="D1693" s="143"/>
      <c r="E1693" s="144" t="s">
        <v>117</v>
      </c>
      <c r="F1693" s="143">
        <v>401.35</v>
      </c>
      <c r="G1693" s="143">
        <f>75/1000</f>
        <v>7.4999999999999997E-2</v>
      </c>
      <c r="H1693" s="146">
        <f>+PI()*G1693^2/4</f>
        <v>4.4178646691106467E-3</v>
      </c>
      <c r="I1693" s="156">
        <f>+D1657+O1657</f>
        <v>334.9019569611882</v>
      </c>
      <c r="J1693" s="147">
        <f>+D1692</f>
        <v>335.10051505155525</v>
      </c>
      <c r="K1693" s="147">
        <f>+I1693-J1693</f>
        <v>-0.19855809036704386</v>
      </c>
      <c r="L1693" s="142">
        <f>(-2*POWER(2*9.81*G1693*ABS(K1693)/F1693,0.5))*(LOG10(($D$2/(3.7*G1693))+((2.51*$D$3*POWER(F1693,0.5))/(G1693*POWER(2*9.81*G1693*ABS(K1693),0.5)))))</f>
        <v>0.15650528743164105</v>
      </c>
      <c r="M1693" s="146">
        <f>+IF(K1693&lt;0,-H1693*L1693,H1693*L1693)</f>
        <v>-6.9141917987325353E-4</v>
      </c>
      <c r="N1693" s="142">
        <f>+M1693/K1693</f>
        <v>3.4822009951603235E-3</v>
      </c>
      <c r="O1693" s="311"/>
    </row>
    <row r="1694" spans="2:15" ht="15.75" hidden="1" x14ac:dyDescent="0.3">
      <c r="B1694" s="141"/>
      <c r="C1694" s="142"/>
      <c r="D1694" s="143"/>
      <c r="E1694" s="144"/>
      <c r="F1694" s="142"/>
      <c r="G1694" s="142"/>
      <c r="H1694" s="146"/>
      <c r="I1694" s="152"/>
      <c r="J1694" s="143"/>
      <c r="K1694" s="142"/>
      <c r="L1694" s="149" t="s">
        <v>166</v>
      </c>
      <c r="M1694" s="150">
        <f>+SUM(M1692:M1693)-C1692</f>
        <v>2.148980835675043E-6</v>
      </c>
      <c r="N1694" s="151">
        <f>+SUM(N1692:N1693)</f>
        <v>1.6918049647113083E-2</v>
      </c>
      <c r="O1694" s="312"/>
    </row>
    <row r="1695" spans="2:15" ht="15.75" hidden="1" x14ac:dyDescent="0.3">
      <c r="B1695" s="141"/>
      <c r="C1695" s="142"/>
      <c r="D1695" s="143"/>
      <c r="E1695" s="144"/>
      <c r="F1695" s="142"/>
      <c r="G1695" s="142"/>
      <c r="H1695" s="146"/>
      <c r="I1695" s="152"/>
      <c r="J1695" s="143"/>
      <c r="K1695" s="142"/>
      <c r="L1695" s="149"/>
      <c r="M1695" s="150"/>
      <c r="N1695" s="151"/>
      <c r="O1695" s="312"/>
    </row>
    <row r="1696" spans="2:15" hidden="1" x14ac:dyDescent="0.25">
      <c r="B1696" s="154" t="s">
        <v>145</v>
      </c>
      <c r="C1696" s="143">
        <f>1.95/1000</f>
        <v>1.9499999999999999E-3</v>
      </c>
      <c r="D1696" s="147">
        <f>+D1657+O1657</f>
        <v>334.9019569611882</v>
      </c>
      <c r="E1696" s="144" t="s">
        <v>117</v>
      </c>
      <c r="F1696" s="143">
        <v>401.35</v>
      </c>
      <c r="G1696" s="143">
        <f>75/1000</f>
        <v>7.4999999999999997E-2</v>
      </c>
      <c r="H1696" s="146">
        <f>+PI()*G1696^2/4</f>
        <v>4.4178646691106467E-3</v>
      </c>
      <c r="I1696" s="147">
        <f>+D1692+O1692</f>
        <v>335.10076909748614</v>
      </c>
      <c r="J1696" s="147">
        <f>+D1696</f>
        <v>334.9019569611882</v>
      </c>
      <c r="K1696" s="147">
        <f>+I1696-J1696</f>
        <v>0.19881213629793137</v>
      </c>
      <c r="L1696" s="262">
        <f>(-2*POWER(2*9.81*G1696*ABS(K1696)/F1696,0.5))*(LOG10(($D$2/(3.7*G1696))+((2.51*$D$3*POWER(F1696,0.5))/(G1696*POWER(2*9.81*G1696*ABS(K1696),0.5)))))</f>
        <v>0.15662030405162375</v>
      </c>
      <c r="M1696" s="146">
        <f>+IF(K1696&lt;0,-H1696*L1696,H1696*L1696)</f>
        <v>6.9192730773503565E-4</v>
      </c>
      <c r="N1696" s="142">
        <f>+M1696/K1696</f>
        <v>3.480307191599928E-3</v>
      </c>
      <c r="O1696" s="311">
        <f>2*M1698/N1698</f>
        <v>2.5526825824407061E-4</v>
      </c>
    </row>
    <row r="1697" spans="2:15" hidden="1" x14ac:dyDescent="0.25">
      <c r="B1697" s="141"/>
      <c r="C1697" s="142"/>
      <c r="D1697" s="143"/>
      <c r="E1697" s="144" t="s">
        <v>167</v>
      </c>
      <c r="F1697" s="143">
        <v>249.85</v>
      </c>
      <c r="G1697" s="143">
        <f>75/1000</f>
        <v>7.4999999999999997E-2</v>
      </c>
      <c r="H1697" s="146">
        <f>+PI()*G1697^2/4</f>
        <v>4.4178646691106467E-3</v>
      </c>
      <c r="I1697" s="147">
        <f>+D1661+O1661</f>
        <v>335.25458652884379</v>
      </c>
      <c r="J1697" s="147">
        <f>+D1696</f>
        <v>334.9019569611882</v>
      </c>
      <c r="K1697" s="147">
        <f>+I1697-J1697</f>
        <v>0.35262956765558329</v>
      </c>
      <c r="L1697" s="142">
        <f>(-2*POWER(2*9.81*G1697*ABS(K1697)/F1697,0.5))*(LOG10(($D$2/(3.7*G1697))+((2.51*$D$3*POWER(F1697,0.5))/(G1697*POWER(2*9.81*G1697*ABS(K1697),0.5)))))</f>
        <v>0.28497309835253365</v>
      </c>
      <c r="M1697" s="146">
        <f>+IF(K1697&lt;0,-H1697*L1697,H1697*L1697)</f>
        <v>1.2589725828586519E-3</v>
      </c>
      <c r="N1697" s="142">
        <f>+M1697/K1697</f>
        <v>3.5702411208135064E-3</v>
      </c>
      <c r="O1697" s="311"/>
    </row>
    <row r="1698" spans="2:15" ht="15.75" hidden="1" x14ac:dyDescent="0.3">
      <c r="B1698" s="141"/>
      <c r="C1698" s="142"/>
      <c r="D1698" s="152"/>
      <c r="E1698" s="144"/>
      <c r="F1698" s="142"/>
      <c r="G1698" s="142"/>
      <c r="H1698" s="146"/>
      <c r="I1698" s="152"/>
      <c r="J1698" s="143"/>
      <c r="K1698" s="142"/>
      <c r="L1698" s="149" t="s">
        <v>166</v>
      </c>
      <c r="M1698" s="150">
        <f>+SUM(M1696:M1697)-C1696</f>
        <v>8.9989059368772439E-7</v>
      </c>
      <c r="N1698" s="151">
        <f>+SUM(N1696:N1697)</f>
        <v>7.0505483124134339E-3</v>
      </c>
      <c r="O1698" s="312"/>
    </row>
    <row r="1699" spans="2:15" hidden="1" x14ac:dyDescent="0.25">
      <c r="B1699" s="141"/>
      <c r="C1699" s="142"/>
      <c r="D1699" s="152"/>
      <c r="E1699" s="144"/>
      <c r="F1699" s="142"/>
      <c r="G1699" s="142"/>
      <c r="H1699" s="146"/>
      <c r="I1699" s="152"/>
      <c r="J1699" s="143"/>
      <c r="K1699" s="142"/>
      <c r="L1699" s="142"/>
      <c r="M1699" s="142"/>
      <c r="N1699" s="142"/>
      <c r="O1699" s="312"/>
    </row>
    <row r="1700" spans="2:15" hidden="1" x14ac:dyDescent="0.25">
      <c r="B1700" s="154" t="s">
        <v>146</v>
      </c>
      <c r="C1700" s="143">
        <f>4.52/1000</f>
        <v>4.5199999999999997E-3</v>
      </c>
      <c r="D1700" s="156">
        <f>+D1661+O1661</f>
        <v>335.25458652884379</v>
      </c>
      <c r="E1700" s="144" t="s">
        <v>112</v>
      </c>
      <c r="F1700" s="143">
        <v>401.36</v>
      </c>
      <c r="G1700" s="145">
        <f>110/1000</f>
        <v>0.11</v>
      </c>
      <c r="H1700" s="146">
        <f>+PI()*G1700^2/4</f>
        <v>9.5033177771091243E-3</v>
      </c>
      <c r="I1700" s="156">
        <f>+D1687+O1687</f>
        <v>335.29354849721943</v>
      </c>
      <c r="J1700" s="147">
        <f>+D1700</f>
        <v>335.25458652884379</v>
      </c>
      <c r="K1700" s="147">
        <f>+I1700-J1700</f>
        <v>3.8961968375645029E-2</v>
      </c>
      <c r="L1700" s="142">
        <f>(-2*POWER(2*9.81*G1700*ABS(K1700)/F1700,0.5))*(LOG10(($D$2/(3.7*G1700))+((2.51*$D$3*POWER(F1700,0.5))/(G1700*POWER(2*9.81*G1700*ABS(K1700),0.5)))))</f>
        <v>8.0969336259465591E-2</v>
      </c>
      <c r="M1700" s="146">
        <f>+IF(K1700&lt;0,-H1700*L1700,H1700*L1700)</f>
        <v>7.6947733267530578E-4</v>
      </c>
      <c r="N1700" s="142">
        <f>+M1700/K1700</f>
        <v>1.9749447082768615E-2</v>
      </c>
      <c r="O1700" s="311">
        <f>2*M1704/N1704</f>
        <v>2.3999495024284328E-4</v>
      </c>
    </row>
    <row r="1701" spans="2:15" hidden="1" x14ac:dyDescent="0.25">
      <c r="B1701" s="141"/>
      <c r="C1701" s="142"/>
      <c r="D1701" s="152"/>
      <c r="E1701" s="144" t="s">
        <v>167</v>
      </c>
      <c r="F1701" s="143">
        <v>249.85</v>
      </c>
      <c r="G1701" s="145">
        <f>75/1000</f>
        <v>7.4999999999999997E-2</v>
      </c>
      <c r="H1701" s="146">
        <f>+PI()*G1701^2/4</f>
        <v>4.4178646691106467E-3</v>
      </c>
      <c r="I1701" s="156">
        <f>+D1696+O1696</f>
        <v>334.90221222944643</v>
      </c>
      <c r="J1701" s="147">
        <f>+D1700</f>
        <v>335.25458652884379</v>
      </c>
      <c r="K1701" s="147">
        <f>+I1701-J1701</f>
        <v>-0.35237429939735421</v>
      </c>
      <c r="L1701" s="142">
        <f>(-2*POWER(2*9.81*G1701*ABS(K1701)/F1701,0.5))*(LOG10(($D$2/(3.7*G1701))+((2.51*$D$3*POWER(F1701,0.5))/(G1701*POWER(2*9.81*G1701*ABS(K1701),0.5)))))</f>
        <v>0.2848557101916156</v>
      </c>
      <c r="M1701" s="146">
        <f>+IF(K1701&lt;0,-H1701*L1701,H1701*L1701)</f>
        <v>-1.2584539778499602E-3</v>
      </c>
      <c r="N1701" s="142">
        <f>+M1701/K1701</f>
        <v>3.5713557430329698E-3</v>
      </c>
      <c r="O1701" s="311"/>
    </row>
    <row r="1702" spans="2:15" hidden="1" x14ac:dyDescent="0.25">
      <c r="B1702" s="141"/>
      <c r="C1702" s="142"/>
      <c r="D1702" s="152"/>
      <c r="E1702" s="144" t="s">
        <v>140</v>
      </c>
      <c r="F1702" s="143">
        <v>298.01</v>
      </c>
      <c r="G1702" s="145">
        <f>63/1000</f>
        <v>6.3E-2</v>
      </c>
      <c r="H1702" s="146">
        <f>+PI()*G1702^2/4</f>
        <v>3.1172453105244723E-3</v>
      </c>
      <c r="I1702" s="156">
        <f>+D1667+O1667</f>
        <v>335.21567662812862</v>
      </c>
      <c r="J1702" s="147">
        <f>+D1700</f>
        <v>335.25458652884379</v>
      </c>
      <c r="K1702" s="147">
        <f>+I1702-J1702</f>
        <v>-3.8909900715168533E-2</v>
      </c>
      <c r="L1702" s="142">
        <f>(-2*POWER(2*9.81*G1702*ABS(K1702)/F1702,0.5))*(LOG10(($D$2/(3.7*G1702))+((2.51*$D$3*POWER(F1702,0.5))/(G1702*POWER(2*9.81*G1702*ABS(K1702),0.5)))))</f>
        <v>6.3478421759078543E-2</v>
      </c>
      <c r="M1702" s="146">
        <f>+IF(K1702&lt;0,-H1702*L1702,H1702*L1702)</f>
        <v>-1.9787781254798222E-4</v>
      </c>
      <c r="N1702" s="142">
        <f>+M1702/K1702</f>
        <v>5.0855388708520161E-3</v>
      </c>
      <c r="O1702" s="311"/>
    </row>
    <row r="1703" spans="2:15" hidden="1" x14ac:dyDescent="0.25">
      <c r="B1703" s="141"/>
      <c r="C1703" s="142"/>
      <c r="D1703" s="142"/>
      <c r="E1703" s="144" t="s">
        <v>168</v>
      </c>
      <c r="F1703" s="143">
        <v>184.94</v>
      </c>
      <c r="G1703" s="145">
        <f>110/1000</f>
        <v>0.11</v>
      </c>
      <c r="H1703" s="146">
        <f>+PI()*G1703^2/4</f>
        <v>9.5033177771091243E-3</v>
      </c>
      <c r="I1703" s="156">
        <f>+D1675+O1675</f>
        <v>335.77360959047104</v>
      </c>
      <c r="J1703" s="147">
        <f>+D1700</f>
        <v>335.25458652884379</v>
      </c>
      <c r="K1703" s="147">
        <f>+I1703-J1703</f>
        <v>0.51902306162725154</v>
      </c>
      <c r="L1703" s="142">
        <f>(-2*POWER(2*9.81*G1703*ABS(K1703)/F1703,0.5))*(LOG10(($D$2/(3.7*G1703))+((2.51*$D$3*POWER(F1703,0.5))/(G1703*POWER(2*9.81*G1703*ABS(K1703),0.5)))))</f>
        <v>0.54838406481276247</v>
      </c>
      <c r="M1703" s="146">
        <f>+IF(K1703&lt;0,-H1703*L1703,H1703*L1703)</f>
        <v>5.2114680318184874E-3</v>
      </c>
      <c r="N1703" s="142">
        <f>+M1703/K1703</f>
        <v>1.0040918057628091E-2</v>
      </c>
      <c r="O1703" s="311"/>
    </row>
    <row r="1704" spans="2:15" ht="15.75" hidden="1" x14ac:dyDescent="0.3">
      <c r="B1704" s="141"/>
      <c r="C1704" s="142"/>
      <c r="D1704" s="142"/>
      <c r="E1704" s="142"/>
      <c r="F1704" s="142"/>
      <c r="G1704" s="142"/>
      <c r="H1704" s="146"/>
      <c r="I1704" s="152"/>
      <c r="J1704" s="143"/>
      <c r="K1704" s="142"/>
      <c r="L1704" s="149" t="s">
        <v>166</v>
      </c>
      <c r="M1704" s="150">
        <f>+SUM(M1700:M1703)-C1700</f>
        <v>4.6135740958512528E-6</v>
      </c>
      <c r="N1704" s="151">
        <f>+SUM(N1700:N1703)</f>
        <v>3.844725975428169E-2</v>
      </c>
      <c r="O1704" s="312"/>
    </row>
    <row r="1705" spans="2:15" hidden="1" x14ac:dyDescent="0.25">
      <c r="B1705" s="141"/>
      <c r="C1705" s="142"/>
      <c r="D1705" s="142"/>
      <c r="E1705" s="142"/>
      <c r="F1705" s="142"/>
      <c r="G1705" s="142"/>
      <c r="H1705" s="146"/>
      <c r="I1705" s="142"/>
      <c r="J1705" s="143"/>
      <c r="K1705" s="142"/>
      <c r="L1705" s="142"/>
      <c r="M1705" s="142"/>
      <c r="N1705" s="142"/>
      <c r="O1705" s="312"/>
    </row>
    <row r="1706" spans="2:15" hidden="1" x14ac:dyDescent="0.25">
      <c r="B1706" s="154" t="s">
        <v>147</v>
      </c>
      <c r="C1706" s="142">
        <f>0.79/1000</f>
        <v>7.9000000000000001E-4</v>
      </c>
      <c r="D1706" s="147">
        <f>+D1667+O1667</f>
        <v>335.21567662812862</v>
      </c>
      <c r="E1706" s="144" t="s">
        <v>140</v>
      </c>
      <c r="F1706" s="143">
        <v>298.01</v>
      </c>
      <c r="G1706" s="143">
        <f>63/1000</f>
        <v>6.3E-2</v>
      </c>
      <c r="H1706" s="146">
        <f>+PI()*G1706^2/4</f>
        <v>3.1172453105244723E-3</v>
      </c>
      <c r="I1706" s="147">
        <f>+D1700+O1700</f>
        <v>335.25482652379401</v>
      </c>
      <c r="J1706" s="147">
        <f>+D1706</f>
        <v>335.21567662812862</v>
      </c>
      <c r="K1706" s="147">
        <f>+I1706-J1706</f>
        <v>3.9149895665389067E-2</v>
      </c>
      <c r="L1706" s="142">
        <f>(-2*POWER(2*9.81*G1706*ABS(K1706)/F1706,0.5))*(LOG10(($D$2/(3.7*G1706))+((2.51*$D$3*POWER(F1706,0.5))/(G1706*POWER(2*9.81*G1706*ABS(K1706),0.5)))))</f>
        <v>6.3707847944514187E-2</v>
      </c>
      <c r="M1706" s="146">
        <f>+IF(K1706&lt;0,-H1706*L1706,H1706*L1706)</f>
        <v>1.98592990248643E-4</v>
      </c>
      <c r="N1706" s="142">
        <f>+M1706/K1706</f>
        <v>5.0726314048446242E-3</v>
      </c>
      <c r="O1706" s="311">
        <f>2*M1708/N1708</f>
        <v>2.4207014852608202E-4</v>
      </c>
    </row>
    <row r="1707" spans="2:15" hidden="1" x14ac:dyDescent="0.25">
      <c r="B1707" s="141"/>
      <c r="C1707" s="142"/>
      <c r="D1707" s="142"/>
      <c r="E1707" s="144" t="s">
        <v>169</v>
      </c>
      <c r="F1707" s="143">
        <v>119.71</v>
      </c>
      <c r="G1707" s="143">
        <f>63/1000</f>
        <v>6.3E-2</v>
      </c>
      <c r="H1707" s="146">
        <f>+PI()*G1707^2/4</f>
        <v>3.1172453105244723E-3</v>
      </c>
      <c r="I1707" s="147">
        <f>+D1671+O1671</f>
        <v>335.31921762624955</v>
      </c>
      <c r="J1707" s="147">
        <f>+D1706</f>
        <v>335.21567662812862</v>
      </c>
      <c r="K1707" s="147">
        <f>+I1707-J1707</f>
        <v>0.10354099812093409</v>
      </c>
      <c r="L1707" s="142">
        <f>(-2*POWER(2*9.81*G1707*ABS(K1707)/F1707,0.5))*(LOG10(($D$2/(3.7*G1707))+((2.51*$D$3*POWER(F1707,0.5))/(G1707*POWER(2*9.81*G1707*ABS(K1707),0.5)))))</f>
        <v>0.19014025993549333</v>
      </c>
      <c r="M1707" s="146">
        <f>+IF(K1707&lt;0,-H1707*L1707,H1707*L1707)</f>
        <v>5.9271383362582075E-4</v>
      </c>
      <c r="N1707" s="142">
        <f>+M1707/K1707</f>
        <v>5.7244361594191049E-3</v>
      </c>
      <c r="O1707" s="311"/>
    </row>
    <row r="1708" spans="2:15" ht="15.75" hidden="1" x14ac:dyDescent="0.3">
      <c r="B1708" s="141"/>
      <c r="C1708" s="142"/>
      <c r="D1708" s="142"/>
      <c r="E1708" s="142"/>
      <c r="F1708" s="142"/>
      <c r="G1708" s="142"/>
      <c r="H1708" s="146"/>
      <c r="I1708" s="142"/>
      <c r="J1708" s="142"/>
      <c r="K1708" s="142"/>
      <c r="L1708" s="149" t="s">
        <v>166</v>
      </c>
      <c r="M1708" s="150">
        <f>+SUM(M1706:M1707)-C1706</f>
        <v>1.3068238744637318E-6</v>
      </c>
      <c r="N1708" s="151">
        <f>+SUM(N1706:N1707)</f>
        <v>1.079706756426373E-2</v>
      </c>
      <c r="O1708" s="312"/>
    </row>
    <row r="1709" spans="2:15" hidden="1" x14ac:dyDescent="0.25">
      <c r="B1709" s="141"/>
      <c r="C1709" s="142"/>
      <c r="D1709" s="142"/>
      <c r="E1709" s="142"/>
      <c r="F1709" s="142"/>
      <c r="G1709" s="142"/>
      <c r="H1709" s="146"/>
      <c r="I1709" s="142"/>
      <c r="J1709" s="142"/>
      <c r="K1709" s="142"/>
      <c r="L1709" s="142"/>
      <c r="M1709" s="142"/>
      <c r="N1709" s="142"/>
      <c r="O1709" s="312"/>
    </row>
    <row r="1710" spans="2:15" hidden="1" x14ac:dyDescent="0.25">
      <c r="B1710" s="154" t="s">
        <v>148</v>
      </c>
      <c r="C1710" s="142">
        <f>0.76/1000</f>
        <v>7.6000000000000004E-4</v>
      </c>
      <c r="D1710" s="147">
        <f>+D1671+O1671</f>
        <v>335.31921762624955</v>
      </c>
      <c r="E1710" s="144" t="s">
        <v>169</v>
      </c>
      <c r="F1710" s="143">
        <v>119.71</v>
      </c>
      <c r="G1710" s="143">
        <f>63/1000</f>
        <v>6.3E-2</v>
      </c>
      <c r="H1710" s="146">
        <f>+PI()*G1710^2/4</f>
        <v>3.1172453105244723E-3</v>
      </c>
      <c r="I1710" s="147">
        <f>+D1706+O1706</f>
        <v>335.21591869827716</v>
      </c>
      <c r="J1710" s="261">
        <f>+D1710</f>
        <v>335.31921762624955</v>
      </c>
      <c r="K1710" s="147">
        <f>+I1710-J1710</f>
        <v>-0.10329892797238927</v>
      </c>
      <c r="L1710" s="142">
        <f>(-2*POWER(2*9.81*G1710*ABS(K1710)/F1710,0.5))*(LOG10(($D$2/(3.7*G1710))+((2.51*$D$3*POWER(F1710,0.5))/(G1710*POWER(2*9.81*G1710*ABS(K1710),0.5)))))</f>
        <v>0.18988483758007055</v>
      </c>
      <c r="M1710" s="146">
        <f>+IF(K1710&lt;0,-H1710*L1710,H1710*L1710)</f>
        <v>-5.9191761948617597E-4</v>
      </c>
      <c r="N1710" s="142">
        <f>+M1710/K1710</f>
        <v>5.7301429076242636E-3</v>
      </c>
      <c r="O1710" s="311">
        <f>2*M1712/N1712</f>
        <v>2.2859935800567598E-4</v>
      </c>
    </row>
    <row r="1711" spans="2:15" hidden="1" x14ac:dyDescent="0.25">
      <c r="B1711" s="141"/>
      <c r="C1711" s="142"/>
      <c r="D1711" s="142"/>
      <c r="E1711" s="144" t="s">
        <v>122</v>
      </c>
      <c r="F1711" s="143">
        <v>283.68</v>
      </c>
      <c r="G1711" s="143">
        <f>75/1000</f>
        <v>7.4999999999999997E-2</v>
      </c>
      <c r="H1711" s="146">
        <f>+PI()*G1711^2/4</f>
        <v>4.4178646691106467E-3</v>
      </c>
      <c r="I1711" s="147">
        <f>+D1675+O1675</f>
        <v>335.77360959047104</v>
      </c>
      <c r="J1711" s="261">
        <f>+D1710</f>
        <v>335.31921762624955</v>
      </c>
      <c r="K1711" s="147">
        <f>+I1711-J1711</f>
        <v>0.45439196422148598</v>
      </c>
      <c r="L1711" s="262">
        <f>(-2*POWER(2*9.81*G1711*ABS(K1711)/F1711,0.5))*(LOG10(($D$2/(3.7*G1711))+((2.51*$D$3*POWER(F1711,0.5))/(G1711*POWER(2*9.81*G1711*ABS(K1711),0.5)))))</f>
        <v>0.30623683425130155</v>
      </c>
      <c r="M1711" s="146">
        <f>+IF(K1711&lt;0,-H1711*L1711,H1711*L1711)</f>
        <v>1.3529128904191184E-3</v>
      </c>
      <c r="N1711" s="142">
        <f>+M1711/K1711</f>
        <v>2.9774137681705636E-3</v>
      </c>
      <c r="O1711" s="311"/>
    </row>
    <row r="1712" spans="2:15" ht="15.75" hidden="1" x14ac:dyDescent="0.3">
      <c r="B1712" s="141"/>
      <c r="C1712" s="142"/>
      <c r="D1712" s="142"/>
      <c r="E1712" s="142"/>
      <c r="F1712" s="142"/>
      <c r="G1712" s="142"/>
      <c r="H1712" s="142"/>
      <c r="I1712" s="142"/>
      <c r="J1712" s="142"/>
      <c r="K1712" s="142"/>
      <c r="L1712" s="149" t="s">
        <v>166</v>
      </c>
      <c r="M1712" s="150">
        <f>+SUM(M1710:M1711)-C1710</f>
        <v>9.9527093294236781E-7</v>
      </c>
      <c r="N1712" s="151">
        <f>+SUM(N1710:N1711)</f>
        <v>8.7075566757948281E-3</v>
      </c>
      <c r="O1712" s="312"/>
    </row>
    <row r="1713" spans="2:15" hidden="1" x14ac:dyDescent="0.25">
      <c r="B1713" s="154"/>
      <c r="C1713" s="142"/>
      <c r="D1713" s="142"/>
      <c r="E1713" s="142"/>
      <c r="F1713" s="142"/>
      <c r="G1713" s="142"/>
      <c r="H1713" s="142"/>
      <c r="I1713" s="142"/>
      <c r="J1713" s="142"/>
      <c r="K1713" s="142"/>
      <c r="L1713" s="142"/>
      <c r="M1713" s="142"/>
      <c r="N1713" s="142"/>
      <c r="O1713" s="312"/>
    </row>
    <row r="1714" spans="2:15" hidden="1" x14ac:dyDescent="0.25">
      <c r="B1714" s="154" t="s">
        <v>142</v>
      </c>
      <c r="C1714" s="142">
        <f>3.71/1000</f>
        <v>3.7099999999999998E-3</v>
      </c>
      <c r="D1714" s="147">
        <f>+D1675+O1675</f>
        <v>335.77360959047104</v>
      </c>
      <c r="E1714" s="144" t="s">
        <v>168</v>
      </c>
      <c r="F1714" s="143">
        <v>184.94</v>
      </c>
      <c r="G1714" s="145">
        <f>110/1000</f>
        <v>0.11</v>
      </c>
      <c r="H1714" s="146">
        <f>+PI()*G1714^2/4</f>
        <v>9.5033177771091243E-3</v>
      </c>
      <c r="I1714" s="147">
        <f>+D1700+O1700</f>
        <v>335.25482652379401</v>
      </c>
      <c r="J1714" s="261">
        <f>+D1714</f>
        <v>335.77360959047104</v>
      </c>
      <c r="K1714" s="147">
        <f>+I1714-J1714</f>
        <v>-0.518783066677031</v>
      </c>
      <c r="L1714" s="262">
        <f>(-2*POWER(2*9.81*G1714*ABS(K1714)/F1714,0.5))*(LOG10(($D$2/(3.7*G1714))+((2.51*$D$3*POWER(F1714,0.5))/(G1714*POWER(2*9.81*G1714*ABS(K1714),0.5)))))</f>
        <v>0.54824182782477693</v>
      </c>
      <c r="M1714" s="146">
        <f>+IF(K1714&lt;0,-H1714*L1714,H1714*L1714)</f>
        <v>-5.2101163085220021E-3</v>
      </c>
      <c r="N1714" s="142">
        <f>+M1714/K1714</f>
        <v>1.0042957535014468E-2</v>
      </c>
      <c r="O1714" s="311">
        <f>2*M1717/N1717</f>
        <v>1.9236047819263377E-4</v>
      </c>
    </row>
    <row r="1715" spans="2:15" hidden="1" x14ac:dyDescent="0.25">
      <c r="B1715" s="141"/>
      <c r="C1715" s="142"/>
      <c r="D1715" s="142"/>
      <c r="E1715" s="144" t="s">
        <v>171</v>
      </c>
      <c r="F1715" s="143">
        <v>283.68</v>
      </c>
      <c r="G1715" s="143">
        <f>75/1000</f>
        <v>7.4999999999999997E-2</v>
      </c>
      <c r="H1715" s="146">
        <f>+PI()*G1715^2/4</f>
        <v>4.4178646691106467E-3</v>
      </c>
      <c r="I1715" s="147">
        <f>+D1710+O1710</f>
        <v>335.31944622560758</v>
      </c>
      <c r="J1715" s="261">
        <f>+D1714</f>
        <v>335.77360959047104</v>
      </c>
      <c r="K1715" s="147">
        <f>+I1715-J1715</f>
        <v>-0.45416336486346154</v>
      </c>
      <c r="L1715" s="262">
        <f>(-2*POWER(2*9.81*G1715*ABS(K1715)/F1715,0.5))*(LOG10(($D$2/(3.7*G1715))+((2.51*$D$3*POWER(F1715,0.5))/(G1715*POWER(2*9.81*G1715*ABS(K1715),0.5)))))</f>
        <v>0.30614926673961651</v>
      </c>
      <c r="M1715" s="146">
        <f>+IF(K1715&lt;0,-H1715*L1715,H1715*L1715)</f>
        <v>-1.3525260290030831E-3</v>
      </c>
      <c r="N1715" s="142">
        <f>+M1715/K1715</f>
        <v>2.9780606135188887E-3</v>
      </c>
      <c r="O1715" s="311"/>
    </row>
    <row r="1716" spans="2:15" hidden="1" x14ac:dyDescent="0.25">
      <c r="B1716" s="141"/>
      <c r="C1716" s="142"/>
      <c r="D1716" s="142"/>
      <c r="E1716" s="144" t="s">
        <v>170</v>
      </c>
      <c r="F1716" s="143">
        <v>372.26</v>
      </c>
      <c r="G1716" s="145">
        <f>110/1000</f>
        <v>0.11</v>
      </c>
      <c r="H1716" s="146">
        <f>+PI()*G1716^2/4</f>
        <v>9.5033177771091243E-3</v>
      </c>
      <c r="I1716" s="147">
        <v>339.29610096713299</v>
      </c>
      <c r="J1716" s="261">
        <f>+D1714</f>
        <v>335.77360959047104</v>
      </c>
      <c r="K1716" s="147">
        <f>+I1716-J1716</f>
        <v>3.5224913766619466</v>
      </c>
      <c r="L1716" s="262">
        <f>(-2*POWER(2*9.81*G1716*ABS(K1716)/F1716,0.5))*(LOG10(($D$2/(3.7*G1716))+((2.51*$D$3*POWER(F1716,0.5))/(G1716*POWER(2*9.81*G1716*ABS(K1716),0.5)))))</f>
        <v>1.0811145618236675</v>
      </c>
      <c r="M1716" s="146">
        <f>+IF(K1716&lt;0,-H1716*L1716,H1716*L1716)</f>
        <v>1.0274175234470401E-2</v>
      </c>
      <c r="N1716" s="142">
        <f>+M1716/K1716</f>
        <v>2.9167353829568834E-3</v>
      </c>
      <c r="O1716" s="311"/>
    </row>
    <row r="1717" spans="2:15" ht="16.5" hidden="1" thickBot="1" x14ac:dyDescent="0.35">
      <c r="B1717" s="299"/>
      <c r="C1717" s="300"/>
      <c r="D1717" s="300"/>
      <c r="E1717" s="300"/>
      <c r="F1717" s="300"/>
      <c r="G1717" s="300"/>
      <c r="H1717" s="300"/>
      <c r="I1717" s="300"/>
      <c r="J1717" s="300"/>
      <c r="K1717" s="300"/>
      <c r="L1717" s="301" t="s">
        <v>166</v>
      </c>
      <c r="M1717" s="302">
        <f>+SUM(M1714:M1716)-C1714</f>
        <v>1.5328969453169E-6</v>
      </c>
      <c r="N1717" s="303">
        <f>+SUM(N1714:N1716)</f>
        <v>1.593775353149024E-2</v>
      </c>
      <c r="O1717" s="313"/>
    </row>
    <row r="1718" spans="2:15" hidden="1" x14ac:dyDescent="0.25"/>
    <row r="1719" spans="2:15" ht="15.75" hidden="1" thickBot="1" x14ac:dyDescent="0.3"/>
    <row r="1720" spans="2:15" ht="15.75" hidden="1" thickBot="1" x14ac:dyDescent="0.3">
      <c r="B1720" s="131">
        <f>+B1681+1</f>
        <v>45</v>
      </c>
      <c r="D1720" s="297"/>
    </row>
    <row r="1721" spans="2:15" ht="32.25" hidden="1" thickBot="1" x14ac:dyDescent="0.3">
      <c r="B1721" s="125" t="s">
        <v>151</v>
      </c>
      <c r="C1721" s="298" t="s">
        <v>161</v>
      </c>
      <c r="D1721" s="298" t="s">
        <v>153</v>
      </c>
      <c r="E1721" s="125" t="s">
        <v>152</v>
      </c>
      <c r="F1721" s="125" t="s">
        <v>78</v>
      </c>
      <c r="G1721" s="125" t="s">
        <v>115</v>
      </c>
      <c r="H1721" s="125" t="s">
        <v>154</v>
      </c>
      <c r="I1721" s="125" t="s">
        <v>155</v>
      </c>
      <c r="J1721" s="125" t="s">
        <v>156</v>
      </c>
      <c r="K1721" s="125" t="s">
        <v>157</v>
      </c>
      <c r="L1721" s="125" t="s">
        <v>82</v>
      </c>
      <c r="M1721" s="125" t="s">
        <v>164</v>
      </c>
      <c r="N1721" s="125" t="s">
        <v>158</v>
      </c>
      <c r="O1721" s="309" t="s">
        <v>165</v>
      </c>
    </row>
    <row r="1722" spans="2:15" hidden="1" x14ac:dyDescent="0.25">
      <c r="B1722" s="132" t="s">
        <v>127</v>
      </c>
      <c r="C1722" s="133">
        <f>2.97/1000</f>
        <v>2.97E-3</v>
      </c>
      <c r="D1722" s="134">
        <f>+D1683+O1683</f>
        <v>336.46263262149148</v>
      </c>
      <c r="E1722" s="135" t="s">
        <v>110</v>
      </c>
      <c r="F1722" s="136">
        <v>310.83</v>
      </c>
      <c r="G1722" s="137">
        <f>110/1000</f>
        <v>0.11</v>
      </c>
      <c r="H1722" s="138">
        <f>+PI()*G1722^2/4</f>
        <v>9.5033177771091243E-3</v>
      </c>
      <c r="I1722" s="134">
        <v>339.29610096713299</v>
      </c>
      <c r="J1722" s="134">
        <f>+D1722</f>
        <v>336.46263262149148</v>
      </c>
      <c r="K1722" s="134">
        <f>+I1722-J1722</f>
        <v>2.8334683456415064</v>
      </c>
      <c r="L1722" s="133">
        <f>(-2*POWER(2*9.81*G1722*ABS(K1722)/F1722,0.5))*(LOG10(($D$2/(3.7*G1722))+((2.51*$D$3*POWER(F1722,0.5))/(G1722*POWER(2*9.81*G1722*ABS(K1722),0.5)))))</f>
        <v>1.0589046319630544</v>
      </c>
      <c r="M1722" s="139">
        <f>+IF(K1722&lt;0,-H1722*L1722,H1722*L1722)</f>
        <v>1.0063107213197689E-2</v>
      </c>
      <c r="N1722" s="133">
        <f>+M1722/K1722</f>
        <v>3.551515664071895E-3</v>
      </c>
      <c r="O1722" s="310">
        <f>2*M1724/N1724</f>
        <v>1.5707746547681558E-4</v>
      </c>
    </row>
    <row r="1723" spans="2:15" hidden="1" x14ac:dyDescent="0.25">
      <c r="B1723" s="141"/>
      <c r="C1723" s="142"/>
      <c r="D1723" s="143"/>
      <c r="E1723" s="144" t="s">
        <v>138</v>
      </c>
      <c r="F1723" s="143">
        <v>240.22</v>
      </c>
      <c r="G1723" s="145">
        <f>110/1000</f>
        <v>0.11</v>
      </c>
      <c r="H1723" s="146">
        <f>+PI()*G1723^2/4</f>
        <v>9.5033177771091243E-3</v>
      </c>
      <c r="I1723" s="147">
        <f>+D1687+O1687</f>
        <v>335.29354849721943</v>
      </c>
      <c r="J1723" s="147">
        <f>+D1722</f>
        <v>336.46263262149148</v>
      </c>
      <c r="K1723" s="147">
        <f>+I1723-J1723</f>
        <v>-1.1690841242720467</v>
      </c>
      <c r="L1723" s="142">
        <f>(-2*POWER(2*9.81*G1723*ABS(K1723)/F1723,0.5))*(LOG10(($D$2/(3.7*G1723))+((2.51*$D$3*POWER(F1723,0.5))/(G1723*POWER(2*9.81*G1723*ABS(K1723),0.5)))))</f>
        <v>0.74630271089128009</v>
      </c>
      <c r="M1723" s="146">
        <f>+IF(K1723&lt;0,-H1723*L1723,H1723*L1723)</f>
        <v>-7.0923518195178331E-3</v>
      </c>
      <c r="N1723" s="142">
        <f>+M1723/K1723</f>
        <v>6.0665880857239647E-3</v>
      </c>
      <c r="O1723" s="311"/>
    </row>
    <row r="1724" spans="2:15" ht="15.75" hidden="1" x14ac:dyDescent="0.3">
      <c r="B1724" s="141"/>
      <c r="C1724" s="142"/>
      <c r="D1724" s="143"/>
      <c r="E1724" s="144"/>
      <c r="F1724" s="143"/>
      <c r="G1724" s="145"/>
      <c r="H1724" s="146"/>
      <c r="I1724" s="147"/>
      <c r="J1724" s="147"/>
      <c r="K1724" s="147"/>
      <c r="L1724" s="149" t="s">
        <v>166</v>
      </c>
      <c r="M1724" s="150">
        <f>+SUM(M1722:M1723)-C1722</f>
        <v>7.5539367985549485E-7</v>
      </c>
      <c r="N1724" s="151">
        <f>+SUM(N1722:N1723)</f>
        <v>9.6181037497958602E-3</v>
      </c>
      <c r="O1724" s="311"/>
    </row>
    <row r="1725" spans="2:15" hidden="1" x14ac:dyDescent="0.25">
      <c r="B1725" s="141"/>
      <c r="C1725" s="142"/>
      <c r="D1725" s="143"/>
      <c r="E1725" s="144"/>
      <c r="F1725" s="142"/>
      <c r="G1725" s="142"/>
      <c r="H1725" s="146"/>
      <c r="I1725" s="152"/>
      <c r="J1725" s="142"/>
      <c r="K1725" s="142"/>
      <c r="L1725" s="142"/>
      <c r="M1725" s="142"/>
      <c r="N1725" s="142"/>
      <c r="O1725" s="312"/>
    </row>
    <row r="1726" spans="2:15" hidden="1" x14ac:dyDescent="0.25">
      <c r="B1726" s="154" t="s">
        <v>128</v>
      </c>
      <c r="C1726" s="142">
        <f>3.73/1000</f>
        <v>3.7299999999999998E-3</v>
      </c>
      <c r="D1726" s="147">
        <f>+D1687+O1687</f>
        <v>335.29354849721943</v>
      </c>
      <c r="E1726" s="144" t="s">
        <v>138</v>
      </c>
      <c r="F1726" s="143">
        <v>240.22</v>
      </c>
      <c r="G1726" s="155">
        <f>110/1000</f>
        <v>0.11</v>
      </c>
      <c r="H1726" s="146">
        <f>+PI()*G1726^2/4</f>
        <v>9.5033177771091243E-3</v>
      </c>
      <c r="I1726" s="156">
        <f>+D1722+O1722</f>
        <v>336.46278969895695</v>
      </c>
      <c r="J1726" s="147">
        <f>+D1726</f>
        <v>335.29354849721943</v>
      </c>
      <c r="K1726" s="147">
        <f>+I1726-J1726</f>
        <v>1.1692412017375204</v>
      </c>
      <c r="L1726" s="142">
        <f>(-2*POWER(2*9.81*G1726*ABS(K1726)/F1726,0.5))*(LOG10(($D$2/(3.7*G1726))+((2.51*$D$3*POWER(F1726,0.5))/(G1726*POWER(2*9.81*G1726*ABS(K1726),0.5)))))</f>
        <v>0.74635872938532444</v>
      </c>
      <c r="M1726" s="146">
        <f>+IF(K1726&lt;0,-H1726*L1726,H1726*L1726)</f>
        <v>7.0928841810681317E-3</v>
      </c>
      <c r="N1726" s="142">
        <f>+M1726/K1726</f>
        <v>6.0662283971245077E-3</v>
      </c>
      <c r="O1726" s="311">
        <f>2*M1729/N1729</f>
        <v>2.2958855490098147E-4</v>
      </c>
    </row>
    <row r="1727" spans="2:15" hidden="1" x14ac:dyDescent="0.25">
      <c r="B1727" s="141"/>
      <c r="C1727" s="142"/>
      <c r="D1727" s="143"/>
      <c r="E1727" s="144" t="s">
        <v>139</v>
      </c>
      <c r="F1727" s="147">
        <v>237.3</v>
      </c>
      <c r="G1727" s="155">
        <f>110/1000</f>
        <v>0.11</v>
      </c>
      <c r="H1727" s="146">
        <f>+PI()*G1727^2/4</f>
        <v>9.5033177771091243E-3</v>
      </c>
      <c r="I1727" s="156">
        <f>+D1692+O1692</f>
        <v>335.10076909748614</v>
      </c>
      <c r="J1727" s="147">
        <f>+D1726</f>
        <v>335.29354849721943</v>
      </c>
      <c r="K1727" s="147">
        <f>+I1727-J1727</f>
        <v>-0.19277939973329694</v>
      </c>
      <c r="L1727" s="142">
        <f>(-2*POWER(2*9.81*G1727*ABS(K1727)/F1727,0.5))*(LOG10(($D$2/(3.7*G1727))+((2.51*$D$3*POWER(F1727,0.5))/(G1727*POWER(2*9.81*G1727*ABS(K1727),0.5)))))</f>
        <v>0.27270842909323489</v>
      </c>
      <c r="M1727" s="146">
        <f>+IF(K1727&lt;0,-H1727*L1727,H1727*L1727)</f>
        <v>-2.5916348621692425E-3</v>
      </c>
      <c r="N1727" s="142">
        <f>+M1727/K1727</f>
        <v>1.3443525946001865E-2</v>
      </c>
      <c r="O1727" s="311"/>
    </row>
    <row r="1728" spans="2:15" hidden="1" x14ac:dyDescent="0.25">
      <c r="B1728" s="141"/>
      <c r="C1728" s="142"/>
      <c r="D1728" s="143"/>
      <c r="E1728" s="144" t="s">
        <v>112</v>
      </c>
      <c r="F1728" s="143">
        <v>401.36</v>
      </c>
      <c r="G1728" s="155">
        <f>110/1000</f>
        <v>0.11</v>
      </c>
      <c r="H1728" s="146">
        <f>+PI()*G1728^2/4</f>
        <v>9.5033177771091243E-3</v>
      </c>
      <c r="I1728" s="156">
        <f>+D1700+O1700</f>
        <v>335.25482652379401</v>
      </c>
      <c r="J1728" s="147">
        <f>+D1726</f>
        <v>335.29354849721943</v>
      </c>
      <c r="K1728" s="147">
        <f>+I1728-J1728</f>
        <v>-3.8721973425424494E-2</v>
      </c>
      <c r="L1728" s="142">
        <f>(-2*POWER(2*9.81*G1728*ABS(K1728)/F1728,0.5))*(LOG10(($D$2/(3.7*G1728))+((2.51*$D$3*POWER(F1728,0.5))/(G1728*POWER(2*9.81*G1728*ABS(K1728),0.5)))))</f>
        <v>8.0680945197000087E-2</v>
      </c>
      <c r="M1728" s="146">
        <f>+IF(K1728&lt;0,-H1728*L1728,H1728*L1728)</f>
        <v>-7.6673666076461789E-4</v>
      </c>
      <c r="N1728" s="142">
        <f>+M1728/K1728</f>
        <v>1.9801073988165739E-2</v>
      </c>
      <c r="O1728" s="311"/>
    </row>
    <row r="1729" spans="2:15" ht="15.75" hidden="1" x14ac:dyDescent="0.3">
      <c r="B1729" s="141"/>
      <c r="C1729" s="142"/>
      <c r="D1729" s="143"/>
      <c r="E1729" s="144"/>
      <c r="F1729" s="143"/>
      <c r="G1729" s="155"/>
      <c r="H1729" s="146"/>
      <c r="I1729" s="156"/>
      <c r="J1729" s="147"/>
      <c r="K1729" s="147"/>
      <c r="L1729" s="149" t="s">
        <v>166</v>
      </c>
      <c r="M1729" s="150">
        <f>+SUM(M1726:M1728)-C1726</f>
        <v>4.5126581342709582E-6</v>
      </c>
      <c r="N1729" s="151">
        <f>+SUM(N1726:N1728)</f>
        <v>3.9310828331292111E-2</v>
      </c>
      <c r="O1729" s="312"/>
    </row>
    <row r="1730" spans="2:15" hidden="1" x14ac:dyDescent="0.25">
      <c r="B1730" s="141"/>
      <c r="C1730" s="142"/>
      <c r="D1730" s="143"/>
      <c r="E1730" s="144"/>
      <c r="F1730" s="142"/>
      <c r="G1730" s="142"/>
      <c r="H1730" s="146"/>
      <c r="I1730" s="152"/>
      <c r="J1730" s="143"/>
      <c r="K1730" s="142"/>
      <c r="L1730" s="142"/>
      <c r="M1730" s="142"/>
      <c r="N1730" s="142"/>
      <c r="O1730" s="312"/>
    </row>
    <row r="1731" spans="2:15" hidden="1" x14ac:dyDescent="0.25">
      <c r="B1731" s="154" t="s">
        <v>141</v>
      </c>
      <c r="C1731" s="179">
        <f>1.9/1000</f>
        <v>1.9E-3</v>
      </c>
      <c r="D1731" s="147">
        <f>+D1692+O1692</f>
        <v>335.10076909748614</v>
      </c>
      <c r="E1731" s="144" t="s">
        <v>139</v>
      </c>
      <c r="F1731" s="147">
        <v>237.3</v>
      </c>
      <c r="G1731" s="155">
        <f>110/1000</f>
        <v>0.11</v>
      </c>
      <c r="H1731" s="146">
        <f>+PI()*G1731^2/4</f>
        <v>9.5033177771091243E-3</v>
      </c>
      <c r="I1731" s="156">
        <f>+D1726+O1726</f>
        <v>335.29377808577431</v>
      </c>
      <c r="J1731" s="147">
        <f>+D1731</f>
        <v>335.10076909748614</v>
      </c>
      <c r="K1731" s="147">
        <f>+I1731-J1731</f>
        <v>0.19300898828817026</v>
      </c>
      <c r="L1731" s="142">
        <f>(-2*POWER(2*9.81*G1731*ABS(K1731)/F1731,0.5))*(LOG10(($D$2/(3.7*G1731))+((2.51*$D$3*POWER(F1731,0.5))/(G1731*POWER(2*9.81*G1731*ABS(K1731),0.5)))))</f>
        <v>0.27289228340741278</v>
      </c>
      <c r="M1731" s="146">
        <f>+IF(K1731&lt;0,-H1731*L1731,H1731*L1731)</f>
        <v>2.5933820881415674E-3</v>
      </c>
      <c r="N1731" s="142">
        <f>+M1731/K1731</f>
        <v>1.3436587130696434E-2</v>
      </c>
      <c r="O1731" s="311">
        <f>2*M1733/N1733</f>
        <v>2.3232783650728011E-4</v>
      </c>
    </row>
    <row r="1732" spans="2:15" hidden="1" x14ac:dyDescent="0.25">
      <c r="B1732" s="141"/>
      <c r="C1732" s="142"/>
      <c r="D1732" s="143"/>
      <c r="E1732" s="144" t="s">
        <v>117</v>
      </c>
      <c r="F1732" s="143">
        <v>401.35</v>
      </c>
      <c r="G1732" s="143">
        <f>75/1000</f>
        <v>7.4999999999999997E-2</v>
      </c>
      <c r="H1732" s="146">
        <f>+PI()*G1732^2/4</f>
        <v>4.4178646691106467E-3</v>
      </c>
      <c r="I1732" s="156">
        <f>+D1696+O1696</f>
        <v>334.90221222944643</v>
      </c>
      <c r="J1732" s="147">
        <f>+D1731</f>
        <v>335.10076909748614</v>
      </c>
      <c r="K1732" s="147">
        <f>+I1732-J1732</f>
        <v>-0.19855686803970229</v>
      </c>
      <c r="L1732" s="142">
        <f>(-2*POWER(2*9.81*G1732*ABS(K1732)/F1732,0.5))*(LOG10(($D$2/(3.7*G1732))+((2.51*$D$3*POWER(F1732,0.5))/(G1732*POWER(2*9.81*G1732*ABS(K1732),0.5)))))</f>
        <v>0.1565047338809758</v>
      </c>
      <c r="M1732" s="146">
        <f>+IF(K1732&lt;0,-H1732*L1732,H1732*L1732)</f>
        <v>-6.9141673436132699E-4</v>
      </c>
      <c r="N1732" s="142">
        <f>+M1732/K1732</f>
        <v>3.4822101153563485E-3</v>
      </c>
      <c r="O1732" s="311"/>
    </row>
    <row r="1733" spans="2:15" ht="15.75" hidden="1" x14ac:dyDescent="0.3">
      <c r="B1733" s="141"/>
      <c r="C1733" s="142"/>
      <c r="D1733" s="143"/>
      <c r="E1733" s="144"/>
      <c r="F1733" s="142"/>
      <c r="G1733" s="142"/>
      <c r="H1733" s="146"/>
      <c r="I1733" s="152"/>
      <c r="J1733" s="143"/>
      <c r="K1733" s="142"/>
      <c r="L1733" s="149" t="s">
        <v>166</v>
      </c>
      <c r="M1733" s="150">
        <f>+SUM(M1731:M1732)-C1731</f>
        <v>1.9653537802403857E-6</v>
      </c>
      <c r="N1733" s="151">
        <f>+SUM(N1731:N1732)</f>
        <v>1.6918797246052782E-2</v>
      </c>
      <c r="O1733" s="312"/>
    </row>
    <row r="1734" spans="2:15" ht="15.75" hidden="1" x14ac:dyDescent="0.3">
      <c r="B1734" s="141"/>
      <c r="C1734" s="142"/>
      <c r="D1734" s="143"/>
      <c r="E1734" s="144"/>
      <c r="F1734" s="142"/>
      <c r="G1734" s="142"/>
      <c r="H1734" s="146"/>
      <c r="I1734" s="152"/>
      <c r="J1734" s="143"/>
      <c r="K1734" s="142"/>
      <c r="L1734" s="149"/>
      <c r="M1734" s="150"/>
      <c r="N1734" s="151"/>
      <c r="O1734" s="312"/>
    </row>
    <row r="1735" spans="2:15" hidden="1" x14ac:dyDescent="0.25">
      <c r="B1735" s="154" t="s">
        <v>145</v>
      </c>
      <c r="C1735" s="143">
        <f>1.95/1000</f>
        <v>1.9499999999999999E-3</v>
      </c>
      <c r="D1735" s="147">
        <f>+D1696+O1696</f>
        <v>334.90221222944643</v>
      </c>
      <c r="E1735" s="144" t="s">
        <v>117</v>
      </c>
      <c r="F1735" s="143">
        <v>401.35</v>
      </c>
      <c r="G1735" s="143">
        <f>75/1000</f>
        <v>7.4999999999999997E-2</v>
      </c>
      <c r="H1735" s="146">
        <f>+PI()*G1735^2/4</f>
        <v>4.4178646691106467E-3</v>
      </c>
      <c r="I1735" s="147">
        <f>+D1731+O1731</f>
        <v>335.10100142532264</v>
      </c>
      <c r="J1735" s="147">
        <f>+D1735</f>
        <v>334.90221222944643</v>
      </c>
      <c r="K1735" s="147">
        <f>+I1735-J1735</f>
        <v>0.19878919587620203</v>
      </c>
      <c r="L1735" s="262">
        <f>(-2*POWER(2*9.81*G1735*ABS(K1735)/F1735,0.5))*(LOG10(($D$2/(3.7*G1735))+((2.51*$D$3*POWER(F1735,0.5))/(G1735*POWER(2*9.81*G1735*ABS(K1735),0.5)))))</f>
        <v>0.15660992064661808</v>
      </c>
      <c r="M1735" s="146">
        <f>+IF(K1735&lt;0,-H1735*L1735,H1735*L1735)</f>
        <v>6.91881435256916E-4</v>
      </c>
      <c r="N1735" s="142">
        <f>+M1735/K1735</f>
        <v>3.4804780622373064E-3</v>
      </c>
      <c r="O1735" s="311">
        <f>2*M1737/N1737</f>
        <v>2.3344727985897244E-4</v>
      </c>
    </row>
    <row r="1736" spans="2:15" hidden="1" x14ac:dyDescent="0.25">
      <c r="B1736" s="141"/>
      <c r="C1736" s="142"/>
      <c r="D1736" s="143"/>
      <c r="E1736" s="144" t="s">
        <v>167</v>
      </c>
      <c r="F1736" s="143">
        <v>249.85</v>
      </c>
      <c r="G1736" s="143">
        <f>75/1000</f>
        <v>7.4999999999999997E-2</v>
      </c>
      <c r="H1736" s="146">
        <f>+PI()*G1736^2/4</f>
        <v>4.4178646691106467E-3</v>
      </c>
      <c r="I1736" s="147">
        <f>+D1700+O1700</f>
        <v>335.25482652379401</v>
      </c>
      <c r="J1736" s="147">
        <f>+D1735</f>
        <v>334.90221222944643</v>
      </c>
      <c r="K1736" s="147">
        <f>+I1736-J1736</f>
        <v>0.35261429434757474</v>
      </c>
      <c r="L1736" s="142">
        <f>(-2*POWER(2*9.81*G1736*ABS(K1736)/F1736,0.5))*(LOG10(($D$2/(3.7*G1736))+((2.51*$D$3*POWER(F1736,0.5))/(G1736*POWER(2*9.81*G1736*ABS(K1736),0.5)))))</f>
        <v>0.28496607579070171</v>
      </c>
      <c r="M1736" s="146">
        <f>+IF(K1736&lt;0,-H1736*L1736,H1736*L1736)</f>
        <v>1.2589415581308479E-3</v>
      </c>
      <c r="N1736" s="142">
        <f>+M1736/K1736</f>
        <v>3.5703077790995596E-3</v>
      </c>
      <c r="O1736" s="311"/>
    </row>
    <row r="1737" spans="2:15" ht="15.75" hidden="1" x14ac:dyDescent="0.3">
      <c r="B1737" s="141"/>
      <c r="C1737" s="142"/>
      <c r="D1737" s="152"/>
      <c r="E1737" s="144"/>
      <c r="F1737" s="142"/>
      <c r="G1737" s="142"/>
      <c r="H1737" s="146"/>
      <c r="I1737" s="152"/>
      <c r="J1737" s="143"/>
      <c r="K1737" s="142"/>
      <c r="L1737" s="149" t="s">
        <v>166</v>
      </c>
      <c r="M1737" s="150">
        <f>+SUM(M1735:M1736)-C1735</f>
        <v>8.2299338776412392E-7</v>
      </c>
      <c r="N1737" s="151">
        <f>+SUM(N1735:N1736)</f>
        <v>7.050785841336866E-3</v>
      </c>
      <c r="O1737" s="312"/>
    </row>
    <row r="1738" spans="2:15" hidden="1" x14ac:dyDescent="0.25">
      <c r="B1738" s="141"/>
      <c r="C1738" s="142"/>
      <c r="D1738" s="152"/>
      <c r="E1738" s="144"/>
      <c r="F1738" s="142"/>
      <c r="G1738" s="142"/>
      <c r="H1738" s="146"/>
      <c r="I1738" s="152"/>
      <c r="J1738" s="143"/>
      <c r="K1738" s="142"/>
      <c r="L1738" s="142"/>
      <c r="M1738" s="142"/>
      <c r="N1738" s="142"/>
      <c r="O1738" s="312"/>
    </row>
    <row r="1739" spans="2:15" hidden="1" x14ac:dyDescent="0.25">
      <c r="B1739" s="154" t="s">
        <v>146</v>
      </c>
      <c r="C1739" s="143">
        <f>4.52/1000</f>
        <v>4.5199999999999997E-3</v>
      </c>
      <c r="D1739" s="156">
        <f>+D1700+O1700</f>
        <v>335.25482652379401</v>
      </c>
      <c r="E1739" s="144" t="s">
        <v>112</v>
      </c>
      <c r="F1739" s="143">
        <v>401.36</v>
      </c>
      <c r="G1739" s="145">
        <f>110/1000</f>
        <v>0.11</v>
      </c>
      <c r="H1739" s="146">
        <f>+PI()*G1739^2/4</f>
        <v>9.5033177771091243E-3</v>
      </c>
      <c r="I1739" s="156">
        <f>+D1726+O1726</f>
        <v>335.29377808577431</v>
      </c>
      <c r="J1739" s="147">
        <f>+D1739</f>
        <v>335.25482652379401</v>
      </c>
      <c r="K1739" s="147">
        <f>+I1739-J1739</f>
        <v>3.8951561980297811E-2</v>
      </c>
      <c r="L1739" s="142">
        <f>(-2*POWER(2*9.81*G1739*ABS(K1739)/F1739,0.5))*(LOG10(($D$2/(3.7*G1739))+((2.51*$D$3*POWER(F1739,0.5))/(G1739*POWER(2*9.81*G1739*ABS(K1739),0.5)))))</f>
        <v>8.0956847349311176E-2</v>
      </c>
      <c r="M1739" s="146">
        <f>+IF(K1739&lt;0,-H1739*L1739,H1739*L1739)</f>
        <v>7.6935864659341861E-4</v>
      </c>
      <c r="N1739" s="142">
        <f>+M1739/K1739</f>
        <v>1.9751676376484461E-2</v>
      </c>
      <c r="O1739" s="311">
        <f>2*M1743/N1743</f>
        <v>2.1948031089153816E-4</v>
      </c>
    </row>
    <row r="1740" spans="2:15" hidden="1" x14ac:dyDescent="0.25">
      <c r="B1740" s="141"/>
      <c r="C1740" s="142"/>
      <c r="D1740" s="152"/>
      <c r="E1740" s="144" t="s">
        <v>167</v>
      </c>
      <c r="F1740" s="143">
        <v>249.85</v>
      </c>
      <c r="G1740" s="145">
        <f>75/1000</f>
        <v>7.4999999999999997E-2</v>
      </c>
      <c r="H1740" s="146">
        <f>+PI()*G1740^2/4</f>
        <v>4.4178646691106467E-3</v>
      </c>
      <c r="I1740" s="156">
        <f>+D1735+O1735</f>
        <v>334.9024456767263</v>
      </c>
      <c r="J1740" s="147">
        <f>+D1739</f>
        <v>335.25482652379401</v>
      </c>
      <c r="K1740" s="147">
        <f>+I1740-J1740</f>
        <v>-0.35238084706770678</v>
      </c>
      <c r="L1740" s="142">
        <f>(-2*POWER(2*9.81*G1740*ABS(K1740)/F1740,0.5))*(LOG10(($D$2/(3.7*G1740))+((2.51*$D$3*POWER(F1740,0.5))/(G1740*POWER(2*9.81*G1740*ABS(K1740),0.5)))))</f>
        <v>0.28485872168343007</v>
      </c>
      <c r="M1740" s="146">
        <f>+IF(K1740&lt;0,-H1740*L1740,H1740*L1740)</f>
        <v>-1.2584672822132485E-3</v>
      </c>
      <c r="N1740" s="142">
        <f>+M1740/K1740</f>
        <v>3.5713271384793664E-3</v>
      </c>
      <c r="O1740" s="311"/>
    </row>
    <row r="1741" spans="2:15" hidden="1" x14ac:dyDescent="0.25">
      <c r="B1741" s="141"/>
      <c r="C1741" s="142"/>
      <c r="D1741" s="152"/>
      <c r="E1741" s="144" t="s">
        <v>140</v>
      </c>
      <c r="F1741" s="143">
        <v>298.01</v>
      </c>
      <c r="G1741" s="145">
        <f>63/1000</f>
        <v>6.3E-2</v>
      </c>
      <c r="H1741" s="146">
        <f>+PI()*G1741^2/4</f>
        <v>3.1172453105244723E-3</v>
      </c>
      <c r="I1741" s="156">
        <f>+D1706+O1706</f>
        <v>335.21591869827716</v>
      </c>
      <c r="J1741" s="147">
        <f>+D1739</f>
        <v>335.25482652379401</v>
      </c>
      <c r="K1741" s="147">
        <f>+I1741-J1741</f>
        <v>-3.8907825516844241E-2</v>
      </c>
      <c r="L1741" s="142">
        <f>(-2*POWER(2*9.81*G1741*ABS(K1741)/F1741,0.5))*(LOG10(($D$2/(3.7*G1741))+((2.51*$D$3*POWER(F1741,0.5))/(G1741*POWER(2*9.81*G1741*ABS(K1741),0.5)))))</f>
        <v>6.3476435321028035E-2</v>
      </c>
      <c r="M1741" s="146">
        <f>+IF(K1741&lt;0,-H1741*L1741,H1741*L1741)</f>
        <v>-1.9787162033328462E-4</v>
      </c>
      <c r="N1741" s="142">
        <f>+M1741/K1741</f>
        <v>5.0856509636505046E-3</v>
      </c>
      <c r="O1741" s="311"/>
    </row>
    <row r="1742" spans="2:15" hidden="1" x14ac:dyDescent="0.25">
      <c r="B1742" s="141"/>
      <c r="C1742" s="142"/>
      <c r="D1742" s="142"/>
      <c r="E1742" s="144" t="s">
        <v>168</v>
      </c>
      <c r="F1742" s="143">
        <v>184.94</v>
      </c>
      <c r="G1742" s="145">
        <f>110/1000</f>
        <v>0.11</v>
      </c>
      <c r="H1742" s="146">
        <f>+PI()*G1742^2/4</f>
        <v>9.5033177771091243E-3</v>
      </c>
      <c r="I1742" s="156">
        <f>+D1714+O1714</f>
        <v>335.77380195094923</v>
      </c>
      <c r="J1742" s="147">
        <f>+D1739</f>
        <v>335.25482652379401</v>
      </c>
      <c r="K1742" s="147">
        <f>+I1742-J1742</f>
        <v>0.51897542715522604</v>
      </c>
      <c r="L1742" s="142">
        <f>(-2*POWER(2*9.81*G1742*ABS(K1742)/F1742,0.5))*(LOG10(($D$2/(3.7*G1742))+((2.51*$D$3*POWER(F1742,0.5))/(G1742*POWER(2*9.81*G1742*ABS(K1742),0.5)))))</f>
        <v>0.54835583578855085</v>
      </c>
      <c r="M1742" s="146">
        <f>+IF(K1742&lt;0,-H1742*L1742,H1742*L1742)</f>
        <v>5.2111997624308673E-3</v>
      </c>
      <c r="N1742" s="142">
        <f>+M1742/K1742</f>
        <v>1.004132274816201E-2</v>
      </c>
      <c r="O1742" s="311"/>
    </row>
    <row r="1743" spans="2:15" ht="15.75" hidden="1" x14ac:dyDescent="0.3">
      <c r="B1743" s="141"/>
      <c r="C1743" s="142"/>
      <c r="D1743" s="142"/>
      <c r="E1743" s="142"/>
      <c r="F1743" s="142"/>
      <c r="G1743" s="142"/>
      <c r="H1743" s="146"/>
      <c r="I1743" s="152"/>
      <c r="J1743" s="143"/>
      <c r="K1743" s="142"/>
      <c r="L1743" s="149" t="s">
        <v>166</v>
      </c>
      <c r="M1743" s="150">
        <f>+SUM(M1739:M1742)-C1739</f>
        <v>4.2195064777527172E-6</v>
      </c>
      <c r="N1743" s="151">
        <f>+SUM(N1739:N1742)</f>
        <v>3.8449977226776344E-2</v>
      </c>
      <c r="O1743" s="312"/>
    </row>
    <row r="1744" spans="2:15" hidden="1" x14ac:dyDescent="0.25">
      <c r="B1744" s="141"/>
      <c r="C1744" s="142"/>
      <c r="D1744" s="142"/>
      <c r="E1744" s="142"/>
      <c r="F1744" s="142"/>
      <c r="G1744" s="142"/>
      <c r="H1744" s="146"/>
      <c r="I1744" s="142"/>
      <c r="J1744" s="143"/>
      <c r="K1744" s="142"/>
      <c r="L1744" s="142"/>
      <c r="M1744" s="142"/>
      <c r="N1744" s="142"/>
      <c r="O1744" s="312"/>
    </row>
    <row r="1745" spans="2:15" hidden="1" x14ac:dyDescent="0.25">
      <c r="B1745" s="154" t="s">
        <v>147</v>
      </c>
      <c r="C1745" s="142">
        <f>0.79/1000</f>
        <v>7.9000000000000001E-4</v>
      </c>
      <c r="D1745" s="147">
        <f>+D1706+O1706</f>
        <v>335.21591869827716</v>
      </c>
      <c r="E1745" s="144" t="s">
        <v>140</v>
      </c>
      <c r="F1745" s="143">
        <v>298.01</v>
      </c>
      <c r="G1745" s="143">
        <f>63/1000</f>
        <v>6.3E-2</v>
      </c>
      <c r="H1745" s="146">
        <f>+PI()*G1745^2/4</f>
        <v>3.1172453105244723E-3</v>
      </c>
      <c r="I1745" s="147">
        <f>+D1739+O1739</f>
        <v>335.25504600410488</v>
      </c>
      <c r="J1745" s="147">
        <f>+D1745</f>
        <v>335.21591869827716</v>
      </c>
      <c r="K1745" s="147">
        <f>+I1745-J1745</f>
        <v>3.9127305827719283E-2</v>
      </c>
      <c r="L1745" s="142">
        <f>(-2*POWER(2*9.81*G1745*ABS(K1745)/F1745,0.5))*(LOG10(($D$2/(3.7*G1745))+((2.51*$D$3*POWER(F1745,0.5))/(G1745*POWER(2*9.81*G1745*ABS(K1745),0.5)))))</f>
        <v>6.3686278512263106E-2</v>
      </c>
      <c r="M1745" s="146">
        <f>+IF(K1745&lt;0,-H1745*L1745,H1745*L1745)</f>
        <v>1.9852575303710762E-4</v>
      </c>
      <c r="N1745" s="142">
        <f>+M1745/K1745</f>
        <v>5.0738416263882997E-3</v>
      </c>
      <c r="O1745" s="311">
        <f>2*M1747/N1747</f>
        <v>2.213806598772402E-4</v>
      </c>
    </row>
    <row r="1746" spans="2:15" hidden="1" x14ac:dyDescent="0.25">
      <c r="B1746" s="141"/>
      <c r="C1746" s="142"/>
      <c r="D1746" s="142"/>
      <c r="E1746" s="144" t="s">
        <v>169</v>
      </c>
      <c r="F1746" s="143">
        <v>119.71</v>
      </c>
      <c r="G1746" s="143">
        <f>63/1000</f>
        <v>6.3E-2</v>
      </c>
      <c r="H1746" s="146">
        <f>+PI()*G1746^2/4</f>
        <v>3.1172453105244723E-3</v>
      </c>
      <c r="I1746" s="147">
        <f>+D1710+O1710</f>
        <v>335.31944622560758</v>
      </c>
      <c r="J1746" s="147">
        <f>+D1745</f>
        <v>335.21591869827716</v>
      </c>
      <c r="K1746" s="147">
        <f>+I1746-J1746</f>
        <v>0.1035275273304137</v>
      </c>
      <c r="L1746" s="142">
        <f>(-2*POWER(2*9.81*G1746*ABS(K1746)/F1746,0.5))*(LOG10(($D$2/(3.7*G1746))+((2.51*$D$3*POWER(F1746,0.5))/(G1746*POWER(2*9.81*G1746*ABS(K1746),0.5)))))</f>
        <v>0.19012605295771584</v>
      </c>
      <c r="M1746" s="146">
        <f>+IF(K1746&lt;0,-H1746*L1746,H1746*L1746)</f>
        <v>5.9266954699096716E-4</v>
      </c>
      <c r="N1746" s="142">
        <f>+M1746/K1746</f>
        <v>5.7247532349481338E-3</v>
      </c>
      <c r="O1746" s="311"/>
    </row>
    <row r="1747" spans="2:15" ht="15.75" hidden="1" x14ac:dyDescent="0.3">
      <c r="B1747" s="141"/>
      <c r="C1747" s="142"/>
      <c r="D1747" s="142"/>
      <c r="E1747" s="142"/>
      <c r="F1747" s="142"/>
      <c r="G1747" s="142"/>
      <c r="H1747" s="146"/>
      <c r="I1747" s="142"/>
      <c r="J1747" s="142"/>
      <c r="K1747" s="142"/>
      <c r="L1747" s="149" t="s">
        <v>166</v>
      </c>
      <c r="M1747" s="150">
        <f>+SUM(M1745:M1746)-C1745</f>
        <v>1.1953000280748175E-6</v>
      </c>
      <c r="N1747" s="151">
        <f>+SUM(N1745:N1746)</f>
        <v>1.0798594861336434E-2</v>
      </c>
      <c r="O1747" s="312"/>
    </row>
    <row r="1748" spans="2:15" hidden="1" x14ac:dyDescent="0.25">
      <c r="B1748" s="141"/>
      <c r="C1748" s="142"/>
      <c r="D1748" s="142"/>
      <c r="E1748" s="142"/>
      <c r="F1748" s="142"/>
      <c r="G1748" s="142"/>
      <c r="H1748" s="146"/>
      <c r="I1748" s="142"/>
      <c r="J1748" s="142"/>
      <c r="K1748" s="142"/>
      <c r="L1748" s="142"/>
      <c r="M1748" s="142"/>
      <c r="N1748" s="142"/>
      <c r="O1748" s="312"/>
    </row>
    <row r="1749" spans="2:15" hidden="1" x14ac:dyDescent="0.25">
      <c r="B1749" s="154" t="s">
        <v>148</v>
      </c>
      <c r="C1749" s="142">
        <f>0.76/1000</f>
        <v>7.6000000000000004E-4</v>
      </c>
      <c r="D1749" s="147">
        <f>+D1710+O1710</f>
        <v>335.31944622560758</v>
      </c>
      <c r="E1749" s="144" t="s">
        <v>169</v>
      </c>
      <c r="F1749" s="143">
        <v>119.71</v>
      </c>
      <c r="G1749" s="143">
        <f>63/1000</f>
        <v>6.3E-2</v>
      </c>
      <c r="H1749" s="146">
        <f>+PI()*G1749^2/4</f>
        <v>3.1172453105244723E-3</v>
      </c>
      <c r="I1749" s="147">
        <f>+D1745+O1745</f>
        <v>335.21614007893703</v>
      </c>
      <c r="J1749" s="261">
        <f>+D1749</f>
        <v>335.31944622560758</v>
      </c>
      <c r="K1749" s="147">
        <f>+I1749-J1749</f>
        <v>-0.10330614667054761</v>
      </c>
      <c r="L1749" s="142">
        <f>(-2*POWER(2*9.81*G1749*ABS(K1749)/F1749,0.5))*(LOG10(($D$2/(3.7*G1749))+((2.51*$D$3*POWER(F1749,0.5))/(G1749*POWER(2*9.81*G1749*ABS(K1749),0.5)))))</f>
        <v>0.18989245821984022</v>
      </c>
      <c r="M1749" s="146">
        <f>+IF(K1749&lt;0,-H1749*L1749,H1749*L1749)</f>
        <v>-5.9194137488976118E-4</v>
      </c>
      <c r="N1749" s="142">
        <f>+M1749/K1749</f>
        <v>5.7299724553420269E-3</v>
      </c>
      <c r="O1749" s="311">
        <f>2*M1751/N1751</f>
        <v>2.0905999110917045E-4</v>
      </c>
    </row>
    <row r="1750" spans="2:15" hidden="1" x14ac:dyDescent="0.25">
      <c r="B1750" s="141"/>
      <c r="C1750" s="142"/>
      <c r="D1750" s="142"/>
      <c r="E1750" s="144" t="s">
        <v>122</v>
      </c>
      <c r="F1750" s="143">
        <v>283.68</v>
      </c>
      <c r="G1750" s="143">
        <f>75/1000</f>
        <v>7.4999999999999997E-2</v>
      </c>
      <c r="H1750" s="146">
        <f>+PI()*G1750^2/4</f>
        <v>4.4178646691106467E-3</v>
      </c>
      <c r="I1750" s="147">
        <f>+D1714+O1714</f>
        <v>335.77380195094923</v>
      </c>
      <c r="J1750" s="261">
        <f>+D1749</f>
        <v>335.31944622560758</v>
      </c>
      <c r="K1750" s="147">
        <f>+I1750-J1750</f>
        <v>0.45435572534165658</v>
      </c>
      <c r="L1750" s="262">
        <f>(-2*POWER(2*9.81*G1750*ABS(K1750)/F1750,0.5))*(LOG10(($D$2/(3.7*G1750))+((2.51*$D$3*POWER(F1750,0.5))/(G1750*POWER(2*9.81*G1750*ABS(K1750),0.5)))))</f>
        <v>0.30622295384181403</v>
      </c>
      <c r="M1750" s="146">
        <f>+IF(K1750&lt;0,-H1750*L1750,H1750*L1750)</f>
        <v>1.3528515686484506E-3</v>
      </c>
      <c r="N1750" s="142">
        <f>+M1750/K1750</f>
        <v>2.9775162789709817E-3</v>
      </c>
      <c r="O1750" s="311"/>
    </row>
    <row r="1751" spans="2:15" ht="15.75" hidden="1" x14ac:dyDescent="0.3">
      <c r="B1751" s="141"/>
      <c r="C1751" s="142"/>
      <c r="D1751" s="142"/>
      <c r="E1751" s="142"/>
      <c r="F1751" s="142"/>
      <c r="G1751" s="142"/>
      <c r="H1751" s="142"/>
      <c r="I1751" s="142"/>
      <c r="J1751" s="142"/>
      <c r="K1751" s="142"/>
      <c r="L1751" s="149" t="s">
        <v>166</v>
      </c>
      <c r="M1751" s="150">
        <f>+SUM(M1749:M1750)-C1749</f>
        <v>9.1019375868933976E-7</v>
      </c>
      <c r="N1751" s="151">
        <f>+SUM(N1749:N1750)</f>
        <v>8.707488734313009E-3</v>
      </c>
      <c r="O1751" s="312"/>
    </row>
    <row r="1752" spans="2:15" hidden="1" x14ac:dyDescent="0.25">
      <c r="B1752" s="154"/>
      <c r="C1752" s="142"/>
      <c r="D1752" s="142"/>
      <c r="E1752" s="142"/>
      <c r="F1752" s="142"/>
      <c r="G1752" s="142"/>
      <c r="H1752" s="142"/>
      <c r="I1752" s="142"/>
      <c r="J1752" s="142"/>
      <c r="K1752" s="142"/>
      <c r="L1752" s="142"/>
      <c r="M1752" s="142"/>
      <c r="N1752" s="142"/>
      <c r="O1752" s="312"/>
    </row>
    <row r="1753" spans="2:15" hidden="1" x14ac:dyDescent="0.25">
      <c r="B1753" s="154" t="s">
        <v>142</v>
      </c>
      <c r="C1753" s="142">
        <f>3.71/1000</f>
        <v>3.7099999999999998E-3</v>
      </c>
      <c r="D1753" s="147">
        <f>+D1714+O1714</f>
        <v>335.77380195094923</v>
      </c>
      <c r="E1753" s="144" t="s">
        <v>168</v>
      </c>
      <c r="F1753" s="143">
        <v>184.94</v>
      </c>
      <c r="G1753" s="145">
        <f>110/1000</f>
        <v>0.11</v>
      </c>
      <c r="H1753" s="146">
        <f>+PI()*G1753^2/4</f>
        <v>9.5033177771091243E-3</v>
      </c>
      <c r="I1753" s="147">
        <f>+D1739+O1739</f>
        <v>335.25504600410488</v>
      </c>
      <c r="J1753" s="261">
        <f>+D1753</f>
        <v>335.77380195094923</v>
      </c>
      <c r="K1753" s="147">
        <f>+I1753-J1753</f>
        <v>-0.518755946844351</v>
      </c>
      <c r="L1753" s="262">
        <f>(-2*POWER(2*9.81*G1753*ABS(K1753)/F1753,0.5))*(LOG10(($D$2/(3.7*G1753))+((2.51*$D$3*POWER(F1753,0.5))/(G1753*POWER(2*9.81*G1753*ABS(K1753),0.5)))))</f>
        <v>0.54822575295914056</v>
      </c>
      <c r="M1753" s="146">
        <f>+IF(K1753&lt;0,-H1753*L1753,H1753*L1753)</f>
        <v>-5.2099635439656353E-3</v>
      </c>
      <c r="N1753" s="142">
        <f>+M1753/K1753</f>
        <v>1.0043188084220358E-2</v>
      </c>
      <c r="O1753" s="311">
        <f>2*M1756/N1756</f>
        <v>1.7591811380801011E-4</v>
      </c>
    </row>
    <row r="1754" spans="2:15" hidden="1" x14ac:dyDescent="0.25">
      <c r="B1754" s="141"/>
      <c r="C1754" s="142"/>
      <c r="D1754" s="142"/>
      <c r="E1754" s="144" t="s">
        <v>171</v>
      </c>
      <c r="F1754" s="143">
        <v>283.68</v>
      </c>
      <c r="G1754" s="143">
        <f>75/1000</f>
        <v>7.4999999999999997E-2</v>
      </c>
      <c r="H1754" s="146">
        <f>+PI()*G1754^2/4</f>
        <v>4.4178646691106467E-3</v>
      </c>
      <c r="I1754" s="147">
        <f>+D1749+O1749</f>
        <v>335.31965528559869</v>
      </c>
      <c r="J1754" s="261">
        <f>+D1753</f>
        <v>335.77380195094923</v>
      </c>
      <c r="K1754" s="147">
        <f>+I1754-J1754</f>
        <v>-0.45414666535054948</v>
      </c>
      <c r="L1754" s="262">
        <f>(-2*POWER(2*9.81*G1754*ABS(K1754)/F1754,0.5))*(LOG10(($D$2/(3.7*G1754))+((2.51*$D$3*POWER(F1754,0.5))/(G1754*POWER(2*9.81*G1754*ABS(K1754),0.5)))))</f>
        <v>0.30614286904591231</v>
      </c>
      <c r="M1754" s="146">
        <f>+IF(K1754&lt;0,-H1754*L1754,H1754*L1754)</f>
        <v>-1.3524977648581035E-3</v>
      </c>
      <c r="N1754" s="142">
        <f>+M1754/K1754</f>
        <v>2.9781078846282606E-3</v>
      </c>
      <c r="O1754" s="311"/>
    </row>
    <row r="1755" spans="2:15" hidden="1" x14ac:dyDescent="0.25">
      <c r="B1755" s="141"/>
      <c r="C1755" s="142"/>
      <c r="D1755" s="142"/>
      <c r="E1755" s="144" t="s">
        <v>170</v>
      </c>
      <c r="F1755" s="143">
        <v>372.26</v>
      </c>
      <c r="G1755" s="145">
        <f>110/1000</f>
        <v>0.11</v>
      </c>
      <c r="H1755" s="146">
        <f>+PI()*G1755^2/4</f>
        <v>9.5033177771091243E-3</v>
      </c>
      <c r="I1755" s="147">
        <v>339.29610096713299</v>
      </c>
      <c r="J1755" s="261">
        <f>+D1753</f>
        <v>335.77380195094923</v>
      </c>
      <c r="K1755" s="147">
        <f>+I1755-J1755</f>
        <v>3.5222990161837515</v>
      </c>
      <c r="L1755" s="262">
        <f>(-2*POWER(2*9.81*G1755*ABS(K1755)/F1755,0.5))*(LOG10(($D$2/(3.7*G1755))+((2.51*$D$3*POWER(F1755,0.5))/(G1755*POWER(2*9.81*G1755*ABS(K1755),0.5)))))</f>
        <v>1.081081728530249</v>
      </c>
      <c r="M1755" s="146">
        <f>+IF(K1755&lt;0,-H1755*L1755,H1755*L1755)</f>
        <v>1.0273863209249376E-2</v>
      </c>
      <c r="N1755" s="142">
        <f>+M1755/K1755</f>
        <v>2.9168060866055128E-3</v>
      </c>
      <c r="O1755" s="311"/>
    </row>
    <row r="1756" spans="2:15" ht="16.5" hidden="1" thickBot="1" x14ac:dyDescent="0.35">
      <c r="B1756" s="299"/>
      <c r="C1756" s="300"/>
      <c r="D1756" s="300"/>
      <c r="E1756" s="300"/>
      <c r="F1756" s="300"/>
      <c r="G1756" s="300"/>
      <c r="H1756" s="300"/>
      <c r="I1756" s="300"/>
      <c r="J1756" s="300"/>
      <c r="K1756" s="300"/>
      <c r="L1756" s="301" t="s">
        <v>166</v>
      </c>
      <c r="M1756" s="302">
        <f>+SUM(M1753:M1755)-C1753</f>
        <v>1.4019004256375298E-6</v>
      </c>
      <c r="N1756" s="303">
        <f>+SUM(N1753:N1755)</f>
        <v>1.593810205545413E-2</v>
      </c>
      <c r="O1756" s="313"/>
    </row>
    <row r="1757" spans="2:15" hidden="1" x14ac:dyDescent="0.25"/>
    <row r="1758" spans="2:15" ht="15.75" hidden="1" thickBot="1" x14ac:dyDescent="0.3"/>
    <row r="1759" spans="2:15" ht="15.75" hidden="1" thickBot="1" x14ac:dyDescent="0.3">
      <c r="B1759" s="131">
        <f>+B1720+1</f>
        <v>46</v>
      </c>
      <c r="D1759" s="297"/>
    </row>
    <row r="1760" spans="2:15" ht="32.25" hidden="1" thickBot="1" x14ac:dyDescent="0.3">
      <c r="B1760" s="125" t="s">
        <v>151</v>
      </c>
      <c r="C1760" s="298" t="s">
        <v>161</v>
      </c>
      <c r="D1760" s="298" t="s">
        <v>153</v>
      </c>
      <c r="E1760" s="125" t="s">
        <v>152</v>
      </c>
      <c r="F1760" s="125" t="s">
        <v>78</v>
      </c>
      <c r="G1760" s="125" t="s">
        <v>115</v>
      </c>
      <c r="H1760" s="125" t="s">
        <v>154</v>
      </c>
      <c r="I1760" s="125" t="s">
        <v>155</v>
      </c>
      <c r="J1760" s="125" t="s">
        <v>156</v>
      </c>
      <c r="K1760" s="125" t="s">
        <v>157</v>
      </c>
      <c r="L1760" s="125" t="s">
        <v>82</v>
      </c>
      <c r="M1760" s="125" t="s">
        <v>164</v>
      </c>
      <c r="N1760" s="125" t="s">
        <v>158</v>
      </c>
      <c r="O1760" s="309" t="s">
        <v>165</v>
      </c>
    </row>
    <row r="1761" spans="2:15" hidden="1" x14ac:dyDescent="0.25">
      <c r="B1761" s="132" t="s">
        <v>127</v>
      </c>
      <c r="C1761" s="133">
        <f>2.97/1000</f>
        <v>2.97E-3</v>
      </c>
      <c r="D1761" s="134">
        <f>+D1722+O1722</f>
        <v>336.46278969895695</v>
      </c>
      <c r="E1761" s="135" t="s">
        <v>110</v>
      </c>
      <c r="F1761" s="136">
        <v>310.83</v>
      </c>
      <c r="G1761" s="137">
        <f>110/1000</f>
        <v>0.11</v>
      </c>
      <c r="H1761" s="138">
        <f>+PI()*G1761^2/4</f>
        <v>9.5033177771091243E-3</v>
      </c>
      <c r="I1761" s="134">
        <v>339.29610096713299</v>
      </c>
      <c r="J1761" s="134">
        <f>+D1761</f>
        <v>336.46278969895695</v>
      </c>
      <c r="K1761" s="134">
        <f>+I1761-J1761</f>
        <v>2.8333112681760326</v>
      </c>
      <c r="L1761" s="133">
        <f>(-2*POWER(2*9.81*G1761*ABS(K1761)/F1761,0.5))*(LOG10(($D$2/(3.7*G1761))+((2.51*$D$3*POWER(F1761,0.5))/(G1761*POWER(2*9.81*G1761*ABS(K1761),0.5)))))</f>
        <v>1.0588719777352549</v>
      </c>
      <c r="M1761" s="139">
        <f>+IF(K1761&lt;0,-H1761*L1761,H1761*L1761)</f>
        <v>1.0062796889694145E-2</v>
      </c>
      <c r="N1761" s="133">
        <f>+M1761/K1761</f>
        <v>3.551603031661309E-3</v>
      </c>
      <c r="O1761" s="310">
        <f>2*M1763/N1763</f>
        <v>1.4364887374583349E-4</v>
      </c>
    </row>
    <row r="1762" spans="2:15" hidden="1" x14ac:dyDescent="0.25">
      <c r="B1762" s="141"/>
      <c r="C1762" s="142"/>
      <c r="D1762" s="143"/>
      <c r="E1762" s="144" t="s">
        <v>138</v>
      </c>
      <c r="F1762" s="143">
        <v>240.22</v>
      </c>
      <c r="G1762" s="145">
        <f>110/1000</f>
        <v>0.11</v>
      </c>
      <c r="H1762" s="146">
        <f>+PI()*G1762^2/4</f>
        <v>9.5033177771091243E-3</v>
      </c>
      <c r="I1762" s="147">
        <f>+D1726+O1726</f>
        <v>335.29377808577431</v>
      </c>
      <c r="J1762" s="147">
        <f>+D1761</f>
        <v>336.46278969895695</v>
      </c>
      <c r="K1762" s="147">
        <f>+I1762-J1762</f>
        <v>-1.1690116131826471</v>
      </c>
      <c r="L1762" s="142">
        <f>(-2*POWER(2*9.81*G1762*ABS(K1762)/F1762,0.5))*(LOG10(($D$2/(3.7*G1762))+((2.51*$D$3*POWER(F1762,0.5))/(G1762*POWER(2*9.81*G1762*ABS(K1762),0.5)))))</f>
        <v>0.74627685014267364</v>
      </c>
      <c r="M1762" s="146">
        <f>+IF(K1762&lt;0,-H1762*L1762,H1762*L1762)</f>
        <v>-7.0921060566058727E-3</v>
      </c>
      <c r="N1762" s="142">
        <f>+M1762/K1762</f>
        <v>6.0667541507971297E-3</v>
      </c>
      <c r="O1762" s="311"/>
    </row>
    <row r="1763" spans="2:15" ht="15.75" hidden="1" x14ac:dyDescent="0.3">
      <c r="B1763" s="141"/>
      <c r="C1763" s="142"/>
      <c r="D1763" s="143"/>
      <c r="E1763" s="144"/>
      <c r="F1763" s="143"/>
      <c r="G1763" s="145"/>
      <c r="H1763" s="146"/>
      <c r="I1763" s="147"/>
      <c r="J1763" s="147"/>
      <c r="K1763" s="147"/>
      <c r="L1763" s="149" t="s">
        <v>166</v>
      </c>
      <c r="M1763" s="150">
        <f>+SUM(M1761:M1762)-C1761</f>
        <v>6.9083308827265141E-7</v>
      </c>
      <c r="N1763" s="151">
        <f>+SUM(N1761:N1762)</f>
        <v>9.6183571824584382E-3</v>
      </c>
      <c r="O1763" s="311"/>
    </row>
    <row r="1764" spans="2:15" hidden="1" x14ac:dyDescent="0.25">
      <c r="B1764" s="141"/>
      <c r="C1764" s="142"/>
      <c r="D1764" s="143"/>
      <c r="E1764" s="144"/>
      <c r="F1764" s="142"/>
      <c r="G1764" s="142"/>
      <c r="H1764" s="146"/>
      <c r="I1764" s="152"/>
      <c r="J1764" s="142"/>
      <c r="K1764" s="142"/>
      <c r="L1764" s="142"/>
      <c r="M1764" s="142"/>
      <c r="N1764" s="142"/>
      <c r="O1764" s="312"/>
    </row>
    <row r="1765" spans="2:15" hidden="1" x14ac:dyDescent="0.25">
      <c r="B1765" s="154" t="s">
        <v>128</v>
      </c>
      <c r="C1765" s="142">
        <f>3.73/1000</f>
        <v>3.7299999999999998E-3</v>
      </c>
      <c r="D1765" s="147">
        <f>+D1726+O1726</f>
        <v>335.29377808577431</v>
      </c>
      <c r="E1765" s="144" t="s">
        <v>138</v>
      </c>
      <c r="F1765" s="143">
        <v>240.22</v>
      </c>
      <c r="G1765" s="155">
        <f>110/1000</f>
        <v>0.11</v>
      </c>
      <c r="H1765" s="146">
        <f>+PI()*G1765^2/4</f>
        <v>9.5033177771091243E-3</v>
      </c>
      <c r="I1765" s="156">
        <f>+D1761+O1761</f>
        <v>336.4629333478307</v>
      </c>
      <c r="J1765" s="147">
        <f>+D1765</f>
        <v>335.29377808577431</v>
      </c>
      <c r="K1765" s="147">
        <f>+I1765-J1765</f>
        <v>1.1691552620563925</v>
      </c>
      <c r="L1765" s="142">
        <f>(-2*POWER(2*9.81*G1765*ABS(K1765)/F1765,0.5))*(LOG10(($D$2/(3.7*G1765))+((2.51*$D$3*POWER(F1765,0.5))/(G1765*POWER(2*9.81*G1765*ABS(K1765),0.5)))))</f>
        <v>0.746328081158109</v>
      </c>
      <c r="M1765" s="146">
        <f>+IF(K1765&lt;0,-H1765*L1765,H1765*L1765)</f>
        <v>7.0925929212255984E-3</v>
      </c>
      <c r="N1765" s="142">
        <f>+M1765/K1765</f>
        <v>6.0664251801344563E-3</v>
      </c>
      <c r="O1765" s="311">
        <f>2*M1768/N1768</f>
        <v>2.0996092861746223E-4</v>
      </c>
    </row>
    <row r="1766" spans="2:15" hidden="1" x14ac:dyDescent="0.25">
      <c r="B1766" s="141"/>
      <c r="C1766" s="142"/>
      <c r="D1766" s="143"/>
      <c r="E1766" s="144" t="s">
        <v>139</v>
      </c>
      <c r="F1766" s="147">
        <v>237.3</v>
      </c>
      <c r="G1766" s="155">
        <f>110/1000</f>
        <v>0.11</v>
      </c>
      <c r="H1766" s="146">
        <f>+PI()*G1766^2/4</f>
        <v>9.5033177771091243E-3</v>
      </c>
      <c r="I1766" s="156">
        <f>+D1731+O1731</f>
        <v>335.10100142532264</v>
      </c>
      <c r="J1766" s="147">
        <f>+D1765</f>
        <v>335.29377808577431</v>
      </c>
      <c r="K1766" s="147">
        <f>+I1766-J1766</f>
        <v>-0.19277666045167052</v>
      </c>
      <c r="L1766" s="142">
        <f>(-2*POWER(2*9.81*G1766*ABS(K1766)/F1766,0.5))*(LOG10(($D$2/(3.7*G1766))+((2.51*$D$3*POWER(F1766,0.5))/(G1766*POWER(2*9.81*G1766*ABS(K1766),0.5)))))</f>
        <v>0.27270623489496754</v>
      </c>
      <c r="M1766" s="146">
        <f>+IF(K1766&lt;0,-H1766*L1766,H1766*L1766)</f>
        <v>-2.5916140100058415E-3</v>
      </c>
      <c r="N1766" s="142">
        <f>+M1766/K1766</f>
        <v>1.3443608805826181E-2</v>
      </c>
      <c r="O1766" s="311"/>
    </row>
    <row r="1767" spans="2:15" hidden="1" x14ac:dyDescent="0.25">
      <c r="B1767" s="141"/>
      <c r="C1767" s="142"/>
      <c r="D1767" s="143"/>
      <c r="E1767" s="144" t="s">
        <v>112</v>
      </c>
      <c r="F1767" s="143">
        <v>401.36</v>
      </c>
      <c r="G1767" s="155">
        <f>110/1000</f>
        <v>0.11</v>
      </c>
      <c r="H1767" s="146">
        <f>+PI()*G1767^2/4</f>
        <v>9.5033177771091243E-3</v>
      </c>
      <c r="I1767" s="156">
        <f>+D1739+O1739</f>
        <v>335.25504600410488</v>
      </c>
      <c r="J1767" s="147">
        <f>+D1765</f>
        <v>335.29377808577431</v>
      </c>
      <c r="K1767" s="147">
        <f>+I1767-J1767</f>
        <v>-3.8732081669422769E-2</v>
      </c>
      <c r="L1767" s="142">
        <f>(-2*POWER(2*9.81*G1767*ABS(K1767)/F1767,0.5))*(LOG10(($D$2/(3.7*G1767))+((2.51*$D$3*POWER(F1767,0.5))/(G1767*POWER(2*9.81*G1767*ABS(K1767),0.5)))))</f>
        <v>8.0693107403770906E-2</v>
      </c>
      <c r="M1767" s="146">
        <f>+IF(K1767&lt;0,-H1767*L1767,H1767*L1767)</f>
        <v>-7.6685224208043192E-4</v>
      </c>
      <c r="N1767" s="142">
        <f>+M1767/K1767</f>
        <v>1.9798890455346406E-2</v>
      </c>
      <c r="O1767" s="311"/>
    </row>
    <row r="1768" spans="2:15" ht="15.75" hidden="1" x14ac:dyDescent="0.3">
      <c r="B1768" s="141"/>
      <c r="C1768" s="142"/>
      <c r="D1768" s="143"/>
      <c r="E1768" s="144"/>
      <c r="F1768" s="143"/>
      <c r="G1768" s="155"/>
      <c r="H1768" s="146"/>
      <c r="I1768" s="156"/>
      <c r="J1768" s="147"/>
      <c r="K1768" s="147"/>
      <c r="L1768" s="149" t="s">
        <v>166</v>
      </c>
      <c r="M1768" s="150">
        <f>+SUM(M1765:M1767)-C1765</f>
        <v>4.1266691393252418E-6</v>
      </c>
      <c r="N1768" s="151">
        <f>+SUM(N1765:N1767)</f>
        <v>3.9308924441307042E-2</v>
      </c>
      <c r="O1768" s="312"/>
    </row>
    <row r="1769" spans="2:15" hidden="1" x14ac:dyDescent="0.25">
      <c r="B1769" s="141"/>
      <c r="C1769" s="142"/>
      <c r="D1769" s="143"/>
      <c r="E1769" s="144"/>
      <c r="F1769" s="142"/>
      <c r="G1769" s="142"/>
      <c r="H1769" s="146"/>
      <c r="I1769" s="152"/>
      <c r="J1769" s="143"/>
      <c r="K1769" s="142"/>
      <c r="L1769" s="142"/>
      <c r="M1769" s="142"/>
      <c r="N1769" s="142"/>
      <c r="O1769" s="312"/>
    </row>
    <row r="1770" spans="2:15" hidden="1" x14ac:dyDescent="0.25">
      <c r="B1770" s="154" t="s">
        <v>141</v>
      </c>
      <c r="C1770" s="179">
        <f>1.9/1000</f>
        <v>1.9E-3</v>
      </c>
      <c r="D1770" s="147">
        <f>+D1731+O1731</f>
        <v>335.10100142532264</v>
      </c>
      <c r="E1770" s="144" t="s">
        <v>139</v>
      </c>
      <c r="F1770" s="147">
        <v>237.3</v>
      </c>
      <c r="G1770" s="155">
        <f>110/1000</f>
        <v>0.11</v>
      </c>
      <c r="H1770" s="146">
        <f>+PI()*G1770^2/4</f>
        <v>9.5033177771091243E-3</v>
      </c>
      <c r="I1770" s="156">
        <f>+D1765+O1765</f>
        <v>335.29398804670291</v>
      </c>
      <c r="J1770" s="147">
        <f>+D1770</f>
        <v>335.10100142532264</v>
      </c>
      <c r="K1770" s="147">
        <f>+I1770-J1770</f>
        <v>0.19298662138027112</v>
      </c>
      <c r="L1770" s="142">
        <f>(-2*POWER(2*9.81*G1770*ABS(K1770)/F1770,0.5))*(LOG10(($D$2/(3.7*G1770))+((2.51*$D$3*POWER(F1770,0.5))/(G1770*POWER(2*9.81*G1770*ABS(K1770),0.5)))))</f>
        <v>0.2728743762576159</v>
      </c>
      <c r="M1770" s="146">
        <f>+IF(K1770&lt;0,-H1770*L1770,H1770*L1770)</f>
        <v>2.5932119108065654E-3</v>
      </c>
      <c r="N1770" s="142">
        <f>+M1770/K1770</f>
        <v>1.3437262605353158E-2</v>
      </c>
      <c r="O1770" s="311">
        <f>2*M1772/N1772</f>
        <v>2.1246705085395742E-4</v>
      </c>
    </row>
    <row r="1771" spans="2:15" hidden="1" x14ac:dyDescent="0.25">
      <c r="B1771" s="141"/>
      <c r="C1771" s="142"/>
      <c r="D1771" s="143"/>
      <c r="E1771" s="144" t="s">
        <v>117</v>
      </c>
      <c r="F1771" s="143">
        <v>401.35</v>
      </c>
      <c r="G1771" s="143">
        <f>75/1000</f>
        <v>7.4999999999999997E-2</v>
      </c>
      <c r="H1771" s="146">
        <f>+PI()*G1771^2/4</f>
        <v>4.4178646691106467E-3</v>
      </c>
      <c r="I1771" s="156">
        <f>+D1735+O1735</f>
        <v>334.9024456767263</v>
      </c>
      <c r="J1771" s="147">
        <f>+D1770</f>
        <v>335.10100142532264</v>
      </c>
      <c r="K1771" s="147">
        <f>+I1771-J1771</f>
        <v>-0.19855574859633407</v>
      </c>
      <c r="L1771" s="142">
        <f>(-2*POWER(2*9.81*G1771*ABS(K1771)/F1771,0.5))*(LOG10(($D$2/(3.7*G1771))+((2.51*$D$3*POWER(F1771,0.5))/(G1771*POWER(2*9.81*G1771*ABS(K1771),0.5)))))</f>
        <v>0.15650422692167679</v>
      </c>
      <c r="M1771" s="146">
        <f>+IF(K1771&lt;0,-H1771*L1771,H1771*L1771)</f>
        <v>-6.9141449468375121E-4</v>
      </c>
      <c r="N1771" s="142">
        <f>+M1771/K1771</f>
        <v>3.482218467969941E-3</v>
      </c>
      <c r="O1771" s="311"/>
    </row>
    <row r="1772" spans="2:15" ht="15.75" hidden="1" x14ac:dyDescent="0.3">
      <c r="B1772" s="141"/>
      <c r="C1772" s="142"/>
      <c r="D1772" s="143"/>
      <c r="E1772" s="144"/>
      <c r="F1772" s="142"/>
      <c r="G1772" s="142"/>
      <c r="H1772" s="146"/>
      <c r="I1772" s="152"/>
      <c r="J1772" s="143"/>
      <c r="K1772" s="142"/>
      <c r="L1772" s="149" t="s">
        <v>166</v>
      </c>
      <c r="M1772" s="150">
        <f>+SUM(M1770:M1771)-C1770</f>
        <v>1.7974161228141543E-6</v>
      </c>
      <c r="N1772" s="151">
        <f>+SUM(N1770:N1771)</f>
        <v>1.6919481073323098E-2</v>
      </c>
      <c r="O1772" s="312"/>
    </row>
    <row r="1773" spans="2:15" ht="15.75" hidden="1" x14ac:dyDescent="0.3">
      <c r="B1773" s="141"/>
      <c r="C1773" s="142"/>
      <c r="D1773" s="143"/>
      <c r="E1773" s="144"/>
      <c r="F1773" s="142"/>
      <c r="G1773" s="142"/>
      <c r="H1773" s="146"/>
      <c r="I1773" s="152"/>
      <c r="J1773" s="143"/>
      <c r="K1773" s="142"/>
      <c r="L1773" s="149"/>
      <c r="M1773" s="150"/>
      <c r="N1773" s="151"/>
      <c r="O1773" s="312"/>
    </row>
    <row r="1774" spans="2:15" hidden="1" x14ac:dyDescent="0.25">
      <c r="B1774" s="154" t="s">
        <v>145</v>
      </c>
      <c r="C1774" s="143">
        <f>1.95/1000</f>
        <v>1.9499999999999999E-3</v>
      </c>
      <c r="D1774" s="147">
        <f>+D1735+O1735</f>
        <v>334.9024456767263</v>
      </c>
      <c r="E1774" s="144" t="s">
        <v>117</v>
      </c>
      <c r="F1774" s="143">
        <v>401.35</v>
      </c>
      <c r="G1774" s="143">
        <f>75/1000</f>
        <v>7.4999999999999997E-2</v>
      </c>
      <c r="H1774" s="146">
        <f>+PI()*G1774^2/4</f>
        <v>4.4178646691106467E-3</v>
      </c>
      <c r="I1774" s="147">
        <f>+D1770+O1770</f>
        <v>335.10121389237349</v>
      </c>
      <c r="J1774" s="147">
        <f>+D1774</f>
        <v>334.9024456767263</v>
      </c>
      <c r="K1774" s="147">
        <f>+I1774-J1774</f>
        <v>0.19876821564719194</v>
      </c>
      <c r="L1774" s="262">
        <f>(-2*POWER(2*9.81*G1774*ABS(K1774)/F1774,0.5))*(LOG10(($D$2/(3.7*G1774))+((2.51*$D$3*POWER(F1774,0.5))/(G1774*POWER(2*9.81*G1774*ABS(K1774),0.5)))))</f>
        <v>0.15660042401678179</v>
      </c>
      <c r="M1774" s="146">
        <f>+IF(K1774&lt;0,-H1774*L1774,H1774*L1774)</f>
        <v>6.9183948043148667E-4</v>
      </c>
      <c r="N1774" s="142">
        <f>+M1774/K1774</f>
        <v>3.4806343568505064E-3</v>
      </c>
      <c r="O1774" s="311">
        <f>2*M1776/N1776</f>
        <v>2.1349214520637115E-4</v>
      </c>
    </row>
    <row r="1775" spans="2:15" hidden="1" x14ac:dyDescent="0.25">
      <c r="B1775" s="141"/>
      <c r="C1775" s="142"/>
      <c r="D1775" s="143"/>
      <c r="E1775" s="144" t="s">
        <v>167</v>
      </c>
      <c r="F1775" s="143">
        <v>249.85</v>
      </c>
      <c r="G1775" s="143">
        <f>75/1000</f>
        <v>7.4999999999999997E-2</v>
      </c>
      <c r="H1775" s="146">
        <f>+PI()*G1775^2/4</f>
        <v>4.4178646691106467E-3</v>
      </c>
      <c r="I1775" s="147">
        <f>+D1739+O1739</f>
        <v>335.25504600410488</v>
      </c>
      <c r="J1775" s="147">
        <f>+D1774</f>
        <v>334.9024456767263</v>
      </c>
      <c r="K1775" s="147">
        <f>+I1775-J1775</f>
        <v>0.35260032737858182</v>
      </c>
      <c r="L1775" s="142">
        <f>(-2*POWER(2*9.81*G1775*ABS(K1775)/F1775,0.5))*(LOG10(($D$2/(3.7*G1775))+((2.51*$D$3*POWER(F1775,0.5))/(G1775*POWER(2*9.81*G1775*ABS(K1775),0.5)))))</f>
        <v>0.28495965375743515</v>
      </c>
      <c r="M1775" s="146">
        <f>+IF(K1775&lt;0,-H1775*L1775,H1775*L1775)</f>
        <v>1.2589131864569757E-3</v>
      </c>
      <c r="N1775" s="142">
        <f>+M1775/K1775</f>
        <v>3.5703687396333554E-3</v>
      </c>
      <c r="O1775" s="311"/>
    </row>
    <row r="1776" spans="2:15" ht="15.75" hidden="1" x14ac:dyDescent="0.3">
      <c r="B1776" s="141"/>
      <c r="C1776" s="142"/>
      <c r="D1776" s="152"/>
      <c r="E1776" s="144"/>
      <c r="F1776" s="142"/>
      <c r="G1776" s="142"/>
      <c r="H1776" s="146"/>
      <c r="I1776" s="152"/>
      <c r="J1776" s="143"/>
      <c r="K1776" s="142"/>
      <c r="L1776" s="149" t="s">
        <v>166</v>
      </c>
      <c r="M1776" s="150">
        <f>+SUM(M1774:M1775)-C1774</f>
        <v>7.5266688846255259E-7</v>
      </c>
      <c r="N1776" s="151">
        <f>+SUM(N1774:N1775)</f>
        <v>7.0510030964838618E-3</v>
      </c>
      <c r="O1776" s="312"/>
    </row>
    <row r="1777" spans="2:15" hidden="1" x14ac:dyDescent="0.25">
      <c r="B1777" s="141"/>
      <c r="C1777" s="142"/>
      <c r="D1777" s="152"/>
      <c r="E1777" s="144"/>
      <c r="F1777" s="142"/>
      <c r="G1777" s="142"/>
      <c r="H1777" s="146"/>
      <c r="I1777" s="152"/>
      <c r="J1777" s="143"/>
      <c r="K1777" s="142"/>
      <c r="L1777" s="142"/>
      <c r="M1777" s="142"/>
      <c r="N1777" s="142"/>
      <c r="O1777" s="312"/>
    </row>
    <row r="1778" spans="2:15" hidden="1" x14ac:dyDescent="0.25">
      <c r="B1778" s="154" t="s">
        <v>146</v>
      </c>
      <c r="C1778" s="143">
        <f>4.52/1000</f>
        <v>4.5199999999999997E-3</v>
      </c>
      <c r="D1778" s="156">
        <f>+D1739+O1739</f>
        <v>335.25504600410488</v>
      </c>
      <c r="E1778" s="144" t="s">
        <v>112</v>
      </c>
      <c r="F1778" s="143">
        <v>401.36</v>
      </c>
      <c r="G1778" s="145">
        <f>110/1000</f>
        <v>0.11</v>
      </c>
      <c r="H1778" s="146">
        <f>+PI()*G1778^2/4</f>
        <v>9.5033177771091243E-3</v>
      </c>
      <c r="I1778" s="156">
        <f>+D1765+O1765</f>
        <v>335.29398804670291</v>
      </c>
      <c r="J1778" s="147">
        <f>+D1778</f>
        <v>335.25504600410488</v>
      </c>
      <c r="K1778" s="147">
        <f>+I1778-J1778</f>
        <v>3.8942042598023363E-2</v>
      </c>
      <c r="L1778" s="142">
        <f>(-2*POWER(2*9.81*G1778*ABS(K1778)/F1778,0.5))*(LOG10(($D$2/(3.7*G1778))+((2.51*$D$3*POWER(F1778,0.5))/(G1778*POWER(2*9.81*G1778*ABS(K1778),0.5)))))</f>
        <v>8.094542169459816E-2</v>
      </c>
      <c r="M1778" s="146">
        <f>+IF(K1778&lt;0,-H1778*L1778,H1778*L1778)</f>
        <v>7.6925006496586924E-4</v>
      </c>
      <c r="N1778" s="142">
        <f>+M1778/K1778</f>
        <v>1.9753716385819863E-2</v>
      </c>
      <c r="O1778" s="311">
        <f>2*M1782/N1782</f>
        <v>2.0071969537297456E-4</v>
      </c>
    </row>
    <row r="1779" spans="2:15" hidden="1" x14ac:dyDescent="0.25">
      <c r="B1779" s="141"/>
      <c r="C1779" s="142"/>
      <c r="D1779" s="152"/>
      <c r="E1779" s="144" t="s">
        <v>167</v>
      </c>
      <c r="F1779" s="143">
        <v>249.85</v>
      </c>
      <c r="G1779" s="145">
        <f>75/1000</f>
        <v>7.4999999999999997E-2</v>
      </c>
      <c r="H1779" s="146">
        <f>+PI()*G1779^2/4</f>
        <v>4.4178646691106467E-3</v>
      </c>
      <c r="I1779" s="156">
        <f>+D1774+O1774</f>
        <v>334.90265916887148</v>
      </c>
      <c r="J1779" s="147">
        <f>+D1778</f>
        <v>335.25504600410488</v>
      </c>
      <c r="K1779" s="147">
        <f>+I1779-J1779</f>
        <v>-0.35238683523340342</v>
      </c>
      <c r="L1779" s="142">
        <f>(-2*POWER(2*9.81*G1779*ABS(K1779)/F1779,0.5))*(LOG10(($D$2/(3.7*G1779))+((2.51*$D$3*POWER(F1779,0.5))/(G1779*POWER(2*9.81*G1779*ABS(K1779),0.5)))))</f>
        <v>0.28486147581885873</v>
      </c>
      <c r="M1779" s="146">
        <f>+IF(K1779&lt;0,-H1779*L1779,H1779*L1779)</f>
        <v>-1.2584794496108527E-3</v>
      </c>
      <c r="N1779" s="142">
        <f>+M1779/K1779</f>
        <v>3.5713009788725476E-3</v>
      </c>
      <c r="O1779" s="311"/>
    </row>
    <row r="1780" spans="2:15" hidden="1" x14ac:dyDescent="0.25">
      <c r="B1780" s="141"/>
      <c r="C1780" s="142"/>
      <c r="D1780" s="152"/>
      <c r="E1780" s="144" t="s">
        <v>140</v>
      </c>
      <c r="F1780" s="143">
        <v>298.01</v>
      </c>
      <c r="G1780" s="145">
        <f>63/1000</f>
        <v>6.3E-2</v>
      </c>
      <c r="H1780" s="146">
        <f>+PI()*G1780^2/4</f>
        <v>3.1172453105244723E-3</v>
      </c>
      <c r="I1780" s="156">
        <f>+D1745+O1745</f>
        <v>335.21614007893703</v>
      </c>
      <c r="J1780" s="147">
        <f>+D1778</f>
        <v>335.25504600410488</v>
      </c>
      <c r="K1780" s="147">
        <f>+I1780-J1780</f>
        <v>-3.8905925167853184E-2</v>
      </c>
      <c r="L1780" s="142">
        <f>(-2*POWER(2*9.81*G1780*ABS(K1780)/F1780,0.5))*(LOG10(($D$2/(3.7*G1780))+((2.51*$D$3*POWER(F1780,0.5))/(G1780*POWER(2*9.81*G1780*ABS(K1780),0.5)))))</f>
        <v>6.3474616214051913E-2</v>
      </c>
      <c r="M1780" s="146">
        <f>+IF(K1780&lt;0,-H1780*L1780,H1780*L1780)</f>
        <v>-1.9786594973059395E-4</v>
      </c>
      <c r="N1780" s="142">
        <f>+M1780/K1780</f>
        <v>5.0857536191964078E-3</v>
      </c>
      <c r="O1780" s="311"/>
    </row>
    <row r="1781" spans="2:15" hidden="1" x14ac:dyDescent="0.25">
      <c r="B1781" s="141"/>
      <c r="C1781" s="142"/>
      <c r="D1781" s="142"/>
      <c r="E1781" s="144" t="s">
        <v>168</v>
      </c>
      <c r="F1781" s="143">
        <v>184.94</v>
      </c>
      <c r="G1781" s="145">
        <f>110/1000</f>
        <v>0.11</v>
      </c>
      <c r="H1781" s="146">
        <f>+PI()*G1781^2/4</f>
        <v>9.5033177771091243E-3</v>
      </c>
      <c r="I1781" s="156">
        <f>+D1753+O1753</f>
        <v>335.77397786906306</v>
      </c>
      <c r="J1781" s="147">
        <f>+D1778</f>
        <v>335.25504600410488</v>
      </c>
      <c r="K1781" s="147">
        <f>+I1781-J1781</f>
        <v>0.51893186495817645</v>
      </c>
      <c r="L1781" s="142">
        <f>(-2*POWER(2*9.81*G1781*ABS(K1781)/F1781,0.5))*(LOG10(($D$2/(3.7*G1781))+((2.51*$D$3*POWER(F1781,0.5))/(G1781*POWER(2*9.81*G1781*ABS(K1781),0.5)))))</f>
        <v>0.54833001905341949</v>
      </c>
      <c r="M1781" s="146">
        <f>+IF(K1781&lt;0,-H1781*L1781,H1781*L1781)</f>
        <v>5.2109544177929464E-3</v>
      </c>
      <c r="N1781" s="142">
        <f>+M1781/K1781</f>
        <v>1.0041692888165435E-2</v>
      </c>
      <c r="O1781" s="311"/>
    </row>
    <row r="1782" spans="2:15" ht="15.75" hidden="1" x14ac:dyDescent="0.3">
      <c r="B1782" s="141"/>
      <c r="C1782" s="142"/>
      <c r="D1782" s="142"/>
      <c r="E1782" s="142"/>
      <c r="F1782" s="142"/>
      <c r="G1782" s="142"/>
      <c r="H1782" s="146"/>
      <c r="I1782" s="152"/>
      <c r="J1782" s="143"/>
      <c r="K1782" s="142"/>
      <c r="L1782" s="149" t="s">
        <v>166</v>
      </c>
      <c r="M1782" s="150">
        <f>+SUM(M1778:M1781)-C1778</f>
        <v>3.8590834173695202E-6</v>
      </c>
      <c r="N1782" s="151">
        <f>+SUM(N1778:N1781)</f>
        <v>3.8452463872054254E-2</v>
      </c>
      <c r="O1782" s="312"/>
    </row>
    <row r="1783" spans="2:15" hidden="1" x14ac:dyDescent="0.25">
      <c r="B1783" s="141"/>
      <c r="C1783" s="142"/>
      <c r="D1783" s="142"/>
      <c r="E1783" s="142"/>
      <c r="F1783" s="142"/>
      <c r="G1783" s="142"/>
      <c r="H1783" s="146"/>
      <c r="I1783" s="142"/>
      <c r="J1783" s="143"/>
      <c r="K1783" s="142"/>
      <c r="L1783" s="142"/>
      <c r="M1783" s="142"/>
      <c r="N1783" s="142"/>
      <c r="O1783" s="312"/>
    </row>
    <row r="1784" spans="2:15" hidden="1" x14ac:dyDescent="0.25">
      <c r="B1784" s="154" t="s">
        <v>147</v>
      </c>
      <c r="C1784" s="142">
        <f>0.79/1000</f>
        <v>7.9000000000000001E-4</v>
      </c>
      <c r="D1784" s="147">
        <f>+D1745+O1745</f>
        <v>335.21614007893703</v>
      </c>
      <c r="E1784" s="144" t="s">
        <v>140</v>
      </c>
      <c r="F1784" s="143">
        <v>298.01</v>
      </c>
      <c r="G1784" s="143">
        <f>63/1000</f>
        <v>6.3E-2</v>
      </c>
      <c r="H1784" s="146">
        <f>+PI()*G1784^2/4</f>
        <v>3.1172453105244723E-3</v>
      </c>
      <c r="I1784" s="147">
        <f>+D1778+O1778</f>
        <v>335.25524672380027</v>
      </c>
      <c r="J1784" s="147">
        <f>+D1784</f>
        <v>335.21614007893703</v>
      </c>
      <c r="K1784" s="147">
        <f>+I1784-J1784</f>
        <v>3.9106644863238671E-2</v>
      </c>
      <c r="L1784" s="142">
        <f>(-2*POWER(2*9.81*G1784*ABS(K1784)/F1784,0.5))*(LOG10(($D$2/(3.7*G1784))+((2.51*$D$3*POWER(F1784,0.5))/(G1784*POWER(2*9.81*G1784*ABS(K1784),0.5)))))</f>
        <v>6.3666546175893235E-2</v>
      </c>
      <c r="M1784" s="146">
        <f>+IF(K1784&lt;0,-H1784*L1784,H1784*L1784)</f>
        <v>1.9846424250409295E-4</v>
      </c>
      <c r="N1784" s="142">
        <f>+M1784/K1784</f>
        <v>5.0749493646961991E-3</v>
      </c>
      <c r="O1784" s="311">
        <f>2*M1786/N1786</f>
        <v>2.0245973174165237E-4</v>
      </c>
    </row>
    <row r="1785" spans="2:15" hidden="1" x14ac:dyDescent="0.25">
      <c r="B1785" s="141"/>
      <c r="C1785" s="142"/>
      <c r="D1785" s="142"/>
      <c r="E1785" s="144" t="s">
        <v>169</v>
      </c>
      <c r="F1785" s="143">
        <v>119.71</v>
      </c>
      <c r="G1785" s="143">
        <f>63/1000</f>
        <v>6.3E-2</v>
      </c>
      <c r="H1785" s="146">
        <f>+PI()*G1785^2/4</f>
        <v>3.1172453105244723E-3</v>
      </c>
      <c r="I1785" s="147">
        <f>+D1749+O1749</f>
        <v>335.31965528559869</v>
      </c>
      <c r="J1785" s="147">
        <f>+D1784</f>
        <v>335.21614007893703</v>
      </c>
      <c r="K1785" s="147">
        <f>+I1785-J1785</f>
        <v>0.1035152066616547</v>
      </c>
      <c r="L1785" s="142">
        <f>(-2*POWER(2*9.81*G1785*ABS(K1785)/F1785,0.5))*(LOG10(($D$2/(3.7*G1785))+((2.51*$D$3*POWER(F1785,0.5))/(G1785*POWER(2*9.81*G1785*ABS(K1785),0.5)))))</f>
        <v>0.19011305825143146</v>
      </c>
      <c r="M1785" s="146">
        <f>+IF(K1785&lt;0,-H1785*L1785,H1785*L1785)</f>
        <v>5.926290393037405E-4</v>
      </c>
      <c r="N1785" s="142">
        <f>+M1785/K1785</f>
        <v>5.7250432899272662E-3</v>
      </c>
      <c r="O1785" s="311"/>
    </row>
    <row r="1786" spans="2:15" ht="15.75" hidden="1" x14ac:dyDescent="0.3">
      <c r="B1786" s="141"/>
      <c r="C1786" s="142"/>
      <c r="D1786" s="142"/>
      <c r="E1786" s="142"/>
      <c r="F1786" s="142"/>
      <c r="G1786" s="142"/>
      <c r="H1786" s="146"/>
      <c r="I1786" s="142"/>
      <c r="J1786" s="142"/>
      <c r="K1786" s="142"/>
      <c r="L1786" s="149" t="s">
        <v>166</v>
      </c>
      <c r="M1786" s="150">
        <f>+SUM(M1784:M1785)-C1784</f>
        <v>1.0932818078334414E-6</v>
      </c>
      <c r="N1786" s="151">
        <f>+SUM(N1784:N1785)</f>
        <v>1.0799992654623464E-2</v>
      </c>
      <c r="O1786" s="312"/>
    </row>
    <row r="1787" spans="2:15" hidden="1" x14ac:dyDescent="0.25">
      <c r="B1787" s="141"/>
      <c r="C1787" s="142"/>
      <c r="D1787" s="142"/>
      <c r="E1787" s="142"/>
      <c r="F1787" s="142"/>
      <c r="G1787" s="142"/>
      <c r="H1787" s="146"/>
      <c r="I1787" s="142"/>
      <c r="J1787" s="142"/>
      <c r="K1787" s="142"/>
      <c r="L1787" s="142"/>
      <c r="M1787" s="142"/>
      <c r="N1787" s="142"/>
      <c r="O1787" s="312"/>
    </row>
    <row r="1788" spans="2:15" hidden="1" x14ac:dyDescent="0.25">
      <c r="B1788" s="154" t="s">
        <v>148</v>
      </c>
      <c r="C1788" s="142">
        <f>0.76/1000</f>
        <v>7.6000000000000004E-4</v>
      </c>
      <c r="D1788" s="147">
        <f>+D1749+O1749</f>
        <v>335.31965528559869</v>
      </c>
      <c r="E1788" s="144" t="s">
        <v>169</v>
      </c>
      <c r="F1788" s="143">
        <v>119.71</v>
      </c>
      <c r="G1788" s="143">
        <f>63/1000</f>
        <v>6.3E-2</v>
      </c>
      <c r="H1788" s="146">
        <f>+PI()*G1788^2/4</f>
        <v>3.1172453105244723E-3</v>
      </c>
      <c r="I1788" s="147">
        <f>+D1784+O1784</f>
        <v>335.21634253866875</v>
      </c>
      <c r="J1788" s="261">
        <f>+D1788</f>
        <v>335.31965528559869</v>
      </c>
      <c r="K1788" s="147">
        <f>+I1788-J1788</f>
        <v>-0.1033127469299302</v>
      </c>
      <c r="L1788" s="142">
        <f>(-2*POWER(2*9.81*G1788*ABS(K1788)/F1788,0.5))*(LOG10(($D$2/(3.7*G1788))+((2.51*$D$3*POWER(F1788,0.5))/(G1788*POWER(2*9.81*G1788*ABS(K1788),0.5)))))</f>
        <v>0.18989942578275804</v>
      </c>
      <c r="M1788" s="146">
        <f>+IF(K1788&lt;0,-H1788*L1788,H1788*L1788)</f>
        <v>-5.919630944925925E-4</v>
      </c>
      <c r="N1788" s="142">
        <f>+M1788/K1788</f>
        <v>5.7298166207319957E-3</v>
      </c>
      <c r="O1788" s="311">
        <f>2*M1790/N1790</f>
        <v>1.9119106891808812E-4</v>
      </c>
    </row>
    <row r="1789" spans="2:15" hidden="1" x14ac:dyDescent="0.25">
      <c r="B1789" s="141"/>
      <c r="C1789" s="142"/>
      <c r="D1789" s="142"/>
      <c r="E1789" s="144" t="s">
        <v>122</v>
      </c>
      <c r="F1789" s="143">
        <v>283.68</v>
      </c>
      <c r="G1789" s="143">
        <f>75/1000</f>
        <v>7.4999999999999997E-2</v>
      </c>
      <c r="H1789" s="146">
        <f>+PI()*G1789^2/4</f>
        <v>4.4178646691106467E-3</v>
      </c>
      <c r="I1789" s="147">
        <f>+D1753+O1753</f>
        <v>335.77397786906306</v>
      </c>
      <c r="J1789" s="261">
        <f>+D1788</f>
        <v>335.31965528559869</v>
      </c>
      <c r="K1789" s="147">
        <f>+I1789-J1789</f>
        <v>0.45432258346437493</v>
      </c>
      <c r="L1789" s="262">
        <f>(-2*POWER(2*9.81*G1789*ABS(K1789)/F1789,0.5))*(LOG10(($D$2/(3.7*G1789))+((2.51*$D$3*POWER(F1789,0.5))/(G1789*POWER(2*9.81*G1789*ABS(K1789),0.5)))))</f>
        <v>0.30621025923599626</v>
      </c>
      <c r="M1789" s="146">
        <f>+IF(K1789&lt;0,-H1789*L1789,H1789*L1789)</f>
        <v>1.3527954855979199E-3</v>
      </c>
      <c r="N1789" s="142">
        <f>+M1789/K1789</f>
        <v>2.9776100392860999E-3</v>
      </c>
      <c r="O1789" s="311"/>
    </row>
    <row r="1790" spans="2:15" ht="15.75" hidden="1" x14ac:dyDescent="0.3">
      <c r="B1790" s="141"/>
      <c r="C1790" s="142"/>
      <c r="D1790" s="142"/>
      <c r="E1790" s="142"/>
      <c r="F1790" s="142"/>
      <c r="G1790" s="142"/>
      <c r="H1790" s="142"/>
      <c r="I1790" s="142"/>
      <c r="J1790" s="142"/>
      <c r="K1790" s="142"/>
      <c r="L1790" s="149" t="s">
        <v>166</v>
      </c>
      <c r="M1790" s="150">
        <f>+SUM(M1788:M1789)-C1788</f>
        <v>8.3239110532735885E-7</v>
      </c>
      <c r="N1790" s="151">
        <f>+SUM(N1788:N1789)</f>
        <v>8.7074266600180965E-3</v>
      </c>
      <c r="O1790" s="312"/>
    </row>
    <row r="1791" spans="2:15" hidden="1" x14ac:dyDescent="0.25">
      <c r="B1791" s="154"/>
      <c r="C1791" s="142"/>
      <c r="D1791" s="142"/>
      <c r="E1791" s="142"/>
      <c r="F1791" s="142"/>
      <c r="G1791" s="142"/>
      <c r="H1791" s="142"/>
      <c r="I1791" s="142"/>
      <c r="J1791" s="142"/>
      <c r="K1791" s="142"/>
      <c r="L1791" s="142"/>
      <c r="M1791" s="142"/>
      <c r="N1791" s="142"/>
      <c r="O1791" s="312"/>
    </row>
    <row r="1792" spans="2:15" hidden="1" x14ac:dyDescent="0.25">
      <c r="B1792" s="154" t="s">
        <v>142</v>
      </c>
      <c r="C1792" s="142">
        <f>3.71/1000</f>
        <v>3.7099999999999998E-3</v>
      </c>
      <c r="D1792" s="147">
        <f>+D1753+O1753</f>
        <v>335.77397786906306</v>
      </c>
      <c r="E1792" s="144" t="s">
        <v>168</v>
      </c>
      <c r="F1792" s="143">
        <v>184.94</v>
      </c>
      <c r="G1792" s="145">
        <f>110/1000</f>
        <v>0.11</v>
      </c>
      <c r="H1792" s="146">
        <f>+PI()*G1792^2/4</f>
        <v>9.5033177771091243E-3</v>
      </c>
      <c r="I1792" s="147">
        <f>+D1778+O1778</f>
        <v>335.25524672380027</v>
      </c>
      <c r="J1792" s="261">
        <f>+D1792</f>
        <v>335.77397786906306</v>
      </c>
      <c r="K1792" s="147">
        <f>+I1792-J1792</f>
        <v>-0.51873114526279096</v>
      </c>
      <c r="L1792" s="262">
        <f>(-2*POWER(2*9.81*G1792*ABS(K1792)/F1792,0.5))*(LOG10(($D$2/(3.7*G1792))+((2.51*$D$3*POWER(F1792,0.5))/(G1792*POWER(2*9.81*G1792*ABS(K1792),0.5)))))</f>
        <v>0.54821105187295394</v>
      </c>
      <c r="M1792" s="146">
        <f>+IF(K1792&lt;0,-H1792*L1792,H1792*L1792)</f>
        <v>-5.2098238348719352E-3</v>
      </c>
      <c r="N1792" s="142">
        <f>+M1792/K1792</f>
        <v>1.0043398940760768E-2</v>
      </c>
      <c r="O1792" s="311">
        <f>2*M1795/N1795</f>
        <v>1.6088150711074197E-4</v>
      </c>
    </row>
    <row r="1793" spans="2:15" hidden="1" x14ac:dyDescent="0.25">
      <c r="B1793" s="141"/>
      <c r="C1793" s="142"/>
      <c r="D1793" s="142"/>
      <c r="E1793" s="144" t="s">
        <v>171</v>
      </c>
      <c r="F1793" s="143">
        <v>283.68</v>
      </c>
      <c r="G1793" s="143">
        <f>75/1000</f>
        <v>7.4999999999999997E-2</v>
      </c>
      <c r="H1793" s="146">
        <f>+PI()*G1793^2/4</f>
        <v>4.4178646691106467E-3</v>
      </c>
      <c r="I1793" s="147">
        <f>+D1788+O1788</f>
        <v>335.31984647666758</v>
      </c>
      <c r="J1793" s="261">
        <f>+D1792</f>
        <v>335.77397786906306</v>
      </c>
      <c r="K1793" s="147">
        <f>+I1793-J1793</f>
        <v>-0.45413139239548173</v>
      </c>
      <c r="L1793" s="262">
        <f>(-2*POWER(2*9.81*G1793*ABS(K1793)/F1793,0.5))*(LOG10(($D$2/(3.7*G1793))+((2.51*$D$3*POWER(F1793,0.5))/(G1793*POWER(2*9.81*G1793*ABS(K1793),0.5)))))</f>
        <v>0.30613701778524322</v>
      </c>
      <c r="M1793" s="146">
        <f>+IF(K1793&lt;0,-H1793*L1793,H1793*L1793)</f>
        <v>-1.3524719147803236E-3</v>
      </c>
      <c r="N1793" s="142">
        <f>+M1793/K1793</f>
        <v>2.9781511197590131E-3</v>
      </c>
      <c r="O1793" s="311"/>
    </row>
    <row r="1794" spans="2:15" hidden="1" x14ac:dyDescent="0.25">
      <c r="B1794" s="141"/>
      <c r="C1794" s="142"/>
      <c r="D1794" s="142"/>
      <c r="E1794" s="144" t="s">
        <v>170</v>
      </c>
      <c r="F1794" s="143">
        <v>372.26</v>
      </c>
      <c r="G1794" s="145">
        <f>110/1000</f>
        <v>0.11</v>
      </c>
      <c r="H1794" s="146">
        <f>+PI()*G1794^2/4</f>
        <v>9.5033177771091243E-3</v>
      </c>
      <c r="I1794" s="147">
        <v>339.29610096713299</v>
      </c>
      <c r="J1794" s="261">
        <f>+D1792</f>
        <v>335.77397786906306</v>
      </c>
      <c r="K1794" s="147">
        <f>+I1794-J1794</f>
        <v>3.5221230980699261</v>
      </c>
      <c r="L1794" s="262">
        <f>(-2*POWER(2*9.81*G1794*ABS(K1794)/F1794,0.5))*(LOG10(($D$2/(3.7*G1794))+((2.51*$D$3*POWER(F1794,0.5))/(G1794*POWER(2*9.81*G1794*ABS(K1794),0.5)))))</f>
        <v>1.0810517010153113</v>
      </c>
      <c r="M1794" s="146">
        <f>+IF(K1794&lt;0,-H1794*L1794,H1794*L1794)</f>
        <v>1.0273577848232867E-2</v>
      </c>
      <c r="N1794" s="142">
        <f>+M1794/K1794</f>
        <v>2.9168707515823747E-3</v>
      </c>
      <c r="O1794" s="311"/>
    </row>
    <row r="1795" spans="2:15" ht="16.5" hidden="1" thickBot="1" x14ac:dyDescent="0.35">
      <c r="B1795" s="299"/>
      <c r="C1795" s="300"/>
      <c r="D1795" s="300"/>
      <c r="E1795" s="300"/>
      <c r="F1795" s="300"/>
      <c r="G1795" s="300"/>
      <c r="H1795" s="300"/>
      <c r="I1795" s="300"/>
      <c r="J1795" s="300"/>
      <c r="K1795" s="300"/>
      <c r="L1795" s="301" t="s">
        <v>166</v>
      </c>
      <c r="M1795" s="302">
        <f>+SUM(M1792:M1794)-C1792</f>
        <v>1.2820985806081056E-6</v>
      </c>
      <c r="N1795" s="303">
        <f>+SUM(N1792:N1794)</f>
        <v>1.5938420812102158E-2</v>
      </c>
      <c r="O1795" s="313"/>
    </row>
    <row r="1796" spans="2:15" hidden="1" x14ac:dyDescent="0.25"/>
    <row r="1797" spans="2:15" ht="15.75" hidden="1" thickBot="1" x14ac:dyDescent="0.3"/>
    <row r="1798" spans="2:15" ht="15.75" hidden="1" thickBot="1" x14ac:dyDescent="0.3">
      <c r="B1798" s="131">
        <f>+B1759+1</f>
        <v>47</v>
      </c>
      <c r="D1798" s="297"/>
    </row>
    <row r="1799" spans="2:15" ht="32.25" hidden="1" thickBot="1" x14ac:dyDescent="0.3">
      <c r="B1799" s="125" t="s">
        <v>151</v>
      </c>
      <c r="C1799" s="298" t="s">
        <v>161</v>
      </c>
      <c r="D1799" s="298" t="s">
        <v>153</v>
      </c>
      <c r="E1799" s="125" t="s">
        <v>152</v>
      </c>
      <c r="F1799" s="125" t="s">
        <v>78</v>
      </c>
      <c r="G1799" s="125" t="s">
        <v>115</v>
      </c>
      <c r="H1799" s="125" t="s">
        <v>154</v>
      </c>
      <c r="I1799" s="125" t="s">
        <v>155</v>
      </c>
      <c r="J1799" s="125" t="s">
        <v>156</v>
      </c>
      <c r="K1799" s="125" t="s">
        <v>157</v>
      </c>
      <c r="L1799" s="125" t="s">
        <v>82</v>
      </c>
      <c r="M1799" s="125" t="s">
        <v>164</v>
      </c>
      <c r="N1799" s="125" t="s">
        <v>158</v>
      </c>
      <c r="O1799" s="309" t="s">
        <v>165</v>
      </c>
    </row>
    <row r="1800" spans="2:15" hidden="1" x14ac:dyDescent="0.25">
      <c r="B1800" s="132" t="s">
        <v>127</v>
      </c>
      <c r="C1800" s="133">
        <f>2.97/1000</f>
        <v>2.97E-3</v>
      </c>
      <c r="D1800" s="134">
        <f>+D1761+O1761</f>
        <v>336.4629333478307</v>
      </c>
      <c r="E1800" s="135" t="s">
        <v>110</v>
      </c>
      <c r="F1800" s="136">
        <v>310.83</v>
      </c>
      <c r="G1800" s="137">
        <f>110/1000</f>
        <v>0.11</v>
      </c>
      <c r="H1800" s="138">
        <f>+PI()*G1800^2/4</f>
        <v>9.5033177771091243E-3</v>
      </c>
      <c r="I1800" s="134">
        <v>339.29610096713299</v>
      </c>
      <c r="J1800" s="134">
        <f>+D1800</f>
        <v>336.4629333478307</v>
      </c>
      <c r="K1800" s="134">
        <f>+I1800-J1800</f>
        <v>2.8331676193022872</v>
      </c>
      <c r="L1800" s="133">
        <f>(-2*POWER(2*9.81*G1800*ABS(K1800)/F1800,0.5))*(LOG10(($D$2/(3.7*G1800))+((2.51*$D$3*POWER(F1800,0.5))/(G1800*POWER(2*9.81*G1800*ABS(K1800),0.5)))))</f>
        <v>1.0588421144115234</v>
      </c>
      <c r="M1800" s="139">
        <f>+IF(K1800&lt;0,-H1800*L1800,H1800*L1800)</f>
        <v>1.0062513089038844E-2</v>
      </c>
      <c r="N1800" s="133">
        <f>+M1800/K1800</f>
        <v>3.5516829362594858E-3</v>
      </c>
      <c r="O1800" s="310">
        <f>2*M1802/N1802</f>
        <v>1.3136871743843291E-4</v>
      </c>
    </row>
    <row r="1801" spans="2:15" hidden="1" x14ac:dyDescent="0.25">
      <c r="B1801" s="141"/>
      <c r="C1801" s="142"/>
      <c r="D1801" s="143"/>
      <c r="E1801" s="144" t="s">
        <v>138</v>
      </c>
      <c r="F1801" s="143">
        <v>240.22</v>
      </c>
      <c r="G1801" s="145">
        <f>110/1000</f>
        <v>0.11</v>
      </c>
      <c r="H1801" s="146">
        <f>+PI()*G1801^2/4</f>
        <v>9.5033177771091243E-3</v>
      </c>
      <c r="I1801" s="147">
        <f>+D1765+O1765</f>
        <v>335.29398804670291</v>
      </c>
      <c r="J1801" s="147">
        <f>+D1800</f>
        <v>336.4629333478307</v>
      </c>
      <c r="K1801" s="147">
        <f>+I1801-J1801</f>
        <v>-1.1689453011277919</v>
      </c>
      <c r="L1801" s="142">
        <f>(-2*POWER(2*9.81*G1801*ABS(K1801)/F1801,0.5))*(LOG10(($D$2/(3.7*G1801))+((2.51*$D$3*POWER(F1801,0.5))/(G1801*POWER(2*9.81*G1801*ABS(K1801),0.5)))))</f>
        <v>0.74625319962182957</v>
      </c>
      <c r="M1801" s="146">
        <f>+IF(K1801&lt;0,-H1801*L1801,H1801*L1801)</f>
        <v>-7.0918812981906974E-3</v>
      </c>
      <c r="N1801" s="142">
        <f>+M1801/K1801</f>
        <v>6.0669060317437348E-3</v>
      </c>
      <c r="O1801" s="311"/>
    </row>
    <row r="1802" spans="2:15" ht="15.75" hidden="1" x14ac:dyDescent="0.3">
      <c r="B1802" s="141"/>
      <c r="C1802" s="142"/>
      <c r="D1802" s="143"/>
      <c r="E1802" s="144"/>
      <c r="F1802" s="143"/>
      <c r="G1802" s="145"/>
      <c r="H1802" s="146"/>
      <c r="I1802" s="147"/>
      <c r="J1802" s="147"/>
      <c r="K1802" s="147"/>
      <c r="L1802" s="149" t="s">
        <v>166</v>
      </c>
      <c r="M1802" s="150">
        <f>+SUM(M1800:M1801)-C1800</f>
        <v>6.3179084814702149E-7</v>
      </c>
      <c r="N1802" s="151">
        <f>+SUM(N1800:N1801)</f>
        <v>9.6185889680032201E-3</v>
      </c>
      <c r="O1802" s="311"/>
    </row>
    <row r="1803" spans="2:15" hidden="1" x14ac:dyDescent="0.25">
      <c r="B1803" s="141"/>
      <c r="C1803" s="142"/>
      <c r="D1803" s="143"/>
      <c r="E1803" s="144"/>
      <c r="F1803" s="142"/>
      <c r="G1803" s="142"/>
      <c r="H1803" s="146"/>
      <c r="I1803" s="152"/>
      <c r="J1803" s="142"/>
      <c r="K1803" s="142"/>
      <c r="L1803" s="142"/>
      <c r="M1803" s="142"/>
      <c r="N1803" s="142"/>
      <c r="O1803" s="312"/>
    </row>
    <row r="1804" spans="2:15" hidden="1" x14ac:dyDescent="0.25">
      <c r="B1804" s="154" t="s">
        <v>128</v>
      </c>
      <c r="C1804" s="142">
        <f>3.73/1000</f>
        <v>3.7299999999999998E-3</v>
      </c>
      <c r="D1804" s="147">
        <f>+D1765+O1765</f>
        <v>335.29398804670291</v>
      </c>
      <c r="E1804" s="144" t="s">
        <v>138</v>
      </c>
      <c r="F1804" s="143">
        <v>240.22</v>
      </c>
      <c r="G1804" s="155">
        <f>110/1000</f>
        <v>0.11</v>
      </c>
      <c r="H1804" s="146">
        <f>+PI()*G1804^2/4</f>
        <v>9.5033177771091243E-3</v>
      </c>
      <c r="I1804" s="156">
        <f>+D1800+O1800</f>
        <v>336.46306471654816</v>
      </c>
      <c r="J1804" s="147">
        <f>+D1804</f>
        <v>335.29398804670291</v>
      </c>
      <c r="K1804" s="147">
        <f>+I1804-J1804</f>
        <v>1.1690766698452535</v>
      </c>
      <c r="L1804" s="142">
        <f>(-2*POWER(2*9.81*G1804*ABS(K1804)/F1804,0.5))*(LOG10(($D$2/(3.7*G1804))+((2.51*$D$3*POWER(F1804,0.5))/(G1804*POWER(2*9.81*G1804*ABS(K1804),0.5)))))</f>
        <v>0.74630005233720087</v>
      </c>
      <c r="M1804" s="146">
        <f>+IF(K1804&lt;0,-H1804*L1804,H1804*L1804)</f>
        <v>7.0923265544335905E-3</v>
      </c>
      <c r="N1804" s="142">
        <f>+M1804/K1804</f>
        <v>6.0666051571898845E-3</v>
      </c>
      <c r="O1804" s="311">
        <f>2*M1807/N1807</f>
        <v>1.9201189865910312E-4</v>
      </c>
    </row>
    <row r="1805" spans="2:15" hidden="1" x14ac:dyDescent="0.25">
      <c r="B1805" s="141"/>
      <c r="C1805" s="142"/>
      <c r="D1805" s="143"/>
      <c r="E1805" s="144" t="s">
        <v>139</v>
      </c>
      <c r="F1805" s="147">
        <v>237.3</v>
      </c>
      <c r="G1805" s="155">
        <f>110/1000</f>
        <v>0.11</v>
      </c>
      <c r="H1805" s="146">
        <f>+PI()*G1805^2/4</f>
        <v>9.5033177771091243E-3</v>
      </c>
      <c r="I1805" s="156">
        <f>+D1770+O1770</f>
        <v>335.10121389237349</v>
      </c>
      <c r="J1805" s="147">
        <f>+D1804</f>
        <v>335.29398804670291</v>
      </c>
      <c r="K1805" s="147">
        <f>+I1805-J1805</f>
        <v>-0.19277415432941325</v>
      </c>
      <c r="L1805" s="142">
        <f>(-2*POWER(2*9.81*G1805*ABS(K1805)/F1805,0.5))*(LOG10(($D$2/(3.7*G1805))+((2.51*$D$3*POWER(F1805,0.5))/(G1805*POWER(2*9.81*G1805*ABS(K1805),0.5)))))</f>
        <v>0.27270422744815331</v>
      </c>
      <c r="M1805" s="146">
        <f>+IF(K1805&lt;0,-H1805*L1805,H1805*L1805)</f>
        <v>-2.5915949326008455E-3</v>
      </c>
      <c r="N1805" s="142">
        <f>+M1805/K1805</f>
        <v>1.344368461434056E-2</v>
      </c>
      <c r="O1805" s="311"/>
    </row>
    <row r="1806" spans="2:15" hidden="1" x14ac:dyDescent="0.25">
      <c r="B1806" s="141"/>
      <c r="C1806" s="142"/>
      <c r="D1806" s="143"/>
      <c r="E1806" s="144" t="s">
        <v>112</v>
      </c>
      <c r="F1806" s="143">
        <v>401.36</v>
      </c>
      <c r="G1806" s="155">
        <f>110/1000</f>
        <v>0.11</v>
      </c>
      <c r="H1806" s="146">
        <f>+PI()*G1806^2/4</f>
        <v>9.5033177771091243E-3</v>
      </c>
      <c r="I1806" s="156">
        <f>+D1778+O1778</f>
        <v>335.25524672380027</v>
      </c>
      <c r="J1806" s="147">
        <f>+D1804</f>
        <v>335.29398804670291</v>
      </c>
      <c r="K1806" s="147">
        <f>+I1806-J1806</f>
        <v>-3.8741322902637876E-2</v>
      </c>
      <c r="L1806" s="142">
        <f>(-2*POWER(2*9.81*G1806*ABS(K1806)/F1806,0.5))*(LOG10(($D$2/(3.7*G1806))+((2.51*$D$3*POWER(F1806,0.5))/(G1806*POWER(2*9.81*G1806*ABS(K1806),0.5)))))</f>
        <v>8.0704225223229981E-2</v>
      </c>
      <c r="M1806" s="146">
        <f>+IF(K1806&lt;0,-H1806*L1806,H1806*L1806)</f>
        <v>-7.669578982517401E-4</v>
      </c>
      <c r="N1806" s="142">
        <f>+M1806/K1806</f>
        <v>1.9796894911906025E-2</v>
      </c>
      <c r="O1806" s="311"/>
    </row>
    <row r="1807" spans="2:15" ht="15.75" hidden="1" x14ac:dyDescent="0.3">
      <c r="B1807" s="141"/>
      <c r="C1807" s="142"/>
      <c r="D1807" s="143"/>
      <c r="E1807" s="144"/>
      <c r="F1807" s="143"/>
      <c r="G1807" s="155"/>
      <c r="H1807" s="146"/>
      <c r="I1807" s="156"/>
      <c r="J1807" s="147"/>
      <c r="K1807" s="147"/>
      <c r="L1807" s="149" t="s">
        <v>166</v>
      </c>
      <c r="M1807" s="150">
        <f>+SUM(M1804:M1806)-C1804</f>
        <v>3.7737235810053268E-6</v>
      </c>
      <c r="N1807" s="151">
        <f>+SUM(N1804:N1806)</f>
        <v>3.9307184683436469E-2</v>
      </c>
      <c r="O1807" s="312"/>
    </row>
    <row r="1808" spans="2:15" hidden="1" x14ac:dyDescent="0.25">
      <c r="B1808" s="141"/>
      <c r="C1808" s="142"/>
      <c r="D1808" s="143"/>
      <c r="E1808" s="144"/>
      <c r="F1808" s="142"/>
      <c r="G1808" s="142"/>
      <c r="H1808" s="146"/>
      <c r="I1808" s="152"/>
      <c r="J1808" s="143"/>
      <c r="K1808" s="142"/>
      <c r="L1808" s="142"/>
      <c r="M1808" s="142"/>
      <c r="N1808" s="142"/>
      <c r="O1808" s="312"/>
    </row>
    <row r="1809" spans="2:15" hidden="1" x14ac:dyDescent="0.25">
      <c r="B1809" s="154" t="s">
        <v>141</v>
      </c>
      <c r="C1809" s="179">
        <f>1.9/1000</f>
        <v>1.9E-3</v>
      </c>
      <c r="D1809" s="147">
        <f>+D1770+O1770</f>
        <v>335.10121389237349</v>
      </c>
      <c r="E1809" s="144" t="s">
        <v>139</v>
      </c>
      <c r="F1809" s="147">
        <v>237.3</v>
      </c>
      <c r="G1809" s="155">
        <f>110/1000</f>
        <v>0.11</v>
      </c>
      <c r="H1809" s="146">
        <f>+PI()*G1809^2/4</f>
        <v>9.5033177771091243E-3</v>
      </c>
      <c r="I1809" s="156">
        <f>+D1804+O1804</f>
        <v>335.29418005860157</v>
      </c>
      <c r="J1809" s="147">
        <f>+D1809</f>
        <v>335.10121389237349</v>
      </c>
      <c r="K1809" s="147">
        <f>+I1809-J1809</f>
        <v>0.19296616622807505</v>
      </c>
      <c r="L1809" s="142">
        <f>(-2*POWER(2*9.81*G1809*ABS(K1809)/F1809,0.5))*(LOG10(($D$2/(3.7*G1809))+((2.51*$D$3*POWER(F1809,0.5))/(G1809*POWER(2*9.81*G1809*ABS(K1809),0.5)))))</f>
        <v>0.27285799887389983</v>
      </c>
      <c r="M1809" s="146">
        <f>+IF(K1809&lt;0,-H1809*L1809,H1809*L1809)</f>
        <v>2.5930562713247537E-3</v>
      </c>
      <c r="N1809" s="142">
        <f>+M1809/K1809</f>
        <v>1.343788044304051E-2</v>
      </c>
      <c r="O1809" s="311">
        <f>2*M1811/N1811</f>
        <v>1.943046342942264E-4</v>
      </c>
    </row>
    <row r="1810" spans="2:15" hidden="1" x14ac:dyDescent="0.25">
      <c r="B1810" s="141"/>
      <c r="C1810" s="142"/>
      <c r="D1810" s="143"/>
      <c r="E1810" s="144" t="s">
        <v>117</v>
      </c>
      <c r="F1810" s="143">
        <v>401.35</v>
      </c>
      <c r="G1810" s="143">
        <f>75/1000</f>
        <v>7.4999999999999997E-2</v>
      </c>
      <c r="H1810" s="146">
        <f>+PI()*G1810^2/4</f>
        <v>4.4178646691106467E-3</v>
      </c>
      <c r="I1810" s="156">
        <f>+D1774+O1774</f>
        <v>334.90265916887148</v>
      </c>
      <c r="J1810" s="147">
        <f>+D1809</f>
        <v>335.10121389237349</v>
      </c>
      <c r="K1810" s="147">
        <f>+I1810-J1810</f>
        <v>-0.19855472350201353</v>
      </c>
      <c r="L1810" s="142">
        <f>(-2*POWER(2*9.81*G1810*ABS(K1810)/F1810,0.5))*(LOG10(($D$2/(3.7*G1810))+((2.51*$D$3*POWER(F1810,0.5))/(G1810*POWER(2*9.81*G1810*ABS(K1810),0.5)))))</f>
        <v>0.156503762688885</v>
      </c>
      <c r="M1810" s="146">
        <f>+IF(K1810&lt;0,-H1810*L1810,H1810*L1810)</f>
        <v>-6.9141244376610207E-4</v>
      </c>
      <c r="N1810" s="142">
        <f>+M1810/K1810</f>
        <v>3.4822261166659704E-3</v>
      </c>
      <c r="O1810" s="311"/>
    </row>
    <row r="1811" spans="2:15" ht="15.75" hidden="1" x14ac:dyDescent="0.3">
      <c r="B1811" s="141"/>
      <c r="C1811" s="142"/>
      <c r="D1811" s="143"/>
      <c r="E1811" s="144"/>
      <c r="F1811" s="142"/>
      <c r="G1811" s="142"/>
      <c r="H1811" s="146"/>
      <c r="I1811" s="152"/>
      <c r="J1811" s="143"/>
      <c r="K1811" s="142"/>
      <c r="L1811" s="149" t="s">
        <v>166</v>
      </c>
      <c r="M1811" s="150">
        <f>+SUM(M1809:M1810)-C1809</f>
        <v>1.6438275586515543E-6</v>
      </c>
      <c r="N1811" s="151">
        <f>+SUM(N1809:N1810)</f>
        <v>1.692010655970648E-2</v>
      </c>
      <c r="O1811" s="312"/>
    </row>
    <row r="1812" spans="2:15" ht="15.75" hidden="1" x14ac:dyDescent="0.3">
      <c r="B1812" s="141"/>
      <c r="C1812" s="142"/>
      <c r="D1812" s="143"/>
      <c r="E1812" s="144"/>
      <c r="F1812" s="142"/>
      <c r="G1812" s="142"/>
      <c r="H1812" s="146"/>
      <c r="I1812" s="152"/>
      <c r="J1812" s="143"/>
      <c r="K1812" s="142"/>
      <c r="L1812" s="149"/>
      <c r="M1812" s="150"/>
      <c r="N1812" s="151"/>
      <c r="O1812" s="312"/>
    </row>
    <row r="1813" spans="2:15" hidden="1" x14ac:dyDescent="0.25">
      <c r="B1813" s="154" t="s">
        <v>145</v>
      </c>
      <c r="C1813" s="143">
        <f>1.95/1000</f>
        <v>1.9499999999999999E-3</v>
      </c>
      <c r="D1813" s="147">
        <f>+D1774+O1774</f>
        <v>334.90265916887148</v>
      </c>
      <c r="E1813" s="144" t="s">
        <v>117</v>
      </c>
      <c r="F1813" s="143">
        <v>401.35</v>
      </c>
      <c r="G1813" s="143">
        <f>75/1000</f>
        <v>7.4999999999999997E-2</v>
      </c>
      <c r="H1813" s="146">
        <f>+PI()*G1813^2/4</f>
        <v>4.4178646691106467E-3</v>
      </c>
      <c r="I1813" s="147">
        <f>+D1809+O1809</f>
        <v>335.1014081970078</v>
      </c>
      <c r="J1813" s="147">
        <f>+D1813</f>
        <v>334.90265916887148</v>
      </c>
      <c r="K1813" s="147">
        <f>+I1813-J1813</f>
        <v>0.19874902813631934</v>
      </c>
      <c r="L1813" s="262">
        <f>(-2*POWER(2*9.81*G1813*ABS(K1813)/F1813,0.5))*(LOG10(($D$2/(3.7*G1813))+((2.51*$D$3*POWER(F1813,0.5))/(G1813*POWER(2*9.81*G1813*ABS(K1813),0.5)))))</f>
        <v>0.15659173847265465</v>
      </c>
      <c r="M1813" s="146">
        <f>+IF(K1813&lt;0,-H1813*L1813,H1813*L1813)</f>
        <v>6.9180110887295538E-4</v>
      </c>
      <c r="N1813" s="142">
        <f>+M1813/K1813</f>
        <v>3.4807773168000506E-3</v>
      </c>
      <c r="O1813" s="311">
        <f>2*M1815/N1815</f>
        <v>1.9524322741897262E-4</v>
      </c>
    </row>
    <row r="1814" spans="2:15" hidden="1" x14ac:dyDescent="0.25">
      <c r="B1814" s="141"/>
      <c r="C1814" s="142"/>
      <c r="D1814" s="143"/>
      <c r="E1814" s="144" t="s">
        <v>167</v>
      </c>
      <c r="F1814" s="143">
        <v>249.85</v>
      </c>
      <c r="G1814" s="143">
        <f>75/1000</f>
        <v>7.4999999999999997E-2</v>
      </c>
      <c r="H1814" s="146">
        <f>+PI()*G1814^2/4</f>
        <v>4.4178646691106467E-3</v>
      </c>
      <c r="I1814" s="147">
        <f>+D1778+O1778</f>
        <v>335.25524672380027</v>
      </c>
      <c r="J1814" s="147">
        <f>+D1813</f>
        <v>334.90265916887148</v>
      </c>
      <c r="K1814" s="147">
        <f>+I1814-J1814</f>
        <v>0.3525875549287889</v>
      </c>
      <c r="L1814" s="142">
        <f>(-2*POWER(2*9.81*G1814*ABS(K1814)/F1814,0.5))*(LOG10(($D$2/(3.7*G1814))+((2.51*$D$3*POWER(F1814,0.5))/(G1814*POWER(2*9.81*G1814*ABS(K1814),0.5)))))</f>
        <v>0.28495378086794038</v>
      </c>
      <c r="M1814" s="146">
        <f>+IF(K1814&lt;0,-H1814*L1814,H1814*L1814)</f>
        <v>1.2588872408259711E-3</v>
      </c>
      <c r="N1814" s="142">
        <f>+M1814/K1814</f>
        <v>3.5704244895433846E-3</v>
      </c>
      <c r="O1814" s="311"/>
    </row>
    <row r="1815" spans="2:15" ht="15.75" hidden="1" x14ac:dyDescent="0.3">
      <c r="B1815" s="141"/>
      <c r="C1815" s="142"/>
      <c r="D1815" s="152"/>
      <c r="E1815" s="144"/>
      <c r="F1815" s="142"/>
      <c r="G1815" s="142"/>
      <c r="H1815" s="146"/>
      <c r="I1815" s="152"/>
      <c r="J1815" s="143"/>
      <c r="K1815" s="142"/>
      <c r="L1815" s="149" t="s">
        <v>166</v>
      </c>
      <c r="M1815" s="150">
        <f>+SUM(M1813:M1814)-C1813</f>
        <v>6.8834969892649089E-7</v>
      </c>
      <c r="N1815" s="151">
        <f>+SUM(N1813:N1814)</f>
        <v>7.0512018063434347E-3</v>
      </c>
      <c r="O1815" s="312"/>
    </row>
    <row r="1816" spans="2:15" hidden="1" x14ac:dyDescent="0.25">
      <c r="B1816" s="141"/>
      <c r="C1816" s="142"/>
      <c r="D1816" s="152"/>
      <c r="E1816" s="144"/>
      <c r="F1816" s="142"/>
      <c r="G1816" s="142"/>
      <c r="H1816" s="146"/>
      <c r="I1816" s="152"/>
      <c r="J1816" s="143"/>
      <c r="K1816" s="142"/>
      <c r="L1816" s="142"/>
      <c r="M1816" s="142"/>
      <c r="N1816" s="142"/>
      <c r="O1816" s="312"/>
    </row>
    <row r="1817" spans="2:15" hidden="1" x14ac:dyDescent="0.25">
      <c r="B1817" s="154" t="s">
        <v>146</v>
      </c>
      <c r="C1817" s="143">
        <f>4.52/1000</f>
        <v>4.5199999999999997E-3</v>
      </c>
      <c r="D1817" s="156">
        <f>+D1778+O1778</f>
        <v>335.25524672380027</v>
      </c>
      <c r="E1817" s="144" t="s">
        <v>112</v>
      </c>
      <c r="F1817" s="143">
        <v>401.36</v>
      </c>
      <c r="G1817" s="145">
        <f>110/1000</f>
        <v>0.11</v>
      </c>
      <c r="H1817" s="146">
        <f>+PI()*G1817^2/4</f>
        <v>9.5033177771091243E-3</v>
      </c>
      <c r="I1817" s="156">
        <f>+D1804+O1804</f>
        <v>335.29418005860157</v>
      </c>
      <c r="J1817" s="147">
        <f>+D1817</f>
        <v>335.25524672380027</v>
      </c>
      <c r="K1817" s="147">
        <f>+I1817-J1817</f>
        <v>3.8933334801299679E-2</v>
      </c>
      <c r="L1817" s="142">
        <f>(-2*POWER(2*9.81*G1817*ABS(K1817)/F1817,0.5))*(LOG10(($D$2/(3.7*G1817))+((2.51*$D$3*POWER(F1817,0.5))/(G1817*POWER(2*9.81*G1817*ABS(K1817),0.5)))))</f>
        <v>8.0934969087458231E-2</v>
      </c>
      <c r="M1817" s="146">
        <f>+IF(K1817&lt;0,-H1817*L1817,H1817*L1817)</f>
        <v>7.6915073051861925E-4</v>
      </c>
      <c r="N1817" s="142">
        <f>+M1817/K1817</f>
        <v>1.9755583086937194E-2</v>
      </c>
      <c r="O1817" s="311">
        <f>2*M1821/N1821</f>
        <v>1.835630622804284E-4</v>
      </c>
    </row>
    <row r="1818" spans="2:15" hidden="1" x14ac:dyDescent="0.25">
      <c r="B1818" s="141"/>
      <c r="C1818" s="142"/>
      <c r="D1818" s="152"/>
      <c r="E1818" s="144" t="s">
        <v>167</v>
      </c>
      <c r="F1818" s="143">
        <v>249.85</v>
      </c>
      <c r="G1818" s="145">
        <f>75/1000</f>
        <v>7.4999999999999997E-2</v>
      </c>
      <c r="H1818" s="146">
        <f>+PI()*G1818^2/4</f>
        <v>4.4178646691106467E-3</v>
      </c>
      <c r="I1818" s="156">
        <f>+D1813+O1813</f>
        <v>334.90285441209892</v>
      </c>
      <c r="J1818" s="147">
        <f>+D1817</f>
        <v>335.25524672380027</v>
      </c>
      <c r="K1818" s="147">
        <f>+I1818-J1818</f>
        <v>-0.35239231170135099</v>
      </c>
      <c r="L1818" s="142">
        <f>(-2*POWER(2*9.81*G1818*ABS(K1818)/F1818,0.5))*(LOG10(($D$2/(3.7*G1818))+((2.51*$D$3*POWER(F1818,0.5))/(G1818*POWER(2*9.81*G1818*ABS(K1818),0.5)))))</f>
        <v>0.28486399459125827</v>
      </c>
      <c r="M1818" s="146">
        <f>+IF(K1818&lt;0,-H1818*L1818,H1818*L1818)</f>
        <v>-1.2584905772064464E-3</v>
      </c>
      <c r="N1818" s="142">
        <f>+M1818/K1818</f>
        <v>3.5712770551958148E-3</v>
      </c>
      <c r="O1818" s="311"/>
    </row>
    <row r="1819" spans="2:15" hidden="1" x14ac:dyDescent="0.25">
      <c r="B1819" s="141"/>
      <c r="C1819" s="142"/>
      <c r="D1819" s="152"/>
      <c r="E1819" s="144" t="s">
        <v>140</v>
      </c>
      <c r="F1819" s="143">
        <v>298.01</v>
      </c>
      <c r="G1819" s="145">
        <f>63/1000</f>
        <v>6.3E-2</v>
      </c>
      <c r="H1819" s="146">
        <f>+PI()*G1819^2/4</f>
        <v>3.1172453105244723E-3</v>
      </c>
      <c r="I1819" s="156">
        <f>+D1784+O1784</f>
        <v>335.21634253866875</v>
      </c>
      <c r="J1819" s="147">
        <f>+D1817</f>
        <v>335.25524672380027</v>
      </c>
      <c r="K1819" s="147">
        <f>+I1819-J1819</f>
        <v>-3.8904185131514168E-2</v>
      </c>
      <c r="L1819" s="142">
        <f>(-2*POWER(2*9.81*G1819*ABS(K1819)/F1819,0.5))*(LOG10(($D$2/(3.7*G1819))+((2.51*$D$3*POWER(F1819,0.5))/(G1819*POWER(2*9.81*G1819*ABS(K1819),0.5)))))</f>
        <v>6.3472950532970016E-2</v>
      </c>
      <c r="M1819" s="146">
        <f>+IF(K1819&lt;0,-H1819*L1819,H1819*L1819)</f>
        <v>-1.9786075739405259E-4</v>
      </c>
      <c r="N1819" s="142">
        <f>+M1819/K1819</f>
        <v>5.0858476208971238E-3</v>
      </c>
      <c r="O1819" s="311"/>
    </row>
    <row r="1820" spans="2:15" hidden="1" x14ac:dyDescent="0.25">
      <c r="B1820" s="141"/>
      <c r="C1820" s="142"/>
      <c r="D1820" s="142"/>
      <c r="E1820" s="144" t="s">
        <v>168</v>
      </c>
      <c r="F1820" s="143">
        <v>184.94</v>
      </c>
      <c r="G1820" s="145">
        <f>110/1000</f>
        <v>0.11</v>
      </c>
      <c r="H1820" s="146">
        <f>+PI()*G1820^2/4</f>
        <v>9.5033177771091243E-3</v>
      </c>
      <c r="I1820" s="156">
        <f>+D1792+O1792</f>
        <v>335.77413875057016</v>
      </c>
      <c r="J1820" s="147">
        <f>+D1817</f>
        <v>335.25524672380027</v>
      </c>
      <c r="K1820" s="147">
        <f>+I1820-J1820</f>
        <v>0.51889202676989044</v>
      </c>
      <c r="L1820" s="142">
        <f>(-2*POWER(2*9.81*G1820*ABS(K1820)/F1820,0.5))*(LOG10(($D$2/(3.7*G1820))+((2.51*$D$3*POWER(F1820,0.5))/(G1820*POWER(2*9.81*G1820*ABS(K1820),0.5)))))</f>
        <v>0.54830640847087675</v>
      </c>
      <c r="M1820" s="146">
        <f>+IF(K1820&lt;0,-H1820*L1820,H1820*L1820)</f>
        <v>5.2107300389241402E-3</v>
      </c>
      <c r="N1820" s="142">
        <f>+M1820/K1820</f>
        <v>1.004203142484382E-2</v>
      </c>
      <c r="O1820" s="311"/>
    </row>
    <row r="1821" spans="2:15" ht="15.75" hidden="1" x14ac:dyDescent="0.3">
      <c r="B1821" s="141"/>
      <c r="C1821" s="142"/>
      <c r="D1821" s="142"/>
      <c r="E1821" s="142"/>
      <c r="F1821" s="142"/>
      <c r="G1821" s="142"/>
      <c r="H1821" s="146"/>
      <c r="I1821" s="152"/>
      <c r="J1821" s="143"/>
      <c r="K1821" s="142"/>
      <c r="L1821" s="149" t="s">
        <v>166</v>
      </c>
      <c r="M1821" s="150">
        <f>+SUM(M1817:M1820)-C1817</f>
        <v>3.5294348422606689E-6</v>
      </c>
      <c r="N1821" s="151">
        <f>+SUM(N1817:N1820)</f>
        <v>3.8454739187873954E-2</v>
      </c>
      <c r="O1821" s="312"/>
    </row>
    <row r="1822" spans="2:15" hidden="1" x14ac:dyDescent="0.25">
      <c r="B1822" s="141"/>
      <c r="C1822" s="142"/>
      <c r="D1822" s="142"/>
      <c r="E1822" s="142"/>
      <c r="F1822" s="142"/>
      <c r="G1822" s="142"/>
      <c r="H1822" s="146"/>
      <c r="I1822" s="142"/>
      <c r="J1822" s="143"/>
      <c r="K1822" s="142"/>
      <c r="L1822" s="142"/>
      <c r="M1822" s="142"/>
      <c r="N1822" s="142"/>
      <c r="O1822" s="312"/>
    </row>
    <row r="1823" spans="2:15" hidden="1" x14ac:dyDescent="0.25">
      <c r="B1823" s="154" t="s">
        <v>147</v>
      </c>
      <c r="C1823" s="142">
        <f>0.79/1000</f>
        <v>7.9000000000000001E-4</v>
      </c>
      <c r="D1823" s="147">
        <f>+D1784+O1784</f>
        <v>335.21634253866875</v>
      </c>
      <c r="E1823" s="144" t="s">
        <v>140</v>
      </c>
      <c r="F1823" s="143">
        <v>298.01</v>
      </c>
      <c r="G1823" s="143">
        <f>63/1000</f>
        <v>6.3E-2</v>
      </c>
      <c r="H1823" s="146">
        <f>+PI()*G1823^2/4</f>
        <v>3.1172453105244723E-3</v>
      </c>
      <c r="I1823" s="147">
        <f>+D1817+O1817</f>
        <v>335.25543028686258</v>
      </c>
      <c r="J1823" s="147">
        <f>+D1823</f>
        <v>335.21634253866875</v>
      </c>
      <c r="K1823" s="147">
        <f>+I1823-J1823</f>
        <v>3.9087748193821881E-2</v>
      </c>
      <c r="L1823" s="142">
        <f>(-2*POWER(2*9.81*G1823*ABS(K1823)/F1823,0.5))*(LOG10(($D$2/(3.7*G1823))+((2.51*$D$3*POWER(F1823,0.5))/(G1823*POWER(2*9.81*G1823*ABS(K1823),0.5)))))</f>
        <v>6.3648494945382411E-2</v>
      </c>
      <c r="M1823" s="146">
        <f>+IF(K1823&lt;0,-H1823*L1823,H1823*L1823)</f>
        <v>1.9840797239043391E-4</v>
      </c>
      <c r="N1823" s="142">
        <f>+M1823/K1823</f>
        <v>5.0759632252694925E-3</v>
      </c>
      <c r="O1823" s="311">
        <f>2*M1825/N1825</f>
        <v>1.8515614631971257E-4</v>
      </c>
    </row>
    <row r="1824" spans="2:15" hidden="1" x14ac:dyDescent="0.25">
      <c r="B1824" s="141"/>
      <c r="C1824" s="142"/>
      <c r="D1824" s="142"/>
      <c r="E1824" s="144" t="s">
        <v>169</v>
      </c>
      <c r="F1824" s="143">
        <v>119.71</v>
      </c>
      <c r="G1824" s="143">
        <f>63/1000</f>
        <v>6.3E-2</v>
      </c>
      <c r="H1824" s="146">
        <f>+PI()*G1824^2/4</f>
        <v>3.1172453105244723E-3</v>
      </c>
      <c r="I1824" s="147">
        <f>+D1788+O1788</f>
        <v>335.31984647666758</v>
      </c>
      <c r="J1824" s="147">
        <f>+D1823</f>
        <v>335.21634253866875</v>
      </c>
      <c r="K1824" s="147">
        <f>+I1824-J1824</f>
        <v>0.1035039379988234</v>
      </c>
      <c r="L1824" s="142">
        <f>(-2*POWER(2*9.81*G1824*ABS(K1824)/F1824,0.5))*(LOG10(($D$2/(3.7*G1824))+((2.51*$D$3*POWER(F1824,0.5))/(G1824*POWER(2*9.81*G1824*ABS(K1824),0.5)))))</f>
        <v>0.19010117251409964</v>
      </c>
      <c r="M1824" s="146">
        <f>+IF(K1824&lt;0,-H1824*L1824,H1824*L1824)</f>
        <v>5.9259198854478082E-4</v>
      </c>
      <c r="N1824" s="142">
        <f>+M1824/K1824</f>
        <v>5.7253086211223889E-3</v>
      </c>
      <c r="O1824" s="311"/>
    </row>
    <row r="1825" spans="2:15" ht="15.75" hidden="1" x14ac:dyDescent="0.3">
      <c r="B1825" s="141"/>
      <c r="C1825" s="142"/>
      <c r="D1825" s="142"/>
      <c r="E1825" s="142"/>
      <c r="F1825" s="142"/>
      <c r="G1825" s="142"/>
      <c r="H1825" s="146"/>
      <c r="I1825" s="142"/>
      <c r="J1825" s="142"/>
      <c r="K1825" s="142"/>
      <c r="L1825" s="149" t="s">
        <v>166</v>
      </c>
      <c r="M1825" s="150">
        <f>+SUM(M1823:M1824)-C1823</f>
        <v>9.9996093521476353E-7</v>
      </c>
      <c r="N1825" s="151">
        <f>+SUM(N1823:N1824)</f>
        <v>1.0801271846391881E-2</v>
      </c>
      <c r="O1825" s="312"/>
    </row>
    <row r="1826" spans="2:15" hidden="1" x14ac:dyDescent="0.25">
      <c r="B1826" s="141"/>
      <c r="C1826" s="142"/>
      <c r="D1826" s="142"/>
      <c r="E1826" s="142"/>
      <c r="F1826" s="142"/>
      <c r="G1826" s="142"/>
      <c r="H1826" s="146"/>
      <c r="I1826" s="142"/>
      <c r="J1826" s="142"/>
      <c r="K1826" s="142"/>
      <c r="L1826" s="142"/>
      <c r="M1826" s="142"/>
      <c r="N1826" s="142"/>
      <c r="O1826" s="312"/>
    </row>
    <row r="1827" spans="2:15" hidden="1" x14ac:dyDescent="0.25">
      <c r="B1827" s="154" t="s">
        <v>148</v>
      </c>
      <c r="C1827" s="142">
        <f>0.76/1000</f>
        <v>7.6000000000000004E-4</v>
      </c>
      <c r="D1827" s="147">
        <f>+D1788+O1788</f>
        <v>335.31984647666758</v>
      </c>
      <c r="E1827" s="144" t="s">
        <v>169</v>
      </c>
      <c r="F1827" s="143">
        <v>119.71</v>
      </c>
      <c r="G1827" s="143">
        <f>63/1000</f>
        <v>6.3E-2</v>
      </c>
      <c r="H1827" s="146">
        <f>+PI()*G1827^2/4</f>
        <v>3.1172453105244723E-3</v>
      </c>
      <c r="I1827" s="147">
        <f>+D1823+O1823</f>
        <v>335.21652769481506</v>
      </c>
      <c r="J1827" s="261">
        <f>+D1827</f>
        <v>335.31984647666758</v>
      </c>
      <c r="K1827" s="147">
        <f>+I1827-J1827</f>
        <v>-0.10331878185252208</v>
      </c>
      <c r="L1827" s="142">
        <f>(-2*POWER(2*9.81*G1827*ABS(K1827)/F1827,0.5))*(LOG10(($D$2/(3.7*G1827))+((2.51*$D$3*POWER(F1827,0.5))/(G1827*POWER(2*9.81*G1827*ABS(K1827),0.5)))))</f>
        <v>0.18990579637825666</v>
      </c>
      <c r="M1827" s="146">
        <f>+IF(K1827&lt;0,-H1827*L1827,H1827*L1827)</f>
        <v>-5.9198295320153594E-4</v>
      </c>
      <c r="N1827" s="142">
        <f>+M1827/K1827</f>
        <v>5.7296741462412549E-3</v>
      </c>
      <c r="O1827" s="311">
        <f>2*M1829/N1829</f>
        <v>1.7484973057972132E-4</v>
      </c>
    </row>
    <row r="1828" spans="2:15" hidden="1" x14ac:dyDescent="0.25">
      <c r="B1828" s="141"/>
      <c r="C1828" s="142"/>
      <c r="D1828" s="142"/>
      <c r="E1828" s="144" t="s">
        <v>122</v>
      </c>
      <c r="F1828" s="143">
        <v>283.68</v>
      </c>
      <c r="G1828" s="143">
        <f>75/1000</f>
        <v>7.4999999999999997E-2</v>
      </c>
      <c r="H1828" s="146">
        <f>+PI()*G1828^2/4</f>
        <v>4.4178646691106467E-3</v>
      </c>
      <c r="I1828" s="147">
        <f>+D1792+O1792</f>
        <v>335.77413875057016</v>
      </c>
      <c r="J1828" s="261">
        <f>+D1827</f>
        <v>335.31984647666758</v>
      </c>
      <c r="K1828" s="147">
        <f>+I1828-J1828</f>
        <v>0.4542922739025812</v>
      </c>
      <c r="L1828" s="262">
        <f>(-2*POWER(2*9.81*G1828*ABS(K1828)/F1828,0.5))*(LOG10(($D$2/(3.7*G1828))+((2.51*$D$3*POWER(F1828,0.5))/(G1828*POWER(2*9.81*G1828*ABS(K1828),0.5)))))</f>
        <v>0.30619864915826511</v>
      </c>
      <c r="M1828" s="146">
        <f>+IF(K1828&lt;0,-H1828*L1828,H1828*L1828)</f>
        <v>1.3527441938457059E-3</v>
      </c>
      <c r="N1828" s="142">
        <f>+M1828/K1828</f>
        <v>2.9776957953191814E-3</v>
      </c>
      <c r="O1828" s="311"/>
    </row>
    <row r="1829" spans="2:15" ht="15.75" hidden="1" x14ac:dyDescent="0.3">
      <c r="B1829" s="141"/>
      <c r="C1829" s="142"/>
      <c r="D1829" s="142"/>
      <c r="E1829" s="142"/>
      <c r="F1829" s="142"/>
      <c r="G1829" s="142"/>
      <c r="H1829" s="142"/>
      <c r="I1829" s="142"/>
      <c r="J1829" s="142"/>
      <c r="K1829" s="142"/>
      <c r="L1829" s="149" t="s">
        <v>166</v>
      </c>
      <c r="M1829" s="150">
        <f>+SUM(M1827:M1828)-C1827</f>
        <v>7.6124064416990302E-7</v>
      </c>
      <c r="N1829" s="151">
        <f>+SUM(N1827:N1828)</f>
        <v>8.7073699415604368E-3</v>
      </c>
      <c r="O1829" s="312"/>
    </row>
    <row r="1830" spans="2:15" hidden="1" x14ac:dyDescent="0.25">
      <c r="B1830" s="154"/>
      <c r="C1830" s="142"/>
      <c r="D1830" s="142"/>
      <c r="E1830" s="142"/>
      <c r="F1830" s="142"/>
      <c r="G1830" s="142"/>
      <c r="H1830" s="142"/>
      <c r="I1830" s="142"/>
      <c r="J1830" s="142"/>
      <c r="K1830" s="142"/>
      <c r="L1830" s="142"/>
      <c r="M1830" s="142"/>
      <c r="N1830" s="142"/>
      <c r="O1830" s="312"/>
    </row>
    <row r="1831" spans="2:15" hidden="1" x14ac:dyDescent="0.25">
      <c r="B1831" s="154" t="s">
        <v>142</v>
      </c>
      <c r="C1831" s="142">
        <f>3.71/1000</f>
        <v>3.7099999999999998E-3</v>
      </c>
      <c r="D1831" s="147">
        <f>+D1792+O1792</f>
        <v>335.77413875057016</v>
      </c>
      <c r="E1831" s="144" t="s">
        <v>168</v>
      </c>
      <c r="F1831" s="143">
        <v>184.94</v>
      </c>
      <c r="G1831" s="145">
        <f>110/1000</f>
        <v>0.11</v>
      </c>
      <c r="H1831" s="146">
        <f>+PI()*G1831^2/4</f>
        <v>9.5033177771091243E-3</v>
      </c>
      <c r="I1831" s="147">
        <f>+D1817+O1817</f>
        <v>335.25543028686258</v>
      </c>
      <c r="J1831" s="261">
        <f>+D1831</f>
        <v>335.77413875057016</v>
      </c>
      <c r="K1831" s="147">
        <f>+I1831-J1831</f>
        <v>-0.51870846370758272</v>
      </c>
      <c r="L1831" s="262">
        <f>(-2*POWER(2*9.81*G1831*ABS(K1831)/F1831,0.5))*(LOG10(($D$2/(3.7*G1831))+((2.51*$D$3*POWER(F1831,0.5))/(G1831*POWER(2*9.81*G1831*ABS(K1831),0.5)))))</f>
        <v>0.54819760715331955</v>
      </c>
      <c r="M1831" s="146">
        <f>+IF(K1831&lt;0,-H1831*L1831,H1831*L1831)</f>
        <v>-5.2096960654288262E-3</v>
      </c>
      <c r="N1831" s="142">
        <f>+M1831/K1831</f>
        <v>1.0043591786012858E-2</v>
      </c>
      <c r="O1831" s="311">
        <f>2*M1834/N1834</f>
        <v>1.4713042115779577E-4</v>
      </c>
    </row>
    <row r="1832" spans="2:15" hidden="1" x14ac:dyDescent="0.25">
      <c r="B1832" s="141"/>
      <c r="C1832" s="142"/>
      <c r="D1832" s="142"/>
      <c r="E1832" s="144" t="s">
        <v>171</v>
      </c>
      <c r="F1832" s="143">
        <v>283.68</v>
      </c>
      <c r="G1832" s="143">
        <f>75/1000</f>
        <v>7.4999999999999997E-2</v>
      </c>
      <c r="H1832" s="146">
        <f>+PI()*G1832^2/4</f>
        <v>4.4178646691106467E-3</v>
      </c>
      <c r="I1832" s="147">
        <f>+D1827+O1827</f>
        <v>335.32002132639815</v>
      </c>
      <c r="J1832" s="261">
        <f>+D1831</f>
        <v>335.77413875057016</v>
      </c>
      <c r="K1832" s="147">
        <f>+I1832-J1832</f>
        <v>-0.4541174241720114</v>
      </c>
      <c r="L1832" s="262">
        <f>(-2*POWER(2*9.81*G1832*ABS(K1832)/F1832,0.5))*(LOG10(($D$2/(3.7*G1832))+((2.51*$D$3*POWER(F1832,0.5))/(G1832*POWER(2*9.81*G1832*ABS(K1832),0.5)))))</f>
        <v>0.30613166630774818</v>
      </c>
      <c r="M1832" s="146">
        <f>+IF(K1832&lt;0,-H1832*L1832,H1832*L1832)</f>
        <v>-1.3524482726769709E-3</v>
      </c>
      <c r="N1832" s="142">
        <f>+M1832/K1832</f>
        <v>2.9781906632252195E-3</v>
      </c>
      <c r="O1832" s="311"/>
    </row>
    <row r="1833" spans="2:15" hidden="1" x14ac:dyDescent="0.25">
      <c r="B1833" s="141"/>
      <c r="C1833" s="142"/>
      <c r="D1833" s="142"/>
      <c r="E1833" s="144" t="s">
        <v>170</v>
      </c>
      <c r="F1833" s="143">
        <v>372.26</v>
      </c>
      <c r="G1833" s="145">
        <f>110/1000</f>
        <v>0.11</v>
      </c>
      <c r="H1833" s="146">
        <f>+PI()*G1833^2/4</f>
        <v>9.5033177771091243E-3</v>
      </c>
      <c r="I1833" s="147">
        <v>339.29610096713299</v>
      </c>
      <c r="J1833" s="261">
        <f>+D1831</f>
        <v>335.77413875057016</v>
      </c>
      <c r="K1833" s="147">
        <f>+I1833-J1833</f>
        <v>3.5219622165628266</v>
      </c>
      <c r="L1833" s="262">
        <f>(-2*POWER(2*9.81*G1833*ABS(K1833)/F1833,0.5))*(LOG10(($D$2/(3.7*G1833))+((2.51*$D$3*POWER(F1833,0.5))/(G1833*POWER(2*9.81*G1833*ABS(K1833),0.5)))))</f>
        <v>1.0810242395115135</v>
      </c>
      <c r="M1833" s="146">
        <f>+IF(K1833&lt;0,-H1833*L1833,H1833*L1833)</f>
        <v>1.0273316872835638E-2</v>
      </c>
      <c r="N1833" s="142">
        <f>+M1833/K1833</f>
        <v>2.9169298933767757E-3</v>
      </c>
      <c r="O1833" s="311"/>
    </row>
    <row r="1834" spans="2:15" ht="16.5" hidden="1" thickBot="1" x14ac:dyDescent="0.35">
      <c r="B1834" s="299"/>
      <c r="C1834" s="300"/>
      <c r="D1834" s="300"/>
      <c r="E1834" s="300"/>
      <c r="F1834" s="300"/>
      <c r="G1834" s="300"/>
      <c r="H1834" s="300"/>
      <c r="I1834" s="300"/>
      <c r="J1834" s="300"/>
      <c r="K1834" s="300"/>
      <c r="L1834" s="301" t="s">
        <v>166</v>
      </c>
      <c r="M1834" s="302">
        <f>+SUM(M1831:M1833)-C1831</f>
        <v>1.1725347298409405E-6</v>
      </c>
      <c r="N1834" s="303">
        <f>+SUM(N1831:N1833)</f>
        <v>1.5938712342614854E-2</v>
      </c>
      <c r="O1834" s="313"/>
    </row>
    <row r="1835" spans="2:15" hidden="1" x14ac:dyDescent="0.25"/>
    <row r="1836" spans="2:15" ht="15.75" hidden="1" thickBot="1" x14ac:dyDescent="0.3"/>
    <row r="1837" spans="2:15" ht="15.75" hidden="1" thickBot="1" x14ac:dyDescent="0.3">
      <c r="B1837" s="131">
        <f>+B1798+1</f>
        <v>48</v>
      </c>
      <c r="D1837" s="297"/>
    </row>
    <row r="1838" spans="2:15" ht="32.25" hidden="1" thickBot="1" x14ac:dyDescent="0.3">
      <c r="B1838" s="125" t="s">
        <v>151</v>
      </c>
      <c r="C1838" s="298" t="s">
        <v>161</v>
      </c>
      <c r="D1838" s="298" t="s">
        <v>153</v>
      </c>
      <c r="E1838" s="125" t="s">
        <v>152</v>
      </c>
      <c r="F1838" s="125" t="s">
        <v>78</v>
      </c>
      <c r="G1838" s="125" t="s">
        <v>115</v>
      </c>
      <c r="H1838" s="125" t="s">
        <v>154</v>
      </c>
      <c r="I1838" s="125" t="s">
        <v>155</v>
      </c>
      <c r="J1838" s="125" t="s">
        <v>156</v>
      </c>
      <c r="K1838" s="125" t="s">
        <v>157</v>
      </c>
      <c r="L1838" s="125" t="s">
        <v>82</v>
      </c>
      <c r="M1838" s="125" t="s">
        <v>164</v>
      </c>
      <c r="N1838" s="125" t="s">
        <v>158</v>
      </c>
      <c r="O1838" s="309" t="s">
        <v>165</v>
      </c>
    </row>
    <row r="1839" spans="2:15" hidden="1" x14ac:dyDescent="0.25">
      <c r="B1839" s="132" t="s">
        <v>127</v>
      </c>
      <c r="C1839" s="133">
        <f>2.97/1000</f>
        <v>2.97E-3</v>
      </c>
      <c r="D1839" s="134">
        <f>+D1800+O1800</f>
        <v>336.46306471654816</v>
      </c>
      <c r="E1839" s="135" t="s">
        <v>110</v>
      </c>
      <c r="F1839" s="136">
        <v>310.83</v>
      </c>
      <c r="G1839" s="137">
        <f>110/1000</f>
        <v>0.11</v>
      </c>
      <c r="H1839" s="138">
        <f>+PI()*G1839^2/4</f>
        <v>9.5033177771091243E-3</v>
      </c>
      <c r="I1839" s="134">
        <v>339.29610096713299</v>
      </c>
      <c r="J1839" s="134">
        <f>+D1839</f>
        <v>336.46306471654816</v>
      </c>
      <c r="K1839" s="134">
        <f>+I1839-J1839</f>
        <v>2.8330362505848257</v>
      </c>
      <c r="L1839" s="133">
        <f>(-2*POWER(2*9.81*G1839*ABS(K1839)/F1839,0.5))*(LOG10(($D$2/(3.7*G1839))+((2.51*$D$3*POWER(F1839,0.5))/(G1839*POWER(2*9.81*G1839*ABS(K1839),0.5)))))</f>
        <v>1.0588148034259073</v>
      </c>
      <c r="M1839" s="139">
        <f>+IF(K1839&lt;0,-H1839*L1839,H1839*L1839)</f>
        <v>1.0062253544063728E-2</v>
      </c>
      <c r="N1839" s="133">
        <f>+M1839/K1839</f>
        <v>3.55175601511861E-3</v>
      </c>
      <c r="O1839" s="310">
        <f>2*M1841/N1841</f>
        <v>1.2013871292619262E-4</v>
      </c>
    </row>
    <row r="1840" spans="2:15" hidden="1" x14ac:dyDescent="0.25">
      <c r="B1840" s="141"/>
      <c r="C1840" s="142"/>
      <c r="D1840" s="143"/>
      <c r="E1840" s="144" t="s">
        <v>138</v>
      </c>
      <c r="F1840" s="143">
        <v>240.22</v>
      </c>
      <c r="G1840" s="145">
        <f>110/1000</f>
        <v>0.11</v>
      </c>
      <c r="H1840" s="146">
        <f>+PI()*G1840^2/4</f>
        <v>9.5033177771091243E-3</v>
      </c>
      <c r="I1840" s="147">
        <f>+D1804+O1804</f>
        <v>335.29418005860157</v>
      </c>
      <c r="J1840" s="147">
        <f>+D1839</f>
        <v>336.46306471654816</v>
      </c>
      <c r="K1840" s="147">
        <f>+I1840-J1840</f>
        <v>-1.1688846579465917</v>
      </c>
      <c r="L1840" s="142">
        <f>(-2*POWER(2*9.81*G1840*ABS(K1840)/F1840,0.5))*(LOG10(($D$2/(3.7*G1840))+((2.51*$D$3*POWER(F1840,0.5))/(G1840*POWER(2*9.81*G1840*ABS(K1840),0.5)))))</f>
        <v>0.74623157040610921</v>
      </c>
      <c r="M1840" s="146">
        <f>+IF(K1840&lt;0,-H1840*L1840,H1840*L1840)</f>
        <v>-7.0916757488804364E-3</v>
      </c>
      <c r="N1840" s="142">
        <f>+M1840/K1840</f>
        <v>6.0670449395225671E-3</v>
      </c>
      <c r="O1840" s="311"/>
    </row>
    <row r="1841" spans="2:15" ht="15.75" hidden="1" x14ac:dyDescent="0.3">
      <c r="B1841" s="141"/>
      <c r="C1841" s="142"/>
      <c r="D1841" s="143"/>
      <c r="E1841" s="144"/>
      <c r="F1841" s="143"/>
      <c r="G1841" s="145"/>
      <c r="H1841" s="146"/>
      <c r="I1841" s="147"/>
      <c r="J1841" s="147"/>
      <c r="K1841" s="147"/>
      <c r="L1841" s="149" t="s">
        <v>166</v>
      </c>
      <c r="M1841" s="150">
        <f>+SUM(M1839:M1840)-C1839</f>
        <v>5.777951832919119E-7</v>
      </c>
      <c r="N1841" s="151">
        <f>+SUM(N1839:N1840)</f>
        <v>9.6188009546411771E-3</v>
      </c>
      <c r="O1841" s="311"/>
    </row>
    <row r="1842" spans="2:15" hidden="1" x14ac:dyDescent="0.25">
      <c r="B1842" s="141"/>
      <c r="C1842" s="142"/>
      <c r="D1842" s="143"/>
      <c r="E1842" s="144"/>
      <c r="F1842" s="142"/>
      <c r="G1842" s="142"/>
      <c r="H1842" s="146"/>
      <c r="I1842" s="152"/>
      <c r="J1842" s="142"/>
      <c r="K1842" s="142"/>
      <c r="L1842" s="142"/>
      <c r="M1842" s="142"/>
      <c r="N1842" s="142"/>
      <c r="O1842" s="312"/>
    </row>
    <row r="1843" spans="2:15" hidden="1" x14ac:dyDescent="0.25">
      <c r="B1843" s="154" t="s">
        <v>128</v>
      </c>
      <c r="C1843" s="142">
        <f>3.73/1000</f>
        <v>3.7299999999999998E-3</v>
      </c>
      <c r="D1843" s="147">
        <f>+D1804+O1804</f>
        <v>335.29418005860157</v>
      </c>
      <c r="E1843" s="144" t="s">
        <v>138</v>
      </c>
      <c r="F1843" s="143">
        <v>240.22</v>
      </c>
      <c r="G1843" s="155">
        <f>110/1000</f>
        <v>0.11</v>
      </c>
      <c r="H1843" s="146">
        <f>+PI()*G1843^2/4</f>
        <v>9.5033177771091243E-3</v>
      </c>
      <c r="I1843" s="156">
        <f>+D1839+O1839</f>
        <v>336.46318485526109</v>
      </c>
      <c r="J1843" s="147">
        <f>+D1843</f>
        <v>335.29418005860157</v>
      </c>
      <c r="K1843" s="147">
        <f>+I1843-J1843</f>
        <v>1.1690047966595216</v>
      </c>
      <c r="L1843" s="142">
        <f>(-2*POWER(2*9.81*G1843*ABS(K1843)/F1843,0.5))*(LOG10(($D$2/(3.7*G1843))+((2.51*$D$3*POWER(F1843,0.5))/(G1843*POWER(2*9.81*G1843*ABS(K1843),0.5)))))</f>
        <v>0.74627441902387703</v>
      </c>
      <c r="M1843" s="146">
        <f>+IF(K1843&lt;0,-H1843*L1843,H1843*L1843)</f>
        <v>7.0920829529113943E-3</v>
      </c>
      <c r="N1843" s="142">
        <f>+M1843/K1843</f>
        <v>6.0667697627736919E-3</v>
      </c>
      <c r="O1843" s="311">
        <f>2*M1846/N1846</f>
        <v>1.7559780797441678E-4</v>
      </c>
    </row>
    <row r="1844" spans="2:15" hidden="1" x14ac:dyDescent="0.25">
      <c r="B1844" s="141"/>
      <c r="C1844" s="142"/>
      <c r="D1844" s="143"/>
      <c r="E1844" s="144" t="s">
        <v>139</v>
      </c>
      <c r="F1844" s="147">
        <v>237.3</v>
      </c>
      <c r="G1844" s="155">
        <f>110/1000</f>
        <v>0.11</v>
      </c>
      <c r="H1844" s="146">
        <f>+PI()*G1844^2/4</f>
        <v>9.5033177771091243E-3</v>
      </c>
      <c r="I1844" s="156">
        <f>+D1809+O1809</f>
        <v>335.1014081970078</v>
      </c>
      <c r="J1844" s="147">
        <f>+D1843</f>
        <v>335.29418005860157</v>
      </c>
      <c r="K1844" s="147">
        <f>+I1844-J1844</f>
        <v>-0.19277186159376924</v>
      </c>
      <c r="L1844" s="142">
        <f>(-2*POWER(2*9.81*G1844*ABS(K1844)/F1844,0.5))*(LOG10(($D$2/(3.7*G1844))+((2.51*$D$3*POWER(F1844,0.5))/(G1844*POWER(2*9.81*G1844*ABS(K1844),0.5)))))</f>
        <v>0.27270239091756659</v>
      </c>
      <c r="M1844" s="146">
        <f>+IF(K1844&lt;0,-H1844*L1844,H1844*L1844)</f>
        <v>-2.5915774794670722E-3</v>
      </c>
      <c r="N1844" s="142">
        <f>+M1844/K1844</f>
        <v>1.3443753969281776E-2</v>
      </c>
      <c r="O1844" s="311"/>
    </row>
    <row r="1845" spans="2:15" hidden="1" x14ac:dyDescent="0.25">
      <c r="B1845" s="141"/>
      <c r="C1845" s="142"/>
      <c r="D1845" s="143"/>
      <c r="E1845" s="144" t="s">
        <v>112</v>
      </c>
      <c r="F1845" s="143">
        <v>401.36</v>
      </c>
      <c r="G1845" s="155">
        <f>110/1000</f>
        <v>0.11</v>
      </c>
      <c r="H1845" s="146">
        <f>+PI()*G1845^2/4</f>
        <v>9.5033177771091243E-3</v>
      </c>
      <c r="I1845" s="156">
        <f>+D1817+O1817</f>
        <v>335.25543028686258</v>
      </c>
      <c r="J1845" s="147">
        <f>+D1843</f>
        <v>335.29418005860157</v>
      </c>
      <c r="K1845" s="147">
        <f>+I1845-J1845</f>
        <v>-3.8749771738991967E-2</v>
      </c>
      <c r="L1845" s="142">
        <f>(-2*POWER(2*9.81*G1845*ABS(K1845)/F1845,0.5))*(LOG10(($D$2/(3.7*G1845))+((2.51*$D$3*POWER(F1845,0.5))/(G1845*POWER(2*9.81*G1845*ABS(K1845),0.5)))))</f>
        <v>8.0714388731507603E-2</v>
      </c>
      <c r="M1845" s="146">
        <f>+IF(K1845&lt;0,-H1845*L1845,H1845*L1845)</f>
        <v>-7.6705448530063256E-4</v>
      </c>
      <c r="N1845" s="142">
        <f>+M1845/K1845</f>
        <v>1.9795071064348586E-2</v>
      </c>
      <c r="O1845" s="311"/>
    </row>
    <row r="1846" spans="2:15" ht="15.75" hidden="1" x14ac:dyDescent="0.3">
      <c r="B1846" s="141"/>
      <c r="C1846" s="142"/>
      <c r="D1846" s="143"/>
      <c r="E1846" s="144"/>
      <c r="F1846" s="143"/>
      <c r="G1846" s="155"/>
      <c r="H1846" s="146"/>
      <c r="I1846" s="156"/>
      <c r="J1846" s="147"/>
      <c r="K1846" s="147"/>
      <c r="L1846" s="149" t="s">
        <v>166</v>
      </c>
      <c r="M1846" s="150">
        <f>+SUM(M1843:M1845)-C1843</f>
        <v>3.450988143689597E-6</v>
      </c>
      <c r="N1846" s="151">
        <f>+SUM(N1843:N1845)</f>
        <v>3.9305594796404053E-2</v>
      </c>
      <c r="O1846" s="312"/>
    </row>
    <row r="1847" spans="2:15" hidden="1" x14ac:dyDescent="0.25">
      <c r="B1847" s="141"/>
      <c r="C1847" s="142"/>
      <c r="D1847" s="143"/>
      <c r="E1847" s="144"/>
      <c r="F1847" s="142"/>
      <c r="G1847" s="142"/>
      <c r="H1847" s="146"/>
      <c r="I1847" s="152"/>
      <c r="J1847" s="143"/>
      <c r="K1847" s="142"/>
      <c r="L1847" s="142"/>
      <c r="M1847" s="142"/>
      <c r="N1847" s="142"/>
      <c r="O1847" s="312"/>
    </row>
    <row r="1848" spans="2:15" hidden="1" x14ac:dyDescent="0.25">
      <c r="B1848" s="154" t="s">
        <v>141</v>
      </c>
      <c r="C1848" s="179">
        <f>1.9/1000</f>
        <v>1.9E-3</v>
      </c>
      <c r="D1848" s="147">
        <f>+D1809+O1809</f>
        <v>335.1014081970078</v>
      </c>
      <c r="E1848" s="144" t="s">
        <v>139</v>
      </c>
      <c r="F1848" s="147">
        <v>237.3</v>
      </c>
      <c r="G1848" s="155">
        <f>110/1000</f>
        <v>0.11</v>
      </c>
      <c r="H1848" s="146">
        <f>+PI()*G1848^2/4</f>
        <v>9.5033177771091243E-3</v>
      </c>
      <c r="I1848" s="156">
        <f>+D1843+O1843</f>
        <v>335.29435565640955</v>
      </c>
      <c r="J1848" s="147">
        <f>+D1848</f>
        <v>335.1014081970078</v>
      </c>
      <c r="K1848" s="147">
        <f>+I1848-J1848</f>
        <v>0.19294745940175062</v>
      </c>
      <c r="L1848" s="142">
        <f>(-2*POWER(2*9.81*G1848*ABS(K1848)/F1848,0.5))*(LOG10(($D$2/(3.7*G1848))+((2.51*$D$3*POWER(F1848,0.5))/(G1848*POWER(2*9.81*G1848*ABS(K1848),0.5)))))</f>
        <v>0.27284302061276655</v>
      </c>
      <c r="M1848" s="146">
        <f>+IF(K1848&lt;0,-H1848*L1848,H1848*L1848)</f>
        <v>2.5929139281494558E-3</v>
      </c>
      <c r="N1848" s="142">
        <f>+M1848/K1848</f>
        <v>1.3438445555017917E-2</v>
      </c>
      <c r="O1848" s="311">
        <f>2*M1850/N1850</f>
        <v>1.776952650691993E-4</v>
      </c>
    </row>
    <row r="1849" spans="2:15" hidden="1" x14ac:dyDescent="0.25">
      <c r="B1849" s="141"/>
      <c r="C1849" s="142"/>
      <c r="D1849" s="143"/>
      <c r="E1849" s="144" t="s">
        <v>117</v>
      </c>
      <c r="F1849" s="143">
        <v>401.35</v>
      </c>
      <c r="G1849" s="143">
        <f>75/1000</f>
        <v>7.4999999999999997E-2</v>
      </c>
      <c r="H1849" s="146">
        <f>+PI()*G1849^2/4</f>
        <v>4.4178646691106467E-3</v>
      </c>
      <c r="I1849" s="156">
        <f>+D1813+O1813</f>
        <v>334.90285441209892</v>
      </c>
      <c r="J1849" s="147">
        <f>+D1848</f>
        <v>335.1014081970078</v>
      </c>
      <c r="K1849" s="147">
        <f>+I1849-J1849</f>
        <v>-0.19855378490888143</v>
      </c>
      <c r="L1849" s="142">
        <f>(-2*POWER(2*9.81*G1849*ABS(K1849)/F1849,0.5))*(LOG10(($D$2/(3.7*G1849))+((2.51*$D$3*POWER(F1849,0.5))/(G1849*POWER(2*9.81*G1849*ABS(K1849),0.5)))))</f>
        <v>0.15650333762883004</v>
      </c>
      <c r="M1849" s="146">
        <f>+IF(K1849&lt;0,-H1849*L1849,H1849*L1849)</f>
        <v>-6.9141056590830302E-4</v>
      </c>
      <c r="N1849" s="142">
        <f>+M1849/K1849</f>
        <v>3.4822331199860991E-3</v>
      </c>
      <c r="O1849" s="311"/>
    </row>
    <row r="1850" spans="2:15" ht="15.75" hidden="1" x14ac:dyDescent="0.3">
      <c r="B1850" s="141"/>
      <c r="C1850" s="142"/>
      <c r="D1850" s="143"/>
      <c r="E1850" s="144"/>
      <c r="F1850" s="142"/>
      <c r="G1850" s="142"/>
      <c r="H1850" s="146"/>
      <c r="I1850" s="152"/>
      <c r="J1850" s="143"/>
      <c r="K1850" s="142"/>
      <c r="L1850" s="149" t="s">
        <v>166</v>
      </c>
      <c r="M1850" s="150">
        <f>+SUM(M1848:M1849)-C1848</f>
        <v>1.5033622411527933E-6</v>
      </c>
      <c r="N1850" s="151">
        <f>+SUM(N1848:N1849)</f>
        <v>1.6920678675004016E-2</v>
      </c>
      <c r="O1850" s="312"/>
    </row>
    <row r="1851" spans="2:15" ht="15.75" hidden="1" x14ac:dyDescent="0.3">
      <c r="B1851" s="141"/>
      <c r="C1851" s="142"/>
      <c r="D1851" s="143"/>
      <c r="E1851" s="144"/>
      <c r="F1851" s="142"/>
      <c r="G1851" s="142"/>
      <c r="H1851" s="146"/>
      <c r="I1851" s="152"/>
      <c r="J1851" s="143"/>
      <c r="K1851" s="142"/>
      <c r="L1851" s="149"/>
      <c r="M1851" s="150"/>
      <c r="N1851" s="151"/>
      <c r="O1851" s="312"/>
    </row>
    <row r="1852" spans="2:15" hidden="1" x14ac:dyDescent="0.25">
      <c r="B1852" s="154" t="s">
        <v>145</v>
      </c>
      <c r="C1852" s="143">
        <f>1.95/1000</f>
        <v>1.9499999999999999E-3</v>
      </c>
      <c r="D1852" s="147">
        <f>+D1813+O1813</f>
        <v>334.90285441209892</v>
      </c>
      <c r="E1852" s="144" t="s">
        <v>117</v>
      </c>
      <c r="F1852" s="143">
        <v>401.35</v>
      </c>
      <c r="G1852" s="143">
        <f>75/1000</f>
        <v>7.4999999999999997E-2</v>
      </c>
      <c r="H1852" s="146">
        <f>+PI()*G1852^2/4</f>
        <v>4.4178646691106467E-3</v>
      </c>
      <c r="I1852" s="147">
        <f>+D1848+O1848</f>
        <v>335.10158589227285</v>
      </c>
      <c r="J1852" s="147">
        <f>+D1852</f>
        <v>334.90285441209892</v>
      </c>
      <c r="K1852" s="147">
        <f>+I1852-J1852</f>
        <v>0.19873148017393305</v>
      </c>
      <c r="L1852" s="262">
        <f>(-2*POWER(2*9.81*G1852*ABS(K1852)/F1852,0.5))*(LOG10(($D$2/(3.7*G1852))+((2.51*$D$3*POWER(F1852,0.5))/(G1852*POWER(2*9.81*G1852*ABS(K1852),0.5)))))</f>
        <v>0.15658379477762788</v>
      </c>
      <c r="M1852" s="146">
        <f>+IF(K1852&lt;0,-H1852*L1852,H1852*L1852)</f>
        <v>6.9176601470335444E-4</v>
      </c>
      <c r="N1852" s="142">
        <f>+M1852/K1852</f>
        <v>3.4809080780654855E-3</v>
      </c>
      <c r="O1852" s="311">
        <f>2*M1854/N1854</f>
        <v>1.7855456908854998E-4</v>
      </c>
    </row>
    <row r="1853" spans="2:15" hidden="1" x14ac:dyDescent="0.25">
      <c r="B1853" s="141"/>
      <c r="C1853" s="142"/>
      <c r="D1853" s="143"/>
      <c r="E1853" s="144" t="s">
        <v>167</v>
      </c>
      <c r="F1853" s="143">
        <v>249.85</v>
      </c>
      <c r="G1853" s="143">
        <f>75/1000</f>
        <v>7.4999999999999997E-2</v>
      </c>
      <c r="H1853" s="146">
        <f>+PI()*G1853^2/4</f>
        <v>4.4178646691106467E-3</v>
      </c>
      <c r="I1853" s="147">
        <f>+D1817+O1817</f>
        <v>335.25543028686258</v>
      </c>
      <c r="J1853" s="147">
        <f>+D1852</f>
        <v>334.90285441209892</v>
      </c>
      <c r="K1853" s="147">
        <f>+I1853-J1853</f>
        <v>0.3525758747636587</v>
      </c>
      <c r="L1853" s="142">
        <f>(-2*POWER(2*9.81*G1853*ABS(K1853)/F1853,0.5))*(LOG10(($D$2/(3.7*G1853))+((2.51*$D$3*POWER(F1853,0.5))/(G1853*POWER(2*9.81*G1853*ABS(K1853),0.5)))))</f>
        <v>0.28494841013903227</v>
      </c>
      <c r="M1853" s="146">
        <f>+IF(K1853&lt;0,-H1853*L1853,H1853*L1853)</f>
        <v>1.2588635136724807E-3</v>
      </c>
      <c r="N1853" s="142">
        <f>+M1853/K1853</f>
        <v>3.5704754742970756E-3</v>
      </c>
      <c r="O1853" s="311"/>
    </row>
    <row r="1854" spans="2:15" ht="15.75" hidden="1" x14ac:dyDescent="0.3">
      <c r="B1854" s="141"/>
      <c r="C1854" s="142"/>
      <c r="D1854" s="152"/>
      <c r="E1854" s="144"/>
      <c r="F1854" s="142"/>
      <c r="G1854" s="142"/>
      <c r="H1854" s="146"/>
      <c r="I1854" s="152"/>
      <c r="J1854" s="143"/>
      <c r="K1854" s="142"/>
      <c r="L1854" s="149" t="s">
        <v>166</v>
      </c>
      <c r="M1854" s="150">
        <f>+SUM(M1852:M1853)-C1852</f>
        <v>6.2952837583509294E-7</v>
      </c>
      <c r="N1854" s="151">
        <f>+SUM(N1852:N1853)</f>
        <v>7.0513835523625615E-3</v>
      </c>
      <c r="O1854" s="312"/>
    </row>
    <row r="1855" spans="2:15" hidden="1" x14ac:dyDescent="0.25">
      <c r="B1855" s="141"/>
      <c r="C1855" s="142"/>
      <c r="D1855" s="152"/>
      <c r="E1855" s="144"/>
      <c r="F1855" s="142"/>
      <c r="G1855" s="142"/>
      <c r="H1855" s="146"/>
      <c r="I1855" s="152"/>
      <c r="J1855" s="143"/>
      <c r="K1855" s="142"/>
      <c r="L1855" s="142"/>
      <c r="M1855" s="142"/>
      <c r="N1855" s="142"/>
      <c r="O1855" s="312"/>
    </row>
    <row r="1856" spans="2:15" hidden="1" x14ac:dyDescent="0.25">
      <c r="B1856" s="154" t="s">
        <v>146</v>
      </c>
      <c r="C1856" s="143">
        <f>4.52/1000</f>
        <v>4.5199999999999997E-3</v>
      </c>
      <c r="D1856" s="156">
        <f>+D1817+O1817</f>
        <v>335.25543028686258</v>
      </c>
      <c r="E1856" s="144" t="s">
        <v>112</v>
      </c>
      <c r="F1856" s="143">
        <v>401.36</v>
      </c>
      <c r="G1856" s="145">
        <f>110/1000</f>
        <v>0.11</v>
      </c>
      <c r="H1856" s="146">
        <f>+PI()*G1856^2/4</f>
        <v>9.5033177771091243E-3</v>
      </c>
      <c r="I1856" s="156">
        <f>+D1843+O1843</f>
        <v>335.29435565640955</v>
      </c>
      <c r="J1856" s="147">
        <f>+D1856</f>
        <v>335.25543028686258</v>
      </c>
      <c r="K1856" s="147">
        <f>+I1856-J1856</f>
        <v>3.8925369546973343E-2</v>
      </c>
      <c r="L1856" s="142">
        <f>(-2*POWER(2*9.81*G1856*ABS(K1856)/F1856,0.5))*(LOG10(($D$2/(3.7*G1856))+((2.51*$D$3*POWER(F1856,0.5))/(G1856*POWER(2*9.81*G1856*ABS(K1856),0.5)))))</f>
        <v>8.0925406921740148E-2</v>
      </c>
      <c r="M1856" s="146">
        <f>+IF(K1856&lt;0,-H1856*L1856,H1856*L1856)</f>
        <v>7.6905985821916294E-4</v>
      </c>
      <c r="N1856" s="142">
        <f>+M1856/K1856</f>
        <v>1.9757291123237684E-2</v>
      </c>
      <c r="O1856" s="311">
        <f>2*M1860/N1860</f>
        <v>1.6787321595297151E-4</v>
      </c>
    </row>
    <row r="1857" spans="2:15" hidden="1" x14ac:dyDescent="0.25">
      <c r="B1857" s="141"/>
      <c r="C1857" s="142"/>
      <c r="D1857" s="152"/>
      <c r="E1857" s="144" t="s">
        <v>167</v>
      </c>
      <c r="F1857" s="143">
        <v>249.85</v>
      </c>
      <c r="G1857" s="145">
        <f>75/1000</f>
        <v>7.4999999999999997E-2</v>
      </c>
      <c r="H1857" s="146">
        <f>+PI()*G1857^2/4</f>
        <v>4.4178646691106467E-3</v>
      </c>
      <c r="I1857" s="156">
        <f>+D1852+O1852</f>
        <v>334.90303296666798</v>
      </c>
      <c r="J1857" s="147">
        <f>+D1856</f>
        <v>335.25543028686258</v>
      </c>
      <c r="K1857" s="147">
        <f>+I1857-J1857</f>
        <v>-0.3523973201945978</v>
      </c>
      <c r="L1857" s="142">
        <f>(-2*POWER(2*9.81*G1857*ABS(K1857)/F1857,0.5))*(LOG10(($D$2/(3.7*G1857))+((2.51*$D$3*POWER(F1857,0.5))/(G1857*POWER(2*9.81*G1857*ABS(K1857),0.5)))))</f>
        <v>0.28486629811464731</v>
      </c>
      <c r="M1857" s="146">
        <f>+IF(K1857&lt;0,-H1857*L1857,H1857*L1857)</f>
        <v>-1.2585007538610412E-3</v>
      </c>
      <c r="N1857" s="142">
        <f>+M1857/K1857</f>
        <v>3.571255176305208E-3</v>
      </c>
      <c r="O1857" s="311"/>
    </row>
    <row r="1858" spans="2:15" hidden="1" x14ac:dyDescent="0.25">
      <c r="B1858" s="141"/>
      <c r="C1858" s="142"/>
      <c r="D1858" s="152"/>
      <c r="E1858" s="144" t="s">
        <v>140</v>
      </c>
      <c r="F1858" s="143">
        <v>298.01</v>
      </c>
      <c r="G1858" s="145">
        <f>63/1000</f>
        <v>6.3E-2</v>
      </c>
      <c r="H1858" s="146">
        <f>+PI()*G1858^2/4</f>
        <v>3.1172453105244723E-3</v>
      </c>
      <c r="I1858" s="156">
        <f>+D1823+O1823</f>
        <v>335.21652769481506</v>
      </c>
      <c r="J1858" s="147">
        <f>+D1856</f>
        <v>335.25543028686258</v>
      </c>
      <c r="K1858" s="147">
        <f>+I1858-J1858</f>
        <v>-3.8902592047520557E-2</v>
      </c>
      <c r="L1858" s="142">
        <f>(-2*POWER(2*9.81*G1858*ABS(K1858)/F1858,0.5))*(LOG10(($D$2/(3.7*G1858))+((2.51*$D$3*POWER(F1858,0.5))/(G1858*POWER(2*9.81*G1858*ABS(K1858),0.5)))))</f>
        <v>6.3471425496818834E-2</v>
      </c>
      <c r="M1858" s="146">
        <f>+IF(K1858&lt;0,-H1858*L1858,H1858*L1858)</f>
        <v>-1.9785600348226192E-4</v>
      </c>
      <c r="N1858" s="142">
        <f>+M1858/K1858</f>
        <v>5.0859336889576799E-3</v>
      </c>
      <c r="O1858" s="311"/>
    </row>
    <row r="1859" spans="2:15" hidden="1" x14ac:dyDescent="0.25">
      <c r="B1859" s="141"/>
      <c r="C1859" s="142"/>
      <c r="D1859" s="142"/>
      <c r="E1859" s="144" t="s">
        <v>168</v>
      </c>
      <c r="F1859" s="143">
        <v>184.94</v>
      </c>
      <c r="G1859" s="145">
        <f>110/1000</f>
        <v>0.11</v>
      </c>
      <c r="H1859" s="146">
        <f>+PI()*G1859^2/4</f>
        <v>9.5033177771091243E-3</v>
      </c>
      <c r="I1859" s="156">
        <f>+D1831+O1831</f>
        <v>335.77428588099133</v>
      </c>
      <c r="J1859" s="147">
        <f>+D1856</f>
        <v>335.25543028686258</v>
      </c>
      <c r="K1859" s="147">
        <f>+I1859-J1859</f>
        <v>0.51885559412875182</v>
      </c>
      <c r="L1859" s="142">
        <f>(-2*POWER(2*9.81*G1859*ABS(K1859)/F1859,0.5))*(LOG10(($D$2/(3.7*G1859))+((2.51*$D$3*POWER(F1859,0.5))/(G1859*POWER(2*9.81*G1859*ABS(K1859),0.5)))))</f>
        <v>0.54828481551850883</v>
      </c>
      <c r="M1859" s="146">
        <f>+IF(K1859&lt;0,-H1859*L1859,H1859*L1859)</f>
        <v>5.2105248342360416E-3</v>
      </c>
      <c r="N1859" s="142">
        <f>+M1859/K1859</f>
        <v>1.0042341054422692E-2</v>
      </c>
      <c r="O1859" s="311"/>
    </row>
    <row r="1860" spans="2:15" ht="15.75" hidden="1" x14ac:dyDescent="0.3">
      <c r="B1860" s="141"/>
      <c r="C1860" s="142"/>
      <c r="D1860" s="142"/>
      <c r="E1860" s="142"/>
      <c r="F1860" s="142"/>
      <c r="G1860" s="142"/>
      <c r="H1860" s="146"/>
      <c r="I1860" s="152"/>
      <c r="J1860" s="143"/>
      <c r="K1860" s="142"/>
      <c r="L1860" s="149" t="s">
        <v>166</v>
      </c>
      <c r="M1860" s="150">
        <f>+SUM(M1856:M1859)-C1856</f>
        <v>3.2279351119017183E-6</v>
      </c>
      <c r="N1860" s="151">
        <f>+SUM(N1856:N1859)</f>
        <v>3.8456821042923264E-2</v>
      </c>
      <c r="O1860" s="312"/>
    </row>
    <row r="1861" spans="2:15" hidden="1" x14ac:dyDescent="0.25">
      <c r="B1861" s="141"/>
      <c r="C1861" s="142"/>
      <c r="D1861" s="142"/>
      <c r="E1861" s="142"/>
      <c r="F1861" s="142"/>
      <c r="G1861" s="142"/>
      <c r="H1861" s="146"/>
      <c r="I1861" s="142"/>
      <c r="J1861" s="143"/>
      <c r="K1861" s="142"/>
      <c r="L1861" s="142"/>
      <c r="M1861" s="142"/>
      <c r="N1861" s="142"/>
      <c r="O1861" s="312"/>
    </row>
    <row r="1862" spans="2:15" hidden="1" x14ac:dyDescent="0.25">
      <c r="B1862" s="154" t="s">
        <v>147</v>
      </c>
      <c r="C1862" s="142">
        <f>0.79/1000</f>
        <v>7.9000000000000001E-4</v>
      </c>
      <c r="D1862" s="147">
        <f>+D1823+O1823</f>
        <v>335.21652769481506</v>
      </c>
      <c r="E1862" s="144" t="s">
        <v>140</v>
      </c>
      <c r="F1862" s="143">
        <v>298.01</v>
      </c>
      <c r="G1862" s="143">
        <f>63/1000</f>
        <v>6.3E-2</v>
      </c>
      <c r="H1862" s="146">
        <f>+PI()*G1862^2/4</f>
        <v>3.1172453105244723E-3</v>
      </c>
      <c r="I1862" s="147">
        <f>+D1856+O1856</f>
        <v>335.25559816007853</v>
      </c>
      <c r="J1862" s="147">
        <f>+D1862</f>
        <v>335.21652769481506</v>
      </c>
      <c r="K1862" s="147">
        <f>+I1862-J1862</f>
        <v>3.9070465263478127E-2</v>
      </c>
      <c r="L1862" s="142">
        <f>(-2*POWER(2*9.81*G1862*ABS(K1862)/F1862,0.5))*(LOG10(($D$2/(3.7*G1862))+((2.51*$D$3*POWER(F1862,0.5))/(G1862*POWER(2*9.81*G1862*ABS(K1862),0.5)))))</f>
        <v>6.363198199790876E-2</v>
      </c>
      <c r="M1862" s="146">
        <f>+IF(K1862&lt;0,-H1862*L1862,H1862*L1862)</f>
        <v>1.9835649748235873E-4</v>
      </c>
      <c r="N1862" s="142">
        <f>+M1862/K1862</f>
        <v>5.0768911029011035E-3</v>
      </c>
      <c r="O1862" s="311">
        <f>2*M1864/N1864</f>
        <v>1.6933162142794106E-4</v>
      </c>
    </row>
    <row r="1863" spans="2:15" hidden="1" x14ac:dyDescent="0.25">
      <c r="B1863" s="141"/>
      <c r="C1863" s="142"/>
      <c r="D1863" s="142"/>
      <c r="E1863" s="144" t="s">
        <v>169</v>
      </c>
      <c r="F1863" s="143">
        <v>119.71</v>
      </c>
      <c r="G1863" s="143">
        <f>63/1000</f>
        <v>6.3E-2</v>
      </c>
      <c r="H1863" s="146">
        <f>+PI()*G1863^2/4</f>
        <v>3.1172453105244723E-3</v>
      </c>
      <c r="I1863" s="147">
        <f>+D1827+O1827</f>
        <v>335.32002132639815</v>
      </c>
      <c r="J1863" s="147">
        <f>+D1862</f>
        <v>335.21652769481506</v>
      </c>
      <c r="K1863" s="147">
        <f>+I1863-J1863</f>
        <v>0.10349363158309188</v>
      </c>
      <c r="L1863" s="142">
        <f>(-2*POWER(2*9.81*G1863*ABS(K1863)/F1863,0.5))*(LOG10(($D$2/(3.7*G1863))+((2.51*$D$3*POWER(F1863,0.5))/(G1863*POWER(2*9.81*G1863*ABS(K1863),0.5)))))</f>
        <v>0.19009030122313481</v>
      </c>
      <c r="M1863" s="146">
        <f>+IF(K1863&lt;0,-H1863*L1863,H1863*L1863)</f>
        <v>5.9255810006400133E-4</v>
      </c>
      <c r="N1863" s="142">
        <f>+M1863/K1863</f>
        <v>5.72555133103291E-3</v>
      </c>
      <c r="O1863" s="311"/>
    </row>
    <row r="1864" spans="2:15" ht="15.75" hidden="1" x14ac:dyDescent="0.3">
      <c r="B1864" s="141"/>
      <c r="C1864" s="142"/>
      <c r="D1864" s="142"/>
      <c r="E1864" s="142"/>
      <c r="F1864" s="142"/>
      <c r="G1864" s="142"/>
      <c r="H1864" s="146"/>
      <c r="I1864" s="142"/>
      <c r="J1864" s="142"/>
      <c r="K1864" s="142"/>
      <c r="L1864" s="149" t="s">
        <v>166</v>
      </c>
      <c r="M1864" s="150">
        <f>+SUM(M1862:M1863)-C1862</f>
        <v>9.1459754636002023E-7</v>
      </c>
      <c r="N1864" s="151">
        <f>+SUM(N1862:N1863)</f>
        <v>1.0802442433934013E-2</v>
      </c>
      <c r="O1864" s="312"/>
    </row>
    <row r="1865" spans="2:15" hidden="1" x14ac:dyDescent="0.25">
      <c r="B1865" s="141"/>
      <c r="C1865" s="142"/>
      <c r="D1865" s="142"/>
      <c r="E1865" s="142"/>
      <c r="F1865" s="142"/>
      <c r="G1865" s="142"/>
      <c r="H1865" s="146"/>
      <c r="I1865" s="142"/>
      <c r="J1865" s="142"/>
      <c r="K1865" s="142"/>
      <c r="L1865" s="142"/>
      <c r="M1865" s="142"/>
      <c r="N1865" s="142"/>
      <c r="O1865" s="312"/>
    </row>
    <row r="1866" spans="2:15" hidden="1" x14ac:dyDescent="0.25">
      <c r="B1866" s="154" t="s">
        <v>148</v>
      </c>
      <c r="C1866" s="142">
        <f>0.76/1000</f>
        <v>7.6000000000000004E-4</v>
      </c>
      <c r="D1866" s="147">
        <f>+D1827+O1827</f>
        <v>335.32002132639815</v>
      </c>
      <c r="E1866" s="144" t="s">
        <v>169</v>
      </c>
      <c r="F1866" s="143">
        <v>119.71</v>
      </c>
      <c r="G1866" s="143">
        <f>63/1000</f>
        <v>6.3E-2</v>
      </c>
      <c r="H1866" s="146">
        <f>+PI()*G1866^2/4</f>
        <v>3.1172453105244723E-3</v>
      </c>
      <c r="I1866" s="147">
        <f>+D1862+O1862</f>
        <v>335.21669702643646</v>
      </c>
      <c r="J1866" s="261">
        <f>+D1866</f>
        <v>335.32002132639815</v>
      </c>
      <c r="K1866" s="147">
        <f>+I1866-J1866</f>
        <v>-0.10332429996168457</v>
      </c>
      <c r="L1866" s="142">
        <f>(-2*POWER(2*9.81*G1866*ABS(K1866)/F1866,0.5))*(LOG10(($D$2/(3.7*G1866))+((2.51*$D$3*POWER(F1866,0.5))/(G1866*POWER(2*9.81*G1866*ABS(K1866),0.5)))))</f>
        <v>0.1899116212723857</v>
      </c>
      <c r="M1866" s="146">
        <f>+IF(K1866&lt;0,-H1866*L1866,H1866*L1866)</f>
        <v>-5.9200111082544397E-4</v>
      </c>
      <c r="N1866" s="142">
        <f>+M1866/K1866</f>
        <v>5.7295438831424352E-3</v>
      </c>
      <c r="O1866" s="311">
        <f>2*M1868/N1868</f>
        <v>1.5990534128134222E-4</v>
      </c>
    </row>
    <row r="1867" spans="2:15" hidden="1" x14ac:dyDescent="0.25">
      <c r="B1867" s="141"/>
      <c r="C1867" s="142"/>
      <c r="D1867" s="142"/>
      <c r="E1867" s="144" t="s">
        <v>122</v>
      </c>
      <c r="F1867" s="143">
        <v>283.68</v>
      </c>
      <c r="G1867" s="143">
        <f>75/1000</f>
        <v>7.4999999999999997E-2</v>
      </c>
      <c r="H1867" s="146">
        <f>+PI()*G1867^2/4</f>
        <v>4.4178646691106467E-3</v>
      </c>
      <c r="I1867" s="147">
        <f>+D1831+O1831</f>
        <v>335.77428588099133</v>
      </c>
      <c r="J1867" s="261">
        <f>+D1866</f>
        <v>335.32002132639815</v>
      </c>
      <c r="K1867" s="147">
        <f>+I1867-J1867</f>
        <v>0.45426455459318049</v>
      </c>
      <c r="L1867" s="262">
        <f>(-2*POWER(2*9.81*G1867*ABS(K1867)/F1867,0.5))*(LOG10(($D$2/(3.7*G1867))+((2.51*$D$3*POWER(F1867,0.5))/(G1867*POWER(2*9.81*G1867*ABS(K1867),0.5)))))</f>
        <v>0.30618803097809649</v>
      </c>
      <c r="M1867" s="146">
        <f>+IF(K1867&lt;0,-H1867*L1867,H1867*L1867)</f>
        <v>1.3526972841626887E-3</v>
      </c>
      <c r="N1867" s="142">
        <f>+M1867/K1867</f>
        <v>2.9777742297637669E-3</v>
      </c>
      <c r="O1867" s="311"/>
    </row>
    <row r="1868" spans="2:15" ht="15.75" hidden="1" x14ac:dyDescent="0.3">
      <c r="B1868" s="141"/>
      <c r="C1868" s="142"/>
      <c r="D1868" s="142"/>
      <c r="E1868" s="142"/>
      <c r="F1868" s="142"/>
      <c r="G1868" s="142"/>
      <c r="H1868" s="142"/>
      <c r="I1868" s="142"/>
      <c r="J1868" s="142"/>
      <c r="K1868" s="142"/>
      <c r="L1868" s="149" t="s">
        <v>166</v>
      </c>
      <c r="M1868" s="150">
        <f>+SUM(M1866:M1867)-C1866</f>
        <v>6.9617333724473953E-7</v>
      </c>
      <c r="N1868" s="151">
        <f>+SUM(N1866:N1867)</f>
        <v>8.7073181129062021E-3</v>
      </c>
      <c r="O1868" s="312"/>
    </row>
    <row r="1869" spans="2:15" hidden="1" x14ac:dyDescent="0.25">
      <c r="B1869" s="154"/>
      <c r="C1869" s="142"/>
      <c r="D1869" s="142"/>
      <c r="E1869" s="142"/>
      <c r="F1869" s="142"/>
      <c r="G1869" s="142"/>
      <c r="H1869" s="142"/>
      <c r="I1869" s="142"/>
      <c r="J1869" s="142"/>
      <c r="K1869" s="142"/>
      <c r="L1869" s="142"/>
      <c r="M1869" s="142"/>
      <c r="N1869" s="142"/>
      <c r="O1869" s="312"/>
    </row>
    <row r="1870" spans="2:15" hidden="1" x14ac:dyDescent="0.25">
      <c r="B1870" s="154" t="s">
        <v>142</v>
      </c>
      <c r="C1870" s="142">
        <f>3.71/1000</f>
        <v>3.7099999999999998E-3</v>
      </c>
      <c r="D1870" s="147">
        <f>+D1831+O1831</f>
        <v>335.77428588099133</v>
      </c>
      <c r="E1870" s="144" t="s">
        <v>168</v>
      </c>
      <c r="F1870" s="143">
        <v>184.94</v>
      </c>
      <c r="G1870" s="145">
        <f>110/1000</f>
        <v>0.11</v>
      </c>
      <c r="H1870" s="146">
        <f>+PI()*G1870^2/4</f>
        <v>9.5033177771091243E-3</v>
      </c>
      <c r="I1870" s="147">
        <f>+D1856+O1856</f>
        <v>335.25559816007853</v>
      </c>
      <c r="J1870" s="261">
        <f>+D1870</f>
        <v>335.77428588099133</v>
      </c>
      <c r="K1870" s="147">
        <f>+I1870-J1870</f>
        <v>-0.51868772091279425</v>
      </c>
      <c r="L1870" s="262">
        <f>(-2*POWER(2*9.81*G1870*ABS(K1870)/F1870,0.5))*(LOG10(($D$2/(3.7*G1870))+((2.51*$D$3*POWER(F1870,0.5))/(G1870*POWER(2*9.81*G1870*ABS(K1870),0.5)))))</f>
        <v>0.54818531142364735</v>
      </c>
      <c r="M1870" s="146">
        <f>+IF(K1870&lt;0,-H1870*L1870,H1870*L1870)</f>
        <v>-5.2095792152024494E-3</v>
      </c>
      <c r="N1870" s="142">
        <f>+M1870/K1870</f>
        <v>1.0043768157909264E-2</v>
      </c>
      <c r="O1870" s="311">
        <f>2*M1873/N1873</f>
        <v>1.3455491077103387E-4</v>
      </c>
    </row>
    <row r="1871" spans="2:15" hidden="1" x14ac:dyDescent="0.25">
      <c r="B1871" s="141"/>
      <c r="C1871" s="142"/>
      <c r="D1871" s="142"/>
      <c r="E1871" s="144" t="s">
        <v>171</v>
      </c>
      <c r="F1871" s="143">
        <v>283.68</v>
      </c>
      <c r="G1871" s="143">
        <f>75/1000</f>
        <v>7.4999999999999997E-2</v>
      </c>
      <c r="H1871" s="146">
        <f>+PI()*G1871^2/4</f>
        <v>4.4178646691106467E-3</v>
      </c>
      <c r="I1871" s="147">
        <f>+D1866+O1866</f>
        <v>335.32018123173941</v>
      </c>
      <c r="J1871" s="261">
        <f>+D1870</f>
        <v>335.77428588099133</v>
      </c>
      <c r="K1871" s="147">
        <f>+I1871-J1871</f>
        <v>-0.45410464925191718</v>
      </c>
      <c r="L1871" s="262">
        <f>(-2*POWER(2*9.81*G1871*ABS(K1871)/F1871,0.5))*(LOG10(($D$2/(3.7*G1871))+((2.51*$D$3*POWER(F1871,0.5))/(G1871*POWER(2*9.81*G1871*ABS(K1871),0.5)))))</f>
        <v>0.30612677194276539</v>
      </c>
      <c r="M1871" s="146">
        <f>+IF(K1871&lt;0,-H1871*L1871,H1871*L1871)</f>
        <v>-1.3524266500348355E-3</v>
      </c>
      <c r="N1871" s="142">
        <f>+M1871/K1871</f>
        <v>2.9782268300110907E-3</v>
      </c>
      <c r="O1871" s="311"/>
    </row>
    <row r="1872" spans="2:15" hidden="1" x14ac:dyDescent="0.25">
      <c r="B1872" s="141"/>
      <c r="C1872" s="142"/>
      <c r="D1872" s="142"/>
      <c r="E1872" s="144" t="s">
        <v>170</v>
      </c>
      <c r="F1872" s="143">
        <v>372.26</v>
      </c>
      <c r="G1872" s="145">
        <f>110/1000</f>
        <v>0.11</v>
      </c>
      <c r="H1872" s="146">
        <f>+PI()*G1872^2/4</f>
        <v>9.5033177771091243E-3</v>
      </c>
      <c r="I1872" s="147">
        <v>339.29610096713299</v>
      </c>
      <c r="J1872" s="261">
        <f>+D1870</f>
        <v>335.77428588099133</v>
      </c>
      <c r="K1872" s="147">
        <f>+I1872-J1872</f>
        <v>3.5218150861416575</v>
      </c>
      <c r="L1872" s="262">
        <f>(-2*POWER(2*9.81*G1872*ABS(K1872)/F1872,0.5))*(LOG10(($D$2/(3.7*G1872))+((2.51*$D$3*POWER(F1872,0.5))/(G1872*POWER(2*9.81*G1872*ABS(K1872),0.5)))))</f>
        <v>1.080999124740303</v>
      </c>
      <c r="M1872" s="146">
        <f>+IF(K1872&lt;0,-H1872*L1872,H1872*L1872)</f>
        <v>1.0273078199183926E-2</v>
      </c>
      <c r="N1872" s="142">
        <f>+M1872/K1872</f>
        <v>2.9169839835170475E-3</v>
      </c>
      <c r="O1872" s="311"/>
    </row>
    <row r="1873" spans="2:15" ht="16.5" hidden="1" thickBot="1" x14ac:dyDescent="0.35">
      <c r="B1873" s="299"/>
      <c r="C1873" s="300"/>
      <c r="D1873" s="300"/>
      <c r="E1873" s="300"/>
      <c r="F1873" s="300"/>
      <c r="G1873" s="300"/>
      <c r="H1873" s="300"/>
      <c r="I1873" s="300"/>
      <c r="J1873" s="300"/>
      <c r="K1873" s="300"/>
      <c r="L1873" s="301" t="s">
        <v>166</v>
      </c>
      <c r="M1873" s="302">
        <f>+SUM(M1870:M1872)-C1870</f>
        <v>1.0723339466415724E-6</v>
      </c>
      <c r="N1873" s="303">
        <f>+SUM(N1870:N1872)</f>
        <v>1.5938978971437402E-2</v>
      </c>
      <c r="O1873" s="313"/>
    </row>
    <row r="1874" spans="2:15" hidden="1" x14ac:dyDescent="0.25"/>
    <row r="1875" spans="2:15" ht="15.75" hidden="1" thickBot="1" x14ac:dyDescent="0.3"/>
    <row r="1876" spans="2:15" ht="15.75" hidden="1" thickBot="1" x14ac:dyDescent="0.3">
      <c r="B1876" s="131">
        <f>+B1837+1</f>
        <v>49</v>
      </c>
      <c r="D1876" s="297"/>
    </row>
    <row r="1877" spans="2:15" ht="32.25" hidden="1" thickBot="1" x14ac:dyDescent="0.3">
      <c r="B1877" s="125" t="s">
        <v>151</v>
      </c>
      <c r="C1877" s="298" t="s">
        <v>161</v>
      </c>
      <c r="D1877" s="298" t="s">
        <v>153</v>
      </c>
      <c r="E1877" s="125" t="s">
        <v>152</v>
      </c>
      <c r="F1877" s="125" t="s">
        <v>78</v>
      </c>
      <c r="G1877" s="125" t="s">
        <v>115</v>
      </c>
      <c r="H1877" s="125" t="s">
        <v>154</v>
      </c>
      <c r="I1877" s="125" t="s">
        <v>155</v>
      </c>
      <c r="J1877" s="125" t="s">
        <v>156</v>
      </c>
      <c r="K1877" s="125" t="s">
        <v>157</v>
      </c>
      <c r="L1877" s="125" t="s">
        <v>82</v>
      </c>
      <c r="M1877" s="125" t="s">
        <v>164</v>
      </c>
      <c r="N1877" s="125" t="s">
        <v>158</v>
      </c>
      <c r="O1877" s="309" t="s">
        <v>165</v>
      </c>
    </row>
    <row r="1878" spans="2:15" hidden="1" x14ac:dyDescent="0.25">
      <c r="B1878" s="132" t="s">
        <v>127</v>
      </c>
      <c r="C1878" s="133">
        <f>2.97/1000</f>
        <v>2.97E-3</v>
      </c>
      <c r="D1878" s="134">
        <f>+D1839+O1839</f>
        <v>336.46318485526109</v>
      </c>
      <c r="E1878" s="135" t="s">
        <v>110</v>
      </c>
      <c r="F1878" s="136">
        <v>310.83</v>
      </c>
      <c r="G1878" s="137">
        <f>110/1000</f>
        <v>0.11</v>
      </c>
      <c r="H1878" s="138">
        <f>+PI()*G1878^2/4</f>
        <v>9.5033177771091243E-3</v>
      </c>
      <c r="I1878" s="134">
        <v>339.29610096713299</v>
      </c>
      <c r="J1878" s="134">
        <f>+D1878</f>
        <v>336.46318485526109</v>
      </c>
      <c r="K1878" s="134">
        <f>+I1878-J1878</f>
        <v>2.8329161118718957</v>
      </c>
      <c r="L1878" s="133">
        <f>(-2*POWER(2*9.81*G1878*ABS(K1878)/F1878,0.5))*(LOG10(($D$2/(3.7*G1878))+((2.51*$D$3*POWER(F1878,0.5))/(G1878*POWER(2*9.81*G1878*ABS(K1878),0.5)))))</f>
        <v>1.05878982660995</v>
      </c>
      <c r="M1878" s="139">
        <f>+IF(K1878&lt;0,-H1878*L1878,H1878*L1878)</f>
        <v>1.0062016181444625E-2</v>
      </c>
      <c r="N1878" s="133">
        <f>+M1878/K1878</f>
        <v>3.5518228511171772E-3</v>
      </c>
      <c r="O1878" s="310">
        <f>2*M1880/N1880</f>
        <v>1.0986899846866876E-4</v>
      </c>
    </row>
    <row r="1879" spans="2:15" hidden="1" x14ac:dyDescent="0.25">
      <c r="B1879" s="141"/>
      <c r="C1879" s="142"/>
      <c r="D1879" s="143"/>
      <c r="E1879" s="144" t="s">
        <v>138</v>
      </c>
      <c r="F1879" s="143">
        <v>240.22</v>
      </c>
      <c r="G1879" s="145">
        <f>110/1000</f>
        <v>0.11</v>
      </c>
      <c r="H1879" s="146">
        <f>+PI()*G1879^2/4</f>
        <v>9.5033177771091243E-3</v>
      </c>
      <c r="I1879" s="147">
        <f>+D1843+O1843</f>
        <v>335.29435565640955</v>
      </c>
      <c r="J1879" s="147">
        <f>+D1878</f>
        <v>336.46318485526109</v>
      </c>
      <c r="K1879" s="147">
        <f>+I1879-J1879</f>
        <v>-1.1688291988515402</v>
      </c>
      <c r="L1879" s="142">
        <f>(-2*POWER(2*9.81*G1879*ABS(K1879)/F1879,0.5))*(LOG10(($D$2/(3.7*G1879))+((2.51*$D$3*POWER(F1879,0.5))/(G1879*POWER(2*9.81*G1879*ABS(K1879),0.5)))))</f>
        <v>0.7462117897248246</v>
      </c>
      <c r="M1879" s="146">
        <f>+IF(K1879&lt;0,-H1879*L1879,H1879*L1879)</f>
        <v>-7.0914877667803411E-3</v>
      </c>
      <c r="N1879" s="142">
        <f>+M1879/K1879</f>
        <v>6.067171981798747E-3</v>
      </c>
      <c r="O1879" s="311"/>
    </row>
    <row r="1880" spans="2:15" ht="15.75" hidden="1" x14ac:dyDescent="0.3">
      <c r="B1880" s="141"/>
      <c r="C1880" s="142"/>
      <c r="D1880" s="143"/>
      <c r="E1880" s="144"/>
      <c r="F1880" s="143"/>
      <c r="G1880" s="145"/>
      <c r="H1880" s="146"/>
      <c r="I1880" s="147"/>
      <c r="J1880" s="147"/>
      <c r="K1880" s="147"/>
      <c r="L1880" s="149" t="s">
        <v>166</v>
      </c>
      <c r="M1880" s="150">
        <f>+SUM(M1878:M1879)-C1878</f>
        <v>5.284146642838862E-7</v>
      </c>
      <c r="N1880" s="151">
        <f>+SUM(N1878:N1879)</f>
        <v>9.6189948329159242E-3</v>
      </c>
      <c r="O1880" s="311"/>
    </row>
    <row r="1881" spans="2:15" hidden="1" x14ac:dyDescent="0.25">
      <c r="B1881" s="141"/>
      <c r="C1881" s="142"/>
      <c r="D1881" s="143"/>
      <c r="E1881" s="144"/>
      <c r="F1881" s="142"/>
      <c r="G1881" s="142"/>
      <c r="H1881" s="146"/>
      <c r="I1881" s="152"/>
      <c r="J1881" s="142"/>
      <c r="K1881" s="142"/>
      <c r="L1881" s="142"/>
      <c r="M1881" s="142"/>
      <c r="N1881" s="142"/>
      <c r="O1881" s="312"/>
    </row>
    <row r="1882" spans="2:15" hidden="1" x14ac:dyDescent="0.25">
      <c r="B1882" s="154" t="s">
        <v>128</v>
      </c>
      <c r="C1882" s="142">
        <f>3.73/1000</f>
        <v>3.7299999999999998E-3</v>
      </c>
      <c r="D1882" s="147">
        <f>+D1843+O1843</f>
        <v>335.29435565640955</v>
      </c>
      <c r="E1882" s="144" t="s">
        <v>138</v>
      </c>
      <c r="F1882" s="143">
        <v>240.22</v>
      </c>
      <c r="G1882" s="155">
        <f>110/1000</f>
        <v>0.11</v>
      </c>
      <c r="H1882" s="146">
        <f>+PI()*G1882^2/4</f>
        <v>9.5033177771091243E-3</v>
      </c>
      <c r="I1882" s="156">
        <f>+D1878+O1878</f>
        <v>336.46329472425958</v>
      </c>
      <c r="J1882" s="147">
        <f>+D1882</f>
        <v>335.29435565640955</v>
      </c>
      <c r="K1882" s="147">
        <f>+I1882-J1882</f>
        <v>1.1689390678500331</v>
      </c>
      <c r="L1882" s="142">
        <f>(-2*POWER(2*9.81*G1882*ABS(K1882)/F1882,0.5))*(LOG10(($D$2/(3.7*G1882))+((2.51*$D$3*POWER(F1882,0.5))/(G1882*POWER(2*9.81*G1882*ABS(K1882),0.5)))))</f>
        <v>0.74625097646170047</v>
      </c>
      <c r="M1882" s="146">
        <f>+IF(K1882&lt;0,-H1882*L1882,H1882*L1882)</f>
        <v>7.091860170793521E-3</v>
      </c>
      <c r="N1882" s="142">
        <f>+M1882/K1882</f>
        <v>6.0669203090604187E-3</v>
      </c>
      <c r="O1882" s="311">
        <f>2*M1885/N1885</f>
        <v>1.6058730987815085E-4</v>
      </c>
    </row>
    <row r="1883" spans="2:15" hidden="1" x14ac:dyDescent="0.25">
      <c r="B1883" s="141"/>
      <c r="C1883" s="142"/>
      <c r="D1883" s="143"/>
      <c r="E1883" s="144" t="s">
        <v>139</v>
      </c>
      <c r="F1883" s="147">
        <v>237.3</v>
      </c>
      <c r="G1883" s="155">
        <f>110/1000</f>
        <v>0.11</v>
      </c>
      <c r="H1883" s="146">
        <f>+PI()*G1883^2/4</f>
        <v>9.5033177771091243E-3</v>
      </c>
      <c r="I1883" s="156">
        <f>+D1848+O1848</f>
        <v>335.10158589227285</v>
      </c>
      <c r="J1883" s="147">
        <f>+D1882</f>
        <v>335.29435565640955</v>
      </c>
      <c r="K1883" s="147">
        <f>+I1883-J1883</f>
        <v>-0.192769764136699</v>
      </c>
      <c r="L1883" s="142">
        <f>(-2*POWER(2*9.81*G1883*ABS(K1883)/F1883,0.5))*(LOG10(($D$2/(3.7*G1883))+((2.51*$D$3*POWER(F1883,0.5))/(G1883*POWER(2*9.81*G1883*ABS(K1883),0.5)))))</f>
        <v>0.27270071080086533</v>
      </c>
      <c r="M1883" s="146">
        <f>+IF(K1883&lt;0,-H1883*L1883,H1883*L1883)</f>
        <v>-2.5915615127841576E-3</v>
      </c>
      <c r="N1883" s="142">
        <f>+M1883/K1883</f>
        <v>1.3443817418100908E-2</v>
      </c>
      <c r="O1883" s="311"/>
    </row>
    <row r="1884" spans="2:15" hidden="1" x14ac:dyDescent="0.25">
      <c r="B1884" s="141"/>
      <c r="C1884" s="142"/>
      <c r="D1884" s="143"/>
      <c r="E1884" s="144" t="s">
        <v>112</v>
      </c>
      <c r="F1884" s="143">
        <v>401.36</v>
      </c>
      <c r="G1884" s="155">
        <f>110/1000</f>
        <v>0.11</v>
      </c>
      <c r="H1884" s="146">
        <f>+PI()*G1884^2/4</f>
        <v>9.5033177771091243E-3</v>
      </c>
      <c r="I1884" s="156">
        <f>+D1856+O1856</f>
        <v>335.25559816007853</v>
      </c>
      <c r="J1884" s="147">
        <f>+D1882</f>
        <v>335.29435565640955</v>
      </c>
      <c r="K1884" s="147">
        <f>+I1884-J1884</f>
        <v>-3.8757496331015773E-2</v>
      </c>
      <c r="L1884" s="142">
        <f>(-2*POWER(2*9.81*G1884*ABS(K1884)/F1884,0.5))*(LOG10(($D$2/(3.7*G1884))+((2.51*$D$3*POWER(F1884,0.5))/(G1884*POWER(2*9.81*G1884*ABS(K1884),0.5)))))</f>
        <v>8.0723680171964685E-2</v>
      </c>
      <c r="M1884" s="146">
        <f>+IF(K1884&lt;0,-H1884*L1884,H1884*L1884)</f>
        <v>-7.6714278481190335E-4</v>
      </c>
      <c r="N1884" s="142">
        <f>+M1884/K1884</f>
        <v>1.9793404049115414E-2</v>
      </c>
      <c r="O1884" s="311"/>
    </row>
    <row r="1885" spans="2:15" ht="15.75" hidden="1" x14ac:dyDescent="0.3">
      <c r="B1885" s="141"/>
      <c r="C1885" s="142"/>
      <c r="D1885" s="143"/>
      <c r="E1885" s="144"/>
      <c r="F1885" s="143"/>
      <c r="G1885" s="155"/>
      <c r="H1885" s="146"/>
      <c r="I1885" s="156"/>
      <c r="J1885" s="147"/>
      <c r="K1885" s="147"/>
      <c r="L1885" s="149" t="s">
        <v>166</v>
      </c>
      <c r="M1885" s="150">
        <f>+SUM(M1882:M1884)-C1882</f>
        <v>3.1558731974608636E-6</v>
      </c>
      <c r="N1885" s="151">
        <f>+SUM(N1882:N1884)</f>
        <v>3.9304141776276738E-2</v>
      </c>
      <c r="O1885" s="312"/>
    </row>
    <row r="1886" spans="2:15" hidden="1" x14ac:dyDescent="0.25">
      <c r="B1886" s="141"/>
      <c r="C1886" s="142"/>
      <c r="D1886" s="143"/>
      <c r="E1886" s="144"/>
      <c r="F1886" s="142"/>
      <c r="G1886" s="142"/>
      <c r="H1886" s="146"/>
      <c r="I1886" s="152"/>
      <c r="J1886" s="143"/>
      <c r="K1886" s="142"/>
      <c r="L1886" s="142"/>
      <c r="M1886" s="142"/>
      <c r="N1886" s="142"/>
      <c r="O1886" s="312"/>
    </row>
    <row r="1887" spans="2:15" hidden="1" x14ac:dyDescent="0.25">
      <c r="B1887" s="154" t="s">
        <v>141</v>
      </c>
      <c r="C1887" s="179">
        <f>1.9/1000</f>
        <v>1.9E-3</v>
      </c>
      <c r="D1887" s="147">
        <f>+D1848+O1848</f>
        <v>335.10158589227285</v>
      </c>
      <c r="E1887" s="144" t="s">
        <v>139</v>
      </c>
      <c r="F1887" s="147">
        <v>237.3</v>
      </c>
      <c r="G1887" s="155">
        <f>110/1000</f>
        <v>0.11</v>
      </c>
      <c r="H1887" s="146">
        <f>+PI()*G1887^2/4</f>
        <v>9.5033177771091243E-3</v>
      </c>
      <c r="I1887" s="156">
        <f>+D1882+O1882</f>
        <v>335.29451624371944</v>
      </c>
      <c r="J1887" s="147">
        <f>+D1887</f>
        <v>335.10158589227285</v>
      </c>
      <c r="K1887" s="147">
        <f>+I1887-J1887</f>
        <v>0.19293035144659143</v>
      </c>
      <c r="L1887" s="142">
        <f>(-2*POWER(2*9.81*G1887*ABS(K1887)/F1887,0.5))*(LOG10(($D$2/(3.7*G1887))+((2.51*$D$3*POWER(F1887,0.5))/(G1887*POWER(2*9.81*G1887*ABS(K1887),0.5)))))</f>
        <v>0.2728293219807813</v>
      </c>
      <c r="M1887" s="146">
        <f>+IF(K1887&lt;0,-H1887*L1887,H1887*L1887)</f>
        <v>2.5927837456965882E-3</v>
      </c>
      <c r="N1887" s="142">
        <f>+M1887/K1887</f>
        <v>1.3438962435178812E-2</v>
      </c>
      <c r="O1887" s="311">
        <f>2*M1889/N1889</f>
        <v>1.6250606986280771E-4</v>
      </c>
    </row>
    <row r="1888" spans="2:15" hidden="1" x14ac:dyDescent="0.25">
      <c r="B1888" s="141"/>
      <c r="C1888" s="142"/>
      <c r="D1888" s="143"/>
      <c r="E1888" s="144" t="s">
        <v>117</v>
      </c>
      <c r="F1888" s="143">
        <v>401.35</v>
      </c>
      <c r="G1888" s="143">
        <f>75/1000</f>
        <v>7.4999999999999997E-2</v>
      </c>
      <c r="H1888" s="146">
        <f>+PI()*G1888^2/4</f>
        <v>4.4178646691106467E-3</v>
      </c>
      <c r="I1888" s="156">
        <f>+D1852+O1852</f>
        <v>334.90303296666798</v>
      </c>
      <c r="J1888" s="147">
        <f>+D1887</f>
        <v>335.10158589227285</v>
      </c>
      <c r="K1888" s="147">
        <f>+I1888-J1888</f>
        <v>-0.19855292560487214</v>
      </c>
      <c r="L1888" s="142">
        <f>(-2*POWER(2*9.81*G1888*ABS(K1888)/F1888,0.5))*(LOG10(($D$2/(3.7*G1888))+((2.51*$D$3*POWER(F1888,0.5))/(G1888*POWER(2*9.81*G1888*ABS(K1888),0.5)))))</f>
        <v>0.15650294847562091</v>
      </c>
      <c r="M1888" s="146">
        <f>+IF(K1888&lt;0,-H1888*L1888,H1888*L1888)</f>
        <v>-6.9140884668208958E-4</v>
      </c>
      <c r="N1888" s="142">
        <f>+M1888/K1888</f>
        <v>3.4822395317307964E-3</v>
      </c>
      <c r="O1888" s="311"/>
    </row>
    <row r="1889" spans="2:15" ht="15.75" hidden="1" x14ac:dyDescent="0.3">
      <c r="B1889" s="141"/>
      <c r="C1889" s="142"/>
      <c r="D1889" s="143"/>
      <c r="E1889" s="144"/>
      <c r="F1889" s="142"/>
      <c r="G1889" s="142"/>
      <c r="H1889" s="146"/>
      <c r="I1889" s="152"/>
      <c r="J1889" s="143"/>
      <c r="K1889" s="142"/>
      <c r="L1889" s="149" t="s">
        <v>166</v>
      </c>
      <c r="M1889" s="150">
        <f>+SUM(M1887:M1888)-C1887</f>
        <v>1.3748990144986459E-6</v>
      </c>
      <c r="N1889" s="151">
        <f>+SUM(N1887:N1888)</f>
        <v>1.6921201966909608E-2</v>
      </c>
      <c r="O1889" s="312"/>
    </row>
    <row r="1890" spans="2:15" ht="15.75" hidden="1" x14ac:dyDescent="0.3">
      <c r="B1890" s="141"/>
      <c r="C1890" s="142"/>
      <c r="D1890" s="143"/>
      <c r="E1890" s="144"/>
      <c r="F1890" s="142"/>
      <c r="G1890" s="142"/>
      <c r="H1890" s="146"/>
      <c r="I1890" s="152"/>
      <c r="J1890" s="143"/>
      <c r="K1890" s="142"/>
      <c r="L1890" s="149"/>
      <c r="M1890" s="150"/>
      <c r="N1890" s="151"/>
      <c r="O1890" s="312"/>
    </row>
    <row r="1891" spans="2:15" hidden="1" x14ac:dyDescent="0.25">
      <c r="B1891" s="154" t="s">
        <v>145</v>
      </c>
      <c r="C1891" s="143">
        <f>1.95/1000</f>
        <v>1.9499999999999999E-3</v>
      </c>
      <c r="D1891" s="147">
        <f>+D1852+O1852</f>
        <v>334.90303296666798</v>
      </c>
      <c r="E1891" s="144" t="s">
        <v>117</v>
      </c>
      <c r="F1891" s="143">
        <v>401.35</v>
      </c>
      <c r="G1891" s="143">
        <f>75/1000</f>
        <v>7.4999999999999997E-2</v>
      </c>
      <c r="H1891" s="146">
        <f>+PI()*G1891^2/4</f>
        <v>4.4178646691106467E-3</v>
      </c>
      <c r="I1891" s="147">
        <f>+D1887+O1887</f>
        <v>335.10174839834269</v>
      </c>
      <c r="J1891" s="147">
        <f>+D1891</f>
        <v>334.90303296666798</v>
      </c>
      <c r="K1891" s="147">
        <f>+I1891-J1891</f>
        <v>0.19871543167471373</v>
      </c>
      <c r="L1891" s="262">
        <f>(-2*POWER(2*9.81*G1891*ABS(K1891)/F1891,0.5))*(LOG10(($D$2/(3.7*G1891))+((2.51*$D$3*POWER(F1891,0.5))/(G1891*POWER(2*9.81*G1891*ABS(K1891),0.5)))))</f>
        <v>0.15657652959933568</v>
      </c>
      <c r="M1891" s="146">
        <f>+IF(K1891&lt;0,-H1891*L1891,H1891*L1891)</f>
        <v>6.9173391812886258E-4</v>
      </c>
      <c r="N1891" s="142">
        <f>+M1891/K1891</f>
        <v>3.4810276801310182E-3</v>
      </c>
      <c r="O1891" s="311">
        <f>2*M1893/N1893</f>
        <v>1.6329271024050513E-4</v>
      </c>
    </row>
    <row r="1892" spans="2:15" hidden="1" x14ac:dyDescent="0.25">
      <c r="B1892" s="141"/>
      <c r="C1892" s="142"/>
      <c r="D1892" s="143"/>
      <c r="E1892" s="144" t="s">
        <v>167</v>
      </c>
      <c r="F1892" s="143">
        <v>249.85</v>
      </c>
      <c r="G1892" s="143">
        <f>75/1000</f>
        <v>7.4999999999999997E-2</v>
      </c>
      <c r="H1892" s="146">
        <f>+PI()*G1892^2/4</f>
        <v>4.4178646691106467E-3</v>
      </c>
      <c r="I1892" s="147">
        <f>+D1856+O1856</f>
        <v>335.25559816007853</v>
      </c>
      <c r="J1892" s="147">
        <f>+D1891</f>
        <v>334.90303296666798</v>
      </c>
      <c r="K1892" s="147">
        <f>+I1892-J1892</f>
        <v>0.35256519341055537</v>
      </c>
      <c r="L1892" s="142">
        <f>(-2*POWER(2*9.81*G1892*ABS(K1892)/F1892,0.5))*(LOG10(($D$2/(3.7*G1892))+((2.51*$D$3*POWER(F1892,0.5))/(G1892*POWER(2*9.81*G1892*ABS(K1892),0.5)))))</f>
        <v>0.28494349861154816</v>
      </c>
      <c r="M1892" s="146">
        <f>+IF(K1892&lt;0,-H1892*L1892,H1892*L1892)</f>
        <v>1.2588418152087372E-3</v>
      </c>
      <c r="N1892" s="142">
        <f>+M1892/K1892</f>
        <v>3.5705221012638086E-3</v>
      </c>
      <c r="O1892" s="311"/>
    </row>
    <row r="1893" spans="2:15" ht="15.75" hidden="1" x14ac:dyDescent="0.3">
      <c r="B1893" s="141"/>
      <c r="C1893" s="142"/>
      <c r="D1893" s="152"/>
      <c r="E1893" s="144"/>
      <c r="F1893" s="142"/>
      <c r="G1893" s="142"/>
      <c r="H1893" s="146"/>
      <c r="I1893" s="152"/>
      <c r="J1893" s="143"/>
      <c r="K1893" s="142"/>
      <c r="L1893" s="149" t="s">
        <v>166</v>
      </c>
      <c r="M1893" s="150">
        <f>+SUM(M1891:M1892)-C1891</f>
        <v>5.7573333759990131E-7</v>
      </c>
      <c r="N1893" s="151">
        <f>+SUM(N1891:N1892)</f>
        <v>7.0515497813948263E-3</v>
      </c>
      <c r="O1893" s="312"/>
    </row>
    <row r="1894" spans="2:15" hidden="1" x14ac:dyDescent="0.25">
      <c r="B1894" s="141"/>
      <c r="C1894" s="142"/>
      <c r="D1894" s="152"/>
      <c r="E1894" s="144"/>
      <c r="F1894" s="142"/>
      <c r="G1894" s="142"/>
      <c r="H1894" s="146"/>
      <c r="I1894" s="152"/>
      <c r="J1894" s="143"/>
      <c r="K1894" s="142"/>
      <c r="L1894" s="142"/>
      <c r="M1894" s="142"/>
      <c r="N1894" s="142"/>
      <c r="O1894" s="312"/>
    </row>
    <row r="1895" spans="2:15" hidden="1" x14ac:dyDescent="0.25">
      <c r="B1895" s="154" t="s">
        <v>146</v>
      </c>
      <c r="C1895" s="143">
        <f>4.52/1000</f>
        <v>4.5199999999999997E-3</v>
      </c>
      <c r="D1895" s="156">
        <f>+D1856+O1856</f>
        <v>335.25559816007853</v>
      </c>
      <c r="E1895" s="144" t="s">
        <v>112</v>
      </c>
      <c r="F1895" s="143">
        <v>401.36</v>
      </c>
      <c r="G1895" s="145">
        <f>110/1000</f>
        <v>0.11</v>
      </c>
      <c r="H1895" s="146">
        <f>+PI()*G1895^2/4</f>
        <v>9.5033177771091243E-3</v>
      </c>
      <c r="I1895" s="156">
        <f>+D1882+O1882</f>
        <v>335.29451624371944</v>
      </c>
      <c r="J1895" s="147">
        <f>+D1895</f>
        <v>335.25559816007853</v>
      </c>
      <c r="K1895" s="147">
        <f>+I1895-J1895</f>
        <v>3.8918083640908208E-2</v>
      </c>
      <c r="L1895" s="142">
        <f>(-2*POWER(2*9.81*G1895*ABS(K1895)/F1895,0.5))*(LOG10(($D$2/(3.7*G1895))+((2.51*$D$3*POWER(F1895,0.5))/(G1895*POWER(2*9.81*G1895*ABS(K1895),0.5)))))</f>
        <v>8.0916659561087054E-2</v>
      </c>
      <c r="M1895" s="146">
        <f>+IF(K1895&lt;0,-H1895*L1895,H1895*L1895)</f>
        <v>7.6897672927116558E-4</v>
      </c>
      <c r="N1895" s="142">
        <f>+M1895/K1895</f>
        <v>1.9758853913939028E-2</v>
      </c>
      <c r="O1895" s="311">
        <f>2*M1899/N1899</f>
        <v>1.5352470505452696E-4</v>
      </c>
    </row>
    <row r="1896" spans="2:15" hidden="1" x14ac:dyDescent="0.25">
      <c r="B1896" s="141"/>
      <c r="C1896" s="142"/>
      <c r="D1896" s="152"/>
      <c r="E1896" s="144" t="s">
        <v>167</v>
      </c>
      <c r="F1896" s="143">
        <v>249.85</v>
      </c>
      <c r="G1896" s="145">
        <f>75/1000</f>
        <v>7.4999999999999997E-2</v>
      </c>
      <c r="H1896" s="146">
        <f>+PI()*G1896^2/4</f>
        <v>4.4178646691106467E-3</v>
      </c>
      <c r="I1896" s="156">
        <f>+D1891+O1891</f>
        <v>334.90319625937821</v>
      </c>
      <c r="J1896" s="147">
        <f>+D1895</f>
        <v>335.25559816007853</v>
      </c>
      <c r="K1896" s="147">
        <f>+I1896-J1896</f>
        <v>-0.35240190070032895</v>
      </c>
      <c r="L1896" s="142">
        <f>(-2*POWER(2*9.81*G1896*ABS(K1896)/F1896,0.5))*(LOG10(($D$2/(3.7*G1896))+((2.51*$D$3*POWER(F1896,0.5))/(G1896*POWER(2*9.81*G1896*ABS(K1896),0.5)))))</f>
        <v>0.28486840478394376</v>
      </c>
      <c r="M1896" s="146">
        <f>+IF(K1896&lt;0,-H1896*L1896,H1896*L1896)</f>
        <v>-1.2585100608408955E-3</v>
      </c>
      <c r="N1896" s="142">
        <f>+M1896/K1896</f>
        <v>3.5712351674036268E-3</v>
      </c>
      <c r="O1896" s="311"/>
    </row>
    <row r="1897" spans="2:15" hidden="1" x14ac:dyDescent="0.25">
      <c r="B1897" s="141"/>
      <c r="C1897" s="142"/>
      <c r="D1897" s="152"/>
      <c r="E1897" s="144" t="s">
        <v>140</v>
      </c>
      <c r="F1897" s="143">
        <v>298.01</v>
      </c>
      <c r="G1897" s="145">
        <f>63/1000</f>
        <v>6.3E-2</v>
      </c>
      <c r="H1897" s="146">
        <f>+PI()*G1897^2/4</f>
        <v>3.1172453105244723E-3</v>
      </c>
      <c r="I1897" s="156">
        <f>+D1862+O1862</f>
        <v>335.21669702643646</v>
      </c>
      <c r="J1897" s="147">
        <f>+D1895</f>
        <v>335.25559816007853</v>
      </c>
      <c r="K1897" s="147">
        <f>+I1897-J1897</f>
        <v>-3.8901133642070818E-2</v>
      </c>
      <c r="L1897" s="142">
        <f>(-2*POWER(2*9.81*G1897*ABS(K1897)/F1897,0.5))*(LOG10(($D$2/(3.7*G1897))+((2.51*$D$3*POWER(F1897,0.5))/(G1897*POWER(2*9.81*G1897*ABS(K1897),0.5)))))</f>
        <v>6.3470029363141597E-2</v>
      </c>
      <c r="M1897" s="146">
        <f>+IF(K1897&lt;0,-H1897*L1897,H1897*L1897)</f>
        <v>-1.9785165139110371E-4</v>
      </c>
      <c r="N1897" s="142">
        <f>+M1897/K1897</f>
        <v>5.0860124851768076E-3</v>
      </c>
      <c r="O1897" s="311"/>
    </row>
    <row r="1898" spans="2:15" hidden="1" x14ac:dyDescent="0.25">
      <c r="B1898" s="141"/>
      <c r="C1898" s="142"/>
      <c r="D1898" s="142"/>
      <c r="E1898" s="144" t="s">
        <v>168</v>
      </c>
      <c r="F1898" s="143">
        <v>184.94</v>
      </c>
      <c r="G1898" s="145">
        <f>110/1000</f>
        <v>0.11</v>
      </c>
      <c r="H1898" s="146">
        <f>+PI()*G1898^2/4</f>
        <v>9.5033177771091243E-3</v>
      </c>
      <c r="I1898" s="156">
        <f>+D1870+O1870</f>
        <v>335.77442043590207</v>
      </c>
      <c r="J1898" s="147">
        <f>+D1895</f>
        <v>335.25559816007853</v>
      </c>
      <c r="K1898" s="147">
        <f>+I1898-J1898</f>
        <v>0.51882227582353835</v>
      </c>
      <c r="L1898" s="142">
        <f>(-2*POWER(2*9.81*G1898*ABS(K1898)/F1898,0.5))*(LOG10(($D$2/(3.7*G1898))+((2.51*$D$3*POWER(F1898,0.5))/(G1898*POWER(2*9.81*G1898*ABS(K1898),0.5)))))</f>
        <v>0.54826506778290374</v>
      </c>
      <c r="M1898" s="146">
        <f>+IF(K1898&lt;0,-H1898*L1898,H1898*L1898)</f>
        <v>5.2103371652292077E-3</v>
      </c>
      <c r="N1898" s="142">
        <f>+M1898/K1898</f>
        <v>1.0042624243453544E-2</v>
      </c>
      <c r="O1898" s="311"/>
    </row>
    <row r="1899" spans="2:15" ht="15.75" hidden="1" x14ac:dyDescent="0.3">
      <c r="B1899" s="141"/>
      <c r="C1899" s="142"/>
      <c r="D1899" s="142"/>
      <c r="E1899" s="142"/>
      <c r="F1899" s="142"/>
      <c r="G1899" s="142"/>
      <c r="H1899" s="146"/>
      <c r="I1899" s="152"/>
      <c r="J1899" s="143"/>
      <c r="K1899" s="142"/>
      <c r="L1899" s="149" t="s">
        <v>166</v>
      </c>
      <c r="M1899" s="150">
        <f>+SUM(M1895:M1898)-C1895</f>
        <v>2.9521822683745147E-6</v>
      </c>
      <c r="N1899" s="151">
        <f>+SUM(N1895:N1898)</f>
        <v>3.8458725809973004E-2</v>
      </c>
      <c r="O1899" s="312"/>
    </row>
    <row r="1900" spans="2:15" hidden="1" x14ac:dyDescent="0.25">
      <c r="B1900" s="141"/>
      <c r="C1900" s="142"/>
      <c r="D1900" s="142"/>
      <c r="E1900" s="142"/>
      <c r="F1900" s="142"/>
      <c r="G1900" s="142"/>
      <c r="H1900" s="146"/>
      <c r="I1900" s="142"/>
      <c r="J1900" s="143"/>
      <c r="K1900" s="142"/>
      <c r="L1900" s="142"/>
      <c r="M1900" s="142"/>
      <c r="N1900" s="142"/>
      <c r="O1900" s="312"/>
    </row>
    <row r="1901" spans="2:15" hidden="1" x14ac:dyDescent="0.25">
      <c r="B1901" s="154" t="s">
        <v>147</v>
      </c>
      <c r="C1901" s="142">
        <f>0.79/1000</f>
        <v>7.9000000000000001E-4</v>
      </c>
      <c r="D1901" s="147">
        <f>+D1862+O1862</f>
        <v>335.21669702643646</v>
      </c>
      <c r="E1901" s="144" t="s">
        <v>140</v>
      </c>
      <c r="F1901" s="143">
        <v>298.01</v>
      </c>
      <c r="G1901" s="143">
        <f>63/1000</f>
        <v>6.3E-2</v>
      </c>
      <c r="H1901" s="146">
        <f>+PI()*G1901^2/4</f>
        <v>3.1172453105244723E-3</v>
      </c>
      <c r="I1901" s="147">
        <f>+D1895+O1895</f>
        <v>335.2557516847836</v>
      </c>
      <c r="J1901" s="147">
        <f>+D1901</f>
        <v>335.21669702643646</v>
      </c>
      <c r="K1901" s="147">
        <f>+I1901-J1901</f>
        <v>3.9054658347140503E-2</v>
      </c>
      <c r="L1901" s="142">
        <f>(-2*POWER(2*9.81*G1901*ABS(K1901)/F1901,0.5))*(LOG10(($D$2/(3.7*G1901))+((2.51*$D$3*POWER(F1901,0.5))/(G1901*POWER(2*9.81*G1901*ABS(K1901),0.5)))))</f>
        <v>6.3616876579286816E-2</v>
      </c>
      <c r="M1901" s="146">
        <f>+IF(K1901&lt;0,-H1901*L1901,H1901*L1901)</f>
        <v>1.9830941018699597E-4</v>
      </c>
      <c r="N1901" s="142">
        <f>+M1901/K1901</f>
        <v>5.0777402384193631E-3</v>
      </c>
      <c r="O1901" s="311">
        <f>2*M1903/N1903</f>
        <v>1.5485970310312097E-4</v>
      </c>
    </row>
    <row r="1902" spans="2:15" hidden="1" x14ac:dyDescent="0.25">
      <c r="B1902" s="141"/>
      <c r="C1902" s="142"/>
      <c r="D1902" s="142"/>
      <c r="E1902" s="144" t="s">
        <v>169</v>
      </c>
      <c r="F1902" s="143">
        <v>119.71</v>
      </c>
      <c r="G1902" s="143">
        <f>63/1000</f>
        <v>6.3E-2</v>
      </c>
      <c r="H1902" s="146">
        <f>+PI()*G1902^2/4</f>
        <v>3.1172453105244723E-3</v>
      </c>
      <c r="I1902" s="147">
        <f>+D1866+O1866</f>
        <v>335.32018123173941</v>
      </c>
      <c r="J1902" s="147">
        <f>+D1901</f>
        <v>335.21669702643646</v>
      </c>
      <c r="K1902" s="147">
        <f>+I1902-J1902</f>
        <v>0.10348420530294788</v>
      </c>
      <c r="L1902" s="142">
        <f>(-2*POWER(2*9.81*G1902*ABS(K1902)/F1902,0.5))*(LOG10(($D$2/(3.7*G1902))+((2.51*$D$3*POWER(F1902,0.5))/(G1902*POWER(2*9.81*G1902*ABS(K1902),0.5)))))</f>
        <v>0.19008035789337577</v>
      </c>
      <c r="M1902" s="146">
        <f>+IF(K1902&lt;0,-H1902*L1902,H1902*L1902)</f>
        <v>5.9252710426593901E-4</v>
      </c>
      <c r="N1902" s="142">
        <f>+M1902/K1902</f>
        <v>5.7257733441671418E-3</v>
      </c>
      <c r="O1902" s="311"/>
    </row>
    <row r="1903" spans="2:15" ht="15.75" hidden="1" x14ac:dyDescent="0.3">
      <c r="B1903" s="141"/>
      <c r="C1903" s="142"/>
      <c r="D1903" s="142"/>
      <c r="E1903" s="142"/>
      <c r="F1903" s="142"/>
      <c r="G1903" s="142"/>
      <c r="H1903" s="146"/>
      <c r="I1903" s="142"/>
      <c r="J1903" s="142"/>
      <c r="K1903" s="142"/>
      <c r="L1903" s="149" t="s">
        <v>166</v>
      </c>
      <c r="M1903" s="150">
        <f>+SUM(M1901:M1902)-C1901</f>
        <v>8.3651445293494043E-7</v>
      </c>
      <c r="N1903" s="151">
        <f>+SUM(N1901:N1902)</f>
        <v>1.0803513582586504E-2</v>
      </c>
      <c r="O1903" s="312"/>
    </row>
    <row r="1904" spans="2:15" hidden="1" x14ac:dyDescent="0.25">
      <c r="B1904" s="141"/>
      <c r="C1904" s="142"/>
      <c r="D1904" s="142"/>
      <c r="E1904" s="142"/>
      <c r="F1904" s="142"/>
      <c r="G1904" s="142"/>
      <c r="H1904" s="146"/>
      <c r="I1904" s="142"/>
      <c r="J1904" s="142"/>
      <c r="K1904" s="142"/>
      <c r="L1904" s="142"/>
      <c r="M1904" s="142"/>
      <c r="N1904" s="142"/>
      <c r="O1904" s="312"/>
    </row>
    <row r="1905" spans="2:15" hidden="1" x14ac:dyDescent="0.25">
      <c r="B1905" s="154" t="s">
        <v>148</v>
      </c>
      <c r="C1905" s="142">
        <f>0.76/1000</f>
        <v>7.6000000000000004E-4</v>
      </c>
      <c r="D1905" s="147">
        <f>+D1866+O1866</f>
        <v>335.32018123173941</v>
      </c>
      <c r="E1905" s="144" t="s">
        <v>169</v>
      </c>
      <c r="F1905" s="143">
        <v>119.71</v>
      </c>
      <c r="G1905" s="143">
        <f>63/1000</f>
        <v>6.3E-2</v>
      </c>
      <c r="H1905" s="146">
        <f>+PI()*G1905^2/4</f>
        <v>3.1172453105244723E-3</v>
      </c>
      <c r="I1905" s="147">
        <f>+D1901+O1901</f>
        <v>335.21685188613958</v>
      </c>
      <c r="J1905" s="261">
        <f>+D1905</f>
        <v>335.32018123173941</v>
      </c>
      <c r="K1905" s="147">
        <f>+I1905-J1905</f>
        <v>-0.10332934559983187</v>
      </c>
      <c r="L1905" s="142">
        <f>(-2*POWER(2*9.81*G1905*ABS(K1905)/F1905,0.5))*(LOG10(($D$2/(3.7*G1905))+((2.51*$D$3*POWER(F1905,0.5))/(G1905*POWER(2*9.81*G1905*ABS(K1905),0.5)))))</f>
        <v>0.18991694730937489</v>
      </c>
      <c r="M1905" s="146">
        <f>+IF(K1905&lt;0,-H1905*L1905,H1905*L1905)</f>
        <v>-5.9201771338927216E-4</v>
      </c>
      <c r="N1905" s="142">
        <f>+M1905/K1905</f>
        <v>5.7294247820169628E-3</v>
      </c>
      <c r="O1905" s="311">
        <f>2*M1907/N1907</f>
        <v>1.462384446786754E-4</v>
      </c>
    </row>
    <row r="1906" spans="2:15" hidden="1" x14ac:dyDescent="0.25">
      <c r="B1906" s="141"/>
      <c r="C1906" s="142"/>
      <c r="D1906" s="142"/>
      <c r="E1906" s="144" t="s">
        <v>122</v>
      </c>
      <c r="F1906" s="143">
        <v>283.68</v>
      </c>
      <c r="G1906" s="143">
        <f>75/1000</f>
        <v>7.4999999999999997E-2</v>
      </c>
      <c r="H1906" s="146">
        <f>+PI()*G1906^2/4</f>
        <v>4.4178646691106467E-3</v>
      </c>
      <c r="I1906" s="147">
        <f>+D1870+O1870</f>
        <v>335.77442043590207</v>
      </c>
      <c r="J1906" s="261">
        <f>+D1905</f>
        <v>335.32018123173941</v>
      </c>
      <c r="K1906" s="147">
        <f>+I1906-J1906</f>
        <v>0.45423920416266128</v>
      </c>
      <c r="L1906" s="262">
        <f>(-2*POWER(2*9.81*G1906*ABS(K1906)/F1906,0.5))*(LOG10(($D$2/(3.7*G1906))+((2.51*$D$3*POWER(F1906,0.5))/(G1906*POWER(2*9.81*G1906*ABS(K1906),0.5)))))</f>
        <v>0.30617831997272404</v>
      </c>
      <c r="M1906" s="146">
        <f>+IF(K1906&lt;0,-H1906*L1906,H1906*L1906)</f>
        <v>1.3526543822551522E-3</v>
      </c>
      <c r="N1906" s="142">
        <f>+M1906/K1906</f>
        <v>2.9778459671895075E-3</v>
      </c>
      <c r="O1906" s="311"/>
    </row>
    <row r="1907" spans="2:15" ht="15.75" hidden="1" x14ac:dyDescent="0.3">
      <c r="B1907" s="141"/>
      <c r="C1907" s="142"/>
      <c r="D1907" s="142"/>
      <c r="E1907" s="142"/>
      <c r="F1907" s="142"/>
      <c r="G1907" s="142"/>
      <c r="H1907" s="142"/>
      <c r="I1907" s="142"/>
      <c r="J1907" s="142"/>
      <c r="K1907" s="142"/>
      <c r="L1907" s="149" t="s">
        <v>166</v>
      </c>
      <c r="M1907" s="150">
        <f>+SUM(M1905:M1906)-C1905</f>
        <v>6.366688658800395E-7</v>
      </c>
      <c r="N1907" s="151">
        <f>+SUM(N1905:N1906)</f>
        <v>8.7072707492064708E-3</v>
      </c>
      <c r="O1907" s="312"/>
    </row>
    <row r="1908" spans="2:15" hidden="1" x14ac:dyDescent="0.25">
      <c r="B1908" s="154"/>
      <c r="C1908" s="142"/>
      <c r="D1908" s="142"/>
      <c r="E1908" s="142"/>
      <c r="F1908" s="142"/>
      <c r="G1908" s="142"/>
      <c r="H1908" s="142"/>
      <c r="I1908" s="142"/>
      <c r="J1908" s="142"/>
      <c r="K1908" s="142"/>
      <c r="L1908" s="142"/>
      <c r="M1908" s="142"/>
      <c r="N1908" s="142"/>
      <c r="O1908" s="312"/>
    </row>
    <row r="1909" spans="2:15" hidden="1" x14ac:dyDescent="0.25">
      <c r="B1909" s="154" t="s">
        <v>142</v>
      </c>
      <c r="C1909" s="142">
        <f>3.71/1000</f>
        <v>3.7099999999999998E-3</v>
      </c>
      <c r="D1909" s="147">
        <f>+D1870+O1870</f>
        <v>335.77442043590207</v>
      </c>
      <c r="E1909" s="144" t="s">
        <v>168</v>
      </c>
      <c r="F1909" s="143">
        <v>184.94</v>
      </c>
      <c r="G1909" s="145">
        <f>110/1000</f>
        <v>0.11</v>
      </c>
      <c r="H1909" s="146">
        <f>+PI()*G1909^2/4</f>
        <v>9.5033177771091243E-3</v>
      </c>
      <c r="I1909" s="147">
        <f>+D1895+O1895</f>
        <v>335.2557516847836</v>
      </c>
      <c r="J1909" s="261">
        <f>+D1909</f>
        <v>335.77442043590207</v>
      </c>
      <c r="K1909" s="147">
        <f>+I1909-J1909</f>
        <v>-0.51866875111846866</v>
      </c>
      <c r="L1909" s="262">
        <f>(-2*POWER(2*9.81*G1909*ABS(K1909)/F1909,0.5))*(LOG10(($D$2/(3.7*G1909))+((2.51*$D$3*POWER(F1909,0.5))/(G1909*POWER(2*9.81*G1909*ABS(K1909),0.5)))))</f>
        <v>0.54817406648528222</v>
      </c>
      <c r="M1909" s="146">
        <f>+IF(K1909&lt;0,-H1909*L1909,H1909*L1909)</f>
        <v>-5.2094723509797814E-3</v>
      </c>
      <c r="N1909" s="142">
        <f>+M1909/K1909</f>
        <v>1.0043929463161143E-2</v>
      </c>
      <c r="O1909" s="311">
        <f>2*M1912/N1912</f>
        <v>1.2305444090188552E-4</v>
      </c>
    </row>
    <row r="1910" spans="2:15" hidden="1" x14ac:dyDescent="0.25">
      <c r="B1910" s="141"/>
      <c r="C1910" s="142"/>
      <c r="D1910" s="142"/>
      <c r="E1910" s="144" t="s">
        <v>171</v>
      </c>
      <c r="F1910" s="143">
        <v>283.68</v>
      </c>
      <c r="G1910" s="143">
        <f>75/1000</f>
        <v>7.4999999999999997E-2</v>
      </c>
      <c r="H1910" s="146">
        <f>+PI()*G1910^2/4</f>
        <v>4.4178646691106467E-3</v>
      </c>
      <c r="I1910" s="147">
        <f>+D1905+O1905</f>
        <v>335.32032747018411</v>
      </c>
      <c r="J1910" s="261">
        <f>+D1909</f>
        <v>335.77442043590207</v>
      </c>
      <c r="K1910" s="147">
        <f>+I1910-J1910</f>
        <v>-0.45409296571796176</v>
      </c>
      <c r="L1910" s="262">
        <f>(-2*POWER(2*9.81*G1910*ABS(K1910)/F1910,0.5))*(LOG10(($D$2/(3.7*G1910))+((2.51*$D$3*POWER(F1910,0.5))/(G1910*POWER(2*9.81*G1910*ABS(K1910),0.5)))))</f>
        <v>0.30612229565976851</v>
      </c>
      <c r="M1910" s="146">
        <f>+IF(K1910&lt;0,-H1910*L1910,H1910*L1910)</f>
        <v>-1.3524068744223347E-3</v>
      </c>
      <c r="N1910" s="142">
        <f>+M1910/K1910</f>
        <v>2.9782599082636262E-3</v>
      </c>
      <c r="O1910" s="311"/>
    </row>
    <row r="1911" spans="2:15" hidden="1" x14ac:dyDescent="0.25">
      <c r="B1911" s="141"/>
      <c r="C1911" s="142"/>
      <c r="D1911" s="142"/>
      <c r="E1911" s="144" t="s">
        <v>170</v>
      </c>
      <c r="F1911" s="143">
        <v>372.26</v>
      </c>
      <c r="G1911" s="145">
        <f>110/1000</f>
        <v>0.11</v>
      </c>
      <c r="H1911" s="146">
        <f>+PI()*G1911^2/4</f>
        <v>9.5033177771091243E-3</v>
      </c>
      <c r="I1911" s="147">
        <v>339.29610096713299</v>
      </c>
      <c r="J1911" s="261">
        <f>+D1909</f>
        <v>335.77442043590207</v>
      </c>
      <c r="K1911" s="147">
        <f>+I1911-J1911</f>
        <v>3.5216805312309134</v>
      </c>
      <c r="L1911" s="262">
        <f>(-2*POWER(2*9.81*G1911*ABS(K1911)/F1911,0.5))*(LOG10(($D$2/(3.7*G1911))+((2.51*$D$3*POWER(F1911,0.5))/(G1911*POWER(2*9.81*G1911*ABS(K1911),0.5)))))</f>
        <v>1.0809761561612894</v>
      </c>
      <c r="M1911" s="146">
        <f>+IF(K1911&lt;0,-H1911*L1911,H1911*L1911)</f>
        <v>1.027285992147867E-2</v>
      </c>
      <c r="N1911" s="142">
        <f>+M1911/K1911</f>
        <v>2.9170334533121477E-3</v>
      </c>
      <c r="O1911" s="311"/>
    </row>
    <row r="1912" spans="2:15" ht="16.5" hidden="1" thickBot="1" x14ac:dyDescent="0.35">
      <c r="B1912" s="299"/>
      <c r="C1912" s="300"/>
      <c r="D1912" s="300"/>
      <c r="E1912" s="300"/>
      <c r="F1912" s="300"/>
      <c r="G1912" s="300"/>
      <c r="H1912" s="300"/>
      <c r="I1912" s="300"/>
      <c r="J1912" s="300"/>
      <c r="K1912" s="300"/>
      <c r="L1912" s="301" t="s">
        <v>166</v>
      </c>
      <c r="M1912" s="302">
        <f>+SUM(M1909:M1911)-C1909</f>
        <v>9.8069607655428687E-7</v>
      </c>
      <c r="N1912" s="303">
        <f>+SUM(N1909:N1911)</f>
        <v>1.5939222824736917E-2</v>
      </c>
      <c r="O1912" s="313"/>
    </row>
    <row r="1913" spans="2:15" hidden="1" x14ac:dyDescent="0.25"/>
    <row r="1914" spans="2:15" ht="15.75" hidden="1" thickBot="1" x14ac:dyDescent="0.3"/>
    <row r="1915" spans="2:15" ht="15.75" hidden="1" thickBot="1" x14ac:dyDescent="0.3">
      <c r="B1915" s="131">
        <f>+B1876+1</f>
        <v>50</v>
      </c>
      <c r="D1915" s="297"/>
    </row>
    <row r="1916" spans="2:15" ht="32.25" hidden="1" thickBot="1" x14ac:dyDescent="0.3">
      <c r="B1916" s="125" t="s">
        <v>151</v>
      </c>
      <c r="C1916" s="298" t="s">
        <v>161</v>
      </c>
      <c r="D1916" s="298" t="s">
        <v>153</v>
      </c>
      <c r="E1916" s="125" t="s">
        <v>152</v>
      </c>
      <c r="F1916" s="125" t="s">
        <v>78</v>
      </c>
      <c r="G1916" s="125" t="s">
        <v>115</v>
      </c>
      <c r="H1916" s="125" t="s">
        <v>154</v>
      </c>
      <c r="I1916" s="125" t="s">
        <v>155</v>
      </c>
      <c r="J1916" s="125" t="s">
        <v>156</v>
      </c>
      <c r="K1916" s="125" t="s">
        <v>157</v>
      </c>
      <c r="L1916" s="125" t="s">
        <v>82</v>
      </c>
      <c r="M1916" s="125" t="s">
        <v>164</v>
      </c>
      <c r="N1916" s="125" t="s">
        <v>158</v>
      </c>
      <c r="O1916" s="309" t="s">
        <v>165</v>
      </c>
    </row>
    <row r="1917" spans="2:15" hidden="1" x14ac:dyDescent="0.25">
      <c r="B1917" s="132" t="s">
        <v>127</v>
      </c>
      <c r="C1917" s="133">
        <f>2.97/1000</f>
        <v>2.97E-3</v>
      </c>
      <c r="D1917" s="134">
        <f>+D1878+O1878</f>
        <v>336.46329472425958</v>
      </c>
      <c r="E1917" s="135" t="s">
        <v>110</v>
      </c>
      <c r="F1917" s="136">
        <v>310.83</v>
      </c>
      <c r="G1917" s="137">
        <f>110/1000</f>
        <v>0.11</v>
      </c>
      <c r="H1917" s="138">
        <f>+PI()*G1917^2/4</f>
        <v>9.5033177771091243E-3</v>
      </c>
      <c r="I1917" s="134">
        <v>339.29610096713299</v>
      </c>
      <c r="J1917" s="134">
        <f>+D1917</f>
        <v>336.46329472425958</v>
      </c>
      <c r="K1917" s="134">
        <f>+I1917-J1917</f>
        <v>2.8328062428734029</v>
      </c>
      <c r="L1917" s="133">
        <f>(-2*POWER(2*9.81*G1917*ABS(K1917)/F1917,0.5))*(LOG10(($D$2/(3.7*G1917))+((2.51*$D$3*POWER(F1917,0.5))/(G1917*POWER(2*9.81*G1917*ABS(K1917),0.5)))))</f>
        <v>1.0587669844479317</v>
      </c>
      <c r="M1917" s="139">
        <f>+IF(K1917&lt;0,-H1917*L1917,H1917*L1917)</f>
        <v>1.0061799105120249E-2</v>
      </c>
      <c r="N1917" s="133">
        <f>+M1917/K1917</f>
        <v>3.5518839773927692E-3</v>
      </c>
      <c r="O1917" s="310">
        <f>2*M1919/N1919</f>
        <v>1.0047741076180781E-4</v>
      </c>
    </row>
    <row r="1918" spans="2:15" hidden="1" x14ac:dyDescent="0.25">
      <c r="B1918" s="141"/>
      <c r="C1918" s="142"/>
      <c r="D1918" s="143"/>
      <c r="E1918" s="144" t="s">
        <v>138</v>
      </c>
      <c r="F1918" s="143">
        <v>240.22</v>
      </c>
      <c r="G1918" s="145">
        <f>110/1000</f>
        <v>0.11</v>
      </c>
      <c r="H1918" s="146">
        <f>+PI()*G1918^2/4</f>
        <v>9.5033177771091243E-3</v>
      </c>
      <c r="I1918" s="147">
        <f>+D1882+O1882</f>
        <v>335.29451624371944</v>
      </c>
      <c r="J1918" s="147">
        <f>+D1917</f>
        <v>336.46329472425958</v>
      </c>
      <c r="K1918" s="147">
        <f>+I1918-J1918</f>
        <v>-1.1687784805401407</v>
      </c>
      <c r="L1918" s="142">
        <f>(-2*POWER(2*9.81*G1918*ABS(K1918)/F1918,0.5))*(LOG10(($D$2/(3.7*G1918))+((2.51*$D$3*POWER(F1918,0.5))/(G1918*POWER(2*9.81*G1918*ABS(K1918),0.5)))))</f>
        <v>0.74619369957781145</v>
      </c>
      <c r="M1918" s="146">
        <f>+IF(K1918&lt;0,-H1918*L1918,H1918*L1918)</f>
        <v>-7.0913158503646406E-3</v>
      </c>
      <c r="N1918" s="142">
        <f>+M1918/K1918</f>
        <v>6.0672881717393117E-3</v>
      </c>
      <c r="O1918" s="311"/>
    </row>
    <row r="1919" spans="2:15" ht="15.75" hidden="1" x14ac:dyDescent="0.3">
      <c r="B1919" s="141"/>
      <c r="C1919" s="142"/>
      <c r="D1919" s="143"/>
      <c r="E1919" s="144"/>
      <c r="F1919" s="143"/>
      <c r="G1919" s="145"/>
      <c r="H1919" s="146"/>
      <c r="I1919" s="147"/>
      <c r="J1919" s="147"/>
      <c r="K1919" s="147"/>
      <c r="L1919" s="149" t="s">
        <v>166</v>
      </c>
      <c r="M1919" s="150">
        <f>+SUM(M1917:M1918)-C1917</f>
        <v>4.832547556084428E-7</v>
      </c>
      <c r="N1919" s="151">
        <f>+SUM(N1917:N1918)</f>
        <v>9.6191721491320804E-3</v>
      </c>
      <c r="O1919" s="311"/>
    </row>
    <row r="1920" spans="2:15" hidden="1" x14ac:dyDescent="0.25">
      <c r="B1920" s="141"/>
      <c r="C1920" s="142"/>
      <c r="D1920" s="143"/>
      <c r="E1920" s="144"/>
      <c r="F1920" s="142"/>
      <c r="G1920" s="142"/>
      <c r="H1920" s="146"/>
      <c r="I1920" s="152"/>
      <c r="J1920" s="142"/>
      <c r="K1920" s="142"/>
      <c r="L1920" s="142"/>
      <c r="M1920" s="142"/>
      <c r="N1920" s="142"/>
      <c r="O1920" s="312"/>
    </row>
    <row r="1921" spans="2:15" hidden="1" x14ac:dyDescent="0.25">
      <c r="B1921" s="154" t="s">
        <v>128</v>
      </c>
      <c r="C1921" s="142">
        <f>3.73/1000</f>
        <v>3.7299999999999998E-3</v>
      </c>
      <c r="D1921" s="147">
        <f>+D1882+O1882</f>
        <v>335.29451624371944</v>
      </c>
      <c r="E1921" s="144" t="s">
        <v>138</v>
      </c>
      <c r="F1921" s="143">
        <v>240.22</v>
      </c>
      <c r="G1921" s="155">
        <f>110/1000</f>
        <v>0.11</v>
      </c>
      <c r="H1921" s="146">
        <f>+PI()*G1921^2/4</f>
        <v>9.5033177771091243E-3</v>
      </c>
      <c r="I1921" s="156">
        <f>+D1917+O1917</f>
        <v>336.46339520167032</v>
      </c>
      <c r="J1921" s="147">
        <f>+D1921</f>
        <v>335.29451624371944</v>
      </c>
      <c r="K1921" s="147">
        <f>+I1921-J1921</f>
        <v>1.1688789579508807</v>
      </c>
      <c r="L1921" s="142">
        <f>(-2*POWER(2*9.81*G1921*ABS(K1921)/F1921,0.5))*(LOG10(($D$2/(3.7*G1921))+((2.51*$D$3*POWER(F1921,0.5))/(G1921*POWER(2*9.81*G1921*ABS(K1921),0.5)))))</f>
        <v>0.74622953739921605</v>
      </c>
      <c r="M1921" s="146">
        <f>+IF(K1921&lt;0,-H1921*L1921,H1921*L1921)</f>
        <v>7.0916564285698879E-3</v>
      </c>
      <c r="N1921" s="142">
        <f>+M1921/K1921</f>
        <v>6.0670579963232581E-3</v>
      </c>
      <c r="O1921" s="311">
        <f>2*M1924/N1924</f>
        <v>1.4686031058452198E-4</v>
      </c>
    </row>
    <row r="1922" spans="2:15" hidden="1" x14ac:dyDescent="0.25">
      <c r="B1922" s="141"/>
      <c r="C1922" s="142"/>
      <c r="D1922" s="143"/>
      <c r="E1922" s="144" t="s">
        <v>139</v>
      </c>
      <c r="F1922" s="147">
        <v>237.3</v>
      </c>
      <c r="G1922" s="155">
        <f>110/1000</f>
        <v>0.11</v>
      </c>
      <c r="H1922" s="146">
        <f>+PI()*G1922^2/4</f>
        <v>9.5033177771091243E-3</v>
      </c>
      <c r="I1922" s="156">
        <f>+D1887+O1887</f>
        <v>335.10174839834269</v>
      </c>
      <c r="J1922" s="147">
        <f>+D1921</f>
        <v>335.29451624371944</v>
      </c>
      <c r="K1922" s="147">
        <f>+I1922-J1922</f>
        <v>-0.19276784537674985</v>
      </c>
      <c r="L1922" s="142">
        <f>(-2*POWER(2*9.81*G1922*ABS(K1922)/F1922,0.5))*(LOG10(($D$2/(3.7*G1922))+((2.51*$D$3*POWER(F1922,0.5))/(G1922*POWER(2*9.81*G1922*ABS(K1922),0.5)))))</f>
        <v>0.27269917381804837</v>
      </c>
      <c r="M1922" s="146">
        <f>+IF(K1922&lt;0,-H1922*L1922,H1922*L1922)</f>
        <v>-2.5915469063480302E-3</v>
      </c>
      <c r="N1922" s="142">
        <f>+M1922/K1922</f>
        <v>1.3443875462129341E-2</v>
      </c>
      <c r="O1922" s="311"/>
    </row>
    <row r="1923" spans="2:15" hidden="1" x14ac:dyDescent="0.25">
      <c r="B1923" s="141"/>
      <c r="C1923" s="142"/>
      <c r="D1923" s="143"/>
      <c r="E1923" s="144" t="s">
        <v>112</v>
      </c>
      <c r="F1923" s="143">
        <v>401.36</v>
      </c>
      <c r="G1923" s="155">
        <f>110/1000</f>
        <v>0.11</v>
      </c>
      <c r="H1923" s="146">
        <f>+PI()*G1923^2/4</f>
        <v>9.5033177771091243E-3</v>
      </c>
      <c r="I1923" s="156">
        <f>+D1895+O1895</f>
        <v>335.2557516847836</v>
      </c>
      <c r="J1923" s="147">
        <f>+D1921</f>
        <v>335.29451624371944</v>
      </c>
      <c r="K1923" s="147">
        <f>+I1923-J1923</f>
        <v>-3.8764558935838522E-2</v>
      </c>
      <c r="L1923" s="142">
        <f>(-2*POWER(2*9.81*G1923*ABS(K1923)/F1923,0.5))*(LOG10(($D$2/(3.7*G1923))+((2.51*$D$3*POWER(F1923,0.5))/(G1923*POWER(2*9.81*G1923*ABS(K1923),0.5)))))</f>
        <v>8.0732174646613725E-2</v>
      </c>
      <c r="M1923" s="146">
        <f>+IF(K1923&lt;0,-H1923*L1923,H1923*L1923)</f>
        <v>-7.6722351050384279E-4</v>
      </c>
      <c r="N1923" s="142">
        <f>+M1923/K1923</f>
        <v>1.9791880304216001E-2</v>
      </c>
      <c r="O1923" s="311"/>
    </row>
    <row r="1924" spans="2:15" ht="15.75" hidden="1" x14ac:dyDescent="0.3">
      <c r="B1924" s="141"/>
      <c r="C1924" s="142"/>
      <c r="D1924" s="143"/>
      <c r="E1924" s="144"/>
      <c r="F1924" s="143"/>
      <c r="G1924" s="155"/>
      <c r="H1924" s="146"/>
      <c r="I1924" s="156"/>
      <c r="J1924" s="147"/>
      <c r="K1924" s="147"/>
      <c r="L1924" s="149" t="s">
        <v>166</v>
      </c>
      <c r="M1924" s="150">
        <f>+SUM(M1921:M1923)-C1921</f>
        <v>2.886011718015568E-6</v>
      </c>
      <c r="N1924" s="151">
        <f>+SUM(N1921:N1923)</f>
        <v>3.9302813762668601E-2</v>
      </c>
      <c r="O1924" s="312"/>
    </row>
    <row r="1925" spans="2:15" hidden="1" x14ac:dyDescent="0.25">
      <c r="B1925" s="141"/>
      <c r="C1925" s="142"/>
      <c r="D1925" s="143"/>
      <c r="E1925" s="144"/>
      <c r="F1925" s="142"/>
      <c r="G1925" s="142"/>
      <c r="H1925" s="146"/>
      <c r="I1925" s="152"/>
      <c r="J1925" s="143"/>
      <c r="K1925" s="142"/>
      <c r="L1925" s="142"/>
      <c r="M1925" s="142"/>
      <c r="N1925" s="142"/>
      <c r="O1925" s="312"/>
    </row>
    <row r="1926" spans="2:15" hidden="1" x14ac:dyDescent="0.25">
      <c r="B1926" s="154" t="s">
        <v>141</v>
      </c>
      <c r="C1926" s="179">
        <f>1.9/1000</f>
        <v>1.9E-3</v>
      </c>
      <c r="D1926" s="147">
        <f>+D1887+O1887</f>
        <v>335.10174839834269</v>
      </c>
      <c r="E1926" s="144" t="s">
        <v>139</v>
      </c>
      <c r="F1926" s="147">
        <v>237.3</v>
      </c>
      <c r="G1926" s="155">
        <f>110/1000</f>
        <v>0.11</v>
      </c>
      <c r="H1926" s="146">
        <f>+PI()*G1926^2/4</f>
        <v>9.5033177771091243E-3</v>
      </c>
      <c r="I1926" s="156">
        <f>+D1921+O1921</f>
        <v>335.29466310403001</v>
      </c>
      <c r="J1926" s="147">
        <f>+D1926</f>
        <v>335.10174839834269</v>
      </c>
      <c r="K1926" s="147">
        <f>+I1926-J1926</f>
        <v>0.19291470568731484</v>
      </c>
      <c r="L1926" s="142">
        <f>(-2*POWER(2*9.81*G1926*ABS(K1926)/F1926,0.5))*(LOG10(($D$2/(3.7*G1926))+((2.51*$D$3*POWER(F1926,0.5))/(G1926*POWER(2*9.81*G1926*ABS(K1926),0.5)))))</f>
        <v>0.27281679368408529</v>
      </c>
      <c r="M1926" s="146">
        <f>+IF(K1926&lt;0,-H1926*L1926,H1926*L1926)</f>
        <v>2.5926646853118799E-3</v>
      </c>
      <c r="N1926" s="142">
        <f>+M1926/K1926</f>
        <v>1.3439435195335456E-2</v>
      </c>
      <c r="O1926" s="311">
        <f>2*M1928/N1928</f>
        <v>1.4861555530932698E-4</v>
      </c>
    </row>
    <row r="1927" spans="2:15" hidden="1" x14ac:dyDescent="0.25">
      <c r="B1927" s="141"/>
      <c r="C1927" s="142"/>
      <c r="D1927" s="143"/>
      <c r="E1927" s="144" t="s">
        <v>117</v>
      </c>
      <c r="F1927" s="143">
        <v>401.35</v>
      </c>
      <c r="G1927" s="143">
        <f>75/1000</f>
        <v>7.4999999999999997E-2</v>
      </c>
      <c r="H1927" s="146">
        <f>+PI()*G1927^2/4</f>
        <v>4.4178646691106467E-3</v>
      </c>
      <c r="I1927" s="156">
        <f>+D1891+O1891</f>
        <v>334.90319625937821</v>
      </c>
      <c r="J1927" s="147">
        <f>+D1926</f>
        <v>335.10174839834269</v>
      </c>
      <c r="K1927" s="147">
        <f>+I1927-J1927</f>
        <v>-0.19855213896448731</v>
      </c>
      <c r="L1927" s="142">
        <f>(-2*POWER(2*9.81*G1927*ABS(K1927)/F1927,0.5))*(LOG10(($D$2/(3.7*G1927))+((2.51*$D$3*POWER(F1927,0.5))/(G1927*POWER(2*9.81*G1927*ABS(K1927),0.5)))))</f>
        <v>0.1565025922289616</v>
      </c>
      <c r="M1927" s="146">
        <f>+IF(K1927&lt;0,-H1927*L1927,H1927*L1927)</f>
        <v>-6.9140727283255993E-4</v>
      </c>
      <c r="N1927" s="142">
        <f>+M1927/K1927</f>
        <v>3.4822454013261664E-3</v>
      </c>
      <c r="O1927" s="311"/>
    </row>
    <row r="1928" spans="2:15" ht="15.75" hidden="1" x14ac:dyDescent="0.3">
      <c r="B1928" s="141"/>
      <c r="C1928" s="142"/>
      <c r="D1928" s="143"/>
      <c r="E1928" s="144"/>
      <c r="F1928" s="142"/>
      <c r="G1928" s="142"/>
      <c r="H1928" s="146"/>
      <c r="I1928" s="152"/>
      <c r="J1928" s="143"/>
      <c r="K1928" s="142"/>
      <c r="L1928" s="149" t="s">
        <v>166</v>
      </c>
      <c r="M1928" s="150">
        <f>+SUM(M1926:M1927)-C1926</f>
        <v>1.2574124793199651E-6</v>
      </c>
      <c r="N1928" s="151">
        <f>+SUM(N1926:N1927)</f>
        <v>1.6921680596661621E-2</v>
      </c>
      <c r="O1928" s="312"/>
    </row>
    <row r="1929" spans="2:15" ht="15.75" hidden="1" x14ac:dyDescent="0.3">
      <c r="B1929" s="141"/>
      <c r="C1929" s="142"/>
      <c r="D1929" s="143"/>
      <c r="E1929" s="144"/>
      <c r="F1929" s="142"/>
      <c r="G1929" s="142"/>
      <c r="H1929" s="146"/>
      <c r="I1929" s="152"/>
      <c r="J1929" s="143"/>
      <c r="K1929" s="142"/>
      <c r="L1929" s="149"/>
      <c r="M1929" s="150"/>
      <c r="N1929" s="151"/>
      <c r="O1929" s="312"/>
    </row>
    <row r="1930" spans="2:15" hidden="1" x14ac:dyDescent="0.25">
      <c r="B1930" s="154" t="s">
        <v>145</v>
      </c>
      <c r="C1930" s="143">
        <f>1.95/1000</f>
        <v>1.9499999999999999E-3</v>
      </c>
      <c r="D1930" s="147">
        <f>+D1891+O1891</f>
        <v>334.90319625937821</v>
      </c>
      <c r="E1930" s="144" t="s">
        <v>117</v>
      </c>
      <c r="F1930" s="143">
        <v>401.35</v>
      </c>
      <c r="G1930" s="143">
        <f>75/1000</f>
        <v>7.4999999999999997E-2</v>
      </c>
      <c r="H1930" s="146">
        <f>+PI()*G1930^2/4</f>
        <v>4.4178646691106467E-3</v>
      </c>
      <c r="I1930" s="147">
        <f>+D1926+O1926</f>
        <v>335.101897013898</v>
      </c>
      <c r="J1930" s="147">
        <f>+D1930</f>
        <v>334.90319625937821</v>
      </c>
      <c r="K1930" s="147">
        <f>+I1930-J1930</f>
        <v>0.19870075451979119</v>
      </c>
      <c r="L1930" s="262">
        <f>(-2*POWER(2*9.81*G1930*ABS(K1930)/F1930,0.5))*(LOG10(($D$2/(3.7*G1930))+((2.51*$D$3*POWER(F1930,0.5))/(G1930*POWER(2*9.81*G1930*ABS(K1930),0.5)))))</f>
        <v>0.15656988500688343</v>
      </c>
      <c r="M1930" s="146">
        <f>+IF(K1930&lt;0,-H1930*L1930,H1930*L1930)</f>
        <v>6.9170456321862703E-4</v>
      </c>
      <c r="N1930" s="142">
        <f>+M1930/K1930</f>
        <v>3.4811370741409599E-3</v>
      </c>
      <c r="O1930" s="311">
        <f>2*M1932/N1932</f>
        <v>1.4933561577689126E-4</v>
      </c>
    </row>
    <row r="1931" spans="2:15" hidden="1" x14ac:dyDescent="0.25">
      <c r="B1931" s="141"/>
      <c r="C1931" s="142"/>
      <c r="D1931" s="143"/>
      <c r="E1931" s="144" t="s">
        <v>167</v>
      </c>
      <c r="F1931" s="143">
        <v>249.85</v>
      </c>
      <c r="G1931" s="143">
        <f>75/1000</f>
        <v>7.4999999999999997E-2</v>
      </c>
      <c r="H1931" s="146">
        <f>+PI()*G1931^2/4</f>
        <v>4.4178646691106467E-3</v>
      </c>
      <c r="I1931" s="147">
        <f>+D1895+O1895</f>
        <v>335.2557516847836</v>
      </c>
      <c r="J1931" s="147">
        <f>+D1930</f>
        <v>334.90319625937821</v>
      </c>
      <c r="K1931" s="147">
        <f>+I1931-J1931</f>
        <v>0.35255542540539864</v>
      </c>
      <c r="L1931" s="142">
        <f>(-2*POWER(2*9.81*G1931*ABS(K1931)/F1931,0.5))*(LOG10(($D$2/(3.7*G1931))+((2.51*$D$3*POWER(F1931,0.5))/(G1931*POWER(2*9.81*G1931*ABS(K1931),0.5)))))</f>
        <v>0.28493900700479163</v>
      </c>
      <c r="M1931" s="146">
        <f>+IF(K1931&lt;0,-H1931*L1931,H1931*L1931)</f>
        <v>1.25882197189794E-3</v>
      </c>
      <c r="N1931" s="142">
        <f>+M1931/K1931</f>
        <v>3.5705647429774704E-3</v>
      </c>
      <c r="O1931" s="311"/>
    </row>
    <row r="1932" spans="2:15" ht="15.75" hidden="1" x14ac:dyDescent="0.3">
      <c r="B1932" s="141"/>
      <c r="C1932" s="142"/>
      <c r="D1932" s="152"/>
      <c r="E1932" s="144"/>
      <c r="F1932" s="142"/>
      <c r="G1932" s="142"/>
      <c r="H1932" s="146"/>
      <c r="I1932" s="152"/>
      <c r="J1932" s="143"/>
      <c r="K1932" s="142"/>
      <c r="L1932" s="149" t="s">
        <v>166</v>
      </c>
      <c r="M1932" s="150">
        <f>+SUM(M1930:M1931)-C1930</f>
        <v>5.2653511656720192E-7</v>
      </c>
      <c r="N1932" s="151">
        <f>+SUM(N1930:N1931)</f>
        <v>7.0517018171184307E-3</v>
      </c>
      <c r="O1932" s="312"/>
    </row>
    <row r="1933" spans="2:15" hidden="1" x14ac:dyDescent="0.25">
      <c r="B1933" s="141"/>
      <c r="C1933" s="142"/>
      <c r="D1933" s="152"/>
      <c r="E1933" s="144"/>
      <c r="F1933" s="142"/>
      <c r="G1933" s="142"/>
      <c r="H1933" s="146"/>
      <c r="I1933" s="152"/>
      <c r="J1933" s="143"/>
      <c r="K1933" s="142"/>
      <c r="L1933" s="142"/>
      <c r="M1933" s="142"/>
      <c r="N1933" s="142"/>
      <c r="O1933" s="312"/>
    </row>
    <row r="1934" spans="2:15" hidden="1" x14ac:dyDescent="0.25">
      <c r="B1934" s="154" t="s">
        <v>146</v>
      </c>
      <c r="C1934" s="143">
        <f>4.52/1000</f>
        <v>4.5199999999999997E-3</v>
      </c>
      <c r="D1934" s="156">
        <f>+D1895+O1895</f>
        <v>335.2557516847836</v>
      </c>
      <c r="E1934" s="144" t="s">
        <v>112</v>
      </c>
      <c r="F1934" s="143">
        <v>401.36</v>
      </c>
      <c r="G1934" s="145">
        <f>110/1000</f>
        <v>0.11</v>
      </c>
      <c r="H1934" s="146">
        <f>+PI()*G1934^2/4</f>
        <v>9.5033177771091243E-3</v>
      </c>
      <c r="I1934" s="156">
        <f>+D1921+O1921</f>
        <v>335.29466310403001</v>
      </c>
      <c r="J1934" s="147">
        <f>+D1934</f>
        <v>335.2557516847836</v>
      </c>
      <c r="K1934" s="147">
        <f>+I1934-J1934</f>
        <v>3.8911419246403511E-2</v>
      </c>
      <c r="L1934" s="142">
        <f>(-2*POWER(2*9.81*G1934*ABS(K1934)/F1934,0.5))*(LOG10(($D$2/(3.7*G1934))+((2.51*$D$3*POWER(F1934,0.5))/(G1934*POWER(2*9.81*G1934*ABS(K1934),0.5)))))</f>
        <v>8.0908657757768218E-2</v>
      </c>
      <c r="M1934" s="146">
        <f>+IF(K1934&lt;0,-H1934*L1934,H1934*L1934)</f>
        <v>7.689006855914368E-4</v>
      </c>
      <c r="N1934" s="142">
        <f>+M1934/K1934</f>
        <v>1.9760283754299311E-2</v>
      </c>
      <c r="O1934" s="311">
        <f>2*M1938/N1938</f>
        <v>1.404028157354497E-4</v>
      </c>
    </row>
    <row r="1935" spans="2:15" hidden="1" x14ac:dyDescent="0.25">
      <c r="B1935" s="141"/>
      <c r="C1935" s="142"/>
      <c r="D1935" s="152"/>
      <c r="E1935" s="144" t="s">
        <v>167</v>
      </c>
      <c r="F1935" s="143">
        <v>249.85</v>
      </c>
      <c r="G1935" s="145">
        <f>75/1000</f>
        <v>7.4999999999999997E-2</v>
      </c>
      <c r="H1935" s="146">
        <f>+PI()*G1935^2/4</f>
        <v>4.4178646691106467E-3</v>
      </c>
      <c r="I1935" s="156">
        <f>+D1930+O1930</f>
        <v>334.90334559499399</v>
      </c>
      <c r="J1935" s="147">
        <f>+D1934</f>
        <v>335.2557516847836</v>
      </c>
      <c r="K1935" s="147">
        <f>+I1935-J1935</f>
        <v>-0.35240608978961063</v>
      </c>
      <c r="L1935" s="142">
        <f>(-2*POWER(2*9.81*G1935*ABS(K1935)/F1935,0.5))*(LOG10(($D$2/(3.7*G1935))+((2.51*$D$3*POWER(F1935,0.5))/(G1935*POWER(2*9.81*G1935*ABS(K1935),0.5)))))</f>
        <v>0.28487033142217755</v>
      </c>
      <c r="M1935" s="146">
        <f>+IF(K1935&lt;0,-H1935*L1935,H1935*L1935)</f>
        <v>-1.2585185724678786E-3</v>
      </c>
      <c r="N1935" s="142">
        <f>+M1935/K1935</f>
        <v>3.5712168686393149E-3</v>
      </c>
      <c r="O1935" s="311"/>
    </row>
    <row r="1936" spans="2:15" hidden="1" x14ac:dyDescent="0.25">
      <c r="B1936" s="141"/>
      <c r="C1936" s="142"/>
      <c r="D1936" s="152"/>
      <c r="E1936" s="144" t="s">
        <v>140</v>
      </c>
      <c r="F1936" s="143">
        <v>298.01</v>
      </c>
      <c r="G1936" s="145">
        <f>63/1000</f>
        <v>6.3E-2</v>
      </c>
      <c r="H1936" s="146">
        <f>+PI()*G1936^2/4</f>
        <v>3.1172453105244723E-3</v>
      </c>
      <c r="I1936" s="156">
        <f>+D1901+O1901</f>
        <v>335.21685188613958</v>
      </c>
      <c r="J1936" s="147">
        <f>+D1934</f>
        <v>335.2557516847836</v>
      </c>
      <c r="K1936" s="147">
        <f>+I1936-J1936</f>
        <v>-3.8899798644024486E-2</v>
      </c>
      <c r="L1936" s="142">
        <f>(-2*POWER(2*9.81*G1936*ABS(K1936)/F1936,0.5))*(LOG10(($D$2/(3.7*G1936))+((2.51*$D$3*POWER(F1936,0.5))/(G1936*POWER(2*9.81*G1936*ABS(K1936),0.5)))))</f>
        <v>6.3468751347994901E-2</v>
      </c>
      <c r="M1936" s="146">
        <f>+IF(K1936&lt;0,-H1936*L1936,H1936*L1936)</f>
        <v>-1.9784766750438089E-4</v>
      </c>
      <c r="N1936" s="142">
        <f>+M1936/K1936</f>
        <v>5.0860846174270074E-3</v>
      </c>
      <c r="O1936" s="311"/>
    </row>
    <row r="1937" spans="2:15" hidden="1" x14ac:dyDescent="0.25">
      <c r="B1937" s="141"/>
      <c r="C1937" s="142"/>
      <c r="D1937" s="142"/>
      <c r="E1937" s="144" t="s">
        <v>168</v>
      </c>
      <c r="F1937" s="143">
        <v>184.94</v>
      </c>
      <c r="G1937" s="145">
        <f>110/1000</f>
        <v>0.11</v>
      </c>
      <c r="H1937" s="146">
        <f>+PI()*G1937^2/4</f>
        <v>9.5033177771091243E-3</v>
      </c>
      <c r="I1937" s="156">
        <f>+D1909+O1909</f>
        <v>335.77454349034298</v>
      </c>
      <c r="J1937" s="147">
        <f>+D1934</f>
        <v>335.2557516847836</v>
      </c>
      <c r="K1937" s="147">
        <f>+I1937-J1937</f>
        <v>0.5187918055593741</v>
      </c>
      <c r="L1937" s="142">
        <f>(-2*POWER(2*9.81*G1937*ABS(K1937)/F1937,0.5))*(LOG10(($D$2/(3.7*G1937))+((2.51*$D$3*POWER(F1937,0.5))/(G1937*POWER(2*9.81*G1937*ABS(K1937),0.5)))))</f>
        <v>0.54824700758358669</v>
      </c>
      <c r="M1937" s="146">
        <f>+IF(K1937&lt;0,-H1937*L1937,H1937*L1937)</f>
        <v>5.2101655334159799E-3</v>
      </c>
      <c r="N1937" s="142">
        <f>+M1937/K1937</f>
        <v>1.0042883248316252E-2</v>
      </c>
      <c r="O1937" s="311"/>
    </row>
    <row r="1938" spans="2:15" ht="15.75" hidden="1" x14ac:dyDescent="0.3">
      <c r="B1938" s="141"/>
      <c r="C1938" s="142"/>
      <c r="D1938" s="142"/>
      <c r="E1938" s="142"/>
      <c r="F1938" s="142"/>
      <c r="G1938" s="142"/>
      <c r="H1938" s="146"/>
      <c r="I1938" s="152"/>
      <c r="J1938" s="143"/>
      <c r="K1938" s="142"/>
      <c r="L1938" s="149" t="s">
        <v>166</v>
      </c>
      <c r="M1938" s="150">
        <f>+SUM(M1934:M1937)-C1934</f>
        <v>2.699979035157736E-6</v>
      </c>
      <c r="N1938" s="151">
        <f>+SUM(N1934:N1937)</f>
        <v>3.8460468488681884E-2</v>
      </c>
      <c r="O1938" s="312"/>
    </row>
    <row r="1939" spans="2:15" hidden="1" x14ac:dyDescent="0.25">
      <c r="B1939" s="141"/>
      <c r="C1939" s="142"/>
      <c r="D1939" s="142"/>
      <c r="E1939" s="142"/>
      <c r="F1939" s="142"/>
      <c r="G1939" s="142"/>
      <c r="H1939" s="146"/>
      <c r="I1939" s="142"/>
      <c r="J1939" s="143"/>
      <c r="K1939" s="142"/>
      <c r="L1939" s="142"/>
      <c r="M1939" s="142"/>
      <c r="N1939" s="142"/>
      <c r="O1939" s="312"/>
    </row>
    <row r="1940" spans="2:15" hidden="1" x14ac:dyDescent="0.25">
      <c r="B1940" s="154" t="s">
        <v>147</v>
      </c>
      <c r="C1940" s="142">
        <f>0.79/1000</f>
        <v>7.9000000000000001E-4</v>
      </c>
      <c r="D1940" s="147">
        <f>+D1901+O1901</f>
        <v>335.21685188613958</v>
      </c>
      <c r="E1940" s="144" t="s">
        <v>140</v>
      </c>
      <c r="F1940" s="143">
        <v>298.01</v>
      </c>
      <c r="G1940" s="143">
        <f>63/1000</f>
        <v>6.3E-2</v>
      </c>
      <c r="H1940" s="146">
        <f>+PI()*G1940^2/4</f>
        <v>3.1172453105244723E-3</v>
      </c>
      <c r="I1940" s="147">
        <f>+D1934+O1934</f>
        <v>335.25589208759936</v>
      </c>
      <c r="J1940" s="147">
        <f>+D1940</f>
        <v>335.21685188613958</v>
      </c>
      <c r="K1940" s="147">
        <f>+I1940-J1940</f>
        <v>3.904020145978393E-2</v>
      </c>
      <c r="L1940" s="142">
        <f>(-2*POWER(2*9.81*G1940*ABS(K1940)/F1940,0.5))*(LOG10(($D$2/(3.7*G1940))+((2.51*$D$3*POWER(F1940,0.5))/(G1940*POWER(2*9.81*G1940*ABS(K1940),0.5)))))</f>
        <v>6.3603058994672459E-2</v>
      </c>
      <c r="M1940" s="146">
        <f>+IF(K1940&lt;0,-H1940*L1940,H1940*L1940)</f>
        <v>1.9826633738615409E-4</v>
      </c>
      <c r="N1940" s="142">
        <f>+M1940/K1940</f>
        <v>5.0785172712387791E-3</v>
      </c>
      <c r="O1940" s="311">
        <f>2*M1942/N1942</f>
        <v>1.4162475303193257E-4</v>
      </c>
    </row>
    <row r="1941" spans="2:15" hidden="1" x14ac:dyDescent="0.25">
      <c r="B1941" s="141"/>
      <c r="C1941" s="142"/>
      <c r="D1941" s="142"/>
      <c r="E1941" s="144" t="s">
        <v>169</v>
      </c>
      <c r="F1941" s="143">
        <v>119.71</v>
      </c>
      <c r="G1941" s="143">
        <f>63/1000</f>
        <v>6.3E-2</v>
      </c>
      <c r="H1941" s="146">
        <f>+PI()*G1941^2/4</f>
        <v>3.1172453105244723E-3</v>
      </c>
      <c r="I1941" s="147">
        <f>+D1905+O1905</f>
        <v>335.32032747018411</v>
      </c>
      <c r="J1941" s="147">
        <f>+D1940</f>
        <v>335.21685188613958</v>
      </c>
      <c r="K1941" s="147">
        <f>+I1941-J1941</f>
        <v>0.10347558404453139</v>
      </c>
      <c r="L1941" s="142">
        <f>(-2*POWER(2*9.81*G1941*ABS(K1941)/F1941,0.5))*(LOG10(($D$2/(3.7*G1941))+((2.51*$D$3*POWER(F1941,0.5))/(G1941*POWER(2*9.81*G1941*ABS(K1941),0.5)))))</f>
        <v>0.19007126339685704</v>
      </c>
      <c r="M1941" s="146">
        <f>+IF(K1941&lt;0,-H1941*L1941,H1941*L1941)</f>
        <v>5.9249875448931435E-4</v>
      </c>
      <c r="N1941" s="142">
        <f>+M1941/K1941</f>
        <v>5.7259764219772724E-3</v>
      </c>
      <c r="O1941" s="311"/>
    </row>
    <row r="1942" spans="2:15" ht="15.75" hidden="1" x14ac:dyDescent="0.3">
      <c r="B1942" s="141"/>
      <c r="C1942" s="142"/>
      <c r="D1942" s="142"/>
      <c r="E1942" s="142"/>
      <c r="F1942" s="142"/>
      <c r="G1942" s="142"/>
      <c r="H1942" s="146"/>
      <c r="I1942" s="142"/>
      <c r="J1942" s="142"/>
      <c r="K1942" s="142"/>
      <c r="L1942" s="149" t="s">
        <v>166</v>
      </c>
      <c r="M1942" s="150">
        <f>+SUM(M1940:M1941)-C1940</f>
        <v>7.6509187546839816E-7</v>
      </c>
      <c r="N1942" s="151">
        <f>+SUM(N1940:N1941)</f>
        <v>1.0804493693216052E-2</v>
      </c>
      <c r="O1942" s="312"/>
    </row>
    <row r="1943" spans="2:15" hidden="1" x14ac:dyDescent="0.25">
      <c r="B1943" s="141"/>
      <c r="C1943" s="142"/>
      <c r="D1943" s="142"/>
      <c r="E1943" s="142"/>
      <c r="F1943" s="142"/>
      <c r="G1943" s="142"/>
      <c r="H1943" s="146"/>
      <c r="I1943" s="142"/>
      <c r="J1943" s="142"/>
      <c r="K1943" s="142"/>
      <c r="L1943" s="142"/>
      <c r="M1943" s="142"/>
      <c r="N1943" s="142"/>
      <c r="O1943" s="312"/>
    </row>
    <row r="1944" spans="2:15" hidden="1" x14ac:dyDescent="0.25">
      <c r="B1944" s="154" t="s">
        <v>148</v>
      </c>
      <c r="C1944" s="142">
        <f>0.76/1000</f>
        <v>7.6000000000000004E-4</v>
      </c>
      <c r="D1944" s="147">
        <f>+D1905+O1905</f>
        <v>335.32032747018411</v>
      </c>
      <c r="E1944" s="144" t="s">
        <v>169</v>
      </c>
      <c r="F1944" s="143">
        <v>119.71</v>
      </c>
      <c r="G1944" s="143">
        <f>63/1000</f>
        <v>6.3E-2</v>
      </c>
      <c r="H1944" s="146">
        <f>+PI()*G1944^2/4</f>
        <v>3.1172453105244723E-3</v>
      </c>
      <c r="I1944" s="147">
        <f>+D1940+O1940</f>
        <v>335.21699351089262</v>
      </c>
      <c r="J1944" s="261">
        <f>+D1944</f>
        <v>335.32032747018411</v>
      </c>
      <c r="K1944" s="147">
        <f>+I1944-J1944</f>
        <v>-0.10333395929148992</v>
      </c>
      <c r="L1944" s="142">
        <f>(-2*POWER(2*9.81*G1944*ABS(K1944)/F1944,0.5))*(LOG10(($D$2/(3.7*G1944))+((2.51*$D$3*POWER(F1944,0.5))/(G1944*POWER(2*9.81*G1944*ABS(K1944),0.5)))))</f>
        <v>0.18992181729635377</v>
      </c>
      <c r="M1944" s="146">
        <f>+IF(K1944&lt;0,-H1944*L1944,H1944*L1944)</f>
        <v>-5.920328943333444E-4</v>
      </c>
      <c r="N1944" s="142">
        <f>+M1944/K1944</f>
        <v>5.7293158840774367E-3</v>
      </c>
      <c r="O1944" s="311">
        <f>2*M1946/N1946</f>
        <v>1.3373980525129158E-4</v>
      </c>
    </row>
    <row r="1945" spans="2:15" hidden="1" x14ac:dyDescent="0.25">
      <c r="B1945" s="141"/>
      <c r="C1945" s="142"/>
      <c r="D1945" s="142"/>
      <c r="E1945" s="144" t="s">
        <v>122</v>
      </c>
      <c r="F1945" s="143">
        <v>283.68</v>
      </c>
      <c r="G1945" s="143">
        <f>75/1000</f>
        <v>7.4999999999999997E-2</v>
      </c>
      <c r="H1945" s="146">
        <f>+PI()*G1945^2/4</f>
        <v>4.4178646691106467E-3</v>
      </c>
      <c r="I1945" s="147">
        <f>+D1909+O1909</f>
        <v>335.77454349034298</v>
      </c>
      <c r="J1945" s="261">
        <f>+D1944</f>
        <v>335.32032747018411</v>
      </c>
      <c r="K1945" s="147">
        <f>+I1945-J1945</f>
        <v>0.4542160201588672</v>
      </c>
      <c r="L1945" s="262">
        <f>(-2*POWER(2*9.81*G1945*ABS(K1945)/F1945,0.5))*(LOG10(($D$2/(3.7*G1945))+((2.51*$D$3*POWER(F1945,0.5))/(G1945*POWER(2*9.81*G1945*ABS(K1945),0.5)))))</f>
        <v>0.30616943865286639</v>
      </c>
      <c r="M1945" s="146">
        <f>+IF(K1945&lt;0,-H1945*L1945,H1945*L1945)</f>
        <v>1.3526151457859379E-3</v>
      </c>
      <c r="N1945" s="142">
        <f>+M1945/K1945</f>
        <v>2.9779115789725901E-3</v>
      </c>
      <c r="O1945" s="311"/>
    </row>
    <row r="1946" spans="2:15" ht="15.75" hidden="1" x14ac:dyDescent="0.3">
      <c r="B1946" s="141"/>
      <c r="C1946" s="142"/>
      <c r="D1946" s="142"/>
      <c r="E1946" s="142"/>
      <c r="F1946" s="142"/>
      <c r="G1946" s="142"/>
      <c r="H1946" s="142"/>
      <c r="I1946" s="142"/>
      <c r="J1946" s="142"/>
      <c r="K1946" s="142"/>
      <c r="L1946" s="149" t="s">
        <v>166</v>
      </c>
      <c r="M1946" s="150">
        <f>+SUM(M1944:M1945)-C1944</f>
        <v>5.8225145259350412E-7</v>
      </c>
      <c r="N1946" s="151">
        <f>+SUM(N1944:N1945)</f>
        <v>8.7072274630500268E-3</v>
      </c>
      <c r="O1946" s="312"/>
    </row>
    <row r="1947" spans="2:15" hidden="1" x14ac:dyDescent="0.25">
      <c r="B1947" s="154"/>
      <c r="C1947" s="142"/>
      <c r="D1947" s="142"/>
      <c r="E1947" s="142"/>
      <c r="F1947" s="142"/>
      <c r="G1947" s="142"/>
      <c r="H1947" s="142"/>
      <c r="I1947" s="142"/>
      <c r="J1947" s="142"/>
      <c r="K1947" s="142"/>
      <c r="L1947" s="142"/>
      <c r="M1947" s="142"/>
      <c r="N1947" s="142"/>
      <c r="O1947" s="312"/>
    </row>
    <row r="1948" spans="2:15" hidden="1" x14ac:dyDescent="0.25">
      <c r="B1948" s="154" t="s">
        <v>142</v>
      </c>
      <c r="C1948" s="142">
        <f>3.71/1000</f>
        <v>3.7099999999999998E-3</v>
      </c>
      <c r="D1948" s="147">
        <f>+D1909+O1909</f>
        <v>335.77454349034298</v>
      </c>
      <c r="E1948" s="144" t="s">
        <v>168</v>
      </c>
      <c r="F1948" s="143">
        <v>184.94</v>
      </c>
      <c r="G1948" s="145">
        <f>110/1000</f>
        <v>0.11</v>
      </c>
      <c r="H1948" s="146">
        <f>+PI()*G1948^2/4</f>
        <v>9.5033177771091243E-3</v>
      </c>
      <c r="I1948" s="147">
        <f>+D1934+O1934</f>
        <v>335.25589208759936</v>
      </c>
      <c r="J1948" s="261">
        <f>+D1948</f>
        <v>335.77454349034298</v>
      </c>
      <c r="K1948" s="147">
        <f>+I1948-J1948</f>
        <v>-0.51865140274361465</v>
      </c>
      <c r="L1948" s="262">
        <f>(-2*POWER(2*9.81*G1948*ABS(K1948)/F1948,0.5))*(LOG10(($D$2/(3.7*G1948))+((2.51*$D$3*POWER(F1948,0.5))/(G1948*POWER(2*9.81*G1948*ABS(K1948),0.5)))))</f>
        <v>0.54816378253325238</v>
      </c>
      <c r="M1948" s="146">
        <f>+IF(K1948&lt;0,-H1948*L1948,H1948*L1948)</f>
        <v>-5.2093746193156371E-3</v>
      </c>
      <c r="N1948" s="142">
        <f>+M1948/K1948</f>
        <v>1.0044076988433001E-2</v>
      </c>
      <c r="O1948" s="311">
        <f>2*M1951/N1951</f>
        <v>1.125370794600048E-4</v>
      </c>
    </row>
    <row r="1949" spans="2:15" hidden="1" x14ac:dyDescent="0.25">
      <c r="B1949" s="141"/>
      <c r="C1949" s="142"/>
      <c r="D1949" s="142"/>
      <c r="E1949" s="144" t="s">
        <v>171</v>
      </c>
      <c r="F1949" s="143">
        <v>283.68</v>
      </c>
      <c r="G1949" s="143">
        <f>75/1000</f>
        <v>7.4999999999999997E-2</v>
      </c>
      <c r="H1949" s="146">
        <f>+PI()*G1949^2/4</f>
        <v>4.4178646691106467E-3</v>
      </c>
      <c r="I1949" s="147">
        <f>+D1944+O1944</f>
        <v>335.32046120998939</v>
      </c>
      <c r="J1949" s="261">
        <f>+D1948</f>
        <v>335.77454349034298</v>
      </c>
      <c r="K1949" s="147">
        <f>+I1949-J1949</f>
        <v>-0.45408228035358889</v>
      </c>
      <c r="L1949" s="262">
        <f>(-2*POWER(2*9.81*G1949*ABS(K1949)/F1949,0.5))*(LOG10(($D$2/(3.7*G1949))+((2.51*$D$3*POWER(F1949,0.5))/(G1949*POWER(2*9.81*G1949*ABS(K1949),0.5)))))</f>
        <v>0.30611820175857246</v>
      </c>
      <c r="M1949" s="146">
        <f>+IF(K1949&lt;0,-H1949*L1949,H1949*L1949)</f>
        <v>-1.3523887881208819E-3</v>
      </c>
      <c r="N1949" s="142">
        <f>+M1949/K1949</f>
        <v>2.9782901615711399E-3</v>
      </c>
      <c r="O1949" s="311"/>
    </row>
    <row r="1950" spans="2:15" hidden="1" x14ac:dyDescent="0.25">
      <c r="B1950" s="141"/>
      <c r="C1950" s="142"/>
      <c r="D1950" s="142"/>
      <c r="E1950" s="144" t="s">
        <v>170</v>
      </c>
      <c r="F1950" s="143">
        <v>372.26</v>
      </c>
      <c r="G1950" s="145">
        <f>110/1000</f>
        <v>0.11</v>
      </c>
      <c r="H1950" s="146">
        <f>+PI()*G1950^2/4</f>
        <v>9.5033177771091243E-3</v>
      </c>
      <c r="I1950" s="147">
        <v>339.29610096713299</v>
      </c>
      <c r="J1950" s="261">
        <f>+D1948</f>
        <v>335.77454349034298</v>
      </c>
      <c r="K1950" s="147">
        <f>+I1950-J1950</f>
        <v>3.521557476790008</v>
      </c>
      <c r="L1950" s="262">
        <f>(-2*POWER(2*9.81*G1950*ABS(K1950)/F1950,0.5))*(LOG10(($D$2/(3.7*G1950))+((2.51*$D$3*POWER(F1950,0.5))/(G1950*POWER(2*9.81*G1950*ABS(K1950),0.5)))))</f>
        <v>1.0809551503710062</v>
      </c>
      <c r="M1950" s="146">
        <f>+IF(K1950&lt;0,-H1950*L1950,H1950*L1950)</f>
        <v>1.027266029677845E-2</v>
      </c>
      <c r="N1950" s="142">
        <f>+M1950/K1950</f>
        <v>2.9170786972763682E-3</v>
      </c>
      <c r="O1950" s="311"/>
    </row>
    <row r="1951" spans="2:15" ht="16.5" hidden="1" thickBot="1" x14ac:dyDescent="0.35">
      <c r="B1951" s="299"/>
      <c r="C1951" s="300"/>
      <c r="D1951" s="300"/>
      <c r="E1951" s="300"/>
      <c r="F1951" s="300"/>
      <c r="G1951" s="300"/>
      <c r="H1951" s="300"/>
      <c r="I1951" s="300"/>
      <c r="J1951" s="300"/>
      <c r="K1951" s="300"/>
      <c r="L1951" s="301" t="s">
        <v>166</v>
      </c>
      <c r="M1951" s="302">
        <f>+SUM(M1948:M1950)-C1948</f>
        <v>8.9688934193192515E-7</v>
      </c>
      <c r="N1951" s="303">
        <f>+SUM(N1948:N1950)</f>
        <v>1.593944584728051E-2</v>
      </c>
      <c r="O1951" s="313"/>
    </row>
    <row r="1952" spans="2:15" hidden="1" x14ac:dyDescent="0.25"/>
    <row r="1953" spans="2:15" ht="15.75" hidden="1" thickBot="1" x14ac:dyDescent="0.3"/>
    <row r="1954" spans="2:15" ht="15.75" hidden="1" thickBot="1" x14ac:dyDescent="0.3">
      <c r="B1954" s="131">
        <f>+B1915+1</f>
        <v>51</v>
      </c>
      <c r="D1954" s="297"/>
    </row>
    <row r="1955" spans="2:15" ht="32.25" hidden="1" thickBot="1" x14ac:dyDescent="0.3">
      <c r="B1955" s="125" t="s">
        <v>151</v>
      </c>
      <c r="C1955" s="298" t="s">
        <v>161</v>
      </c>
      <c r="D1955" s="298" t="s">
        <v>153</v>
      </c>
      <c r="E1955" s="125" t="s">
        <v>152</v>
      </c>
      <c r="F1955" s="125" t="s">
        <v>78</v>
      </c>
      <c r="G1955" s="125" t="s">
        <v>115</v>
      </c>
      <c r="H1955" s="125" t="s">
        <v>154</v>
      </c>
      <c r="I1955" s="125" t="s">
        <v>155</v>
      </c>
      <c r="J1955" s="125" t="s">
        <v>156</v>
      </c>
      <c r="K1955" s="125" t="s">
        <v>157</v>
      </c>
      <c r="L1955" s="125" t="s">
        <v>82</v>
      </c>
      <c r="M1955" s="125" t="s">
        <v>164</v>
      </c>
      <c r="N1955" s="125" t="s">
        <v>158</v>
      </c>
      <c r="O1955" s="309" t="s">
        <v>165</v>
      </c>
    </row>
    <row r="1956" spans="2:15" hidden="1" x14ac:dyDescent="0.25">
      <c r="B1956" s="132" t="s">
        <v>127</v>
      </c>
      <c r="C1956" s="133">
        <f>2.97/1000</f>
        <v>2.97E-3</v>
      </c>
      <c r="D1956" s="134">
        <f>+D1917+O1917</f>
        <v>336.46339520167032</v>
      </c>
      <c r="E1956" s="135" t="s">
        <v>110</v>
      </c>
      <c r="F1956" s="136">
        <v>310.83</v>
      </c>
      <c r="G1956" s="137">
        <f>110/1000</f>
        <v>0.11</v>
      </c>
      <c r="H1956" s="138">
        <f>+PI()*G1956^2/4</f>
        <v>9.5033177771091243E-3</v>
      </c>
      <c r="I1956" s="134">
        <v>339.29610096713299</v>
      </c>
      <c r="J1956" s="134">
        <f>+D1956</f>
        <v>336.46339520167032</v>
      </c>
      <c r="K1956" s="134">
        <f>+I1956-J1956</f>
        <v>2.8327057654626628</v>
      </c>
      <c r="L1956" s="133">
        <f>(-2*POWER(2*9.81*G1956*ABS(K1956)/F1956,0.5))*(LOG10(($D$2/(3.7*G1956))+((2.51*$D$3*POWER(F1956,0.5))/(G1956*POWER(2*9.81*G1956*ABS(K1956),0.5)))))</f>
        <v>1.0587460944815408</v>
      </c>
      <c r="M1956" s="139">
        <f>+IF(K1956&lt;0,-H1956*L1956,H1956*L1956)</f>
        <v>1.0061600581131282E-2</v>
      </c>
      <c r="N1956" s="133">
        <f>+M1956/K1956</f>
        <v>3.5519398815810057E-3</v>
      </c>
      <c r="O1956" s="310">
        <f>2*M1958/N1958</f>
        <v>9.1888824235004574E-5</v>
      </c>
    </row>
    <row r="1957" spans="2:15" hidden="1" x14ac:dyDescent="0.25">
      <c r="B1957" s="141"/>
      <c r="C1957" s="142"/>
      <c r="D1957" s="143"/>
      <c r="E1957" s="144" t="s">
        <v>138</v>
      </c>
      <c r="F1957" s="143">
        <v>240.22</v>
      </c>
      <c r="G1957" s="145">
        <f>110/1000</f>
        <v>0.11</v>
      </c>
      <c r="H1957" s="146">
        <f>+PI()*G1957^2/4</f>
        <v>9.5033177771091243E-3</v>
      </c>
      <c r="I1957" s="147">
        <f>+D1921+O1921</f>
        <v>335.29466310403001</v>
      </c>
      <c r="J1957" s="147">
        <f>+D1956</f>
        <v>336.46339520167032</v>
      </c>
      <c r="K1957" s="147">
        <f>+I1957-J1957</f>
        <v>-1.1687320976403157</v>
      </c>
      <c r="L1957" s="142">
        <f>(-2*POWER(2*9.81*G1957*ABS(K1957)/F1957,0.5))*(LOG10(($D$2/(3.7*G1957))+((2.51*$D$3*POWER(F1957,0.5))/(G1957*POWER(2*9.81*G1957*ABS(K1957),0.5)))))</f>
        <v>0.74617715547213892</v>
      </c>
      <c r="M1957" s="146">
        <f>+IF(K1957&lt;0,-H1957*L1957,H1957*L1957)</f>
        <v>-7.0911586264710965E-3</v>
      </c>
      <c r="N1957" s="142">
        <f>+M1957/K1957</f>
        <v>6.0673944360630054E-3</v>
      </c>
      <c r="O1957" s="311"/>
    </row>
    <row r="1958" spans="2:15" ht="15.75" hidden="1" x14ac:dyDescent="0.3">
      <c r="B1958" s="141"/>
      <c r="C1958" s="142"/>
      <c r="D1958" s="143"/>
      <c r="E1958" s="144"/>
      <c r="F1958" s="143"/>
      <c r="G1958" s="145"/>
      <c r="H1958" s="146"/>
      <c r="I1958" s="147"/>
      <c r="J1958" s="147"/>
      <c r="K1958" s="147"/>
      <c r="L1958" s="149" t="s">
        <v>166</v>
      </c>
      <c r="M1958" s="150">
        <f>+SUM(M1956:M1957)-C1956</f>
        <v>4.4195466018586912E-7</v>
      </c>
      <c r="N1958" s="151">
        <f>+SUM(N1956:N1957)</f>
        <v>9.619334317644012E-3</v>
      </c>
      <c r="O1958" s="311"/>
    </row>
    <row r="1959" spans="2:15" hidden="1" x14ac:dyDescent="0.25">
      <c r="B1959" s="141"/>
      <c r="C1959" s="142"/>
      <c r="D1959" s="143"/>
      <c r="E1959" s="144"/>
      <c r="F1959" s="142"/>
      <c r="G1959" s="142"/>
      <c r="H1959" s="146"/>
      <c r="I1959" s="152"/>
      <c r="J1959" s="142"/>
      <c r="K1959" s="142"/>
      <c r="L1959" s="142"/>
      <c r="M1959" s="142"/>
      <c r="N1959" s="142"/>
      <c r="O1959" s="312"/>
    </row>
    <row r="1960" spans="2:15" hidden="1" x14ac:dyDescent="0.25">
      <c r="B1960" s="154" t="s">
        <v>128</v>
      </c>
      <c r="C1960" s="142">
        <f>3.73/1000</f>
        <v>3.7299999999999998E-3</v>
      </c>
      <c r="D1960" s="147">
        <f>+D1921+O1921</f>
        <v>335.29466310403001</v>
      </c>
      <c r="E1960" s="144" t="s">
        <v>138</v>
      </c>
      <c r="F1960" s="143">
        <v>240.22</v>
      </c>
      <c r="G1960" s="155">
        <f>110/1000</f>
        <v>0.11</v>
      </c>
      <c r="H1960" s="146">
        <f>+PI()*G1960^2/4</f>
        <v>9.5033177771091243E-3</v>
      </c>
      <c r="I1960" s="156">
        <f>+D1956+O1956</f>
        <v>336.46348709049454</v>
      </c>
      <c r="J1960" s="147">
        <f>+D1960</f>
        <v>335.29466310403001</v>
      </c>
      <c r="K1960" s="147">
        <f>+I1960-J1960</f>
        <v>1.1688239864645311</v>
      </c>
      <c r="L1960" s="142">
        <f>(-2*POWER(2*9.81*G1960*ABS(K1960)/F1960,0.5))*(LOG10(($D$2/(3.7*G1960))+((2.51*$D$3*POWER(F1960,0.5))/(G1960*POWER(2*9.81*G1960*ABS(K1960),0.5)))))</f>
        <v>0.74620993059304874</v>
      </c>
      <c r="M1960" s="146">
        <f>+IF(K1960&lt;0,-H1960*L1960,H1960*L1960)</f>
        <v>7.0914700988602862E-3</v>
      </c>
      <c r="N1960" s="142">
        <f>+M1960/K1960</f>
        <v>6.0671839224575004E-3</v>
      </c>
      <c r="O1960" s="311">
        <f>2*M1963/N1963</f>
        <v>1.3430700306647837E-4</v>
      </c>
    </row>
    <row r="1961" spans="2:15" hidden="1" x14ac:dyDescent="0.25">
      <c r="B1961" s="141"/>
      <c r="C1961" s="142"/>
      <c r="D1961" s="143"/>
      <c r="E1961" s="144" t="s">
        <v>139</v>
      </c>
      <c r="F1961" s="147">
        <v>237.3</v>
      </c>
      <c r="G1961" s="155">
        <f>110/1000</f>
        <v>0.11</v>
      </c>
      <c r="H1961" s="146">
        <f>+PI()*G1961^2/4</f>
        <v>9.5033177771091243E-3</v>
      </c>
      <c r="I1961" s="156">
        <f>+D1926+O1926</f>
        <v>335.101897013898</v>
      </c>
      <c r="J1961" s="147">
        <f>+D1960</f>
        <v>335.29466310403001</v>
      </c>
      <c r="K1961" s="147">
        <f>+I1961-J1961</f>
        <v>-0.19276609013201096</v>
      </c>
      <c r="L1961" s="142">
        <f>(-2*POWER(2*9.81*G1961*ABS(K1961)/F1961,0.5))*(LOG10(($D$2/(3.7*G1961))+((2.51*$D$3*POWER(F1961,0.5))/(G1961*POWER(2*9.81*G1961*ABS(K1961),0.5)))))</f>
        <v>0.27269776780977462</v>
      </c>
      <c r="M1961" s="146">
        <f>+IF(K1961&lt;0,-H1961*L1961,H1961*L1961)</f>
        <v>-2.5915335446046075E-3</v>
      </c>
      <c r="N1961" s="142">
        <f>+M1961/K1961</f>
        <v>1.3443928560411541E-2</v>
      </c>
      <c r="O1961" s="311"/>
    </row>
    <row r="1962" spans="2:15" hidden="1" x14ac:dyDescent="0.25">
      <c r="B1962" s="141"/>
      <c r="C1962" s="142"/>
      <c r="D1962" s="143"/>
      <c r="E1962" s="144" t="s">
        <v>112</v>
      </c>
      <c r="F1962" s="143">
        <v>401.36</v>
      </c>
      <c r="G1962" s="155">
        <f>110/1000</f>
        <v>0.11</v>
      </c>
      <c r="H1962" s="146">
        <f>+PI()*G1962^2/4</f>
        <v>9.5033177771091243E-3</v>
      </c>
      <c r="I1962" s="156">
        <f>+D1934+O1934</f>
        <v>335.25589208759936</v>
      </c>
      <c r="J1962" s="147">
        <f>+D1960</f>
        <v>335.29466310403001</v>
      </c>
      <c r="K1962" s="147">
        <f>+I1962-J1962</f>
        <v>-3.8771016430644067E-2</v>
      </c>
      <c r="L1962" s="142">
        <f>(-2*POWER(2*9.81*G1962*ABS(K1962)/F1962,0.5))*(LOG10(($D$2/(3.7*G1962))+((2.51*$D$3*POWER(F1962,0.5))/(G1962*POWER(2*9.81*G1962*ABS(K1962),0.5)))))</f>
        <v>8.0739940744941355E-2</v>
      </c>
      <c r="M1962" s="146">
        <f>+IF(K1962&lt;0,-H1962*L1962,H1962*L1962)</f>
        <v>-7.6729731420413852E-4</v>
      </c>
      <c r="N1962" s="142">
        <f>+M1962/K1962</f>
        <v>1.9790487452830293E-2</v>
      </c>
      <c r="O1962" s="311"/>
    </row>
    <row r="1963" spans="2:15" ht="15.75" hidden="1" x14ac:dyDescent="0.3">
      <c r="B1963" s="141"/>
      <c r="C1963" s="142"/>
      <c r="D1963" s="143"/>
      <c r="E1963" s="144"/>
      <c r="F1963" s="143"/>
      <c r="G1963" s="155"/>
      <c r="H1963" s="146"/>
      <c r="I1963" s="156"/>
      <c r="J1963" s="147"/>
      <c r="K1963" s="147"/>
      <c r="L1963" s="149" t="s">
        <v>166</v>
      </c>
      <c r="M1963" s="150">
        <f>+SUM(M1960:M1962)-C1960</f>
        <v>2.639240051540738E-6</v>
      </c>
      <c r="N1963" s="151">
        <f>+SUM(N1960:N1962)</f>
        <v>3.930159993569933E-2</v>
      </c>
      <c r="O1963" s="312"/>
    </row>
    <row r="1964" spans="2:15" hidden="1" x14ac:dyDescent="0.25">
      <c r="B1964" s="141"/>
      <c r="C1964" s="142"/>
      <c r="D1964" s="143"/>
      <c r="E1964" s="144"/>
      <c r="F1964" s="142"/>
      <c r="G1964" s="142"/>
      <c r="H1964" s="146"/>
      <c r="I1964" s="152"/>
      <c r="J1964" s="143"/>
      <c r="K1964" s="142"/>
      <c r="L1964" s="142"/>
      <c r="M1964" s="142"/>
      <c r="N1964" s="142"/>
      <c r="O1964" s="312"/>
    </row>
    <row r="1965" spans="2:15" hidden="1" x14ac:dyDescent="0.25">
      <c r="B1965" s="154" t="s">
        <v>141</v>
      </c>
      <c r="C1965" s="179">
        <f>1.9/1000</f>
        <v>1.9E-3</v>
      </c>
      <c r="D1965" s="147">
        <f>+D1926+O1926</f>
        <v>335.101897013898</v>
      </c>
      <c r="E1965" s="144" t="s">
        <v>139</v>
      </c>
      <c r="F1965" s="147">
        <v>237.3</v>
      </c>
      <c r="G1965" s="155">
        <f>110/1000</f>
        <v>0.11</v>
      </c>
      <c r="H1965" s="146">
        <f>+PI()*G1965^2/4</f>
        <v>9.5033177771091243E-3</v>
      </c>
      <c r="I1965" s="156">
        <f>+D1960+O1960</f>
        <v>335.29479741103307</v>
      </c>
      <c r="J1965" s="147">
        <f>+D1965</f>
        <v>335.101897013898</v>
      </c>
      <c r="K1965" s="147">
        <f>+I1965-J1965</f>
        <v>0.19290039713507667</v>
      </c>
      <c r="L1965" s="142">
        <f>(-2*POWER(2*9.81*G1965*ABS(K1965)/F1965,0.5))*(LOG10(($D$2/(3.7*G1965))+((2.51*$D$3*POWER(F1965,0.5))/(G1965*POWER(2*9.81*G1965*ABS(K1965),0.5)))))</f>
        <v>0.2728053357589903</v>
      </c>
      <c r="M1965" s="146">
        <f>+IF(K1965&lt;0,-H1965*L1965,H1965*L1965)</f>
        <v>2.592555797008636E-3</v>
      </c>
      <c r="N1965" s="142">
        <f>+M1965/K1965</f>
        <v>1.3439867597541665E-2</v>
      </c>
      <c r="O1965" s="311">
        <f>2*M1967/N1967</f>
        <v>1.3591263159684052E-4</v>
      </c>
    </row>
    <row r="1966" spans="2:15" hidden="1" x14ac:dyDescent="0.25">
      <c r="B1966" s="141"/>
      <c r="C1966" s="142"/>
      <c r="D1966" s="143"/>
      <c r="E1966" s="144" t="s">
        <v>117</v>
      </c>
      <c r="F1966" s="143">
        <v>401.35</v>
      </c>
      <c r="G1966" s="143">
        <f>75/1000</f>
        <v>7.4999999999999997E-2</v>
      </c>
      <c r="H1966" s="146">
        <f>+PI()*G1966^2/4</f>
        <v>4.4178646691106467E-3</v>
      </c>
      <c r="I1966" s="156">
        <f>+D1930+O1930</f>
        <v>334.90334559499399</v>
      </c>
      <c r="J1966" s="147">
        <f>+D1965</f>
        <v>335.101897013898</v>
      </c>
      <c r="K1966" s="147">
        <f>+I1966-J1966</f>
        <v>-0.19855141890400319</v>
      </c>
      <c r="L1966" s="142">
        <f>(-2*POWER(2*9.81*G1966*ABS(K1966)/F1966,0.5))*(LOG10(($D$2/(3.7*G1966))+((2.51*$D$3*POWER(F1966,0.5))/(G1966*POWER(2*9.81*G1966*ABS(K1966),0.5)))))</f>
        <v>0.1565022661338733</v>
      </c>
      <c r="M1966" s="146">
        <f>+IF(K1966&lt;0,-H1966*L1966,H1966*L1966)</f>
        <v>-6.9140583218859058E-4</v>
      </c>
      <c r="N1966" s="142">
        <f>+M1966/K1966</f>
        <v>3.4822507741577792E-3</v>
      </c>
      <c r="O1966" s="311"/>
    </row>
    <row r="1967" spans="2:15" ht="15.75" hidden="1" x14ac:dyDescent="0.3">
      <c r="B1967" s="141"/>
      <c r="C1967" s="142"/>
      <c r="D1967" s="143"/>
      <c r="E1967" s="144"/>
      <c r="F1967" s="142"/>
      <c r="G1967" s="142"/>
      <c r="H1967" s="146"/>
      <c r="I1967" s="152"/>
      <c r="J1967" s="143"/>
      <c r="K1967" s="142"/>
      <c r="L1967" s="149" t="s">
        <v>166</v>
      </c>
      <c r="M1967" s="150">
        <f>+SUM(M1965:M1966)-C1965</f>
        <v>1.1499648200454567E-6</v>
      </c>
      <c r="N1967" s="151">
        <f>+SUM(N1965:N1966)</f>
        <v>1.6922118371699445E-2</v>
      </c>
      <c r="O1967" s="312"/>
    </row>
    <row r="1968" spans="2:15" ht="15.75" hidden="1" x14ac:dyDescent="0.3">
      <c r="B1968" s="141"/>
      <c r="C1968" s="142"/>
      <c r="D1968" s="143"/>
      <c r="E1968" s="144"/>
      <c r="F1968" s="142"/>
      <c r="G1968" s="142"/>
      <c r="H1968" s="146"/>
      <c r="I1968" s="152"/>
      <c r="J1968" s="143"/>
      <c r="K1968" s="142"/>
      <c r="L1968" s="149"/>
      <c r="M1968" s="150"/>
      <c r="N1968" s="151"/>
      <c r="O1968" s="312"/>
    </row>
    <row r="1969" spans="2:15" hidden="1" x14ac:dyDescent="0.25">
      <c r="B1969" s="154" t="s">
        <v>145</v>
      </c>
      <c r="C1969" s="143">
        <f>1.95/1000</f>
        <v>1.9499999999999999E-3</v>
      </c>
      <c r="D1969" s="147">
        <f>+D1930+O1930</f>
        <v>334.90334559499399</v>
      </c>
      <c r="E1969" s="144" t="s">
        <v>117</v>
      </c>
      <c r="F1969" s="143">
        <v>401.35</v>
      </c>
      <c r="G1969" s="143">
        <f>75/1000</f>
        <v>7.4999999999999997E-2</v>
      </c>
      <c r="H1969" s="146">
        <f>+PI()*G1969^2/4</f>
        <v>4.4178646691106467E-3</v>
      </c>
      <c r="I1969" s="147">
        <f>+D1965+O1965</f>
        <v>335.1020329265296</v>
      </c>
      <c r="J1969" s="147">
        <f>+D1969</f>
        <v>334.90334559499399</v>
      </c>
      <c r="K1969" s="147">
        <f>+I1969-J1969</f>
        <v>0.19868733153560925</v>
      </c>
      <c r="L1969" s="262">
        <f>(-2*POWER(2*9.81*G1969*ABS(K1969)/F1969,0.5))*(LOG10(($D$2/(3.7*G1969))+((2.51*$D$3*POWER(F1969,0.5))/(G1969*POWER(2*9.81*G1969*ABS(K1969),0.5)))))</f>
        <v>0.15656380801131986</v>
      </c>
      <c r="M1969" s="146">
        <f>+IF(K1969&lt;0,-H1969*L1969,H1969*L1969)</f>
        <v>6.9167771587463238E-4</v>
      </c>
      <c r="N1969" s="142">
        <f>+M1969/K1969</f>
        <v>3.4812371303636343E-3</v>
      </c>
      <c r="O1969" s="311">
        <f>2*M1971/N1971</f>
        <v>1.3657169657035681E-4</v>
      </c>
    </row>
    <row r="1970" spans="2:15" hidden="1" x14ac:dyDescent="0.25">
      <c r="B1970" s="141"/>
      <c r="C1970" s="142"/>
      <c r="D1970" s="143"/>
      <c r="E1970" s="144" t="s">
        <v>167</v>
      </c>
      <c r="F1970" s="143">
        <v>249.85</v>
      </c>
      <c r="G1970" s="143">
        <f>75/1000</f>
        <v>7.4999999999999997E-2</v>
      </c>
      <c r="H1970" s="146">
        <f>+PI()*G1970^2/4</f>
        <v>4.4178646691106467E-3</v>
      </c>
      <c r="I1970" s="147">
        <f>+D1934+O1934</f>
        <v>335.25589208759936</v>
      </c>
      <c r="J1970" s="147">
        <f>+D1969</f>
        <v>334.90334559499399</v>
      </c>
      <c r="K1970" s="147">
        <f>+I1970-J1970</f>
        <v>0.35254649260537008</v>
      </c>
      <c r="L1970" s="142">
        <f>(-2*POWER(2*9.81*G1970*ABS(K1970)/F1970,0.5))*(LOG10(($D$2/(3.7*G1970))+((2.51*$D$3*POWER(F1970,0.5))/(G1970*POWER(2*9.81*G1970*ABS(K1970),0.5)))))</f>
        <v>0.28493489940120509</v>
      </c>
      <c r="M1970" s="146">
        <f>+IF(K1970&lt;0,-H1970*L1970,H1970*L1970)</f>
        <v>1.2588038250611804E-3</v>
      </c>
      <c r="N1970" s="142">
        <f>+M1970/K1970</f>
        <v>3.570603740115059E-3</v>
      </c>
      <c r="O1970" s="311"/>
    </row>
    <row r="1971" spans="2:15" ht="15.75" hidden="1" x14ac:dyDescent="0.3">
      <c r="B1971" s="141"/>
      <c r="C1971" s="142"/>
      <c r="D1971" s="152"/>
      <c r="E1971" s="144"/>
      <c r="F1971" s="142"/>
      <c r="G1971" s="142"/>
      <c r="H1971" s="146"/>
      <c r="I1971" s="152"/>
      <c r="J1971" s="143"/>
      <c r="K1971" s="142"/>
      <c r="L1971" s="149" t="s">
        <v>166</v>
      </c>
      <c r="M1971" s="150">
        <f>+SUM(M1969:M1970)-C1969</f>
        <v>4.8154093581272844E-7</v>
      </c>
      <c r="N1971" s="151">
        <f>+SUM(N1969:N1970)</f>
        <v>7.0518408704786928E-3</v>
      </c>
      <c r="O1971" s="312"/>
    </row>
    <row r="1972" spans="2:15" hidden="1" x14ac:dyDescent="0.25">
      <c r="B1972" s="141"/>
      <c r="C1972" s="142"/>
      <c r="D1972" s="152"/>
      <c r="E1972" s="144"/>
      <c r="F1972" s="142"/>
      <c r="G1972" s="142"/>
      <c r="H1972" s="146"/>
      <c r="I1972" s="152"/>
      <c r="J1972" s="143"/>
      <c r="K1972" s="142"/>
      <c r="L1972" s="142"/>
      <c r="M1972" s="142"/>
      <c r="N1972" s="142"/>
      <c r="O1972" s="312"/>
    </row>
    <row r="1973" spans="2:15" hidden="1" x14ac:dyDescent="0.25">
      <c r="B1973" s="154" t="s">
        <v>146</v>
      </c>
      <c r="C1973" s="143">
        <f>4.52/1000</f>
        <v>4.5199999999999997E-3</v>
      </c>
      <c r="D1973" s="156">
        <f>+D1934+O1934</f>
        <v>335.25589208759936</v>
      </c>
      <c r="E1973" s="144" t="s">
        <v>112</v>
      </c>
      <c r="F1973" s="143">
        <v>401.36</v>
      </c>
      <c r="G1973" s="145">
        <f>110/1000</f>
        <v>0.11</v>
      </c>
      <c r="H1973" s="146">
        <f>+PI()*G1973^2/4</f>
        <v>9.5033177771091243E-3</v>
      </c>
      <c r="I1973" s="156">
        <f>+D1960+O1960</f>
        <v>335.29479741103307</v>
      </c>
      <c r="J1973" s="147">
        <f>+D1973</f>
        <v>335.25589208759936</v>
      </c>
      <c r="K1973" s="147">
        <f>+I1973-J1973</f>
        <v>3.8905323433709782E-2</v>
      </c>
      <c r="L1973" s="142">
        <f>(-2*POWER(2*9.81*G1973*ABS(K1973)/F1973,0.5))*(LOG10(($D$2/(3.7*G1973))+((2.51*$D$3*POWER(F1973,0.5))/(G1973*POWER(2*9.81*G1973*ABS(K1973),0.5)))))</f>
        <v>8.090133811935063E-2</v>
      </c>
      <c r="M1973" s="146">
        <f>+IF(K1973&lt;0,-H1973*L1973,H1973*L1973)</f>
        <v>7.6883112474154087E-4</v>
      </c>
      <c r="N1973" s="142">
        <f>+M1973/K1973</f>
        <v>1.976159190789253E-2</v>
      </c>
      <c r="O1973" s="311">
        <f>2*M1977/N1977</f>
        <v>1.2840265143545786E-4</v>
      </c>
    </row>
    <row r="1974" spans="2:15" hidden="1" x14ac:dyDescent="0.25">
      <c r="B1974" s="141"/>
      <c r="C1974" s="142"/>
      <c r="D1974" s="152"/>
      <c r="E1974" s="144" t="s">
        <v>167</v>
      </c>
      <c r="F1974" s="143">
        <v>249.85</v>
      </c>
      <c r="G1974" s="145">
        <f>75/1000</f>
        <v>7.4999999999999997E-2</v>
      </c>
      <c r="H1974" s="146">
        <f>+PI()*G1974^2/4</f>
        <v>4.4178646691106467E-3</v>
      </c>
      <c r="I1974" s="156">
        <f>+D1969+O1969</f>
        <v>334.90348216669054</v>
      </c>
      <c r="J1974" s="147">
        <f>+D1973</f>
        <v>335.25589208759936</v>
      </c>
      <c r="K1974" s="147">
        <f>+I1974-J1974</f>
        <v>-0.35240992090882628</v>
      </c>
      <c r="L1974" s="142">
        <f>(-2*POWER(2*9.81*G1974*ABS(K1974)/F1974,0.5))*(LOG10(($D$2/(3.7*G1974))+((2.51*$D$3*POWER(F1974,0.5))/(G1974*POWER(2*9.81*G1974*ABS(K1974),0.5)))))</f>
        <v>0.28487209341465841</v>
      </c>
      <c r="M1974" s="146">
        <f>+IF(K1974&lt;0,-H1974*L1974,H1974*L1974)</f>
        <v>-1.2585263567122071E-3</v>
      </c>
      <c r="N1974" s="142">
        <f>+M1974/K1974</f>
        <v>3.5712001338288279E-3</v>
      </c>
      <c r="O1974" s="311"/>
    </row>
    <row r="1975" spans="2:15" hidden="1" x14ac:dyDescent="0.25">
      <c r="B1975" s="141"/>
      <c r="C1975" s="142"/>
      <c r="D1975" s="152"/>
      <c r="E1975" s="144" t="s">
        <v>140</v>
      </c>
      <c r="F1975" s="143">
        <v>298.01</v>
      </c>
      <c r="G1975" s="145">
        <f>63/1000</f>
        <v>6.3E-2</v>
      </c>
      <c r="H1975" s="146">
        <f>+PI()*G1975^2/4</f>
        <v>3.1172453105244723E-3</v>
      </c>
      <c r="I1975" s="156">
        <f>+D1940+O1940</f>
        <v>335.21699351089262</v>
      </c>
      <c r="J1975" s="147">
        <f>+D1973</f>
        <v>335.25589208759936</v>
      </c>
      <c r="K1975" s="147">
        <f>+I1975-J1975</f>
        <v>-3.889857670674246E-2</v>
      </c>
      <c r="L1975" s="142">
        <f>(-2*POWER(2*9.81*G1975*ABS(K1975)/F1975,0.5))*(LOG10(($D$2/(3.7*G1975))+((2.51*$D$3*POWER(F1975,0.5))/(G1975*POWER(2*9.81*G1975*ABS(K1975),0.5)))))</f>
        <v>6.3467581551353278E-2</v>
      </c>
      <c r="M1975" s="146">
        <f>+IF(K1975&lt;0,-H1975*L1975,H1975*L1975)</f>
        <v>-1.9784402096128552E-4</v>
      </c>
      <c r="N1975" s="142">
        <f>+M1975/K1975</f>
        <v>5.086150643835571E-3</v>
      </c>
      <c r="O1975" s="311"/>
    </row>
    <row r="1976" spans="2:15" hidden="1" x14ac:dyDescent="0.25">
      <c r="B1976" s="141"/>
      <c r="C1976" s="142"/>
      <c r="D1976" s="142"/>
      <c r="E1976" s="144" t="s">
        <v>168</v>
      </c>
      <c r="F1976" s="143">
        <v>184.94</v>
      </c>
      <c r="G1976" s="145">
        <f>110/1000</f>
        <v>0.11</v>
      </c>
      <c r="H1976" s="146">
        <f>+PI()*G1976^2/4</f>
        <v>9.5033177771091243E-3</v>
      </c>
      <c r="I1976" s="156">
        <f>+D1948+O1948</f>
        <v>335.77465602742245</v>
      </c>
      <c r="J1976" s="147">
        <f>+D1973</f>
        <v>335.25589208759936</v>
      </c>
      <c r="K1976" s="147">
        <f>+I1976-J1976</f>
        <v>0.51876393982308855</v>
      </c>
      <c r="L1976" s="142">
        <f>(-2*POWER(2*9.81*G1976*ABS(K1976)/F1976,0.5))*(LOG10(($D$2/(3.7*G1976))+((2.51*$D$3*POWER(F1976,0.5))/(G1976*POWER(2*9.81*G1976*ABS(K1976),0.5)))))</f>
        <v>0.54823049071390861</v>
      </c>
      <c r="M1976" s="146">
        <f>+IF(K1976&lt;0,-H1976*L1976,H1976*L1976)</f>
        <v>5.2100085683547464E-3</v>
      </c>
      <c r="N1976" s="142">
        <f>+M1976/K1976</f>
        <v>1.0043120133083054E-2</v>
      </c>
      <c r="O1976" s="311"/>
    </row>
    <row r="1977" spans="2:15" ht="15.75" hidden="1" x14ac:dyDescent="0.3">
      <c r="B1977" s="141"/>
      <c r="C1977" s="142"/>
      <c r="D1977" s="142"/>
      <c r="E1977" s="142"/>
      <c r="F1977" s="142"/>
      <c r="G1977" s="142"/>
      <c r="H1977" s="146"/>
      <c r="I1977" s="152"/>
      <c r="J1977" s="143"/>
      <c r="K1977" s="142"/>
      <c r="L1977" s="149" t="s">
        <v>166</v>
      </c>
      <c r="M1977" s="150">
        <f>+SUM(M1973:M1976)-C1973</f>
        <v>2.4693154227952568E-6</v>
      </c>
      <c r="N1977" s="151">
        <f>+SUM(N1973:N1976)</f>
        <v>3.846206281863998E-2</v>
      </c>
      <c r="O1977" s="312"/>
    </row>
    <row r="1978" spans="2:15" hidden="1" x14ac:dyDescent="0.25">
      <c r="B1978" s="141"/>
      <c r="C1978" s="142"/>
      <c r="D1978" s="142"/>
      <c r="E1978" s="142"/>
      <c r="F1978" s="142"/>
      <c r="G1978" s="142"/>
      <c r="H1978" s="146"/>
      <c r="I1978" s="142"/>
      <c r="J1978" s="143"/>
      <c r="K1978" s="142"/>
      <c r="L1978" s="142"/>
      <c r="M1978" s="142"/>
      <c r="N1978" s="142"/>
      <c r="O1978" s="312"/>
    </row>
    <row r="1979" spans="2:15" hidden="1" x14ac:dyDescent="0.25">
      <c r="B1979" s="154" t="s">
        <v>147</v>
      </c>
      <c r="C1979" s="142">
        <f>0.79/1000</f>
        <v>7.9000000000000001E-4</v>
      </c>
      <c r="D1979" s="147">
        <f>+D1940+O1940</f>
        <v>335.21699351089262</v>
      </c>
      <c r="E1979" s="144" t="s">
        <v>140</v>
      </c>
      <c r="F1979" s="143">
        <v>298.01</v>
      </c>
      <c r="G1979" s="143">
        <f>63/1000</f>
        <v>6.3E-2</v>
      </c>
      <c r="H1979" s="146">
        <f>+PI()*G1979^2/4</f>
        <v>3.1172453105244723E-3</v>
      </c>
      <c r="I1979" s="147">
        <f>+D1973+O1973</f>
        <v>335.25602049025082</v>
      </c>
      <c r="J1979" s="147">
        <f>+D1979</f>
        <v>335.21699351089262</v>
      </c>
      <c r="K1979" s="147">
        <f>+I1979-J1979</f>
        <v>3.9026979358197877E-2</v>
      </c>
      <c r="L1979" s="142">
        <f>(-2*POWER(2*9.81*G1979*ABS(K1979)/F1979,0.5))*(LOG10(($D$2/(3.7*G1979))+((2.51*$D$3*POWER(F1979,0.5))/(G1979*POWER(2*9.81*G1979*ABS(K1979),0.5)))))</f>
        <v>6.3590419682281171E-2</v>
      </c>
      <c r="M1979" s="146">
        <f>+IF(K1979&lt;0,-H1979*L1979,H1979*L1979)</f>
        <v>1.9822693754887409E-4</v>
      </c>
      <c r="N1979" s="142">
        <f>+M1979/K1979</f>
        <v>5.0792282879365399E-3</v>
      </c>
      <c r="O1979" s="311">
        <f>2*M1981/N1981</f>
        <v>1.2952102291923407E-4</v>
      </c>
    </row>
    <row r="1980" spans="2:15" hidden="1" x14ac:dyDescent="0.25">
      <c r="B1980" s="141"/>
      <c r="C1980" s="142"/>
      <c r="D1980" s="142"/>
      <c r="E1980" s="144" t="s">
        <v>169</v>
      </c>
      <c r="F1980" s="143">
        <v>119.71</v>
      </c>
      <c r="G1980" s="143">
        <f>63/1000</f>
        <v>6.3E-2</v>
      </c>
      <c r="H1980" s="146">
        <f>+PI()*G1980^2/4</f>
        <v>3.1172453105244723E-3</v>
      </c>
      <c r="I1980" s="147">
        <f>+D1944+O1944</f>
        <v>335.32046120998939</v>
      </c>
      <c r="J1980" s="147">
        <f>+D1979</f>
        <v>335.21699351089262</v>
      </c>
      <c r="K1980" s="147">
        <f>+I1980-J1980</f>
        <v>0.10346769909676823</v>
      </c>
      <c r="L1980" s="142">
        <f>(-2*POWER(2*9.81*G1980*ABS(K1980)/F1980,0.5))*(LOG10(($D$2/(3.7*G1980))+((2.51*$D$3*POWER(F1980,0.5))/(G1980*POWER(2*9.81*G1980*ABS(K1980),0.5)))))</f>
        <v>0.19006294533953286</v>
      </c>
      <c r="M1980" s="146">
        <f>+IF(K1980&lt;0,-H1980*L1980,H1980*L1980)</f>
        <v>5.9247282506412794E-4</v>
      </c>
      <c r="N1980" s="142">
        <f>+M1980/K1980</f>
        <v>5.726162176565049E-3</v>
      </c>
      <c r="O1980" s="311"/>
    </row>
    <row r="1981" spans="2:15" ht="15.75" hidden="1" x14ac:dyDescent="0.3">
      <c r="B1981" s="141"/>
      <c r="C1981" s="142"/>
      <c r="D1981" s="142"/>
      <c r="E1981" s="142"/>
      <c r="F1981" s="142"/>
      <c r="G1981" s="142"/>
      <c r="H1981" s="146"/>
      <c r="I1981" s="142"/>
      <c r="J1981" s="142"/>
      <c r="K1981" s="142"/>
      <c r="L1981" s="149" t="s">
        <v>166</v>
      </c>
      <c r="M1981" s="150">
        <f>+SUM(M1979:M1980)-C1979</f>
        <v>6.9976261300199166E-7</v>
      </c>
      <c r="N1981" s="151">
        <f>+SUM(N1979:N1980)</f>
        <v>1.0805390464501588E-2</v>
      </c>
      <c r="O1981" s="312"/>
    </row>
    <row r="1982" spans="2:15" hidden="1" x14ac:dyDescent="0.25">
      <c r="B1982" s="141"/>
      <c r="C1982" s="142"/>
      <c r="D1982" s="142"/>
      <c r="E1982" s="142"/>
      <c r="F1982" s="142"/>
      <c r="G1982" s="142"/>
      <c r="H1982" s="146"/>
      <c r="I1982" s="142"/>
      <c r="J1982" s="142"/>
      <c r="K1982" s="142"/>
      <c r="L1982" s="142"/>
      <c r="M1982" s="142"/>
      <c r="N1982" s="142"/>
      <c r="O1982" s="312"/>
    </row>
    <row r="1983" spans="2:15" hidden="1" x14ac:dyDescent="0.25">
      <c r="B1983" s="154" t="s">
        <v>148</v>
      </c>
      <c r="C1983" s="142">
        <f>0.76/1000</f>
        <v>7.6000000000000004E-4</v>
      </c>
      <c r="D1983" s="147">
        <f>+D1944+O1944</f>
        <v>335.32046120998939</v>
      </c>
      <c r="E1983" s="144" t="s">
        <v>169</v>
      </c>
      <c r="F1983" s="143">
        <v>119.71</v>
      </c>
      <c r="G1983" s="143">
        <f>63/1000</f>
        <v>6.3E-2</v>
      </c>
      <c r="H1983" s="146">
        <f>+PI()*G1983^2/4</f>
        <v>3.1172453105244723E-3</v>
      </c>
      <c r="I1983" s="147">
        <f>+D1979+O1979</f>
        <v>335.21712303191555</v>
      </c>
      <c r="J1983" s="261">
        <f>+D1983</f>
        <v>335.32046120998939</v>
      </c>
      <c r="K1983" s="147">
        <f>+I1983-J1983</f>
        <v>-0.10333817807384094</v>
      </c>
      <c r="L1983" s="142">
        <f>(-2*POWER(2*9.81*G1983*ABS(K1983)/F1983,0.5))*(LOG10(($D$2/(3.7*G1983))+((2.51*$D$3*POWER(F1983,0.5))/(G1983*POWER(2*9.81*G1983*ABS(K1983),0.5)))))</f>
        <v>0.18992627035349752</v>
      </c>
      <c r="M1983" s="146">
        <f>+IF(K1983&lt;0,-H1983*L1983,H1983*L1983)</f>
        <v>-5.920467756048432E-4</v>
      </c>
      <c r="N1983" s="142">
        <f>+M1983/K1983</f>
        <v>5.7292163132757427E-3</v>
      </c>
      <c r="O1983" s="311">
        <f>2*M1985/N1985</f>
        <v>1.2230953296531462E-4</v>
      </c>
    </row>
    <row r="1984" spans="2:15" hidden="1" x14ac:dyDescent="0.25">
      <c r="B1984" s="141"/>
      <c r="C1984" s="142"/>
      <c r="D1984" s="142"/>
      <c r="E1984" s="144" t="s">
        <v>122</v>
      </c>
      <c r="F1984" s="143">
        <v>283.68</v>
      </c>
      <c r="G1984" s="143">
        <f>75/1000</f>
        <v>7.4999999999999997E-2</v>
      </c>
      <c r="H1984" s="146">
        <f>+PI()*G1984^2/4</f>
        <v>4.4178646691106467E-3</v>
      </c>
      <c r="I1984" s="147">
        <f>+D1948+O1948</f>
        <v>335.77465602742245</v>
      </c>
      <c r="J1984" s="261">
        <f>+D1983</f>
        <v>335.32046120998939</v>
      </c>
      <c r="K1984" s="147">
        <f>+I1984-J1984</f>
        <v>0.45419481743306278</v>
      </c>
      <c r="L1984" s="262">
        <f>(-2*POWER(2*9.81*G1984*ABS(K1984)/F1984,0.5))*(LOG10(($D$2/(3.7*G1984))+((2.51*$D$3*POWER(F1984,0.5))/(G1984*POWER(2*9.81*G1984*ABS(K1984),0.5)))))</f>
        <v>0.30616131614550801</v>
      </c>
      <c r="M1984" s="146">
        <f>+IF(K1984&lt;0,-H1984*L1984,H1984*L1984)</f>
        <v>1.352579261647655E-3</v>
      </c>
      <c r="N1984" s="142">
        <f>+M1984/K1984</f>
        <v>2.977971587813179E-3</v>
      </c>
      <c r="O1984" s="311"/>
    </row>
    <row r="1985" spans="2:15" ht="15.75" hidden="1" x14ac:dyDescent="0.3">
      <c r="B1985" s="141"/>
      <c r="C1985" s="142"/>
      <c r="D1985" s="142"/>
      <c r="E1985" s="142"/>
      <c r="F1985" s="142"/>
      <c r="G1985" s="142"/>
      <c r="H1985" s="142"/>
      <c r="I1985" s="142"/>
      <c r="J1985" s="142"/>
      <c r="K1985" s="142"/>
      <c r="L1985" s="149" t="s">
        <v>166</v>
      </c>
      <c r="M1985" s="150">
        <f>+SUM(M1983:M1984)-C1983</f>
        <v>5.3248604281171206E-7</v>
      </c>
      <c r="N1985" s="151">
        <f>+SUM(N1983:N1984)</f>
        <v>8.7071879010889221E-3</v>
      </c>
      <c r="O1985" s="312"/>
    </row>
    <row r="1986" spans="2:15" hidden="1" x14ac:dyDescent="0.25">
      <c r="B1986" s="154"/>
      <c r="C1986" s="142"/>
      <c r="D1986" s="142"/>
      <c r="E1986" s="142"/>
      <c r="F1986" s="142"/>
      <c r="G1986" s="142"/>
      <c r="H1986" s="142"/>
      <c r="I1986" s="142"/>
      <c r="J1986" s="142"/>
      <c r="K1986" s="142"/>
      <c r="L1986" s="142"/>
      <c r="M1986" s="142"/>
      <c r="N1986" s="142"/>
      <c r="O1986" s="312"/>
    </row>
    <row r="1987" spans="2:15" hidden="1" x14ac:dyDescent="0.25">
      <c r="B1987" s="154" t="s">
        <v>142</v>
      </c>
      <c r="C1987" s="142">
        <f>3.71/1000</f>
        <v>3.7099999999999998E-3</v>
      </c>
      <c r="D1987" s="147">
        <f>+D1948+O1948</f>
        <v>335.77465602742245</v>
      </c>
      <c r="E1987" s="144" t="s">
        <v>168</v>
      </c>
      <c r="F1987" s="143">
        <v>184.94</v>
      </c>
      <c r="G1987" s="145">
        <f>110/1000</f>
        <v>0.11</v>
      </c>
      <c r="H1987" s="146">
        <f>+PI()*G1987^2/4</f>
        <v>9.5033177771091243E-3</v>
      </c>
      <c r="I1987" s="147">
        <f>+D1973+O1973</f>
        <v>335.25602049025082</v>
      </c>
      <c r="J1987" s="261">
        <f>+D1987</f>
        <v>335.77465602742245</v>
      </c>
      <c r="K1987" s="147">
        <f>+I1987-J1987</f>
        <v>-0.51863553717163313</v>
      </c>
      <c r="L1987" s="262">
        <f>(-2*POWER(2*9.81*G1987*ABS(K1987)/F1987,0.5))*(LOG10(($D$2/(3.7*G1987))+((2.51*$D$3*POWER(F1987,0.5))/(G1987*POWER(2*9.81*G1987*ABS(K1987),0.5)))))</f>
        <v>0.54815437743826845</v>
      </c>
      <c r="M1987" s="146">
        <f>+IF(K1987&lt;0,-H1987*L1987,H1987*L1987)</f>
        <v>-5.2092852397092812E-3</v>
      </c>
      <c r="N1987" s="142">
        <f>+M1987/K1987</f>
        <v>1.0044211910579821E-2</v>
      </c>
      <c r="O1987" s="311">
        <f>2*M1990/N1990</f>
        <v>1.0291876101279818E-4</v>
      </c>
    </row>
    <row r="1988" spans="2:15" hidden="1" x14ac:dyDescent="0.25">
      <c r="B1988" s="141"/>
      <c r="C1988" s="142"/>
      <c r="D1988" s="142"/>
      <c r="E1988" s="144" t="s">
        <v>171</v>
      </c>
      <c r="F1988" s="143">
        <v>283.68</v>
      </c>
      <c r="G1988" s="143">
        <f>75/1000</f>
        <v>7.4999999999999997E-2</v>
      </c>
      <c r="H1988" s="146">
        <f>+PI()*G1988^2/4</f>
        <v>4.4178646691106467E-3</v>
      </c>
      <c r="I1988" s="147">
        <f>+D1983+O1983</f>
        <v>335.32058351952236</v>
      </c>
      <c r="J1988" s="261">
        <f>+D1987</f>
        <v>335.77465602742245</v>
      </c>
      <c r="K1988" s="147">
        <f>+I1988-J1988</f>
        <v>-0.45407250790009357</v>
      </c>
      <c r="L1988" s="262">
        <f>(-2*POWER(2*9.81*G1988*ABS(K1988)/F1988,0.5))*(LOG10(($D$2/(3.7*G1988))+((2.51*$D$3*POWER(F1988,0.5))/(G1988*POWER(2*9.81*G1988*ABS(K1988),0.5)))))</f>
        <v>0.30611445758527922</v>
      </c>
      <c r="M1988" s="146">
        <f>+IF(K1988&lt;0,-H1988*L1988,H1988*L1988)</f>
        <v>-1.3523722468699747E-3</v>
      </c>
      <c r="N1988" s="142">
        <f>+M1988/K1988</f>
        <v>2.9783178310533783E-3</v>
      </c>
      <c r="O1988" s="311"/>
    </row>
    <row r="1989" spans="2:15" hidden="1" x14ac:dyDescent="0.25">
      <c r="B1989" s="141"/>
      <c r="C1989" s="142"/>
      <c r="D1989" s="142"/>
      <c r="E1989" s="144" t="s">
        <v>170</v>
      </c>
      <c r="F1989" s="143">
        <v>372.26</v>
      </c>
      <c r="G1989" s="145">
        <f>110/1000</f>
        <v>0.11</v>
      </c>
      <c r="H1989" s="146">
        <f>+PI()*G1989^2/4</f>
        <v>9.5033177771091243E-3</v>
      </c>
      <c r="I1989" s="147">
        <v>339.29610096713299</v>
      </c>
      <c r="J1989" s="261">
        <f>+D1987</f>
        <v>335.77465602742245</v>
      </c>
      <c r="K1989" s="147">
        <f>+I1989-J1989</f>
        <v>3.5214449397105341</v>
      </c>
      <c r="L1989" s="262">
        <f>(-2*POWER(2*9.81*G1989*ABS(K1989)/F1989,0.5))*(LOG10(($D$2/(3.7*G1989))+((2.51*$D$3*POWER(F1989,0.5))/(G1989*POWER(2*9.81*G1989*ABS(K1989),0.5)))))</f>
        <v>1.0809359396386748</v>
      </c>
      <c r="M1989" s="146">
        <f>+IF(K1989&lt;0,-H1989*L1989,H1989*L1989)</f>
        <v>1.0272477731084374E-2</v>
      </c>
      <c r="N1989" s="142">
        <f>+M1989/K1989</f>
        <v>2.9171200762630072E-3</v>
      </c>
      <c r="O1989" s="311"/>
    </row>
    <row r="1990" spans="2:15" ht="16.5" hidden="1" thickBot="1" x14ac:dyDescent="0.35">
      <c r="B1990" s="299"/>
      <c r="C1990" s="300"/>
      <c r="D1990" s="300"/>
      <c r="E1990" s="300"/>
      <c r="F1990" s="300"/>
      <c r="G1990" s="300"/>
      <c r="H1990" s="300"/>
      <c r="I1990" s="300"/>
      <c r="J1990" s="300"/>
      <c r="K1990" s="300"/>
      <c r="L1990" s="301" t="s">
        <v>166</v>
      </c>
      <c r="M1990" s="302">
        <f>+SUM(M1987:M1989)-C1987</f>
        <v>8.2024450511787583E-7</v>
      </c>
      <c r="N1990" s="303">
        <f>+SUM(N1987:N1989)</f>
        <v>1.5939649817896206E-2</v>
      </c>
      <c r="O1990" s="313"/>
    </row>
    <row r="1991" spans="2:15" hidden="1" x14ac:dyDescent="0.25"/>
    <row r="1992" spans="2:15" ht="15.75" hidden="1" thickBot="1" x14ac:dyDescent="0.3"/>
    <row r="1993" spans="2:15" ht="15.75" hidden="1" thickBot="1" x14ac:dyDescent="0.3">
      <c r="B1993" s="131">
        <f>+B1954+1</f>
        <v>52</v>
      </c>
      <c r="D1993" s="297"/>
    </row>
    <row r="1994" spans="2:15" ht="32.25" hidden="1" thickBot="1" x14ac:dyDescent="0.3">
      <c r="B1994" s="125" t="s">
        <v>151</v>
      </c>
      <c r="C1994" s="298" t="s">
        <v>161</v>
      </c>
      <c r="D1994" s="298" t="s">
        <v>153</v>
      </c>
      <c r="E1994" s="125" t="s">
        <v>152</v>
      </c>
      <c r="F1994" s="125" t="s">
        <v>78</v>
      </c>
      <c r="G1994" s="125" t="s">
        <v>115</v>
      </c>
      <c r="H1994" s="125" t="s">
        <v>154</v>
      </c>
      <c r="I1994" s="125" t="s">
        <v>155</v>
      </c>
      <c r="J1994" s="125" t="s">
        <v>156</v>
      </c>
      <c r="K1994" s="125" t="s">
        <v>157</v>
      </c>
      <c r="L1994" s="125" t="s">
        <v>82</v>
      </c>
      <c r="M1994" s="125" t="s">
        <v>164</v>
      </c>
      <c r="N1994" s="125" t="s">
        <v>158</v>
      </c>
      <c r="O1994" s="309" t="s">
        <v>165</v>
      </c>
    </row>
    <row r="1995" spans="2:15" hidden="1" x14ac:dyDescent="0.25">
      <c r="B1995" s="132" t="s">
        <v>127</v>
      </c>
      <c r="C1995" s="133">
        <f>2.97/1000</f>
        <v>2.97E-3</v>
      </c>
      <c r="D1995" s="134">
        <f>+D1956+O1956</f>
        <v>336.46348709049454</v>
      </c>
      <c r="E1995" s="135" t="s">
        <v>110</v>
      </c>
      <c r="F1995" s="136">
        <v>310.83</v>
      </c>
      <c r="G1995" s="137">
        <f>110/1000</f>
        <v>0.11</v>
      </c>
      <c r="H1995" s="138">
        <f>+PI()*G1995^2/4</f>
        <v>9.5033177771091243E-3</v>
      </c>
      <c r="I1995" s="134">
        <v>339.29610096713299</v>
      </c>
      <c r="J1995" s="134">
        <f>+D1995</f>
        <v>336.46348709049454</v>
      </c>
      <c r="K1995" s="134">
        <f>+I1995-J1995</f>
        <v>2.8326138766384474</v>
      </c>
      <c r="L1995" s="133">
        <f>(-2*POWER(2*9.81*G1995*ABS(K1995)/F1995,0.5))*(LOG10(($D$2/(3.7*G1995))+((2.51*$D$3*POWER(F1995,0.5))/(G1995*POWER(2*9.81*G1995*ABS(K1995),0.5)))))</f>
        <v>1.0587269898509539</v>
      </c>
      <c r="M1995" s="139">
        <f>+IF(K1995&lt;0,-H1995*L1995,H1995*L1995)</f>
        <v>1.0061419023755801E-2</v>
      </c>
      <c r="N1995" s="133">
        <f>+M1995/K1995</f>
        <v>3.5519910096945533E-3</v>
      </c>
      <c r="O1995" s="310">
        <f>2*M1997/N1997</f>
        <v>8.4034546760829336E-5</v>
      </c>
    </row>
    <row r="1996" spans="2:15" hidden="1" x14ac:dyDescent="0.25">
      <c r="B1996" s="141"/>
      <c r="C1996" s="142"/>
      <c r="D1996" s="143"/>
      <c r="E1996" s="144" t="s">
        <v>138</v>
      </c>
      <c r="F1996" s="143">
        <v>240.22</v>
      </c>
      <c r="G1996" s="145">
        <f>110/1000</f>
        <v>0.11</v>
      </c>
      <c r="H1996" s="146">
        <f>+PI()*G1996^2/4</f>
        <v>9.5033177771091243E-3</v>
      </c>
      <c r="I1996" s="147">
        <f>+D1960+O1960</f>
        <v>335.29479741103307</v>
      </c>
      <c r="J1996" s="147">
        <f>+D1995</f>
        <v>336.46348709049454</v>
      </c>
      <c r="K1996" s="147">
        <f>+I1996-J1996</f>
        <v>-1.1686896794614654</v>
      </c>
      <c r="L1996" s="142">
        <f>(-2*POWER(2*9.81*G1996*ABS(K1996)/F1996,0.5))*(LOG10(($D$2/(3.7*G1996))+((2.51*$D$3*POWER(F1996,0.5))/(G1996*POWER(2*9.81*G1996*ABS(K1996),0.5)))))</f>
        <v>0.74616202526706754</v>
      </c>
      <c r="M1996" s="146">
        <f>+IF(K1996&lt;0,-H1996*L1996,H1996*L1996)</f>
        <v>-7.0910148393242703E-3</v>
      </c>
      <c r="N1996" s="142">
        <f>+M1996/K1996</f>
        <v>6.0674916224055511E-3</v>
      </c>
      <c r="O1996" s="311"/>
    </row>
    <row r="1997" spans="2:15" ht="15.75" hidden="1" x14ac:dyDescent="0.3">
      <c r="B1997" s="141"/>
      <c r="C1997" s="142"/>
      <c r="D1997" s="143"/>
      <c r="E1997" s="144"/>
      <c r="F1997" s="143"/>
      <c r="G1997" s="145"/>
      <c r="H1997" s="146"/>
      <c r="I1997" s="147"/>
      <c r="J1997" s="147"/>
      <c r="K1997" s="147"/>
      <c r="L1997" s="149" t="s">
        <v>166</v>
      </c>
      <c r="M1997" s="150">
        <f>+SUM(M1995:M1996)-C1995</f>
        <v>4.0418443153110092E-7</v>
      </c>
      <c r="N1997" s="151">
        <f>+SUM(N1995:N1996)</f>
        <v>9.6194826321001035E-3</v>
      </c>
      <c r="O1997" s="311"/>
    </row>
    <row r="1998" spans="2:15" hidden="1" x14ac:dyDescent="0.25">
      <c r="B1998" s="141"/>
      <c r="C1998" s="142"/>
      <c r="D1998" s="143"/>
      <c r="E1998" s="144"/>
      <c r="F1998" s="142"/>
      <c r="G1998" s="142"/>
      <c r="H1998" s="146"/>
      <c r="I1998" s="152"/>
      <c r="J1998" s="142"/>
      <c r="K1998" s="142"/>
      <c r="L1998" s="142"/>
      <c r="M1998" s="142"/>
      <c r="N1998" s="142"/>
      <c r="O1998" s="312"/>
    </row>
    <row r="1999" spans="2:15" hidden="1" x14ac:dyDescent="0.25">
      <c r="B1999" s="154" t="s">
        <v>128</v>
      </c>
      <c r="C1999" s="142">
        <f>3.73/1000</f>
        <v>3.7299999999999998E-3</v>
      </c>
      <c r="D1999" s="147">
        <f>+D1960+O1960</f>
        <v>335.29479741103307</v>
      </c>
      <c r="E1999" s="144" t="s">
        <v>138</v>
      </c>
      <c r="F1999" s="143">
        <v>240.22</v>
      </c>
      <c r="G1999" s="155">
        <f>110/1000</f>
        <v>0.11</v>
      </c>
      <c r="H1999" s="146">
        <f>+PI()*G1999^2/4</f>
        <v>9.5033177771091243E-3</v>
      </c>
      <c r="I1999" s="156">
        <f>+D1995+O1995</f>
        <v>336.46357112504131</v>
      </c>
      <c r="J1999" s="147">
        <f>+D1999</f>
        <v>335.29479741103307</v>
      </c>
      <c r="K1999" s="147">
        <f>+I1999-J1999</f>
        <v>1.168773714008239</v>
      </c>
      <c r="L1999" s="142">
        <f>(-2*POWER(2*9.81*G1999*ABS(K1999)/F1999,0.5))*(LOG10(($D$2/(3.7*G1999))+((2.51*$D$3*POWER(F1999,0.5))/(G1999*POWER(2*9.81*G1999*ABS(K1999),0.5)))))</f>
        <v>0.74619199943878767</v>
      </c>
      <c r="M1999" s="146">
        <f>+IF(K1999&lt;0,-H1999*L1999,H1999*L1999)</f>
        <v>7.091299693403233E-3</v>
      </c>
      <c r="N1999" s="142">
        <f>+M1999/K1999</f>
        <v>6.0672990916984674E-3</v>
      </c>
      <c r="O1999" s="311">
        <f>2*M2002/N2002</f>
        <v>1.2282698397183568E-4</v>
      </c>
    </row>
    <row r="2000" spans="2:15" hidden="1" x14ac:dyDescent="0.25">
      <c r="B2000" s="141"/>
      <c r="C2000" s="142"/>
      <c r="D2000" s="143"/>
      <c r="E2000" s="144" t="s">
        <v>139</v>
      </c>
      <c r="F2000" s="147">
        <v>237.3</v>
      </c>
      <c r="G2000" s="155">
        <f>110/1000</f>
        <v>0.11</v>
      </c>
      <c r="H2000" s="146">
        <f>+PI()*G2000^2/4</f>
        <v>9.5033177771091243E-3</v>
      </c>
      <c r="I2000" s="156">
        <f>+D1965+O1965</f>
        <v>335.1020329265296</v>
      </c>
      <c r="J2000" s="147">
        <f>+D1999</f>
        <v>335.29479741103307</v>
      </c>
      <c r="K2000" s="147">
        <f>+I2000-J2000</f>
        <v>-0.19276448450347061</v>
      </c>
      <c r="L2000" s="142">
        <f>(-2*POWER(2*9.81*G2000*ABS(K2000)/F2000,0.5))*(LOG10(($D$2/(3.7*G2000))+((2.51*$D$3*POWER(F2000,0.5))/(G2000*POWER(2*9.81*G2000*ABS(K2000),0.5)))))</f>
        <v>0.27269648164400023</v>
      </c>
      <c r="M2000" s="146">
        <f>+IF(K2000&lt;0,-H2000*L2000,H2000*L2000)</f>
        <v>-2.5915213217625392E-3</v>
      </c>
      <c r="N2000" s="142">
        <f>+M2000/K2000</f>
        <v>1.3443977133224873E-2</v>
      </c>
      <c r="O2000" s="311"/>
    </row>
    <row r="2001" spans="2:15" hidden="1" x14ac:dyDescent="0.25">
      <c r="B2001" s="141"/>
      <c r="C2001" s="142"/>
      <c r="D2001" s="143"/>
      <c r="E2001" s="144" t="s">
        <v>112</v>
      </c>
      <c r="F2001" s="143">
        <v>401.36</v>
      </c>
      <c r="G2001" s="155">
        <f>110/1000</f>
        <v>0.11</v>
      </c>
      <c r="H2001" s="146">
        <f>+PI()*G2001^2/4</f>
        <v>9.5033177771091243E-3</v>
      </c>
      <c r="I2001" s="156">
        <f>+D1973+O1973</f>
        <v>335.25602049025082</v>
      </c>
      <c r="J2001" s="147">
        <f>+D1999</f>
        <v>335.29479741103307</v>
      </c>
      <c r="K2001" s="147">
        <f>+I2001-J2001</f>
        <v>-3.8776920782254365E-2</v>
      </c>
      <c r="L2001" s="142">
        <f>(-2*POWER(2*9.81*G2001*ABS(K2001)/F2001,0.5))*(LOG10(($D$2/(3.7*G2001))+((2.51*$D$3*POWER(F2001,0.5))/(G2001*POWER(2*9.81*G2001*ABS(K2001),0.5)))))</f>
        <v>8.0747041116045998E-2</v>
      </c>
      <c r="M2001" s="146">
        <f>+IF(K2001&lt;0,-H2001*L2001,H2001*L2001)</f>
        <v>-7.673647912870813E-4</v>
      </c>
      <c r="N2001" s="142">
        <f>+M2001/K2001</f>
        <v>1.9789214197694971E-2</v>
      </c>
      <c r="O2001" s="311"/>
    </row>
    <row r="2002" spans="2:15" ht="15.75" hidden="1" x14ac:dyDescent="0.3">
      <c r="B2002" s="141"/>
      <c r="C2002" s="142"/>
      <c r="D2002" s="143"/>
      <c r="E2002" s="144"/>
      <c r="F2002" s="143"/>
      <c r="G2002" s="155"/>
      <c r="H2002" s="146"/>
      <c r="I2002" s="156"/>
      <c r="J2002" s="147"/>
      <c r="K2002" s="147"/>
      <c r="L2002" s="149" t="s">
        <v>166</v>
      </c>
      <c r="M2002" s="150">
        <f>+SUM(M1999:M2001)-C1999</f>
        <v>2.4135803536121103E-6</v>
      </c>
      <c r="N2002" s="151">
        <f>+SUM(N1999:N2001)</f>
        <v>3.9300490422618309E-2</v>
      </c>
      <c r="O2002" s="312"/>
    </row>
    <row r="2003" spans="2:15" hidden="1" x14ac:dyDescent="0.25">
      <c r="B2003" s="141"/>
      <c r="C2003" s="142"/>
      <c r="D2003" s="143"/>
      <c r="E2003" s="144"/>
      <c r="F2003" s="142"/>
      <c r="G2003" s="142"/>
      <c r="H2003" s="146"/>
      <c r="I2003" s="152"/>
      <c r="J2003" s="143"/>
      <c r="K2003" s="142"/>
      <c r="L2003" s="142"/>
      <c r="M2003" s="142"/>
      <c r="N2003" s="142"/>
      <c r="O2003" s="312"/>
    </row>
    <row r="2004" spans="2:15" hidden="1" x14ac:dyDescent="0.25">
      <c r="B2004" s="154" t="s">
        <v>141</v>
      </c>
      <c r="C2004" s="179">
        <f>1.9/1000</f>
        <v>1.9E-3</v>
      </c>
      <c r="D2004" s="147">
        <f>+D1965+O1965</f>
        <v>335.1020329265296</v>
      </c>
      <c r="E2004" s="144" t="s">
        <v>139</v>
      </c>
      <c r="F2004" s="147">
        <v>237.3</v>
      </c>
      <c r="G2004" s="155">
        <f>110/1000</f>
        <v>0.11</v>
      </c>
      <c r="H2004" s="146">
        <f>+PI()*G2004^2/4</f>
        <v>9.5033177771091243E-3</v>
      </c>
      <c r="I2004" s="156">
        <f>+D1999+O1999</f>
        <v>335.29492023801703</v>
      </c>
      <c r="J2004" s="147">
        <f>+D2004</f>
        <v>335.1020329265296</v>
      </c>
      <c r="K2004" s="147">
        <f>+I2004-J2004</f>
        <v>0.19288731148742499</v>
      </c>
      <c r="L2004" s="142">
        <f>(-2*POWER(2*9.81*G2004*ABS(K2004)/F2004,0.5))*(LOG10(($D$2/(3.7*G2004))+((2.51*$D$3*POWER(F2004,0.5))/(G2004*POWER(2*9.81*G2004*ABS(K2004),0.5)))))</f>
        <v>0.27279485677601778</v>
      </c>
      <c r="M2004" s="146">
        <f>+IF(K2004&lt;0,-H2004*L2004,H2004*L2004)</f>
        <v>2.5924562119034674E-3</v>
      </c>
      <c r="N2004" s="142">
        <f>+M2004/K2004</f>
        <v>1.3440263083725331E-2</v>
      </c>
      <c r="O2004" s="311">
        <f>2*M2006/N2006</f>
        <v>1.2429571973174145E-4</v>
      </c>
    </row>
    <row r="2005" spans="2:15" hidden="1" x14ac:dyDescent="0.25">
      <c r="B2005" s="141"/>
      <c r="C2005" s="142"/>
      <c r="D2005" s="143"/>
      <c r="E2005" s="144" t="s">
        <v>117</v>
      </c>
      <c r="F2005" s="143">
        <v>401.35</v>
      </c>
      <c r="G2005" s="143">
        <f>75/1000</f>
        <v>7.4999999999999997E-2</v>
      </c>
      <c r="H2005" s="146">
        <f>+PI()*G2005^2/4</f>
        <v>4.4178646691106467E-3</v>
      </c>
      <c r="I2005" s="156">
        <f>+D1969+O1969</f>
        <v>334.90348216669054</v>
      </c>
      <c r="J2005" s="147">
        <f>+D2004</f>
        <v>335.1020329265296</v>
      </c>
      <c r="K2005" s="147">
        <f>+I2005-J2005</f>
        <v>-0.19855075983906545</v>
      </c>
      <c r="L2005" s="142">
        <f>(-2*POWER(2*9.81*G2005*ABS(K2005)/F2005,0.5))*(LOG10(($D$2/(3.7*G2005))+((2.51*$D$3*POWER(F2005,0.5))/(G2005*POWER(2*9.81*G2005*ABS(K2005),0.5)))))</f>
        <v>0.15650196766149663</v>
      </c>
      <c r="M2005" s="146">
        <f>+IF(K2005&lt;0,-H2005*L2005,H2005*L2005)</f>
        <v>-6.9140451357802295E-4</v>
      </c>
      <c r="N2005" s="142">
        <f>+M2005/K2005</f>
        <v>3.4822556918867407E-3</v>
      </c>
      <c r="O2005" s="311"/>
    </row>
    <row r="2006" spans="2:15" ht="15.75" hidden="1" x14ac:dyDescent="0.3">
      <c r="B2006" s="141"/>
      <c r="C2006" s="142"/>
      <c r="D2006" s="143"/>
      <c r="E2006" s="144"/>
      <c r="F2006" s="142"/>
      <c r="G2006" s="142"/>
      <c r="H2006" s="146"/>
      <c r="I2006" s="152"/>
      <c r="J2006" s="143"/>
      <c r="K2006" s="142"/>
      <c r="L2006" s="149" t="s">
        <v>166</v>
      </c>
      <c r="M2006" s="150">
        <f>+SUM(M2004:M2005)-C2004</f>
        <v>1.0516983254443054E-6</v>
      </c>
      <c r="N2006" s="151">
        <f>+SUM(N2004:N2005)</f>
        <v>1.6922518775612072E-2</v>
      </c>
      <c r="O2006" s="312"/>
    </row>
    <row r="2007" spans="2:15" ht="15.75" hidden="1" x14ac:dyDescent="0.3">
      <c r="B2007" s="141"/>
      <c r="C2007" s="142"/>
      <c r="D2007" s="143"/>
      <c r="E2007" s="144"/>
      <c r="F2007" s="142"/>
      <c r="G2007" s="142"/>
      <c r="H2007" s="146"/>
      <c r="I2007" s="152"/>
      <c r="J2007" s="143"/>
      <c r="K2007" s="142"/>
      <c r="L2007" s="149"/>
      <c r="M2007" s="150"/>
      <c r="N2007" s="151"/>
      <c r="O2007" s="312"/>
    </row>
    <row r="2008" spans="2:15" hidden="1" x14ac:dyDescent="0.25">
      <c r="B2008" s="154" t="s">
        <v>145</v>
      </c>
      <c r="C2008" s="143">
        <f>1.95/1000</f>
        <v>1.9499999999999999E-3</v>
      </c>
      <c r="D2008" s="147">
        <f>+D1969+O1969</f>
        <v>334.90348216669054</v>
      </c>
      <c r="E2008" s="144" t="s">
        <v>117</v>
      </c>
      <c r="F2008" s="143">
        <v>401.35</v>
      </c>
      <c r="G2008" s="143">
        <f>75/1000</f>
        <v>7.4999999999999997E-2</v>
      </c>
      <c r="H2008" s="146">
        <f>+PI()*G2008^2/4</f>
        <v>4.4178646691106467E-3</v>
      </c>
      <c r="I2008" s="147">
        <f>+D2004+O2004</f>
        <v>335.10215722224933</v>
      </c>
      <c r="J2008" s="147">
        <f>+D2008</f>
        <v>334.90348216669054</v>
      </c>
      <c r="K2008" s="147">
        <f>+I2008-J2008</f>
        <v>0.19867505555879461</v>
      </c>
      <c r="L2008" s="262">
        <f>(-2*POWER(2*9.81*G2008*ABS(K2008)/F2008,0.5))*(LOG10(($D$2/(3.7*G2008))+((2.51*$D$3*POWER(F2008,0.5))/(G2008*POWER(2*9.81*G2008*ABS(K2008),0.5)))))</f>
        <v>0.15655825014458138</v>
      </c>
      <c r="M2008" s="146">
        <f>+IF(K2008&lt;0,-H2008*L2008,H2008*L2008)</f>
        <v>6.9165316197153295E-4</v>
      </c>
      <c r="N2008" s="142">
        <f>+M2008/K2008</f>
        <v>3.4813286450389317E-3</v>
      </c>
      <c r="O2008" s="311">
        <f>2*M2010/N2010</f>
        <v>1.2489891374111199E-4</v>
      </c>
    </row>
    <row r="2009" spans="2:15" hidden="1" x14ac:dyDescent="0.25">
      <c r="B2009" s="141"/>
      <c r="C2009" s="142"/>
      <c r="D2009" s="143"/>
      <c r="E2009" s="144" t="s">
        <v>167</v>
      </c>
      <c r="F2009" s="143">
        <v>249.85</v>
      </c>
      <c r="G2009" s="143">
        <f>75/1000</f>
        <v>7.4999999999999997E-2</v>
      </c>
      <c r="H2009" s="146">
        <f>+PI()*G2009^2/4</f>
        <v>4.4178646691106467E-3</v>
      </c>
      <c r="I2009" s="147">
        <f>+D1973+O1973</f>
        <v>335.25602049025082</v>
      </c>
      <c r="J2009" s="147">
        <f>+D2008</f>
        <v>334.90348216669054</v>
      </c>
      <c r="K2009" s="147">
        <f>+I2009-J2009</f>
        <v>0.3525383235602817</v>
      </c>
      <c r="L2009" s="142">
        <f>(-2*POWER(2*9.81*G2009*ABS(K2009)/F2009,0.5))*(LOG10(($D$2/(3.7*G2009))+((2.51*$D$3*POWER(F2009,0.5))/(G2009*POWER(2*9.81*G2009*ABS(K2009),0.5)))))</f>
        <v>0.2849311429578979</v>
      </c>
      <c r="M2009" s="146">
        <f>+IF(K2009&lt;0,-H2009*L2009,H2009*L2009)</f>
        <v>1.2587872296030119E-3</v>
      </c>
      <c r="N2009" s="142">
        <f>+M2009/K2009</f>
        <v>3.5706394042228653E-3</v>
      </c>
      <c r="O2009" s="311"/>
    </row>
    <row r="2010" spans="2:15" ht="15.75" hidden="1" x14ac:dyDescent="0.3">
      <c r="B2010" s="141"/>
      <c r="C2010" s="142"/>
      <c r="D2010" s="152"/>
      <c r="E2010" s="144"/>
      <c r="F2010" s="142"/>
      <c r="G2010" s="142"/>
      <c r="H2010" s="146"/>
      <c r="I2010" s="152"/>
      <c r="J2010" s="143"/>
      <c r="K2010" s="142"/>
      <c r="L2010" s="149" t="s">
        <v>166</v>
      </c>
      <c r="M2010" s="150">
        <f>+SUM(M2008:M2009)-C2008</f>
        <v>4.4039157454491343E-7</v>
      </c>
      <c r="N2010" s="151">
        <f>+SUM(N2008:N2009)</f>
        <v>7.0519680492617965E-3</v>
      </c>
      <c r="O2010" s="312"/>
    </row>
    <row r="2011" spans="2:15" hidden="1" x14ac:dyDescent="0.25">
      <c r="B2011" s="141"/>
      <c r="C2011" s="142"/>
      <c r="D2011" s="152"/>
      <c r="E2011" s="144"/>
      <c r="F2011" s="142"/>
      <c r="G2011" s="142"/>
      <c r="H2011" s="146"/>
      <c r="I2011" s="152"/>
      <c r="J2011" s="143"/>
      <c r="K2011" s="142"/>
      <c r="L2011" s="142"/>
      <c r="M2011" s="142"/>
      <c r="N2011" s="142"/>
      <c r="O2011" s="312"/>
    </row>
    <row r="2012" spans="2:15" hidden="1" x14ac:dyDescent="0.25">
      <c r="B2012" s="154" t="s">
        <v>146</v>
      </c>
      <c r="C2012" s="143">
        <f>4.52/1000</f>
        <v>4.5199999999999997E-3</v>
      </c>
      <c r="D2012" s="156">
        <f>+D1973+O1973</f>
        <v>335.25602049025082</v>
      </c>
      <c r="E2012" s="144" t="s">
        <v>112</v>
      </c>
      <c r="F2012" s="143">
        <v>401.36</v>
      </c>
      <c r="G2012" s="145">
        <f>110/1000</f>
        <v>0.11</v>
      </c>
      <c r="H2012" s="146">
        <f>+PI()*G2012^2/4</f>
        <v>9.5033177771091243E-3</v>
      </c>
      <c r="I2012" s="156">
        <f>+D1999+O1999</f>
        <v>335.29492023801703</v>
      </c>
      <c r="J2012" s="147">
        <f>+D2012</f>
        <v>335.25602049025082</v>
      </c>
      <c r="K2012" s="147">
        <f>+I2012-J2012</f>
        <v>3.8899747766208748E-2</v>
      </c>
      <c r="L2012" s="142">
        <f>(-2*POWER(2*9.81*G2012*ABS(K2012)/F2012,0.5))*(LOG10(($D$2/(3.7*G2012))+((2.51*$D$3*POWER(F2012,0.5))/(G2012*POWER(2*9.81*G2012*ABS(K2012),0.5)))))</f>
        <v>8.0894642618132229E-2</v>
      </c>
      <c r="M2012" s="146">
        <f>+IF(K2012&lt;0,-H2012*L2012,H2012*L2012)</f>
        <v>7.6876749526578537E-4</v>
      </c>
      <c r="N2012" s="142">
        <f>+M2012/K2012</f>
        <v>1.9762788691745574E-2</v>
      </c>
      <c r="O2012" s="311">
        <f>2*M2016/N2016</f>
        <v>1.1742829157880184E-4</v>
      </c>
    </row>
    <row r="2013" spans="2:15" hidden="1" x14ac:dyDescent="0.25">
      <c r="B2013" s="141"/>
      <c r="C2013" s="142"/>
      <c r="D2013" s="152"/>
      <c r="E2013" s="144" t="s">
        <v>167</v>
      </c>
      <c r="F2013" s="143">
        <v>249.85</v>
      </c>
      <c r="G2013" s="145">
        <f>75/1000</f>
        <v>7.4999999999999997E-2</v>
      </c>
      <c r="H2013" s="146">
        <f>+PI()*G2013^2/4</f>
        <v>4.4178646691106467E-3</v>
      </c>
      <c r="I2013" s="156">
        <f>+D2008+O2008</f>
        <v>334.90360706560426</v>
      </c>
      <c r="J2013" s="147">
        <f>+D2012</f>
        <v>335.25602049025082</v>
      </c>
      <c r="K2013" s="147">
        <f>+I2013-J2013</f>
        <v>-0.35241342464655645</v>
      </c>
      <c r="L2013" s="142">
        <f>(-2*POWER(2*9.81*G2013*ABS(K2013)/F2013,0.5))*(LOG10(($D$2/(3.7*G2013))+((2.51*$D$3*POWER(F2013,0.5))/(G2013*POWER(2*9.81*G2013*ABS(K2013),0.5)))))</f>
        <v>0.28487370483182656</v>
      </c>
      <c r="M2013" s="146">
        <f>+IF(K2013&lt;0,-H2013*L2013,H2013*L2013)</f>
        <v>-1.2585334757351815E-3</v>
      </c>
      <c r="N2013" s="142">
        <f>+M2013/K2013</f>
        <v>3.5711848292879133E-3</v>
      </c>
      <c r="O2013" s="311"/>
    </row>
    <row r="2014" spans="2:15" hidden="1" x14ac:dyDescent="0.25">
      <c r="B2014" s="141"/>
      <c r="C2014" s="142"/>
      <c r="D2014" s="152"/>
      <c r="E2014" s="144" t="s">
        <v>140</v>
      </c>
      <c r="F2014" s="143">
        <v>298.01</v>
      </c>
      <c r="G2014" s="145">
        <f>63/1000</f>
        <v>6.3E-2</v>
      </c>
      <c r="H2014" s="146">
        <f>+PI()*G2014^2/4</f>
        <v>3.1172453105244723E-3</v>
      </c>
      <c r="I2014" s="156">
        <f>+D1979+O1979</f>
        <v>335.21712303191555</v>
      </c>
      <c r="J2014" s="147">
        <f>+D2012</f>
        <v>335.25602049025082</v>
      </c>
      <c r="K2014" s="147">
        <f>+I2014-J2014</f>
        <v>-3.8897458335270585E-2</v>
      </c>
      <c r="L2014" s="142">
        <f>(-2*POWER(2*9.81*G2014*ABS(K2014)/F2014,0.5))*(LOG10(($D$2/(3.7*G2014))+((2.51*$D$3*POWER(F2014,0.5))/(G2014*POWER(2*9.81*G2014*ABS(K2014),0.5)))))</f>
        <v>6.3466510887591851E-2</v>
      </c>
      <c r="M2014" s="146">
        <f>+IF(K2014&lt;0,-H2014*L2014,H2014*L2014)</f>
        <v>-1.9784068343969605E-4</v>
      </c>
      <c r="N2014" s="142">
        <f>+M2014/K2014</f>
        <v>5.0862110766837021E-3</v>
      </c>
      <c r="O2014" s="311"/>
    </row>
    <row r="2015" spans="2:15" hidden="1" x14ac:dyDescent="0.25">
      <c r="B2015" s="141"/>
      <c r="C2015" s="142"/>
      <c r="D2015" s="142"/>
      <c r="E2015" s="144" t="s">
        <v>168</v>
      </c>
      <c r="F2015" s="143">
        <v>184.94</v>
      </c>
      <c r="G2015" s="145">
        <f>110/1000</f>
        <v>0.11</v>
      </c>
      <c r="H2015" s="146">
        <f>+PI()*G2015^2/4</f>
        <v>9.5033177771091243E-3</v>
      </c>
      <c r="I2015" s="156">
        <f>+D1987+O1987</f>
        <v>335.77475894618345</v>
      </c>
      <c r="J2015" s="147">
        <f>+D2012</f>
        <v>335.25602049025082</v>
      </c>
      <c r="K2015" s="147">
        <f>+I2015-J2015</f>
        <v>0.51873845593263468</v>
      </c>
      <c r="L2015" s="142">
        <f>(-2*POWER(2*9.81*G2015*ABS(K2015)/F2015,0.5))*(LOG10(($D$2/(3.7*G2015))+((2.51*$D$3*POWER(F2015,0.5))/(G2015*POWER(2*9.81*G2015*ABS(K2015),0.5)))))</f>
        <v>0.54821538528999958</v>
      </c>
      <c r="M2015" s="146">
        <f>+IF(K2015&lt;0,-H2015*L2015,H2015*L2015)</f>
        <v>5.2098650167111812E-3</v>
      </c>
      <c r="N2015" s="142">
        <f>+M2015/K2015</f>
        <v>1.0043336785865272E-2</v>
      </c>
      <c r="O2015" s="311"/>
    </row>
    <row r="2016" spans="2:15" ht="15.75" hidden="1" x14ac:dyDescent="0.3">
      <c r="B2016" s="141"/>
      <c r="C2016" s="142"/>
      <c r="D2016" s="142"/>
      <c r="E2016" s="142"/>
      <c r="F2016" s="142"/>
      <c r="G2016" s="142"/>
      <c r="H2016" s="146"/>
      <c r="I2016" s="152"/>
      <c r="J2016" s="143"/>
      <c r="K2016" s="142"/>
      <c r="L2016" s="149" t="s">
        <v>166</v>
      </c>
      <c r="M2016" s="150">
        <f>+SUM(M2012:M2015)-C2012</f>
        <v>2.2583528020894E-6</v>
      </c>
      <c r="N2016" s="151">
        <f>+SUM(N2012:N2015)</f>
        <v>3.8463521383582458E-2</v>
      </c>
      <c r="O2016" s="312"/>
    </row>
    <row r="2017" spans="2:15" hidden="1" x14ac:dyDescent="0.25">
      <c r="B2017" s="141"/>
      <c r="C2017" s="142"/>
      <c r="D2017" s="142"/>
      <c r="E2017" s="142"/>
      <c r="F2017" s="142"/>
      <c r="G2017" s="142"/>
      <c r="H2017" s="146"/>
      <c r="I2017" s="142"/>
      <c r="J2017" s="143"/>
      <c r="K2017" s="142"/>
      <c r="L2017" s="142"/>
      <c r="M2017" s="142"/>
      <c r="N2017" s="142"/>
      <c r="O2017" s="312"/>
    </row>
    <row r="2018" spans="2:15" hidden="1" x14ac:dyDescent="0.25">
      <c r="B2018" s="154" t="s">
        <v>147</v>
      </c>
      <c r="C2018" s="142">
        <f>0.79/1000</f>
        <v>7.9000000000000001E-4</v>
      </c>
      <c r="D2018" s="147">
        <f>+D1979+O1979</f>
        <v>335.21712303191555</v>
      </c>
      <c r="E2018" s="144" t="s">
        <v>140</v>
      </c>
      <c r="F2018" s="143">
        <v>298.01</v>
      </c>
      <c r="G2018" s="143">
        <f>63/1000</f>
        <v>6.3E-2</v>
      </c>
      <c r="H2018" s="146">
        <f>+PI()*G2018^2/4</f>
        <v>3.1172453105244723E-3</v>
      </c>
      <c r="I2018" s="147">
        <f>+D2012+O2012</f>
        <v>335.25613791854238</v>
      </c>
      <c r="J2018" s="147">
        <f>+D2018</f>
        <v>335.21712303191555</v>
      </c>
      <c r="K2018" s="147">
        <f>+I2018-J2018</f>
        <v>3.9014886626830503E-2</v>
      </c>
      <c r="L2018" s="142">
        <f>(-2*POWER(2*9.81*G2018*ABS(K2018)/F2018,0.5))*(LOG10(($D$2/(3.7*G2018))+((2.51*$D$3*POWER(F2018,0.5))/(G2018*POWER(2*9.81*G2018*ABS(K2018),0.5)))))</f>
        <v>6.3578858362822233E-2</v>
      </c>
      <c r="M2018" s="146">
        <f>+IF(K2018&lt;0,-H2018*L2018,H2018*L2018)</f>
        <v>1.9819089808000722E-4</v>
      </c>
      <c r="N2018" s="142">
        <f>+M2018/K2018</f>
        <v>5.0798788671530199E-3</v>
      </c>
      <c r="O2018" s="311">
        <f>2*M2020/N2020</f>
        <v>1.1845180792937349E-4</v>
      </c>
    </row>
    <row r="2019" spans="2:15" hidden="1" x14ac:dyDescent="0.25">
      <c r="B2019" s="141"/>
      <c r="C2019" s="142"/>
      <c r="D2019" s="142"/>
      <c r="E2019" s="144" t="s">
        <v>169</v>
      </c>
      <c r="F2019" s="143">
        <v>119.71</v>
      </c>
      <c r="G2019" s="143">
        <f>63/1000</f>
        <v>6.3E-2</v>
      </c>
      <c r="H2019" s="146">
        <f>+PI()*G2019^2/4</f>
        <v>3.1172453105244723E-3</v>
      </c>
      <c r="I2019" s="147">
        <f>+D1983+O1983</f>
        <v>335.32058351952236</v>
      </c>
      <c r="J2019" s="147">
        <f>+D2018</f>
        <v>335.21712303191555</v>
      </c>
      <c r="K2019" s="147">
        <f>+I2019-J2019</f>
        <v>0.10346048760681015</v>
      </c>
      <c r="L2019" s="142">
        <f>(-2*POWER(2*9.81*G2019*ABS(K2019)/F2019,0.5))*(LOG10(($D$2/(3.7*G2019))+((2.51*$D$3*POWER(F2019,0.5))/(G2019*POWER(2*9.81*G2019*ABS(K2019),0.5)))))</f>
        <v>0.1900553374903578</v>
      </c>
      <c r="M2019" s="146">
        <f>+IF(K2019&lt;0,-H2019*L2019,H2019*L2019)</f>
        <v>5.9244910953196379E-4</v>
      </c>
      <c r="N2019" s="142">
        <f>+M2019/K2019</f>
        <v>5.7263320832538454E-3</v>
      </c>
      <c r="O2019" s="311"/>
    </row>
    <row r="2020" spans="2:15" ht="15.75" hidden="1" x14ac:dyDescent="0.3">
      <c r="B2020" s="141"/>
      <c r="C2020" s="142"/>
      <c r="D2020" s="142"/>
      <c r="E2020" s="142"/>
      <c r="F2020" s="142"/>
      <c r="G2020" s="142"/>
      <c r="H2020" s="146"/>
      <c r="I2020" s="142"/>
      <c r="J2020" s="142"/>
      <c r="K2020" s="142"/>
      <c r="L2020" s="149" t="s">
        <v>166</v>
      </c>
      <c r="M2020" s="150">
        <f>+SUM(M2018:M2019)-C2018</f>
        <v>6.4000761197094327E-7</v>
      </c>
      <c r="N2020" s="151">
        <f>+SUM(N2018:N2019)</f>
        <v>1.0806210950406864E-2</v>
      </c>
      <c r="O2020" s="312"/>
    </row>
    <row r="2021" spans="2:15" hidden="1" x14ac:dyDescent="0.25">
      <c r="B2021" s="141"/>
      <c r="C2021" s="142"/>
      <c r="D2021" s="142"/>
      <c r="E2021" s="142"/>
      <c r="F2021" s="142"/>
      <c r="G2021" s="142"/>
      <c r="H2021" s="146"/>
      <c r="I2021" s="142"/>
      <c r="J2021" s="142"/>
      <c r="K2021" s="142"/>
      <c r="L2021" s="142"/>
      <c r="M2021" s="142"/>
      <c r="N2021" s="142"/>
      <c r="O2021" s="312"/>
    </row>
    <row r="2022" spans="2:15" hidden="1" x14ac:dyDescent="0.25">
      <c r="B2022" s="154" t="s">
        <v>148</v>
      </c>
      <c r="C2022" s="142">
        <f>0.76/1000</f>
        <v>7.6000000000000004E-4</v>
      </c>
      <c r="D2022" s="147">
        <f>+D1983+O1983</f>
        <v>335.32058351952236</v>
      </c>
      <c r="E2022" s="144" t="s">
        <v>169</v>
      </c>
      <c r="F2022" s="143">
        <v>119.71</v>
      </c>
      <c r="G2022" s="143">
        <f>63/1000</f>
        <v>6.3E-2</v>
      </c>
      <c r="H2022" s="146">
        <f>+PI()*G2022^2/4</f>
        <v>3.1172453105244723E-3</v>
      </c>
      <c r="I2022" s="147">
        <f>+D2018+O2018</f>
        <v>335.21724148372346</v>
      </c>
      <c r="J2022" s="261">
        <f>+D2022</f>
        <v>335.32058351952236</v>
      </c>
      <c r="K2022" s="147">
        <f>+I2022-J2022</f>
        <v>-0.103342035798903</v>
      </c>
      <c r="L2022" s="142">
        <f>(-2*POWER(2*9.81*G2022*ABS(K2022)/F2022,0.5))*(LOG10(($D$2/(3.7*G2022))+((2.51*$D$3*POWER(F2022,0.5))/(G2022*POWER(2*9.81*G2022*ABS(K2022),0.5)))))</f>
        <v>0.18993034223402308</v>
      </c>
      <c r="M2022" s="146">
        <f>+IF(K2022&lt;0,-H2022*L2022,H2022*L2022)</f>
        <v>-5.9205946865531652E-4</v>
      </c>
      <c r="N2022" s="142">
        <f>+M2022/K2022</f>
        <v>5.7291252690959797E-3</v>
      </c>
      <c r="O2022" s="311">
        <f>2*M2024/N2024</f>
        <v>1.1185628286974738E-4</v>
      </c>
    </row>
    <row r="2023" spans="2:15" hidden="1" x14ac:dyDescent="0.25">
      <c r="B2023" s="141"/>
      <c r="C2023" s="142"/>
      <c r="D2023" s="142"/>
      <c r="E2023" s="144" t="s">
        <v>122</v>
      </c>
      <c r="F2023" s="143">
        <v>283.68</v>
      </c>
      <c r="G2023" s="143">
        <f>75/1000</f>
        <v>7.4999999999999997E-2</v>
      </c>
      <c r="H2023" s="146">
        <f>+PI()*G2023^2/4</f>
        <v>4.4178646691106467E-3</v>
      </c>
      <c r="I2023" s="147">
        <f>+D1987+O1987</f>
        <v>335.77475894618345</v>
      </c>
      <c r="J2023" s="261">
        <f>+D2022</f>
        <v>335.32058351952236</v>
      </c>
      <c r="K2023" s="147">
        <f>+I2023-J2023</f>
        <v>0.45417542666109512</v>
      </c>
      <c r="L2023" s="262">
        <f>(-2*POWER(2*9.81*G2023*ABS(K2023)/F2023,0.5))*(LOG10(($D$2/(3.7*G2023))+((2.51*$D$3*POWER(F2023,0.5))/(G2023*POWER(2*9.81*G2023*ABS(K2023),0.5)))))</f>
        <v>0.30615388762953194</v>
      </c>
      <c r="M2023" s="146">
        <f>+IF(K2023&lt;0,-H2023*L2023,H2023*L2023)</f>
        <v>1.3525464434693802E-3</v>
      </c>
      <c r="N2023" s="142">
        <f>+M2023/K2023</f>
        <v>2.9780264718695312E-3</v>
      </c>
      <c r="O2023" s="311"/>
    </row>
    <row r="2024" spans="2:15" ht="15.75" hidden="1" x14ac:dyDescent="0.3">
      <c r="B2024" s="141"/>
      <c r="C2024" s="142"/>
      <c r="D2024" s="142"/>
      <c r="E2024" s="142"/>
      <c r="F2024" s="142"/>
      <c r="G2024" s="142"/>
      <c r="H2024" s="142"/>
      <c r="I2024" s="142"/>
      <c r="J2024" s="142"/>
      <c r="K2024" s="142"/>
      <c r="L2024" s="149" t="s">
        <v>166</v>
      </c>
      <c r="M2024" s="150">
        <f>+SUM(M2022:M2023)-C2022</f>
        <v>4.869748140636258E-7</v>
      </c>
      <c r="N2024" s="151">
        <f>+SUM(N2022:N2023)</f>
        <v>8.7071517409655109E-3</v>
      </c>
      <c r="O2024" s="312"/>
    </row>
    <row r="2025" spans="2:15" hidden="1" x14ac:dyDescent="0.25">
      <c r="B2025" s="154"/>
      <c r="C2025" s="142"/>
      <c r="D2025" s="142"/>
      <c r="E2025" s="142"/>
      <c r="F2025" s="142"/>
      <c r="G2025" s="142"/>
      <c r="H2025" s="142"/>
      <c r="I2025" s="142"/>
      <c r="J2025" s="142"/>
      <c r="K2025" s="142"/>
      <c r="L2025" s="142"/>
      <c r="M2025" s="142"/>
      <c r="N2025" s="142"/>
      <c r="O2025" s="312"/>
    </row>
    <row r="2026" spans="2:15" hidden="1" x14ac:dyDescent="0.25">
      <c r="B2026" s="154" t="s">
        <v>142</v>
      </c>
      <c r="C2026" s="142">
        <f>3.71/1000</f>
        <v>3.7099999999999998E-3</v>
      </c>
      <c r="D2026" s="147">
        <f>+D1987+O1987</f>
        <v>335.77475894618345</v>
      </c>
      <c r="E2026" s="144" t="s">
        <v>168</v>
      </c>
      <c r="F2026" s="143">
        <v>184.94</v>
      </c>
      <c r="G2026" s="145">
        <f>110/1000</f>
        <v>0.11</v>
      </c>
      <c r="H2026" s="146">
        <f>+PI()*G2026^2/4</f>
        <v>9.5033177771091243E-3</v>
      </c>
      <c r="I2026" s="147">
        <f>+D2012+O2012</f>
        <v>335.25613791854238</v>
      </c>
      <c r="J2026" s="261">
        <f>+D2026</f>
        <v>335.77475894618345</v>
      </c>
      <c r="K2026" s="147">
        <f>+I2026-J2026</f>
        <v>-0.51862102764107476</v>
      </c>
      <c r="L2026" s="262">
        <f>(-2*POWER(2*9.81*G2026*ABS(K2026)/F2026,0.5))*(LOG10(($D$2/(3.7*G2026))+((2.51*$D$3*POWER(F2026,0.5))/(G2026*POWER(2*9.81*G2026*ABS(K2026),0.5)))))</f>
        <v>0.54814577609082848</v>
      </c>
      <c r="M2026" s="146">
        <f>+IF(K2026&lt;0,-H2026*L2026,H2026*L2026)</f>
        <v>-5.2092034983712478E-3</v>
      </c>
      <c r="N2026" s="142">
        <f>+M2026/K2026</f>
        <v>1.0044335306003854E-2</v>
      </c>
      <c r="O2026" s="311">
        <f>2*M2029/N2029</f>
        <v>9.4122612401344741E-5</v>
      </c>
    </row>
    <row r="2027" spans="2:15" hidden="1" x14ac:dyDescent="0.25">
      <c r="B2027" s="141"/>
      <c r="C2027" s="142"/>
      <c r="D2027" s="142"/>
      <c r="E2027" s="144" t="s">
        <v>171</v>
      </c>
      <c r="F2027" s="143">
        <v>283.68</v>
      </c>
      <c r="G2027" s="143">
        <f>75/1000</f>
        <v>7.4999999999999997E-2</v>
      </c>
      <c r="H2027" s="146">
        <f>+PI()*G2027^2/4</f>
        <v>4.4178646691106467E-3</v>
      </c>
      <c r="I2027" s="147">
        <f>+D2022+O2022</f>
        <v>335.3206953758052</v>
      </c>
      <c r="J2027" s="261">
        <f>+D2026</f>
        <v>335.77475894618345</v>
      </c>
      <c r="K2027" s="147">
        <f>+I2027-J2027</f>
        <v>-0.45406357037825273</v>
      </c>
      <c r="L2027" s="262">
        <f>(-2*POWER(2*9.81*G2027*ABS(K2027)/F2027,0.5))*(LOG10(($D$2/(3.7*G2027))+((2.51*$D$3*POWER(F2027,0.5))/(G2027*POWER(2*9.81*G2027*ABS(K2027),0.5)))))</f>
        <v>0.3061110332728284</v>
      </c>
      <c r="M2027" s="146">
        <f>+IF(K2027&lt;0,-H2027*L2027,H2027*L2027)</f>
        <v>-1.3523571187209823E-3</v>
      </c>
      <c r="N2027" s="142">
        <f>+M2027/K2027</f>
        <v>2.9783431372713207E-3</v>
      </c>
      <c r="O2027" s="311"/>
    </row>
    <row r="2028" spans="2:15" hidden="1" x14ac:dyDescent="0.25">
      <c r="B2028" s="141"/>
      <c r="C2028" s="142"/>
      <c r="D2028" s="142"/>
      <c r="E2028" s="144" t="s">
        <v>170</v>
      </c>
      <c r="F2028" s="143">
        <v>372.26</v>
      </c>
      <c r="G2028" s="145">
        <f>110/1000</f>
        <v>0.11</v>
      </c>
      <c r="H2028" s="146">
        <f>+PI()*G2028^2/4</f>
        <v>9.5033177771091243E-3</v>
      </c>
      <c r="I2028" s="147">
        <v>339.29610096713299</v>
      </c>
      <c r="J2028" s="261">
        <f>+D2026</f>
        <v>335.77475894618345</v>
      </c>
      <c r="K2028" s="147">
        <f>+I2028-J2028</f>
        <v>3.5213420209495325</v>
      </c>
      <c r="L2028" s="262">
        <f>(-2*POWER(2*9.81*G2028*ABS(K2028)/F2028,0.5))*(LOG10(($D$2/(3.7*G2028))+((2.51*$D$3*POWER(F2028,0.5))/(G2028*POWER(2*9.81*G2028*ABS(K2028),0.5)))))</f>
        <v>1.080918370566887</v>
      </c>
      <c r="M2028" s="146">
        <f>+IF(K2028&lt;0,-H2028*L2028,H2028*L2028)</f>
        <v>1.0272310766612126E-2</v>
      </c>
      <c r="N2028" s="142">
        <f>+M2028/K2028</f>
        <v>2.9171579203323707E-3</v>
      </c>
      <c r="O2028" s="311"/>
    </row>
    <row r="2029" spans="2:15" ht="16.5" hidden="1" thickBot="1" x14ac:dyDescent="0.35">
      <c r="B2029" s="299"/>
      <c r="C2029" s="300"/>
      <c r="D2029" s="300"/>
      <c r="E2029" s="300"/>
      <c r="F2029" s="300"/>
      <c r="G2029" s="300"/>
      <c r="H2029" s="300"/>
      <c r="I2029" s="300"/>
      <c r="J2029" s="300"/>
      <c r="K2029" s="300"/>
      <c r="L2029" s="301" t="s">
        <v>166</v>
      </c>
      <c r="M2029" s="302">
        <f>+SUM(M2026:M2028)-C2026</f>
        <v>7.5014951989634676E-7</v>
      </c>
      <c r="N2029" s="303">
        <f>+SUM(N2026:N2028)</f>
        <v>1.5939836363607546E-2</v>
      </c>
      <c r="O2029" s="313"/>
    </row>
    <row r="2030" spans="2:15" hidden="1" x14ac:dyDescent="0.25"/>
    <row r="2031" spans="2:15" ht="15.75" hidden="1" thickBot="1" x14ac:dyDescent="0.3"/>
    <row r="2032" spans="2:15" ht="15.75" hidden="1" thickBot="1" x14ac:dyDescent="0.3">
      <c r="B2032" s="131">
        <f>+B1993+1</f>
        <v>53</v>
      </c>
      <c r="D2032" s="297"/>
    </row>
    <row r="2033" spans="2:15" ht="32.25" hidden="1" thickBot="1" x14ac:dyDescent="0.3">
      <c r="B2033" s="125" t="s">
        <v>151</v>
      </c>
      <c r="C2033" s="298" t="s">
        <v>161</v>
      </c>
      <c r="D2033" s="298" t="s">
        <v>153</v>
      </c>
      <c r="E2033" s="125" t="s">
        <v>152</v>
      </c>
      <c r="F2033" s="125" t="s">
        <v>78</v>
      </c>
      <c r="G2033" s="125" t="s">
        <v>115</v>
      </c>
      <c r="H2033" s="125" t="s">
        <v>154</v>
      </c>
      <c r="I2033" s="125" t="s">
        <v>155</v>
      </c>
      <c r="J2033" s="125" t="s">
        <v>156</v>
      </c>
      <c r="K2033" s="125" t="s">
        <v>157</v>
      </c>
      <c r="L2033" s="125" t="s">
        <v>82</v>
      </c>
      <c r="M2033" s="125" t="s">
        <v>164</v>
      </c>
      <c r="N2033" s="125" t="s">
        <v>158</v>
      </c>
      <c r="O2033" s="309" t="s">
        <v>165</v>
      </c>
    </row>
    <row r="2034" spans="2:15" hidden="1" x14ac:dyDescent="0.25">
      <c r="B2034" s="132" t="s">
        <v>127</v>
      </c>
      <c r="C2034" s="133">
        <f>2.97/1000</f>
        <v>2.97E-3</v>
      </c>
      <c r="D2034" s="134">
        <f>+D1995+O1995</f>
        <v>336.46357112504131</v>
      </c>
      <c r="E2034" s="135" t="s">
        <v>110</v>
      </c>
      <c r="F2034" s="136">
        <v>310.83</v>
      </c>
      <c r="G2034" s="137">
        <f>110/1000</f>
        <v>0.11</v>
      </c>
      <c r="H2034" s="138">
        <f>+PI()*G2034^2/4</f>
        <v>9.5033177771091243E-3</v>
      </c>
      <c r="I2034" s="134">
        <v>339.29610096713299</v>
      </c>
      <c r="J2034" s="134">
        <f>+D2034</f>
        <v>336.46357112504131</v>
      </c>
      <c r="K2034" s="134">
        <f>+I2034-J2034</f>
        <v>2.8325298420916738</v>
      </c>
      <c r="L2034" s="133">
        <f>(-2*POWER(2*9.81*G2034*ABS(K2034)/F2034,0.5))*(LOG10(($D$2/(3.7*G2034))+((2.51*$D$3*POWER(F2034,0.5))/(G2034*POWER(2*9.81*G2034*ABS(K2034),0.5)))))</f>
        <v>1.0587095179609001</v>
      </c>
      <c r="M2034" s="139">
        <f>+IF(K2034&lt;0,-H2034*L2034,H2034*L2034)</f>
        <v>1.0061252982832454E-2</v>
      </c>
      <c r="N2034" s="133">
        <f>+M2034/K2034</f>
        <v>3.5520377696719161E-3</v>
      </c>
      <c r="O2034" s="310">
        <f>2*M2036/N2036</f>
        <v>7.6851767758781545E-5</v>
      </c>
    </row>
    <row r="2035" spans="2:15" hidden="1" x14ac:dyDescent="0.25">
      <c r="B2035" s="141"/>
      <c r="C2035" s="142"/>
      <c r="D2035" s="143"/>
      <c r="E2035" s="144" t="s">
        <v>138</v>
      </c>
      <c r="F2035" s="143">
        <v>240.22</v>
      </c>
      <c r="G2035" s="145">
        <f>110/1000</f>
        <v>0.11</v>
      </c>
      <c r="H2035" s="146">
        <f>+PI()*G2035^2/4</f>
        <v>9.5033177771091243E-3</v>
      </c>
      <c r="I2035" s="147">
        <f>+D1999+O1999</f>
        <v>335.29492023801703</v>
      </c>
      <c r="J2035" s="147">
        <f>+D2034</f>
        <v>336.46357112504131</v>
      </c>
      <c r="K2035" s="147">
        <f>+I2035-J2035</f>
        <v>-1.1686508870242847</v>
      </c>
      <c r="L2035" s="142">
        <f>(-2*POWER(2*9.81*G2035*ABS(K2035)/F2035,0.5))*(LOG10(($D$2/(3.7*G2035))+((2.51*$D$3*POWER(F2035,0.5))/(G2035*POWER(2*9.81*G2035*ABS(K2035),0.5)))))</f>
        <v>0.74614818811779737</v>
      </c>
      <c r="M2035" s="146">
        <f>+IF(K2035&lt;0,-H2035*L2035,H2035*L2035)</f>
        <v>-7.0908833404976267E-3</v>
      </c>
      <c r="N2035" s="142">
        <f>+M2035/K2035</f>
        <v>6.0675805060594439E-3</v>
      </c>
      <c r="O2035" s="311"/>
    </row>
    <row r="2036" spans="2:15" ht="15.75" hidden="1" x14ac:dyDescent="0.3">
      <c r="B2036" s="141"/>
      <c r="C2036" s="142"/>
      <c r="D2036" s="143"/>
      <c r="E2036" s="144"/>
      <c r="F2036" s="143"/>
      <c r="G2036" s="145"/>
      <c r="H2036" s="146"/>
      <c r="I2036" s="147"/>
      <c r="J2036" s="147"/>
      <c r="K2036" s="147"/>
      <c r="L2036" s="149" t="s">
        <v>166</v>
      </c>
      <c r="M2036" s="150">
        <f>+SUM(M2034:M2035)-C2034</f>
        <v>3.6964233482731854E-7</v>
      </c>
      <c r="N2036" s="151">
        <f>+SUM(N2034:N2035)</f>
        <v>9.6196182757313595E-3</v>
      </c>
      <c r="O2036" s="311"/>
    </row>
    <row r="2037" spans="2:15" hidden="1" x14ac:dyDescent="0.25">
      <c r="B2037" s="141"/>
      <c r="C2037" s="142"/>
      <c r="D2037" s="143"/>
      <c r="E2037" s="144"/>
      <c r="F2037" s="142"/>
      <c r="G2037" s="142"/>
      <c r="H2037" s="146"/>
      <c r="I2037" s="152"/>
      <c r="J2037" s="142"/>
      <c r="K2037" s="142"/>
      <c r="L2037" s="142"/>
      <c r="M2037" s="142"/>
      <c r="N2037" s="142"/>
      <c r="O2037" s="312"/>
    </row>
    <row r="2038" spans="2:15" hidden="1" x14ac:dyDescent="0.25">
      <c r="B2038" s="154" t="s">
        <v>128</v>
      </c>
      <c r="C2038" s="142">
        <f>3.73/1000</f>
        <v>3.7299999999999998E-3</v>
      </c>
      <c r="D2038" s="147">
        <f>+D1999+O1999</f>
        <v>335.29492023801703</v>
      </c>
      <c r="E2038" s="144" t="s">
        <v>138</v>
      </c>
      <c r="F2038" s="143">
        <v>240.22</v>
      </c>
      <c r="G2038" s="155">
        <f>110/1000</f>
        <v>0.11</v>
      </c>
      <c r="H2038" s="146">
        <f>+PI()*G2038^2/4</f>
        <v>9.5033177771091243E-3</v>
      </c>
      <c r="I2038" s="156">
        <f>+D2034+O2034</f>
        <v>336.46364797680906</v>
      </c>
      <c r="J2038" s="147">
        <f>+D2038</f>
        <v>335.29492023801703</v>
      </c>
      <c r="K2038" s="147">
        <f>+I2038-J2038</f>
        <v>1.168727738792029</v>
      </c>
      <c r="L2038" s="142">
        <f>(-2*POWER(2*9.81*G2038*ABS(K2038)/F2038,0.5))*(LOG10(($D$2/(3.7*G2038))+((2.51*$D$3*POWER(F2038,0.5))/(G2038*POWER(2*9.81*G2038*ABS(K2038),0.5)))))</f>
        <v>0.74617560071922862</v>
      </c>
      <c r="M2038" s="146">
        <f>+IF(K2038&lt;0,-H2038*L2038,H2038*L2038)</f>
        <v>7.0911438511601253E-3</v>
      </c>
      <c r="N2038" s="142">
        <f>+M2038/K2038</f>
        <v>6.0674044225983497E-3</v>
      </c>
      <c r="O2038" s="311">
        <f>2*M2041/N2041</f>
        <v>1.1232844699005277E-4</v>
      </c>
    </row>
    <row r="2039" spans="2:15" hidden="1" x14ac:dyDescent="0.25">
      <c r="B2039" s="141"/>
      <c r="C2039" s="142"/>
      <c r="D2039" s="143"/>
      <c r="E2039" s="144" t="s">
        <v>139</v>
      </c>
      <c r="F2039" s="147">
        <v>237.3</v>
      </c>
      <c r="G2039" s="155">
        <f>110/1000</f>
        <v>0.11</v>
      </c>
      <c r="H2039" s="146">
        <f>+PI()*G2039^2/4</f>
        <v>9.5033177771091243E-3</v>
      </c>
      <c r="I2039" s="156">
        <f>+D2004+O2004</f>
        <v>335.10215722224933</v>
      </c>
      <c r="J2039" s="147">
        <f>+D2038</f>
        <v>335.29492023801703</v>
      </c>
      <c r="K2039" s="147">
        <f>+I2039-J2039</f>
        <v>-0.19276301576769583</v>
      </c>
      <c r="L2039" s="142">
        <f>(-2*POWER(2*9.81*G2039*ABS(K2039)/F2039,0.5))*(LOG10(($D$2/(3.7*G2039))+((2.51*$D$3*POWER(F2039,0.5))/(G2039*POWER(2*9.81*G2039*ABS(K2039),0.5)))))</f>
        <v>0.27269530513007162</v>
      </c>
      <c r="M2039" s="146">
        <f>+IF(K2039&lt;0,-H2039*L2039,H2039*L2039)</f>
        <v>-2.5915101409768066E-3</v>
      </c>
      <c r="N2039" s="142">
        <f>+M2039/K2039</f>
        <v>1.3444021565318882E-2</v>
      </c>
      <c r="O2039" s="311"/>
    </row>
    <row r="2040" spans="2:15" hidden="1" x14ac:dyDescent="0.25">
      <c r="B2040" s="141"/>
      <c r="C2040" s="142"/>
      <c r="D2040" s="143"/>
      <c r="E2040" s="144" t="s">
        <v>112</v>
      </c>
      <c r="F2040" s="143">
        <v>401.36</v>
      </c>
      <c r="G2040" s="155">
        <f>110/1000</f>
        <v>0.11</v>
      </c>
      <c r="H2040" s="146">
        <f>+PI()*G2040^2/4</f>
        <v>9.5033177771091243E-3</v>
      </c>
      <c r="I2040" s="156">
        <f>+D2012+O2012</f>
        <v>335.25613791854238</v>
      </c>
      <c r="J2040" s="147">
        <f>+D2038</f>
        <v>335.29492023801703</v>
      </c>
      <c r="K2040" s="147">
        <f>+I2040-J2040</f>
        <v>-3.878231947464883E-2</v>
      </c>
      <c r="L2040" s="142">
        <f>(-2*POWER(2*9.81*G2040*ABS(K2040)/F2040,0.5))*(LOG10(($D$2/(3.7*G2040))+((2.51*$D$3*POWER(F2040,0.5))/(G2040*POWER(2*9.81*G2040*ABS(K2040),0.5)))))</f>
        <v>8.0753532988927443E-2</v>
      </c>
      <c r="M2040" s="146">
        <f>+IF(K2040&lt;0,-H2040*L2040,H2040*L2040)</f>
        <v>-7.6742648561804229E-4</v>
      </c>
      <c r="N2040" s="142">
        <f>+M2040/K2040</f>
        <v>1.9788050225301571E-2</v>
      </c>
      <c r="O2040" s="311"/>
    </row>
    <row r="2041" spans="2:15" ht="15.75" hidden="1" x14ac:dyDescent="0.3">
      <c r="B2041" s="141"/>
      <c r="C2041" s="142"/>
      <c r="D2041" s="143"/>
      <c r="E2041" s="144"/>
      <c r="F2041" s="143"/>
      <c r="G2041" s="155"/>
      <c r="H2041" s="146"/>
      <c r="I2041" s="156"/>
      <c r="J2041" s="147"/>
      <c r="K2041" s="147"/>
      <c r="L2041" s="149" t="s">
        <v>166</v>
      </c>
      <c r="M2041" s="150">
        <f>+SUM(M2038:M2040)-C2038</f>
        <v>2.2072245652766942E-6</v>
      </c>
      <c r="N2041" s="151">
        <f>+SUM(N2038:N2040)</f>
        <v>3.9299476213218804E-2</v>
      </c>
      <c r="O2041" s="312"/>
    </row>
    <row r="2042" spans="2:15" hidden="1" x14ac:dyDescent="0.25">
      <c r="B2042" s="141"/>
      <c r="C2042" s="142"/>
      <c r="D2042" s="143"/>
      <c r="E2042" s="144"/>
      <c r="F2042" s="142"/>
      <c r="G2042" s="142"/>
      <c r="H2042" s="146"/>
      <c r="I2042" s="152"/>
      <c r="J2042" s="143"/>
      <c r="K2042" s="142"/>
      <c r="L2042" s="142"/>
      <c r="M2042" s="142"/>
      <c r="N2042" s="142"/>
      <c r="O2042" s="312"/>
    </row>
    <row r="2043" spans="2:15" hidden="1" x14ac:dyDescent="0.25">
      <c r="B2043" s="154" t="s">
        <v>141</v>
      </c>
      <c r="C2043" s="179">
        <f>1.9/1000</f>
        <v>1.9E-3</v>
      </c>
      <c r="D2043" s="147">
        <f>+D2004+O2004</f>
        <v>335.10215722224933</v>
      </c>
      <c r="E2043" s="144" t="s">
        <v>139</v>
      </c>
      <c r="F2043" s="147">
        <v>237.3</v>
      </c>
      <c r="G2043" s="155">
        <f>110/1000</f>
        <v>0.11</v>
      </c>
      <c r="H2043" s="146">
        <f>+PI()*G2043^2/4</f>
        <v>9.5033177771091243E-3</v>
      </c>
      <c r="I2043" s="156">
        <f>+D2038+O2038</f>
        <v>335.29503256646404</v>
      </c>
      <c r="J2043" s="147">
        <f>+D2043</f>
        <v>335.10215722224933</v>
      </c>
      <c r="K2043" s="147">
        <f>+I2043-J2043</f>
        <v>0.19287534421471264</v>
      </c>
      <c r="L2043" s="142">
        <f>(-2*POWER(2*9.81*G2043*ABS(K2043)/F2043,0.5))*(LOG10(($D$2/(3.7*G2043))+((2.51*$D$3*POWER(F2043,0.5))/(G2043*POWER(2*9.81*G2043*ABS(K2043),0.5)))))</f>
        <v>0.27278527311235728</v>
      </c>
      <c r="M2043" s="146">
        <f>+IF(K2043&lt;0,-H2043*L2043,H2043*L2043)</f>
        <v>2.5923651353022326E-3</v>
      </c>
      <c r="N2043" s="142">
        <f>+M2043/K2043</f>
        <v>1.3440624802807147E-2</v>
      </c>
      <c r="O2043" s="311">
        <f>2*M2045/N2045</f>
        <v>1.1367193644197074E-4</v>
      </c>
    </row>
    <row r="2044" spans="2:15" hidden="1" x14ac:dyDescent="0.25">
      <c r="B2044" s="141"/>
      <c r="C2044" s="142"/>
      <c r="D2044" s="143"/>
      <c r="E2044" s="144" t="s">
        <v>117</v>
      </c>
      <c r="F2044" s="143">
        <v>401.35</v>
      </c>
      <c r="G2044" s="143">
        <f>75/1000</f>
        <v>7.4999999999999997E-2</v>
      </c>
      <c r="H2044" s="146">
        <f>+PI()*G2044^2/4</f>
        <v>4.4178646691106467E-3</v>
      </c>
      <c r="I2044" s="156">
        <f>+D2008+O2008</f>
        <v>334.90360706560426</v>
      </c>
      <c r="J2044" s="147">
        <f>+D2043</f>
        <v>335.10215722224933</v>
      </c>
      <c r="K2044" s="147">
        <f>+I2044-J2044</f>
        <v>-0.19855015664506936</v>
      </c>
      <c r="L2044" s="142">
        <f>(-2*POWER(2*9.81*G2044*ABS(K2044)/F2044,0.5))*(LOG10(($D$2/(3.7*G2044))+((2.51*$D$3*POWER(F2044,0.5))/(G2044*POWER(2*9.81*G2044*ABS(K2044),0.5)))))</f>
        <v>0.15650169449115409</v>
      </c>
      <c r="M2044" s="146">
        <f>+IF(K2044&lt;0,-H2044*L2044,H2044*L2044)</f>
        <v>-6.9140330674841795E-4</v>
      </c>
      <c r="N2044" s="142">
        <f>+M2044/K2044</f>
        <v>3.4822601927450439E-3</v>
      </c>
      <c r="O2044" s="311"/>
    </row>
    <row r="2045" spans="2:15" ht="15.75" hidden="1" x14ac:dyDescent="0.3">
      <c r="B2045" s="141"/>
      <c r="C2045" s="142"/>
      <c r="D2045" s="143"/>
      <c r="E2045" s="144"/>
      <c r="F2045" s="142"/>
      <c r="G2045" s="142"/>
      <c r="H2045" s="146"/>
      <c r="I2045" s="152"/>
      <c r="J2045" s="143"/>
      <c r="K2045" s="142"/>
      <c r="L2045" s="149" t="s">
        <v>166</v>
      </c>
      <c r="M2045" s="150">
        <f>+SUM(M2043:M2044)-C2043</f>
        <v>9.6182855381459452E-7</v>
      </c>
      <c r="N2045" s="151">
        <f>+SUM(N2043:N2044)</f>
        <v>1.6922884995552192E-2</v>
      </c>
      <c r="O2045" s="312"/>
    </row>
    <row r="2046" spans="2:15" ht="15.75" hidden="1" x14ac:dyDescent="0.3">
      <c r="B2046" s="141"/>
      <c r="C2046" s="142"/>
      <c r="D2046" s="143"/>
      <c r="E2046" s="144"/>
      <c r="F2046" s="142"/>
      <c r="G2046" s="142"/>
      <c r="H2046" s="146"/>
      <c r="I2046" s="152"/>
      <c r="J2046" s="143"/>
      <c r="K2046" s="142"/>
      <c r="L2046" s="149"/>
      <c r="M2046" s="150"/>
      <c r="N2046" s="151"/>
      <c r="O2046" s="312"/>
    </row>
    <row r="2047" spans="2:15" hidden="1" x14ac:dyDescent="0.25">
      <c r="B2047" s="154" t="s">
        <v>145</v>
      </c>
      <c r="C2047" s="143">
        <f>1.95/1000</f>
        <v>1.9499999999999999E-3</v>
      </c>
      <c r="D2047" s="147">
        <f>+D2008+O2008</f>
        <v>334.90360706560426</v>
      </c>
      <c r="E2047" s="144" t="s">
        <v>117</v>
      </c>
      <c r="F2047" s="143">
        <v>401.35</v>
      </c>
      <c r="G2047" s="143">
        <f>75/1000</f>
        <v>7.4999999999999997E-2</v>
      </c>
      <c r="H2047" s="146">
        <f>+PI()*G2047^2/4</f>
        <v>4.4178646691106467E-3</v>
      </c>
      <c r="I2047" s="147">
        <f>+D2043+O2043</f>
        <v>335.10227089418578</v>
      </c>
      <c r="J2047" s="147">
        <f>+D2047</f>
        <v>334.90360706560426</v>
      </c>
      <c r="K2047" s="147">
        <f>+I2047-J2047</f>
        <v>0.1986638285815161</v>
      </c>
      <c r="L2047" s="262">
        <f>(-2*POWER(2*9.81*G2047*ABS(K2047)/F2047,0.5))*(LOG10(($D$2/(3.7*G2047))+((2.51*$D$3*POWER(F2047,0.5))/(G2047*POWER(2*9.81*G2047*ABS(K2047),0.5)))))</f>
        <v>0.15655316707448941</v>
      </c>
      <c r="M2047" s="146">
        <f>+IF(K2047&lt;0,-H2047*L2047,H2047*L2047)</f>
        <v>6.9163070565576293E-4</v>
      </c>
      <c r="N2047" s="142">
        <f>+M2047/K2047</f>
        <v>3.4814123466465449E-3</v>
      </c>
      <c r="O2047" s="311">
        <f>2*M2049/N2049</f>
        <v>1.1422396030319072E-4</v>
      </c>
    </row>
    <row r="2048" spans="2:15" hidden="1" x14ac:dyDescent="0.25">
      <c r="B2048" s="141"/>
      <c r="C2048" s="142"/>
      <c r="D2048" s="143"/>
      <c r="E2048" s="144" t="s">
        <v>167</v>
      </c>
      <c r="F2048" s="143">
        <v>249.85</v>
      </c>
      <c r="G2048" s="143">
        <f>75/1000</f>
        <v>7.4999999999999997E-2</v>
      </c>
      <c r="H2048" s="146">
        <f>+PI()*G2048^2/4</f>
        <v>4.4178646691106467E-3</v>
      </c>
      <c r="I2048" s="147">
        <f>+D2012+O2012</f>
        <v>335.25613791854238</v>
      </c>
      <c r="J2048" s="147">
        <f>+D2047</f>
        <v>334.90360706560426</v>
      </c>
      <c r="K2048" s="147">
        <f>+I2048-J2048</f>
        <v>0.35253085293811637</v>
      </c>
      <c r="L2048" s="142">
        <f>(-2*POWER(2*9.81*G2048*ABS(K2048)/F2048,0.5))*(LOG10(($D$2/(3.7*G2048))+((2.51*$D$3*POWER(F2048,0.5))/(G2048*POWER(2*9.81*G2048*ABS(K2048),0.5)))))</f>
        <v>0.28492770764298347</v>
      </c>
      <c r="M2048" s="146">
        <f>+IF(K2048&lt;0,-H2048*L2048,H2048*L2048)</f>
        <v>1.2587720528466242E-3</v>
      </c>
      <c r="N2048" s="142">
        <f>+M2048/K2048</f>
        <v>3.5706720202092223E-3</v>
      </c>
      <c r="O2048" s="311"/>
    </row>
    <row r="2049" spans="2:15" ht="15.75" hidden="1" x14ac:dyDescent="0.3">
      <c r="B2049" s="141"/>
      <c r="C2049" s="142"/>
      <c r="D2049" s="152"/>
      <c r="E2049" s="144"/>
      <c r="F2049" s="142"/>
      <c r="G2049" s="142"/>
      <c r="H2049" s="146"/>
      <c r="I2049" s="152"/>
      <c r="J2049" s="143"/>
      <c r="K2049" s="142"/>
      <c r="L2049" s="149" t="s">
        <v>166</v>
      </c>
      <c r="M2049" s="150">
        <f>+SUM(M2047:M2048)-C2047</f>
        <v>4.0275850238724251E-7</v>
      </c>
      <c r="N2049" s="151">
        <f>+SUM(N2047:N2048)</f>
        <v>7.0520843668557672E-3</v>
      </c>
      <c r="O2049" s="312"/>
    </row>
    <row r="2050" spans="2:15" hidden="1" x14ac:dyDescent="0.25">
      <c r="B2050" s="141"/>
      <c r="C2050" s="142"/>
      <c r="D2050" s="152"/>
      <c r="E2050" s="144"/>
      <c r="F2050" s="142"/>
      <c r="G2050" s="142"/>
      <c r="H2050" s="146"/>
      <c r="I2050" s="152"/>
      <c r="J2050" s="143"/>
      <c r="K2050" s="142"/>
      <c r="L2050" s="142"/>
      <c r="M2050" s="142"/>
      <c r="N2050" s="142"/>
      <c r="O2050" s="312"/>
    </row>
    <row r="2051" spans="2:15" hidden="1" x14ac:dyDescent="0.25">
      <c r="B2051" s="154" t="s">
        <v>146</v>
      </c>
      <c r="C2051" s="143">
        <f>4.52/1000</f>
        <v>4.5199999999999997E-3</v>
      </c>
      <c r="D2051" s="156">
        <f>+D2012+O2012</f>
        <v>335.25613791854238</v>
      </c>
      <c r="E2051" s="144" t="s">
        <v>112</v>
      </c>
      <c r="F2051" s="143">
        <v>401.36</v>
      </c>
      <c r="G2051" s="145">
        <f>110/1000</f>
        <v>0.11</v>
      </c>
      <c r="H2051" s="146">
        <f>+PI()*G2051^2/4</f>
        <v>9.5033177771091243E-3</v>
      </c>
      <c r="I2051" s="156">
        <f>+D2038+O2038</f>
        <v>335.29503256646404</v>
      </c>
      <c r="J2051" s="147">
        <f>+D2051</f>
        <v>335.25613791854238</v>
      </c>
      <c r="K2051" s="147">
        <f>+I2051-J2051</f>
        <v>3.8894647921665637E-2</v>
      </c>
      <c r="L2051" s="142">
        <f>(-2*POWER(2*9.81*G2051*ABS(K2051)/F2051,0.5))*(LOG10(($D$2/(3.7*G2051))+((2.51*$D$3*POWER(F2051,0.5))/(G2051*POWER(2*9.81*G2051*ABS(K2051),0.5)))))</f>
        <v>8.0888518141632074E-2</v>
      </c>
      <c r="M2051" s="146">
        <f>+IF(K2051&lt;0,-H2051*L2051,H2051*L2051)</f>
        <v>7.6870929241938603E-4</v>
      </c>
      <c r="N2051" s="142">
        <f>+M2051/K2051</f>
        <v>1.9763883554559415E-2</v>
      </c>
      <c r="O2051" s="311">
        <f>2*M2055/N2055</f>
        <v>1.0739202275654736E-4</v>
      </c>
    </row>
    <row r="2052" spans="2:15" hidden="1" x14ac:dyDescent="0.25">
      <c r="B2052" s="141"/>
      <c r="C2052" s="142"/>
      <c r="D2052" s="152"/>
      <c r="E2052" s="144" t="s">
        <v>167</v>
      </c>
      <c r="F2052" s="143">
        <v>249.85</v>
      </c>
      <c r="G2052" s="145">
        <f>75/1000</f>
        <v>7.4999999999999997E-2</v>
      </c>
      <c r="H2052" s="146">
        <f>+PI()*G2052^2/4</f>
        <v>4.4178646691106467E-3</v>
      </c>
      <c r="I2052" s="156">
        <f>+D2047+O2047</f>
        <v>334.90372128956454</v>
      </c>
      <c r="J2052" s="147">
        <f>+D2051</f>
        <v>335.25613791854238</v>
      </c>
      <c r="K2052" s="147">
        <f>+I2052-J2052</f>
        <v>-0.35241662897783499</v>
      </c>
      <c r="L2052" s="142">
        <f>(-2*POWER(2*9.81*G2052*ABS(K2052)/F2052,0.5))*(LOG10(($D$2/(3.7*G2052))+((2.51*$D$3*POWER(F2052,0.5))/(G2052*POWER(2*9.81*G2052*ABS(K2052),0.5)))))</f>
        <v>0.28487517854168076</v>
      </c>
      <c r="M2052" s="146">
        <f>+IF(K2052&lt;0,-H2052*L2052,H2052*L2052)</f>
        <v>-1.2585399863858789E-3</v>
      </c>
      <c r="N2052" s="142">
        <f>+M2052/K2052</f>
        <v>3.5711708327617934E-3</v>
      </c>
      <c r="O2052" s="311"/>
    </row>
    <row r="2053" spans="2:15" hidden="1" x14ac:dyDescent="0.25">
      <c r="B2053" s="141"/>
      <c r="C2053" s="142"/>
      <c r="D2053" s="152"/>
      <c r="E2053" s="144" t="s">
        <v>140</v>
      </c>
      <c r="F2053" s="143">
        <v>298.01</v>
      </c>
      <c r="G2053" s="145">
        <f>63/1000</f>
        <v>6.3E-2</v>
      </c>
      <c r="H2053" s="146">
        <f>+PI()*G2053^2/4</f>
        <v>3.1172453105244723E-3</v>
      </c>
      <c r="I2053" s="156">
        <f>+D2018+O2018</f>
        <v>335.21724148372346</v>
      </c>
      <c r="J2053" s="147">
        <f>+D2051</f>
        <v>335.25613791854238</v>
      </c>
      <c r="K2053" s="147">
        <f>+I2053-J2053</f>
        <v>-3.8896434818923353E-2</v>
      </c>
      <c r="L2053" s="142">
        <f>(-2*POWER(2*9.81*G2053*ABS(K2053)/F2053,0.5))*(LOG10(($D$2/(3.7*G2053))+((2.51*$D$3*POWER(F2053,0.5))/(G2053*POWER(2*9.81*G2053*ABS(K2053),0.5)))))</f>
        <v>6.3465531021107607E-2</v>
      </c>
      <c r="M2053" s="146">
        <f>+IF(K2053&lt;0,-H2053*L2053,H2053*L2053)</f>
        <v>-1.9783762895549313E-4</v>
      </c>
      <c r="N2053" s="142">
        <f>+M2053/K2053</f>
        <v>5.0862663860196233E-3</v>
      </c>
      <c r="O2053" s="311"/>
    </row>
    <row r="2054" spans="2:15" hidden="1" x14ac:dyDescent="0.25">
      <c r="B2054" s="141"/>
      <c r="C2054" s="142"/>
      <c r="D2054" s="142"/>
      <c r="E2054" s="144" t="s">
        <v>168</v>
      </c>
      <c r="F2054" s="143">
        <v>184.94</v>
      </c>
      <c r="G2054" s="145">
        <f>110/1000</f>
        <v>0.11</v>
      </c>
      <c r="H2054" s="146">
        <f>+PI()*G2054^2/4</f>
        <v>9.5033177771091243E-3</v>
      </c>
      <c r="I2054" s="156">
        <f>+D2026+O2026</f>
        <v>335.77485306879584</v>
      </c>
      <c r="J2054" s="147">
        <f>+D2051</f>
        <v>335.25613791854238</v>
      </c>
      <c r="K2054" s="147">
        <f>+I2054-J2054</f>
        <v>0.51871515025345616</v>
      </c>
      <c r="L2054" s="142">
        <f>(-2*POWER(2*9.81*G2054*ABS(K2054)/F2054,0.5))*(LOG10(($D$2/(3.7*G2054))+((2.51*$D$3*POWER(F2054,0.5))/(G2054*POWER(2*9.81*G2054*ABS(K2054),0.5)))))</f>
        <v>0.54820157069781594</v>
      </c>
      <c r="M2054" s="146">
        <f>+IF(K2054&lt;0,-H2054*L2054,H2054*L2054)</f>
        <v>5.2097337322516988E-3</v>
      </c>
      <c r="N2054" s="142">
        <f>+M2054/K2054</f>
        <v>1.0043534933780329E-2</v>
      </c>
      <c r="O2054" s="311"/>
    </row>
    <row r="2055" spans="2:15" ht="15.75" hidden="1" x14ac:dyDescent="0.3">
      <c r="B2055" s="141"/>
      <c r="C2055" s="142"/>
      <c r="D2055" s="142"/>
      <c r="E2055" s="142"/>
      <c r="F2055" s="142"/>
      <c r="G2055" s="142"/>
      <c r="H2055" s="146"/>
      <c r="I2055" s="152"/>
      <c r="J2055" s="143"/>
      <c r="K2055" s="142"/>
      <c r="L2055" s="149" t="s">
        <v>166</v>
      </c>
      <c r="M2055" s="150">
        <f>+SUM(M2051:M2054)-C2051</f>
        <v>2.0654093297132331E-6</v>
      </c>
      <c r="N2055" s="151">
        <f>+SUM(N2051:N2054)</f>
        <v>3.8464855707121159E-2</v>
      </c>
      <c r="O2055" s="312"/>
    </row>
    <row r="2056" spans="2:15" hidden="1" x14ac:dyDescent="0.25">
      <c r="B2056" s="141"/>
      <c r="C2056" s="142"/>
      <c r="D2056" s="142"/>
      <c r="E2056" s="142"/>
      <c r="F2056" s="142"/>
      <c r="G2056" s="142"/>
      <c r="H2056" s="146"/>
      <c r="I2056" s="142"/>
      <c r="J2056" s="143"/>
      <c r="K2056" s="142"/>
      <c r="L2056" s="142"/>
      <c r="M2056" s="142"/>
      <c r="N2056" s="142"/>
      <c r="O2056" s="312"/>
    </row>
    <row r="2057" spans="2:15" hidden="1" x14ac:dyDescent="0.25">
      <c r="B2057" s="154" t="s">
        <v>147</v>
      </c>
      <c r="C2057" s="142">
        <f>0.79/1000</f>
        <v>7.9000000000000001E-4</v>
      </c>
      <c r="D2057" s="147">
        <f>+D2018+O2018</f>
        <v>335.21724148372346</v>
      </c>
      <c r="E2057" s="144" t="s">
        <v>140</v>
      </c>
      <c r="F2057" s="143">
        <v>298.01</v>
      </c>
      <c r="G2057" s="143">
        <f>63/1000</f>
        <v>6.3E-2</v>
      </c>
      <c r="H2057" s="146">
        <f>+PI()*G2057^2/4</f>
        <v>3.1172453105244723E-3</v>
      </c>
      <c r="I2057" s="147">
        <f>+D2051+O2051</f>
        <v>335.25624531056513</v>
      </c>
      <c r="J2057" s="147">
        <f>+D2057</f>
        <v>335.21724148372346</v>
      </c>
      <c r="K2057" s="147">
        <f>+I2057-J2057</f>
        <v>3.9003826841678801E-2</v>
      </c>
      <c r="L2057" s="142">
        <f>(-2*POWER(2*9.81*G2057*ABS(K2057)/F2057,0.5))*(LOG10(($D$2/(3.7*G2057))+((2.51*$D$3*POWER(F2057,0.5))/(G2057*POWER(2*9.81*G2057*ABS(K2057),0.5)))))</f>
        <v>6.3568283259649652E-2</v>
      </c>
      <c r="M2057" s="146">
        <f>+IF(K2057&lt;0,-H2057*L2057,H2057*L2057)</f>
        <v>1.981579328892342E-4</v>
      </c>
      <c r="N2057" s="142">
        <f>+M2057/K2057</f>
        <v>5.0804741210030736E-3</v>
      </c>
      <c r="O2057" s="311">
        <f>2*M2059/N2059</f>
        <v>1.0832867308770312E-4</v>
      </c>
    </row>
    <row r="2058" spans="2:15" hidden="1" x14ac:dyDescent="0.25">
      <c r="B2058" s="141"/>
      <c r="C2058" s="142"/>
      <c r="D2058" s="142"/>
      <c r="E2058" s="144" t="s">
        <v>169</v>
      </c>
      <c r="F2058" s="143">
        <v>119.71</v>
      </c>
      <c r="G2058" s="143">
        <f>63/1000</f>
        <v>6.3E-2</v>
      </c>
      <c r="H2058" s="146">
        <f>+PI()*G2058^2/4</f>
        <v>3.1172453105244723E-3</v>
      </c>
      <c r="I2058" s="147">
        <f>+D2022+O2022</f>
        <v>335.3206953758052</v>
      </c>
      <c r="J2058" s="147">
        <f>+D2057</f>
        <v>335.21724148372346</v>
      </c>
      <c r="K2058" s="147">
        <f>+I2058-J2058</f>
        <v>0.10345389208174538</v>
      </c>
      <c r="L2058" s="142">
        <f>(-2*POWER(2*9.81*G2058*ABS(K2058)/F2058,0.5))*(LOG10(($D$2/(3.7*G2058))+((2.51*$D$3*POWER(F2058,0.5))/(G2058*POWER(2*9.81*G2058*ABS(K2058),0.5)))))</f>
        <v>0.19004837925858328</v>
      </c>
      <c r="M2058" s="146">
        <f>+IF(K2058&lt;0,-H2058*L2058,H2058*L2058)</f>
        <v>5.9242741901659516E-4</v>
      </c>
      <c r="N2058" s="142">
        <f>+M2058/K2058</f>
        <v>5.7264874921136967E-3</v>
      </c>
      <c r="O2058" s="311"/>
    </row>
    <row r="2059" spans="2:15" ht="15.75" hidden="1" x14ac:dyDescent="0.3">
      <c r="B2059" s="141"/>
      <c r="C2059" s="142"/>
      <c r="D2059" s="142"/>
      <c r="E2059" s="142"/>
      <c r="F2059" s="142"/>
      <c r="G2059" s="142"/>
      <c r="H2059" s="146"/>
      <c r="I2059" s="142"/>
      <c r="J2059" s="142"/>
      <c r="K2059" s="142"/>
      <c r="L2059" s="149" t="s">
        <v>166</v>
      </c>
      <c r="M2059" s="150">
        <f>+SUM(M2057:M2058)-C2057</f>
        <v>5.8535190582934167E-7</v>
      </c>
      <c r="N2059" s="151">
        <f>+SUM(N2057:N2058)</f>
        <v>1.080696161311677E-2</v>
      </c>
      <c r="O2059" s="312"/>
    </row>
    <row r="2060" spans="2:15" hidden="1" x14ac:dyDescent="0.25">
      <c r="B2060" s="141"/>
      <c r="C2060" s="142"/>
      <c r="D2060" s="142"/>
      <c r="E2060" s="142"/>
      <c r="F2060" s="142"/>
      <c r="G2060" s="142"/>
      <c r="H2060" s="146"/>
      <c r="I2060" s="142"/>
      <c r="J2060" s="142"/>
      <c r="K2060" s="142"/>
      <c r="L2060" s="142"/>
      <c r="M2060" s="142"/>
      <c r="N2060" s="142"/>
      <c r="O2060" s="312"/>
    </row>
    <row r="2061" spans="2:15" hidden="1" x14ac:dyDescent="0.25">
      <c r="B2061" s="154" t="s">
        <v>148</v>
      </c>
      <c r="C2061" s="142">
        <f>0.76/1000</f>
        <v>7.6000000000000004E-4</v>
      </c>
      <c r="D2061" s="147">
        <f>+D2022+O2022</f>
        <v>335.3206953758052</v>
      </c>
      <c r="E2061" s="144" t="s">
        <v>169</v>
      </c>
      <c r="F2061" s="143">
        <v>119.71</v>
      </c>
      <c r="G2061" s="143">
        <f>63/1000</f>
        <v>6.3E-2</v>
      </c>
      <c r="H2061" s="146">
        <f>+PI()*G2061^2/4</f>
        <v>3.1172453105244723E-3</v>
      </c>
      <c r="I2061" s="147">
        <f>+D2057+O2057</f>
        <v>335.21734981239655</v>
      </c>
      <c r="J2061" s="261">
        <f>+D2061</f>
        <v>335.3206953758052</v>
      </c>
      <c r="K2061" s="147">
        <f>+I2061-J2061</f>
        <v>-0.1033455634086522</v>
      </c>
      <c r="L2061" s="142">
        <f>(-2*POWER(2*9.81*G2061*ABS(K2061)/F2061,0.5))*(LOG10(($D$2/(3.7*G2061))+((2.51*$D$3*POWER(F2061,0.5))/(G2061*POWER(2*9.81*G2061*ABS(K2061),0.5)))))</f>
        <v>0.18993406561544868</v>
      </c>
      <c r="M2061" s="146">
        <f>+IF(K2061&lt;0,-H2061*L2061,H2061*L2061)</f>
        <v>-5.9207107534860485E-4</v>
      </c>
      <c r="N2061" s="142">
        <f>+M2061/K2061</f>
        <v>5.7290420199986643E-3</v>
      </c>
      <c r="O2061" s="311">
        <f>2*M2063/N2063</f>
        <v>1.0229652367475392E-4</v>
      </c>
    </row>
    <row r="2062" spans="2:15" hidden="1" x14ac:dyDescent="0.25">
      <c r="B2062" s="141"/>
      <c r="C2062" s="142"/>
      <c r="D2062" s="142"/>
      <c r="E2062" s="144" t="s">
        <v>122</v>
      </c>
      <c r="F2062" s="143">
        <v>283.68</v>
      </c>
      <c r="G2062" s="143">
        <f>75/1000</f>
        <v>7.4999999999999997E-2</v>
      </c>
      <c r="H2062" s="146">
        <f>+PI()*G2062^2/4</f>
        <v>4.4178646691106467E-3</v>
      </c>
      <c r="I2062" s="147">
        <f>+D2026+O2026</f>
        <v>335.77485306879584</v>
      </c>
      <c r="J2062" s="261">
        <f>+D2061</f>
        <v>335.3206953758052</v>
      </c>
      <c r="K2062" s="147">
        <f>+I2062-J2062</f>
        <v>0.45415769299063413</v>
      </c>
      <c r="L2062" s="262">
        <f>(-2*POWER(2*9.81*G2062*ABS(K2062)/F2062,0.5))*(LOG10(($D$2/(3.7*G2062))+((2.51*$D$3*POWER(F2062,0.5))/(G2062*POWER(2*9.81*G2062*ABS(K2062),0.5)))))</f>
        <v>0.30614709381928817</v>
      </c>
      <c r="M2062" s="146">
        <f>+IF(K2062&lt;0,-H2062*L2062,H2062*L2062)</f>
        <v>1.3525164293351356E-3</v>
      </c>
      <c r="N2062" s="142">
        <f>+M2062/K2062</f>
        <v>2.97807666854391E-3</v>
      </c>
      <c r="O2062" s="311"/>
    </row>
    <row r="2063" spans="2:15" ht="15.75" hidden="1" x14ac:dyDescent="0.3">
      <c r="B2063" s="141"/>
      <c r="C2063" s="142"/>
      <c r="D2063" s="142"/>
      <c r="E2063" s="142"/>
      <c r="F2063" s="142"/>
      <c r="G2063" s="142"/>
      <c r="H2063" s="142"/>
      <c r="I2063" s="142"/>
      <c r="J2063" s="142"/>
      <c r="K2063" s="142"/>
      <c r="L2063" s="149" t="s">
        <v>166</v>
      </c>
      <c r="M2063" s="150">
        <f>+SUM(M2061:M2062)-C2061</f>
        <v>4.4535398653069384E-7</v>
      </c>
      <c r="N2063" s="151">
        <f>+SUM(N2061:N2062)</f>
        <v>8.7071186885425735E-3</v>
      </c>
      <c r="O2063" s="312"/>
    </row>
    <row r="2064" spans="2:15" hidden="1" x14ac:dyDescent="0.25">
      <c r="B2064" s="154"/>
      <c r="C2064" s="142"/>
      <c r="D2064" s="142"/>
      <c r="E2064" s="142"/>
      <c r="F2064" s="142"/>
      <c r="G2064" s="142"/>
      <c r="H2064" s="142"/>
      <c r="I2064" s="142"/>
      <c r="J2064" s="142"/>
      <c r="K2064" s="142"/>
      <c r="L2064" s="142"/>
      <c r="M2064" s="142"/>
      <c r="N2064" s="142"/>
      <c r="O2064" s="312"/>
    </row>
    <row r="2065" spans="2:15" hidden="1" x14ac:dyDescent="0.25">
      <c r="B2065" s="154" t="s">
        <v>142</v>
      </c>
      <c r="C2065" s="142">
        <f>3.71/1000</f>
        <v>3.7099999999999998E-3</v>
      </c>
      <c r="D2065" s="147">
        <f>+D2026+O2026</f>
        <v>335.77485306879584</v>
      </c>
      <c r="E2065" s="144" t="s">
        <v>168</v>
      </c>
      <c r="F2065" s="143">
        <v>184.94</v>
      </c>
      <c r="G2065" s="145">
        <f>110/1000</f>
        <v>0.11</v>
      </c>
      <c r="H2065" s="146">
        <f>+PI()*G2065^2/4</f>
        <v>9.5033177771091243E-3</v>
      </c>
      <c r="I2065" s="147">
        <f>+D2051+O2051</f>
        <v>335.25624531056513</v>
      </c>
      <c r="J2065" s="261">
        <f>+D2065</f>
        <v>335.77485306879584</v>
      </c>
      <c r="K2065" s="147">
        <f>+I2065-J2065</f>
        <v>-0.51860775823070071</v>
      </c>
      <c r="L2065" s="262">
        <f>(-2*POWER(2*9.81*G2065*ABS(K2065)/F2065,0.5))*(LOG10(($D$2/(3.7*G2065))+((2.51*$D$3*POWER(F2065,0.5))/(G2065*POWER(2*9.81*G2065*ABS(K2065),0.5)))))</f>
        <v>0.54813790980094446</v>
      </c>
      <c r="M2065" s="146">
        <f>+IF(K2065&lt;0,-H2065*L2065,H2065*L2065)</f>
        <v>-5.2091287425187534E-3</v>
      </c>
      <c r="N2065" s="142">
        <f>+M2065/K2065</f>
        <v>1.0044448159222277E-2</v>
      </c>
      <c r="O2065" s="311">
        <f>2*M2068/N2068</f>
        <v>8.6078337059291947E-5</v>
      </c>
    </row>
    <row r="2066" spans="2:15" hidden="1" x14ac:dyDescent="0.25">
      <c r="B2066" s="141"/>
      <c r="C2066" s="142"/>
      <c r="D2066" s="142"/>
      <c r="E2066" s="144" t="s">
        <v>171</v>
      </c>
      <c r="F2066" s="143">
        <v>283.68</v>
      </c>
      <c r="G2066" s="143">
        <f>75/1000</f>
        <v>7.4999999999999997E-2</v>
      </c>
      <c r="H2066" s="146">
        <f>+PI()*G2066^2/4</f>
        <v>4.4178646691106467E-3</v>
      </c>
      <c r="I2066" s="147">
        <f>+D2061+O2061</f>
        <v>335.32079767232887</v>
      </c>
      <c r="J2066" s="261">
        <f>+D2065</f>
        <v>335.77485306879584</v>
      </c>
      <c r="K2066" s="147">
        <f>+I2066-J2066</f>
        <v>-0.4540553964669698</v>
      </c>
      <c r="L2066" s="262">
        <f>(-2*POWER(2*9.81*G2066*ABS(K2066)/F2066,0.5))*(LOG10(($D$2/(3.7*G2066))+((2.51*$D$3*POWER(F2066,0.5))/(G2066*POWER(2*9.81*G2066*ABS(K2066),0.5)))))</f>
        <v>0.30610790150331552</v>
      </c>
      <c r="M2066" s="146">
        <f>+IF(K2066&lt;0,-H2066*L2066,H2066*L2066)</f>
        <v>-1.3523432829870995E-3</v>
      </c>
      <c r="N2066" s="142">
        <f>+M2066/K2066</f>
        <v>2.978366281977392E-3</v>
      </c>
      <c r="O2066" s="311"/>
    </row>
    <row r="2067" spans="2:15" hidden="1" x14ac:dyDescent="0.25">
      <c r="B2067" s="141"/>
      <c r="C2067" s="142"/>
      <c r="D2067" s="142"/>
      <c r="E2067" s="144" t="s">
        <v>170</v>
      </c>
      <c r="F2067" s="143">
        <v>372.26</v>
      </c>
      <c r="G2067" s="145">
        <f>110/1000</f>
        <v>0.11</v>
      </c>
      <c r="H2067" s="146">
        <f>+PI()*G2067^2/4</f>
        <v>9.5033177771091243E-3</v>
      </c>
      <c r="I2067" s="147">
        <v>339.29610096713299</v>
      </c>
      <c r="J2067" s="261">
        <f>+D2065</f>
        <v>335.77485306879584</v>
      </c>
      <c r="K2067" s="147">
        <f>+I2067-J2067</f>
        <v>3.5212478983371511</v>
      </c>
      <c r="L2067" s="262">
        <f>(-2*POWER(2*9.81*G2067*ABS(K2067)/F2067,0.5))*(LOG10(($D$2/(3.7*G2067))+((2.51*$D$3*POWER(F2067,0.5))/(G2067*POWER(2*9.81*G2067*ABS(K2067),0.5)))))</f>
        <v>1.0809023028668061</v>
      </c>
      <c r="M2067" s="146">
        <f>+IF(K2067&lt;0,-H2067*L2067,H2067*L2067)</f>
        <v>1.0272158070152309E-2</v>
      </c>
      <c r="N2067" s="142">
        <f>+M2067/K2067</f>
        <v>2.9171925313759249E-3</v>
      </c>
      <c r="O2067" s="311"/>
    </row>
    <row r="2068" spans="2:15" ht="16.5" hidden="1" thickBot="1" x14ac:dyDescent="0.35">
      <c r="B2068" s="299"/>
      <c r="C2068" s="300"/>
      <c r="D2068" s="300"/>
      <c r="E2068" s="300"/>
      <c r="F2068" s="300"/>
      <c r="G2068" s="300"/>
      <c r="H2068" s="300"/>
      <c r="I2068" s="300"/>
      <c r="J2068" s="300"/>
      <c r="K2068" s="300"/>
      <c r="L2068" s="301" t="s">
        <v>166</v>
      </c>
      <c r="M2068" s="302">
        <f>+SUM(M2065:M2067)-C2065</f>
        <v>6.8604464645641294E-7</v>
      </c>
      <c r="N2068" s="303">
        <f>+SUM(N2065:N2067)</f>
        <v>1.5940006972575596E-2</v>
      </c>
      <c r="O2068" s="313"/>
    </row>
    <row r="2069" spans="2:15" hidden="1" x14ac:dyDescent="0.25"/>
    <row r="2070" spans="2:15" ht="15.75" hidden="1" thickBot="1" x14ac:dyDescent="0.3"/>
    <row r="2071" spans="2:15" ht="15.75" hidden="1" thickBot="1" x14ac:dyDescent="0.3">
      <c r="B2071" s="131">
        <f>+B2032+1</f>
        <v>54</v>
      </c>
      <c r="D2071" s="297"/>
    </row>
    <row r="2072" spans="2:15" ht="32.25" hidden="1" thickBot="1" x14ac:dyDescent="0.3">
      <c r="B2072" s="125" t="s">
        <v>151</v>
      </c>
      <c r="C2072" s="298" t="s">
        <v>161</v>
      </c>
      <c r="D2072" s="298" t="s">
        <v>153</v>
      </c>
      <c r="E2072" s="125" t="s">
        <v>152</v>
      </c>
      <c r="F2072" s="125" t="s">
        <v>78</v>
      </c>
      <c r="G2072" s="125" t="s">
        <v>115</v>
      </c>
      <c r="H2072" s="125" t="s">
        <v>154</v>
      </c>
      <c r="I2072" s="125" t="s">
        <v>155</v>
      </c>
      <c r="J2072" s="125" t="s">
        <v>156</v>
      </c>
      <c r="K2072" s="125" t="s">
        <v>157</v>
      </c>
      <c r="L2072" s="125" t="s">
        <v>82</v>
      </c>
      <c r="M2072" s="125" t="s">
        <v>164</v>
      </c>
      <c r="N2072" s="125" t="s">
        <v>158</v>
      </c>
      <c r="O2072" s="309" t="s">
        <v>165</v>
      </c>
    </row>
    <row r="2073" spans="2:15" hidden="1" x14ac:dyDescent="0.25">
      <c r="B2073" s="132" t="s">
        <v>127</v>
      </c>
      <c r="C2073" s="133">
        <f>2.97/1000</f>
        <v>2.97E-3</v>
      </c>
      <c r="D2073" s="134">
        <f>+D2034+O2034</f>
        <v>336.46364797680906</v>
      </c>
      <c r="E2073" s="135" t="s">
        <v>110</v>
      </c>
      <c r="F2073" s="136">
        <v>310.83</v>
      </c>
      <c r="G2073" s="137">
        <f>110/1000</f>
        <v>0.11</v>
      </c>
      <c r="H2073" s="138">
        <f>+PI()*G2073^2/4</f>
        <v>9.5033177771091243E-3</v>
      </c>
      <c r="I2073" s="134">
        <v>339.29610096713299</v>
      </c>
      <c r="J2073" s="134">
        <f>+D2073</f>
        <v>336.46364797680906</v>
      </c>
      <c r="K2073" s="134">
        <f>+I2073-J2073</f>
        <v>2.8324529903239295</v>
      </c>
      <c r="L2073" s="133">
        <f>(-2*POWER(2*9.81*G2073*ABS(K2073)/F2073,0.5))*(LOG10(($D$2/(3.7*G2073))+((2.51*$D$3*POWER(F2073,0.5))/(G2073*POWER(2*9.81*G2073*ABS(K2073),0.5)))))</f>
        <v>1.0586935392608459</v>
      </c>
      <c r="M2073" s="139">
        <f>+IF(K2073&lt;0,-H2073*L2073,H2073*L2073)</f>
        <v>1.0061101132168173E-2</v>
      </c>
      <c r="N2073" s="133">
        <f>+M2073/K2073</f>
        <v>3.5520805346243539E-3</v>
      </c>
      <c r="O2073" s="310">
        <f>2*M2075/N2075</f>
        <v>7.0283054068637064E-5</v>
      </c>
    </row>
    <row r="2074" spans="2:15" hidden="1" x14ac:dyDescent="0.25">
      <c r="B2074" s="141"/>
      <c r="C2074" s="142"/>
      <c r="D2074" s="143"/>
      <c r="E2074" s="144" t="s">
        <v>138</v>
      </c>
      <c r="F2074" s="143">
        <v>240.22</v>
      </c>
      <c r="G2074" s="145">
        <f>110/1000</f>
        <v>0.11</v>
      </c>
      <c r="H2074" s="146">
        <f>+PI()*G2074^2/4</f>
        <v>9.5033177771091243E-3</v>
      </c>
      <c r="I2074" s="147">
        <f>+D2038+O2038</f>
        <v>335.29503256646404</v>
      </c>
      <c r="J2074" s="147">
        <f>+D2073</f>
        <v>336.46364797680906</v>
      </c>
      <c r="K2074" s="147">
        <f>+I2074-J2074</f>
        <v>-1.1686154103450122</v>
      </c>
      <c r="L2074" s="142">
        <f>(-2*POWER(2*9.81*G2074*ABS(K2074)/F2074,0.5))*(LOG10(($D$2/(3.7*G2074))+((2.51*$D$3*POWER(F2074,0.5))/(G2074*POWER(2*9.81*G2074*ABS(K2074),0.5)))))</f>
        <v>0.74613553350943285</v>
      </c>
      <c r="M2074" s="146">
        <f>+IF(K2074&lt;0,-H2074*L2074,H2074*L2074)</f>
        <v>-7.0907630797329936E-3</v>
      </c>
      <c r="N2074" s="142">
        <f>+M2074/K2074</f>
        <v>6.0676617961417916E-3</v>
      </c>
      <c r="O2074" s="311"/>
    </row>
    <row r="2075" spans="2:15" ht="15.75" hidden="1" x14ac:dyDescent="0.3">
      <c r="B2075" s="141"/>
      <c r="C2075" s="142"/>
      <c r="D2075" s="143"/>
      <c r="E2075" s="144"/>
      <c r="F2075" s="143"/>
      <c r="G2075" s="145"/>
      <c r="H2075" s="146"/>
      <c r="I2075" s="147"/>
      <c r="J2075" s="147"/>
      <c r="K2075" s="147"/>
      <c r="L2075" s="149" t="s">
        <v>166</v>
      </c>
      <c r="M2075" s="150">
        <f>+SUM(M2073:M2074)-C2073</f>
        <v>3.3805243517979686E-7</v>
      </c>
      <c r="N2075" s="151">
        <f>+SUM(N2073:N2074)</f>
        <v>9.6197423307661459E-3</v>
      </c>
      <c r="O2075" s="311"/>
    </row>
    <row r="2076" spans="2:15" hidden="1" x14ac:dyDescent="0.25">
      <c r="B2076" s="141"/>
      <c r="C2076" s="142"/>
      <c r="D2076" s="143"/>
      <c r="E2076" s="144"/>
      <c r="F2076" s="142"/>
      <c r="G2076" s="142"/>
      <c r="H2076" s="146"/>
      <c r="I2076" s="152"/>
      <c r="J2076" s="142"/>
      <c r="K2076" s="142"/>
      <c r="L2076" s="142"/>
      <c r="M2076" s="142"/>
      <c r="N2076" s="142"/>
      <c r="O2076" s="312"/>
    </row>
    <row r="2077" spans="2:15" hidden="1" x14ac:dyDescent="0.25">
      <c r="B2077" s="154" t="s">
        <v>128</v>
      </c>
      <c r="C2077" s="142">
        <f>3.73/1000</f>
        <v>3.7299999999999998E-3</v>
      </c>
      <c r="D2077" s="147">
        <f>+D2038+O2038</f>
        <v>335.29503256646404</v>
      </c>
      <c r="E2077" s="144" t="s">
        <v>138</v>
      </c>
      <c r="F2077" s="143">
        <v>240.22</v>
      </c>
      <c r="G2077" s="155">
        <f>110/1000</f>
        <v>0.11</v>
      </c>
      <c r="H2077" s="146">
        <f>+PI()*G2077^2/4</f>
        <v>9.5033177771091243E-3</v>
      </c>
      <c r="I2077" s="156">
        <f>+D2073+O2073</f>
        <v>336.46371825986313</v>
      </c>
      <c r="J2077" s="147">
        <f>+D2077</f>
        <v>335.29503256646404</v>
      </c>
      <c r="K2077" s="147">
        <f>+I2077-J2077</f>
        <v>1.1686856933990839</v>
      </c>
      <c r="L2077" s="142">
        <f>(-2*POWER(2*9.81*G2077*ABS(K2077)/F2077,0.5))*(LOG10(($D$2/(3.7*G2077))+((2.51*$D$3*POWER(F2077,0.5))/(G2077*POWER(2*9.81*G2077*ABS(K2077),0.5)))))</f>
        <v>0.74616060345972712</v>
      </c>
      <c r="M2077" s="146">
        <f>+IF(K2077&lt;0,-H2077*L2077,H2077*L2077)</f>
        <v>7.0910013274372964E-3</v>
      </c>
      <c r="N2077" s="142">
        <f>+M2077/K2077</f>
        <v>6.0675007553257134E-3</v>
      </c>
      <c r="O2077" s="311">
        <f>2*M2080/N2080</f>
        <v>1.0272744551477753E-4</v>
      </c>
    </row>
    <row r="2078" spans="2:15" hidden="1" x14ac:dyDescent="0.25">
      <c r="B2078" s="141"/>
      <c r="C2078" s="142"/>
      <c r="D2078" s="143"/>
      <c r="E2078" s="144" t="s">
        <v>139</v>
      </c>
      <c r="F2078" s="147">
        <v>237.3</v>
      </c>
      <c r="G2078" s="155">
        <f>110/1000</f>
        <v>0.11</v>
      </c>
      <c r="H2078" s="146">
        <f>+PI()*G2078^2/4</f>
        <v>9.5033177771091243E-3</v>
      </c>
      <c r="I2078" s="156">
        <f>+D2043+O2043</f>
        <v>335.10227089418578</v>
      </c>
      <c r="J2078" s="147">
        <f>+D2077</f>
        <v>335.29503256646404</v>
      </c>
      <c r="K2078" s="147">
        <f>+I2078-J2078</f>
        <v>-0.19276167227826591</v>
      </c>
      <c r="L2078" s="142">
        <f>(-2*POWER(2*9.81*G2078*ABS(K2078)/F2078,0.5))*(LOG10(($D$2/(3.7*G2078))+((2.51*$D$3*POWER(F2078,0.5))/(G2078*POWER(2*9.81*G2078*ABS(K2078),0.5)))))</f>
        <v>0.27269422893982037</v>
      </c>
      <c r="M2078" s="146">
        <f>+IF(K2078&lt;0,-H2078*L2078,H2078*L2078)</f>
        <v>-2.5914999135988603E-3</v>
      </c>
      <c r="N2078" s="142">
        <f>+M2078/K2078</f>
        <v>1.3444062208890968E-2</v>
      </c>
      <c r="O2078" s="311"/>
    </row>
    <row r="2079" spans="2:15" hidden="1" x14ac:dyDescent="0.25">
      <c r="B2079" s="141"/>
      <c r="C2079" s="142"/>
      <c r="D2079" s="143"/>
      <c r="E2079" s="144" t="s">
        <v>112</v>
      </c>
      <c r="F2079" s="143">
        <v>401.36</v>
      </c>
      <c r="G2079" s="155">
        <f>110/1000</f>
        <v>0.11</v>
      </c>
      <c r="H2079" s="146">
        <f>+PI()*G2079^2/4</f>
        <v>9.5033177771091243E-3</v>
      </c>
      <c r="I2079" s="156">
        <f>+D2051+O2051</f>
        <v>335.25624531056513</v>
      </c>
      <c r="J2079" s="147">
        <f>+D2077</f>
        <v>335.29503256646404</v>
      </c>
      <c r="K2079" s="147">
        <f>+I2079-J2079</f>
        <v>-3.8787255898910189E-2</v>
      </c>
      <c r="L2079" s="142">
        <f>(-2*POWER(2*9.81*G2079*ABS(K2079)/F2079,0.5))*(LOG10(($D$2/(3.7*G2079))+((2.51*$D$3*POWER(F2079,0.5))/(G2079*POWER(2*9.81*G2079*ABS(K2079),0.5)))))</f>
        <v>8.0759468646541821E-2</v>
      </c>
      <c r="M2079" s="146">
        <f>+IF(K2079&lt;0,-H2079*L2079,H2079*L2079)</f>
        <v>-7.6748289405856784E-4</v>
      </c>
      <c r="N2079" s="142">
        <f>+M2079/K2079</f>
        <v>1.9786986118812595E-2</v>
      </c>
      <c r="O2079" s="311"/>
    </row>
    <row r="2080" spans="2:15" ht="15.75" hidden="1" x14ac:dyDescent="0.3">
      <c r="B2080" s="141"/>
      <c r="C2080" s="142"/>
      <c r="D2080" s="143"/>
      <c r="E2080" s="144"/>
      <c r="F2080" s="143"/>
      <c r="G2080" s="155"/>
      <c r="H2080" s="146"/>
      <c r="I2080" s="156"/>
      <c r="J2080" s="147"/>
      <c r="K2080" s="147"/>
      <c r="L2080" s="149" t="s">
        <v>166</v>
      </c>
      <c r="M2080" s="150">
        <f>+SUM(M2077:M2079)-C2077</f>
        <v>2.0185197798683503E-6</v>
      </c>
      <c r="N2080" s="151">
        <f>+SUM(N2077:N2079)</f>
        <v>3.929854908302928E-2</v>
      </c>
      <c r="O2080" s="312"/>
    </row>
    <row r="2081" spans="2:15" hidden="1" x14ac:dyDescent="0.25">
      <c r="B2081" s="141"/>
      <c r="C2081" s="142"/>
      <c r="D2081" s="143"/>
      <c r="E2081" s="144"/>
      <c r="F2081" s="142"/>
      <c r="G2081" s="142"/>
      <c r="H2081" s="146"/>
      <c r="I2081" s="152"/>
      <c r="J2081" s="143"/>
      <c r="K2081" s="142"/>
      <c r="L2081" s="142"/>
      <c r="M2081" s="142"/>
      <c r="N2081" s="142"/>
      <c r="O2081" s="312"/>
    </row>
    <row r="2082" spans="2:15" hidden="1" x14ac:dyDescent="0.25">
      <c r="B2082" s="154" t="s">
        <v>141</v>
      </c>
      <c r="C2082" s="179">
        <f>1.9/1000</f>
        <v>1.9E-3</v>
      </c>
      <c r="D2082" s="147">
        <f>+D2043+O2043</f>
        <v>335.10227089418578</v>
      </c>
      <c r="E2082" s="144" t="s">
        <v>139</v>
      </c>
      <c r="F2082" s="147">
        <v>237.3</v>
      </c>
      <c r="G2082" s="155">
        <f>110/1000</f>
        <v>0.11</v>
      </c>
      <c r="H2082" s="146">
        <f>+PI()*G2082^2/4</f>
        <v>9.5033177771091243E-3</v>
      </c>
      <c r="I2082" s="156">
        <f>+D2077+O2077</f>
        <v>335.29513529390954</v>
      </c>
      <c r="J2082" s="147">
        <f>+D2082</f>
        <v>335.10227089418578</v>
      </c>
      <c r="K2082" s="147">
        <f>+I2082-J2082</f>
        <v>0.19286439972376002</v>
      </c>
      <c r="L2082" s="142">
        <f>(-2*POWER(2*9.81*G2082*ABS(K2082)/F2082,0.5))*(LOG10(($D$2/(3.7*G2082))+((2.51*$D$3*POWER(F2082,0.5))/(G2082*POWER(2*9.81*G2082*ABS(K2082),0.5)))))</f>
        <v>0.27277650828550332</v>
      </c>
      <c r="M2082" s="146">
        <f>+IF(K2082&lt;0,-H2082*L2082,H2082*L2082)</f>
        <v>2.5922818403673782E-3</v>
      </c>
      <c r="N2082" s="142">
        <f>+M2082/K2082</f>
        <v>1.3440955635567308E-2</v>
      </c>
      <c r="O2082" s="311">
        <f>2*M2084/N2084</f>
        <v>1.039563481316033E-4</v>
      </c>
    </row>
    <row r="2083" spans="2:15" hidden="1" x14ac:dyDescent="0.25">
      <c r="B2083" s="141"/>
      <c r="C2083" s="142"/>
      <c r="D2083" s="143"/>
      <c r="E2083" s="144" t="s">
        <v>117</v>
      </c>
      <c r="F2083" s="143">
        <v>401.35</v>
      </c>
      <c r="G2083" s="143">
        <f>75/1000</f>
        <v>7.4999999999999997E-2</v>
      </c>
      <c r="H2083" s="146">
        <f>+PI()*G2083^2/4</f>
        <v>4.4178646691106467E-3</v>
      </c>
      <c r="I2083" s="156">
        <f>+D2047+O2047</f>
        <v>334.90372128956454</v>
      </c>
      <c r="J2083" s="147">
        <f>+D2082</f>
        <v>335.10227089418578</v>
      </c>
      <c r="K2083" s="147">
        <f>+I2083-J2083</f>
        <v>-0.19854960462123472</v>
      </c>
      <c r="L2083" s="142">
        <f>(-2*POWER(2*9.81*G2083*ABS(K2083)/F2083,0.5))*(LOG10(($D$2/(3.7*G2083))+((2.51*$D$3*POWER(F2083,0.5))/(G2083*POWER(2*9.81*G2083*ABS(K2083),0.5)))))</f>
        <v>0.15650144449408521</v>
      </c>
      <c r="M2083" s="146">
        <f>+IF(K2083&lt;0,-H2083*L2083,H2083*L2083)</f>
        <v>-6.9140220229519994E-4</v>
      </c>
      <c r="N2083" s="142">
        <f>+M2083/K2083</f>
        <v>3.482264311803394E-3</v>
      </c>
      <c r="O2083" s="311"/>
    </row>
    <row r="2084" spans="2:15" ht="15.75" hidden="1" x14ac:dyDescent="0.3">
      <c r="B2084" s="141"/>
      <c r="C2084" s="142"/>
      <c r="D2084" s="143"/>
      <c r="E2084" s="144"/>
      <c r="F2084" s="142"/>
      <c r="G2084" s="142"/>
      <c r="H2084" s="146"/>
      <c r="I2084" s="152"/>
      <c r="J2084" s="143"/>
      <c r="K2084" s="142"/>
      <c r="L2084" s="149" t="s">
        <v>166</v>
      </c>
      <c r="M2084" s="150">
        <f>+SUM(M2082:M2083)-C2082</f>
        <v>8.7963807217828101E-7</v>
      </c>
      <c r="N2084" s="151">
        <f>+SUM(N2082:N2083)</f>
        <v>1.6923219947370702E-2</v>
      </c>
      <c r="O2084" s="312"/>
    </row>
    <row r="2085" spans="2:15" ht="15.75" hidden="1" x14ac:dyDescent="0.3">
      <c r="B2085" s="141"/>
      <c r="C2085" s="142"/>
      <c r="D2085" s="143"/>
      <c r="E2085" s="144"/>
      <c r="F2085" s="142"/>
      <c r="G2085" s="142"/>
      <c r="H2085" s="146"/>
      <c r="I2085" s="152"/>
      <c r="J2085" s="143"/>
      <c r="K2085" s="142"/>
      <c r="L2085" s="149"/>
      <c r="M2085" s="150"/>
      <c r="N2085" s="151"/>
      <c r="O2085" s="312"/>
    </row>
    <row r="2086" spans="2:15" hidden="1" x14ac:dyDescent="0.25">
      <c r="B2086" s="154" t="s">
        <v>145</v>
      </c>
      <c r="C2086" s="143">
        <f>1.95/1000</f>
        <v>1.9499999999999999E-3</v>
      </c>
      <c r="D2086" s="147">
        <f>+D2047+O2047</f>
        <v>334.90372128956454</v>
      </c>
      <c r="E2086" s="144" t="s">
        <v>117</v>
      </c>
      <c r="F2086" s="143">
        <v>401.35</v>
      </c>
      <c r="G2086" s="143">
        <f>75/1000</f>
        <v>7.4999999999999997E-2</v>
      </c>
      <c r="H2086" s="146">
        <f>+PI()*G2086^2/4</f>
        <v>4.4178646691106467E-3</v>
      </c>
      <c r="I2086" s="147">
        <f>+D2082+O2082</f>
        <v>335.10237485053392</v>
      </c>
      <c r="J2086" s="147">
        <f>+D2086</f>
        <v>334.90372128956454</v>
      </c>
      <c r="K2086" s="147">
        <f>+I2086-J2086</f>
        <v>0.19865356096937603</v>
      </c>
      <c r="L2086" s="262">
        <f>(-2*POWER(2*9.81*G2086*ABS(K2086)/F2086,0.5))*(LOG10(($D$2/(3.7*G2086))+((2.51*$D$3*POWER(F2086,0.5))/(G2086*POWER(2*9.81*G2086*ABS(K2086),0.5)))))</f>
        <v>0.15654851825226121</v>
      </c>
      <c r="M2086" s="146">
        <f>+IF(K2086&lt;0,-H2086*L2086,H2086*L2086)</f>
        <v>6.9161016778828798E-4</v>
      </c>
      <c r="N2086" s="142">
        <f>+M2086/K2086</f>
        <v>3.4814889016507736E-3</v>
      </c>
      <c r="O2086" s="311">
        <f>2*M2088/N2088</f>
        <v>1.0446151319552519E-4</v>
      </c>
    </row>
    <row r="2087" spans="2:15" hidden="1" x14ac:dyDescent="0.25">
      <c r="B2087" s="141"/>
      <c r="C2087" s="142"/>
      <c r="D2087" s="143"/>
      <c r="E2087" s="144" t="s">
        <v>167</v>
      </c>
      <c r="F2087" s="143">
        <v>249.85</v>
      </c>
      <c r="G2087" s="143">
        <f>75/1000</f>
        <v>7.4999999999999997E-2</v>
      </c>
      <c r="H2087" s="146">
        <f>+PI()*G2087^2/4</f>
        <v>4.4178646691106467E-3</v>
      </c>
      <c r="I2087" s="147">
        <f>+D2051+O2051</f>
        <v>335.25624531056513</v>
      </c>
      <c r="J2087" s="147">
        <f>+D2086</f>
        <v>334.90372128956454</v>
      </c>
      <c r="K2087" s="147">
        <f>+I2087-J2087</f>
        <v>0.35252402100059044</v>
      </c>
      <c r="L2087" s="142">
        <f>(-2*POWER(2*9.81*G2087*ABS(K2087)/F2087,0.5))*(LOG10(($D$2/(3.7*G2087))+((2.51*$D$3*POWER(F2087,0.5))/(G2087*POWER(2*9.81*G2087*ABS(K2087),0.5)))))</f>
        <v>0.2849245659948359</v>
      </c>
      <c r="M2087" s="146">
        <f>+IF(K2087&lt;0,-H2087*L2087,H2087*L2087)</f>
        <v>1.2587581734702703E-3</v>
      </c>
      <c r="N2087" s="142">
        <f>+M2087/K2087</f>
        <v>3.5707018486214361E-3</v>
      </c>
      <c r="O2087" s="311"/>
    </row>
    <row r="2088" spans="2:15" ht="15.75" hidden="1" x14ac:dyDescent="0.3">
      <c r="B2088" s="141"/>
      <c r="C2088" s="142"/>
      <c r="D2088" s="152"/>
      <c r="E2088" s="144"/>
      <c r="F2088" s="142"/>
      <c r="G2088" s="142"/>
      <c r="H2088" s="146"/>
      <c r="I2088" s="152"/>
      <c r="J2088" s="143"/>
      <c r="K2088" s="142"/>
      <c r="L2088" s="149" t="s">
        <v>166</v>
      </c>
      <c r="M2088" s="150">
        <f>+SUM(M2086:M2087)-C2086</f>
        <v>3.6834125855846056E-7</v>
      </c>
      <c r="N2088" s="151">
        <f>+SUM(N2086:N2087)</f>
        <v>7.0521907502722097E-3</v>
      </c>
      <c r="O2088" s="312"/>
    </row>
    <row r="2089" spans="2:15" hidden="1" x14ac:dyDescent="0.25">
      <c r="B2089" s="141"/>
      <c r="C2089" s="142"/>
      <c r="D2089" s="152"/>
      <c r="E2089" s="144"/>
      <c r="F2089" s="142"/>
      <c r="G2089" s="142"/>
      <c r="H2089" s="146"/>
      <c r="I2089" s="152"/>
      <c r="J2089" s="143"/>
      <c r="K2089" s="142"/>
      <c r="L2089" s="142"/>
      <c r="M2089" s="142"/>
      <c r="N2089" s="142"/>
      <c r="O2089" s="312"/>
    </row>
    <row r="2090" spans="2:15" hidden="1" x14ac:dyDescent="0.25">
      <c r="B2090" s="154" t="s">
        <v>146</v>
      </c>
      <c r="C2090" s="143">
        <f>4.52/1000</f>
        <v>4.5199999999999997E-3</v>
      </c>
      <c r="D2090" s="156">
        <f>+D2051+O2051</f>
        <v>335.25624531056513</v>
      </c>
      <c r="E2090" s="144" t="s">
        <v>112</v>
      </c>
      <c r="F2090" s="143">
        <v>401.36</v>
      </c>
      <c r="G2090" s="145">
        <f>110/1000</f>
        <v>0.11</v>
      </c>
      <c r="H2090" s="146">
        <f>+PI()*G2090^2/4</f>
        <v>9.5033177771091243E-3</v>
      </c>
      <c r="I2090" s="156">
        <f>+D2077+O2077</f>
        <v>335.29513529390954</v>
      </c>
      <c r="J2090" s="147">
        <f>+D2090</f>
        <v>335.25624531056513</v>
      </c>
      <c r="K2090" s="147">
        <f>+I2090-J2090</f>
        <v>3.88899833444043E-2</v>
      </c>
      <c r="L2090" s="142">
        <f>(-2*POWER(2*9.81*G2090*ABS(K2090)/F2090,0.5))*(LOG10(($D$2/(3.7*G2090))+((2.51*$D$3*POWER(F2090,0.5))/(G2090*POWER(2*9.81*G2090*ABS(K2090),0.5)))))</f>
        <v>8.0882916079327946E-2</v>
      </c>
      <c r="M2090" s="146">
        <f>+IF(K2090&lt;0,-H2090*L2090,H2090*L2090)</f>
        <v>7.6865605424110265E-4</v>
      </c>
      <c r="N2090" s="142">
        <f>+M2090/K2090</f>
        <v>1.9764885148805315E-2</v>
      </c>
      <c r="O2090" s="311">
        <f>2*M2094/N2094</f>
        <v>9.8213635560095224E-5</v>
      </c>
    </row>
    <row r="2091" spans="2:15" hidden="1" x14ac:dyDescent="0.25">
      <c r="B2091" s="141"/>
      <c r="C2091" s="142"/>
      <c r="D2091" s="152"/>
      <c r="E2091" s="144" t="s">
        <v>167</v>
      </c>
      <c r="F2091" s="143">
        <v>249.85</v>
      </c>
      <c r="G2091" s="145">
        <f>75/1000</f>
        <v>7.4999999999999997E-2</v>
      </c>
      <c r="H2091" s="146">
        <f>+PI()*G2091^2/4</f>
        <v>4.4178646691106467E-3</v>
      </c>
      <c r="I2091" s="156">
        <f>+D2086+O2086</f>
        <v>334.90382575107776</v>
      </c>
      <c r="J2091" s="147">
        <f>+D2090</f>
        <v>335.25624531056513</v>
      </c>
      <c r="K2091" s="147">
        <f>+I2091-J2091</f>
        <v>-0.35241955948737314</v>
      </c>
      <c r="L2091" s="142">
        <f>(-2*POWER(2*9.81*G2091*ABS(K2091)/F2091,0.5))*(LOG10(($D$2/(3.7*G2091))+((2.51*$D$3*POWER(F2091,0.5))/(G2091*POWER(2*9.81*G2091*ABS(K2091),0.5)))))</f>
        <v>0.28487652631251825</v>
      </c>
      <c r="M2091" s="146">
        <f>+IF(K2091&lt;0,-H2091*L2091,H2091*L2091)</f>
        <v>-1.2585459406550439E-3</v>
      </c>
      <c r="N2091" s="142">
        <f>+M2091/K2091</f>
        <v>3.5711580324477889E-3</v>
      </c>
      <c r="O2091" s="311"/>
    </row>
    <row r="2092" spans="2:15" hidden="1" x14ac:dyDescent="0.25">
      <c r="B2092" s="141"/>
      <c r="C2092" s="142"/>
      <c r="D2092" s="152"/>
      <c r="E2092" s="144" t="s">
        <v>140</v>
      </c>
      <c r="F2092" s="143">
        <v>298.01</v>
      </c>
      <c r="G2092" s="145">
        <f>63/1000</f>
        <v>6.3E-2</v>
      </c>
      <c r="H2092" s="146">
        <f>+PI()*G2092^2/4</f>
        <v>3.1172453105244723E-3</v>
      </c>
      <c r="I2092" s="156">
        <f>+D2057+O2057</f>
        <v>335.21734981239655</v>
      </c>
      <c r="J2092" s="147">
        <f>+D2090</f>
        <v>335.25624531056513</v>
      </c>
      <c r="K2092" s="147">
        <f>+I2092-J2092</f>
        <v>-3.8895498168585618E-2</v>
      </c>
      <c r="L2092" s="142">
        <f>(-2*POWER(2*9.81*G2092*ABS(K2092)/F2092,0.5))*(LOG10(($D$2/(3.7*G2092))+((2.51*$D$3*POWER(F2092,0.5))/(G2092*POWER(2*9.81*G2092*ABS(K2092),0.5)))))</f>
        <v>6.3464634306430887E-2</v>
      </c>
      <c r="M2092" s="146">
        <f>+IF(K2092&lt;0,-H2092*L2092,H2092*L2092)</f>
        <v>-1.9783483367587224E-4</v>
      </c>
      <c r="N2092" s="142">
        <f>+M2092/K2092</f>
        <v>5.0863170030215924E-3</v>
      </c>
      <c r="O2092" s="311"/>
    </row>
    <row r="2093" spans="2:15" hidden="1" x14ac:dyDescent="0.25">
      <c r="B2093" s="141"/>
      <c r="C2093" s="142"/>
      <c r="D2093" s="142"/>
      <c r="E2093" s="144" t="s">
        <v>168</v>
      </c>
      <c r="F2093" s="143">
        <v>184.94</v>
      </c>
      <c r="G2093" s="145">
        <f>110/1000</f>
        <v>0.11</v>
      </c>
      <c r="H2093" s="146">
        <f>+PI()*G2093^2/4</f>
        <v>9.5033177771091243E-3</v>
      </c>
      <c r="I2093" s="156">
        <f>+D2065+O2065</f>
        <v>335.7749391471329</v>
      </c>
      <c r="J2093" s="147">
        <f>+D2090</f>
        <v>335.25624531056513</v>
      </c>
      <c r="K2093" s="147">
        <f>+I2093-J2093</f>
        <v>0.51869383656776336</v>
      </c>
      <c r="L2093" s="142">
        <f>(-2*POWER(2*9.81*G2093*ABS(K2093)/F2093,0.5))*(LOG10(($D$2/(3.7*G2093))+((2.51*$D$3*POWER(F2093,0.5))/(G2093*POWER(2*9.81*G2093*ABS(K2093),0.5)))))</f>
        <v>0.54818893663010249</v>
      </c>
      <c r="M2093" s="146">
        <f>+IF(K2093&lt;0,-H2093*L2093,H2093*L2093)</f>
        <v>5.2096136666914001E-3</v>
      </c>
      <c r="N2093" s="142">
        <f>+M2093/K2093</f>
        <v>1.0043716156651891E-2</v>
      </c>
      <c r="O2093" s="311"/>
    </row>
    <row r="2094" spans="2:15" ht="15.75" hidden="1" x14ac:dyDescent="0.3">
      <c r="B2094" s="141"/>
      <c r="C2094" s="142"/>
      <c r="D2094" s="142"/>
      <c r="E2094" s="142"/>
      <c r="F2094" s="142"/>
      <c r="G2094" s="142"/>
      <c r="H2094" s="146"/>
      <c r="I2094" s="152"/>
      <c r="J2094" s="143"/>
      <c r="K2094" s="142"/>
      <c r="L2094" s="149" t="s">
        <v>166</v>
      </c>
      <c r="M2094" s="150">
        <f>+SUM(M2090:M2093)-C2090</f>
        <v>1.8889466015872824E-6</v>
      </c>
      <c r="N2094" s="151">
        <f>+SUM(N2090:N2093)</f>
        <v>3.8466076340926587E-2</v>
      </c>
      <c r="O2094" s="312"/>
    </row>
    <row r="2095" spans="2:15" hidden="1" x14ac:dyDescent="0.25">
      <c r="B2095" s="141"/>
      <c r="C2095" s="142"/>
      <c r="D2095" s="142"/>
      <c r="E2095" s="142"/>
      <c r="F2095" s="142"/>
      <c r="G2095" s="142"/>
      <c r="H2095" s="146"/>
      <c r="I2095" s="142"/>
      <c r="J2095" s="143"/>
      <c r="K2095" s="142"/>
      <c r="L2095" s="142"/>
      <c r="M2095" s="142"/>
      <c r="N2095" s="142"/>
      <c r="O2095" s="312"/>
    </row>
    <row r="2096" spans="2:15" hidden="1" x14ac:dyDescent="0.25">
      <c r="B2096" s="154" t="s">
        <v>147</v>
      </c>
      <c r="C2096" s="142">
        <f>0.79/1000</f>
        <v>7.9000000000000001E-4</v>
      </c>
      <c r="D2096" s="147">
        <f>+D2057+O2057</f>
        <v>335.21734981239655</v>
      </c>
      <c r="E2096" s="144" t="s">
        <v>140</v>
      </c>
      <c r="F2096" s="143">
        <v>298.01</v>
      </c>
      <c r="G2096" s="143">
        <f>63/1000</f>
        <v>6.3E-2</v>
      </c>
      <c r="H2096" s="146">
        <f>+PI()*G2096^2/4</f>
        <v>3.1172453105244723E-3</v>
      </c>
      <c r="I2096" s="147">
        <f>+D2090+O2090</f>
        <v>335.2563435242007</v>
      </c>
      <c r="J2096" s="147">
        <f>+D2096</f>
        <v>335.21734981239655</v>
      </c>
      <c r="K2096" s="147">
        <f>+I2096-J2096</f>
        <v>3.8993711804153008E-2</v>
      </c>
      <c r="L2096" s="142">
        <f>(-2*POWER(2*9.81*G2096*ABS(K2096)/F2096,0.5))*(LOG10(($D$2/(3.7*G2096))+((2.51*$D$3*POWER(F2096,0.5))/(G2096*POWER(2*9.81*G2096*ABS(K2096),0.5)))))</f>
        <v>6.3558610382551672E-2</v>
      </c>
      <c r="M2096" s="146">
        <f>+IF(K2096&lt;0,-H2096*L2096,H2096*L2096)</f>
        <v>1.9812778015846123E-4</v>
      </c>
      <c r="N2096" s="142">
        <f>+M2096/K2096</f>
        <v>5.081018733316886E-3</v>
      </c>
      <c r="O2096" s="311">
        <f>2*M2098/N2098</f>
        <v>9.9070745313118092E-5</v>
      </c>
    </row>
    <row r="2097" spans="2:15" hidden="1" x14ac:dyDescent="0.25">
      <c r="B2097" s="141"/>
      <c r="C2097" s="142"/>
      <c r="D2097" s="142"/>
      <c r="E2097" s="144" t="s">
        <v>169</v>
      </c>
      <c r="F2097" s="143">
        <v>119.71</v>
      </c>
      <c r="G2097" s="143">
        <f>63/1000</f>
        <v>6.3E-2</v>
      </c>
      <c r="H2097" s="146">
        <f>+PI()*G2097^2/4</f>
        <v>3.1172453105244723E-3</v>
      </c>
      <c r="I2097" s="147">
        <f>+D2061+O2061</f>
        <v>335.32079767232887</v>
      </c>
      <c r="J2097" s="147">
        <f>+D2096</f>
        <v>335.21734981239655</v>
      </c>
      <c r="K2097" s="147">
        <f>+I2097-J2097</f>
        <v>0.10344785993231653</v>
      </c>
      <c r="L2097" s="142">
        <f>(-2*POWER(2*9.81*G2097*ABS(K2097)/F2097,0.5))*(LOG10(($D$2/(3.7*G2097))+((2.51*$D$3*POWER(F2097,0.5))/(G2097*POWER(2*9.81*G2097*ABS(K2097),0.5)))))</f>
        <v>0.19004201521487177</v>
      </c>
      <c r="M2097" s="146">
        <f>+IF(K2097&lt;0,-H2097*L2097,H2097*L2097)</f>
        <v>5.9240758073117938E-4</v>
      </c>
      <c r="N2097" s="142">
        <f>+M2097/K2097</f>
        <v>5.7266296385326629E-3</v>
      </c>
      <c r="O2097" s="311"/>
    </row>
    <row r="2098" spans="2:15" ht="15.75" hidden="1" x14ac:dyDescent="0.3">
      <c r="B2098" s="141"/>
      <c r="C2098" s="142"/>
      <c r="D2098" s="142"/>
      <c r="E2098" s="142"/>
      <c r="F2098" s="142"/>
      <c r="G2098" s="142"/>
      <c r="H2098" s="146"/>
      <c r="I2098" s="142"/>
      <c r="J2098" s="142"/>
      <c r="K2098" s="142"/>
      <c r="L2098" s="149" t="s">
        <v>166</v>
      </c>
      <c r="M2098" s="150">
        <f>+SUM(M2096:M2097)-C2096</f>
        <v>5.3536088964062107E-7</v>
      </c>
      <c r="N2098" s="151">
        <f>+SUM(N2096:N2097)</f>
        <v>1.0807648371849549E-2</v>
      </c>
      <c r="O2098" s="312"/>
    </row>
    <row r="2099" spans="2:15" hidden="1" x14ac:dyDescent="0.25">
      <c r="B2099" s="141"/>
      <c r="C2099" s="142"/>
      <c r="D2099" s="142"/>
      <c r="E2099" s="142"/>
      <c r="F2099" s="142"/>
      <c r="G2099" s="142"/>
      <c r="H2099" s="146"/>
      <c r="I2099" s="142"/>
      <c r="J2099" s="142"/>
      <c r="K2099" s="142"/>
      <c r="L2099" s="142"/>
      <c r="M2099" s="142"/>
      <c r="N2099" s="142"/>
      <c r="O2099" s="312"/>
    </row>
    <row r="2100" spans="2:15" hidden="1" x14ac:dyDescent="0.25">
      <c r="B2100" s="154" t="s">
        <v>148</v>
      </c>
      <c r="C2100" s="142">
        <f>0.76/1000</f>
        <v>7.6000000000000004E-4</v>
      </c>
      <c r="D2100" s="147">
        <f>+D2061+O2061</f>
        <v>335.32079767232887</v>
      </c>
      <c r="E2100" s="144" t="s">
        <v>169</v>
      </c>
      <c r="F2100" s="143">
        <v>119.71</v>
      </c>
      <c r="G2100" s="143">
        <f>63/1000</f>
        <v>6.3E-2</v>
      </c>
      <c r="H2100" s="146">
        <f>+PI()*G2100^2/4</f>
        <v>3.1172453105244723E-3</v>
      </c>
      <c r="I2100" s="147">
        <f>+D2096+O2096</f>
        <v>335.21744888314186</v>
      </c>
      <c r="J2100" s="261">
        <f>+D2100</f>
        <v>335.32079767232887</v>
      </c>
      <c r="K2100" s="147">
        <f>+I2100-J2100</f>
        <v>-0.10334878918700952</v>
      </c>
      <c r="L2100" s="142">
        <f>(-2*POWER(2*9.81*G2100*ABS(K2100)/F2100,0.5))*(LOG10(($D$2/(3.7*G2100))+((2.51*$D$3*POWER(F2100,0.5))/(G2100*POWER(2*9.81*G2100*ABS(K2100),0.5)))))</f>
        <v>0.18993747036628844</v>
      </c>
      <c r="M2100" s="146">
        <f>+IF(K2100&lt;0,-H2100*L2100,H2100*L2100)</f>
        <v>-5.9208168879219358E-4</v>
      </c>
      <c r="N2100" s="142">
        <f>+M2100/K2100</f>
        <v>5.7289658974216178E-3</v>
      </c>
      <c r="O2100" s="311">
        <f>2*M2102/N2102</f>
        <v>9.3553868359710191E-5</v>
      </c>
    </row>
    <row r="2101" spans="2:15" hidden="1" x14ac:dyDescent="0.25">
      <c r="B2101" s="141"/>
      <c r="C2101" s="142"/>
      <c r="D2101" s="142"/>
      <c r="E2101" s="144" t="s">
        <v>122</v>
      </c>
      <c r="F2101" s="143">
        <v>283.68</v>
      </c>
      <c r="G2101" s="143">
        <f>75/1000</f>
        <v>7.4999999999999997E-2</v>
      </c>
      <c r="H2101" s="146">
        <f>+PI()*G2101^2/4</f>
        <v>4.4178646691106467E-3</v>
      </c>
      <c r="I2101" s="147">
        <f>+D2065+O2065</f>
        <v>335.7749391471329</v>
      </c>
      <c r="J2101" s="261">
        <f>+D2100</f>
        <v>335.32079767232887</v>
      </c>
      <c r="K2101" s="147">
        <f>+I2101-J2101</f>
        <v>0.45414147480403244</v>
      </c>
      <c r="L2101" s="262">
        <f>(-2*POWER(2*9.81*G2101*ABS(K2101)/F2101,0.5))*(LOG10(($D$2/(3.7*G2101))+((2.51*$D$3*POWER(F2101,0.5))/(G2101*POWER(2*9.81*G2101*ABS(K2101),0.5)))))</f>
        <v>0.30614088049215221</v>
      </c>
      <c r="M2101" s="146">
        <f>+IF(K2101&lt;0,-H2101*L2101,H2101*L2101)</f>
        <v>1.3524889796967042E-3</v>
      </c>
      <c r="N2101" s="142">
        <f>+M2101/K2101</f>
        <v>2.9781225779484679E-3</v>
      </c>
      <c r="O2101" s="311"/>
    </row>
    <row r="2102" spans="2:15" ht="15.75" hidden="1" x14ac:dyDescent="0.3">
      <c r="B2102" s="141"/>
      <c r="C2102" s="142"/>
      <c r="D2102" s="142"/>
      <c r="E2102" s="142"/>
      <c r="F2102" s="142"/>
      <c r="G2102" s="142"/>
      <c r="H2102" s="142"/>
      <c r="I2102" s="142"/>
      <c r="J2102" s="142"/>
      <c r="K2102" s="142"/>
      <c r="L2102" s="149" t="s">
        <v>166</v>
      </c>
      <c r="M2102" s="150">
        <f>+SUM(M2100:M2101)-C2100</f>
        <v>4.0729090451056132E-7</v>
      </c>
      <c r="N2102" s="151">
        <f>+SUM(N2100:N2101)</f>
        <v>8.7070884753700853E-3</v>
      </c>
      <c r="O2102" s="312"/>
    </row>
    <row r="2103" spans="2:15" hidden="1" x14ac:dyDescent="0.25">
      <c r="B2103" s="154"/>
      <c r="C2103" s="142"/>
      <c r="D2103" s="142"/>
      <c r="E2103" s="142"/>
      <c r="F2103" s="142"/>
      <c r="G2103" s="142"/>
      <c r="H2103" s="142"/>
      <c r="I2103" s="142"/>
      <c r="J2103" s="142"/>
      <c r="K2103" s="142"/>
      <c r="L2103" s="142"/>
      <c r="M2103" s="142"/>
      <c r="N2103" s="142"/>
      <c r="O2103" s="312"/>
    </row>
    <row r="2104" spans="2:15" hidden="1" x14ac:dyDescent="0.25">
      <c r="B2104" s="154" t="s">
        <v>142</v>
      </c>
      <c r="C2104" s="142">
        <f>3.71/1000</f>
        <v>3.7099999999999998E-3</v>
      </c>
      <c r="D2104" s="147">
        <f>+D2065+O2065</f>
        <v>335.7749391471329</v>
      </c>
      <c r="E2104" s="144" t="s">
        <v>168</v>
      </c>
      <c r="F2104" s="143">
        <v>184.94</v>
      </c>
      <c r="G2104" s="145">
        <f>110/1000</f>
        <v>0.11</v>
      </c>
      <c r="H2104" s="146">
        <f>+PI()*G2104^2/4</f>
        <v>9.5033177771091243E-3</v>
      </c>
      <c r="I2104" s="147">
        <f>+D2090+O2090</f>
        <v>335.2563435242007</v>
      </c>
      <c r="J2104" s="261">
        <f>+D2104</f>
        <v>335.7749391471329</v>
      </c>
      <c r="K2104" s="147">
        <f>+I2104-J2104</f>
        <v>-0.51859562293219597</v>
      </c>
      <c r="L2104" s="262">
        <f>(-2*POWER(2*9.81*G2104*ABS(K2104)/F2104,0.5))*(LOG10(($D$2/(3.7*G2104))+((2.51*$D$3*POWER(F2104,0.5))/(G2104*POWER(2*9.81*G2104*ABS(K2104),0.5)))))</f>
        <v>0.54813071574959582</v>
      </c>
      <c r="M2104" s="146">
        <f>+IF(K2104&lt;0,-H2104*L2104,H2104*L2104)</f>
        <v>-5.2090603751626819E-3</v>
      </c>
      <c r="N2104" s="142">
        <f>+M2104/K2104</f>
        <v>1.004455137070014E-2</v>
      </c>
      <c r="O2104" s="311">
        <f>2*M2107/N2107</f>
        <v>7.8721651475710882E-5</v>
      </c>
    </row>
    <row r="2105" spans="2:15" hidden="1" x14ac:dyDescent="0.25">
      <c r="B2105" s="141"/>
      <c r="C2105" s="142"/>
      <c r="D2105" s="142"/>
      <c r="E2105" s="144" t="s">
        <v>171</v>
      </c>
      <c r="F2105" s="143">
        <v>283.68</v>
      </c>
      <c r="G2105" s="143">
        <f>75/1000</f>
        <v>7.4999999999999997E-2</v>
      </c>
      <c r="H2105" s="146">
        <f>+PI()*G2105^2/4</f>
        <v>4.4178646691106467E-3</v>
      </c>
      <c r="I2105" s="147">
        <f>+D2100+O2100</f>
        <v>335.3208912261972</v>
      </c>
      <c r="J2105" s="261">
        <f>+D2104</f>
        <v>335.7749391471329</v>
      </c>
      <c r="K2105" s="147">
        <f>+I2105-J2105</f>
        <v>-0.45404792093569313</v>
      </c>
      <c r="L2105" s="262">
        <f>(-2*POWER(2*9.81*G2105*ABS(K2105)/F2105,0.5))*(LOG10(($D$2/(3.7*G2105))+((2.51*$D$3*POWER(F2105,0.5))/(G2105*POWER(2*9.81*G2105*ABS(K2105),0.5)))))</f>
        <v>0.3061050372908477</v>
      </c>
      <c r="M2105" s="146">
        <f>+IF(K2105&lt;0,-H2105*L2105,H2105*L2105)</f>
        <v>-1.352330629284033E-3</v>
      </c>
      <c r="N2105" s="142">
        <f>+M2105/K2105</f>
        <v>2.978387449714947E-3</v>
      </c>
      <c r="O2105" s="311"/>
    </row>
    <row r="2106" spans="2:15" hidden="1" x14ac:dyDescent="0.25">
      <c r="B2106" s="141"/>
      <c r="C2106" s="142"/>
      <c r="D2106" s="142"/>
      <c r="E2106" s="144" t="s">
        <v>170</v>
      </c>
      <c r="F2106" s="143">
        <v>372.26</v>
      </c>
      <c r="G2106" s="145">
        <f>110/1000</f>
        <v>0.11</v>
      </c>
      <c r="H2106" s="146">
        <f>+PI()*G2106^2/4</f>
        <v>9.5033177771091243E-3</v>
      </c>
      <c r="I2106" s="147">
        <v>339.29610096713299</v>
      </c>
      <c r="J2106" s="261">
        <f>+D2104</f>
        <v>335.7749391471329</v>
      </c>
      <c r="K2106" s="147">
        <f>+I2106-J2106</f>
        <v>3.5211618200000885</v>
      </c>
      <c r="L2106" s="262">
        <f>(-2*POWER(2*9.81*G2106*ABS(K2106)/F2106,0.5))*(LOG10(($D$2/(3.7*G2106))+((2.51*$D$3*POWER(F2106,0.5))/(G2106*POWER(2*9.81*G2106*ABS(K2106),0.5)))))</f>
        <v>1.080887608237987</v>
      </c>
      <c r="M2106" s="146">
        <f>+IF(K2106&lt;0,-H2106*L2106,H2106*L2106)</f>
        <v>1.0272018422425025E-2</v>
      </c>
      <c r="N2106" s="142">
        <f>+M2106/K2106</f>
        <v>2.9172241855174854E-3</v>
      </c>
      <c r="O2106" s="311"/>
    </row>
    <row r="2107" spans="2:15" ht="16.5" hidden="1" thickBot="1" x14ac:dyDescent="0.35">
      <c r="B2107" s="299"/>
      <c r="C2107" s="300"/>
      <c r="D2107" s="300"/>
      <c r="E2107" s="300"/>
      <c r="F2107" s="300"/>
      <c r="G2107" s="300"/>
      <c r="H2107" s="300"/>
      <c r="I2107" s="300"/>
      <c r="J2107" s="300"/>
      <c r="K2107" s="300"/>
      <c r="L2107" s="301" t="s">
        <v>166</v>
      </c>
      <c r="M2107" s="302">
        <f>+SUM(M2104:M2106)-C2104</f>
        <v>6.2741797830952184E-7</v>
      </c>
      <c r="N2107" s="303">
        <f>+SUM(N2104:N2106)</f>
        <v>1.5940163005932571E-2</v>
      </c>
      <c r="O2107" s="313"/>
    </row>
    <row r="2108" spans="2:15" hidden="1" x14ac:dyDescent="0.25"/>
    <row r="2109" spans="2:15" ht="15.75" hidden="1" thickBot="1" x14ac:dyDescent="0.3"/>
    <row r="2110" spans="2:15" ht="15.75" hidden="1" thickBot="1" x14ac:dyDescent="0.3">
      <c r="B2110" s="131">
        <f>+B2071+1</f>
        <v>55</v>
      </c>
      <c r="D2110" s="297"/>
    </row>
    <row r="2111" spans="2:15" ht="32.25" hidden="1" thickBot="1" x14ac:dyDescent="0.3">
      <c r="B2111" s="125" t="s">
        <v>151</v>
      </c>
      <c r="C2111" s="298" t="s">
        <v>161</v>
      </c>
      <c r="D2111" s="298" t="s">
        <v>153</v>
      </c>
      <c r="E2111" s="125" t="s">
        <v>152</v>
      </c>
      <c r="F2111" s="125" t="s">
        <v>78</v>
      </c>
      <c r="G2111" s="125" t="s">
        <v>115</v>
      </c>
      <c r="H2111" s="125" t="s">
        <v>154</v>
      </c>
      <c r="I2111" s="125" t="s">
        <v>155</v>
      </c>
      <c r="J2111" s="125" t="s">
        <v>156</v>
      </c>
      <c r="K2111" s="125" t="s">
        <v>157</v>
      </c>
      <c r="L2111" s="125" t="s">
        <v>82</v>
      </c>
      <c r="M2111" s="125" t="s">
        <v>164</v>
      </c>
      <c r="N2111" s="125" t="s">
        <v>158</v>
      </c>
      <c r="O2111" s="309" t="s">
        <v>165</v>
      </c>
    </row>
    <row r="2112" spans="2:15" hidden="1" x14ac:dyDescent="0.25">
      <c r="B2112" s="132" t="s">
        <v>127</v>
      </c>
      <c r="C2112" s="133">
        <f>2.97/1000</f>
        <v>2.97E-3</v>
      </c>
      <c r="D2112" s="134">
        <f>+D2073+O2073</f>
        <v>336.46371825986313</v>
      </c>
      <c r="E2112" s="135" t="s">
        <v>110</v>
      </c>
      <c r="F2112" s="136">
        <v>310.83</v>
      </c>
      <c r="G2112" s="137">
        <f>110/1000</f>
        <v>0.11</v>
      </c>
      <c r="H2112" s="138">
        <f>+PI()*G2112^2/4</f>
        <v>9.5033177771091243E-3</v>
      </c>
      <c r="I2112" s="134">
        <v>339.29610096713299</v>
      </c>
      <c r="J2112" s="134">
        <f>+D2112</f>
        <v>336.46371825986313</v>
      </c>
      <c r="K2112" s="134">
        <f>+I2112-J2112</f>
        <v>2.8323827072698577</v>
      </c>
      <c r="L2112" s="133">
        <f>(-2*POWER(2*9.81*G2112*ABS(K2112)/F2112,0.5))*(LOG10(($D$2/(3.7*G2112))+((2.51*$D$3*POWER(F2112,0.5))/(G2112*POWER(2*9.81*G2112*ABS(K2112),0.5)))))</f>
        <v>1.0586789261294323</v>
      </c>
      <c r="M2112" s="139">
        <f>+IF(K2112&lt;0,-H2112*L2112,H2112*L2112)</f>
        <v>1.0060962258936631E-2</v>
      </c>
      <c r="N2112" s="133">
        <f>+M2112/K2112</f>
        <v>3.5521196458067712E-3</v>
      </c>
      <c r="O2112" s="310">
        <f>2*M2114/N2114</f>
        <v>6.4275888291593551E-5</v>
      </c>
    </row>
    <row r="2113" spans="2:15" hidden="1" x14ac:dyDescent="0.25">
      <c r="B2113" s="141"/>
      <c r="C2113" s="142"/>
      <c r="D2113" s="143"/>
      <c r="E2113" s="144" t="s">
        <v>138</v>
      </c>
      <c r="F2113" s="143">
        <v>240.22</v>
      </c>
      <c r="G2113" s="145">
        <f>110/1000</f>
        <v>0.11</v>
      </c>
      <c r="H2113" s="146">
        <f>+PI()*G2113^2/4</f>
        <v>9.5033177771091243E-3</v>
      </c>
      <c r="I2113" s="147">
        <f>+D2077+O2077</f>
        <v>335.29513529390954</v>
      </c>
      <c r="J2113" s="147">
        <f>+D2112</f>
        <v>336.46371825986313</v>
      </c>
      <c r="K2113" s="147">
        <f>+I2113-J2113</f>
        <v>-1.1685829659535898</v>
      </c>
      <c r="L2113" s="142">
        <f>(-2*POWER(2*9.81*G2113*ABS(K2113)/F2113,0.5))*(LOG10(($D$2/(3.7*G2113))+((2.51*$D$3*POWER(F2113,0.5))/(G2113*POWER(2*9.81*G2113*ABS(K2113),0.5)))))</f>
        <v>0.74612396037393247</v>
      </c>
      <c r="M2113" s="146">
        <f>+IF(K2113&lt;0,-H2113*L2113,H2113*L2113)</f>
        <v>-7.0906530965486559E-3</v>
      </c>
      <c r="N2113" s="142">
        <f>+M2113/K2113</f>
        <v>6.0677361412354016E-3</v>
      </c>
      <c r="O2113" s="311"/>
    </row>
    <row r="2114" spans="2:15" ht="15.75" hidden="1" x14ac:dyDescent="0.3">
      <c r="B2114" s="141"/>
      <c r="C2114" s="142"/>
      <c r="D2114" s="143"/>
      <c r="E2114" s="144"/>
      <c r="F2114" s="143"/>
      <c r="G2114" s="145"/>
      <c r="H2114" s="146"/>
      <c r="I2114" s="147"/>
      <c r="J2114" s="147"/>
      <c r="K2114" s="147"/>
      <c r="L2114" s="149" t="s">
        <v>166</v>
      </c>
      <c r="M2114" s="150">
        <f>+SUM(M2112:M2113)-C2112</f>
        <v>3.0916238797458126E-7</v>
      </c>
      <c r="N2114" s="151">
        <f>+SUM(N2112:N2113)</f>
        <v>9.6198557870421728E-3</v>
      </c>
      <c r="O2114" s="311"/>
    </row>
    <row r="2115" spans="2:15" hidden="1" x14ac:dyDescent="0.25">
      <c r="B2115" s="141"/>
      <c r="C2115" s="142"/>
      <c r="D2115" s="143"/>
      <c r="E2115" s="144"/>
      <c r="F2115" s="142"/>
      <c r="G2115" s="142"/>
      <c r="H2115" s="146"/>
      <c r="I2115" s="152"/>
      <c r="J2115" s="142"/>
      <c r="K2115" s="142"/>
      <c r="L2115" s="142"/>
      <c r="M2115" s="142"/>
      <c r="N2115" s="142"/>
      <c r="O2115" s="312"/>
    </row>
    <row r="2116" spans="2:15" hidden="1" x14ac:dyDescent="0.25">
      <c r="B2116" s="154" t="s">
        <v>128</v>
      </c>
      <c r="C2116" s="142">
        <f>3.73/1000</f>
        <v>3.7299999999999998E-3</v>
      </c>
      <c r="D2116" s="147">
        <f>+D2077+O2077</f>
        <v>335.29513529390954</v>
      </c>
      <c r="E2116" s="144" t="s">
        <v>138</v>
      </c>
      <c r="F2116" s="143">
        <v>240.22</v>
      </c>
      <c r="G2116" s="155">
        <f>110/1000</f>
        <v>0.11</v>
      </c>
      <c r="H2116" s="146">
        <f>+PI()*G2116^2/4</f>
        <v>9.5033177771091243E-3</v>
      </c>
      <c r="I2116" s="156">
        <f>+D2112+O2112</f>
        <v>336.46378253575142</v>
      </c>
      <c r="J2116" s="147">
        <f>+D2116</f>
        <v>335.29513529390954</v>
      </c>
      <c r="K2116" s="147">
        <f>+I2116-J2116</f>
        <v>1.1686472418418816</v>
      </c>
      <c r="L2116" s="142">
        <f>(-2*POWER(2*9.81*G2116*ABS(K2116)/F2116,0.5))*(LOG10(($D$2/(3.7*G2116))+((2.51*$D$3*POWER(F2116,0.5))/(G2116*POWER(2*9.81*G2116*ABS(K2116),0.5)))))</f>
        <v>0.74614688788127514</v>
      </c>
      <c r="M2116" s="146">
        <f>+IF(K2116&lt;0,-H2116*L2116,H2116*L2116)</f>
        <v>7.0908709839367706E-3</v>
      </c>
      <c r="N2116" s="142">
        <f>+M2116/K2116</f>
        <v>6.0675888583461594E-3</v>
      </c>
      <c r="O2116" s="311">
        <f>2*M2119/N2119</f>
        <v>9.3947218471838846E-5</v>
      </c>
    </row>
    <row r="2117" spans="2:15" hidden="1" x14ac:dyDescent="0.25">
      <c r="B2117" s="141"/>
      <c r="C2117" s="142"/>
      <c r="D2117" s="143"/>
      <c r="E2117" s="144" t="s">
        <v>139</v>
      </c>
      <c r="F2117" s="147">
        <v>237.3</v>
      </c>
      <c r="G2117" s="155">
        <f>110/1000</f>
        <v>0.11</v>
      </c>
      <c r="H2117" s="146">
        <f>+PI()*G2117^2/4</f>
        <v>9.5033177771091243E-3</v>
      </c>
      <c r="I2117" s="156">
        <f>+D2082+O2082</f>
        <v>335.10237485053392</v>
      </c>
      <c r="J2117" s="147">
        <f>+D2116</f>
        <v>335.29513529390954</v>
      </c>
      <c r="K2117" s="147">
        <f>+I2117-J2117</f>
        <v>-0.19276044337561871</v>
      </c>
      <c r="L2117" s="142">
        <f>(-2*POWER(2*9.81*G2117*ABS(K2117)/F2117,0.5))*(LOG10(($D$2/(3.7*G2117))+((2.51*$D$3*POWER(F2117,0.5))/(G2117*POWER(2*9.81*G2117*ABS(K2117),0.5)))))</f>
        <v>0.27269324453538923</v>
      </c>
      <c r="M2117" s="146">
        <f>+IF(K2117&lt;0,-H2117*L2117,H2117*L2117)</f>
        <v>-2.5914905584907299E-3</v>
      </c>
      <c r="N2117" s="142">
        <f>+M2117/K2117</f>
        <v>1.3444099386308604E-2</v>
      </c>
      <c r="O2117" s="311"/>
    </row>
    <row r="2118" spans="2:15" hidden="1" x14ac:dyDescent="0.25">
      <c r="B2118" s="141"/>
      <c r="C2118" s="142"/>
      <c r="D2118" s="143"/>
      <c r="E2118" s="144" t="s">
        <v>112</v>
      </c>
      <c r="F2118" s="143">
        <v>401.36</v>
      </c>
      <c r="G2118" s="155">
        <f>110/1000</f>
        <v>0.11</v>
      </c>
      <c r="H2118" s="146">
        <f>+PI()*G2118^2/4</f>
        <v>9.5033177771091243E-3</v>
      </c>
      <c r="I2118" s="156">
        <f>+D2090+O2090</f>
        <v>335.2563435242007</v>
      </c>
      <c r="J2118" s="147">
        <f>+D2116</f>
        <v>335.29513529390954</v>
      </c>
      <c r="K2118" s="147">
        <f>+I2118-J2118</f>
        <v>-3.879176970883691E-2</v>
      </c>
      <c r="L2118" s="142">
        <f>(-2*POWER(2*9.81*G2118*ABS(K2118)/F2118,0.5))*(LOG10(($D$2/(3.7*G2118))+((2.51*$D$3*POWER(F2118,0.5))/(G2118*POWER(2*9.81*G2118*ABS(K2118),0.5)))))</f>
        <v>8.0764895857695376E-2</v>
      </c>
      <c r="M2118" s="146">
        <f>+IF(K2118&lt;0,-H2118*L2118,H2118*L2118)</f>
        <v>-7.6753447057080352E-4</v>
      </c>
      <c r="N2118" s="142">
        <f>+M2118/K2118</f>
        <v>1.9786013278892928E-2</v>
      </c>
      <c r="O2118" s="311"/>
    </row>
    <row r="2119" spans="2:15" ht="15.75" hidden="1" x14ac:dyDescent="0.3">
      <c r="B2119" s="141"/>
      <c r="C2119" s="142"/>
      <c r="D2119" s="143"/>
      <c r="E2119" s="144"/>
      <c r="F2119" s="143"/>
      <c r="G2119" s="155"/>
      <c r="H2119" s="146"/>
      <c r="I2119" s="156"/>
      <c r="J2119" s="147"/>
      <c r="K2119" s="147"/>
      <c r="L2119" s="149" t="s">
        <v>166</v>
      </c>
      <c r="M2119" s="150">
        <f>+SUM(M2116:M2118)-C2116</f>
        <v>1.8459548752369249E-6</v>
      </c>
      <c r="N2119" s="151">
        <f>+SUM(N2116:N2118)</f>
        <v>3.9297701523547696E-2</v>
      </c>
      <c r="O2119" s="312"/>
    </row>
    <row r="2120" spans="2:15" hidden="1" x14ac:dyDescent="0.25">
      <c r="B2120" s="141"/>
      <c r="C2120" s="142"/>
      <c r="D2120" s="143"/>
      <c r="E2120" s="144"/>
      <c r="F2120" s="142"/>
      <c r="G2120" s="142"/>
      <c r="H2120" s="146"/>
      <c r="I2120" s="152"/>
      <c r="J2120" s="143"/>
      <c r="K2120" s="142"/>
      <c r="L2120" s="142"/>
      <c r="M2120" s="142"/>
      <c r="N2120" s="142"/>
      <c r="O2120" s="312"/>
    </row>
    <row r="2121" spans="2:15" hidden="1" x14ac:dyDescent="0.25">
      <c r="B2121" s="154" t="s">
        <v>141</v>
      </c>
      <c r="C2121" s="179">
        <f>1.9/1000</f>
        <v>1.9E-3</v>
      </c>
      <c r="D2121" s="147">
        <f>+D2082+O2082</f>
        <v>335.10237485053392</v>
      </c>
      <c r="E2121" s="144" t="s">
        <v>139</v>
      </c>
      <c r="F2121" s="147">
        <v>237.3</v>
      </c>
      <c r="G2121" s="155">
        <f>110/1000</f>
        <v>0.11</v>
      </c>
      <c r="H2121" s="146">
        <f>+PI()*G2121^2/4</f>
        <v>9.5033177771091243E-3</v>
      </c>
      <c r="I2121" s="156">
        <f>+D2116+O2116</f>
        <v>335.29522924112803</v>
      </c>
      <c r="J2121" s="147">
        <f>+D2121</f>
        <v>335.10237485053392</v>
      </c>
      <c r="K2121" s="147">
        <f>+I2121-J2121</f>
        <v>0.19285439059410692</v>
      </c>
      <c r="L2121" s="142">
        <f>(-2*POWER(2*9.81*G2121*ABS(K2121)/F2121,0.5))*(LOG10(($D$2/(3.7*G2121))+((2.51*$D$3*POWER(F2121,0.5))/(G2121*POWER(2*9.81*G2121*ABS(K2121),0.5)))))</f>
        <v>0.27276849234445261</v>
      </c>
      <c r="M2121" s="146">
        <f>+IF(K2121&lt;0,-H2121*L2121,H2121*L2121)</f>
        <v>2.5922056623322903E-3</v>
      </c>
      <c r="N2121" s="142">
        <f>+M2121/K2121</f>
        <v>1.344125821738746E-2</v>
      </c>
      <c r="O2121" s="311">
        <f>2*M2123/N2123</f>
        <v>9.5071290148709351E-5</v>
      </c>
    </row>
    <row r="2122" spans="2:15" hidden="1" x14ac:dyDescent="0.25">
      <c r="B2122" s="141"/>
      <c r="C2122" s="142"/>
      <c r="D2122" s="143"/>
      <c r="E2122" s="144" t="s">
        <v>117</v>
      </c>
      <c r="F2122" s="143">
        <v>401.35</v>
      </c>
      <c r="G2122" s="143">
        <f>75/1000</f>
        <v>7.4999999999999997E-2</v>
      </c>
      <c r="H2122" s="146">
        <f>+PI()*G2122^2/4</f>
        <v>4.4178646691106467E-3</v>
      </c>
      <c r="I2122" s="156">
        <f>+D2086+O2086</f>
        <v>334.90382575107776</v>
      </c>
      <c r="J2122" s="147">
        <f>+D2121</f>
        <v>335.10237485053392</v>
      </c>
      <c r="K2122" s="147">
        <f>+I2122-J2122</f>
        <v>-0.19854909945615873</v>
      </c>
      <c r="L2122" s="142">
        <f>(-2*POWER(2*9.81*G2122*ABS(K2122)/F2122,0.5))*(LOG10(($D$2/(3.7*G2122))+((2.51*$D$3*POWER(F2122,0.5))/(G2122*POWER(2*9.81*G2122*ABS(K2122),0.5)))))</f>
        <v>0.15650121571784992</v>
      </c>
      <c r="M2122" s="146">
        <f>+IF(K2122&lt;0,-H2122*L2122,H2122*L2122)</f>
        <v>-6.9140119159275296E-4</v>
      </c>
      <c r="N2122" s="142">
        <f>+M2122/K2122</f>
        <v>3.4822680812280392E-3</v>
      </c>
      <c r="O2122" s="311"/>
    </row>
    <row r="2123" spans="2:15" ht="15.75" hidden="1" x14ac:dyDescent="0.3">
      <c r="B2123" s="141"/>
      <c r="C2123" s="142"/>
      <c r="D2123" s="143"/>
      <c r="E2123" s="144"/>
      <c r="F2123" s="142"/>
      <c r="G2123" s="142"/>
      <c r="H2123" s="146"/>
      <c r="I2123" s="152"/>
      <c r="J2123" s="143"/>
      <c r="K2123" s="142"/>
      <c r="L2123" s="149" t="s">
        <v>166</v>
      </c>
      <c r="M2123" s="150">
        <f>+SUM(M2121:M2122)-C2121</f>
        <v>8.0447073953749358E-7</v>
      </c>
      <c r="N2123" s="151">
        <f>+SUM(N2121:N2122)</f>
        <v>1.6923526298615498E-2</v>
      </c>
      <c r="O2123" s="312"/>
    </row>
    <row r="2124" spans="2:15" ht="15.75" hidden="1" x14ac:dyDescent="0.3">
      <c r="B2124" s="141"/>
      <c r="C2124" s="142"/>
      <c r="D2124" s="143"/>
      <c r="E2124" s="144"/>
      <c r="F2124" s="142"/>
      <c r="G2124" s="142"/>
      <c r="H2124" s="146"/>
      <c r="I2124" s="152"/>
      <c r="J2124" s="143"/>
      <c r="K2124" s="142"/>
      <c r="L2124" s="149"/>
      <c r="M2124" s="150"/>
      <c r="N2124" s="151"/>
      <c r="O2124" s="312"/>
    </row>
    <row r="2125" spans="2:15" hidden="1" x14ac:dyDescent="0.25">
      <c r="B2125" s="154" t="s">
        <v>145</v>
      </c>
      <c r="C2125" s="143">
        <f>1.95/1000</f>
        <v>1.9499999999999999E-3</v>
      </c>
      <c r="D2125" s="147">
        <f>+D2086+O2086</f>
        <v>334.90382575107776</v>
      </c>
      <c r="E2125" s="144" t="s">
        <v>117</v>
      </c>
      <c r="F2125" s="143">
        <v>401.35</v>
      </c>
      <c r="G2125" s="143">
        <f>75/1000</f>
        <v>7.4999999999999997E-2</v>
      </c>
      <c r="H2125" s="146">
        <f>+PI()*G2125^2/4</f>
        <v>4.4178646691106467E-3</v>
      </c>
      <c r="I2125" s="147">
        <f>+D2121+O2121</f>
        <v>335.10246992182408</v>
      </c>
      <c r="J2125" s="147">
        <f>+D2125</f>
        <v>334.90382575107776</v>
      </c>
      <c r="K2125" s="147">
        <f>+I2125-J2125</f>
        <v>0.19864417074632001</v>
      </c>
      <c r="L2125" s="262">
        <f>(-2*POWER(2*9.81*G2125*ABS(K2125)/F2125,0.5))*(LOG10(($D$2/(3.7*G2125))+((2.51*$D$3*POWER(F2125,0.5))/(G2125*POWER(2*9.81*G2125*ABS(K2125),0.5)))))</f>
        <v>0.15654426659009274</v>
      </c>
      <c r="M2125" s="146">
        <f>+IF(K2125&lt;0,-H2125*L2125,H2125*L2125)</f>
        <v>6.9159138452020894E-4</v>
      </c>
      <c r="N2125" s="142">
        <f>+M2125/K2125</f>
        <v>3.4815589197601513E-3</v>
      </c>
      <c r="O2125" s="311">
        <f>2*M2127/N2127</f>
        <v>9.5533549158906468E-5</v>
      </c>
    </row>
    <row r="2126" spans="2:15" hidden="1" x14ac:dyDescent="0.25">
      <c r="B2126" s="141"/>
      <c r="C2126" s="142"/>
      <c r="D2126" s="143"/>
      <c r="E2126" s="144" t="s">
        <v>167</v>
      </c>
      <c r="F2126" s="143">
        <v>249.85</v>
      </c>
      <c r="G2126" s="143">
        <f>75/1000</f>
        <v>7.4999999999999997E-2</v>
      </c>
      <c r="H2126" s="146">
        <f>+PI()*G2126^2/4</f>
        <v>4.4178646691106467E-3</v>
      </c>
      <c r="I2126" s="147">
        <f>+D2090+O2090</f>
        <v>335.2563435242007</v>
      </c>
      <c r="J2126" s="147">
        <f>+D2125</f>
        <v>334.90382575107776</v>
      </c>
      <c r="K2126" s="147">
        <f>+I2126-J2126</f>
        <v>0.35251777312294053</v>
      </c>
      <c r="L2126" s="142">
        <f>(-2*POWER(2*9.81*G2126*ABS(K2126)/F2126,0.5))*(LOG10(($D$2/(3.7*G2126))+((2.51*$D$3*POWER(F2126,0.5))/(G2126*POWER(2*9.81*G2126*ABS(K2126),0.5)))))</f>
        <v>0.2849216929016119</v>
      </c>
      <c r="M2126" s="146">
        <f>+IF(K2126&lt;0,-H2126*L2126,H2126*L2126)</f>
        <v>1.2587454805332249E-3</v>
      </c>
      <c r="N2126" s="142">
        <f>+M2126/K2126</f>
        <v>3.5707291277317743E-3</v>
      </c>
      <c r="O2126" s="311"/>
    </row>
    <row r="2127" spans="2:15" ht="15.75" hidden="1" x14ac:dyDescent="0.3">
      <c r="B2127" s="141"/>
      <c r="C2127" s="142"/>
      <c r="D2127" s="152"/>
      <c r="E2127" s="144"/>
      <c r="F2127" s="142"/>
      <c r="G2127" s="142"/>
      <c r="H2127" s="146"/>
      <c r="I2127" s="152"/>
      <c r="J2127" s="143"/>
      <c r="K2127" s="142"/>
      <c r="L2127" s="149" t="s">
        <v>166</v>
      </c>
      <c r="M2127" s="150">
        <f>+SUM(M2125:M2126)-C2125</f>
        <v>3.3686505343391918E-7</v>
      </c>
      <c r="N2127" s="151">
        <f>+SUM(N2125:N2126)</f>
        <v>7.0522880474919256E-3</v>
      </c>
      <c r="O2127" s="312"/>
    </row>
    <row r="2128" spans="2:15" hidden="1" x14ac:dyDescent="0.25">
      <c r="B2128" s="141"/>
      <c r="C2128" s="142"/>
      <c r="D2128" s="152"/>
      <c r="E2128" s="144"/>
      <c r="F2128" s="142"/>
      <c r="G2128" s="142"/>
      <c r="H2128" s="146"/>
      <c r="I2128" s="152"/>
      <c r="J2128" s="143"/>
      <c r="K2128" s="142"/>
      <c r="L2128" s="142"/>
      <c r="M2128" s="142"/>
      <c r="N2128" s="142"/>
      <c r="O2128" s="312"/>
    </row>
    <row r="2129" spans="2:15" hidden="1" x14ac:dyDescent="0.25">
      <c r="B2129" s="154" t="s">
        <v>146</v>
      </c>
      <c r="C2129" s="143">
        <f>4.52/1000</f>
        <v>4.5199999999999997E-3</v>
      </c>
      <c r="D2129" s="156">
        <f>+D2090+O2090</f>
        <v>335.2563435242007</v>
      </c>
      <c r="E2129" s="144" t="s">
        <v>112</v>
      </c>
      <c r="F2129" s="143">
        <v>401.36</v>
      </c>
      <c r="G2129" s="145">
        <f>110/1000</f>
        <v>0.11</v>
      </c>
      <c r="H2129" s="146">
        <f>+PI()*G2129^2/4</f>
        <v>9.5033177771091243E-3</v>
      </c>
      <c r="I2129" s="156">
        <f>+D2116+O2116</f>
        <v>335.29522924112803</v>
      </c>
      <c r="J2129" s="147">
        <f>+D2129</f>
        <v>335.2563435242007</v>
      </c>
      <c r="K2129" s="147">
        <f>+I2129-J2129</f>
        <v>3.888571692732512E-2</v>
      </c>
      <c r="L2129" s="142">
        <f>(-2*POWER(2*9.81*G2129*ABS(K2129)/F2129,0.5))*(LOG10(($D$2/(3.7*G2129))+((2.51*$D$3*POWER(F2129,0.5))/(G2129*POWER(2*9.81*G2129*ABS(K2129),0.5)))))</f>
        <v>8.0877791944489935E-2</v>
      </c>
      <c r="M2129" s="146">
        <f>+IF(K2129&lt;0,-H2129*L2129,H2129*L2129)</f>
        <v>7.6860735795940434E-4</v>
      </c>
      <c r="N2129" s="142">
        <f>+M2129/K2129</f>
        <v>1.9765801396844029E-2</v>
      </c>
      <c r="O2129" s="311">
        <f>2*M2133/N2133</f>
        <v>8.9819782196332785E-5</v>
      </c>
    </row>
    <row r="2130" spans="2:15" hidden="1" x14ac:dyDescent="0.25">
      <c r="B2130" s="141"/>
      <c r="C2130" s="142"/>
      <c r="D2130" s="152"/>
      <c r="E2130" s="144" t="s">
        <v>167</v>
      </c>
      <c r="F2130" s="143">
        <v>249.85</v>
      </c>
      <c r="G2130" s="145">
        <f>75/1000</f>
        <v>7.4999999999999997E-2</v>
      </c>
      <c r="H2130" s="146">
        <f>+PI()*G2130^2/4</f>
        <v>4.4178646691106467E-3</v>
      </c>
      <c r="I2130" s="156">
        <f>+D2125+O2125</f>
        <v>334.9039212846269</v>
      </c>
      <c r="J2130" s="147">
        <f>+D2129</f>
        <v>335.2563435242007</v>
      </c>
      <c r="K2130" s="147">
        <f>+I2130-J2130</f>
        <v>-0.35242223957379792</v>
      </c>
      <c r="L2130" s="142">
        <f>(-2*POWER(2*9.81*G2130*ABS(K2130)/F2130,0.5))*(LOG10(($D$2/(3.7*G2130))+((2.51*$D$3*POWER(F2130,0.5))/(G2130*POWER(2*9.81*G2130*ABS(K2130),0.5)))))</f>
        <v>0.28487775890692923</v>
      </c>
      <c r="M2130" s="146">
        <f>+IF(K2130&lt;0,-H2130*L2130,H2130*L2130)</f>
        <v>-1.2585513860903436E-3</v>
      </c>
      <c r="N2130" s="142">
        <f>+M2130/K2130</f>
        <v>3.5711463261012518E-3</v>
      </c>
      <c r="O2130" s="311"/>
    </row>
    <row r="2131" spans="2:15" hidden="1" x14ac:dyDescent="0.25">
      <c r="B2131" s="141"/>
      <c r="C2131" s="142"/>
      <c r="D2131" s="152"/>
      <c r="E2131" s="144" t="s">
        <v>140</v>
      </c>
      <c r="F2131" s="143">
        <v>298.01</v>
      </c>
      <c r="G2131" s="145">
        <f>63/1000</f>
        <v>6.3E-2</v>
      </c>
      <c r="H2131" s="146">
        <f>+PI()*G2131^2/4</f>
        <v>3.1172453105244723E-3</v>
      </c>
      <c r="I2131" s="156">
        <f>+D2096+O2096</f>
        <v>335.21744888314186</v>
      </c>
      <c r="J2131" s="147">
        <f>+D2129</f>
        <v>335.2563435242007</v>
      </c>
      <c r="K2131" s="147">
        <f>+I2131-J2131</f>
        <v>-3.8894641058845991E-2</v>
      </c>
      <c r="L2131" s="142">
        <f>(-2*POWER(2*9.81*G2131*ABS(K2131)/F2131,0.5))*(LOG10(($D$2/(3.7*G2131))+((2.51*$D$3*POWER(F2131,0.5))/(G2131*POWER(2*9.81*G2131*ABS(K2131),0.5)))))</f>
        <v>6.3463813732940355E-2</v>
      </c>
      <c r="M2131" s="146">
        <f>+IF(K2131&lt;0,-H2131*L2131,H2131*L2131)</f>
        <v>-1.9783227574700693E-4</v>
      </c>
      <c r="N2131" s="142">
        <f>+M2131/K2131</f>
        <v>5.086363323103942E-3</v>
      </c>
      <c r="O2131" s="311"/>
    </row>
    <row r="2132" spans="2:15" hidden="1" x14ac:dyDescent="0.25">
      <c r="B2132" s="141"/>
      <c r="C2132" s="142"/>
      <c r="D2132" s="142"/>
      <c r="E2132" s="144" t="s">
        <v>168</v>
      </c>
      <c r="F2132" s="143">
        <v>184.94</v>
      </c>
      <c r="G2132" s="145">
        <f>110/1000</f>
        <v>0.11</v>
      </c>
      <c r="H2132" s="146">
        <f>+PI()*G2132^2/4</f>
        <v>9.5033177771091243E-3</v>
      </c>
      <c r="I2132" s="156">
        <f>+D2104+O2104</f>
        <v>335.77501786878435</v>
      </c>
      <c r="J2132" s="147">
        <f>+D2129</f>
        <v>335.2563435242007</v>
      </c>
      <c r="K2132" s="147">
        <f>+I2132-J2132</f>
        <v>0.51867434458364414</v>
      </c>
      <c r="L2132" s="142">
        <f>(-2*POWER(2*9.81*G2132*ABS(K2132)/F2132,0.5))*(LOG10(($D$2/(3.7*G2132))+((2.51*$D$3*POWER(F2132,0.5))/(G2132*POWER(2*9.81*G2132*ABS(K2132),0.5)))))</f>
        <v>0.54817738220563828</v>
      </c>
      <c r="M2132" s="146">
        <f>+IF(K2132&lt;0,-H2132*L2132,H2132*L2132)</f>
        <v>5.2095038613239851E-3</v>
      </c>
      <c r="N2132" s="142">
        <f>+M2132/K2132</f>
        <v>1.004388189954877E-2</v>
      </c>
      <c r="O2132" s="311"/>
    </row>
    <row r="2133" spans="2:15" ht="15.75" hidden="1" x14ac:dyDescent="0.3">
      <c r="B2133" s="141"/>
      <c r="C2133" s="142"/>
      <c r="D2133" s="142"/>
      <c r="E2133" s="142"/>
      <c r="F2133" s="142"/>
      <c r="G2133" s="142"/>
      <c r="H2133" s="146"/>
      <c r="I2133" s="152"/>
      <c r="J2133" s="143"/>
      <c r="K2133" s="142"/>
      <c r="L2133" s="149" t="s">
        <v>166</v>
      </c>
      <c r="M2133" s="150">
        <f>+SUM(M2129:M2132)-C2129</f>
        <v>1.7275574460389603E-6</v>
      </c>
      <c r="N2133" s="151">
        <f>+SUM(N2129:N2132)</f>
        <v>3.8467192945597993E-2</v>
      </c>
      <c r="O2133" s="312"/>
    </row>
    <row r="2134" spans="2:15" hidden="1" x14ac:dyDescent="0.25">
      <c r="B2134" s="141"/>
      <c r="C2134" s="142"/>
      <c r="D2134" s="142"/>
      <c r="E2134" s="142"/>
      <c r="F2134" s="142"/>
      <c r="G2134" s="142"/>
      <c r="H2134" s="146"/>
      <c r="I2134" s="142"/>
      <c r="J2134" s="143"/>
      <c r="K2134" s="142"/>
      <c r="L2134" s="142"/>
      <c r="M2134" s="142"/>
      <c r="N2134" s="142"/>
      <c r="O2134" s="312"/>
    </row>
    <row r="2135" spans="2:15" hidden="1" x14ac:dyDescent="0.25">
      <c r="B2135" s="154" t="s">
        <v>147</v>
      </c>
      <c r="C2135" s="142">
        <f>0.79/1000</f>
        <v>7.9000000000000001E-4</v>
      </c>
      <c r="D2135" s="147">
        <f>+D2096+O2096</f>
        <v>335.21744888314186</v>
      </c>
      <c r="E2135" s="144" t="s">
        <v>140</v>
      </c>
      <c r="F2135" s="143">
        <v>298.01</v>
      </c>
      <c r="G2135" s="143">
        <f>63/1000</f>
        <v>6.3E-2</v>
      </c>
      <c r="H2135" s="146">
        <f>+PI()*G2135^2/4</f>
        <v>3.1172453105244723E-3</v>
      </c>
      <c r="I2135" s="147">
        <f>+D2129+O2129</f>
        <v>335.25643334398291</v>
      </c>
      <c r="J2135" s="147">
        <f>+D2135</f>
        <v>335.21744888314186</v>
      </c>
      <c r="K2135" s="147">
        <f>+I2135-J2135</f>
        <v>3.8984460841049895E-2</v>
      </c>
      <c r="L2135" s="142">
        <f>(-2*POWER(2*9.81*G2135*ABS(K2135)/F2135,0.5))*(LOG10(($D$2/(3.7*G2135))+((2.51*$D$3*POWER(F2135,0.5))/(G2135*POWER(2*9.81*G2135*ABS(K2135),0.5)))))</f>
        <v>6.3549762872018453E-2</v>
      </c>
      <c r="M2135" s="146">
        <f>+IF(K2135&lt;0,-H2135*L2135,H2135*L2135)</f>
        <v>1.9810020029774173E-4</v>
      </c>
      <c r="N2135" s="142">
        <f>+M2135/K2135</f>
        <v>5.0815169948213315E-3</v>
      </c>
      <c r="O2135" s="311">
        <f>2*M2137/N2137</f>
        <v>9.0604066708549819E-5</v>
      </c>
    </row>
    <row r="2136" spans="2:15" hidden="1" x14ac:dyDescent="0.25">
      <c r="B2136" s="141"/>
      <c r="C2136" s="142"/>
      <c r="D2136" s="142"/>
      <c r="E2136" s="144" t="s">
        <v>169</v>
      </c>
      <c r="F2136" s="143">
        <v>119.71</v>
      </c>
      <c r="G2136" s="143">
        <f>63/1000</f>
        <v>6.3E-2</v>
      </c>
      <c r="H2136" s="146">
        <f>+PI()*G2136^2/4</f>
        <v>3.1172453105244723E-3</v>
      </c>
      <c r="I2136" s="147">
        <f>+D2100+O2100</f>
        <v>335.3208912261972</v>
      </c>
      <c r="J2136" s="147">
        <f>+D2135</f>
        <v>335.21744888314186</v>
      </c>
      <c r="K2136" s="147">
        <f>+I2136-J2136</f>
        <v>0.10344234305534883</v>
      </c>
      <c r="L2136" s="142">
        <f>(-2*POWER(2*9.81*G2136*ABS(K2136)/F2136,0.5))*(LOG10(($D$2/(3.7*G2136))+((2.51*$D$3*POWER(F2136,0.5))/(G2136*POWER(2*9.81*G2136*ABS(K2136),0.5)))))</f>
        <v>0.19003619465283186</v>
      </c>
      <c r="M2136" s="146">
        <f>+IF(K2136&lt;0,-H2136*L2136,H2136*L2136)</f>
        <v>5.9238943661145589E-4</v>
      </c>
      <c r="N2136" s="142">
        <f>+M2136/K2136</f>
        <v>5.7267596529062227E-3</v>
      </c>
      <c r="O2136" s="311"/>
    </row>
    <row r="2137" spans="2:15" ht="15.75" hidden="1" x14ac:dyDescent="0.3">
      <c r="B2137" s="141"/>
      <c r="C2137" s="142"/>
      <c r="D2137" s="142"/>
      <c r="E2137" s="142"/>
      <c r="F2137" s="142"/>
      <c r="G2137" s="142"/>
      <c r="H2137" s="146"/>
      <c r="I2137" s="142"/>
      <c r="J2137" s="142"/>
      <c r="K2137" s="142"/>
      <c r="L2137" s="149" t="s">
        <v>166</v>
      </c>
      <c r="M2137" s="150">
        <f>+SUM(M2135:M2136)-C2135</f>
        <v>4.896369091975843E-7</v>
      </c>
      <c r="N2137" s="151">
        <f>+SUM(N2135:N2136)</f>
        <v>1.0808276647727554E-2</v>
      </c>
      <c r="O2137" s="312"/>
    </row>
    <row r="2138" spans="2:15" hidden="1" x14ac:dyDescent="0.25">
      <c r="B2138" s="141"/>
      <c r="C2138" s="142"/>
      <c r="D2138" s="142"/>
      <c r="E2138" s="142"/>
      <c r="F2138" s="142"/>
      <c r="G2138" s="142"/>
      <c r="H2138" s="146"/>
      <c r="I2138" s="142"/>
      <c r="J2138" s="142"/>
      <c r="K2138" s="142"/>
      <c r="L2138" s="142"/>
      <c r="M2138" s="142"/>
      <c r="N2138" s="142"/>
      <c r="O2138" s="312"/>
    </row>
    <row r="2139" spans="2:15" hidden="1" x14ac:dyDescent="0.25">
      <c r="B2139" s="154" t="s">
        <v>148</v>
      </c>
      <c r="C2139" s="142">
        <f>0.76/1000</f>
        <v>7.6000000000000004E-4</v>
      </c>
      <c r="D2139" s="147">
        <f>+D2100+O2100</f>
        <v>335.3208912261972</v>
      </c>
      <c r="E2139" s="144" t="s">
        <v>169</v>
      </c>
      <c r="F2139" s="143">
        <v>119.71</v>
      </c>
      <c r="G2139" s="143">
        <f>63/1000</f>
        <v>6.3E-2</v>
      </c>
      <c r="H2139" s="146">
        <f>+PI()*G2139^2/4</f>
        <v>3.1172453105244723E-3</v>
      </c>
      <c r="I2139" s="147">
        <f>+D2135+O2135</f>
        <v>335.21753948720857</v>
      </c>
      <c r="J2139" s="261">
        <f>+D2139</f>
        <v>335.3208912261972</v>
      </c>
      <c r="K2139" s="147">
        <f>+I2139-J2139</f>
        <v>-0.10335173898863559</v>
      </c>
      <c r="L2139" s="142">
        <f>(-2*POWER(2*9.81*G2139*ABS(K2139)/F2139,0.5))*(LOG10(($D$2/(3.7*G2139))+((2.51*$D$3*POWER(F2139,0.5))/(G2139*POWER(2*9.81*G2139*ABS(K2139),0.5)))))</f>
        <v>0.18994058378814466</v>
      </c>
      <c r="M2139" s="146">
        <f>+IF(K2139&lt;0,-H2139*L2139,H2139*L2139)</f>
        <v>-5.9209139409187458E-4</v>
      </c>
      <c r="N2139" s="142">
        <f>+M2139/K2139</f>
        <v>5.7288962903370216E-3</v>
      </c>
      <c r="O2139" s="311">
        <f>2*M2141/N2141</f>
        <v>8.5558463165437857E-5</v>
      </c>
    </row>
    <row r="2140" spans="2:15" hidden="1" x14ac:dyDescent="0.25">
      <c r="B2140" s="141"/>
      <c r="C2140" s="142"/>
      <c r="D2140" s="142"/>
      <c r="E2140" s="144" t="s">
        <v>122</v>
      </c>
      <c r="F2140" s="143">
        <v>283.68</v>
      </c>
      <c r="G2140" s="143">
        <f>75/1000</f>
        <v>7.4999999999999997E-2</v>
      </c>
      <c r="H2140" s="146">
        <f>+PI()*G2140^2/4</f>
        <v>4.4178646691106467E-3</v>
      </c>
      <c r="I2140" s="147">
        <f>+D2104+O2104</f>
        <v>335.77501786878435</v>
      </c>
      <c r="J2140" s="261">
        <f>+D2139</f>
        <v>335.3208912261972</v>
      </c>
      <c r="K2140" s="147">
        <f>+I2140-J2140</f>
        <v>0.4541266425871413</v>
      </c>
      <c r="L2140" s="262">
        <f>(-2*POWER(2*9.81*G2140*ABS(K2140)/F2140,0.5))*(LOG10(($D$2/(3.7*G2140))+((2.51*$D$3*POWER(F2140,0.5))/(G2140*POWER(2*9.81*G2140*ABS(K2140),0.5)))))</f>
        <v>0.30613519805642175</v>
      </c>
      <c r="M2140" s="146">
        <f>+IF(K2140&lt;0,-H2140*L2140,H2140*L2140)</f>
        <v>1.352463875464656E-3</v>
      </c>
      <c r="N2140" s="142">
        <f>+M2140/K2140</f>
        <v>2.9781645660772586E-3</v>
      </c>
      <c r="O2140" s="311"/>
    </row>
    <row r="2141" spans="2:15" ht="15.75" hidden="1" x14ac:dyDescent="0.3">
      <c r="B2141" s="141"/>
      <c r="C2141" s="142"/>
      <c r="D2141" s="142"/>
      <c r="E2141" s="142"/>
      <c r="F2141" s="142"/>
      <c r="G2141" s="142"/>
      <c r="H2141" s="142"/>
      <c r="I2141" s="142"/>
      <c r="J2141" s="142"/>
      <c r="K2141" s="142"/>
      <c r="L2141" s="149" t="s">
        <v>166</v>
      </c>
      <c r="M2141" s="150">
        <f>+SUM(M2139:M2140)-C2139</f>
        <v>3.7248137278137351E-7</v>
      </c>
      <c r="N2141" s="151">
        <f>+SUM(N2139:N2140)</f>
        <v>8.7070608564142806E-3</v>
      </c>
      <c r="O2141" s="312"/>
    </row>
    <row r="2142" spans="2:15" hidden="1" x14ac:dyDescent="0.25">
      <c r="B2142" s="154"/>
      <c r="C2142" s="142"/>
      <c r="D2142" s="142"/>
      <c r="E2142" s="142"/>
      <c r="F2142" s="142"/>
      <c r="G2142" s="142"/>
      <c r="H2142" s="142"/>
      <c r="I2142" s="142"/>
      <c r="J2142" s="142"/>
      <c r="K2142" s="142"/>
      <c r="L2142" s="142"/>
      <c r="M2142" s="142"/>
      <c r="N2142" s="142"/>
      <c r="O2142" s="312"/>
    </row>
    <row r="2143" spans="2:15" hidden="1" x14ac:dyDescent="0.25">
      <c r="B2143" s="154" t="s">
        <v>142</v>
      </c>
      <c r="C2143" s="142">
        <f>3.71/1000</f>
        <v>3.7099999999999998E-3</v>
      </c>
      <c r="D2143" s="147">
        <f>+D2104+O2104</f>
        <v>335.77501786878435</v>
      </c>
      <c r="E2143" s="144" t="s">
        <v>168</v>
      </c>
      <c r="F2143" s="143">
        <v>184.94</v>
      </c>
      <c r="G2143" s="145">
        <f>110/1000</f>
        <v>0.11</v>
      </c>
      <c r="H2143" s="146">
        <f>+PI()*G2143^2/4</f>
        <v>9.5033177771091243E-3</v>
      </c>
      <c r="I2143" s="147">
        <f>+D2129+O2129</f>
        <v>335.25643334398291</v>
      </c>
      <c r="J2143" s="261">
        <f>+D2143</f>
        <v>335.77501786878435</v>
      </c>
      <c r="K2143" s="147">
        <f>+I2143-J2143</f>
        <v>-0.51858452480144024</v>
      </c>
      <c r="L2143" s="262">
        <f>(-2*POWER(2*9.81*G2143*ABS(K2143)/F2143,0.5))*(LOG10(($D$2/(3.7*G2143))+((2.51*$D$3*POWER(F2143,0.5))/(G2143*POWER(2*9.81*G2143*ABS(K2143),0.5)))))</f>
        <v>0.54812413648655933</v>
      </c>
      <c r="M2143" s="146">
        <f>+IF(K2143&lt;0,-H2143*L2143,H2143*L2143)</f>
        <v>-5.2089978503353073E-3</v>
      </c>
      <c r="N2143" s="142">
        <f>+M2143/K2143</f>
        <v>1.0044645764024234E-2</v>
      </c>
      <c r="O2143" s="311">
        <f>2*M2146/N2146</f>
        <v>7.1993770972423571E-5</v>
      </c>
    </row>
    <row r="2144" spans="2:15" hidden="1" x14ac:dyDescent="0.25">
      <c r="B2144" s="141"/>
      <c r="C2144" s="142"/>
      <c r="D2144" s="142"/>
      <c r="E2144" s="144" t="s">
        <v>171</v>
      </c>
      <c r="F2144" s="143">
        <v>283.68</v>
      </c>
      <c r="G2144" s="143">
        <f>75/1000</f>
        <v>7.4999999999999997E-2</v>
      </c>
      <c r="H2144" s="146">
        <f>+PI()*G2144^2/4</f>
        <v>4.4178646691106467E-3</v>
      </c>
      <c r="I2144" s="147">
        <f>+D2139+O2139</f>
        <v>335.32097678466039</v>
      </c>
      <c r="J2144" s="261">
        <f>+D2143</f>
        <v>335.77501786878435</v>
      </c>
      <c r="K2144" s="147">
        <f>+I2144-J2144</f>
        <v>-0.45404108412395772</v>
      </c>
      <c r="L2144" s="262">
        <f>(-2*POWER(2*9.81*G2144*ABS(K2144)/F2144,0.5))*(LOG10(($D$2/(3.7*G2144))+((2.51*$D$3*POWER(F2144,0.5))/(G2144*POWER(2*9.81*G2144*ABS(K2144),0.5)))))</f>
        <v>0.30610241778240155</v>
      </c>
      <c r="M2144" s="146">
        <f>+IF(K2144&lt;0,-H2144*L2144,H2144*L2144)</f>
        <v>-1.3523190566502184E-3</v>
      </c>
      <c r="N2144" s="142">
        <f>+M2144/K2144</f>
        <v>2.9784068092856149E-3</v>
      </c>
      <c r="O2144" s="311"/>
    </row>
    <row r="2145" spans="2:15" hidden="1" x14ac:dyDescent="0.25">
      <c r="B2145" s="141"/>
      <c r="C2145" s="142"/>
      <c r="D2145" s="142"/>
      <c r="E2145" s="144" t="s">
        <v>170</v>
      </c>
      <c r="F2145" s="143">
        <v>372.26</v>
      </c>
      <c r="G2145" s="145">
        <f>110/1000</f>
        <v>0.11</v>
      </c>
      <c r="H2145" s="146">
        <f>+PI()*G2145^2/4</f>
        <v>9.5033177771091243E-3</v>
      </c>
      <c r="I2145" s="147">
        <v>339.29610096713299</v>
      </c>
      <c r="J2145" s="261">
        <f>+D2143</f>
        <v>335.77501786878435</v>
      </c>
      <c r="K2145" s="147">
        <f>+I2145-J2145</f>
        <v>3.5210830983486403</v>
      </c>
      <c r="L2145" s="262">
        <f>(-2*POWER(2*9.81*G2145*ABS(K2145)/F2145,0.5))*(LOG10(($D$2/(3.7*G2145))+((2.51*$D$3*POWER(F2145,0.5))/(G2145*POWER(2*9.81*G2145*ABS(K2145),0.5)))))</f>
        <v>1.0808741693439832</v>
      </c>
      <c r="M2145" s="146">
        <f>+IF(K2145&lt;0,-H2145*L2145,H2145*L2145)</f>
        <v>1.0271890708344734E-2</v>
      </c>
      <c r="N2145" s="142">
        <f>+M2145/K2145</f>
        <v>2.9172531353100326E-3</v>
      </c>
      <c r="O2145" s="311"/>
    </row>
    <row r="2146" spans="2:15" ht="16.5" hidden="1" thickBot="1" x14ac:dyDescent="0.35">
      <c r="B2146" s="299"/>
      <c r="C2146" s="300"/>
      <c r="D2146" s="300"/>
      <c r="E2146" s="300"/>
      <c r="F2146" s="300"/>
      <c r="G2146" s="300"/>
      <c r="H2146" s="300"/>
      <c r="I2146" s="300"/>
      <c r="J2146" s="300"/>
      <c r="K2146" s="300"/>
      <c r="L2146" s="301" t="s">
        <v>166</v>
      </c>
      <c r="M2146" s="302">
        <f>+SUM(M2143:M2145)-C2143</f>
        <v>5.7380135920839792E-7</v>
      </c>
      <c r="N2146" s="303">
        <f>+SUM(N2143:N2145)</f>
        <v>1.5940305708619883E-2</v>
      </c>
      <c r="O2146" s="313"/>
    </row>
    <row r="2147" spans="2:15" hidden="1" x14ac:dyDescent="0.25"/>
    <row r="2148" spans="2:15" ht="15.75" hidden="1" thickBot="1" x14ac:dyDescent="0.3"/>
    <row r="2149" spans="2:15" ht="15.75" hidden="1" thickBot="1" x14ac:dyDescent="0.3">
      <c r="B2149" s="131">
        <f>+B2110+1</f>
        <v>56</v>
      </c>
      <c r="D2149" s="297"/>
    </row>
    <row r="2150" spans="2:15" ht="32.25" hidden="1" thickBot="1" x14ac:dyDescent="0.3">
      <c r="B2150" s="125" t="s">
        <v>151</v>
      </c>
      <c r="C2150" s="298" t="s">
        <v>161</v>
      </c>
      <c r="D2150" s="298" t="s">
        <v>153</v>
      </c>
      <c r="E2150" s="125" t="s">
        <v>152</v>
      </c>
      <c r="F2150" s="125" t="s">
        <v>78</v>
      </c>
      <c r="G2150" s="125" t="s">
        <v>115</v>
      </c>
      <c r="H2150" s="125" t="s">
        <v>154</v>
      </c>
      <c r="I2150" s="125" t="s">
        <v>155</v>
      </c>
      <c r="J2150" s="125" t="s">
        <v>156</v>
      </c>
      <c r="K2150" s="125" t="s">
        <v>157</v>
      </c>
      <c r="L2150" s="125" t="s">
        <v>82</v>
      </c>
      <c r="M2150" s="125" t="s">
        <v>164</v>
      </c>
      <c r="N2150" s="125" t="s">
        <v>158</v>
      </c>
      <c r="O2150" s="309" t="s">
        <v>165</v>
      </c>
    </row>
    <row r="2151" spans="2:15" hidden="1" x14ac:dyDescent="0.25">
      <c r="B2151" s="132" t="s">
        <v>127</v>
      </c>
      <c r="C2151" s="133">
        <f>2.97/1000</f>
        <v>2.97E-3</v>
      </c>
      <c r="D2151" s="134">
        <f>+D2112+O2112</f>
        <v>336.46378253575142</v>
      </c>
      <c r="E2151" s="135" t="s">
        <v>110</v>
      </c>
      <c r="F2151" s="136">
        <v>310.83</v>
      </c>
      <c r="G2151" s="137">
        <f>110/1000</f>
        <v>0.11</v>
      </c>
      <c r="H2151" s="138">
        <f>+PI()*G2151^2/4</f>
        <v>9.5033177771091243E-3</v>
      </c>
      <c r="I2151" s="134">
        <v>339.29610096713299</v>
      </c>
      <c r="J2151" s="134">
        <f>+D2151</f>
        <v>336.46378253575142</v>
      </c>
      <c r="K2151" s="134">
        <f>+I2151-J2151</f>
        <v>2.8323184313815659</v>
      </c>
      <c r="L2151" s="133">
        <f>(-2*POWER(2*9.81*G2151*ABS(K2151)/F2151,0.5))*(LOG10(($D$2/(3.7*G2151))+((2.51*$D$3*POWER(F2151,0.5))/(G2151*POWER(2*9.81*G2151*ABS(K2151),0.5)))))</f>
        <v>1.058665561854548</v>
      </c>
      <c r="M2151" s="139">
        <f>+IF(K2151&lt;0,-H2151*L2151,H2151*L2151)</f>
        <v>1.0060835253985545E-2</v>
      </c>
      <c r="N2151" s="133">
        <f>+M2151/K2151</f>
        <v>3.5521554153351352E-3</v>
      </c>
      <c r="O2151" s="310">
        <f>2*M2153/N2153</f>
        <v>5.8782248090184302E-5</v>
      </c>
    </row>
    <row r="2152" spans="2:15" hidden="1" x14ac:dyDescent="0.25">
      <c r="B2152" s="141"/>
      <c r="C2152" s="142"/>
      <c r="D2152" s="143"/>
      <c r="E2152" s="144" t="s">
        <v>138</v>
      </c>
      <c r="F2152" s="143">
        <v>240.22</v>
      </c>
      <c r="G2152" s="145">
        <f>110/1000</f>
        <v>0.11</v>
      </c>
      <c r="H2152" s="146">
        <f>+PI()*G2152^2/4</f>
        <v>9.5033177771091243E-3</v>
      </c>
      <c r="I2152" s="147">
        <f>+D2116+O2116</f>
        <v>335.29522924112803</v>
      </c>
      <c r="J2152" s="147">
        <f>+D2151</f>
        <v>336.46378253575142</v>
      </c>
      <c r="K2152" s="147">
        <f>+I2152-J2152</f>
        <v>-1.1685532946233934</v>
      </c>
      <c r="L2152" s="142">
        <f>(-2*POWER(2*9.81*G2152*ABS(K2152)/F2152,0.5))*(LOG10(($D$2/(3.7*G2152))+((2.51*$D$3*POWER(F2152,0.5))/(G2152*POWER(2*9.81*G2152*ABS(K2152),0.5)))))</f>
        <v>0.74611337628215424</v>
      </c>
      <c r="M2152" s="146">
        <f>+IF(K2152&lt;0,-H2152*L2152,H2152*L2152)</f>
        <v>-7.0905525125611055E-3</v>
      </c>
      <c r="N2152" s="142">
        <f>+M2152/K2152</f>
        <v>6.0678041345527851E-3</v>
      </c>
      <c r="O2152" s="311"/>
    </row>
    <row r="2153" spans="2:15" ht="15.75" hidden="1" x14ac:dyDescent="0.3">
      <c r="B2153" s="141"/>
      <c r="C2153" s="142"/>
      <c r="D2153" s="143"/>
      <c r="E2153" s="144"/>
      <c r="F2153" s="143"/>
      <c r="G2153" s="145"/>
      <c r="H2153" s="146"/>
      <c r="I2153" s="147"/>
      <c r="J2153" s="147"/>
      <c r="K2153" s="147"/>
      <c r="L2153" s="149" t="s">
        <v>166</v>
      </c>
      <c r="M2153" s="150">
        <f>+SUM(M2151:M2152)-C2151</f>
        <v>2.8274142443952474E-7</v>
      </c>
      <c r="N2153" s="151">
        <f>+SUM(N2151:N2152)</f>
        <v>9.6199595498879208E-3</v>
      </c>
      <c r="O2153" s="311"/>
    </row>
    <row r="2154" spans="2:15" hidden="1" x14ac:dyDescent="0.25">
      <c r="B2154" s="141"/>
      <c r="C2154" s="142"/>
      <c r="D2154" s="143"/>
      <c r="E2154" s="144"/>
      <c r="F2154" s="142"/>
      <c r="G2154" s="142"/>
      <c r="H2154" s="146"/>
      <c r="I2154" s="152"/>
      <c r="J2154" s="142"/>
      <c r="K2154" s="142"/>
      <c r="L2154" s="142"/>
      <c r="M2154" s="142"/>
      <c r="N2154" s="142"/>
      <c r="O2154" s="312"/>
    </row>
    <row r="2155" spans="2:15" hidden="1" x14ac:dyDescent="0.25">
      <c r="B2155" s="154" t="s">
        <v>128</v>
      </c>
      <c r="C2155" s="142">
        <f>3.73/1000</f>
        <v>3.7299999999999998E-3</v>
      </c>
      <c r="D2155" s="147">
        <f>+D2116+O2116</f>
        <v>335.29522924112803</v>
      </c>
      <c r="E2155" s="144" t="s">
        <v>138</v>
      </c>
      <c r="F2155" s="143">
        <v>240.22</v>
      </c>
      <c r="G2155" s="155">
        <f>110/1000</f>
        <v>0.11</v>
      </c>
      <c r="H2155" s="146">
        <f>+PI()*G2155^2/4</f>
        <v>9.5033177771091243E-3</v>
      </c>
      <c r="I2155" s="156">
        <f>+D2151+O2151</f>
        <v>336.46384131799954</v>
      </c>
      <c r="J2155" s="147">
        <f>+D2155</f>
        <v>335.29522924112803</v>
      </c>
      <c r="K2155" s="147">
        <f>+I2155-J2155</f>
        <v>1.1686120768715114</v>
      </c>
      <c r="L2155" s="142">
        <f>(-2*POWER(2*9.81*G2155*ABS(K2155)/F2155,0.5))*(LOG10(($D$2/(3.7*G2155))+((2.51*$D$3*POWER(F2155,0.5))/(G2155*POWER(2*9.81*G2155*ABS(K2155),0.5)))))</f>
        <v>0.74613434444336024</v>
      </c>
      <c r="M2155" s="146">
        <f>+IF(K2155&lt;0,-H2155*L2155,H2155*L2155)</f>
        <v>7.090751779660248E-3</v>
      </c>
      <c r="N2155" s="142">
        <f>+M2155/K2155</f>
        <v>6.0676694345337271E-3</v>
      </c>
      <c r="O2155" s="311">
        <f>2*M2158/N2158</f>
        <v>8.5917574448480684E-5</v>
      </c>
    </row>
    <row r="2156" spans="2:15" hidden="1" x14ac:dyDescent="0.25">
      <c r="B2156" s="141"/>
      <c r="C2156" s="142"/>
      <c r="D2156" s="143"/>
      <c r="E2156" s="144" t="s">
        <v>139</v>
      </c>
      <c r="F2156" s="147">
        <v>237.3</v>
      </c>
      <c r="G2156" s="155">
        <f>110/1000</f>
        <v>0.11</v>
      </c>
      <c r="H2156" s="146">
        <f>+PI()*G2156^2/4</f>
        <v>9.5033177771091243E-3</v>
      </c>
      <c r="I2156" s="156">
        <f>+D2121+O2121</f>
        <v>335.10246992182408</v>
      </c>
      <c r="J2156" s="147">
        <f>+D2155</f>
        <v>335.29522924112803</v>
      </c>
      <c r="K2156" s="147">
        <f>+I2156-J2156</f>
        <v>-0.19275931930394563</v>
      </c>
      <c r="L2156" s="142">
        <f>(-2*POWER(2*9.81*G2156*ABS(K2156)/F2156,0.5))*(LOG10(($D$2/(3.7*G2156))+((2.51*$D$3*POWER(F2156,0.5))/(G2156*POWER(2*9.81*G2156*ABS(K2156),0.5)))))</f>
        <v>0.27269234410269599</v>
      </c>
      <c r="M2156" s="146">
        <f>+IF(K2156&lt;0,-H2156*L2156,H2156*L2156)</f>
        <v>-2.5914820013927093E-3</v>
      </c>
      <c r="N2156" s="142">
        <f>+M2156/K2156</f>
        <v>1.3444133392619132E-2</v>
      </c>
      <c r="O2156" s="311"/>
    </row>
    <row r="2157" spans="2:15" hidden="1" x14ac:dyDescent="0.25">
      <c r="B2157" s="141"/>
      <c r="C2157" s="142"/>
      <c r="D2157" s="143"/>
      <c r="E2157" s="144" t="s">
        <v>112</v>
      </c>
      <c r="F2157" s="143">
        <v>401.36</v>
      </c>
      <c r="G2157" s="155">
        <f>110/1000</f>
        <v>0.11</v>
      </c>
      <c r="H2157" s="146">
        <f>+PI()*G2157^2/4</f>
        <v>9.5033177771091243E-3</v>
      </c>
      <c r="I2157" s="156">
        <f>+D2129+O2129</f>
        <v>335.25643334398291</v>
      </c>
      <c r="J2157" s="147">
        <f>+D2155</f>
        <v>335.29522924112803</v>
      </c>
      <c r="K2157" s="147">
        <f>+I2157-J2157</f>
        <v>-3.8795897145121216E-2</v>
      </c>
      <c r="L2157" s="142">
        <f>(-2*POWER(2*9.81*G2157*ABS(K2157)/F2157,0.5))*(LOG10(($D$2/(3.7*G2157))+((2.51*$D$3*POWER(F2157,0.5))/(G2157*POWER(2*9.81*G2157*ABS(K2157),0.5)))))</f>
        <v>8.076985827041025E-2</v>
      </c>
      <c r="M2157" s="146">
        <f>+IF(K2157&lt;0,-H2157*L2157,H2157*L2157)</f>
        <v>-7.675816299557741E-4</v>
      </c>
      <c r="N2157" s="142">
        <f>+M2157/K2157</f>
        <v>1.9785123851744756E-2</v>
      </c>
      <c r="O2157" s="311"/>
    </row>
    <row r="2158" spans="2:15" ht="15.75" hidden="1" x14ac:dyDescent="0.3">
      <c r="B2158" s="141"/>
      <c r="C2158" s="142"/>
      <c r="D2158" s="143"/>
      <c r="E2158" s="144"/>
      <c r="F2158" s="143"/>
      <c r="G2158" s="155"/>
      <c r="H2158" s="146"/>
      <c r="I2158" s="156"/>
      <c r="J2158" s="147"/>
      <c r="K2158" s="147"/>
      <c r="L2158" s="149" t="s">
        <v>166</v>
      </c>
      <c r="M2158" s="150">
        <f>+SUM(M2155:M2157)-C2155</f>
        <v>1.6881483117653362E-6</v>
      </c>
      <c r="N2158" s="151">
        <f>+SUM(N2155:N2157)</f>
        <v>3.9296926678897615E-2</v>
      </c>
      <c r="O2158" s="312"/>
    </row>
    <row r="2159" spans="2:15" hidden="1" x14ac:dyDescent="0.25">
      <c r="B2159" s="141"/>
      <c r="C2159" s="142"/>
      <c r="D2159" s="143"/>
      <c r="E2159" s="144"/>
      <c r="F2159" s="142"/>
      <c r="G2159" s="142"/>
      <c r="H2159" s="146"/>
      <c r="I2159" s="152"/>
      <c r="J2159" s="143"/>
      <c r="K2159" s="142"/>
      <c r="L2159" s="142"/>
      <c r="M2159" s="142"/>
      <c r="N2159" s="142"/>
      <c r="O2159" s="312"/>
    </row>
    <row r="2160" spans="2:15" hidden="1" x14ac:dyDescent="0.25">
      <c r="B2160" s="154" t="s">
        <v>141</v>
      </c>
      <c r="C2160" s="179">
        <f>1.9/1000</f>
        <v>1.9E-3</v>
      </c>
      <c r="D2160" s="147">
        <f>+D2121+O2121</f>
        <v>335.10246992182408</v>
      </c>
      <c r="E2160" s="144" t="s">
        <v>139</v>
      </c>
      <c r="F2160" s="147">
        <v>237.3</v>
      </c>
      <c r="G2160" s="155">
        <f>110/1000</f>
        <v>0.11</v>
      </c>
      <c r="H2160" s="146">
        <f>+PI()*G2160^2/4</f>
        <v>9.5033177771091243E-3</v>
      </c>
      <c r="I2160" s="156">
        <f>+D2155+O2155</f>
        <v>335.29531515870246</v>
      </c>
      <c r="J2160" s="147">
        <f>+D2160</f>
        <v>335.10246992182408</v>
      </c>
      <c r="K2160" s="147">
        <f>+I2160-J2160</f>
        <v>0.19284523687838373</v>
      </c>
      <c r="L2160" s="142">
        <f>(-2*POWER(2*9.81*G2160*ABS(K2160)/F2160,0.5))*(LOG10(($D$2/(3.7*G2160))+((2.51*$D$3*POWER(F2160,0.5))/(G2160*POWER(2*9.81*G2160*ABS(K2160),0.5)))))</f>
        <v>0.27276116131177353</v>
      </c>
      <c r="M2160" s="146">
        <f>+IF(K2160&lt;0,-H2160*L2160,H2160*L2160)</f>
        <v>2.5921359931991069E-3</v>
      </c>
      <c r="N2160" s="142">
        <f>+M2160/K2160</f>
        <v>1.34415349591124E-2</v>
      </c>
      <c r="O2160" s="311">
        <f>2*M2162/N2162</f>
        <v>8.6945743136824892E-5</v>
      </c>
    </row>
    <row r="2161" spans="2:15" hidden="1" x14ac:dyDescent="0.25">
      <c r="B2161" s="141"/>
      <c r="C2161" s="142"/>
      <c r="D2161" s="143"/>
      <c r="E2161" s="144" t="s">
        <v>117</v>
      </c>
      <c r="F2161" s="143">
        <v>401.35</v>
      </c>
      <c r="G2161" s="143">
        <f>75/1000</f>
        <v>7.4999999999999997E-2</v>
      </c>
      <c r="H2161" s="146">
        <f>+PI()*G2161^2/4</f>
        <v>4.4178646691106467E-3</v>
      </c>
      <c r="I2161" s="156">
        <f>+D2125+O2125</f>
        <v>334.9039212846269</v>
      </c>
      <c r="J2161" s="147">
        <f>+D2160</f>
        <v>335.10246992182408</v>
      </c>
      <c r="K2161" s="147">
        <f>+I2161-J2161</f>
        <v>-0.19854863719717741</v>
      </c>
      <c r="L2161" s="142">
        <f>(-2*POWER(2*9.81*G2161*ABS(K2161)/F2161,0.5))*(LOG10(($D$2/(3.7*G2161))+((2.51*$D$3*POWER(F2161,0.5))/(G2161*POWER(2*9.81*G2161*ABS(K2161),0.5)))))</f>
        <v>0.15650100637245631</v>
      </c>
      <c r="M2161" s="146">
        <f>+IF(K2161&lt;0,-H2161*L2161,H2161*L2161)</f>
        <v>-6.9140026673313493E-4</v>
      </c>
      <c r="N2161" s="142">
        <f>+M2161/K2161</f>
        <v>3.4822715305092206E-3</v>
      </c>
      <c r="O2161" s="311"/>
    </row>
    <row r="2162" spans="2:15" ht="15.75" hidden="1" x14ac:dyDescent="0.3">
      <c r="B2162" s="141"/>
      <c r="C2162" s="142"/>
      <c r="D2162" s="143"/>
      <c r="E2162" s="144"/>
      <c r="F2162" s="142"/>
      <c r="G2162" s="142"/>
      <c r="H2162" s="146"/>
      <c r="I2162" s="152"/>
      <c r="J2162" s="143"/>
      <c r="K2162" s="142"/>
      <c r="L2162" s="149" t="s">
        <v>166</v>
      </c>
      <c r="M2162" s="150">
        <f>+SUM(M2160:M2161)-C2160</f>
        <v>7.3572646597198574E-7</v>
      </c>
      <c r="N2162" s="151">
        <f>+SUM(N2160:N2161)</f>
        <v>1.6923806489621621E-2</v>
      </c>
      <c r="O2162" s="312"/>
    </row>
    <row r="2163" spans="2:15" ht="15.75" hidden="1" x14ac:dyDescent="0.3">
      <c r="B2163" s="141"/>
      <c r="C2163" s="142"/>
      <c r="D2163" s="143"/>
      <c r="E2163" s="144"/>
      <c r="F2163" s="142"/>
      <c r="G2163" s="142"/>
      <c r="H2163" s="146"/>
      <c r="I2163" s="152"/>
      <c r="J2163" s="143"/>
      <c r="K2163" s="142"/>
      <c r="L2163" s="149"/>
      <c r="M2163" s="150"/>
      <c r="N2163" s="151"/>
      <c r="O2163" s="312"/>
    </row>
    <row r="2164" spans="2:15" hidden="1" x14ac:dyDescent="0.25">
      <c r="B2164" s="154" t="s">
        <v>145</v>
      </c>
      <c r="C2164" s="143">
        <f>1.95/1000</f>
        <v>1.9499999999999999E-3</v>
      </c>
      <c r="D2164" s="147">
        <f>+D2125+O2125</f>
        <v>334.9039212846269</v>
      </c>
      <c r="E2164" s="144" t="s">
        <v>117</v>
      </c>
      <c r="F2164" s="143">
        <v>401.35</v>
      </c>
      <c r="G2164" s="143">
        <f>75/1000</f>
        <v>7.4999999999999997E-2</v>
      </c>
      <c r="H2164" s="146">
        <f>+PI()*G2164^2/4</f>
        <v>4.4178646691106467E-3</v>
      </c>
      <c r="I2164" s="147">
        <f>+D2160+O2160</f>
        <v>335.10255686756722</v>
      </c>
      <c r="J2164" s="147">
        <f>+D2164</f>
        <v>334.9039212846269</v>
      </c>
      <c r="K2164" s="147">
        <f>+I2164-J2164</f>
        <v>0.19863558294031236</v>
      </c>
      <c r="L2164" s="262">
        <f>(-2*POWER(2*9.81*G2164*ABS(K2164)/F2164,0.5))*(LOG10(($D$2/(3.7*G2164))+((2.51*$D$3*POWER(F2164,0.5))/(G2164*POWER(2*9.81*G2164*ABS(K2164),0.5)))))</f>
        <v>0.15654037816602662</v>
      </c>
      <c r="M2164" s="146">
        <f>+IF(K2164&lt;0,-H2164*L2164,H2164*L2164)</f>
        <v>6.9157420598890869E-4</v>
      </c>
      <c r="N2164" s="142">
        <f>+M2164/K2164</f>
        <v>3.48162295874611E-3</v>
      </c>
      <c r="O2164" s="311">
        <f>2*M2166/N2166</f>
        <v>8.7368719743611317E-5</v>
      </c>
    </row>
    <row r="2165" spans="2:15" hidden="1" x14ac:dyDescent="0.25">
      <c r="B2165" s="141"/>
      <c r="C2165" s="142"/>
      <c r="D2165" s="143"/>
      <c r="E2165" s="144" t="s">
        <v>167</v>
      </c>
      <c r="F2165" s="143">
        <v>249.85</v>
      </c>
      <c r="G2165" s="143">
        <f>75/1000</f>
        <v>7.4999999999999997E-2</v>
      </c>
      <c r="H2165" s="146">
        <f>+PI()*G2165^2/4</f>
        <v>4.4178646691106467E-3</v>
      </c>
      <c r="I2165" s="147">
        <f>+D2129+O2129</f>
        <v>335.25643334398291</v>
      </c>
      <c r="J2165" s="147">
        <f>+D2164</f>
        <v>334.9039212846269</v>
      </c>
      <c r="K2165" s="147">
        <f>+I2165-J2165</f>
        <v>0.35251205935600183</v>
      </c>
      <c r="L2165" s="142">
        <f>(-2*POWER(2*9.81*G2165*ABS(K2165)/F2165,0.5))*(LOG10(($D$2/(3.7*G2165))+((2.51*$D$3*POWER(F2165,0.5))/(G2165*POWER(2*9.81*G2165*ABS(K2165),0.5)))))</f>
        <v>0.28491906540016265</v>
      </c>
      <c r="M2165" s="146">
        <f>+IF(K2165&lt;0,-H2165*L2165,H2165*L2165)</f>
        <v>1.2587338725874042E-3</v>
      </c>
      <c r="N2165" s="142">
        <f>+M2165/K2165</f>
        <v>3.5707540754406058E-3</v>
      </c>
      <c r="O2165" s="311"/>
    </row>
    <row r="2166" spans="2:15" ht="15.75" hidden="1" x14ac:dyDescent="0.3">
      <c r="B2166" s="141"/>
      <c r="C2166" s="142"/>
      <c r="D2166" s="152"/>
      <c r="E2166" s="144"/>
      <c r="F2166" s="142"/>
      <c r="G2166" s="142"/>
      <c r="H2166" s="146"/>
      <c r="I2166" s="152"/>
      <c r="J2166" s="143"/>
      <c r="K2166" s="142"/>
      <c r="L2166" s="149" t="s">
        <v>166</v>
      </c>
      <c r="M2166" s="150">
        <f>+SUM(M2164:M2165)-C2164</f>
        <v>3.0807857631307001E-7</v>
      </c>
      <c r="N2166" s="151">
        <f>+SUM(N2164:N2165)</f>
        <v>7.0523770341867163E-3</v>
      </c>
      <c r="O2166" s="312"/>
    </row>
    <row r="2167" spans="2:15" hidden="1" x14ac:dyDescent="0.25">
      <c r="B2167" s="141"/>
      <c r="C2167" s="142"/>
      <c r="D2167" s="152"/>
      <c r="E2167" s="144"/>
      <c r="F2167" s="142"/>
      <c r="G2167" s="142"/>
      <c r="H2167" s="146"/>
      <c r="I2167" s="152"/>
      <c r="J2167" s="143"/>
      <c r="K2167" s="142"/>
      <c r="L2167" s="142"/>
      <c r="M2167" s="142"/>
      <c r="N2167" s="142"/>
      <c r="O2167" s="312"/>
    </row>
    <row r="2168" spans="2:15" hidden="1" x14ac:dyDescent="0.25">
      <c r="B2168" s="154" t="s">
        <v>146</v>
      </c>
      <c r="C2168" s="143">
        <f>4.52/1000</f>
        <v>4.5199999999999997E-3</v>
      </c>
      <c r="D2168" s="156">
        <f>+D2129+O2129</f>
        <v>335.25643334398291</v>
      </c>
      <c r="E2168" s="144" t="s">
        <v>112</v>
      </c>
      <c r="F2168" s="143">
        <v>401.36</v>
      </c>
      <c r="G2168" s="145">
        <f>110/1000</f>
        <v>0.11</v>
      </c>
      <c r="H2168" s="146">
        <f>+PI()*G2168^2/4</f>
        <v>9.5033177771091243E-3</v>
      </c>
      <c r="I2168" s="156">
        <f>+D2155+O2155</f>
        <v>335.29531515870246</v>
      </c>
      <c r="J2168" s="147">
        <f>+D2168</f>
        <v>335.25643334398291</v>
      </c>
      <c r="K2168" s="147">
        <f>+I2168-J2168</f>
        <v>3.8881814719559316E-2</v>
      </c>
      <c r="L2168" s="142">
        <f>(-2*POWER(2*9.81*G2168*ABS(K2168)/F2168,0.5))*(LOG10(($D$2/(3.7*G2168))+((2.51*$D$3*POWER(F2168,0.5))/(G2168*POWER(2*9.81*G2168*ABS(K2168),0.5)))))</f>
        <v>8.0873105026180142E-2</v>
      </c>
      <c r="M2168" s="146">
        <f>+IF(K2168&lt;0,-H2168*L2168,H2168*L2168)</f>
        <v>7.6856281668531104E-4</v>
      </c>
      <c r="N2168" s="142">
        <f>+M2168/K2168</f>
        <v>1.9766639551900573E-2</v>
      </c>
      <c r="O2168" s="311">
        <f>2*M2172/N2172</f>
        <v>8.2143388804513151E-5</v>
      </c>
    </row>
    <row r="2169" spans="2:15" hidden="1" x14ac:dyDescent="0.25">
      <c r="B2169" s="141"/>
      <c r="C2169" s="142"/>
      <c r="D2169" s="152"/>
      <c r="E2169" s="144" t="s">
        <v>167</v>
      </c>
      <c r="F2169" s="143">
        <v>249.85</v>
      </c>
      <c r="G2169" s="145">
        <f>75/1000</f>
        <v>7.4999999999999997E-2</v>
      </c>
      <c r="H2169" s="146">
        <f>+PI()*G2169^2/4</f>
        <v>4.4178646691106467E-3</v>
      </c>
      <c r="I2169" s="156">
        <f>+D2164+O2164</f>
        <v>334.90400865334664</v>
      </c>
      <c r="J2169" s="147">
        <f>+D2168</f>
        <v>335.25643334398291</v>
      </c>
      <c r="K2169" s="147">
        <f>+I2169-J2169</f>
        <v>-0.35242469063626913</v>
      </c>
      <c r="L2169" s="142">
        <f>(-2*POWER(2*9.81*G2169*ABS(K2169)/F2169,0.5))*(LOG10(($D$2/(3.7*G2169))+((2.51*$D$3*POWER(F2169,0.5))/(G2169*POWER(2*9.81*G2169*ABS(K2169),0.5)))))</f>
        <v>0.28487888616767781</v>
      </c>
      <c r="M2169" s="146">
        <f>+IF(K2169&lt;0,-H2169*L2169,H2169*L2169)</f>
        <v>-1.2585563661757775E-3</v>
      </c>
      <c r="N2169" s="142">
        <f>+M2169/K2169</f>
        <v>3.5711356202188164E-3</v>
      </c>
      <c r="O2169" s="311"/>
    </row>
    <row r="2170" spans="2:15" hidden="1" x14ac:dyDescent="0.25">
      <c r="B2170" s="141"/>
      <c r="C2170" s="142"/>
      <c r="D2170" s="152"/>
      <c r="E2170" s="144" t="s">
        <v>140</v>
      </c>
      <c r="F2170" s="143">
        <v>298.01</v>
      </c>
      <c r="G2170" s="145">
        <f>63/1000</f>
        <v>6.3E-2</v>
      </c>
      <c r="H2170" s="146">
        <f>+PI()*G2170^2/4</f>
        <v>3.1172453105244723E-3</v>
      </c>
      <c r="I2170" s="156">
        <f>+D2135+O2135</f>
        <v>335.21753948720857</v>
      </c>
      <c r="J2170" s="147">
        <f>+D2168</f>
        <v>335.25643334398291</v>
      </c>
      <c r="K2170" s="147">
        <f>+I2170-J2170</f>
        <v>-3.8893856774336655E-2</v>
      </c>
      <c r="L2170" s="142">
        <f>(-2*POWER(2*9.81*G2170*ABS(K2170)/F2170,0.5))*(LOG10(($D$2/(3.7*G2170))+((2.51*$D$3*POWER(F2170,0.5))/(G2170*POWER(2*9.81*G2170*ABS(K2170),0.5)))))</f>
        <v>6.3463062873586329E-2</v>
      </c>
      <c r="M2170" s="146">
        <f>+IF(K2170&lt;0,-H2170*L2170,H2170*L2170)</f>
        <v>-1.9782993513420673E-4</v>
      </c>
      <c r="N2170" s="142">
        <f>+M2170/K2170</f>
        <v>5.0864057087992602E-3</v>
      </c>
      <c r="O2170" s="311"/>
    </row>
    <row r="2171" spans="2:15" hidden="1" x14ac:dyDescent="0.25">
      <c r="B2171" s="141"/>
      <c r="C2171" s="142"/>
      <c r="D2171" s="142"/>
      <c r="E2171" s="144" t="s">
        <v>168</v>
      </c>
      <c r="F2171" s="143">
        <v>184.94</v>
      </c>
      <c r="G2171" s="145">
        <f>110/1000</f>
        <v>0.11</v>
      </c>
      <c r="H2171" s="146">
        <f>+PI()*G2171^2/4</f>
        <v>9.5033177771091243E-3</v>
      </c>
      <c r="I2171" s="156">
        <f>+D2143+O2143</f>
        <v>335.77508986255532</v>
      </c>
      <c r="J2171" s="147">
        <f>+D2168</f>
        <v>335.25643334398291</v>
      </c>
      <c r="K2171" s="147">
        <f>+I2171-J2171</f>
        <v>0.51865651857241346</v>
      </c>
      <c r="L2171" s="142">
        <f>(-2*POWER(2*9.81*G2171*ABS(K2171)/F2171,0.5))*(LOG10(($D$2/(3.7*G2171))+((2.51*$D$3*POWER(F2171,0.5))/(G2171*POWER(2*9.81*G2171*ABS(K2171),0.5)))))</f>
        <v>0.54816681516399446</v>
      </c>
      <c r="M2171" s="146">
        <f>+IF(K2171&lt;0,-H2171*L2171,H2171*L2171)</f>
        <v>5.2094034393692801E-3</v>
      </c>
      <c r="N2171" s="142">
        <f>+M2171/K2171</f>
        <v>1.0044033484256608E-2</v>
      </c>
      <c r="O2171" s="311"/>
    </row>
    <row r="2172" spans="2:15" ht="15.75" hidden="1" x14ac:dyDescent="0.3">
      <c r="B2172" s="141"/>
      <c r="C2172" s="142"/>
      <c r="D2172" s="142"/>
      <c r="E2172" s="142"/>
      <c r="F2172" s="142"/>
      <c r="G2172" s="142"/>
      <c r="H2172" s="146"/>
      <c r="I2172" s="152"/>
      <c r="J2172" s="143"/>
      <c r="K2172" s="142"/>
      <c r="L2172" s="149" t="s">
        <v>166</v>
      </c>
      <c r="M2172" s="150">
        <f>+SUM(M2168:M2171)-C2168</f>
        <v>1.5799547446069748E-6</v>
      </c>
      <c r="N2172" s="151">
        <f>+SUM(N2168:N2171)</f>
        <v>3.8468214365175259E-2</v>
      </c>
      <c r="O2172" s="312"/>
    </row>
    <row r="2173" spans="2:15" hidden="1" x14ac:dyDescent="0.25">
      <c r="B2173" s="141"/>
      <c r="C2173" s="142"/>
      <c r="D2173" s="142"/>
      <c r="E2173" s="142"/>
      <c r="F2173" s="142"/>
      <c r="G2173" s="142"/>
      <c r="H2173" s="146"/>
      <c r="I2173" s="142"/>
      <c r="J2173" s="143"/>
      <c r="K2173" s="142"/>
      <c r="L2173" s="142"/>
      <c r="M2173" s="142"/>
      <c r="N2173" s="142"/>
      <c r="O2173" s="312"/>
    </row>
    <row r="2174" spans="2:15" hidden="1" x14ac:dyDescent="0.25">
      <c r="B2174" s="154" t="s">
        <v>147</v>
      </c>
      <c r="C2174" s="142">
        <f>0.79/1000</f>
        <v>7.9000000000000001E-4</v>
      </c>
      <c r="D2174" s="147">
        <f>+D2135+O2135</f>
        <v>335.21753948720857</v>
      </c>
      <c r="E2174" s="144" t="s">
        <v>140</v>
      </c>
      <c r="F2174" s="143">
        <v>298.01</v>
      </c>
      <c r="G2174" s="143">
        <f>63/1000</f>
        <v>6.3E-2</v>
      </c>
      <c r="H2174" s="146">
        <f>+PI()*G2174^2/4</f>
        <v>3.1172453105244723E-3</v>
      </c>
      <c r="I2174" s="147">
        <f>+D2168+O2168</f>
        <v>335.2565154873717</v>
      </c>
      <c r="J2174" s="147">
        <f>+D2174</f>
        <v>335.21753948720857</v>
      </c>
      <c r="K2174" s="147">
        <f>+I2174-J2174</f>
        <v>3.897600016313163E-2</v>
      </c>
      <c r="L2174" s="142">
        <f>(-2*POWER(2*9.81*G2174*ABS(K2174)/F2174,0.5))*(LOG10(($D$2/(3.7*G2174))+((2.51*$D$3*POWER(F2174,0.5))/(G2174*POWER(2*9.81*G2174*ABS(K2174),0.5)))))</f>
        <v>6.3541670397263356E-2</v>
      </c>
      <c r="M2174" s="146">
        <f>+IF(K2174&lt;0,-H2174*L2174,H2174*L2174)</f>
        <v>1.9807497406876089E-4</v>
      </c>
      <c r="N2174" s="142">
        <f>+M2174/K2174</f>
        <v>5.0819728355842152E-3</v>
      </c>
      <c r="O2174" s="311">
        <f>2*M2176/N2176</f>
        <v>8.2861002903349617E-5</v>
      </c>
    </row>
    <row r="2175" spans="2:15" hidden="1" x14ac:dyDescent="0.25">
      <c r="B2175" s="141"/>
      <c r="C2175" s="142"/>
      <c r="D2175" s="142"/>
      <c r="E2175" s="144" t="s">
        <v>169</v>
      </c>
      <c r="F2175" s="143">
        <v>119.71</v>
      </c>
      <c r="G2175" s="143">
        <f>63/1000</f>
        <v>6.3E-2</v>
      </c>
      <c r="H2175" s="146">
        <f>+PI()*G2175^2/4</f>
        <v>3.1172453105244723E-3</v>
      </c>
      <c r="I2175" s="147">
        <f>+D2139+O2139</f>
        <v>335.32097678466039</v>
      </c>
      <c r="J2175" s="147">
        <f>+D2174</f>
        <v>335.21753948720857</v>
      </c>
      <c r="K2175" s="147">
        <f>+I2175-J2175</f>
        <v>0.10343729745181918</v>
      </c>
      <c r="L2175" s="142">
        <f>(-2*POWER(2*9.81*G2175*ABS(K2175)/F2175,0.5))*(LOG10(($D$2/(3.7*G2175))+((2.51*$D$3*POWER(F2175,0.5))/(G2175*POWER(2*9.81*G2175*ABS(K2175),0.5)))))</f>
        <v>0.19003087118780621</v>
      </c>
      <c r="M2175" s="146">
        <f>+IF(K2175&lt;0,-H2175*L2175,H2175*L2175)</f>
        <v>5.923728420650689E-4</v>
      </c>
      <c r="N2175" s="142">
        <f>+M2175/K2175</f>
        <v>5.7268785695120724E-3</v>
      </c>
      <c r="O2175" s="311"/>
    </row>
    <row r="2176" spans="2:15" ht="15.75" hidden="1" x14ac:dyDescent="0.3">
      <c r="B2176" s="141"/>
      <c r="C2176" s="142"/>
      <c r="D2176" s="142"/>
      <c r="E2176" s="142"/>
      <c r="F2176" s="142"/>
      <c r="G2176" s="142"/>
      <c r="H2176" s="146"/>
      <c r="I2176" s="142"/>
      <c r="J2176" s="142"/>
      <c r="K2176" s="142"/>
      <c r="L2176" s="149" t="s">
        <v>166</v>
      </c>
      <c r="M2176" s="150">
        <f>+SUM(M2174:M2175)-C2174</f>
        <v>4.4781613382977904E-7</v>
      </c>
      <c r="N2176" s="151">
        <f>+SUM(N2174:N2175)</f>
        <v>1.0808851405096288E-2</v>
      </c>
      <c r="O2176" s="312"/>
    </row>
    <row r="2177" spans="2:15" hidden="1" x14ac:dyDescent="0.25">
      <c r="B2177" s="141"/>
      <c r="C2177" s="142"/>
      <c r="D2177" s="142"/>
      <c r="E2177" s="142"/>
      <c r="F2177" s="142"/>
      <c r="G2177" s="142"/>
      <c r="H2177" s="146"/>
      <c r="I2177" s="142"/>
      <c r="J2177" s="142"/>
      <c r="K2177" s="142"/>
      <c r="L2177" s="142"/>
      <c r="M2177" s="142"/>
      <c r="N2177" s="142"/>
      <c r="O2177" s="312"/>
    </row>
    <row r="2178" spans="2:15" hidden="1" x14ac:dyDescent="0.25">
      <c r="B2178" s="154" t="s">
        <v>148</v>
      </c>
      <c r="C2178" s="142">
        <f>0.76/1000</f>
        <v>7.6000000000000004E-4</v>
      </c>
      <c r="D2178" s="147">
        <f>+D2139+O2139</f>
        <v>335.32097678466039</v>
      </c>
      <c r="E2178" s="144" t="s">
        <v>169</v>
      </c>
      <c r="F2178" s="143">
        <v>119.71</v>
      </c>
      <c r="G2178" s="143">
        <f>63/1000</f>
        <v>6.3E-2</v>
      </c>
      <c r="H2178" s="146">
        <f>+PI()*G2178^2/4</f>
        <v>3.1172453105244723E-3</v>
      </c>
      <c r="I2178" s="147">
        <f>+D2174+O2174</f>
        <v>335.21762234821148</v>
      </c>
      <c r="J2178" s="261">
        <f>+D2178</f>
        <v>335.32097678466039</v>
      </c>
      <c r="K2178" s="147">
        <f>+I2178-J2178</f>
        <v>-0.10335443644891029</v>
      </c>
      <c r="L2178" s="142">
        <f>(-2*POWER(2*9.81*G2178*ABS(K2178)/F2178,0.5))*(LOG10(($D$2/(3.7*G2178))+((2.51*$D$3*POWER(F2178,0.5))/(G2178*POWER(2*9.81*G2178*ABS(K2178),0.5)))))</f>
        <v>0.1899434308378391</v>
      </c>
      <c r="M2178" s="146">
        <f>+IF(K2178&lt;0,-H2178*L2178,H2178*L2178)</f>
        <v>-5.9210026904418333E-4</v>
      </c>
      <c r="N2178" s="142">
        <f>+M2178/K2178</f>
        <v>5.7288326402598856E-3</v>
      </c>
      <c r="O2178" s="311">
        <f>2*M2180/N2180</f>
        <v>7.8246428160569346E-5</v>
      </c>
    </row>
    <row r="2179" spans="2:15" hidden="1" x14ac:dyDescent="0.25">
      <c r="B2179" s="141"/>
      <c r="C2179" s="142"/>
      <c r="D2179" s="142"/>
      <c r="E2179" s="144" t="s">
        <v>122</v>
      </c>
      <c r="F2179" s="143">
        <v>283.68</v>
      </c>
      <c r="G2179" s="143">
        <f>75/1000</f>
        <v>7.4999999999999997E-2</v>
      </c>
      <c r="H2179" s="146">
        <f>+PI()*G2179^2/4</f>
        <v>4.4178646691106467E-3</v>
      </c>
      <c r="I2179" s="147">
        <f>+D2143+O2143</f>
        <v>335.77508986255532</v>
      </c>
      <c r="J2179" s="261">
        <f>+D2178</f>
        <v>335.32097678466039</v>
      </c>
      <c r="K2179" s="147">
        <f>+I2179-J2179</f>
        <v>0.45411307789493094</v>
      </c>
      <c r="L2179" s="262">
        <f>(-2*POWER(2*9.81*G2179*ABS(K2179)/F2179,0.5))*(LOG10(($D$2/(3.7*G2179))+((2.51*$D$3*POWER(F2179,0.5))/(G2179*POWER(2*9.81*G2179*ABS(K2179),0.5)))))</f>
        <v>0.30613000115608707</v>
      </c>
      <c r="M2179" s="146">
        <f>+IF(K2179&lt;0,-H2179*L2179,H2179*L2179)</f>
        <v>1.3524409162622786E-3</v>
      </c>
      <c r="N2179" s="142">
        <f>+M2179/K2179</f>
        <v>2.9782029677092796E-3</v>
      </c>
      <c r="O2179" s="311"/>
    </row>
    <row r="2180" spans="2:15" ht="15.75" hidden="1" x14ac:dyDescent="0.3">
      <c r="B2180" s="141"/>
      <c r="C2180" s="142"/>
      <c r="D2180" s="142"/>
      <c r="E2180" s="142"/>
      <c r="F2180" s="142"/>
      <c r="G2180" s="142"/>
      <c r="H2180" s="142"/>
      <c r="I2180" s="142"/>
      <c r="J2180" s="142"/>
      <c r="K2180" s="142"/>
      <c r="L2180" s="149" t="s">
        <v>166</v>
      </c>
      <c r="M2180" s="150">
        <f>+SUM(M2178:M2179)-C2178</f>
        <v>3.4064721809523926E-7</v>
      </c>
      <c r="N2180" s="151">
        <f>+SUM(N2178:N2179)</f>
        <v>8.7070356079691647E-3</v>
      </c>
      <c r="O2180" s="312"/>
    </row>
    <row r="2181" spans="2:15" hidden="1" x14ac:dyDescent="0.25">
      <c r="B2181" s="154"/>
      <c r="C2181" s="142"/>
      <c r="D2181" s="142"/>
      <c r="E2181" s="142"/>
      <c r="F2181" s="142"/>
      <c r="G2181" s="142"/>
      <c r="H2181" s="142"/>
      <c r="I2181" s="142"/>
      <c r="J2181" s="142"/>
      <c r="K2181" s="142"/>
      <c r="L2181" s="142"/>
      <c r="M2181" s="142"/>
      <c r="N2181" s="142"/>
      <c r="O2181" s="312"/>
    </row>
    <row r="2182" spans="2:15" hidden="1" x14ac:dyDescent="0.25">
      <c r="B2182" s="154" t="s">
        <v>142</v>
      </c>
      <c r="C2182" s="142">
        <f>3.71/1000</f>
        <v>3.7099999999999998E-3</v>
      </c>
      <c r="D2182" s="147">
        <f>+D2143+O2143</f>
        <v>335.77508986255532</v>
      </c>
      <c r="E2182" s="144" t="s">
        <v>168</v>
      </c>
      <c r="F2182" s="143">
        <v>184.94</v>
      </c>
      <c r="G2182" s="145">
        <f>110/1000</f>
        <v>0.11</v>
      </c>
      <c r="H2182" s="146">
        <f>+PI()*G2182^2/4</f>
        <v>9.5033177771091243E-3</v>
      </c>
      <c r="I2182" s="147">
        <f>+D2168+O2168</f>
        <v>335.2565154873717</v>
      </c>
      <c r="J2182" s="261">
        <f>+D2182</f>
        <v>335.77508986255532</v>
      </c>
      <c r="K2182" s="147">
        <f>+I2182-J2182</f>
        <v>-0.51857437518361849</v>
      </c>
      <c r="L2182" s="262">
        <f>(-2*POWER(2*9.81*G2182*ABS(K2182)/F2182,0.5))*(LOG10(($D$2/(3.7*G2182))+((2.51*$D$3*POWER(F2182,0.5))/(G2182*POWER(2*9.81*G2182*ABS(K2182),0.5)))))</f>
        <v>0.54811811947184597</v>
      </c>
      <c r="M2182" s="146">
        <f>+IF(K2182&lt;0,-H2182*L2182,H2182*L2182)</f>
        <v>-5.2089406687324162E-3</v>
      </c>
      <c r="N2182" s="142">
        <f>+M2182/K2182</f>
        <v>1.0044732092456396E-2</v>
      </c>
      <c r="O2182" s="311">
        <f>2*M2185/N2185</f>
        <v>6.5840938295902529E-5</v>
      </c>
    </row>
    <row r="2183" spans="2:15" hidden="1" x14ac:dyDescent="0.25">
      <c r="B2183" s="141"/>
      <c r="C2183" s="142"/>
      <c r="D2183" s="142"/>
      <c r="E2183" s="144" t="s">
        <v>171</v>
      </c>
      <c r="F2183" s="143">
        <v>283.68</v>
      </c>
      <c r="G2183" s="143">
        <f>75/1000</f>
        <v>7.4999999999999997E-2</v>
      </c>
      <c r="H2183" s="146">
        <f>+PI()*G2183^2/4</f>
        <v>4.4178646691106467E-3</v>
      </c>
      <c r="I2183" s="147">
        <f>+D2178+O2178</f>
        <v>335.32105503108858</v>
      </c>
      <c r="J2183" s="261">
        <f>+D2182</f>
        <v>335.77508986255532</v>
      </c>
      <c r="K2183" s="147">
        <f>+I2183-J2183</f>
        <v>-0.45403483146674262</v>
      </c>
      <c r="L2183" s="262">
        <f>(-2*POWER(2*9.81*G2183*ABS(K2183)/F2183,0.5))*(LOG10(($D$2/(3.7*G2183))+((2.51*$D$3*POWER(F2183,0.5))/(G2183*POWER(2*9.81*G2183*ABS(K2183),0.5)))))</f>
        <v>0.30610002207618875</v>
      </c>
      <c r="M2183" s="146">
        <f>+IF(K2183&lt;0,-H2183*L2183,H2183*L2183)</f>
        <v>-1.3523084727443833E-3</v>
      </c>
      <c r="N2183" s="142">
        <f>+M2183/K2183</f>
        <v>2.9784245150879752E-3</v>
      </c>
      <c r="O2183" s="311"/>
    </row>
    <row r="2184" spans="2:15" hidden="1" x14ac:dyDescent="0.25">
      <c r="B2184" s="141"/>
      <c r="C2184" s="142"/>
      <c r="D2184" s="142"/>
      <c r="E2184" s="144" t="s">
        <v>170</v>
      </c>
      <c r="F2184" s="143">
        <v>372.26</v>
      </c>
      <c r="G2184" s="145">
        <f>110/1000</f>
        <v>0.11</v>
      </c>
      <c r="H2184" s="146">
        <f>+PI()*G2184^2/4</f>
        <v>9.5033177771091243E-3</v>
      </c>
      <c r="I2184" s="147">
        <v>339.29610096713299</v>
      </c>
      <c r="J2184" s="261">
        <f>+D2182</f>
        <v>335.77508986255532</v>
      </c>
      <c r="K2184" s="147">
        <f>+I2184-J2184</f>
        <v>3.5210111045776671</v>
      </c>
      <c r="L2184" s="262">
        <f>(-2*POWER(2*9.81*G2184*ABS(K2184)/F2184,0.5))*(LOG10(($D$2/(3.7*G2184))+((2.51*$D$3*POWER(F2184,0.5))/(G2184*POWER(2*9.81*G2184*ABS(K2184),0.5)))))</f>
        <v>1.0808618788753372</v>
      </c>
      <c r="M2184" s="146">
        <f>+IF(K2184&lt;0,-H2184*L2184,H2184*L2184)</f>
        <v>1.0271773908115562E-2</v>
      </c>
      <c r="N2184" s="142">
        <f>+M2184/K2184</f>
        <v>2.917279611745963E-3</v>
      </c>
      <c r="O2184" s="311"/>
    </row>
    <row r="2185" spans="2:15" ht="16.5" hidden="1" thickBot="1" x14ac:dyDescent="0.35">
      <c r="B2185" s="299"/>
      <c r="C2185" s="300"/>
      <c r="D2185" s="300"/>
      <c r="E2185" s="300"/>
      <c r="F2185" s="300"/>
      <c r="G2185" s="300"/>
      <c r="H2185" s="300"/>
      <c r="I2185" s="300"/>
      <c r="J2185" s="300"/>
      <c r="K2185" s="300"/>
      <c r="L2185" s="301" t="s">
        <v>166</v>
      </c>
      <c r="M2185" s="302">
        <f>+SUM(M2182:M2184)-C2182</f>
        <v>5.2476663876203228E-7</v>
      </c>
      <c r="N2185" s="303">
        <f>+SUM(N2182:N2184)</f>
        <v>1.5940436219290331E-2</v>
      </c>
      <c r="O2185" s="313"/>
    </row>
    <row r="2186" spans="2:15" hidden="1" x14ac:dyDescent="0.25"/>
    <row r="2187" spans="2:15" ht="15.75" hidden="1" thickBot="1" x14ac:dyDescent="0.3"/>
    <row r="2188" spans="2:15" ht="15.75" hidden="1" thickBot="1" x14ac:dyDescent="0.3">
      <c r="B2188" s="131">
        <f>+B2149+1</f>
        <v>57</v>
      </c>
      <c r="D2188" s="297"/>
    </row>
    <row r="2189" spans="2:15" ht="32.25" hidden="1" thickBot="1" x14ac:dyDescent="0.3">
      <c r="B2189" s="125" t="s">
        <v>151</v>
      </c>
      <c r="C2189" s="298" t="s">
        <v>161</v>
      </c>
      <c r="D2189" s="298" t="s">
        <v>153</v>
      </c>
      <c r="E2189" s="125" t="s">
        <v>152</v>
      </c>
      <c r="F2189" s="125" t="s">
        <v>78</v>
      </c>
      <c r="G2189" s="125" t="s">
        <v>115</v>
      </c>
      <c r="H2189" s="125" t="s">
        <v>154</v>
      </c>
      <c r="I2189" s="125" t="s">
        <v>155</v>
      </c>
      <c r="J2189" s="125" t="s">
        <v>156</v>
      </c>
      <c r="K2189" s="125" t="s">
        <v>157</v>
      </c>
      <c r="L2189" s="125" t="s">
        <v>82</v>
      </c>
      <c r="M2189" s="125" t="s">
        <v>164</v>
      </c>
      <c r="N2189" s="125" t="s">
        <v>158</v>
      </c>
      <c r="O2189" s="309" t="s">
        <v>165</v>
      </c>
    </row>
    <row r="2190" spans="2:15" hidden="1" x14ac:dyDescent="0.25">
      <c r="B2190" s="132" t="s">
        <v>127</v>
      </c>
      <c r="C2190" s="133">
        <f>2.97/1000</f>
        <v>2.97E-3</v>
      </c>
      <c r="D2190" s="134">
        <f>+D2151+O2151</f>
        <v>336.46384131799954</v>
      </c>
      <c r="E2190" s="135" t="s">
        <v>110</v>
      </c>
      <c r="F2190" s="136">
        <v>310.83</v>
      </c>
      <c r="G2190" s="137">
        <f>110/1000</f>
        <v>0.11</v>
      </c>
      <c r="H2190" s="138">
        <f>+PI()*G2190^2/4</f>
        <v>9.5033177771091243E-3</v>
      </c>
      <c r="I2190" s="134">
        <v>339.29610096713299</v>
      </c>
      <c r="J2190" s="134">
        <f>+D2190</f>
        <v>336.46384131799954</v>
      </c>
      <c r="K2190" s="134">
        <f>+I2190-J2190</f>
        <v>2.832259649133448</v>
      </c>
      <c r="L2190" s="133">
        <f>(-2*POWER(2*9.81*G2190*ABS(K2190)/F2190,0.5))*(LOG10(($D$2/(3.7*G2190))+((2.51*$D$3*POWER(F2190,0.5))/(G2190*POWER(2*9.81*G2190*ABS(K2190),0.5)))))</f>
        <v>1.0586533397004578</v>
      </c>
      <c r="M2190" s="139">
        <f>+IF(K2190&lt;0,-H2190*L2190,H2190*L2190)</f>
        <v>1.0060719102971306E-2</v>
      </c>
      <c r="N2190" s="133">
        <f>+M2190/K2190</f>
        <v>3.5521881286729702E-3</v>
      </c>
      <c r="O2190" s="310">
        <f>2*M2192/N2192</f>
        <v>5.3758220216103622E-5</v>
      </c>
    </row>
    <row r="2191" spans="2:15" hidden="1" x14ac:dyDescent="0.25">
      <c r="B2191" s="141"/>
      <c r="C2191" s="142"/>
      <c r="D2191" s="143"/>
      <c r="E2191" s="144" t="s">
        <v>138</v>
      </c>
      <c r="F2191" s="143">
        <v>240.22</v>
      </c>
      <c r="G2191" s="145">
        <f>110/1000</f>
        <v>0.11</v>
      </c>
      <c r="H2191" s="146">
        <f>+PI()*G2191^2/4</f>
        <v>9.5033177771091243E-3</v>
      </c>
      <c r="I2191" s="147">
        <f>+D2155+O2155</f>
        <v>335.29531515870246</v>
      </c>
      <c r="J2191" s="147">
        <f>+D2190</f>
        <v>336.46384131799954</v>
      </c>
      <c r="K2191" s="147">
        <f>+I2191-J2191</f>
        <v>-1.1685261592970733</v>
      </c>
      <c r="L2191" s="142">
        <f>(-2*POWER(2*9.81*G2191*ABS(K2191)/F2191,0.5))*(LOG10(($D$2/(3.7*G2191))+((2.51*$D$3*POWER(F2191,0.5))/(G2191*POWER(2*9.81*G2191*ABS(K2191),0.5)))))</f>
        <v>0.74610369670553767</v>
      </c>
      <c r="M2191" s="146">
        <f>+IF(K2191&lt;0,-H2191*L2191,H2191*L2191)</f>
        <v>-7.0904605244685708E-3</v>
      </c>
      <c r="N2191" s="142">
        <f>+M2191/K2191</f>
        <v>6.0678663186572021E-3</v>
      </c>
      <c r="O2191" s="311"/>
    </row>
    <row r="2192" spans="2:15" ht="15.75" hidden="1" x14ac:dyDescent="0.3">
      <c r="B2192" s="141"/>
      <c r="C2192" s="142"/>
      <c r="D2192" s="143"/>
      <c r="E2192" s="144"/>
      <c r="F2192" s="143"/>
      <c r="G2192" s="145"/>
      <c r="H2192" s="146"/>
      <c r="I2192" s="147"/>
      <c r="J2192" s="147"/>
      <c r="K2192" s="147"/>
      <c r="L2192" s="149" t="s">
        <v>166</v>
      </c>
      <c r="M2192" s="150">
        <f>+SUM(M2190:M2191)-C2190</f>
        <v>2.5857850273524122E-7</v>
      </c>
      <c r="N2192" s="151">
        <f>+SUM(N2190:N2191)</f>
        <v>9.6200544473301723E-3</v>
      </c>
      <c r="O2192" s="311"/>
    </row>
    <row r="2193" spans="2:15" hidden="1" x14ac:dyDescent="0.25">
      <c r="B2193" s="141"/>
      <c r="C2193" s="142"/>
      <c r="D2193" s="143"/>
      <c r="E2193" s="144"/>
      <c r="F2193" s="142"/>
      <c r="G2193" s="142"/>
      <c r="H2193" s="146"/>
      <c r="I2193" s="152"/>
      <c r="J2193" s="142"/>
      <c r="K2193" s="142"/>
      <c r="L2193" s="142"/>
      <c r="M2193" s="142"/>
      <c r="N2193" s="142"/>
      <c r="O2193" s="312"/>
    </row>
    <row r="2194" spans="2:15" hidden="1" x14ac:dyDescent="0.25">
      <c r="B2194" s="154" t="s">
        <v>128</v>
      </c>
      <c r="C2194" s="142">
        <f>3.73/1000</f>
        <v>3.7299999999999998E-3</v>
      </c>
      <c r="D2194" s="147">
        <f>+D2155+O2155</f>
        <v>335.29531515870246</v>
      </c>
      <c r="E2194" s="144" t="s">
        <v>138</v>
      </c>
      <c r="F2194" s="143">
        <v>240.22</v>
      </c>
      <c r="G2194" s="155">
        <f>110/1000</f>
        <v>0.11</v>
      </c>
      <c r="H2194" s="146">
        <f>+PI()*G2194^2/4</f>
        <v>9.5033177771091243E-3</v>
      </c>
      <c r="I2194" s="156">
        <f>+D2190+O2190</f>
        <v>336.46389507621973</v>
      </c>
      <c r="J2194" s="147">
        <f>+D2194</f>
        <v>335.29531515870246</v>
      </c>
      <c r="K2194" s="147">
        <f>+I2194-J2194</f>
        <v>1.1685799175172633</v>
      </c>
      <c r="L2194" s="142">
        <f>(-2*POWER(2*9.81*G2194*ABS(K2194)/F2194,0.5))*(LOG10(($D$2/(3.7*G2194))+((2.51*$D$3*POWER(F2194,0.5))/(G2194*POWER(2*9.81*G2194*ABS(K2194),0.5)))))</f>
        <v>0.74612287296851887</v>
      </c>
      <c r="M2194" s="146">
        <f>+IF(K2194&lt;0,-H2194*L2194,H2194*L2194)</f>
        <v>7.090642762589458E-3</v>
      </c>
      <c r="N2194" s="142">
        <f>+M2194/K2194</f>
        <v>6.0677431267636929E-3</v>
      </c>
      <c r="O2194" s="311">
        <f>2*M2197/N2197</f>
        <v>7.8574328724675393E-5</v>
      </c>
    </row>
    <row r="2195" spans="2:15" hidden="1" x14ac:dyDescent="0.25">
      <c r="B2195" s="141"/>
      <c r="C2195" s="142"/>
      <c r="D2195" s="143"/>
      <c r="E2195" s="144" t="s">
        <v>139</v>
      </c>
      <c r="F2195" s="147">
        <v>237.3</v>
      </c>
      <c r="G2195" s="155">
        <f>110/1000</f>
        <v>0.11</v>
      </c>
      <c r="H2195" s="146">
        <f>+PI()*G2195^2/4</f>
        <v>9.5033177771091243E-3</v>
      </c>
      <c r="I2195" s="156">
        <f>+D2160+O2160</f>
        <v>335.10255686756722</v>
      </c>
      <c r="J2195" s="147">
        <f>+D2194</f>
        <v>335.29531515870246</v>
      </c>
      <c r="K2195" s="147">
        <f>+I2195-J2195</f>
        <v>-0.19275829113524878</v>
      </c>
      <c r="L2195" s="142">
        <f>(-2*POWER(2*9.81*G2195*ABS(K2195)/F2195,0.5))*(LOG10(($D$2/(3.7*G2195))+((2.51*$D$3*POWER(F2195,0.5))/(G2195*POWER(2*9.81*G2195*ABS(K2195),0.5)))))</f>
        <v>0.27269152049063011</v>
      </c>
      <c r="M2195" s="146">
        <f>+IF(K2195&lt;0,-H2195*L2195,H2195*L2195)</f>
        <v>-2.5914741743455223E-3</v>
      </c>
      <c r="N2195" s="142">
        <f>+M2195/K2195</f>
        <v>1.3444164497843651E-2</v>
      </c>
      <c r="O2195" s="311"/>
    </row>
    <row r="2196" spans="2:15" hidden="1" x14ac:dyDescent="0.25">
      <c r="B2196" s="141"/>
      <c r="C2196" s="142"/>
      <c r="D2196" s="143"/>
      <c r="E2196" s="144" t="s">
        <v>112</v>
      </c>
      <c r="F2196" s="143">
        <v>401.36</v>
      </c>
      <c r="G2196" s="155">
        <f>110/1000</f>
        <v>0.11</v>
      </c>
      <c r="H2196" s="146">
        <f>+PI()*G2196^2/4</f>
        <v>9.5033177771091243E-3</v>
      </c>
      <c r="I2196" s="156">
        <f>+D2168+O2168</f>
        <v>335.2565154873717</v>
      </c>
      <c r="J2196" s="147">
        <f>+D2194</f>
        <v>335.29531515870246</v>
      </c>
      <c r="K2196" s="147">
        <f>+I2196-J2196</f>
        <v>-3.879967133076434E-2</v>
      </c>
      <c r="L2196" s="142">
        <f>(-2*POWER(2*9.81*G2196*ABS(K2196)/F2196,0.5))*(LOG10(($D$2/(3.7*G2196))+((2.51*$D$3*POWER(F2196,0.5))/(G2196*POWER(2*9.81*G2196*ABS(K2196),0.5)))))</f>
        <v>8.0774395770098484E-2</v>
      </c>
      <c r="M2196" s="146">
        <f>+IF(K2196&lt;0,-H2196*L2196,H2196*L2196)</f>
        <v>-7.67624751257225E-4</v>
      </c>
      <c r="N2196" s="142">
        <f>+M2196/K2196</f>
        <v>1.9784310663698169E-2</v>
      </c>
      <c r="O2196" s="311"/>
    </row>
    <row r="2197" spans="2:15" ht="15.75" hidden="1" x14ac:dyDescent="0.3">
      <c r="B2197" s="141"/>
      <c r="C2197" s="142"/>
      <c r="D2197" s="143"/>
      <c r="E2197" s="144"/>
      <c r="F2197" s="143"/>
      <c r="G2197" s="155"/>
      <c r="H2197" s="146"/>
      <c r="I2197" s="156"/>
      <c r="J2197" s="147"/>
      <c r="K2197" s="147"/>
      <c r="L2197" s="149" t="s">
        <v>166</v>
      </c>
      <c r="M2197" s="150">
        <f>+SUM(M2194:M2196)-C2194</f>
        <v>1.5438369867109593E-6</v>
      </c>
      <c r="N2197" s="151">
        <f>+SUM(N2194:N2196)</f>
        <v>3.9296218288305512E-2</v>
      </c>
      <c r="O2197" s="312"/>
    </row>
    <row r="2198" spans="2:15" hidden="1" x14ac:dyDescent="0.25">
      <c r="B2198" s="141"/>
      <c r="C2198" s="142"/>
      <c r="D2198" s="143"/>
      <c r="E2198" s="144"/>
      <c r="F2198" s="142"/>
      <c r="G2198" s="142"/>
      <c r="H2198" s="146"/>
      <c r="I2198" s="152"/>
      <c r="J2198" s="143"/>
      <c r="K2198" s="142"/>
      <c r="L2198" s="142"/>
      <c r="M2198" s="142"/>
      <c r="N2198" s="142"/>
      <c r="O2198" s="312"/>
    </row>
    <row r="2199" spans="2:15" hidden="1" x14ac:dyDescent="0.25">
      <c r="B2199" s="154" t="s">
        <v>141</v>
      </c>
      <c r="C2199" s="179">
        <f>1.9/1000</f>
        <v>1.9E-3</v>
      </c>
      <c r="D2199" s="147">
        <f>+D2160+O2160</f>
        <v>335.10255686756722</v>
      </c>
      <c r="E2199" s="144" t="s">
        <v>139</v>
      </c>
      <c r="F2199" s="147">
        <v>237.3</v>
      </c>
      <c r="G2199" s="155">
        <f>110/1000</f>
        <v>0.11</v>
      </c>
      <c r="H2199" s="146">
        <f>+PI()*G2199^2/4</f>
        <v>9.5033177771091243E-3</v>
      </c>
      <c r="I2199" s="156">
        <f>+D2194+O2194</f>
        <v>335.29539373303118</v>
      </c>
      <c r="J2199" s="147">
        <f>+D2199</f>
        <v>335.10255686756722</v>
      </c>
      <c r="K2199" s="147">
        <f>+I2199-J2199</f>
        <v>0.19283686546395984</v>
      </c>
      <c r="L2199" s="142">
        <f>(-2*POWER(2*9.81*G2199*ABS(K2199)/F2199,0.5))*(LOG10(($D$2/(3.7*G2199))+((2.51*$D$3*POWER(F2199,0.5))/(G2199*POWER(2*9.81*G2199*ABS(K2199),0.5)))))</f>
        <v>0.27275445667434967</v>
      </c>
      <c r="M2199" s="146">
        <f>+IF(K2199&lt;0,-H2199*L2199,H2199*L2199)</f>
        <v>2.5920722768990878E-3</v>
      </c>
      <c r="N2199" s="142">
        <f>+M2199/K2199</f>
        <v>1.3441788066107786E-2</v>
      </c>
      <c r="O2199" s="311">
        <f>2*M2201/N2201</f>
        <v>7.9514764559768779E-5</v>
      </c>
    </row>
    <row r="2200" spans="2:15" hidden="1" x14ac:dyDescent="0.25">
      <c r="B2200" s="141"/>
      <c r="C2200" s="142"/>
      <c r="D2200" s="143"/>
      <c r="E2200" s="144" t="s">
        <v>117</v>
      </c>
      <c r="F2200" s="143">
        <v>401.35</v>
      </c>
      <c r="G2200" s="143">
        <f>75/1000</f>
        <v>7.4999999999999997E-2</v>
      </c>
      <c r="H2200" s="146">
        <f>+PI()*G2200^2/4</f>
        <v>4.4178646691106467E-3</v>
      </c>
      <c r="I2200" s="156">
        <f>+D2164+O2164</f>
        <v>334.90400865334664</v>
      </c>
      <c r="J2200" s="147">
        <f>+D2199</f>
        <v>335.10255686756722</v>
      </c>
      <c r="K2200" s="147">
        <f>+I2200-J2200</f>
        <v>-0.19854821422057967</v>
      </c>
      <c r="L2200" s="142">
        <f>(-2*POWER(2*9.81*G2200*ABS(K2200)/F2200,0.5))*(LOG10(($D$2/(3.7*G2200))+((2.51*$D$3*POWER(F2200,0.5))/(G2200*POWER(2*9.81*G2200*ABS(K2200),0.5)))))</f>
        <v>0.15650081481687414</v>
      </c>
      <c r="M2200" s="146">
        <f>+IF(K2200&lt;0,-H2200*L2200,H2200*L2200)</f>
        <v>-6.9139942046649624E-4</v>
      </c>
      <c r="N2200" s="142">
        <f>+M2200/K2200</f>
        <v>3.4822746866832923E-3</v>
      </c>
      <c r="O2200" s="311"/>
    </row>
    <row r="2201" spans="2:15" ht="15.75" hidden="1" x14ac:dyDescent="0.3">
      <c r="B2201" s="141"/>
      <c r="C2201" s="142"/>
      <c r="D2201" s="143"/>
      <c r="E2201" s="144"/>
      <c r="F2201" s="142"/>
      <c r="G2201" s="142"/>
      <c r="H2201" s="146"/>
      <c r="I2201" s="152"/>
      <c r="J2201" s="143"/>
      <c r="K2201" s="142"/>
      <c r="L2201" s="149" t="s">
        <v>166</v>
      </c>
      <c r="M2201" s="150">
        <f>+SUM(M2199:M2200)-C2199</f>
        <v>6.7285643259146731E-7</v>
      </c>
      <c r="N2201" s="151">
        <f>+SUM(N2199:N2200)</f>
        <v>1.6924062752791076E-2</v>
      </c>
      <c r="O2201" s="312"/>
    </row>
    <row r="2202" spans="2:15" ht="15.75" hidden="1" x14ac:dyDescent="0.3">
      <c r="B2202" s="141"/>
      <c r="C2202" s="142"/>
      <c r="D2202" s="143"/>
      <c r="E2202" s="144"/>
      <c r="F2202" s="142"/>
      <c r="G2202" s="142"/>
      <c r="H2202" s="146"/>
      <c r="I2202" s="152"/>
      <c r="J2202" s="143"/>
      <c r="K2202" s="142"/>
      <c r="L2202" s="149"/>
      <c r="M2202" s="150"/>
      <c r="N2202" s="151"/>
      <c r="O2202" s="312"/>
    </row>
    <row r="2203" spans="2:15" hidden="1" x14ac:dyDescent="0.25">
      <c r="B2203" s="154" t="s">
        <v>145</v>
      </c>
      <c r="C2203" s="143">
        <f>1.95/1000</f>
        <v>1.9499999999999999E-3</v>
      </c>
      <c r="D2203" s="147">
        <f>+D2164+O2164</f>
        <v>334.90400865334664</v>
      </c>
      <c r="E2203" s="144" t="s">
        <v>117</v>
      </c>
      <c r="F2203" s="143">
        <v>401.35</v>
      </c>
      <c r="G2203" s="143">
        <f>75/1000</f>
        <v>7.4999999999999997E-2</v>
      </c>
      <c r="H2203" s="146">
        <f>+PI()*G2203^2/4</f>
        <v>4.4178646691106467E-3</v>
      </c>
      <c r="I2203" s="147">
        <f>+D2199+O2199</f>
        <v>335.10263638233175</v>
      </c>
      <c r="J2203" s="147">
        <f>+D2203</f>
        <v>334.90400865334664</v>
      </c>
      <c r="K2203" s="147">
        <f>+I2203-J2203</f>
        <v>0.19862772898511594</v>
      </c>
      <c r="L2203" s="262">
        <f>(-2*POWER(2*9.81*G2203*ABS(K2203)/F2203,0.5))*(LOG10(($D$2/(3.7*G2203))+((2.51*$D$3*POWER(F2203,0.5))/(G2203*POWER(2*9.81*G2203*ABS(K2203),0.5)))))</f>
        <v>0.1565368219540329</v>
      </c>
      <c r="M2203" s="146">
        <f>+IF(K2203&lt;0,-H2203*L2203,H2203*L2203)</f>
        <v>6.9155849512558582E-4</v>
      </c>
      <c r="N2203" s="142">
        <f>+M2203/K2203</f>
        <v>3.4816815288534432E-3</v>
      </c>
      <c r="O2203" s="311">
        <f>2*M2205/N2205</f>
        <v>7.9901779576883712E-5</v>
      </c>
    </row>
    <row r="2204" spans="2:15" hidden="1" x14ac:dyDescent="0.25">
      <c r="B2204" s="141"/>
      <c r="C2204" s="142"/>
      <c r="D2204" s="143"/>
      <c r="E2204" s="144" t="s">
        <v>167</v>
      </c>
      <c r="F2204" s="143">
        <v>249.85</v>
      </c>
      <c r="G2204" s="143">
        <f>75/1000</f>
        <v>7.4999999999999997E-2</v>
      </c>
      <c r="H2204" s="146">
        <f>+PI()*G2204^2/4</f>
        <v>4.4178646691106467E-3</v>
      </c>
      <c r="I2204" s="147">
        <f>+D2168+O2168</f>
        <v>335.2565154873717</v>
      </c>
      <c r="J2204" s="147">
        <f>+D2203</f>
        <v>334.90400865334664</v>
      </c>
      <c r="K2204" s="147">
        <f>+I2204-J2204</f>
        <v>0.35250683402506411</v>
      </c>
      <c r="L2204" s="142">
        <f>(-2*POWER(2*9.81*G2204*ABS(K2204)/F2204,0.5))*(LOG10(($D$2/(3.7*G2204))+((2.51*$D$3*POWER(F2204,0.5))/(G2204*POWER(2*9.81*G2204*ABS(K2204),0.5)))))</f>
        <v>0.28491666249180864</v>
      </c>
      <c r="M2204" s="146">
        <f>+IF(K2204&lt;0,-H2204*L2204,H2204*L2204)</f>
        <v>1.258723256863484E-3</v>
      </c>
      <c r="N2204" s="142">
        <f>+M2204/K2204</f>
        <v>3.5707768910204609E-3</v>
      </c>
      <c r="O2204" s="311"/>
    </row>
    <row r="2205" spans="2:15" ht="15.75" hidden="1" x14ac:dyDescent="0.3">
      <c r="B2205" s="141"/>
      <c r="C2205" s="142"/>
      <c r="D2205" s="152"/>
      <c r="E2205" s="144"/>
      <c r="F2205" s="142"/>
      <c r="G2205" s="142"/>
      <c r="H2205" s="146"/>
      <c r="I2205" s="152"/>
      <c r="J2205" s="143"/>
      <c r="K2205" s="142"/>
      <c r="L2205" s="149" t="s">
        <v>166</v>
      </c>
      <c r="M2205" s="150">
        <f>+SUM(M2203:M2204)-C2203</f>
        <v>2.8175198906995116E-7</v>
      </c>
      <c r="N2205" s="151">
        <f>+SUM(N2203:N2204)</f>
        <v>7.052458419873904E-3</v>
      </c>
      <c r="O2205" s="312"/>
    </row>
    <row r="2206" spans="2:15" hidden="1" x14ac:dyDescent="0.25">
      <c r="B2206" s="141"/>
      <c r="C2206" s="142"/>
      <c r="D2206" s="152"/>
      <c r="E2206" s="144"/>
      <c r="F2206" s="142"/>
      <c r="G2206" s="142"/>
      <c r="H2206" s="146"/>
      <c r="I2206" s="152"/>
      <c r="J2206" s="143"/>
      <c r="K2206" s="142"/>
      <c r="L2206" s="142"/>
      <c r="M2206" s="142"/>
      <c r="N2206" s="142"/>
      <c r="O2206" s="312"/>
    </row>
    <row r="2207" spans="2:15" hidden="1" x14ac:dyDescent="0.25">
      <c r="B2207" s="154" t="s">
        <v>146</v>
      </c>
      <c r="C2207" s="143">
        <f>4.52/1000</f>
        <v>4.5199999999999997E-3</v>
      </c>
      <c r="D2207" s="156">
        <f>+D2168+O2168</f>
        <v>335.2565154873717</v>
      </c>
      <c r="E2207" s="144" t="s">
        <v>112</v>
      </c>
      <c r="F2207" s="143">
        <v>401.36</v>
      </c>
      <c r="G2207" s="145">
        <f>110/1000</f>
        <v>0.11</v>
      </c>
      <c r="H2207" s="146">
        <f>+PI()*G2207^2/4</f>
        <v>9.5033177771091243E-3</v>
      </c>
      <c r="I2207" s="156">
        <f>+D2194+O2194</f>
        <v>335.29539373303118</v>
      </c>
      <c r="J2207" s="147">
        <f>+D2207</f>
        <v>335.2565154873717</v>
      </c>
      <c r="K2207" s="147">
        <f>+I2207-J2207</f>
        <v>3.8878245659475397E-2</v>
      </c>
      <c r="L2207" s="142">
        <f>(-2*POWER(2*9.81*G2207*ABS(K2207)/F2207,0.5))*(LOG10(($D$2/(3.7*G2207))+((2.51*$D$3*POWER(F2207,0.5))/(G2207*POWER(2*9.81*G2207*ABS(K2207),0.5)))))</f>
        <v>8.0868818071179724E-2</v>
      </c>
      <c r="M2207" s="146">
        <f>+IF(K2207&lt;0,-H2207*L2207,H2207*L2207)</f>
        <v>7.6852207638964591E-4</v>
      </c>
      <c r="N2207" s="142">
        <f>+M2207/K2207</f>
        <v>1.9767406253896693E-2</v>
      </c>
      <c r="O2207" s="311">
        <f>2*M2211/N2211</f>
        <v>7.5123118393051092E-5</v>
      </c>
    </row>
    <row r="2208" spans="2:15" hidden="1" x14ac:dyDescent="0.25">
      <c r="B2208" s="141"/>
      <c r="C2208" s="142"/>
      <c r="D2208" s="152"/>
      <c r="E2208" s="144" t="s">
        <v>167</v>
      </c>
      <c r="F2208" s="143">
        <v>249.85</v>
      </c>
      <c r="G2208" s="145">
        <f>75/1000</f>
        <v>7.4999999999999997E-2</v>
      </c>
      <c r="H2208" s="146">
        <f>+PI()*G2208^2/4</f>
        <v>4.4178646691106467E-3</v>
      </c>
      <c r="I2208" s="156">
        <f>+D2203+O2203</f>
        <v>334.90408855512624</v>
      </c>
      <c r="J2208" s="147">
        <f>+D2207</f>
        <v>335.2565154873717</v>
      </c>
      <c r="K2208" s="147">
        <f>+I2208-J2208</f>
        <v>-0.35242693224546429</v>
      </c>
      <c r="L2208" s="142">
        <f>(-2*POWER(2*9.81*G2208*ABS(K2208)/F2208,0.5))*(LOG10(($D$2/(3.7*G2208))+((2.51*$D$3*POWER(F2208,0.5))/(G2208*POWER(2*9.81*G2208*ABS(K2208),0.5)))))</f>
        <v>0.284879917096383</v>
      </c>
      <c r="M2208" s="146">
        <f>+IF(K2208&lt;0,-H2208*L2208,H2208*L2208)</f>
        <v>-1.2585609206792806E-3</v>
      </c>
      <c r="N2208" s="142">
        <f>+M2208/K2208</f>
        <v>3.5711258292901882E-3</v>
      </c>
      <c r="O2208" s="311"/>
    </row>
    <row r="2209" spans="2:15" hidden="1" x14ac:dyDescent="0.25">
      <c r="B2209" s="141"/>
      <c r="C2209" s="142"/>
      <c r="D2209" s="152"/>
      <c r="E2209" s="144" t="s">
        <v>140</v>
      </c>
      <c r="F2209" s="143">
        <v>298.01</v>
      </c>
      <c r="G2209" s="145">
        <f>63/1000</f>
        <v>6.3E-2</v>
      </c>
      <c r="H2209" s="146">
        <f>+PI()*G2209^2/4</f>
        <v>3.1172453105244723E-3</v>
      </c>
      <c r="I2209" s="156">
        <f>+D2174+O2174</f>
        <v>335.21762234821148</v>
      </c>
      <c r="J2209" s="147">
        <f>+D2207</f>
        <v>335.2565154873717</v>
      </c>
      <c r="K2209" s="147">
        <f>+I2209-J2209</f>
        <v>-3.8893139160222745E-2</v>
      </c>
      <c r="L2209" s="142">
        <f>(-2*POWER(2*9.81*G2209*ABS(K2209)/F2209,0.5))*(LOG10(($D$2/(3.7*G2209))+((2.51*$D$3*POWER(F2209,0.5))/(G2209*POWER(2*9.81*G2209*ABS(K2209),0.5)))))</f>
        <v>6.346237583757082E-2</v>
      </c>
      <c r="M2209" s="146">
        <f>+IF(K2209&lt;0,-H2209*L2209,H2209*L2209)</f>
        <v>-1.9782779347440923E-4</v>
      </c>
      <c r="N2209" s="142">
        <f>+M2209/K2209</f>
        <v>5.086444492419219E-3</v>
      </c>
      <c r="O2209" s="311"/>
    </row>
    <row r="2210" spans="2:15" hidden="1" x14ac:dyDescent="0.25">
      <c r="B2210" s="141"/>
      <c r="C2210" s="142"/>
      <c r="D2210" s="142"/>
      <c r="E2210" s="144" t="s">
        <v>168</v>
      </c>
      <c r="F2210" s="143">
        <v>184.94</v>
      </c>
      <c r="G2210" s="145">
        <f>110/1000</f>
        <v>0.11</v>
      </c>
      <c r="H2210" s="146">
        <f>+PI()*G2210^2/4</f>
        <v>9.5033177771091243E-3</v>
      </c>
      <c r="I2210" s="156">
        <f>+D2182+O2182</f>
        <v>335.77515570349362</v>
      </c>
      <c r="J2210" s="147">
        <f>+D2207</f>
        <v>335.2565154873717</v>
      </c>
      <c r="K2210" s="147">
        <f>+I2210-J2210</f>
        <v>0.51864021612192346</v>
      </c>
      <c r="L2210" s="142">
        <f>(-2*POWER(2*9.81*G2210*ABS(K2210)/F2210,0.5))*(LOG10(($D$2/(3.7*G2210))+((2.51*$D$3*POWER(F2210,0.5))/(G2210*POWER(2*9.81*G2210*ABS(K2210),0.5)))))</f>
        <v>0.5481571511286093</v>
      </c>
      <c r="M2210" s="146">
        <f>+IF(K2210&lt;0,-H2210*L2210,H2210*L2210)</f>
        <v>5.2093115989700059E-3</v>
      </c>
      <c r="N2210" s="142">
        <f>+M2210/K2210</f>
        <v>1.0044172119782908E-2</v>
      </c>
      <c r="O2210" s="311"/>
    </row>
    <row r="2211" spans="2:15" ht="15.75" hidden="1" x14ac:dyDescent="0.3">
      <c r="B2211" s="141"/>
      <c r="C2211" s="142"/>
      <c r="D2211" s="142"/>
      <c r="E2211" s="142"/>
      <c r="F2211" s="142"/>
      <c r="G2211" s="142"/>
      <c r="H2211" s="146"/>
      <c r="I2211" s="152"/>
      <c r="J2211" s="143"/>
      <c r="K2211" s="142"/>
      <c r="L2211" s="149" t="s">
        <v>166</v>
      </c>
      <c r="M2211" s="150">
        <f>+SUM(M2207:M2210)-C2207</f>
        <v>1.4449612059617978E-6</v>
      </c>
      <c r="N2211" s="151">
        <f>+SUM(N2207:N2210)</f>
        <v>3.8469148695389012E-2</v>
      </c>
      <c r="O2211" s="312"/>
    </row>
    <row r="2212" spans="2:15" hidden="1" x14ac:dyDescent="0.25">
      <c r="B2212" s="141"/>
      <c r="C2212" s="142"/>
      <c r="D2212" s="142"/>
      <c r="E2212" s="142"/>
      <c r="F2212" s="142"/>
      <c r="G2212" s="142"/>
      <c r="H2212" s="146"/>
      <c r="I2212" s="142"/>
      <c r="J2212" s="143"/>
      <c r="K2212" s="142"/>
      <c r="L2212" s="142"/>
      <c r="M2212" s="142"/>
      <c r="N2212" s="142"/>
      <c r="O2212" s="312"/>
    </row>
    <row r="2213" spans="2:15" hidden="1" x14ac:dyDescent="0.25">
      <c r="B2213" s="154" t="s">
        <v>147</v>
      </c>
      <c r="C2213" s="142">
        <f>0.79/1000</f>
        <v>7.9000000000000001E-4</v>
      </c>
      <c r="D2213" s="147">
        <f>+D2174+O2174</f>
        <v>335.21762234821148</v>
      </c>
      <c r="E2213" s="144" t="s">
        <v>140</v>
      </c>
      <c r="F2213" s="143">
        <v>298.01</v>
      </c>
      <c r="G2213" s="143">
        <f>63/1000</f>
        <v>6.3E-2</v>
      </c>
      <c r="H2213" s="146">
        <f>+PI()*G2213^2/4</f>
        <v>3.1172453105244723E-3</v>
      </c>
      <c r="I2213" s="147">
        <f>+D2207+O2207</f>
        <v>335.25659061049009</v>
      </c>
      <c r="J2213" s="147">
        <f>+D2213</f>
        <v>335.21762234821148</v>
      </c>
      <c r="K2213" s="147">
        <f>+I2213-J2213</f>
        <v>3.8968262278615384E-2</v>
      </c>
      <c r="L2213" s="142">
        <f>(-2*POWER(2*9.81*G2213*ABS(K2213)/F2213,0.5))*(LOG10(($D$2/(3.7*G2213))+((2.51*$D$3*POWER(F2213,0.5))/(G2213*POWER(2*9.81*G2213*ABS(K2213),0.5)))))</f>
        <v>6.353426860484046E-2</v>
      </c>
      <c r="M2213" s="146">
        <f>+IF(K2213&lt;0,-H2213*L2213,H2213*L2213)</f>
        <v>1.9805190086604114E-4</v>
      </c>
      <c r="N2213" s="142">
        <f>+M2213/K2213</f>
        <v>5.0823898548518574E-3</v>
      </c>
      <c r="O2213" s="311">
        <f>2*M2215/N2215</f>
        <v>7.5779702133136538E-5</v>
      </c>
    </row>
    <row r="2214" spans="2:15" hidden="1" x14ac:dyDescent="0.25">
      <c r="B2214" s="141"/>
      <c r="C2214" s="142"/>
      <c r="D2214" s="142"/>
      <c r="E2214" s="144" t="s">
        <v>169</v>
      </c>
      <c r="F2214" s="143">
        <v>119.71</v>
      </c>
      <c r="G2214" s="143">
        <f>63/1000</f>
        <v>6.3E-2</v>
      </c>
      <c r="H2214" s="146">
        <f>+PI()*G2214^2/4</f>
        <v>3.1172453105244723E-3</v>
      </c>
      <c r="I2214" s="147">
        <f>+D2178+O2178</f>
        <v>335.32105503108858</v>
      </c>
      <c r="J2214" s="147">
        <f>+D2213</f>
        <v>335.21762234821148</v>
      </c>
      <c r="K2214" s="147">
        <f>+I2214-J2214</f>
        <v>0.10343268287709861</v>
      </c>
      <c r="L2214" s="142">
        <f>(-2*POWER(2*9.81*G2214*ABS(K2214)/F2214,0.5))*(LOG10(($D$2/(3.7*G2214))+((2.51*$D$3*POWER(F2214,0.5))/(G2214*POWER(2*9.81*G2214*ABS(K2214),0.5)))))</f>
        <v>0.19002600238931083</v>
      </c>
      <c r="M2214" s="146">
        <f>+IF(K2214&lt;0,-H2214*L2214,H2214*L2214)</f>
        <v>5.9235766482579138E-4</v>
      </c>
      <c r="N2214" s="142">
        <f>+M2214/K2214</f>
        <v>5.7269873346478505E-3</v>
      </c>
      <c r="O2214" s="311"/>
    </row>
    <row r="2215" spans="2:15" ht="15.75" hidden="1" x14ac:dyDescent="0.3">
      <c r="B2215" s="141"/>
      <c r="C2215" s="142"/>
      <c r="D2215" s="142"/>
      <c r="E2215" s="142"/>
      <c r="F2215" s="142"/>
      <c r="G2215" s="142"/>
      <c r="H2215" s="146"/>
      <c r="I2215" s="142"/>
      <c r="J2215" s="142"/>
      <c r="K2215" s="142"/>
      <c r="L2215" s="149" t="s">
        <v>166</v>
      </c>
      <c r="M2215" s="150">
        <f>+SUM(M2213:M2214)-C2213</f>
        <v>4.0956569183250423E-7</v>
      </c>
      <c r="N2215" s="151">
        <f>+SUM(N2213:N2214)</f>
        <v>1.0809377189499708E-2</v>
      </c>
      <c r="O2215" s="312"/>
    </row>
    <row r="2216" spans="2:15" hidden="1" x14ac:dyDescent="0.25">
      <c r="B2216" s="141"/>
      <c r="C2216" s="142"/>
      <c r="D2216" s="142"/>
      <c r="E2216" s="142"/>
      <c r="F2216" s="142"/>
      <c r="G2216" s="142"/>
      <c r="H2216" s="146"/>
      <c r="I2216" s="142"/>
      <c r="J2216" s="142"/>
      <c r="K2216" s="142"/>
      <c r="L2216" s="142"/>
      <c r="M2216" s="142"/>
      <c r="N2216" s="142"/>
      <c r="O2216" s="312"/>
    </row>
    <row r="2217" spans="2:15" hidden="1" x14ac:dyDescent="0.25">
      <c r="B2217" s="154" t="s">
        <v>148</v>
      </c>
      <c r="C2217" s="142">
        <f>0.76/1000</f>
        <v>7.6000000000000004E-4</v>
      </c>
      <c r="D2217" s="147">
        <f>+D2178+O2178</f>
        <v>335.32105503108858</v>
      </c>
      <c r="E2217" s="144" t="s">
        <v>169</v>
      </c>
      <c r="F2217" s="143">
        <v>119.71</v>
      </c>
      <c r="G2217" s="143">
        <f>63/1000</f>
        <v>6.3E-2</v>
      </c>
      <c r="H2217" s="146">
        <f>+PI()*G2217^2/4</f>
        <v>3.1172453105244723E-3</v>
      </c>
      <c r="I2217" s="147">
        <f>+D2213+O2213</f>
        <v>335.21769812791359</v>
      </c>
      <c r="J2217" s="261">
        <f>+D2217</f>
        <v>335.32105503108858</v>
      </c>
      <c r="K2217" s="147">
        <f>+I2217-J2217</f>
        <v>-0.10335690317498347</v>
      </c>
      <c r="L2217" s="142">
        <f>(-2*POWER(2*9.81*G2217*ABS(K2217)/F2217,0.5))*(LOG10(($D$2/(3.7*G2217))+((2.51*$D$3*POWER(F2217,0.5))/(G2217*POWER(2*9.81*G2217*ABS(K2217),0.5)))))</f>
        <v>0.18994603432948062</v>
      </c>
      <c r="M2217" s="146">
        <f>+IF(K2217&lt;0,-H2217*L2217,H2217*L2217)</f>
        <v>-5.9210838476629385E-4</v>
      </c>
      <c r="N2217" s="142">
        <f>+M2217/K2217</f>
        <v>5.7287744367093994E-3</v>
      </c>
      <c r="O2217" s="311">
        <f>2*M2219/N2219</f>
        <v>7.1559346065245142E-5</v>
      </c>
    </row>
    <row r="2218" spans="2:15" hidden="1" x14ac:dyDescent="0.25">
      <c r="B2218" s="141"/>
      <c r="C2218" s="142"/>
      <c r="D2218" s="142"/>
      <c r="E2218" s="144" t="s">
        <v>122</v>
      </c>
      <c r="F2218" s="143">
        <v>283.68</v>
      </c>
      <c r="G2218" s="143">
        <f>75/1000</f>
        <v>7.4999999999999997E-2</v>
      </c>
      <c r="H2218" s="146">
        <f>+PI()*G2218^2/4</f>
        <v>4.4178646691106467E-3</v>
      </c>
      <c r="I2218" s="147">
        <f>+D2182+O2182</f>
        <v>335.77515570349362</v>
      </c>
      <c r="J2218" s="261">
        <f>+D2217</f>
        <v>335.32105503108858</v>
      </c>
      <c r="K2218" s="147">
        <f>+I2218-J2218</f>
        <v>0.45410067240504759</v>
      </c>
      <c r="L2218" s="262">
        <f>(-2*POWER(2*9.81*G2218*ABS(K2218)/F2218,0.5))*(LOG10(($D$2/(3.7*G2218))+((2.51*$D$3*POWER(F2218,0.5))/(G2218*POWER(2*9.81*G2218*ABS(K2218),0.5)))))</f>
        <v>0.3061252483091137</v>
      </c>
      <c r="M2218" s="146">
        <f>+IF(K2218&lt;0,-H2218*L2218,H2218*L2218)</f>
        <v>1.3524199188275571E-3</v>
      </c>
      <c r="N2218" s="142">
        <f>+M2218/K2218</f>
        <v>2.9782380890667984E-3</v>
      </c>
      <c r="O2218" s="311"/>
    </row>
    <row r="2219" spans="2:15" ht="15.75" hidden="1" x14ac:dyDescent="0.3">
      <c r="B2219" s="141"/>
      <c r="C2219" s="142"/>
      <c r="D2219" s="142"/>
      <c r="E2219" s="142"/>
      <c r="F2219" s="142"/>
      <c r="G2219" s="142"/>
      <c r="H2219" s="142"/>
      <c r="I2219" s="142"/>
      <c r="J2219" s="142"/>
      <c r="K2219" s="142"/>
      <c r="L2219" s="149" t="s">
        <v>166</v>
      </c>
      <c r="M2219" s="150">
        <f>+SUM(M2217:M2218)-C2217</f>
        <v>3.1153406126322152E-7</v>
      </c>
      <c r="N2219" s="151">
        <f>+SUM(N2217:N2218)</f>
        <v>8.707012525776197E-3</v>
      </c>
      <c r="O2219" s="312"/>
    </row>
    <row r="2220" spans="2:15" hidden="1" x14ac:dyDescent="0.25">
      <c r="B2220" s="154"/>
      <c r="C2220" s="142"/>
      <c r="D2220" s="142"/>
      <c r="E2220" s="142"/>
      <c r="F2220" s="142"/>
      <c r="G2220" s="142"/>
      <c r="H2220" s="142"/>
      <c r="I2220" s="142"/>
      <c r="J2220" s="142"/>
      <c r="K2220" s="142"/>
      <c r="L2220" s="142"/>
      <c r="M2220" s="142"/>
      <c r="N2220" s="142"/>
      <c r="O2220" s="312"/>
    </row>
    <row r="2221" spans="2:15" hidden="1" x14ac:dyDescent="0.25">
      <c r="B2221" s="154" t="s">
        <v>142</v>
      </c>
      <c r="C2221" s="142">
        <f>3.71/1000</f>
        <v>3.7099999999999998E-3</v>
      </c>
      <c r="D2221" s="147">
        <f>+D2182+O2182</f>
        <v>335.77515570349362</v>
      </c>
      <c r="E2221" s="144" t="s">
        <v>168</v>
      </c>
      <c r="F2221" s="143">
        <v>184.94</v>
      </c>
      <c r="G2221" s="145">
        <f>110/1000</f>
        <v>0.11</v>
      </c>
      <c r="H2221" s="146">
        <f>+PI()*G2221^2/4</f>
        <v>9.5033177771091243E-3</v>
      </c>
      <c r="I2221" s="147">
        <f>+D2207+O2207</f>
        <v>335.25659061049009</v>
      </c>
      <c r="J2221" s="261">
        <f>+D2221</f>
        <v>335.77515570349362</v>
      </c>
      <c r="K2221" s="147">
        <f>+I2221-J2221</f>
        <v>-0.51856509300353082</v>
      </c>
      <c r="L2221" s="262">
        <f>(-2*POWER(2*9.81*G2221*ABS(K2221)/F2221,0.5))*(LOG10(($D$2/(3.7*G2221))+((2.51*$D$3*POWER(F2221,0.5))/(G2221*POWER(2*9.81*G2221*ABS(K2221),0.5)))))</f>
        <v>0.54811261665565592</v>
      </c>
      <c r="M2221" s="146">
        <f>+IF(K2221&lt;0,-H2221*L2221,H2221*L2221)</f>
        <v>-5.2088883737214939E-3</v>
      </c>
      <c r="N2221" s="142">
        <f>+M2221/K2221</f>
        <v>1.004481104493863E-2</v>
      </c>
      <c r="O2221" s="311">
        <f>2*M2224/N2224</f>
        <v>6.0213993933684727E-5</v>
      </c>
    </row>
    <row r="2222" spans="2:15" hidden="1" x14ac:dyDescent="0.25">
      <c r="B2222" s="141"/>
      <c r="C2222" s="142"/>
      <c r="D2222" s="142"/>
      <c r="E2222" s="144" t="s">
        <v>171</v>
      </c>
      <c r="F2222" s="143">
        <v>283.68</v>
      </c>
      <c r="G2222" s="143">
        <f>75/1000</f>
        <v>7.4999999999999997E-2</v>
      </c>
      <c r="H2222" s="146">
        <f>+PI()*G2222^2/4</f>
        <v>4.4178646691106467E-3</v>
      </c>
      <c r="I2222" s="147">
        <f>+D2217+O2217</f>
        <v>335.32112659043463</v>
      </c>
      <c r="J2222" s="261">
        <f>+D2221</f>
        <v>335.77515570349362</v>
      </c>
      <c r="K2222" s="147">
        <f>+I2222-J2222</f>
        <v>-0.45402911305899352</v>
      </c>
      <c r="L2222" s="262">
        <f>(-2*POWER(2*9.81*G2222*ABS(K2222)/F2222,0.5))*(LOG10(($D$2/(3.7*G2222))+((2.51*$D$3*POWER(F2222,0.5))/(G2222*POWER(2*9.81*G2222*ABS(K2222),0.5)))))</f>
        <v>0.30609783105499105</v>
      </c>
      <c r="M2222" s="146">
        <f>+IF(K2222&lt;0,-H2222*L2222,H2222*L2222)</f>
        <v>-1.3522987931092448E-3</v>
      </c>
      <c r="N2222" s="142">
        <f>+M2222/K2222</f>
        <v>2.9784407083462421E-3</v>
      </c>
      <c r="O2222" s="311"/>
    </row>
    <row r="2223" spans="2:15" hidden="1" x14ac:dyDescent="0.25">
      <c r="B2223" s="141"/>
      <c r="C2223" s="142"/>
      <c r="D2223" s="142"/>
      <c r="E2223" s="144" t="s">
        <v>170</v>
      </c>
      <c r="F2223" s="143">
        <v>372.26</v>
      </c>
      <c r="G2223" s="145">
        <f>110/1000</f>
        <v>0.11</v>
      </c>
      <c r="H2223" s="146">
        <f>+PI()*G2223^2/4</f>
        <v>9.5033177771091243E-3</v>
      </c>
      <c r="I2223" s="147">
        <v>339.29610096713299</v>
      </c>
      <c r="J2223" s="261">
        <f>+D2221</f>
        <v>335.77515570349362</v>
      </c>
      <c r="K2223" s="147">
        <f>+I2223-J2223</f>
        <v>3.5209452636393621</v>
      </c>
      <c r="L2223" s="262">
        <f>(-2*POWER(2*9.81*G2223*ABS(K2223)/F2223,0.5))*(LOG10(($D$2/(3.7*G2223))+((2.51*$D$3*POWER(F2223,0.5))/(G2223*POWER(2*9.81*G2223*ABS(K2223),0.5)))))</f>
        <v>1.0808506386928189</v>
      </c>
      <c r="M2223" s="146">
        <f>+IF(K2223&lt;0,-H2223*L2223,H2223*L2223)</f>
        <v>1.0271667089089217E-2</v>
      </c>
      <c r="N2223" s="142">
        <f>+M2223/K2223</f>
        <v>2.9173038260958627E-3</v>
      </c>
      <c r="O2223" s="311"/>
    </row>
    <row r="2224" spans="2:15" ht="16.5" hidden="1" thickBot="1" x14ac:dyDescent="0.35">
      <c r="B2224" s="299"/>
      <c r="C2224" s="300"/>
      <c r="D2224" s="300"/>
      <c r="E2224" s="300"/>
      <c r="F2224" s="300"/>
      <c r="G2224" s="300"/>
      <c r="H2224" s="300"/>
      <c r="I2224" s="300"/>
      <c r="J2224" s="300"/>
      <c r="K2224" s="300"/>
      <c r="L2224" s="301" t="s">
        <v>166</v>
      </c>
      <c r="M2224" s="302">
        <f>+SUM(M2221:M2223)-C2221</f>
        <v>4.7992225847819786E-7</v>
      </c>
      <c r="N2224" s="303">
        <f>+SUM(N2221:N2223)</f>
        <v>1.5940555579380733E-2</v>
      </c>
      <c r="O2224" s="313"/>
    </row>
    <row r="2225" spans="2:15" hidden="1" x14ac:dyDescent="0.25"/>
    <row r="2226" spans="2:15" ht="15.75" hidden="1" thickBot="1" x14ac:dyDescent="0.3"/>
    <row r="2227" spans="2:15" ht="15.75" hidden="1" thickBot="1" x14ac:dyDescent="0.3">
      <c r="B2227" s="131">
        <f>+B2188+1</f>
        <v>58</v>
      </c>
      <c r="D2227" s="297"/>
    </row>
    <row r="2228" spans="2:15" ht="32.25" hidden="1" thickBot="1" x14ac:dyDescent="0.3">
      <c r="B2228" s="125" t="s">
        <v>151</v>
      </c>
      <c r="C2228" s="298" t="s">
        <v>161</v>
      </c>
      <c r="D2228" s="298" t="s">
        <v>153</v>
      </c>
      <c r="E2228" s="125" t="s">
        <v>152</v>
      </c>
      <c r="F2228" s="125" t="s">
        <v>78</v>
      </c>
      <c r="G2228" s="125" t="s">
        <v>115</v>
      </c>
      <c r="H2228" s="125" t="s">
        <v>154</v>
      </c>
      <c r="I2228" s="125" t="s">
        <v>155</v>
      </c>
      <c r="J2228" s="125" t="s">
        <v>156</v>
      </c>
      <c r="K2228" s="125" t="s">
        <v>157</v>
      </c>
      <c r="L2228" s="125" t="s">
        <v>82</v>
      </c>
      <c r="M2228" s="125" t="s">
        <v>164</v>
      </c>
      <c r="N2228" s="125" t="s">
        <v>158</v>
      </c>
      <c r="O2228" s="309" t="s">
        <v>165</v>
      </c>
    </row>
    <row r="2229" spans="2:15" hidden="1" x14ac:dyDescent="0.25">
      <c r="B2229" s="132" t="s">
        <v>127</v>
      </c>
      <c r="C2229" s="133">
        <f>2.97/1000</f>
        <v>2.97E-3</v>
      </c>
      <c r="D2229" s="134">
        <f>+D2190+O2190</f>
        <v>336.46389507621973</v>
      </c>
      <c r="E2229" s="135" t="s">
        <v>110</v>
      </c>
      <c r="F2229" s="136">
        <v>310.83</v>
      </c>
      <c r="G2229" s="137">
        <f>110/1000</f>
        <v>0.11</v>
      </c>
      <c r="H2229" s="138">
        <f>+PI()*G2229^2/4</f>
        <v>9.5033177771091243E-3</v>
      </c>
      <c r="I2229" s="134">
        <v>339.29610096713299</v>
      </c>
      <c r="J2229" s="134">
        <f>+D2229</f>
        <v>336.46389507621973</v>
      </c>
      <c r="K2229" s="134">
        <f>+I2229-J2229</f>
        <v>2.8322058909132579</v>
      </c>
      <c r="L2229" s="133">
        <f>(-2*POWER(2*9.81*G2229*ABS(K2229)/F2229,0.5))*(LOG10(($D$2/(3.7*G2229))+((2.51*$D$3*POWER(F2229,0.5))/(G2229*POWER(2*9.81*G2229*ABS(K2229),0.5)))))</f>
        <v>1.0586421620549438</v>
      </c>
      <c r="M2229" s="139">
        <f>+IF(K2229&lt;0,-H2229*L2229,H2229*L2229)</f>
        <v>1.0060612878253985E-2</v>
      </c>
      <c r="N2229" s="133">
        <f>+M2229/K2229</f>
        <v>3.5522180469054437E-3</v>
      </c>
      <c r="O2229" s="310">
        <f>2*M2231/N2231</f>
        <v>4.9163649250828233E-5</v>
      </c>
    </row>
    <row r="2230" spans="2:15" hidden="1" x14ac:dyDescent="0.25">
      <c r="B2230" s="141"/>
      <c r="C2230" s="142"/>
      <c r="D2230" s="143"/>
      <c r="E2230" s="144" t="s">
        <v>138</v>
      </c>
      <c r="F2230" s="143">
        <v>240.22</v>
      </c>
      <c r="G2230" s="145">
        <f>110/1000</f>
        <v>0.11</v>
      </c>
      <c r="H2230" s="146">
        <f>+PI()*G2230^2/4</f>
        <v>9.5033177771091243E-3</v>
      </c>
      <c r="I2230" s="147">
        <f>+D2194+O2194</f>
        <v>335.29539373303118</v>
      </c>
      <c r="J2230" s="147">
        <f>+D2229</f>
        <v>336.46389507621973</v>
      </c>
      <c r="K2230" s="147">
        <f>+I2230-J2230</f>
        <v>-1.1685013431885523</v>
      </c>
      <c r="L2230" s="142">
        <f>(-2*POWER(2*9.81*G2230*ABS(K2230)/F2230,0.5))*(LOG10(($D$2/(3.7*G2230))+((2.51*$D$3*POWER(F2230,0.5))/(G2230*POWER(2*9.81*G2230*ABS(K2230),0.5)))))</f>
        <v>0.74609484434036266</v>
      </c>
      <c r="M2230" s="146">
        <f>+IF(K2230&lt;0,-H2230*L2230,H2230*L2230)</f>
        <v>-7.0903763976292332E-3</v>
      </c>
      <c r="N2230" s="142">
        <f>+M2230/K2230</f>
        <v>6.0679231897854246E-3</v>
      </c>
      <c r="O2230" s="311"/>
    </row>
    <row r="2231" spans="2:15" ht="15.75" hidden="1" x14ac:dyDescent="0.3">
      <c r="B2231" s="141"/>
      <c r="C2231" s="142"/>
      <c r="D2231" s="143"/>
      <c r="E2231" s="144"/>
      <c r="F2231" s="143"/>
      <c r="G2231" s="145"/>
      <c r="H2231" s="146"/>
      <c r="I2231" s="147"/>
      <c r="J2231" s="147"/>
      <c r="K2231" s="147"/>
      <c r="L2231" s="149" t="s">
        <v>166</v>
      </c>
      <c r="M2231" s="150">
        <f>+SUM(M2229:M2230)-C2229</f>
        <v>2.3648062475204942E-7</v>
      </c>
      <c r="N2231" s="151">
        <f>+SUM(N2229:N2230)</f>
        <v>9.6201412366908687E-3</v>
      </c>
      <c r="O2231" s="311"/>
    </row>
    <row r="2232" spans="2:15" hidden="1" x14ac:dyDescent="0.25">
      <c r="B2232" s="141"/>
      <c r="C2232" s="142"/>
      <c r="D2232" s="143"/>
      <c r="E2232" s="144"/>
      <c r="F2232" s="142"/>
      <c r="G2232" s="142"/>
      <c r="H2232" s="146"/>
      <c r="I2232" s="152"/>
      <c r="J2232" s="142"/>
      <c r="K2232" s="142"/>
      <c r="L2232" s="142"/>
      <c r="M2232" s="142"/>
      <c r="N2232" s="142"/>
      <c r="O2232" s="312"/>
    </row>
    <row r="2233" spans="2:15" hidden="1" x14ac:dyDescent="0.25">
      <c r="B2233" s="154" t="s">
        <v>128</v>
      </c>
      <c r="C2233" s="142">
        <f>3.73/1000</f>
        <v>3.7299999999999998E-3</v>
      </c>
      <c r="D2233" s="147">
        <f>+D2194+O2194</f>
        <v>335.29539373303118</v>
      </c>
      <c r="E2233" s="144" t="s">
        <v>138</v>
      </c>
      <c r="F2233" s="143">
        <v>240.22</v>
      </c>
      <c r="G2233" s="155">
        <f>110/1000</f>
        <v>0.11</v>
      </c>
      <c r="H2233" s="146">
        <f>+PI()*G2233^2/4</f>
        <v>9.5033177771091243E-3</v>
      </c>
      <c r="I2233" s="156">
        <f>+D2229+O2229</f>
        <v>336.46394423986897</v>
      </c>
      <c r="J2233" s="147">
        <f>+D2233</f>
        <v>335.29539373303118</v>
      </c>
      <c r="K2233" s="147">
        <f>+I2233-J2233</f>
        <v>1.1685505068377893</v>
      </c>
      <c r="L2233" s="142">
        <f>(-2*POWER(2*9.81*G2233*ABS(K2233)/F2233,0.5))*(LOG10(($D$2/(3.7*G2233))+((2.51*$D$3*POWER(F2233,0.5))/(G2233*POWER(2*9.81*G2233*ABS(K2233),0.5)))))</f>
        <v>0.74611238184199202</v>
      </c>
      <c r="M2233" s="146">
        <f>+IF(K2233&lt;0,-H2233*L2233,H2233*L2233)</f>
        <v>7.0905430620802337E-3</v>
      </c>
      <c r="N2233" s="142">
        <f>+M2233/K2233</f>
        <v>6.0678105230281649E-3</v>
      </c>
      <c r="O2233" s="311">
        <f>2*M2236/N2236</f>
        <v>7.1858788603909092E-5</v>
      </c>
    </row>
    <row r="2234" spans="2:15" hidden="1" x14ac:dyDescent="0.25">
      <c r="B2234" s="141"/>
      <c r="C2234" s="142"/>
      <c r="D2234" s="143"/>
      <c r="E2234" s="144" t="s">
        <v>139</v>
      </c>
      <c r="F2234" s="147">
        <v>237.3</v>
      </c>
      <c r="G2234" s="155">
        <f>110/1000</f>
        <v>0.11</v>
      </c>
      <c r="H2234" s="146">
        <f>+PI()*G2234^2/4</f>
        <v>9.5033177771091243E-3</v>
      </c>
      <c r="I2234" s="156">
        <f>+D2199+O2199</f>
        <v>335.10263638233175</v>
      </c>
      <c r="J2234" s="147">
        <f>+D2233</f>
        <v>335.29539373303118</v>
      </c>
      <c r="K2234" s="147">
        <f>+I2234-J2234</f>
        <v>-0.19275735069942357</v>
      </c>
      <c r="L2234" s="142">
        <f>(-2*POWER(2*9.81*G2234*ABS(K2234)/F2234,0.5))*(LOG10(($D$2/(3.7*G2234))+((2.51*$D$3*POWER(F2234,0.5))/(G2234*POWER(2*9.81*G2234*ABS(K2234),0.5)))))</f>
        <v>0.27269076715507057</v>
      </c>
      <c r="M2234" s="146">
        <f>+IF(K2234&lt;0,-H2234*L2234,H2234*L2234)</f>
        <v>-2.591467015158307E-3</v>
      </c>
      <c r="N2234" s="142">
        <f>+M2234/K2234</f>
        <v>1.3444192949089212E-2</v>
      </c>
      <c r="O2234" s="311"/>
    </row>
    <row r="2235" spans="2:15" hidden="1" x14ac:dyDescent="0.25">
      <c r="B2235" s="141"/>
      <c r="C2235" s="142"/>
      <c r="D2235" s="143"/>
      <c r="E2235" s="144" t="s">
        <v>112</v>
      </c>
      <c r="F2235" s="143">
        <v>401.36</v>
      </c>
      <c r="G2235" s="155">
        <f>110/1000</f>
        <v>0.11</v>
      </c>
      <c r="H2235" s="146">
        <f>+PI()*G2235^2/4</f>
        <v>9.5033177771091243E-3</v>
      </c>
      <c r="I2235" s="156">
        <f>+D2207+O2207</f>
        <v>335.25659061049009</v>
      </c>
      <c r="J2235" s="147">
        <f>+D2233</f>
        <v>335.29539373303118</v>
      </c>
      <c r="K2235" s="147">
        <f>+I2235-J2235</f>
        <v>-3.8803122541082757E-2</v>
      </c>
      <c r="L2235" s="142">
        <f>(-2*POWER(2*9.81*G2235*ABS(K2235)/F2235,0.5))*(LOG10(($D$2/(3.7*G2235))+((2.51*$D$3*POWER(F2235,0.5))/(G2235*POWER(2*9.81*G2235*ABS(K2235),0.5)))))</f>
        <v>8.0778544806677982E-2</v>
      </c>
      <c r="M2235" s="146">
        <f>+IF(K2235&lt;0,-H2235*L2235,H2235*L2235)</f>
        <v>-7.6766418087030879E-4</v>
      </c>
      <c r="N2235" s="142">
        <f>+M2235/K2235</f>
        <v>1.9783567161574311E-2</v>
      </c>
      <c r="O2235" s="311"/>
    </row>
    <row r="2236" spans="2:15" ht="15.75" hidden="1" x14ac:dyDescent="0.3">
      <c r="B2236" s="141"/>
      <c r="C2236" s="142"/>
      <c r="D2236" s="143"/>
      <c r="E2236" s="144"/>
      <c r="F2236" s="143"/>
      <c r="G2236" s="155"/>
      <c r="H2236" s="146"/>
      <c r="I2236" s="156"/>
      <c r="J2236" s="147"/>
      <c r="K2236" s="147"/>
      <c r="L2236" s="149" t="s">
        <v>166</v>
      </c>
      <c r="M2236" s="150">
        <f>+SUM(M2233:M2235)-C2233</f>
        <v>1.4118660516182144E-6</v>
      </c>
      <c r="N2236" s="151">
        <f>+SUM(N2233:N2235)</f>
        <v>3.9295570633691684E-2</v>
      </c>
      <c r="O2236" s="312"/>
    </row>
    <row r="2237" spans="2:15" hidden="1" x14ac:dyDescent="0.25">
      <c r="B2237" s="141"/>
      <c r="C2237" s="142"/>
      <c r="D2237" s="143"/>
      <c r="E2237" s="144"/>
      <c r="F2237" s="142"/>
      <c r="G2237" s="142"/>
      <c r="H2237" s="146"/>
      <c r="I2237" s="152"/>
      <c r="J2237" s="143"/>
      <c r="K2237" s="142"/>
      <c r="L2237" s="142"/>
      <c r="M2237" s="142"/>
      <c r="N2237" s="142"/>
      <c r="O2237" s="312"/>
    </row>
    <row r="2238" spans="2:15" hidden="1" x14ac:dyDescent="0.25">
      <c r="B2238" s="154" t="s">
        <v>141</v>
      </c>
      <c r="C2238" s="179">
        <f>1.9/1000</f>
        <v>1.9E-3</v>
      </c>
      <c r="D2238" s="147">
        <f>+D2199+O2199</f>
        <v>335.10263638233175</v>
      </c>
      <c r="E2238" s="144" t="s">
        <v>139</v>
      </c>
      <c r="F2238" s="147">
        <v>237.3</v>
      </c>
      <c r="G2238" s="155">
        <f>110/1000</f>
        <v>0.11</v>
      </c>
      <c r="H2238" s="146">
        <f>+PI()*G2238^2/4</f>
        <v>9.5033177771091243E-3</v>
      </c>
      <c r="I2238" s="156">
        <f>+D2233+O2233</f>
        <v>335.29546559181978</v>
      </c>
      <c r="J2238" s="147">
        <f>+D2238</f>
        <v>335.10263638233175</v>
      </c>
      <c r="K2238" s="147">
        <f>+I2238-J2238</f>
        <v>0.19282920948802484</v>
      </c>
      <c r="L2238" s="142">
        <f>(-2*POWER(2*9.81*G2238*ABS(K2238)/F2238,0.5))*(LOG10(($D$2/(3.7*G2238))+((2.51*$D$3*POWER(F2238,0.5))/(G2238*POWER(2*9.81*G2238*ABS(K2238),0.5)))))</f>
        <v>0.2727483249165833</v>
      </c>
      <c r="M2238" s="146">
        <f>+IF(K2238&lt;0,-H2238*L2238,H2238*L2238)</f>
        <v>2.5920140048565016E-3</v>
      </c>
      <c r="N2238" s="142">
        <f>+M2238/K2238</f>
        <v>1.3442019555743041E-2</v>
      </c>
      <c r="O2238" s="311">
        <f>2*M2240/N2240</f>
        <v>7.271896763308575E-5</v>
      </c>
    </row>
    <row r="2239" spans="2:15" hidden="1" x14ac:dyDescent="0.25">
      <c r="B2239" s="141"/>
      <c r="C2239" s="142"/>
      <c r="D2239" s="143"/>
      <c r="E2239" s="144" t="s">
        <v>117</v>
      </c>
      <c r="F2239" s="143">
        <v>401.35</v>
      </c>
      <c r="G2239" s="143">
        <f>75/1000</f>
        <v>7.4999999999999997E-2</v>
      </c>
      <c r="H2239" s="146">
        <f>+PI()*G2239^2/4</f>
        <v>4.4178646691106467E-3</v>
      </c>
      <c r="I2239" s="156">
        <f>+D2203+O2203</f>
        <v>334.90408855512624</v>
      </c>
      <c r="J2239" s="147">
        <f>+D2238</f>
        <v>335.10263638233175</v>
      </c>
      <c r="K2239" s="147">
        <f>+I2239-J2239</f>
        <v>-0.19854782720551611</v>
      </c>
      <c r="L2239" s="142">
        <f>(-2*POWER(2*9.81*G2239*ABS(K2239)/F2239,0.5))*(LOG10(($D$2/(3.7*G2239))+((2.51*$D$3*POWER(F2239,0.5))/(G2239*POWER(2*9.81*G2239*ABS(K2239),0.5)))))</f>
        <v>0.15650063954722082</v>
      </c>
      <c r="M2239" s="146">
        <f>+IF(K2239&lt;0,-H2239*L2239,H2239*L2239)</f>
        <v>-6.9139864614888729E-4</v>
      </c>
      <c r="N2239" s="142">
        <f>+M2239/K2239</f>
        <v>3.4822775745272858E-3</v>
      </c>
      <c r="O2239" s="311"/>
    </row>
    <row r="2240" spans="2:15" ht="15.75" hidden="1" x14ac:dyDescent="0.3">
      <c r="B2240" s="141"/>
      <c r="C2240" s="142"/>
      <c r="D2240" s="143"/>
      <c r="E2240" s="144"/>
      <c r="F2240" s="142"/>
      <c r="G2240" s="142"/>
      <c r="H2240" s="146"/>
      <c r="I2240" s="152"/>
      <c r="J2240" s="143"/>
      <c r="K2240" s="142"/>
      <c r="L2240" s="149" t="s">
        <v>166</v>
      </c>
      <c r="M2240" s="150">
        <f>+SUM(M2238:M2239)-C2238</f>
        <v>6.15358707614427E-7</v>
      </c>
      <c r="N2240" s="151">
        <f>+SUM(N2238:N2239)</f>
        <v>1.6924297130270327E-2</v>
      </c>
      <c r="O2240" s="312"/>
    </row>
    <row r="2241" spans="2:15" ht="15.75" hidden="1" x14ac:dyDescent="0.3">
      <c r="B2241" s="141"/>
      <c r="C2241" s="142"/>
      <c r="D2241" s="143"/>
      <c r="E2241" s="144"/>
      <c r="F2241" s="142"/>
      <c r="G2241" s="142"/>
      <c r="H2241" s="146"/>
      <c r="I2241" s="152"/>
      <c r="J2241" s="143"/>
      <c r="K2241" s="142"/>
      <c r="L2241" s="149"/>
      <c r="M2241" s="150"/>
      <c r="N2241" s="151"/>
      <c r="O2241" s="312"/>
    </row>
    <row r="2242" spans="2:15" hidden="1" x14ac:dyDescent="0.25">
      <c r="B2242" s="154" t="s">
        <v>145</v>
      </c>
      <c r="C2242" s="143">
        <f>1.95/1000</f>
        <v>1.9499999999999999E-3</v>
      </c>
      <c r="D2242" s="147">
        <f>+D2203+O2203</f>
        <v>334.90408855512624</v>
      </c>
      <c r="E2242" s="144" t="s">
        <v>117</v>
      </c>
      <c r="F2242" s="143">
        <v>401.35</v>
      </c>
      <c r="G2242" s="143">
        <f>75/1000</f>
        <v>7.4999999999999997E-2</v>
      </c>
      <c r="H2242" s="146">
        <f>+PI()*G2242^2/4</f>
        <v>4.4178646691106467E-3</v>
      </c>
      <c r="I2242" s="147">
        <f>+D2238+O2238</f>
        <v>335.10270910129941</v>
      </c>
      <c r="J2242" s="147">
        <f>+D2242</f>
        <v>334.90408855512624</v>
      </c>
      <c r="K2242" s="147">
        <f>+I2242-J2242</f>
        <v>0.19862054617317426</v>
      </c>
      <c r="L2242" s="262">
        <f>(-2*POWER(2*9.81*G2242*ABS(K2242)/F2242,0.5))*(LOG10(($D$2/(3.7*G2242))+((2.51*$D$3*POWER(F2242,0.5))/(G2242*POWER(2*9.81*G2242*ABS(K2242),0.5)))))</f>
        <v>0.15653356957706901</v>
      </c>
      <c r="M2242" s="146">
        <f>+IF(K2242&lt;0,-H2242*L2242,H2242*L2242)</f>
        <v>6.9154412656430644E-4</v>
      </c>
      <c r="N2242" s="142">
        <f>+M2242/K2242</f>
        <v>3.4817350968381665E-3</v>
      </c>
      <c r="O2242" s="311">
        <f>2*M2244/N2244</f>
        <v>7.3073064063580189E-5</v>
      </c>
    </row>
    <row r="2243" spans="2:15" hidden="1" x14ac:dyDescent="0.25">
      <c r="B2243" s="141"/>
      <c r="C2243" s="142"/>
      <c r="D2243" s="143"/>
      <c r="E2243" s="144" t="s">
        <v>167</v>
      </c>
      <c r="F2243" s="143">
        <v>249.85</v>
      </c>
      <c r="G2243" s="143">
        <f>75/1000</f>
        <v>7.4999999999999997E-2</v>
      </c>
      <c r="H2243" s="146">
        <f>+PI()*G2243^2/4</f>
        <v>4.4178646691106467E-3</v>
      </c>
      <c r="I2243" s="147">
        <f>+D2207+O2207</f>
        <v>335.25659061049009</v>
      </c>
      <c r="J2243" s="147">
        <f>+D2242</f>
        <v>334.90408855512624</v>
      </c>
      <c r="K2243" s="147">
        <f>+I2243-J2243</f>
        <v>0.35250205536385693</v>
      </c>
      <c r="L2243" s="142">
        <f>(-2*POWER(2*9.81*G2243*ABS(K2243)/F2243,0.5))*(LOG10(($D$2/(3.7*G2243))+((2.51*$D$3*POWER(F2243,0.5))/(G2243*POWER(2*9.81*G2243*ABS(K2243),0.5)))))</f>
        <v>0.28491446497422745</v>
      </c>
      <c r="M2243" s="146">
        <f>+IF(K2243&lt;0,-H2243*L2243,H2243*L2243)</f>
        <v>1.2587135485282023E-3</v>
      </c>
      <c r="N2243" s="142">
        <f>+M2243/K2243</f>
        <v>3.5707977567079512E-3</v>
      </c>
      <c r="O2243" s="311"/>
    </row>
    <row r="2244" spans="2:15" ht="15.75" hidden="1" x14ac:dyDescent="0.3">
      <c r="B2244" s="141"/>
      <c r="C2244" s="142"/>
      <c r="D2244" s="152"/>
      <c r="E2244" s="144"/>
      <c r="F2244" s="142"/>
      <c r="G2244" s="142"/>
      <c r="H2244" s="146"/>
      <c r="I2244" s="152"/>
      <c r="J2244" s="143"/>
      <c r="K2244" s="142"/>
      <c r="L2244" s="149" t="s">
        <v>166</v>
      </c>
      <c r="M2244" s="150">
        <f>+SUM(M2242:M2243)-C2242</f>
        <v>2.5767509250883974E-7</v>
      </c>
      <c r="N2244" s="151">
        <f>+SUM(N2242:N2243)</f>
        <v>7.0525328535461177E-3</v>
      </c>
      <c r="O2244" s="312"/>
    </row>
    <row r="2245" spans="2:15" hidden="1" x14ac:dyDescent="0.25">
      <c r="B2245" s="141"/>
      <c r="C2245" s="142"/>
      <c r="D2245" s="152"/>
      <c r="E2245" s="144"/>
      <c r="F2245" s="142"/>
      <c r="G2245" s="142"/>
      <c r="H2245" s="146"/>
      <c r="I2245" s="152"/>
      <c r="J2245" s="143"/>
      <c r="K2245" s="142"/>
      <c r="L2245" s="142"/>
      <c r="M2245" s="142"/>
      <c r="N2245" s="142"/>
      <c r="O2245" s="312"/>
    </row>
    <row r="2246" spans="2:15" hidden="1" x14ac:dyDescent="0.25">
      <c r="B2246" s="154" t="s">
        <v>146</v>
      </c>
      <c r="C2246" s="143">
        <f>4.52/1000</f>
        <v>4.5199999999999997E-3</v>
      </c>
      <c r="D2246" s="156">
        <f>+D2207+O2207</f>
        <v>335.25659061049009</v>
      </c>
      <c r="E2246" s="144" t="s">
        <v>112</v>
      </c>
      <c r="F2246" s="143">
        <v>401.36</v>
      </c>
      <c r="G2246" s="145">
        <f>110/1000</f>
        <v>0.11</v>
      </c>
      <c r="H2246" s="146">
        <f>+PI()*G2246^2/4</f>
        <v>9.5033177771091243E-3</v>
      </c>
      <c r="I2246" s="156">
        <f>+D2233+O2233</f>
        <v>335.29546559181978</v>
      </c>
      <c r="J2246" s="147">
        <f>+D2246</f>
        <v>335.25659061049009</v>
      </c>
      <c r="K2246" s="147">
        <f>+I2246-J2246</f>
        <v>3.8874981329684033E-2</v>
      </c>
      <c r="L2246" s="142">
        <f>(-2*POWER(2*9.81*G2246*ABS(K2246)/F2246,0.5))*(LOG10(($D$2/(3.7*G2246))+((2.51*$D$3*POWER(F2246,0.5))/(G2246*POWER(2*9.81*G2246*ABS(K2246),0.5)))))</f>
        <v>8.0864896991900997E-2</v>
      </c>
      <c r="M2246" s="146">
        <f>+IF(K2246&lt;0,-H2246*L2246,H2246*L2246)</f>
        <v>7.6848481312723085E-4</v>
      </c>
      <c r="N2246" s="142">
        <f>+M2246/K2246</f>
        <v>1.9768107580811458E-2</v>
      </c>
      <c r="O2246" s="311">
        <f>2*M2250/N2250</f>
        <v>6.8702879822016031E-5</v>
      </c>
    </row>
    <row r="2247" spans="2:15" hidden="1" x14ac:dyDescent="0.25">
      <c r="B2247" s="141"/>
      <c r="C2247" s="142"/>
      <c r="D2247" s="152"/>
      <c r="E2247" s="144" t="s">
        <v>167</v>
      </c>
      <c r="F2247" s="143">
        <v>249.85</v>
      </c>
      <c r="G2247" s="145">
        <f>75/1000</f>
        <v>7.4999999999999997E-2</v>
      </c>
      <c r="H2247" s="146">
        <f>+PI()*G2247^2/4</f>
        <v>4.4178646691106467E-3</v>
      </c>
      <c r="I2247" s="156">
        <f>+D2242+O2242</f>
        <v>334.90416162819031</v>
      </c>
      <c r="J2247" s="147">
        <f>+D2246</f>
        <v>335.25659061049009</v>
      </c>
      <c r="K2247" s="147">
        <f>+I2247-J2247</f>
        <v>-0.35242898229978437</v>
      </c>
      <c r="L2247" s="142">
        <f>(-2*POWER(2*9.81*G2247*ABS(K2247)/F2247,0.5))*(LOG10(($D$2/(3.7*G2247))+((2.51*$D$3*POWER(F2247,0.5))/(G2247*POWER(2*9.81*G2247*ABS(K2247),0.5)))))</f>
        <v>0.2848808599253963</v>
      </c>
      <c r="M2247" s="146">
        <f>+IF(K2247&lt;0,-H2247*L2247,H2247*L2247)</f>
        <v>-1.2585650859702675E-3</v>
      </c>
      <c r="N2247" s="142">
        <f>+M2247/K2247</f>
        <v>3.5711168751147216E-3</v>
      </c>
      <c r="O2247" s="311"/>
    </row>
    <row r="2248" spans="2:15" hidden="1" x14ac:dyDescent="0.25">
      <c r="B2248" s="141"/>
      <c r="C2248" s="142"/>
      <c r="D2248" s="152"/>
      <c r="E2248" s="144" t="s">
        <v>140</v>
      </c>
      <c r="F2248" s="143">
        <v>298.01</v>
      </c>
      <c r="G2248" s="145">
        <f>63/1000</f>
        <v>6.3E-2</v>
      </c>
      <c r="H2248" s="146">
        <f>+PI()*G2248^2/4</f>
        <v>3.1172453105244723E-3</v>
      </c>
      <c r="I2248" s="156">
        <f>+D2213+O2213</f>
        <v>335.21769812791359</v>
      </c>
      <c r="J2248" s="147">
        <f>+D2246</f>
        <v>335.25659061049009</v>
      </c>
      <c r="K2248" s="147">
        <f>+I2248-J2248</f>
        <v>-3.8892482576500242E-2</v>
      </c>
      <c r="L2248" s="142">
        <f>(-2*POWER(2*9.81*G2248*ABS(K2248)/F2248,0.5))*(LOG10(($D$2/(3.7*G2248))+((2.51*$D$3*POWER(F2248,0.5))/(G2248*POWER(2*9.81*G2248*ABS(K2248),0.5)))))</f>
        <v>6.346174722666062E-2</v>
      </c>
      <c r="M2248" s="146">
        <f>+IF(K2248&lt;0,-H2248*L2248,H2248*L2248)</f>
        <v>-1.9782583393999724E-4</v>
      </c>
      <c r="N2248" s="142">
        <f>+M2248/K2248</f>
        <v>5.0864799785120506E-3</v>
      </c>
      <c r="O2248" s="311"/>
    </row>
    <row r="2249" spans="2:15" hidden="1" x14ac:dyDescent="0.25">
      <c r="B2249" s="141"/>
      <c r="C2249" s="142"/>
      <c r="D2249" s="142"/>
      <c r="E2249" s="144" t="s">
        <v>168</v>
      </c>
      <c r="F2249" s="143">
        <v>184.94</v>
      </c>
      <c r="G2249" s="145">
        <f>110/1000</f>
        <v>0.11</v>
      </c>
      <c r="H2249" s="146">
        <f>+PI()*G2249^2/4</f>
        <v>9.5033177771091243E-3</v>
      </c>
      <c r="I2249" s="156">
        <f>+D2221+O2221</f>
        <v>335.77521591748757</v>
      </c>
      <c r="J2249" s="147">
        <f>+D2246</f>
        <v>335.25659061049009</v>
      </c>
      <c r="K2249" s="147">
        <f>+I2249-J2249</f>
        <v>0.51862530699747822</v>
      </c>
      <c r="L2249" s="142">
        <f>(-2*POWER(2*9.81*G2249*ABS(K2249)/F2249,0.5))*(LOG10(($D$2/(3.7*G2249))+((2.51*$D$3*POWER(F2249,0.5))/(G2249*POWER(2*9.81*G2249*ABS(K2249),0.5)))))</f>
        <v>0.54814831293329569</v>
      </c>
      <c r="M2249" s="146">
        <f>+IF(K2249&lt;0,-H2249*L2249,H2249*L2249)</f>
        <v>5.209227606791364E-3</v>
      </c>
      <c r="N2249" s="142">
        <f>+M2249/K2249</f>
        <v>1.0044298911963226E-2</v>
      </c>
      <c r="O2249" s="311"/>
    </row>
    <row r="2250" spans="2:15" ht="15.75" hidden="1" x14ac:dyDescent="0.3">
      <c r="B2250" s="141"/>
      <c r="C2250" s="142"/>
      <c r="D2250" s="142"/>
      <c r="E2250" s="142"/>
      <c r="F2250" s="142"/>
      <c r="G2250" s="142"/>
      <c r="H2250" s="146"/>
      <c r="I2250" s="152"/>
      <c r="J2250" s="143"/>
      <c r="K2250" s="142"/>
      <c r="L2250" s="149" t="s">
        <v>166</v>
      </c>
      <c r="M2250" s="150">
        <f>+SUM(M2246:M2249)-C2246</f>
        <v>1.321500008330187E-6</v>
      </c>
      <c r="N2250" s="151">
        <f>+SUM(N2246:N2249)</f>
        <v>3.8470003346401459E-2</v>
      </c>
      <c r="O2250" s="312"/>
    </row>
    <row r="2251" spans="2:15" hidden="1" x14ac:dyDescent="0.25">
      <c r="B2251" s="141"/>
      <c r="C2251" s="142"/>
      <c r="D2251" s="142"/>
      <c r="E2251" s="142"/>
      <c r="F2251" s="142"/>
      <c r="G2251" s="142"/>
      <c r="H2251" s="146"/>
      <c r="I2251" s="142"/>
      <c r="J2251" s="143"/>
      <c r="K2251" s="142"/>
      <c r="L2251" s="142"/>
      <c r="M2251" s="142"/>
      <c r="N2251" s="142"/>
      <c r="O2251" s="312"/>
    </row>
    <row r="2252" spans="2:15" hidden="1" x14ac:dyDescent="0.25">
      <c r="B2252" s="154" t="s">
        <v>147</v>
      </c>
      <c r="C2252" s="142">
        <f>0.79/1000</f>
        <v>7.9000000000000001E-4</v>
      </c>
      <c r="D2252" s="147">
        <f>+D2213+O2213</f>
        <v>335.21769812791359</v>
      </c>
      <c r="E2252" s="144" t="s">
        <v>140</v>
      </c>
      <c r="F2252" s="143">
        <v>298.01</v>
      </c>
      <c r="G2252" s="143">
        <f>63/1000</f>
        <v>6.3E-2</v>
      </c>
      <c r="H2252" s="146">
        <f>+PI()*G2252^2/4</f>
        <v>3.1172453105244723E-3</v>
      </c>
      <c r="I2252" s="147">
        <f>+D2246+O2246</f>
        <v>335.25665931336994</v>
      </c>
      <c r="J2252" s="147">
        <f>+D2252</f>
        <v>335.21769812791359</v>
      </c>
      <c r="K2252" s="147">
        <f>+I2252-J2252</f>
        <v>3.8961185456344083E-2</v>
      </c>
      <c r="L2252" s="142">
        <f>(-2*POWER(2*9.81*G2252*ABS(K2252)/F2252,0.5))*(LOG10(($D$2/(3.7*G2252))+((2.51*$D$3*POWER(F2252,0.5))/(G2252*POWER(2*9.81*G2252*ABS(K2252),0.5)))))</f>
        <v>6.3527498613173375E-2</v>
      </c>
      <c r="M2252" s="146">
        <f>+IF(K2252&lt;0,-H2252*L2252,H2252*L2252)</f>
        <v>1.9803079714126462E-4</v>
      </c>
      <c r="N2252" s="142">
        <f>+M2252/K2252</f>
        <v>5.0827713485042097E-3</v>
      </c>
      <c r="O2252" s="311">
        <f>2*M2254/N2254</f>
        <v>6.9303600614528595E-5</v>
      </c>
    </row>
    <row r="2253" spans="2:15" hidden="1" x14ac:dyDescent="0.25">
      <c r="B2253" s="141"/>
      <c r="C2253" s="142"/>
      <c r="D2253" s="142"/>
      <c r="E2253" s="144" t="s">
        <v>169</v>
      </c>
      <c r="F2253" s="143">
        <v>119.71</v>
      </c>
      <c r="G2253" s="143">
        <f>63/1000</f>
        <v>6.3E-2</v>
      </c>
      <c r="H2253" s="146">
        <f>+PI()*G2253^2/4</f>
        <v>3.1172453105244723E-3</v>
      </c>
      <c r="I2253" s="147">
        <f>+D2217+O2217</f>
        <v>335.32112659043463</v>
      </c>
      <c r="J2253" s="147">
        <f>+D2252</f>
        <v>335.21769812791359</v>
      </c>
      <c r="K2253" s="147">
        <f>+I2253-J2253</f>
        <v>0.10342846252103755</v>
      </c>
      <c r="L2253" s="142">
        <f>(-2*POWER(2*9.81*G2253*ABS(K2253)/F2253,0.5))*(LOG10(($D$2/(3.7*G2253))+((2.51*$D$3*POWER(F2253,0.5))/(G2253*POWER(2*9.81*G2253*ABS(K2253),0.5)))))</f>
        <v>0.19002154944471603</v>
      </c>
      <c r="M2253" s="146">
        <f>+IF(K2253&lt;0,-H2253*L2253,H2253*L2253)</f>
        <v>5.923437839051352E-4</v>
      </c>
      <c r="N2253" s="142">
        <f>+M2253/K2253</f>
        <v>5.7270868140832255E-3</v>
      </c>
      <c r="O2253" s="311"/>
    </row>
    <row r="2254" spans="2:15" ht="15.75" hidden="1" x14ac:dyDescent="0.3">
      <c r="B2254" s="141"/>
      <c r="C2254" s="142"/>
      <c r="D2254" s="142"/>
      <c r="E2254" s="142"/>
      <c r="F2254" s="142"/>
      <c r="G2254" s="142"/>
      <c r="H2254" s="146"/>
      <c r="I2254" s="142"/>
      <c r="J2254" s="142"/>
      <c r="K2254" s="142"/>
      <c r="L2254" s="149" t="s">
        <v>166</v>
      </c>
      <c r="M2254" s="150">
        <f>+SUM(M2252:M2253)-C2252</f>
        <v>3.7458104639983072E-7</v>
      </c>
      <c r="N2254" s="151">
        <f>+SUM(N2252:N2253)</f>
        <v>1.0809858162587435E-2</v>
      </c>
      <c r="O2254" s="312"/>
    </row>
    <row r="2255" spans="2:15" hidden="1" x14ac:dyDescent="0.25">
      <c r="B2255" s="141"/>
      <c r="C2255" s="142"/>
      <c r="D2255" s="142"/>
      <c r="E2255" s="142"/>
      <c r="F2255" s="142"/>
      <c r="G2255" s="142"/>
      <c r="H2255" s="146"/>
      <c r="I2255" s="142"/>
      <c r="J2255" s="142"/>
      <c r="K2255" s="142"/>
      <c r="L2255" s="142"/>
      <c r="M2255" s="142"/>
      <c r="N2255" s="142"/>
      <c r="O2255" s="312"/>
    </row>
    <row r="2256" spans="2:15" hidden="1" x14ac:dyDescent="0.25">
      <c r="B2256" s="154" t="s">
        <v>148</v>
      </c>
      <c r="C2256" s="142">
        <f>0.76/1000</f>
        <v>7.6000000000000004E-4</v>
      </c>
      <c r="D2256" s="147">
        <f>+D2217+O2217</f>
        <v>335.32112659043463</v>
      </c>
      <c r="E2256" s="144" t="s">
        <v>169</v>
      </c>
      <c r="F2256" s="143">
        <v>119.71</v>
      </c>
      <c r="G2256" s="143">
        <f>63/1000</f>
        <v>6.3E-2</v>
      </c>
      <c r="H2256" s="146">
        <f>+PI()*G2256^2/4</f>
        <v>3.1172453105244723E-3</v>
      </c>
      <c r="I2256" s="147">
        <f>+D2252+O2252</f>
        <v>335.21776743151423</v>
      </c>
      <c r="J2256" s="261">
        <f>+D2256</f>
        <v>335.32112659043463</v>
      </c>
      <c r="K2256" s="147">
        <f>+I2256-J2256</f>
        <v>-0.10335915892039793</v>
      </c>
      <c r="L2256" s="142">
        <f>(-2*POWER(2*9.81*G2256*ABS(K2256)/F2256,0.5))*(LOG10(($D$2/(3.7*G2256))+((2.51*$D$3*POWER(F2256,0.5))/(G2256*POWER(2*9.81*G2256*ABS(K2256),0.5)))))</f>
        <v>0.18994841511912194</v>
      </c>
      <c r="M2256" s="146">
        <f>+IF(K2256&lt;0,-H2256*L2256,H2256*L2256)</f>
        <v>-5.9211580627163869E-4</v>
      </c>
      <c r="N2256" s="142">
        <f>+M2256/K2256</f>
        <v>5.7287212130630507E-3</v>
      </c>
      <c r="O2256" s="311">
        <f>2*M2258/N2258</f>
        <v>6.5443795009495725E-5</v>
      </c>
    </row>
    <row r="2257" spans="2:15" hidden="1" x14ac:dyDescent="0.25">
      <c r="B2257" s="141"/>
      <c r="C2257" s="142"/>
      <c r="D2257" s="142"/>
      <c r="E2257" s="144" t="s">
        <v>122</v>
      </c>
      <c r="F2257" s="143">
        <v>283.68</v>
      </c>
      <c r="G2257" s="143">
        <f>75/1000</f>
        <v>7.4999999999999997E-2</v>
      </c>
      <c r="H2257" s="146">
        <f>+PI()*G2257^2/4</f>
        <v>4.4178646691106467E-3</v>
      </c>
      <c r="I2257" s="147">
        <f>+D2221+O2221</f>
        <v>335.77521591748757</v>
      </c>
      <c r="J2257" s="261">
        <f>+D2256</f>
        <v>335.32112659043463</v>
      </c>
      <c r="K2257" s="147">
        <f>+I2257-J2257</f>
        <v>0.45408932705294092</v>
      </c>
      <c r="L2257" s="262">
        <f>(-2*POWER(2*9.81*G2257*ABS(K2257)/F2257,0.5))*(LOG10(($D$2/(3.7*G2257))+((2.51*$D$3*POWER(F2257,0.5))/(G2257*POWER(2*9.81*G2257*ABS(K2257),0.5)))))</f>
        <v>0.3061209015768282</v>
      </c>
      <c r="M2257" s="146">
        <f>+IF(K2257&lt;0,-H2257*L2257,H2257*L2257)</f>
        <v>1.352400715552567E-3</v>
      </c>
      <c r="N2257" s="142">
        <f>+M2257/K2257</f>
        <v>2.9782702102463081E-3</v>
      </c>
      <c r="O2257" s="311"/>
    </row>
    <row r="2258" spans="2:15" ht="15.75" hidden="1" x14ac:dyDescent="0.3">
      <c r="B2258" s="141"/>
      <c r="C2258" s="142"/>
      <c r="D2258" s="142"/>
      <c r="E2258" s="142"/>
      <c r="F2258" s="142"/>
      <c r="G2258" s="142"/>
      <c r="H2258" s="142"/>
      <c r="I2258" s="142"/>
      <c r="J2258" s="142"/>
      <c r="K2258" s="142"/>
      <c r="L2258" s="149" t="s">
        <v>166</v>
      </c>
      <c r="M2258" s="150">
        <f>+SUM(M2256:M2257)-C2256</f>
        <v>2.8490928092824754E-7</v>
      </c>
      <c r="N2258" s="151">
        <f>+SUM(N2256:N2257)</f>
        <v>8.7069914233093588E-3</v>
      </c>
      <c r="O2258" s="312"/>
    </row>
    <row r="2259" spans="2:15" hidden="1" x14ac:dyDescent="0.25">
      <c r="B2259" s="154"/>
      <c r="C2259" s="142"/>
      <c r="D2259" s="142"/>
      <c r="E2259" s="142"/>
      <c r="F2259" s="142"/>
      <c r="G2259" s="142"/>
      <c r="H2259" s="142"/>
      <c r="I2259" s="142"/>
      <c r="J2259" s="142"/>
      <c r="K2259" s="142"/>
      <c r="L2259" s="142"/>
      <c r="M2259" s="142"/>
      <c r="N2259" s="142"/>
      <c r="O2259" s="312"/>
    </row>
    <row r="2260" spans="2:15" hidden="1" x14ac:dyDescent="0.25">
      <c r="B2260" s="154" t="s">
        <v>142</v>
      </c>
      <c r="C2260" s="142">
        <f>3.71/1000</f>
        <v>3.7099999999999998E-3</v>
      </c>
      <c r="D2260" s="147">
        <f>+D2221+O2221</f>
        <v>335.77521591748757</v>
      </c>
      <c r="E2260" s="144" t="s">
        <v>168</v>
      </c>
      <c r="F2260" s="143">
        <v>184.94</v>
      </c>
      <c r="G2260" s="145">
        <f>110/1000</f>
        <v>0.11</v>
      </c>
      <c r="H2260" s="146">
        <f>+PI()*G2260^2/4</f>
        <v>9.5033177771091243E-3</v>
      </c>
      <c r="I2260" s="147">
        <f>+D2246+O2246</f>
        <v>335.25665931336994</v>
      </c>
      <c r="J2260" s="261">
        <f>+D2260</f>
        <v>335.77521591748757</v>
      </c>
      <c r="K2260" s="147">
        <f>+I2260-J2260</f>
        <v>-0.51855660411763438</v>
      </c>
      <c r="L2260" s="262">
        <f>(-2*POWER(2*9.81*G2260*ABS(K2260)/F2260,0.5))*(LOG10(($D$2/(3.7*G2260))+((2.51*$D$3*POWER(F2260,0.5))/(G2260*POWER(2*9.81*G2260*ABS(K2260),0.5)))))</f>
        <v>0.54810758409481264</v>
      </c>
      <c r="M2260" s="146">
        <f>+IF(K2260&lt;0,-H2260*L2260,H2260*L2260)</f>
        <v>-5.2088405476965671E-3</v>
      </c>
      <c r="N2260" s="142">
        <f>+M2260/K2260</f>
        <v>1.0044883251578344E-2</v>
      </c>
      <c r="O2260" s="311">
        <f>2*M2263/N2263</f>
        <v>5.5067982256113659E-5</v>
      </c>
    </row>
    <row r="2261" spans="2:15" hidden="1" x14ac:dyDescent="0.25">
      <c r="B2261" s="141"/>
      <c r="C2261" s="142"/>
      <c r="D2261" s="142"/>
      <c r="E2261" s="144" t="s">
        <v>171</v>
      </c>
      <c r="F2261" s="143">
        <v>283.68</v>
      </c>
      <c r="G2261" s="143">
        <f>75/1000</f>
        <v>7.4999999999999997E-2</v>
      </c>
      <c r="H2261" s="146">
        <f>+PI()*G2261^2/4</f>
        <v>4.4178646691106467E-3</v>
      </c>
      <c r="I2261" s="147">
        <f>+D2256+O2256</f>
        <v>335.32119203422963</v>
      </c>
      <c r="J2261" s="261">
        <f>+D2260</f>
        <v>335.77521591748757</v>
      </c>
      <c r="K2261" s="147">
        <f>+I2261-J2261</f>
        <v>-0.45402388325794618</v>
      </c>
      <c r="L2261" s="262">
        <f>(-2*POWER(2*9.81*G2261*ABS(K2261)/F2261,0.5))*(LOG10(($D$2/(3.7*G2261))+((2.51*$D$3*POWER(F2261,0.5))/(G2261*POWER(2*9.81*G2261*ABS(K2261),0.5)))))</f>
        <v>0.30609582723394613</v>
      </c>
      <c r="M2261" s="146">
        <f>+IF(K2261&lt;0,-H2261*L2261,H2261*L2261)</f>
        <v>-1.3522899404990471E-3</v>
      </c>
      <c r="N2261" s="142">
        <f>+M2261/K2261</f>
        <v>2.9784555182326517E-3</v>
      </c>
      <c r="O2261" s="311"/>
    </row>
    <row r="2262" spans="2:15" hidden="1" x14ac:dyDescent="0.25">
      <c r="B2262" s="141"/>
      <c r="C2262" s="142"/>
      <c r="D2262" s="142"/>
      <c r="E2262" s="144" t="s">
        <v>170</v>
      </c>
      <c r="F2262" s="143">
        <v>372.26</v>
      </c>
      <c r="G2262" s="145">
        <f>110/1000</f>
        <v>0.11</v>
      </c>
      <c r="H2262" s="146">
        <f>+PI()*G2262^2/4</f>
        <v>9.5033177771091243E-3</v>
      </c>
      <c r="I2262" s="147">
        <v>339.29610096713299</v>
      </c>
      <c r="J2262" s="261">
        <f>+D2260</f>
        <v>335.77521591748757</v>
      </c>
      <c r="K2262" s="147">
        <f>+I2262-J2262</f>
        <v>3.5208850496454147</v>
      </c>
      <c r="L2262" s="262">
        <f>(-2*POWER(2*9.81*G2262*ABS(K2262)/F2262,0.5))*(LOG10(($D$2/(3.7*G2262))+((2.51*$D$3*POWER(F2262,0.5))/(G2262*POWER(2*9.81*G2262*ABS(K2262),0.5)))))</f>
        <v>1.0808403590437186</v>
      </c>
      <c r="M2262" s="146">
        <f>+IF(K2262&lt;0,-H2262*L2262,H2262*L2262)</f>
        <v>1.0271569398317179E-2</v>
      </c>
      <c r="N2262" s="142">
        <f>+M2262/K2262</f>
        <v>2.9173259715910408E-3</v>
      </c>
      <c r="O2262" s="311"/>
    </row>
    <row r="2263" spans="2:15" ht="16.5" hidden="1" thickBot="1" x14ac:dyDescent="0.35">
      <c r="B2263" s="299"/>
      <c r="C2263" s="300"/>
      <c r="D2263" s="300"/>
      <c r="E2263" s="300"/>
      <c r="F2263" s="300"/>
      <c r="G2263" s="300"/>
      <c r="H2263" s="300"/>
      <c r="I2263" s="300"/>
      <c r="J2263" s="300"/>
      <c r="K2263" s="300"/>
      <c r="L2263" s="301" t="s">
        <v>166</v>
      </c>
      <c r="M2263" s="302">
        <f>+SUM(M2260:M2262)-C2260</f>
        <v>4.3891012156509202E-7</v>
      </c>
      <c r="N2263" s="303">
        <f>+SUM(N2260:N2262)</f>
        <v>1.5940664741402037E-2</v>
      </c>
      <c r="O2263" s="313"/>
    </row>
    <row r="2264" spans="2:15" hidden="1" x14ac:dyDescent="0.25"/>
    <row r="2265" spans="2:15" ht="15.75" hidden="1" thickBot="1" x14ac:dyDescent="0.3"/>
    <row r="2266" spans="2:15" ht="15.75" hidden="1" thickBot="1" x14ac:dyDescent="0.3">
      <c r="B2266" s="131">
        <f>+B2227+1</f>
        <v>59</v>
      </c>
      <c r="D2266" s="297"/>
    </row>
    <row r="2267" spans="2:15" ht="32.25" hidden="1" thickBot="1" x14ac:dyDescent="0.3">
      <c r="B2267" s="125" t="s">
        <v>151</v>
      </c>
      <c r="C2267" s="298" t="s">
        <v>161</v>
      </c>
      <c r="D2267" s="298" t="s">
        <v>153</v>
      </c>
      <c r="E2267" s="125" t="s">
        <v>152</v>
      </c>
      <c r="F2267" s="125" t="s">
        <v>78</v>
      </c>
      <c r="G2267" s="125" t="s">
        <v>115</v>
      </c>
      <c r="H2267" s="125" t="s">
        <v>154</v>
      </c>
      <c r="I2267" s="125" t="s">
        <v>155</v>
      </c>
      <c r="J2267" s="125" t="s">
        <v>156</v>
      </c>
      <c r="K2267" s="125" t="s">
        <v>157</v>
      </c>
      <c r="L2267" s="125" t="s">
        <v>82</v>
      </c>
      <c r="M2267" s="125" t="s">
        <v>164</v>
      </c>
      <c r="N2267" s="125" t="s">
        <v>158</v>
      </c>
      <c r="O2267" s="309" t="s">
        <v>165</v>
      </c>
    </row>
    <row r="2268" spans="2:15" hidden="1" x14ac:dyDescent="0.25">
      <c r="B2268" s="132" t="s">
        <v>127</v>
      </c>
      <c r="C2268" s="133">
        <f>2.97/1000</f>
        <v>2.97E-3</v>
      </c>
      <c r="D2268" s="134">
        <f>+D2229+O2229</f>
        <v>336.46394423986897</v>
      </c>
      <c r="E2268" s="135" t="s">
        <v>110</v>
      </c>
      <c r="F2268" s="136">
        <v>310.83</v>
      </c>
      <c r="G2268" s="137">
        <f>110/1000</f>
        <v>0.11</v>
      </c>
      <c r="H2268" s="138">
        <f>+PI()*G2268^2/4</f>
        <v>9.5033177771091243E-3</v>
      </c>
      <c r="I2268" s="134">
        <v>339.29610096713299</v>
      </c>
      <c r="J2268" s="134">
        <f>+D2268</f>
        <v>336.46394423986897</v>
      </c>
      <c r="K2268" s="134">
        <f>+I2268-J2268</f>
        <v>2.8321567272640209</v>
      </c>
      <c r="L2268" s="133">
        <f>(-2*POWER(2*9.81*G2268*ABS(K2268)/F2268,0.5))*(LOG10(($D$2/(3.7*G2268))+((2.51*$D$3*POWER(F2268,0.5))/(G2268*POWER(2*9.81*G2268*ABS(K2268),0.5)))))</f>
        <v>1.0586319396491422</v>
      </c>
      <c r="M2268" s="139">
        <f>+IF(K2268&lt;0,-H2268*L2268,H2268*L2268)</f>
        <v>1.0060515731483206E-2</v>
      </c>
      <c r="N2268" s="133">
        <f>+M2268/K2268</f>
        <v>3.5522454088203217E-3</v>
      </c>
      <c r="O2268" s="310">
        <f>2*M2270/N2270</f>
        <v>4.4961814928939209E-5</v>
      </c>
    </row>
    <row r="2269" spans="2:15" hidden="1" x14ac:dyDescent="0.25">
      <c r="B2269" s="141"/>
      <c r="C2269" s="142"/>
      <c r="D2269" s="143"/>
      <c r="E2269" s="144" t="s">
        <v>138</v>
      </c>
      <c r="F2269" s="143">
        <v>240.22</v>
      </c>
      <c r="G2269" s="145">
        <f>110/1000</f>
        <v>0.11</v>
      </c>
      <c r="H2269" s="146">
        <f>+PI()*G2269^2/4</f>
        <v>9.5033177771091243E-3</v>
      </c>
      <c r="I2269" s="147">
        <f>+D2233+O2233</f>
        <v>335.29546559181978</v>
      </c>
      <c r="J2269" s="147">
        <f>+D2268</f>
        <v>336.46394423986897</v>
      </c>
      <c r="K2269" s="147">
        <f>+I2269-J2269</f>
        <v>-1.168478648049188</v>
      </c>
      <c r="L2269" s="142">
        <f>(-2*POWER(2*9.81*G2269*ABS(K2269)/F2269,0.5))*(LOG10(($D$2/(3.7*G2269))+((2.51*$D$3*POWER(F2269,0.5))/(G2269*POWER(2*9.81*G2269*ABS(K2269),0.5)))))</f>
        <v>0.74608674849034828</v>
      </c>
      <c r="M2269" s="146">
        <f>+IF(K2269&lt;0,-H2269*L2269,H2269*L2269)</f>
        <v>-7.0902994601938713E-3</v>
      </c>
      <c r="N2269" s="142">
        <f>+M2269/K2269</f>
        <v>6.0679752017988092E-3</v>
      </c>
      <c r="O2269" s="311"/>
    </row>
    <row r="2270" spans="2:15" ht="15.75" hidden="1" x14ac:dyDescent="0.3">
      <c r="B2270" s="141"/>
      <c r="C2270" s="142"/>
      <c r="D2270" s="143"/>
      <c r="E2270" s="144"/>
      <c r="F2270" s="143"/>
      <c r="G2270" s="145"/>
      <c r="H2270" s="146"/>
      <c r="I2270" s="147"/>
      <c r="J2270" s="147"/>
      <c r="K2270" s="147"/>
      <c r="L2270" s="149" t="s">
        <v>166</v>
      </c>
      <c r="M2270" s="150">
        <f>+SUM(M2268:M2269)-C2268</f>
        <v>2.1627128933511194E-7</v>
      </c>
      <c r="N2270" s="151">
        <f>+SUM(N2268:N2269)</f>
        <v>9.6202206106191304E-3</v>
      </c>
      <c r="O2270" s="311"/>
    </row>
    <row r="2271" spans="2:15" hidden="1" x14ac:dyDescent="0.25">
      <c r="B2271" s="141"/>
      <c r="C2271" s="142"/>
      <c r="D2271" s="143"/>
      <c r="E2271" s="144"/>
      <c r="F2271" s="142"/>
      <c r="G2271" s="142"/>
      <c r="H2271" s="146"/>
      <c r="I2271" s="152"/>
      <c r="J2271" s="142"/>
      <c r="K2271" s="142"/>
      <c r="L2271" s="142"/>
      <c r="M2271" s="142"/>
      <c r="N2271" s="142"/>
      <c r="O2271" s="312"/>
    </row>
    <row r="2272" spans="2:15" hidden="1" x14ac:dyDescent="0.25">
      <c r="B2272" s="154" t="s">
        <v>128</v>
      </c>
      <c r="C2272" s="142">
        <f>3.73/1000</f>
        <v>3.7299999999999998E-3</v>
      </c>
      <c r="D2272" s="147">
        <f>+D2233+O2233</f>
        <v>335.29546559181978</v>
      </c>
      <c r="E2272" s="144" t="s">
        <v>138</v>
      </c>
      <c r="F2272" s="143">
        <v>240.22</v>
      </c>
      <c r="G2272" s="155">
        <f>110/1000</f>
        <v>0.11</v>
      </c>
      <c r="H2272" s="146">
        <f>+PI()*G2272^2/4</f>
        <v>9.5033177771091243E-3</v>
      </c>
      <c r="I2272" s="156">
        <f>+D2268+O2268</f>
        <v>336.46398920168389</v>
      </c>
      <c r="J2272" s="147">
        <f>+D2272</f>
        <v>335.29546559181978</v>
      </c>
      <c r="K2272" s="147">
        <f>+I2272-J2272</f>
        <v>1.1685236098641099</v>
      </c>
      <c r="L2272" s="142">
        <f>(-2*POWER(2*9.81*G2272*ABS(K2272)/F2272,0.5))*(LOG10(($D$2/(3.7*G2272))+((2.51*$D$3*POWER(F2272,0.5))/(G2272*POWER(2*9.81*G2272*ABS(K2272),0.5)))))</f>
        <v>0.74610278727950252</v>
      </c>
      <c r="M2272" s="146">
        <f>+IF(K2272&lt;0,-H2272*L2272,H2272*L2272)</f>
        <v>7.0904518819039641E-3</v>
      </c>
      <c r="N2272" s="142">
        <f>+M2272/K2272</f>
        <v>6.0678721611183602E-3</v>
      </c>
      <c r="O2272" s="311">
        <f>2*M2275/N2275</f>
        <v>6.5717282849727548E-5</v>
      </c>
    </row>
    <row r="2273" spans="2:15" hidden="1" x14ac:dyDescent="0.25">
      <c r="B2273" s="141"/>
      <c r="C2273" s="142"/>
      <c r="D2273" s="143"/>
      <c r="E2273" s="144" t="s">
        <v>139</v>
      </c>
      <c r="F2273" s="147">
        <v>237.3</v>
      </c>
      <c r="G2273" s="155">
        <f>110/1000</f>
        <v>0.11</v>
      </c>
      <c r="H2273" s="146">
        <f>+PI()*G2273^2/4</f>
        <v>9.5033177771091243E-3</v>
      </c>
      <c r="I2273" s="156">
        <f>+D2238+O2238</f>
        <v>335.10270910129941</v>
      </c>
      <c r="J2273" s="147">
        <f>+D2272</f>
        <v>335.29546559181978</v>
      </c>
      <c r="K2273" s="147">
        <f>+I2273-J2273</f>
        <v>-0.1927564905203667</v>
      </c>
      <c r="L2273" s="142">
        <f>(-2*POWER(2*9.81*G2273*ABS(K2273)/F2273,0.5))*(LOG10(($D$2/(3.7*G2273))+((2.51*$D$3*POWER(F2273,0.5))/(G2273*POWER(2*9.81*G2273*ABS(K2273),0.5)))))</f>
        <v>0.2726900781077255</v>
      </c>
      <c r="M2273" s="146">
        <f>+IF(K2273&lt;0,-H2273*L2273,H2273*L2273)</f>
        <v>-2.5914604669224233E-3</v>
      </c>
      <c r="N2273" s="142">
        <f>+M2273/K2273</f>
        <v>1.3444218972479213E-2</v>
      </c>
      <c r="O2273" s="311"/>
    </row>
    <row r="2274" spans="2:15" hidden="1" x14ac:dyDescent="0.25">
      <c r="B2274" s="141"/>
      <c r="C2274" s="142"/>
      <c r="D2274" s="143"/>
      <c r="E2274" s="144" t="s">
        <v>112</v>
      </c>
      <c r="F2274" s="143">
        <v>401.36</v>
      </c>
      <c r="G2274" s="155">
        <f>110/1000</f>
        <v>0.11</v>
      </c>
      <c r="H2274" s="146">
        <f>+PI()*G2274^2/4</f>
        <v>9.5033177771091243E-3</v>
      </c>
      <c r="I2274" s="156">
        <f>+D2246+O2246</f>
        <v>335.25665931336994</v>
      </c>
      <c r="J2274" s="147">
        <f>+D2272</f>
        <v>335.29546559181978</v>
      </c>
      <c r="K2274" s="147">
        <f>+I2274-J2274</f>
        <v>-3.8806278449840192E-2</v>
      </c>
      <c r="L2274" s="142">
        <f>(-2*POWER(2*9.81*G2274*ABS(K2274)/F2274,0.5))*(LOG10(($D$2/(3.7*G2274))+((2.51*$D$3*POWER(F2274,0.5))/(G2274*POWER(2*9.81*G2274*ABS(K2274),0.5)))))</f>
        <v>8.0782338692561934E-2</v>
      </c>
      <c r="M2274" s="146">
        <f>+IF(K2274&lt;0,-H2274*L2274,H2274*L2274)</f>
        <v>-7.6770023537347403E-4</v>
      </c>
      <c r="N2274" s="142">
        <f>+M2274/K2274</f>
        <v>1.9782887358440717E-2</v>
      </c>
      <c r="O2274" s="311"/>
    </row>
    <row r="2275" spans="2:15" ht="15.75" hidden="1" x14ac:dyDescent="0.3">
      <c r="B2275" s="141"/>
      <c r="C2275" s="142"/>
      <c r="D2275" s="143"/>
      <c r="E2275" s="144"/>
      <c r="F2275" s="143"/>
      <c r="G2275" s="155"/>
      <c r="H2275" s="146"/>
      <c r="I2275" s="156"/>
      <c r="J2275" s="147"/>
      <c r="K2275" s="147"/>
      <c r="L2275" s="149" t="s">
        <v>166</v>
      </c>
      <c r="M2275" s="150">
        <f>+SUM(M2272:M2274)-C2272</f>
        <v>1.2911796080676205E-6</v>
      </c>
      <c r="N2275" s="151">
        <f>+SUM(N2272:N2274)</f>
        <v>3.9294978492038293E-2</v>
      </c>
      <c r="O2275" s="312"/>
    </row>
    <row r="2276" spans="2:15" hidden="1" x14ac:dyDescent="0.25">
      <c r="B2276" s="141"/>
      <c r="C2276" s="142"/>
      <c r="D2276" s="143"/>
      <c r="E2276" s="144"/>
      <c r="F2276" s="142"/>
      <c r="G2276" s="142"/>
      <c r="H2276" s="146"/>
      <c r="I2276" s="152"/>
      <c r="J2276" s="143"/>
      <c r="K2276" s="142"/>
      <c r="L2276" s="142"/>
      <c r="M2276" s="142"/>
      <c r="N2276" s="142"/>
      <c r="O2276" s="312"/>
    </row>
    <row r="2277" spans="2:15" hidden="1" x14ac:dyDescent="0.25">
      <c r="B2277" s="154" t="s">
        <v>141</v>
      </c>
      <c r="C2277" s="179">
        <f>1.9/1000</f>
        <v>1.9E-3</v>
      </c>
      <c r="D2277" s="147">
        <f>+D2238+O2238</f>
        <v>335.10270910129941</v>
      </c>
      <c r="E2277" s="144" t="s">
        <v>139</v>
      </c>
      <c r="F2277" s="147">
        <v>237.3</v>
      </c>
      <c r="G2277" s="155">
        <f>110/1000</f>
        <v>0.11</v>
      </c>
      <c r="H2277" s="146">
        <f>+PI()*G2277^2/4</f>
        <v>9.5033177771091243E-3</v>
      </c>
      <c r="I2277" s="156">
        <f>+D2272+O2272</f>
        <v>335.29553130910261</v>
      </c>
      <c r="J2277" s="147">
        <f>+D2277</f>
        <v>335.10270910129941</v>
      </c>
      <c r="K2277" s="147">
        <f>+I2277-J2277</f>
        <v>0.19282220780320358</v>
      </c>
      <c r="L2277" s="142">
        <f>(-2*POWER(2*9.81*G2277*ABS(K2277)/F2277,0.5))*(LOG10(($D$2/(3.7*G2277))+((2.51*$D$3*POWER(F2277,0.5))/(G2277*POWER(2*9.81*G2277*ABS(K2277),0.5)))))</f>
        <v>0.27274271709379061</v>
      </c>
      <c r="M2277" s="146">
        <f>+IF(K2277&lt;0,-H2277*L2277,H2277*L2277)</f>
        <v>2.5919607119344649E-3</v>
      </c>
      <c r="N2277" s="142">
        <f>+M2277/K2277</f>
        <v>1.3442231273380335E-2</v>
      </c>
      <c r="O2277" s="311">
        <f>2*M2279/N2279</f>
        <v>6.650404560743234E-5</v>
      </c>
    </row>
    <row r="2278" spans="2:15" hidden="1" x14ac:dyDescent="0.25">
      <c r="B2278" s="141"/>
      <c r="C2278" s="142"/>
      <c r="D2278" s="143"/>
      <c r="E2278" s="144" t="s">
        <v>117</v>
      </c>
      <c r="F2278" s="143">
        <v>401.35</v>
      </c>
      <c r="G2278" s="143">
        <f>75/1000</f>
        <v>7.4999999999999997E-2</v>
      </c>
      <c r="H2278" s="146">
        <f>+PI()*G2278^2/4</f>
        <v>4.4178646691106467E-3</v>
      </c>
      <c r="I2278" s="156">
        <f>+D2242+O2242</f>
        <v>334.90416162819031</v>
      </c>
      <c r="J2278" s="147">
        <f>+D2277</f>
        <v>335.10270910129941</v>
      </c>
      <c r="K2278" s="147">
        <f>+I2278-J2278</f>
        <v>-0.1985474731091017</v>
      </c>
      <c r="L2278" s="142">
        <f>(-2*POWER(2*9.81*G2278*ABS(K2278)/F2278,0.5))*(LOG10(($D$2/(3.7*G2278))+((2.51*$D$3*POWER(F2278,0.5))/(G2278*POWER(2*9.81*G2278*ABS(K2278),0.5)))))</f>
        <v>0.15650047918548798</v>
      </c>
      <c r="M2278" s="146">
        <f>+IF(K2278&lt;0,-H2278*L2278,H2278*L2278)</f>
        <v>-6.9139793769245348E-4</v>
      </c>
      <c r="N2278" s="142">
        <f>+M2278/K2278</f>
        <v>3.4822802167445909E-3</v>
      </c>
      <c r="O2278" s="311"/>
    </row>
    <row r="2279" spans="2:15" ht="15.75" hidden="1" x14ac:dyDescent="0.3">
      <c r="B2279" s="141"/>
      <c r="C2279" s="142"/>
      <c r="D2279" s="143"/>
      <c r="E2279" s="144"/>
      <c r="F2279" s="142"/>
      <c r="G2279" s="142"/>
      <c r="H2279" s="146"/>
      <c r="I2279" s="152"/>
      <c r="J2279" s="143"/>
      <c r="K2279" s="142"/>
      <c r="L2279" s="149" t="s">
        <v>166</v>
      </c>
      <c r="M2279" s="150">
        <f>+SUM(M2277:M2278)-C2277</f>
        <v>5.6277424201139035E-7</v>
      </c>
      <c r="N2279" s="151">
        <f>+SUM(N2277:N2278)</f>
        <v>1.6924511490124926E-2</v>
      </c>
      <c r="O2279" s="312"/>
    </row>
    <row r="2280" spans="2:15" ht="15.75" hidden="1" x14ac:dyDescent="0.3">
      <c r="B2280" s="141"/>
      <c r="C2280" s="142"/>
      <c r="D2280" s="143"/>
      <c r="E2280" s="144"/>
      <c r="F2280" s="142"/>
      <c r="G2280" s="142"/>
      <c r="H2280" s="146"/>
      <c r="I2280" s="152"/>
      <c r="J2280" s="143"/>
      <c r="K2280" s="142"/>
      <c r="L2280" s="149"/>
      <c r="M2280" s="150"/>
      <c r="N2280" s="151"/>
      <c r="O2280" s="312"/>
    </row>
    <row r="2281" spans="2:15" hidden="1" x14ac:dyDescent="0.25">
      <c r="B2281" s="154" t="s">
        <v>145</v>
      </c>
      <c r="C2281" s="143">
        <f>1.95/1000</f>
        <v>1.9499999999999999E-3</v>
      </c>
      <c r="D2281" s="147">
        <f>+D2242+O2242</f>
        <v>334.90416162819031</v>
      </c>
      <c r="E2281" s="144" t="s">
        <v>117</v>
      </c>
      <c r="F2281" s="143">
        <v>401.35</v>
      </c>
      <c r="G2281" s="143">
        <f>75/1000</f>
        <v>7.4999999999999997E-2</v>
      </c>
      <c r="H2281" s="146">
        <f>+PI()*G2281^2/4</f>
        <v>4.4178646691106467E-3</v>
      </c>
      <c r="I2281" s="147">
        <f>+D2277+O2277</f>
        <v>335.10277560534502</v>
      </c>
      <c r="J2281" s="147">
        <f>+D2281</f>
        <v>334.90416162819031</v>
      </c>
      <c r="K2281" s="147">
        <f>+I2281-J2281</f>
        <v>0.1986139771547073</v>
      </c>
      <c r="L2281" s="262">
        <f>(-2*POWER(2*9.81*G2281*ABS(K2281)/F2281,0.5))*(LOG10(($D$2/(3.7*G2281))+((2.51*$D$3*POWER(F2281,0.5))/(G2281*POWER(2*9.81*G2281*ABS(K2281),0.5)))))</f>
        <v>0.15653059508093234</v>
      </c>
      <c r="M2281" s="146">
        <f>+IF(K2281&lt;0,-H2281*L2281,H2281*L2281)</f>
        <v>6.915309856429158E-4</v>
      </c>
      <c r="N2281" s="142">
        <f>+M2281/K2281</f>
        <v>3.4817840896678603E-3</v>
      </c>
      <c r="O2281" s="311">
        <f>2*M2283/N2283</f>
        <v>6.6828011390464585E-5</v>
      </c>
    </row>
    <row r="2282" spans="2:15" hidden="1" x14ac:dyDescent="0.25">
      <c r="B2282" s="141"/>
      <c r="C2282" s="142"/>
      <c r="D2282" s="143"/>
      <c r="E2282" s="144" t="s">
        <v>167</v>
      </c>
      <c r="F2282" s="143">
        <v>249.85</v>
      </c>
      <c r="G2282" s="143">
        <f>75/1000</f>
        <v>7.4999999999999997E-2</v>
      </c>
      <c r="H2282" s="146">
        <f>+PI()*G2282^2/4</f>
        <v>4.4178646691106467E-3</v>
      </c>
      <c r="I2282" s="147">
        <f>+D2246+O2246</f>
        <v>335.25665931336994</v>
      </c>
      <c r="J2282" s="147">
        <f>+D2281</f>
        <v>334.90416162819031</v>
      </c>
      <c r="K2282" s="147">
        <f>+I2282-J2282</f>
        <v>0.35249768517962821</v>
      </c>
      <c r="L2282" s="142">
        <f>(-2*POWER(2*9.81*G2282*ABS(K2282)/F2282,0.5))*(LOG10(($D$2/(3.7*G2282))+((2.51*$D$3*POWER(F2282,0.5))/(G2282*POWER(2*9.81*G2282*ABS(K2282),0.5)))))</f>
        <v>0.28491245528760711</v>
      </c>
      <c r="M2282" s="146">
        <f>+IF(K2282&lt;0,-H2282*L2282,H2282*L2282)</f>
        <v>1.2587046700046863E-3</v>
      </c>
      <c r="N2282" s="142">
        <f>+M2282/K2282</f>
        <v>3.5708168391609917E-3</v>
      </c>
      <c r="O2282" s="311"/>
    </row>
    <row r="2283" spans="2:15" ht="15.75" hidden="1" x14ac:dyDescent="0.3">
      <c r="B2283" s="141"/>
      <c r="C2283" s="142"/>
      <c r="D2283" s="152"/>
      <c r="E2283" s="144"/>
      <c r="F2283" s="142"/>
      <c r="G2283" s="142"/>
      <c r="H2283" s="146"/>
      <c r="I2283" s="152"/>
      <c r="J2283" s="143"/>
      <c r="K2283" s="142"/>
      <c r="L2283" s="149" t="s">
        <v>166</v>
      </c>
      <c r="M2283" s="150">
        <f>+SUM(M2281:M2282)-C2281</f>
        <v>2.3565564760208782E-7</v>
      </c>
      <c r="N2283" s="151">
        <f>+SUM(N2281:N2282)</f>
        <v>7.0526009288288515E-3</v>
      </c>
      <c r="O2283" s="312"/>
    </row>
    <row r="2284" spans="2:15" hidden="1" x14ac:dyDescent="0.25">
      <c r="B2284" s="141"/>
      <c r="C2284" s="142"/>
      <c r="D2284" s="152"/>
      <c r="E2284" s="144"/>
      <c r="F2284" s="142"/>
      <c r="G2284" s="142"/>
      <c r="H2284" s="146"/>
      <c r="I2284" s="152"/>
      <c r="J2284" s="143"/>
      <c r="K2284" s="142"/>
      <c r="L2284" s="142"/>
      <c r="M2284" s="142"/>
      <c r="N2284" s="142"/>
      <c r="O2284" s="312"/>
    </row>
    <row r="2285" spans="2:15" hidden="1" x14ac:dyDescent="0.25">
      <c r="B2285" s="154" t="s">
        <v>146</v>
      </c>
      <c r="C2285" s="143">
        <f>4.52/1000</f>
        <v>4.5199999999999997E-3</v>
      </c>
      <c r="D2285" s="156">
        <f>+D2246+O2246</f>
        <v>335.25665931336994</v>
      </c>
      <c r="E2285" s="144" t="s">
        <v>112</v>
      </c>
      <c r="F2285" s="143">
        <v>401.36</v>
      </c>
      <c r="G2285" s="145">
        <f>110/1000</f>
        <v>0.11</v>
      </c>
      <c r="H2285" s="146">
        <f>+PI()*G2285^2/4</f>
        <v>9.5033177771091243E-3</v>
      </c>
      <c r="I2285" s="156">
        <f>+D2272+O2272</f>
        <v>335.29553130910261</v>
      </c>
      <c r="J2285" s="147">
        <f>+D2285</f>
        <v>335.25665931336994</v>
      </c>
      <c r="K2285" s="147">
        <f>+I2285-J2285</f>
        <v>3.8871995732677078E-2</v>
      </c>
      <c r="L2285" s="142">
        <f>(-2*POWER(2*9.81*G2285*ABS(K2285)/F2285,0.5))*(LOG10(($D$2/(3.7*G2285))+((2.51*$D$3*POWER(F2285,0.5))/(G2285*POWER(2*9.81*G2285*ABS(K2285),0.5)))))</f>
        <v>8.08613105987179E-2</v>
      </c>
      <c r="M2285" s="146">
        <f>+IF(K2285&lt;0,-H2285*L2285,H2285*L2285)</f>
        <v>7.6845073049313826E-4</v>
      </c>
      <c r="N2285" s="142">
        <f>+M2285/K2285</f>
        <v>1.9768749095821526E-2</v>
      </c>
      <c r="O2285" s="311">
        <f>2*M2289/N2289</f>
        <v>6.2831378783291227E-5</v>
      </c>
    </row>
    <row r="2286" spans="2:15" hidden="1" x14ac:dyDescent="0.25">
      <c r="B2286" s="141"/>
      <c r="C2286" s="142"/>
      <c r="D2286" s="152"/>
      <c r="E2286" s="144" t="s">
        <v>167</v>
      </c>
      <c r="F2286" s="143">
        <v>249.85</v>
      </c>
      <c r="G2286" s="145">
        <f>75/1000</f>
        <v>7.4999999999999997E-2</v>
      </c>
      <c r="H2286" s="146">
        <f>+PI()*G2286^2/4</f>
        <v>4.4178646691106467E-3</v>
      </c>
      <c r="I2286" s="156">
        <f>+D2281+O2281</f>
        <v>334.90422845620168</v>
      </c>
      <c r="J2286" s="147">
        <f>+D2285</f>
        <v>335.25665931336994</v>
      </c>
      <c r="K2286" s="147">
        <f>+I2286-J2286</f>
        <v>-0.35243085716825817</v>
      </c>
      <c r="L2286" s="142">
        <f>(-2*POWER(2*9.81*G2286*ABS(K2286)/F2286,0.5))*(LOG10(($D$2/(3.7*G2286))+((2.51*$D$3*POWER(F2286,0.5))/(G2286*POWER(2*9.81*G2286*ABS(K2286),0.5)))))</f>
        <v>0.28488172218355534</v>
      </c>
      <c r="M2286" s="146">
        <f>+IF(K2286&lt;0,-H2286*L2286,H2286*L2286)</f>
        <v>-1.2585688953101238E-3</v>
      </c>
      <c r="N2286" s="142">
        <f>+M2286/K2286</f>
        <v>3.571108686176295E-3</v>
      </c>
      <c r="O2286" s="311"/>
    </row>
    <row r="2287" spans="2:15" hidden="1" x14ac:dyDescent="0.25">
      <c r="B2287" s="141"/>
      <c r="C2287" s="142"/>
      <c r="D2287" s="152"/>
      <c r="E2287" s="144" t="s">
        <v>140</v>
      </c>
      <c r="F2287" s="143">
        <v>298.01</v>
      </c>
      <c r="G2287" s="145">
        <f>63/1000</f>
        <v>6.3E-2</v>
      </c>
      <c r="H2287" s="146">
        <f>+PI()*G2287^2/4</f>
        <v>3.1172453105244723E-3</v>
      </c>
      <c r="I2287" s="156">
        <f>+D2252+O2252</f>
        <v>335.21776743151423</v>
      </c>
      <c r="J2287" s="147">
        <f>+D2285</f>
        <v>335.25665931336994</v>
      </c>
      <c r="K2287" s="147">
        <f>+I2287-J2287</f>
        <v>-3.8891881855704469E-2</v>
      </c>
      <c r="L2287" s="142">
        <f>(-2*POWER(2*9.81*G2287*ABS(K2287)/F2287,0.5))*(LOG10(($D$2/(3.7*G2287))+((2.51*$D$3*POWER(F2287,0.5))/(G2287*POWER(2*9.81*G2287*ABS(K2287),0.5)))))</f>
        <v>6.346117209475452E-2</v>
      </c>
      <c r="M2287" s="146">
        <f>+IF(K2287&lt;0,-H2287*L2287,H2287*L2287)</f>
        <v>-1.9782404111276002E-4</v>
      </c>
      <c r="N2287" s="142">
        <f>+M2287/K2287</f>
        <v>5.0865124461377574E-3</v>
      </c>
      <c r="O2287" s="311"/>
    </row>
    <row r="2288" spans="2:15" hidden="1" x14ac:dyDescent="0.25">
      <c r="B2288" s="141"/>
      <c r="C2288" s="142"/>
      <c r="D2288" s="142"/>
      <c r="E2288" s="144" t="s">
        <v>168</v>
      </c>
      <c r="F2288" s="143">
        <v>184.94</v>
      </c>
      <c r="G2288" s="145">
        <f>110/1000</f>
        <v>0.11</v>
      </c>
      <c r="H2288" s="146">
        <f>+PI()*G2288^2/4</f>
        <v>9.5033177771091243E-3</v>
      </c>
      <c r="I2288" s="156">
        <f>+D2260+O2260</f>
        <v>335.77527098546983</v>
      </c>
      <c r="J2288" s="147">
        <f>+D2285</f>
        <v>335.25665931336994</v>
      </c>
      <c r="K2288" s="147">
        <f>+I2288-J2288</f>
        <v>0.51861167209989389</v>
      </c>
      <c r="L2288" s="142">
        <f>(-2*POWER(2*9.81*G2288*ABS(K2288)/F2288,0.5))*(LOG10(($D$2/(3.7*G2288))+((2.51*$D$3*POWER(F2288,0.5))/(G2288*POWER(2*9.81*G2288*ABS(K2288),0.5)))))</f>
        <v>0.54814023000604295</v>
      </c>
      <c r="M2288" s="146">
        <f>+IF(K2288&lt;0,-H2288*L2288,H2288*L2288)</f>
        <v>5.2091507921651122E-3</v>
      </c>
      <c r="N2288" s="142">
        <f>+M2288/K2288</f>
        <v>1.0044414872254817E-2</v>
      </c>
      <c r="O2288" s="311"/>
    </row>
    <row r="2289" spans="2:15" ht="15.75" hidden="1" x14ac:dyDescent="0.3">
      <c r="B2289" s="141"/>
      <c r="C2289" s="142"/>
      <c r="D2289" s="142"/>
      <c r="E2289" s="142"/>
      <c r="F2289" s="142"/>
      <c r="G2289" s="142"/>
      <c r="H2289" s="146"/>
      <c r="I2289" s="152"/>
      <c r="J2289" s="143"/>
      <c r="K2289" s="142"/>
      <c r="L2289" s="149" t="s">
        <v>166</v>
      </c>
      <c r="M2289" s="150">
        <f>+SUM(M2285:M2288)-C2285</f>
        <v>1.2085862353666127E-6</v>
      </c>
      <c r="N2289" s="151">
        <f>+SUM(N2285:N2288)</f>
        <v>3.8470785100390398E-2</v>
      </c>
      <c r="O2289" s="312"/>
    </row>
    <row r="2290" spans="2:15" hidden="1" x14ac:dyDescent="0.25">
      <c r="B2290" s="141"/>
      <c r="C2290" s="142"/>
      <c r="D2290" s="142"/>
      <c r="E2290" s="142"/>
      <c r="F2290" s="142"/>
      <c r="G2290" s="142"/>
      <c r="H2290" s="146"/>
      <c r="I2290" s="142"/>
      <c r="J2290" s="143"/>
      <c r="K2290" s="142"/>
      <c r="L2290" s="142"/>
      <c r="M2290" s="142"/>
      <c r="N2290" s="142"/>
      <c r="O2290" s="312"/>
    </row>
    <row r="2291" spans="2:15" hidden="1" x14ac:dyDescent="0.25">
      <c r="B2291" s="154" t="s">
        <v>147</v>
      </c>
      <c r="C2291" s="142">
        <f>0.79/1000</f>
        <v>7.9000000000000001E-4</v>
      </c>
      <c r="D2291" s="147">
        <f>+D2252+O2252</f>
        <v>335.21776743151423</v>
      </c>
      <c r="E2291" s="144" t="s">
        <v>140</v>
      </c>
      <c r="F2291" s="143">
        <v>298.01</v>
      </c>
      <c r="G2291" s="143">
        <f>63/1000</f>
        <v>6.3E-2</v>
      </c>
      <c r="H2291" s="146">
        <f>+PI()*G2291^2/4</f>
        <v>3.1172453105244723E-3</v>
      </c>
      <c r="I2291" s="147">
        <f>+D2285+O2285</f>
        <v>335.25672214474872</v>
      </c>
      <c r="J2291" s="147">
        <f>+D2291</f>
        <v>335.21776743151423</v>
      </c>
      <c r="K2291" s="147">
        <f>+I2291-J2291</f>
        <v>3.8954713234488736E-2</v>
      </c>
      <c r="L2291" s="142">
        <f>(-2*POWER(2*9.81*G2291*ABS(K2291)/F2291,0.5))*(LOG10(($D$2/(3.7*G2291))+((2.51*$D$3*POWER(F2291,0.5))/(G2291*POWER(2*9.81*G2291*ABS(K2291),0.5)))))</f>
        <v>6.3521306549290737E-2</v>
      </c>
      <c r="M2291" s="146">
        <f>+IF(K2291&lt;0,-H2291*L2291,H2291*L2291)</f>
        <v>1.9801149495916401E-4</v>
      </c>
      <c r="N2291" s="142">
        <f>+M2291/K2291</f>
        <v>5.0831203343027981E-3</v>
      </c>
      <c r="O2291" s="311">
        <f>2*M2293/N2293</f>
        <v>6.3380970286171877E-5</v>
      </c>
    </row>
    <row r="2292" spans="2:15" hidden="1" x14ac:dyDescent="0.25">
      <c r="B2292" s="141"/>
      <c r="C2292" s="142"/>
      <c r="D2292" s="142"/>
      <c r="E2292" s="144" t="s">
        <v>169</v>
      </c>
      <c r="F2292" s="143">
        <v>119.71</v>
      </c>
      <c r="G2292" s="143">
        <f>63/1000</f>
        <v>6.3E-2</v>
      </c>
      <c r="H2292" s="146">
        <f>+PI()*G2292^2/4</f>
        <v>3.1172453105244723E-3</v>
      </c>
      <c r="I2292" s="147">
        <f>+D2256+O2256</f>
        <v>335.32119203422963</v>
      </c>
      <c r="J2292" s="147">
        <f>+D2291</f>
        <v>335.21776743151423</v>
      </c>
      <c r="K2292" s="147">
        <f>+I2292-J2292</f>
        <v>0.10342460271539267</v>
      </c>
      <c r="L2292" s="142">
        <f>(-2*POWER(2*9.81*G2292*ABS(K2292)/F2292,0.5))*(LOG10(($D$2/(3.7*G2292))+((2.51*$D$3*POWER(F2292,0.5))/(G2292*POWER(2*9.81*G2292*ABS(K2292),0.5)))))</f>
        <v>0.19001747685157022</v>
      </c>
      <c r="M2292" s="146">
        <f>+IF(K2292&lt;0,-H2292*L2292,H2292*L2292)</f>
        <v>5.923310886332497E-4</v>
      </c>
      <c r="N2292" s="142">
        <f>+M2292/K2292</f>
        <v>5.72717779988236E-3</v>
      </c>
      <c r="O2292" s="311"/>
    </row>
    <row r="2293" spans="2:15" ht="15.75" hidden="1" x14ac:dyDescent="0.3">
      <c r="B2293" s="141"/>
      <c r="C2293" s="142"/>
      <c r="D2293" s="142"/>
      <c r="E2293" s="142"/>
      <c r="F2293" s="142"/>
      <c r="G2293" s="142"/>
      <c r="H2293" s="146"/>
      <c r="I2293" s="142"/>
      <c r="J2293" s="142"/>
      <c r="K2293" s="142"/>
      <c r="L2293" s="149" t="s">
        <v>166</v>
      </c>
      <c r="M2293" s="150">
        <f>+SUM(M2291:M2292)-C2291</f>
        <v>3.4258359241372445E-7</v>
      </c>
      <c r="N2293" s="151">
        <f>+SUM(N2291:N2292)</f>
        <v>1.0810298134185159E-2</v>
      </c>
      <c r="O2293" s="312"/>
    </row>
    <row r="2294" spans="2:15" hidden="1" x14ac:dyDescent="0.25">
      <c r="B2294" s="141"/>
      <c r="C2294" s="142"/>
      <c r="D2294" s="142"/>
      <c r="E2294" s="142"/>
      <c r="F2294" s="142"/>
      <c r="G2294" s="142"/>
      <c r="H2294" s="146"/>
      <c r="I2294" s="142"/>
      <c r="J2294" s="142"/>
      <c r="K2294" s="142"/>
      <c r="L2294" s="142"/>
      <c r="M2294" s="142"/>
      <c r="N2294" s="142"/>
      <c r="O2294" s="312"/>
    </row>
    <row r="2295" spans="2:15" hidden="1" x14ac:dyDescent="0.25">
      <c r="B2295" s="154" t="s">
        <v>148</v>
      </c>
      <c r="C2295" s="142">
        <f>0.76/1000</f>
        <v>7.6000000000000004E-4</v>
      </c>
      <c r="D2295" s="147">
        <f>+D2256+O2256</f>
        <v>335.32119203422963</v>
      </c>
      <c r="E2295" s="144" t="s">
        <v>169</v>
      </c>
      <c r="F2295" s="143">
        <v>119.71</v>
      </c>
      <c r="G2295" s="143">
        <f>63/1000</f>
        <v>6.3E-2</v>
      </c>
      <c r="H2295" s="146">
        <f>+PI()*G2295^2/4</f>
        <v>3.1172453105244723E-3</v>
      </c>
      <c r="I2295" s="147">
        <f>+D2291+O2291</f>
        <v>335.21783081248452</v>
      </c>
      <c r="J2295" s="261">
        <f>+D2295</f>
        <v>335.32119203422963</v>
      </c>
      <c r="K2295" s="147">
        <f>+I2295-J2295</f>
        <v>-0.10336122174510365</v>
      </c>
      <c r="L2295" s="142">
        <f>(-2*POWER(2*9.81*G2295*ABS(K2295)/F2295,0.5))*(LOG10(($D$2/(3.7*G2295))+((2.51*$D$3*POWER(F2295,0.5))/(G2295*POWER(2*9.81*G2295*ABS(K2295),0.5)))))</f>
        <v>0.18995059227393865</v>
      </c>
      <c r="M2295" s="146">
        <f>+IF(K2295&lt;0,-H2295*L2295,H2295*L2295)</f>
        <v>-5.9212259299728132E-4</v>
      </c>
      <c r="N2295" s="142">
        <f>+M2295/K2295</f>
        <v>5.7286725427597891E-3</v>
      </c>
      <c r="O2295" s="311">
        <f>2*M2297/N2297</f>
        <v>5.9850920630905506E-5</v>
      </c>
    </row>
    <row r="2296" spans="2:15" hidden="1" x14ac:dyDescent="0.25">
      <c r="B2296" s="141"/>
      <c r="C2296" s="142"/>
      <c r="D2296" s="142"/>
      <c r="E2296" s="144" t="s">
        <v>122</v>
      </c>
      <c r="F2296" s="143">
        <v>283.68</v>
      </c>
      <c r="G2296" s="143">
        <f>75/1000</f>
        <v>7.4999999999999997E-2</v>
      </c>
      <c r="H2296" s="146">
        <f>+PI()*G2296^2/4</f>
        <v>4.4178646691106467E-3</v>
      </c>
      <c r="I2296" s="147">
        <f>+D2260+O2260</f>
        <v>335.77527098546983</v>
      </c>
      <c r="J2296" s="261">
        <f>+D2295</f>
        <v>335.32119203422963</v>
      </c>
      <c r="K2296" s="147">
        <f>+I2296-J2296</f>
        <v>0.4540789512402057</v>
      </c>
      <c r="L2296" s="262">
        <f>(-2*POWER(2*9.81*G2296*ABS(K2296)/F2296,0.5))*(LOG10(($D$2/(3.7*G2296))+((2.51*$D$3*POWER(F2296,0.5))/(G2296*POWER(2*9.81*G2296*ABS(K2296),0.5)))))</f>
        <v>0.30611692626122872</v>
      </c>
      <c r="M2296" s="146">
        <f>+IF(K2296&lt;0,-H2296*L2296,H2296*L2296)</f>
        <v>1.3523831531462316E-3</v>
      </c>
      <c r="N2296" s="142">
        <f>+M2296/K2296</f>
        <v>2.9782995874451513E-3</v>
      </c>
      <c r="O2296" s="311"/>
    </row>
    <row r="2297" spans="2:15" ht="15.75" hidden="1" x14ac:dyDescent="0.3">
      <c r="B2297" s="141"/>
      <c r="C2297" s="142"/>
      <c r="D2297" s="142"/>
      <c r="E2297" s="142"/>
      <c r="F2297" s="142"/>
      <c r="G2297" s="142"/>
      <c r="H2297" s="142"/>
      <c r="I2297" s="142"/>
      <c r="J2297" s="142"/>
      <c r="K2297" s="142"/>
      <c r="L2297" s="149" t="s">
        <v>166</v>
      </c>
      <c r="M2297" s="150">
        <f>+SUM(M2295:M2296)-C2295</f>
        <v>2.6056014895020109E-7</v>
      </c>
      <c r="N2297" s="151">
        <f>+SUM(N2295:N2296)</f>
        <v>8.7069721302049409E-3</v>
      </c>
      <c r="O2297" s="312"/>
    </row>
    <row r="2298" spans="2:15" hidden="1" x14ac:dyDescent="0.25">
      <c r="B2298" s="154"/>
      <c r="C2298" s="142"/>
      <c r="D2298" s="142"/>
      <c r="E2298" s="142"/>
      <c r="F2298" s="142"/>
      <c r="G2298" s="142"/>
      <c r="H2298" s="142"/>
      <c r="I2298" s="142"/>
      <c r="J2298" s="142"/>
      <c r="K2298" s="142"/>
      <c r="L2298" s="142"/>
      <c r="M2298" s="142"/>
      <c r="N2298" s="142"/>
      <c r="O2298" s="312"/>
    </row>
    <row r="2299" spans="2:15" hidden="1" x14ac:dyDescent="0.25">
      <c r="B2299" s="154" t="s">
        <v>142</v>
      </c>
      <c r="C2299" s="142">
        <f>3.71/1000</f>
        <v>3.7099999999999998E-3</v>
      </c>
      <c r="D2299" s="147">
        <f>+D2260+O2260</f>
        <v>335.77527098546983</v>
      </c>
      <c r="E2299" s="144" t="s">
        <v>168</v>
      </c>
      <c r="F2299" s="143">
        <v>184.94</v>
      </c>
      <c r="G2299" s="145">
        <f>110/1000</f>
        <v>0.11</v>
      </c>
      <c r="H2299" s="146">
        <f>+PI()*G2299^2/4</f>
        <v>9.5033177771091243E-3</v>
      </c>
      <c r="I2299" s="147">
        <f>+D2285+O2285</f>
        <v>335.25672214474872</v>
      </c>
      <c r="J2299" s="261">
        <f>+D2299</f>
        <v>335.77527098546983</v>
      </c>
      <c r="K2299" s="147">
        <f>+I2299-J2299</f>
        <v>-0.51854884072110963</v>
      </c>
      <c r="L2299" s="262">
        <f>(-2*POWER(2*9.81*G2299*ABS(K2299)/F2299,0.5))*(LOG10(($D$2/(3.7*G2299))+((2.51*$D$3*POWER(F2299,0.5))/(G2299*POWER(2*9.81*G2299*ABS(K2299),0.5)))))</f>
        <v>0.54810298160172399</v>
      </c>
      <c r="M2299" s="146">
        <f>+IF(K2299&lt;0,-H2299*L2299,H2299*L2299)</f>
        <v>-5.208796808742179E-3</v>
      </c>
      <c r="N2299" s="142">
        <f>+M2299/K2299</f>
        <v>1.004494928867003E-2</v>
      </c>
      <c r="O2299" s="311">
        <f>2*M2302/N2302</f>
        <v>5.0361791785978587E-5</v>
      </c>
    </row>
    <row r="2300" spans="2:15" hidden="1" x14ac:dyDescent="0.25">
      <c r="B2300" s="141"/>
      <c r="C2300" s="142"/>
      <c r="D2300" s="142"/>
      <c r="E2300" s="144" t="s">
        <v>171</v>
      </c>
      <c r="F2300" s="143">
        <v>283.68</v>
      </c>
      <c r="G2300" s="143">
        <f>75/1000</f>
        <v>7.4999999999999997E-2</v>
      </c>
      <c r="H2300" s="146">
        <f>+PI()*G2300^2/4</f>
        <v>4.4178646691106467E-3</v>
      </c>
      <c r="I2300" s="147">
        <f>+D2295+O2295</f>
        <v>335.32125188515028</v>
      </c>
      <c r="J2300" s="261">
        <f>+D2299</f>
        <v>335.77527098546983</v>
      </c>
      <c r="K2300" s="147">
        <f>+I2300-J2300</f>
        <v>-0.45401910031955595</v>
      </c>
      <c r="L2300" s="262">
        <f>(-2*POWER(2*9.81*G2300*ABS(K2300)/F2300,0.5))*(LOG10(($D$2/(3.7*G2300))+((2.51*$D$3*POWER(F2300,0.5))/(G2300*POWER(2*9.81*G2300*ABS(K2300),0.5)))))</f>
        <v>0.30609399462137576</v>
      </c>
      <c r="M2300" s="146">
        <f>+IF(K2300&lt;0,-H2300*L2300,H2300*L2300)</f>
        <v>-1.3522818442647203E-3</v>
      </c>
      <c r="N2300" s="142">
        <f>+M2300/K2300</f>
        <v>2.978469062893902E-3</v>
      </c>
      <c r="O2300" s="311"/>
    </row>
    <row r="2301" spans="2:15" hidden="1" x14ac:dyDescent="0.25">
      <c r="B2301" s="141"/>
      <c r="C2301" s="142"/>
      <c r="D2301" s="142"/>
      <c r="E2301" s="144" t="s">
        <v>170</v>
      </c>
      <c r="F2301" s="143">
        <v>372.26</v>
      </c>
      <c r="G2301" s="145">
        <f>110/1000</f>
        <v>0.11</v>
      </c>
      <c r="H2301" s="146">
        <f>+PI()*G2301^2/4</f>
        <v>9.5033177771091243E-3</v>
      </c>
      <c r="I2301" s="147">
        <v>339.29610096713299</v>
      </c>
      <c r="J2301" s="261">
        <f>+D2299</f>
        <v>335.77527098546983</v>
      </c>
      <c r="K2301" s="147">
        <f>+I2301-J2301</f>
        <v>3.5208299816631552</v>
      </c>
      <c r="L2301" s="262">
        <f>(-2*POWER(2*9.81*G2301*ABS(K2301)/F2301,0.5))*(LOG10(($D$2/(3.7*G2301))+((2.51*$D$3*POWER(F2301,0.5))/(G2301*POWER(2*9.81*G2301*ABS(K2301),0.5)))))</f>
        <v>1.0808309578451982</v>
      </c>
      <c r="M2301" s="146">
        <f>+IF(K2301&lt;0,-H2301*L2301,H2301*L2301)</f>
        <v>1.0271480055740155E-2</v>
      </c>
      <c r="N2301" s="142">
        <f>+M2301/K2301</f>
        <v>2.9173462249626027E-3</v>
      </c>
      <c r="O2301" s="311"/>
    </row>
    <row r="2302" spans="2:15" ht="16.5" hidden="1" thickBot="1" x14ac:dyDescent="0.35">
      <c r="B2302" s="299"/>
      <c r="C2302" s="300"/>
      <c r="D2302" s="300"/>
      <c r="E2302" s="300"/>
      <c r="F2302" s="300"/>
      <c r="G2302" s="300"/>
      <c r="H2302" s="300"/>
      <c r="I2302" s="300"/>
      <c r="J2302" s="300"/>
      <c r="K2302" s="300"/>
      <c r="L2302" s="301" t="s">
        <v>166</v>
      </c>
      <c r="M2302" s="302">
        <f>+SUM(M2299:M2301)-C2299</f>
        <v>4.0140273325616621E-7</v>
      </c>
      <c r="N2302" s="303">
        <f>+SUM(N2299:N2301)</f>
        <v>1.5940764576526534E-2</v>
      </c>
      <c r="O2302" s="313"/>
    </row>
    <row r="2303" spans="2:15" hidden="1" x14ac:dyDescent="0.25"/>
    <row r="2304" spans="2:15" ht="15.75" hidden="1" thickBot="1" x14ac:dyDescent="0.3"/>
    <row r="2305" spans="2:15" ht="15.75" hidden="1" thickBot="1" x14ac:dyDescent="0.3">
      <c r="B2305" s="131">
        <f>+B2266+1</f>
        <v>60</v>
      </c>
      <c r="D2305" s="297"/>
    </row>
    <row r="2306" spans="2:15" ht="32.25" hidden="1" thickBot="1" x14ac:dyDescent="0.3">
      <c r="B2306" s="125" t="s">
        <v>151</v>
      </c>
      <c r="C2306" s="298" t="s">
        <v>161</v>
      </c>
      <c r="D2306" s="298" t="s">
        <v>153</v>
      </c>
      <c r="E2306" s="125" t="s">
        <v>152</v>
      </c>
      <c r="F2306" s="125" t="s">
        <v>78</v>
      </c>
      <c r="G2306" s="125" t="s">
        <v>115</v>
      </c>
      <c r="H2306" s="125" t="s">
        <v>154</v>
      </c>
      <c r="I2306" s="125" t="s">
        <v>155</v>
      </c>
      <c r="J2306" s="125" t="s">
        <v>156</v>
      </c>
      <c r="K2306" s="125" t="s">
        <v>157</v>
      </c>
      <c r="L2306" s="125" t="s">
        <v>82</v>
      </c>
      <c r="M2306" s="125" t="s">
        <v>164</v>
      </c>
      <c r="N2306" s="125" t="s">
        <v>158</v>
      </c>
      <c r="O2306" s="309" t="s">
        <v>165</v>
      </c>
    </row>
    <row r="2307" spans="2:15" hidden="1" x14ac:dyDescent="0.25">
      <c r="B2307" s="132" t="s">
        <v>127</v>
      </c>
      <c r="C2307" s="133">
        <f>2.97/1000</f>
        <v>2.97E-3</v>
      </c>
      <c r="D2307" s="134">
        <f>+D2268+O2268</f>
        <v>336.46398920168389</v>
      </c>
      <c r="E2307" s="135" t="s">
        <v>110</v>
      </c>
      <c r="F2307" s="136">
        <v>310.83</v>
      </c>
      <c r="G2307" s="137">
        <f>110/1000</f>
        <v>0.11</v>
      </c>
      <c r="H2307" s="138">
        <f>+PI()*G2307^2/4</f>
        <v>9.5033177771091243E-3</v>
      </c>
      <c r="I2307" s="134">
        <v>339.29610096713299</v>
      </c>
      <c r="J2307" s="134">
        <f>+D2307</f>
        <v>336.46398920168389</v>
      </c>
      <c r="K2307" s="134">
        <f>+I2307-J2307</f>
        <v>2.832111765449099</v>
      </c>
      <c r="L2307" s="133">
        <f>(-2*POWER(2*9.81*G2307*ABS(K2307)/F2307,0.5))*(LOG10(($D$2/(3.7*G2307))+((2.51*$D$3*POWER(F2307,0.5))/(G2307*POWER(2*9.81*G2307*ABS(K2307),0.5)))))</f>
        <v>1.0586225908443678</v>
      </c>
      <c r="M2307" s="139">
        <f>+IF(K2307&lt;0,-H2307*L2307,H2307*L2307)</f>
        <v>1.00604268868206E-2</v>
      </c>
      <c r="N2307" s="133">
        <f>+M2307/K2307</f>
        <v>3.5522704328108602E-3</v>
      </c>
      <c r="O2307" s="310">
        <f>2*M2309/N2309</f>
        <v>4.1119138513969348E-5</v>
      </c>
    </row>
    <row r="2308" spans="2:15" hidden="1" x14ac:dyDescent="0.25">
      <c r="B2308" s="141"/>
      <c r="C2308" s="142"/>
      <c r="D2308" s="143"/>
      <c r="E2308" s="144" t="s">
        <v>138</v>
      </c>
      <c r="F2308" s="143">
        <v>240.22</v>
      </c>
      <c r="G2308" s="145">
        <f>110/1000</f>
        <v>0.11</v>
      </c>
      <c r="H2308" s="146">
        <f>+PI()*G2308^2/4</f>
        <v>9.5033177771091243E-3</v>
      </c>
      <c r="I2308" s="147">
        <f>+D2272+O2272</f>
        <v>335.29553130910261</v>
      </c>
      <c r="J2308" s="147">
        <f>+D2307</f>
        <v>336.46398920168389</v>
      </c>
      <c r="K2308" s="147">
        <f>+I2308-J2308</f>
        <v>-1.168457892581273</v>
      </c>
      <c r="L2308" s="142">
        <f>(-2*POWER(2*9.81*G2308*ABS(K2308)/F2308,0.5))*(LOG10(($D$2/(3.7*G2308))+((2.51*$D$3*POWER(F2308,0.5))/(G2308*POWER(2*9.81*G2308*ABS(K2308),0.5)))))</f>
        <v>0.74607934450162638</v>
      </c>
      <c r="M2308" s="146">
        <f>+IF(K2308&lt;0,-H2308*L2308,H2308*L2308)</f>
        <v>-7.0902290977362288E-3</v>
      </c>
      <c r="N2308" s="142">
        <f>+M2308/K2308</f>
        <v>6.068022769800464E-3</v>
      </c>
      <c r="O2308" s="311"/>
    </row>
    <row r="2309" spans="2:15" ht="15.75" hidden="1" x14ac:dyDescent="0.3">
      <c r="B2309" s="141"/>
      <c r="C2309" s="142"/>
      <c r="D2309" s="143"/>
      <c r="E2309" s="144"/>
      <c r="F2309" s="143"/>
      <c r="G2309" s="145"/>
      <c r="H2309" s="146"/>
      <c r="I2309" s="147"/>
      <c r="J2309" s="147"/>
      <c r="K2309" s="147"/>
      <c r="L2309" s="149" t="s">
        <v>166</v>
      </c>
      <c r="M2309" s="150">
        <f>+SUM(M2307:M2308)-C2307</f>
        <v>1.977890843715864E-7</v>
      </c>
      <c r="N2309" s="151">
        <f>+SUM(N2307:N2308)</f>
        <v>9.6202932026113238E-3</v>
      </c>
      <c r="O2309" s="311"/>
    </row>
    <row r="2310" spans="2:15" hidden="1" x14ac:dyDescent="0.25">
      <c r="B2310" s="141"/>
      <c r="C2310" s="142"/>
      <c r="D2310" s="143"/>
      <c r="E2310" s="144"/>
      <c r="F2310" s="142"/>
      <c r="G2310" s="142"/>
      <c r="H2310" s="146"/>
      <c r="I2310" s="152"/>
      <c r="J2310" s="142"/>
      <c r="K2310" s="142"/>
      <c r="L2310" s="142"/>
      <c r="M2310" s="142"/>
      <c r="N2310" s="142"/>
      <c r="O2310" s="312"/>
    </row>
    <row r="2311" spans="2:15" hidden="1" x14ac:dyDescent="0.25">
      <c r="B2311" s="154" t="s">
        <v>128</v>
      </c>
      <c r="C2311" s="142">
        <f>3.73/1000</f>
        <v>3.7299999999999998E-3</v>
      </c>
      <c r="D2311" s="147">
        <f>+D2272+O2272</f>
        <v>335.29553130910261</v>
      </c>
      <c r="E2311" s="144" t="s">
        <v>138</v>
      </c>
      <c r="F2311" s="143">
        <v>240.22</v>
      </c>
      <c r="G2311" s="155">
        <f>110/1000</f>
        <v>0.11</v>
      </c>
      <c r="H2311" s="146">
        <f>+PI()*G2311^2/4</f>
        <v>9.5033177771091243E-3</v>
      </c>
      <c r="I2311" s="156">
        <f>+D2307+O2307</f>
        <v>336.46403032082242</v>
      </c>
      <c r="J2311" s="147">
        <f>+D2311</f>
        <v>335.29553130910261</v>
      </c>
      <c r="K2311" s="147">
        <f>+I2311-J2311</f>
        <v>1.1684990117198026</v>
      </c>
      <c r="L2311" s="142">
        <f>(-2*POWER(2*9.81*G2311*ABS(K2311)/F2311,0.5))*(LOG10(($D$2/(3.7*G2311))+((2.51*$D$3*POWER(F2311,0.5))/(G2311*POWER(2*9.81*G2311*ABS(K2311),0.5)))))</f>
        <v>0.74609401265798037</v>
      </c>
      <c r="M2311" s="146">
        <f>+IF(K2311&lt;0,-H2311*L2311,H2311*L2311)</f>
        <v>7.090368493887265E-3</v>
      </c>
      <c r="N2311" s="142">
        <f>+M2311/K2311</f>
        <v>6.0679285329061812E-3</v>
      </c>
      <c r="O2311" s="311">
        <f>2*M2314/N2314</f>
        <v>6.0100731601896019E-5</v>
      </c>
    </row>
    <row r="2312" spans="2:15" hidden="1" x14ac:dyDescent="0.25">
      <c r="B2312" s="141"/>
      <c r="C2312" s="142"/>
      <c r="D2312" s="143"/>
      <c r="E2312" s="144" t="s">
        <v>139</v>
      </c>
      <c r="F2312" s="147">
        <v>237.3</v>
      </c>
      <c r="G2312" s="155">
        <f>110/1000</f>
        <v>0.11</v>
      </c>
      <c r="H2312" s="146">
        <f>+PI()*G2312^2/4</f>
        <v>9.5033177771091243E-3</v>
      </c>
      <c r="I2312" s="156">
        <f>+D2277+O2277</f>
        <v>335.10277560534502</v>
      </c>
      <c r="J2312" s="147">
        <f>+D2311</f>
        <v>335.29553130910261</v>
      </c>
      <c r="K2312" s="147">
        <f>+I2312-J2312</f>
        <v>-0.19275570375759798</v>
      </c>
      <c r="L2312" s="142">
        <f>(-2*POWER(2*9.81*G2312*ABS(K2312)/F2312,0.5))*(LOG10(($D$2/(3.7*G2312))+((2.51*$D$3*POWER(F2312,0.5))/(G2312*POWER(2*9.81*G2312*ABS(K2312),0.5)))))</f>
        <v>0.27268944786938604</v>
      </c>
      <c r="M2312" s="146">
        <f>+IF(K2312&lt;0,-H2312*L2312,H2312*L2312)</f>
        <v>-2.591454477567208E-3</v>
      </c>
      <c r="N2312" s="142">
        <f>+M2312/K2312</f>
        <v>1.3444242774917414E-2</v>
      </c>
      <c r="O2312" s="311"/>
    </row>
    <row r="2313" spans="2:15" hidden="1" x14ac:dyDescent="0.25">
      <c r="B2313" s="141"/>
      <c r="C2313" s="142"/>
      <c r="D2313" s="143"/>
      <c r="E2313" s="144" t="s">
        <v>112</v>
      </c>
      <c r="F2313" s="143">
        <v>401.36</v>
      </c>
      <c r="G2313" s="155">
        <f>110/1000</f>
        <v>0.11</v>
      </c>
      <c r="H2313" s="146">
        <f>+PI()*G2313^2/4</f>
        <v>9.5033177771091243E-3</v>
      </c>
      <c r="I2313" s="156">
        <f>+D2285+O2285</f>
        <v>335.25672214474872</v>
      </c>
      <c r="J2313" s="147">
        <f>+D2311</f>
        <v>335.29553130910261</v>
      </c>
      <c r="K2313" s="147">
        <f>+I2313-J2313</f>
        <v>-3.8809164353892811E-2</v>
      </c>
      <c r="L2313" s="142">
        <f>(-2*POWER(2*9.81*G2313*ABS(K2313)/F2313,0.5))*(LOG10(($D$2/(3.7*G2313))+((2.51*$D$3*POWER(F2313,0.5))/(G2313*POWER(2*9.81*G2313*ABS(K2313),0.5)))))</f>
        <v>8.0785807874462254E-2</v>
      </c>
      <c r="M2313" s="146">
        <f>+IF(K2313&lt;0,-H2313*L2313,H2313*L2313)</f>
        <v>-7.6773320411149945E-4</v>
      </c>
      <c r="N2313" s="142">
        <f>+M2313/K2313</f>
        <v>1.9782265784202356E-2</v>
      </c>
      <c r="O2313" s="311"/>
    </row>
    <row r="2314" spans="2:15" ht="15.75" hidden="1" x14ac:dyDescent="0.3">
      <c r="B2314" s="141"/>
      <c r="C2314" s="142"/>
      <c r="D2314" s="143"/>
      <c r="E2314" s="144"/>
      <c r="F2314" s="143"/>
      <c r="G2314" s="155"/>
      <c r="H2314" s="146"/>
      <c r="I2314" s="156"/>
      <c r="J2314" s="147"/>
      <c r="K2314" s="147"/>
      <c r="L2314" s="149" t="s">
        <v>166</v>
      </c>
      <c r="M2314" s="150">
        <f>+SUM(M2311:M2313)-C2311</f>
        <v>1.1808122085577195E-6</v>
      </c>
      <c r="N2314" s="151">
        <f>+SUM(N2311:N2313)</f>
        <v>3.9294437092025951E-2</v>
      </c>
      <c r="O2314" s="312"/>
    </row>
    <row r="2315" spans="2:15" hidden="1" x14ac:dyDescent="0.25">
      <c r="B2315" s="141"/>
      <c r="C2315" s="142"/>
      <c r="D2315" s="143"/>
      <c r="E2315" s="144"/>
      <c r="F2315" s="142"/>
      <c r="G2315" s="142"/>
      <c r="H2315" s="146"/>
      <c r="I2315" s="152"/>
      <c r="J2315" s="143"/>
      <c r="K2315" s="142"/>
      <c r="L2315" s="142"/>
      <c r="M2315" s="142"/>
      <c r="N2315" s="142"/>
      <c r="O2315" s="312"/>
    </row>
    <row r="2316" spans="2:15" hidden="1" x14ac:dyDescent="0.25">
      <c r="B2316" s="154" t="s">
        <v>141</v>
      </c>
      <c r="C2316" s="179">
        <f>1.9/1000</f>
        <v>1.9E-3</v>
      </c>
      <c r="D2316" s="147">
        <f>+D2277+O2277</f>
        <v>335.10277560534502</v>
      </c>
      <c r="E2316" s="144" t="s">
        <v>139</v>
      </c>
      <c r="F2316" s="147">
        <v>237.3</v>
      </c>
      <c r="G2316" s="155">
        <f>110/1000</f>
        <v>0.11</v>
      </c>
      <c r="H2316" s="146">
        <f>+PI()*G2316^2/4</f>
        <v>9.5033177771091243E-3</v>
      </c>
      <c r="I2316" s="156">
        <f>+D2311+O2311</f>
        <v>335.29559140983423</v>
      </c>
      <c r="J2316" s="147">
        <f>+D2316</f>
        <v>335.10277560534502</v>
      </c>
      <c r="K2316" s="147">
        <f>+I2316-J2316</f>
        <v>0.19281580448921432</v>
      </c>
      <c r="L2316" s="142">
        <f>(-2*POWER(2*9.81*G2316*ABS(K2316)/F2316,0.5))*(LOG10(($D$2/(3.7*G2316))+((2.51*$D$3*POWER(F2316,0.5))/(G2316*POWER(2*9.81*G2316*ABS(K2316),0.5)))))</f>
        <v>0.27273758844224033</v>
      </c>
      <c r="M2316" s="146">
        <f>+IF(K2316&lt;0,-H2316*L2316,H2316*L2316)</f>
        <v>2.5919119727290147E-3</v>
      </c>
      <c r="N2316" s="142">
        <f>+M2316/K2316</f>
        <v>1.3442424906999781E-2</v>
      </c>
      <c r="O2316" s="311">
        <f>2*M2318/N2318</f>
        <v>6.0820337189929417E-5</v>
      </c>
    </row>
    <row r="2317" spans="2:15" hidden="1" x14ac:dyDescent="0.25">
      <c r="B2317" s="141"/>
      <c r="C2317" s="142"/>
      <c r="D2317" s="143"/>
      <c r="E2317" s="144" t="s">
        <v>117</v>
      </c>
      <c r="F2317" s="143">
        <v>401.35</v>
      </c>
      <c r="G2317" s="143">
        <f>75/1000</f>
        <v>7.4999999999999997E-2</v>
      </c>
      <c r="H2317" s="146">
        <f>+PI()*G2317^2/4</f>
        <v>4.4178646691106467E-3</v>
      </c>
      <c r="I2317" s="156">
        <f>+D2281+O2281</f>
        <v>334.90422845620168</v>
      </c>
      <c r="J2317" s="147">
        <f>+D2316</f>
        <v>335.10277560534502</v>
      </c>
      <c r="K2317" s="147">
        <f>+I2317-J2317</f>
        <v>-0.19854714914333726</v>
      </c>
      <c r="L2317" s="142">
        <f>(-2*POWER(2*9.81*G2317*ABS(K2317)/F2317,0.5))*(LOG10(($D$2/(3.7*G2317))+((2.51*$D$3*POWER(F2317,0.5))/(G2317*POWER(2*9.81*G2317*ABS(K2317),0.5)))))</f>
        <v>0.15650033246909131</v>
      </c>
      <c r="M2317" s="146">
        <f>+IF(K2317&lt;0,-H2317*L2317,H2317*L2317)</f>
        <v>-6.9139728951926832E-4</v>
      </c>
      <c r="N2317" s="142">
        <f>+M2317/K2317</f>
        <v>3.4822826341370807E-3</v>
      </c>
      <c r="O2317" s="311"/>
    </row>
    <row r="2318" spans="2:15" ht="15.75" hidden="1" x14ac:dyDescent="0.3">
      <c r="B2318" s="141"/>
      <c r="C2318" s="142"/>
      <c r="D2318" s="143"/>
      <c r="E2318" s="144"/>
      <c r="F2318" s="142"/>
      <c r="G2318" s="142"/>
      <c r="H2318" s="146"/>
      <c r="I2318" s="152"/>
      <c r="J2318" s="143"/>
      <c r="K2318" s="142"/>
      <c r="L2318" s="149" t="s">
        <v>166</v>
      </c>
      <c r="M2318" s="150">
        <f>+SUM(M2316:M2317)-C2316</f>
        <v>5.1468320974644259E-7</v>
      </c>
      <c r="N2318" s="151">
        <f>+SUM(N2316:N2317)</f>
        <v>1.6924707541136862E-2</v>
      </c>
      <c r="O2318" s="312"/>
    </row>
    <row r="2319" spans="2:15" ht="15.75" hidden="1" x14ac:dyDescent="0.3">
      <c r="B2319" s="141"/>
      <c r="C2319" s="142"/>
      <c r="D2319" s="143"/>
      <c r="E2319" s="144"/>
      <c r="F2319" s="142"/>
      <c r="G2319" s="142"/>
      <c r="H2319" s="146"/>
      <c r="I2319" s="152"/>
      <c r="J2319" s="143"/>
      <c r="K2319" s="142"/>
      <c r="L2319" s="149"/>
      <c r="M2319" s="150"/>
      <c r="N2319" s="151"/>
      <c r="O2319" s="312"/>
    </row>
    <row r="2320" spans="2:15" hidden="1" x14ac:dyDescent="0.25">
      <c r="B2320" s="154" t="s">
        <v>145</v>
      </c>
      <c r="C2320" s="143">
        <f>1.95/1000</f>
        <v>1.9499999999999999E-3</v>
      </c>
      <c r="D2320" s="147">
        <f>+D2281+O2281</f>
        <v>334.90422845620168</v>
      </c>
      <c r="E2320" s="144" t="s">
        <v>117</v>
      </c>
      <c r="F2320" s="143">
        <v>401.35</v>
      </c>
      <c r="G2320" s="143">
        <f>75/1000</f>
        <v>7.4999999999999997E-2</v>
      </c>
      <c r="H2320" s="146">
        <f>+PI()*G2320^2/4</f>
        <v>4.4178646691106467E-3</v>
      </c>
      <c r="I2320" s="147">
        <f>+D2316+O2316</f>
        <v>335.1028364256822</v>
      </c>
      <c r="J2320" s="147">
        <f>+D2320</f>
        <v>334.90422845620168</v>
      </c>
      <c r="K2320" s="147">
        <f>+I2320-J2320</f>
        <v>0.19860796948051984</v>
      </c>
      <c r="L2320" s="262">
        <f>(-2*POWER(2*9.81*G2320*ABS(K2320)/F2320,0.5))*(LOG10(($D$2/(3.7*G2320))+((2.51*$D$3*POWER(F2320,0.5))/(G2320*POWER(2*9.81*G2320*ABS(K2320),0.5)))))</f>
        <v>0.15652787472779367</v>
      </c>
      <c r="M2320" s="146">
        <f>+IF(K2320&lt;0,-H2320*L2320,H2320*L2320)</f>
        <v>6.9151896749089698E-4</v>
      </c>
      <c r="N2320" s="142">
        <f>+M2320/K2320</f>
        <v>3.4818288979019223E-3</v>
      </c>
      <c r="O2320" s="311">
        <f>2*M2322/N2322</f>
        <v>6.1116726072652904E-5</v>
      </c>
    </row>
    <row r="2321" spans="2:15" hidden="1" x14ac:dyDescent="0.25">
      <c r="B2321" s="141"/>
      <c r="C2321" s="142"/>
      <c r="D2321" s="143"/>
      <c r="E2321" s="144" t="s">
        <v>167</v>
      </c>
      <c r="F2321" s="143">
        <v>249.85</v>
      </c>
      <c r="G2321" s="143">
        <f>75/1000</f>
        <v>7.4999999999999997E-2</v>
      </c>
      <c r="H2321" s="146">
        <f>+PI()*G2321^2/4</f>
        <v>4.4178646691106467E-3</v>
      </c>
      <c r="I2321" s="147">
        <f>+D2285+O2285</f>
        <v>335.25672214474872</v>
      </c>
      <c r="J2321" s="147">
        <f>+D2320</f>
        <v>334.90422845620168</v>
      </c>
      <c r="K2321" s="147">
        <f>+I2321-J2321</f>
        <v>0.35249368854704244</v>
      </c>
      <c r="L2321" s="142">
        <f>(-2*POWER(2*9.81*G2321*ABS(K2321)/F2321,0.5))*(LOG10(($D$2/(3.7*G2321))+((2.51*$D$3*POWER(F2321,0.5))/(G2321*POWER(2*9.81*G2321*ABS(K2321),0.5)))))</f>
        <v>0.28491061737402251</v>
      </c>
      <c r="M2321" s="146">
        <f>+IF(K2321&lt;0,-H2321*L2321,H2321*L2321)</f>
        <v>1.2586965503511959E-3</v>
      </c>
      <c r="N2321" s="142">
        <f>+M2321/K2321</f>
        <v>3.5708342907910398E-3</v>
      </c>
      <c r="O2321" s="311"/>
    </row>
    <row r="2322" spans="2:15" ht="15.75" hidden="1" x14ac:dyDescent="0.3">
      <c r="B2322" s="141"/>
      <c r="C2322" s="142"/>
      <c r="D2322" s="152"/>
      <c r="E2322" s="144"/>
      <c r="F2322" s="142"/>
      <c r="G2322" s="142"/>
      <c r="H2322" s="146"/>
      <c r="I2322" s="152"/>
      <c r="J2322" s="143"/>
      <c r="K2322" s="142"/>
      <c r="L2322" s="149" t="s">
        <v>166</v>
      </c>
      <c r="M2322" s="150">
        <f>+SUM(M2320:M2321)-C2320</f>
        <v>2.1551784209301525E-7</v>
      </c>
      <c r="N2322" s="151">
        <f>+SUM(N2320:N2321)</f>
        <v>7.0526631886929621E-3</v>
      </c>
      <c r="O2322" s="312"/>
    </row>
    <row r="2323" spans="2:15" hidden="1" x14ac:dyDescent="0.25">
      <c r="B2323" s="141"/>
      <c r="C2323" s="142"/>
      <c r="D2323" s="152"/>
      <c r="E2323" s="144"/>
      <c r="F2323" s="142"/>
      <c r="G2323" s="142"/>
      <c r="H2323" s="146"/>
      <c r="I2323" s="152"/>
      <c r="J2323" s="143"/>
      <c r="K2323" s="142"/>
      <c r="L2323" s="142"/>
      <c r="M2323" s="142"/>
      <c r="N2323" s="142"/>
      <c r="O2323" s="312"/>
    </row>
    <row r="2324" spans="2:15" hidden="1" x14ac:dyDescent="0.25">
      <c r="B2324" s="154" t="s">
        <v>146</v>
      </c>
      <c r="C2324" s="143">
        <f>4.52/1000</f>
        <v>4.5199999999999997E-3</v>
      </c>
      <c r="D2324" s="156">
        <f>+D2285+O2285</f>
        <v>335.25672214474872</v>
      </c>
      <c r="E2324" s="144" t="s">
        <v>112</v>
      </c>
      <c r="F2324" s="143">
        <v>401.36</v>
      </c>
      <c r="G2324" s="145">
        <f>110/1000</f>
        <v>0.11</v>
      </c>
      <c r="H2324" s="146">
        <f>+PI()*G2324^2/4</f>
        <v>9.5033177771091243E-3</v>
      </c>
      <c r="I2324" s="156">
        <f>+D2311+O2311</f>
        <v>335.29559140983423</v>
      </c>
      <c r="J2324" s="147">
        <f>+D2324</f>
        <v>335.25672214474872</v>
      </c>
      <c r="K2324" s="147">
        <f>+I2324-J2324</f>
        <v>3.8869265085509141E-2</v>
      </c>
      <c r="L2324" s="142">
        <f>(-2*POWER(2*9.81*G2324*ABS(K2324)/F2324,0.5))*(LOG10(($D$2/(3.7*G2324))+((2.51*$D$3*POWER(F2324,0.5))/(G2324*POWER(2*9.81*G2324*ABS(K2324),0.5)))))</f>
        <v>8.0858030354863664E-2</v>
      </c>
      <c r="M2324" s="146">
        <f>+IF(K2324&lt;0,-H2324*L2324,H2324*L2324)</f>
        <v>7.68419557293405E-4</v>
      </c>
      <c r="N2324" s="142">
        <f>+M2324/K2324</f>
        <v>1.9769335890528057E-2</v>
      </c>
      <c r="O2324" s="311">
        <f>2*M2328/N2328</f>
        <v>5.7461707365782605E-5</v>
      </c>
    </row>
    <row r="2325" spans="2:15" hidden="1" x14ac:dyDescent="0.25">
      <c r="B2325" s="141"/>
      <c r="C2325" s="142"/>
      <c r="D2325" s="152"/>
      <c r="E2325" s="144" t="s">
        <v>167</v>
      </c>
      <c r="F2325" s="143">
        <v>249.85</v>
      </c>
      <c r="G2325" s="145">
        <f>75/1000</f>
        <v>7.4999999999999997E-2</v>
      </c>
      <c r="H2325" s="146">
        <f>+PI()*G2325^2/4</f>
        <v>4.4178646691106467E-3</v>
      </c>
      <c r="I2325" s="156">
        <f>+D2320+O2320</f>
        <v>334.90428957292772</v>
      </c>
      <c r="J2325" s="147">
        <f>+D2324</f>
        <v>335.25672214474872</v>
      </c>
      <c r="K2325" s="147">
        <f>+I2325-J2325</f>
        <v>-0.35243257182099796</v>
      </c>
      <c r="L2325" s="142">
        <f>(-2*POWER(2*9.81*G2325*ABS(K2325)/F2325,0.5))*(LOG10(($D$2/(3.7*G2325))+((2.51*$D$3*POWER(F2325,0.5))/(G2325*POWER(2*9.81*G2325*ABS(K2325),0.5)))))</f>
        <v>0.28488251075620658</v>
      </c>
      <c r="M2325" s="146">
        <f>+IF(K2325&lt;0,-H2325*L2325,H2325*L2325)</f>
        <v>-1.2585723791173789E-3</v>
      </c>
      <c r="N2325" s="142">
        <f>+M2325/K2325</f>
        <v>3.5711011970727077E-3</v>
      </c>
      <c r="O2325" s="311"/>
    </row>
    <row r="2326" spans="2:15" hidden="1" x14ac:dyDescent="0.25">
      <c r="B2326" s="141"/>
      <c r="C2326" s="142"/>
      <c r="D2326" s="152"/>
      <c r="E2326" s="144" t="s">
        <v>140</v>
      </c>
      <c r="F2326" s="143">
        <v>298.01</v>
      </c>
      <c r="G2326" s="145">
        <f>63/1000</f>
        <v>6.3E-2</v>
      </c>
      <c r="H2326" s="146">
        <f>+PI()*G2326^2/4</f>
        <v>3.1172453105244723E-3</v>
      </c>
      <c r="I2326" s="156">
        <f>+D2291+O2291</f>
        <v>335.21783081248452</v>
      </c>
      <c r="J2326" s="147">
        <f>+D2324</f>
        <v>335.25672214474872</v>
      </c>
      <c r="K2326" s="147">
        <f>+I2326-J2326</f>
        <v>-3.8891332264199718E-2</v>
      </c>
      <c r="L2326" s="142">
        <f>(-2*POWER(2*9.81*G2326*ABS(K2326)/F2326,0.5))*(LOG10(($D$2/(3.7*G2326))+((2.51*$D$3*POWER(F2326,0.5))/(G2326*POWER(2*9.81*G2326*ABS(K2326),0.5)))))</f>
        <v>6.3460645910869501E-2</v>
      </c>
      <c r="M2326" s="146">
        <f>+IF(K2326&lt;0,-H2326*L2326,H2326*L2326)</f>
        <v>-1.9782240086851197E-4</v>
      </c>
      <c r="N2326" s="142">
        <f>+M2326/K2326</f>
        <v>5.0865421509515016E-3</v>
      </c>
      <c r="O2326" s="311"/>
    </row>
    <row r="2327" spans="2:15" hidden="1" x14ac:dyDescent="0.25">
      <c r="B2327" s="141"/>
      <c r="C2327" s="142"/>
      <c r="D2327" s="142"/>
      <c r="E2327" s="144" t="s">
        <v>168</v>
      </c>
      <c r="F2327" s="143">
        <v>184.94</v>
      </c>
      <c r="G2327" s="145">
        <f>110/1000</f>
        <v>0.11</v>
      </c>
      <c r="H2327" s="146">
        <f>+PI()*G2327^2/4</f>
        <v>9.5033177771091243E-3</v>
      </c>
      <c r="I2327" s="156">
        <f>+D2299+O2299</f>
        <v>335.77532134726164</v>
      </c>
      <c r="J2327" s="147">
        <f>+D2324</f>
        <v>335.25672214474872</v>
      </c>
      <c r="K2327" s="147">
        <f>+I2327-J2327</f>
        <v>0.51859920251291669</v>
      </c>
      <c r="L2327" s="142">
        <f>(-2*POWER(2*9.81*G2327*ABS(K2327)/F2327,0.5))*(LOG10(($D$2/(3.7*G2327))+((2.51*$D$3*POWER(F2327,0.5))/(G2327*POWER(2*9.81*G2327*ABS(K2327),0.5)))))</f>
        <v>0.54813283780554078</v>
      </c>
      <c r="M2327" s="146">
        <f>+IF(K2327&lt;0,-H2327*L2327,H2327*L2327)</f>
        <v>5.209080541734668E-3</v>
      </c>
      <c r="N2327" s="142">
        <f>+M2327/K2327</f>
        <v>1.004452092578165E-2</v>
      </c>
      <c r="O2327" s="311"/>
    </row>
    <row r="2328" spans="2:15" ht="15.75" hidden="1" x14ac:dyDescent="0.3">
      <c r="B2328" s="141"/>
      <c r="C2328" s="142"/>
      <c r="D2328" s="142"/>
      <c r="E2328" s="142"/>
      <c r="F2328" s="142"/>
      <c r="G2328" s="142"/>
      <c r="H2328" s="146"/>
      <c r="I2328" s="152"/>
      <c r="J2328" s="143"/>
      <c r="K2328" s="142"/>
      <c r="L2328" s="149" t="s">
        <v>166</v>
      </c>
      <c r="M2328" s="150">
        <f>+SUM(M2324:M2327)-C2324</f>
        <v>1.1053190421828063E-6</v>
      </c>
      <c r="N2328" s="151">
        <f>+SUM(N2324:N2327)</f>
        <v>3.8471500164333913E-2</v>
      </c>
      <c r="O2328" s="312"/>
    </row>
    <row r="2329" spans="2:15" hidden="1" x14ac:dyDescent="0.25">
      <c r="B2329" s="141"/>
      <c r="C2329" s="142"/>
      <c r="D2329" s="142"/>
      <c r="E2329" s="142"/>
      <c r="F2329" s="142"/>
      <c r="G2329" s="142"/>
      <c r="H2329" s="146"/>
      <c r="I2329" s="142"/>
      <c r="J2329" s="143"/>
      <c r="K2329" s="142"/>
      <c r="L2329" s="142"/>
      <c r="M2329" s="142"/>
      <c r="N2329" s="142"/>
      <c r="O2329" s="312"/>
    </row>
    <row r="2330" spans="2:15" hidden="1" x14ac:dyDescent="0.25">
      <c r="B2330" s="154" t="s">
        <v>147</v>
      </c>
      <c r="C2330" s="142">
        <f>0.79/1000</f>
        <v>7.9000000000000001E-4</v>
      </c>
      <c r="D2330" s="147">
        <f>+D2291+O2291</f>
        <v>335.21783081248452</v>
      </c>
      <c r="E2330" s="144" t="s">
        <v>140</v>
      </c>
      <c r="F2330" s="143">
        <v>298.01</v>
      </c>
      <c r="G2330" s="143">
        <f>63/1000</f>
        <v>6.3E-2</v>
      </c>
      <c r="H2330" s="146">
        <f>+PI()*G2330^2/4</f>
        <v>3.1172453105244723E-3</v>
      </c>
      <c r="I2330" s="147">
        <f>+D2324+O2324</f>
        <v>335.25677960645606</v>
      </c>
      <c r="J2330" s="147">
        <f>+D2330</f>
        <v>335.21783081248452</v>
      </c>
      <c r="K2330" s="147">
        <f>+I2330-J2330</f>
        <v>3.8948793971542273E-2</v>
      </c>
      <c r="L2330" s="142">
        <f>(-2*POWER(2*9.81*G2330*ABS(K2330)/F2330,0.5))*(LOG10(($D$2/(3.7*G2330))+((2.51*$D$3*POWER(F2330,0.5))/(G2330*POWER(2*9.81*G2330*ABS(K2330),0.5)))))</f>
        <v>6.3515643124891538E-2</v>
      </c>
      <c r="M2330" s="146">
        <f>+IF(K2330&lt;0,-H2330*L2330,H2330*L2330)</f>
        <v>1.9799384067601409E-4</v>
      </c>
      <c r="N2330" s="142">
        <f>+M2330/K2330</f>
        <v>5.083439575065591E-3</v>
      </c>
      <c r="O2330" s="311">
        <f>2*M2332/N2332</f>
        <v>5.796450530100435E-5</v>
      </c>
    </row>
    <row r="2331" spans="2:15" hidden="1" x14ac:dyDescent="0.25">
      <c r="B2331" s="141"/>
      <c r="C2331" s="142"/>
      <c r="D2331" s="142"/>
      <c r="E2331" s="144" t="s">
        <v>169</v>
      </c>
      <c r="F2331" s="143">
        <v>119.71</v>
      </c>
      <c r="G2331" s="143">
        <f>63/1000</f>
        <v>6.3E-2</v>
      </c>
      <c r="H2331" s="146">
        <f>+PI()*G2331^2/4</f>
        <v>3.1172453105244723E-3</v>
      </c>
      <c r="I2331" s="147">
        <f>+D2295+O2295</f>
        <v>335.32125188515028</v>
      </c>
      <c r="J2331" s="147">
        <f>+D2330</f>
        <v>335.21783081248452</v>
      </c>
      <c r="K2331" s="147">
        <f>+I2331-J2331</f>
        <v>0.1034210726657534</v>
      </c>
      <c r="L2331" s="142">
        <f>(-2*POWER(2*9.81*G2331*ABS(K2331)/F2331,0.5))*(LOG10(($D$2/(3.7*G2331))+((2.51*$D$3*POWER(F2331,0.5))/(G2331*POWER(2*9.81*G2331*ABS(K2331),0.5)))))</f>
        <v>0.19001375213560184</v>
      </c>
      <c r="M2331" s="146">
        <f>+IF(K2331&lt;0,-H2331*L2331,H2331*L2331)</f>
        <v>5.9231947777986429E-4</v>
      </c>
      <c r="N2331" s="142">
        <f>+M2331/K2331</f>
        <v>5.727261016661293E-3</v>
      </c>
      <c r="O2331" s="311"/>
    </row>
    <row r="2332" spans="2:15" ht="15.75" hidden="1" x14ac:dyDescent="0.3">
      <c r="B2332" s="141"/>
      <c r="C2332" s="142"/>
      <c r="D2332" s="142"/>
      <c r="E2332" s="142"/>
      <c r="F2332" s="142"/>
      <c r="G2332" s="142"/>
      <c r="H2332" s="146"/>
      <c r="I2332" s="142"/>
      <c r="J2332" s="142"/>
      <c r="K2332" s="142"/>
      <c r="L2332" s="149" t="s">
        <v>166</v>
      </c>
      <c r="M2332" s="150">
        <f>+SUM(M2330:M2331)-C2330</f>
        <v>3.133184558783619E-7</v>
      </c>
      <c r="N2332" s="151">
        <f>+SUM(N2330:N2331)</f>
        <v>1.0810700591726884E-2</v>
      </c>
      <c r="O2332" s="312"/>
    </row>
    <row r="2333" spans="2:15" hidden="1" x14ac:dyDescent="0.25">
      <c r="B2333" s="141"/>
      <c r="C2333" s="142"/>
      <c r="D2333" s="142"/>
      <c r="E2333" s="142"/>
      <c r="F2333" s="142"/>
      <c r="G2333" s="142"/>
      <c r="H2333" s="146"/>
      <c r="I2333" s="142"/>
      <c r="J2333" s="142"/>
      <c r="K2333" s="142"/>
      <c r="L2333" s="142"/>
      <c r="M2333" s="142"/>
      <c r="N2333" s="142"/>
      <c r="O2333" s="312"/>
    </row>
    <row r="2334" spans="2:15" hidden="1" x14ac:dyDescent="0.25">
      <c r="B2334" s="154" t="s">
        <v>148</v>
      </c>
      <c r="C2334" s="142">
        <f>0.76/1000</f>
        <v>7.6000000000000004E-4</v>
      </c>
      <c r="D2334" s="147">
        <f>+D2295+O2295</f>
        <v>335.32125188515028</v>
      </c>
      <c r="E2334" s="144" t="s">
        <v>169</v>
      </c>
      <c r="F2334" s="143">
        <v>119.71</v>
      </c>
      <c r="G2334" s="143">
        <f>63/1000</f>
        <v>6.3E-2</v>
      </c>
      <c r="H2334" s="146">
        <f>+PI()*G2334^2/4</f>
        <v>3.1172453105244723E-3</v>
      </c>
      <c r="I2334" s="147">
        <f>+D2330+O2330</f>
        <v>335.21788877698981</v>
      </c>
      <c r="J2334" s="261">
        <f>+D2334</f>
        <v>335.32125188515028</v>
      </c>
      <c r="K2334" s="147">
        <f>+I2334-J2334</f>
        <v>-0.10336310816046534</v>
      </c>
      <c r="L2334" s="142">
        <f>(-2*POWER(2*9.81*G2334*ABS(K2334)/F2334,0.5))*(LOG10(($D$2/(3.7*G2334))+((2.51*$D$3*POWER(F2334,0.5))/(G2334*POWER(2*9.81*G2334*ABS(K2334),0.5)))))</f>
        <v>0.18995258322552011</v>
      </c>
      <c r="M2334" s="146">
        <f>+IF(K2334&lt;0,-H2334*L2334,H2334*L2334)</f>
        <v>-5.9212879928176212E-4</v>
      </c>
      <c r="N2334" s="142">
        <f>+M2334/K2334</f>
        <v>5.728628035860878E-3</v>
      </c>
      <c r="O2334" s="311">
        <f>2*M2336/N2336</f>
        <v>5.4736045985945513E-5</v>
      </c>
    </row>
    <row r="2335" spans="2:15" hidden="1" x14ac:dyDescent="0.25">
      <c r="B2335" s="141"/>
      <c r="C2335" s="142"/>
      <c r="D2335" s="142"/>
      <c r="E2335" s="144" t="s">
        <v>122</v>
      </c>
      <c r="F2335" s="143">
        <v>283.68</v>
      </c>
      <c r="G2335" s="143">
        <f>75/1000</f>
        <v>7.4999999999999997E-2</v>
      </c>
      <c r="H2335" s="146">
        <f>+PI()*G2335^2/4</f>
        <v>4.4178646691106467E-3</v>
      </c>
      <c r="I2335" s="147">
        <f>+D2299+O2299</f>
        <v>335.77532134726164</v>
      </c>
      <c r="J2335" s="261">
        <f>+D2334</f>
        <v>335.32125188515028</v>
      </c>
      <c r="K2335" s="147">
        <f>+I2335-J2335</f>
        <v>0.45406946211136301</v>
      </c>
      <c r="L2335" s="262">
        <f>(-2*POWER(2*9.81*G2335*ABS(K2335)/F2335,0.5))*(LOG10(($D$2/(3.7*G2335))+((2.51*$D$3*POWER(F2335,0.5))/(G2335*POWER(2*9.81*G2335*ABS(K2335),0.5)))))</f>
        <v>0.30611329062841336</v>
      </c>
      <c r="M2335" s="146">
        <f>+IF(K2335&lt;0,-H2335*L2335,H2335*L2335)</f>
        <v>1.3523670914124667E-3</v>
      </c>
      <c r="N2335" s="142">
        <f>+M2335/K2335</f>
        <v>2.97832645499686E-3</v>
      </c>
      <c r="O2335" s="311"/>
    </row>
    <row r="2336" spans="2:15" ht="15.75" hidden="1" x14ac:dyDescent="0.3">
      <c r="B2336" s="141"/>
      <c r="C2336" s="142"/>
      <c r="D2336" s="142"/>
      <c r="E2336" s="142"/>
      <c r="F2336" s="142"/>
      <c r="G2336" s="142"/>
      <c r="H2336" s="142"/>
      <c r="I2336" s="142"/>
      <c r="J2336" s="142"/>
      <c r="K2336" s="142"/>
      <c r="L2336" s="149" t="s">
        <v>166</v>
      </c>
      <c r="M2336" s="150">
        <f>+SUM(M2334:M2335)-C2334</f>
        <v>2.3829213070456195E-7</v>
      </c>
      <c r="N2336" s="151">
        <f>+SUM(N2334:N2335)</f>
        <v>8.7069544908577375E-3</v>
      </c>
      <c r="O2336" s="312"/>
    </row>
    <row r="2337" spans="2:15" hidden="1" x14ac:dyDescent="0.25">
      <c r="B2337" s="154"/>
      <c r="C2337" s="142"/>
      <c r="D2337" s="142"/>
      <c r="E2337" s="142"/>
      <c r="F2337" s="142"/>
      <c r="G2337" s="142"/>
      <c r="H2337" s="142"/>
      <c r="I2337" s="142"/>
      <c r="J2337" s="142"/>
      <c r="K2337" s="142"/>
      <c r="L2337" s="142"/>
      <c r="M2337" s="142"/>
      <c r="N2337" s="142"/>
      <c r="O2337" s="312"/>
    </row>
    <row r="2338" spans="2:15" hidden="1" x14ac:dyDescent="0.25">
      <c r="B2338" s="154" t="s">
        <v>142</v>
      </c>
      <c r="C2338" s="142">
        <f>3.71/1000</f>
        <v>3.7099999999999998E-3</v>
      </c>
      <c r="D2338" s="147">
        <f>+D2299+O2299</f>
        <v>335.77532134726164</v>
      </c>
      <c r="E2338" s="144" t="s">
        <v>168</v>
      </c>
      <c r="F2338" s="143">
        <v>184.94</v>
      </c>
      <c r="G2338" s="145">
        <f>110/1000</f>
        <v>0.11</v>
      </c>
      <c r="H2338" s="146">
        <f>+PI()*G2338^2/4</f>
        <v>9.5033177771091243E-3</v>
      </c>
      <c r="I2338" s="147">
        <f>+D2324+O2324</f>
        <v>335.25677960645606</v>
      </c>
      <c r="J2338" s="261">
        <f>+D2338</f>
        <v>335.77532134726164</v>
      </c>
      <c r="K2338" s="147">
        <f>+I2338-J2338</f>
        <v>-0.51854174080557414</v>
      </c>
      <c r="L2338" s="262">
        <f>(-2*POWER(2*9.81*G2338*ABS(K2338)/F2338,0.5))*(LOG10(($D$2/(3.7*G2338))+((2.51*$D$3*POWER(F2338,0.5))/(G2338*POWER(2*9.81*G2338*ABS(K2338),0.5)))))</f>
        <v>0.54809877242328864</v>
      </c>
      <c r="M2338" s="146">
        <f>+IF(K2338&lt;0,-H2338*L2338,H2338*L2338)</f>
        <v>-5.2087568075819268E-3</v>
      </c>
      <c r="N2338" s="142">
        <f>+M2338/K2338</f>
        <v>1.0045009683289771E-2</v>
      </c>
      <c r="O2338" s="311">
        <f>2*M2341/N2341</f>
        <v>4.6057826460903528E-5</v>
      </c>
    </row>
    <row r="2339" spans="2:15" hidden="1" x14ac:dyDescent="0.25">
      <c r="B2339" s="141"/>
      <c r="C2339" s="142"/>
      <c r="D2339" s="142"/>
      <c r="E2339" s="144" t="s">
        <v>171</v>
      </c>
      <c r="F2339" s="143">
        <v>283.68</v>
      </c>
      <c r="G2339" s="143">
        <f>75/1000</f>
        <v>7.4999999999999997E-2</v>
      </c>
      <c r="H2339" s="146">
        <f>+PI()*G2339^2/4</f>
        <v>4.4178646691106467E-3</v>
      </c>
      <c r="I2339" s="147">
        <f>+D2334+O2334</f>
        <v>335.32130662119624</v>
      </c>
      <c r="J2339" s="261">
        <f>+D2338</f>
        <v>335.77532134726164</v>
      </c>
      <c r="K2339" s="147">
        <f>+I2339-J2339</f>
        <v>-0.45401472606539528</v>
      </c>
      <c r="L2339" s="262">
        <f>(-2*POWER(2*9.81*G2339*ABS(K2339)/F2339,0.5))*(LOG10(($D$2/(3.7*G2339))+((2.51*$D$3*POWER(F2339,0.5))/(G2339*POWER(2*9.81*G2339*ABS(K2339),0.5)))))</f>
        <v>0.30609231859126512</v>
      </c>
      <c r="M2339" s="146">
        <f>+IF(K2339&lt;0,-H2339*L2339,H2339*L2339)</f>
        <v>-1.3522744397905101E-3</v>
      </c>
      <c r="N2339" s="142">
        <f>+M2339/K2339</f>
        <v>2.9784814503918348E-3</v>
      </c>
      <c r="O2339" s="311"/>
    </row>
    <row r="2340" spans="2:15" hidden="1" x14ac:dyDescent="0.25">
      <c r="B2340" s="141"/>
      <c r="C2340" s="142"/>
      <c r="D2340" s="142"/>
      <c r="E2340" s="144" t="s">
        <v>170</v>
      </c>
      <c r="F2340" s="143">
        <v>372.26</v>
      </c>
      <c r="G2340" s="145">
        <f>110/1000</f>
        <v>0.11</v>
      </c>
      <c r="H2340" s="146">
        <f>+PI()*G2340^2/4</f>
        <v>9.5033177771091243E-3</v>
      </c>
      <c r="I2340" s="147">
        <v>339.29610096713299</v>
      </c>
      <c r="J2340" s="261">
        <f>+D2338</f>
        <v>335.77532134726164</v>
      </c>
      <c r="K2340" s="147">
        <f>+I2340-J2340</f>
        <v>3.5207796198713481</v>
      </c>
      <c r="L2340" s="262">
        <f>(-2*POWER(2*9.81*G2340*ABS(K2340)/F2340,0.5))*(LOG10(($D$2/(3.7*G2340))+((2.51*$D$3*POWER(F2340,0.5))/(G2340*POWER(2*9.81*G2340*ABS(K2340),0.5)))))</f>
        <v>1.0808223600288651</v>
      </c>
      <c r="M2340" s="146">
        <f>+IF(K2340&lt;0,-H2340*L2340,H2340*L2340)</f>
        <v>1.0271398347959352E-2</v>
      </c>
      <c r="N2340" s="142">
        <f>+M2340/K2340</f>
        <v>2.91736474784942E-3</v>
      </c>
      <c r="O2340" s="311"/>
    </row>
    <row r="2341" spans="2:15" ht="16.5" hidden="1" thickBot="1" x14ac:dyDescent="0.35">
      <c r="B2341" s="299"/>
      <c r="C2341" s="300"/>
      <c r="D2341" s="300"/>
      <c r="E2341" s="300"/>
      <c r="F2341" s="300"/>
      <c r="G2341" s="300"/>
      <c r="H2341" s="300"/>
      <c r="I2341" s="300"/>
      <c r="J2341" s="300"/>
      <c r="K2341" s="300"/>
      <c r="L2341" s="301" t="s">
        <v>166</v>
      </c>
      <c r="M2341" s="302">
        <f>+SUM(M2338:M2340)-C2338</f>
        <v>3.6710058691491465E-7</v>
      </c>
      <c r="N2341" s="303">
        <f>+SUM(N2338:N2340)</f>
        <v>1.5940855881531026E-2</v>
      </c>
      <c r="O2341" s="313"/>
    </row>
    <row r="2342" spans="2:15" hidden="1" x14ac:dyDescent="0.25"/>
    <row r="2343" spans="2:15" ht="15.75" hidden="1" thickBot="1" x14ac:dyDescent="0.3"/>
    <row r="2344" spans="2:15" ht="15.75" hidden="1" thickBot="1" x14ac:dyDescent="0.3">
      <c r="B2344" s="131">
        <f>+B2305+1</f>
        <v>61</v>
      </c>
      <c r="D2344" s="297"/>
    </row>
    <row r="2345" spans="2:15" ht="32.25" hidden="1" thickBot="1" x14ac:dyDescent="0.3">
      <c r="B2345" s="125" t="s">
        <v>151</v>
      </c>
      <c r="C2345" s="298" t="s">
        <v>161</v>
      </c>
      <c r="D2345" s="298" t="s">
        <v>153</v>
      </c>
      <c r="E2345" s="125" t="s">
        <v>152</v>
      </c>
      <c r="F2345" s="125" t="s">
        <v>78</v>
      </c>
      <c r="G2345" s="125" t="s">
        <v>115</v>
      </c>
      <c r="H2345" s="125" t="s">
        <v>154</v>
      </c>
      <c r="I2345" s="125" t="s">
        <v>155</v>
      </c>
      <c r="J2345" s="125" t="s">
        <v>156</v>
      </c>
      <c r="K2345" s="125" t="s">
        <v>157</v>
      </c>
      <c r="L2345" s="125" t="s">
        <v>82</v>
      </c>
      <c r="M2345" s="125" t="s">
        <v>164</v>
      </c>
      <c r="N2345" s="125" t="s">
        <v>158</v>
      </c>
      <c r="O2345" s="309" t="s">
        <v>165</v>
      </c>
    </row>
    <row r="2346" spans="2:15" hidden="1" x14ac:dyDescent="0.25">
      <c r="B2346" s="132" t="s">
        <v>127</v>
      </c>
      <c r="C2346" s="133">
        <f>2.97/1000</f>
        <v>2.97E-3</v>
      </c>
      <c r="D2346" s="134">
        <f>+D2307+O2307</f>
        <v>336.46403032082242</v>
      </c>
      <c r="E2346" s="135" t="s">
        <v>110</v>
      </c>
      <c r="F2346" s="136">
        <v>310.83</v>
      </c>
      <c r="G2346" s="137">
        <f>110/1000</f>
        <v>0.11</v>
      </c>
      <c r="H2346" s="138">
        <f>+PI()*G2346^2/4</f>
        <v>9.5033177771091243E-3</v>
      </c>
      <c r="I2346" s="134">
        <v>339.29610096713299</v>
      </c>
      <c r="J2346" s="134">
        <f>+D2346</f>
        <v>336.46403032082242</v>
      </c>
      <c r="K2346" s="134">
        <f>+I2346-J2346</f>
        <v>2.8320706463105694</v>
      </c>
      <c r="L2346" s="133">
        <f>(-2*POWER(2*9.81*G2346*ABS(K2346)/F2346,0.5))*(LOG10(($D$2/(3.7*G2346))+((2.51*$D$3*POWER(F2346,0.5))/(G2346*POWER(2*9.81*G2346*ABS(K2346),0.5)))))</f>
        <v>1.0586140409797475</v>
      </c>
      <c r="M2346" s="139">
        <f>+IF(K2346&lt;0,-H2346*L2346,H2346*L2346)</f>
        <v>1.0060345634740162E-2</v>
      </c>
      <c r="N2346" s="133">
        <f>+M2346/K2346</f>
        <v>3.5522933186169282E-3</v>
      </c>
      <c r="O2346" s="310">
        <f>2*M2348/N2348</f>
        <v>3.7604913466324054E-5</v>
      </c>
    </row>
    <row r="2347" spans="2:15" hidden="1" x14ac:dyDescent="0.25">
      <c r="B2347" s="141"/>
      <c r="C2347" s="142"/>
      <c r="D2347" s="143"/>
      <c r="E2347" s="144" t="s">
        <v>138</v>
      </c>
      <c r="F2347" s="143">
        <v>240.22</v>
      </c>
      <c r="G2347" s="145">
        <f>110/1000</f>
        <v>0.11</v>
      </c>
      <c r="H2347" s="146">
        <f>+PI()*G2347^2/4</f>
        <v>9.5033177771091243E-3</v>
      </c>
      <c r="I2347" s="147">
        <f>+D2311+O2311</f>
        <v>335.29559140983423</v>
      </c>
      <c r="J2347" s="147">
        <f>+D2346</f>
        <v>336.46403032082242</v>
      </c>
      <c r="K2347" s="147">
        <f>+I2347-J2347</f>
        <v>-1.1684389109881863</v>
      </c>
      <c r="L2347" s="142">
        <f>(-2*POWER(2*9.81*G2347*ABS(K2347)/F2347,0.5))*(LOG10(($D$2/(3.7*G2347))+((2.51*$D$3*POWER(F2347,0.5))/(G2347*POWER(2*9.81*G2347*ABS(K2347),0.5)))))</f>
        <v>0.7460725732463066</v>
      </c>
      <c r="M2347" s="146">
        <f>+IF(K2347&lt;0,-H2347*L2347,H2347*L2347)</f>
        <v>-7.0901647483451744E-3</v>
      </c>
      <c r="N2347" s="142">
        <f>+M2347/K2347</f>
        <v>6.068066273442395E-3</v>
      </c>
      <c r="O2347" s="311"/>
    </row>
    <row r="2348" spans="2:15" ht="15.75" hidden="1" x14ac:dyDescent="0.3">
      <c r="B2348" s="141"/>
      <c r="C2348" s="142"/>
      <c r="D2348" s="143"/>
      <c r="E2348" s="144"/>
      <c r="F2348" s="143"/>
      <c r="G2348" s="145"/>
      <c r="H2348" s="146"/>
      <c r="I2348" s="147"/>
      <c r="J2348" s="147"/>
      <c r="K2348" s="147"/>
      <c r="L2348" s="149" t="s">
        <v>166</v>
      </c>
      <c r="M2348" s="150">
        <f>+SUM(M2346:M2347)-C2346</f>
        <v>1.8088639498715572E-7</v>
      </c>
      <c r="N2348" s="151">
        <f>+SUM(N2346:N2347)</f>
        <v>9.6203595920593236E-3</v>
      </c>
      <c r="O2348" s="311"/>
    </row>
    <row r="2349" spans="2:15" hidden="1" x14ac:dyDescent="0.25">
      <c r="B2349" s="141"/>
      <c r="C2349" s="142"/>
      <c r="D2349" s="143"/>
      <c r="E2349" s="144"/>
      <c r="F2349" s="142"/>
      <c r="G2349" s="142"/>
      <c r="H2349" s="146"/>
      <c r="I2349" s="152"/>
      <c r="J2349" s="142"/>
      <c r="K2349" s="142"/>
      <c r="L2349" s="142"/>
      <c r="M2349" s="142"/>
      <c r="N2349" s="142"/>
      <c r="O2349" s="312"/>
    </row>
    <row r="2350" spans="2:15" hidden="1" x14ac:dyDescent="0.25">
      <c r="B2350" s="154" t="s">
        <v>128</v>
      </c>
      <c r="C2350" s="142">
        <f>3.73/1000</f>
        <v>3.7299999999999998E-3</v>
      </c>
      <c r="D2350" s="147">
        <f>+D2311+O2311</f>
        <v>335.29559140983423</v>
      </c>
      <c r="E2350" s="144" t="s">
        <v>138</v>
      </c>
      <c r="F2350" s="143">
        <v>240.22</v>
      </c>
      <c r="G2350" s="155">
        <f>110/1000</f>
        <v>0.11</v>
      </c>
      <c r="H2350" s="146">
        <f>+PI()*G2350^2/4</f>
        <v>9.5033177771091243E-3</v>
      </c>
      <c r="I2350" s="156">
        <f>+D2346+O2346</f>
        <v>336.46406792573589</v>
      </c>
      <c r="J2350" s="147">
        <f>+D2350</f>
        <v>335.29559140983423</v>
      </c>
      <c r="K2350" s="147">
        <f>+I2350-J2350</f>
        <v>1.1684765159016592</v>
      </c>
      <c r="L2350" s="142">
        <f>(-2*POWER(2*9.81*G2350*ABS(K2350)/F2350,0.5))*(LOG10(($D$2/(3.7*G2350))+((2.51*$D$3*POWER(F2350,0.5))/(G2350*POWER(2*9.81*G2350*ABS(K2350),0.5)))))</f>
        <v>0.74608598790331093</v>
      </c>
      <c r="M2350" s="146">
        <f>+IF(K2350&lt;0,-H2350*L2350,H2350*L2350)</f>
        <v>7.0902922320935577E-3</v>
      </c>
      <c r="N2350" s="142">
        <f>+M2350/K2350</f>
        <v>6.0679800882624561E-3</v>
      </c>
      <c r="O2350" s="311">
        <f>2*M2353/N2353</f>
        <v>5.4964253430520619E-5</v>
      </c>
    </row>
    <row r="2351" spans="2:15" hidden="1" x14ac:dyDescent="0.25">
      <c r="B2351" s="141"/>
      <c r="C2351" s="142"/>
      <c r="D2351" s="143"/>
      <c r="E2351" s="144" t="s">
        <v>139</v>
      </c>
      <c r="F2351" s="147">
        <v>237.3</v>
      </c>
      <c r="G2351" s="155">
        <f>110/1000</f>
        <v>0.11</v>
      </c>
      <c r="H2351" s="146">
        <f>+PI()*G2351^2/4</f>
        <v>9.5033177771091243E-3</v>
      </c>
      <c r="I2351" s="156">
        <f>+D2316+O2316</f>
        <v>335.1028364256822</v>
      </c>
      <c r="J2351" s="147">
        <f>+D2350</f>
        <v>335.29559140983423</v>
      </c>
      <c r="K2351" s="147">
        <f>+I2351-J2351</f>
        <v>-0.19275498415203174</v>
      </c>
      <c r="L2351" s="142">
        <f>(-2*POWER(2*9.81*G2351*ABS(K2351)/F2351,0.5))*(LOG10(($D$2/(3.7*G2351))+((2.51*$D$3*POWER(F2351,0.5))/(G2351*POWER(2*9.81*G2351*ABS(K2351),0.5)))))</f>
        <v>0.27268887142650106</v>
      </c>
      <c r="M2351" s="146">
        <f>+IF(K2351&lt;0,-H2351*L2351,H2351*L2351)</f>
        <v>-2.591448999447292E-3</v>
      </c>
      <c r="N2351" s="142">
        <f>+M2351/K2351</f>
        <v>1.3444264545726801E-2</v>
      </c>
      <c r="O2351" s="311"/>
    </row>
    <row r="2352" spans="2:15" hidden="1" x14ac:dyDescent="0.25">
      <c r="B2352" s="141"/>
      <c r="C2352" s="142"/>
      <c r="D2352" s="143"/>
      <c r="E2352" s="144" t="s">
        <v>112</v>
      </c>
      <c r="F2352" s="143">
        <v>401.36</v>
      </c>
      <c r="G2352" s="155">
        <f>110/1000</f>
        <v>0.11</v>
      </c>
      <c r="H2352" s="146">
        <f>+PI()*G2352^2/4</f>
        <v>9.5033177771091243E-3</v>
      </c>
      <c r="I2352" s="156">
        <f>+D2324+O2324</f>
        <v>335.25677960645606</v>
      </c>
      <c r="J2352" s="147">
        <f>+D2350</f>
        <v>335.29559140983423</v>
      </c>
      <c r="K2352" s="147">
        <f>+I2352-J2352</f>
        <v>-3.8811803378166587E-2</v>
      </c>
      <c r="L2352" s="142">
        <f>(-2*POWER(2*9.81*G2352*ABS(K2352)/F2352,0.5))*(LOG10(($D$2/(3.7*G2352))+((2.51*$D$3*POWER(F2352,0.5))/(G2352*POWER(2*9.81*G2352*ABS(K2352),0.5)))))</f>
        <v>8.0788980181254202E-2</v>
      </c>
      <c r="M2352" s="146">
        <f>+IF(K2352&lt;0,-H2352*L2352,H2352*L2352)</f>
        <v>-7.677633515510298E-4</v>
      </c>
      <c r="N2352" s="142">
        <f>+M2352/K2352</f>
        <v>1.9781697440602097E-2</v>
      </c>
      <c r="O2352" s="311"/>
    </row>
    <row r="2353" spans="2:15" ht="15.75" hidden="1" x14ac:dyDescent="0.3">
      <c r="B2353" s="141"/>
      <c r="C2353" s="142"/>
      <c r="D2353" s="143"/>
      <c r="E2353" s="144"/>
      <c r="F2353" s="143"/>
      <c r="G2353" s="155"/>
      <c r="H2353" s="146"/>
      <c r="I2353" s="156"/>
      <c r="J2353" s="147"/>
      <c r="K2353" s="147"/>
      <c r="L2353" s="149" t="s">
        <v>166</v>
      </c>
      <c r="M2353" s="150">
        <f>+SUM(M2350:M2352)-C2350</f>
        <v>1.0798810952360183E-6</v>
      </c>
      <c r="N2353" s="151">
        <f>+SUM(N2350:N2352)</f>
        <v>3.9293942074591359E-2</v>
      </c>
      <c r="O2353" s="312"/>
    </row>
    <row r="2354" spans="2:15" hidden="1" x14ac:dyDescent="0.25">
      <c r="B2354" s="141"/>
      <c r="C2354" s="142"/>
      <c r="D2354" s="143"/>
      <c r="E2354" s="144"/>
      <c r="F2354" s="142"/>
      <c r="G2354" s="142"/>
      <c r="H2354" s="146"/>
      <c r="I2354" s="152"/>
      <c r="J2354" s="143"/>
      <c r="K2354" s="142"/>
      <c r="L2354" s="142"/>
      <c r="M2354" s="142"/>
      <c r="N2354" s="142"/>
      <c r="O2354" s="312"/>
    </row>
    <row r="2355" spans="2:15" hidden="1" x14ac:dyDescent="0.25">
      <c r="B2355" s="154" t="s">
        <v>141</v>
      </c>
      <c r="C2355" s="179">
        <f>1.9/1000</f>
        <v>1.9E-3</v>
      </c>
      <c r="D2355" s="147">
        <f>+D2316+O2316</f>
        <v>335.1028364256822</v>
      </c>
      <c r="E2355" s="144" t="s">
        <v>139</v>
      </c>
      <c r="F2355" s="147">
        <v>237.3</v>
      </c>
      <c r="G2355" s="155">
        <f>110/1000</f>
        <v>0.11</v>
      </c>
      <c r="H2355" s="146">
        <f>+PI()*G2355^2/4</f>
        <v>9.5033177771091243E-3</v>
      </c>
      <c r="I2355" s="156">
        <f>+D2350+O2350</f>
        <v>335.29564637408765</v>
      </c>
      <c r="J2355" s="147">
        <f>+D2355</f>
        <v>335.1028364256822</v>
      </c>
      <c r="K2355" s="147">
        <f>+I2355-J2355</f>
        <v>0.19280994840545418</v>
      </c>
      <c r="L2355" s="142">
        <f>(-2*POWER(2*9.81*G2355*ABS(K2355)/F2355,0.5))*(LOG10(($D$2/(3.7*G2355))+((2.51*$D$3*POWER(F2355,0.5))/(G2355*POWER(2*9.81*G2355*ABS(K2355),0.5)))))</f>
        <v>0.27273289802177547</v>
      </c>
      <c r="M2355" s="146">
        <f>+IF(K2355&lt;0,-H2355*L2355,H2355*L2355)</f>
        <v>2.5918673981728288E-3</v>
      </c>
      <c r="N2355" s="142">
        <f>+M2355/K2355</f>
        <v>1.3442602000610827E-2</v>
      </c>
      <c r="O2355" s="311">
        <f>2*M2357/N2357</f>
        <v>5.5622428326534191E-5</v>
      </c>
    </row>
    <row r="2356" spans="2:15" hidden="1" x14ac:dyDescent="0.25">
      <c r="B2356" s="141"/>
      <c r="C2356" s="142"/>
      <c r="D2356" s="143"/>
      <c r="E2356" s="144" t="s">
        <v>117</v>
      </c>
      <c r="F2356" s="143">
        <v>401.35</v>
      </c>
      <c r="G2356" s="143">
        <f>75/1000</f>
        <v>7.4999999999999997E-2</v>
      </c>
      <c r="H2356" s="146">
        <f>+PI()*G2356^2/4</f>
        <v>4.4178646691106467E-3</v>
      </c>
      <c r="I2356" s="156">
        <f>+D2320+O2320</f>
        <v>334.90428957292772</v>
      </c>
      <c r="J2356" s="147">
        <f>+D2355</f>
        <v>335.1028364256822</v>
      </c>
      <c r="K2356" s="147">
        <f>+I2356-J2356</f>
        <v>-0.19854685275447537</v>
      </c>
      <c r="L2356" s="142">
        <f>(-2*POWER(2*9.81*G2356*ABS(K2356)/F2356,0.5))*(LOG10(($D$2/(3.7*G2356))+((2.51*$D$3*POWER(F2356,0.5))/(G2356*POWER(2*9.81*G2356*ABS(K2356),0.5)))))</f>
        <v>0.15650019824152722</v>
      </c>
      <c r="M2356" s="146">
        <f>+IF(K2356&lt;0,-H2356*L2356,H2356*L2356)</f>
        <v>-6.9139669652005533E-4</v>
      </c>
      <c r="N2356" s="142">
        <f>+M2356/K2356</f>
        <v>3.482284845759011E-3</v>
      </c>
      <c r="O2356" s="311"/>
    </row>
    <row r="2357" spans="2:15" ht="15.75" hidden="1" x14ac:dyDescent="0.3">
      <c r="B2357" s="141"/>
      <c r="C2357" s="142"/>
      <c r="D2357" s="143"/>
      <c r="E2357" s="144"/>
      <c r="F2357" s="142"/>
      <c r="G2357" s="142"/>
      <c r="H2357" s="146"/>
      <c r="I2357" s="152"/>
      <c r="J2357" s="143"/>
      <c r="K2357" s="142"/>
      <c r="L2357" s="149" t="s">
        <v>166</v>
      </c>
      <c r="M2357" s="150">
        <f>+SUM(M2355:M2356)-C2355</f>
        <v>4.707016527734538E-7</v>
      </c>
      <c r="N2357" s="151">
        <f>+SUM(N2355:N2356)</f>
        <v>1.6924886846369839E-2</v>
      </c>
      <c r="O2357" s="312"/>
    </row>
    <row r="2358" spans="2:15" ht="15.75" hidden="1" x14ac:dyDescent="0.3">
      <c r="B2358" s="141"/>
      <c r="C2358" s="142"/>
      <c r="D2358" s="143"/>
      <c r="E2358" s="144"/>
      <c r="F2358" s="142"/>
      <c r="G2358" s="142"/>
      <c r="H2358" s="146"/>
      <c r="I2358" s="152"/>
      <c r="J2358" s="143"/>
      <c r="K2358" s="142"/>
      <c r="L2358" s="149"/>
      <c r="M2358" s="150"/>
      <c r="N2358" s="151"/>
      <c r="O2358" s="312"/>
    </row>
    <row r="2359" spans="2:15" hidden="1" x14ac:dyDescent="0.25">
      <c r="B2359" s="154" t="s">
        <v>145</v>
      </c>
      <c r="C2359" s="143">
        <f>1.95/1000</f>
        <v>1.9499999999999999E-3</v>
      </c>
      <c r="D2359" s="147">
        <f>+D2320+O2320</f>
        <v>334.90428957292772</v>
      </c>
      <c r="E2359" s="144" t="s">
        <v>117</v>
      </c>
      <c r="F2359" s="143">
        <v>401.35</v>
      </c>
      <c r="G2359" s="143">
        <f>75/1000</f>
        <v>7.4999999999999997E-2</v>
      </c>
      <c r="H2359" s="146">
        <f>+PI()*G2359^2/4</f>
        <v>4.4178646691106467E-3</v>
      </c>
      <c r="I2359" s="147">
        <f>+D2355+O2355</f>
        <v>335.1028920481105</v>
      </c>
      <c r="J2359" s="147">
        <f>+D2359</f>
        <v>334.90428957292772</v>
      </c>
      <c r="K2359" s="147">
        <f>+I2359-J2359</f>
        <v>0.19860247518278129</v>
      </c>
      <c r="L2359" s="262">
        <f>(-2*POWER(2*9.81*G2359*ABS(K2359)/F2359,0.5))*(LOG10(($D$2/(3.7*G2359))+((2.51*$D$3*POWER(F2359,0.5))/(G2359*POWER(2*9.81*G2359*ABS(K2359),0.5)))))</f>
        <v>0.15652538680683242</v>
      </c>
      <c r="M2359" s="146">
        <f>+IF(K2359&lt;0,-H2359*L2359,H2359*L2359)</f>
        <v>6.915079761927827E-4</v>
      </c>
      <c r="N2359" s="142">
        <f>+M2359/K2359</f>
        <v>3.4818698787936154E-3</v>
      </c>
      <c r="O2359" s="311">
        <f>2*M2361/N2361</f>
        <v>5.5893579292998717E-5</v>
      </c>
    </row>
    <row r="2360" spans="2:15" hidden="1" x14ac:dyDescent="0.25">
      <c r="B2360" s="141"/>
      <c r="C2360" s="142"/>
      <c r="D2360" s="143"/>
      <c r="E2360" s="144" t="s">
        <v>167</v>
      </c>
      <c r="F2360" s="143">
        <v>249.85</v>
      </c>
      <c r="G2360" s="143">
        <f>75/1000</f>
        <v>7.4999999999999997E-2</v>
      </c>
      <c r="H2360" s="146">
        <f>+PI()*G2360^2/4</f>
        <v>4.4178646691106467E-3</v>
      </c>
      <c r="I2360" s="147">
        <f>+D2324+O2324</f>
        <v>335.25677960645606</v>
      </c>
      <c r="J2360" s="147">
        <f>+D2359</f>
        <v>334.90428957292772</v>
      </c>
      <c r="K2360" s="147">
        <f>+I2360-J2360</f>
        <v>0.35249003352834052</v>
      </c>
      <c r="L2360" s="142">
        <f>(-2*POWER(2*9.81*G2360*ABS(K2360)/F2360,0.5))*(LOG10(($D$2/(3.7*G2360))+((2.51*$D$3*POWER(F2360,0.5))/(G2360*POWER(2*9.81*G2360*ABS(K2360),0.5)))))</f>
        <v>0.28490893654886545</v>
      </c>
      <c r="M2360" s="146">
        <f>+IF(K2360&lt;0,-H2360*L2360,H2360*L2360)</f>
        <v>1.2586891246931197E-3</v>
      </c>
      <c r="N2360" s="142">
        <f>+M2360/K2360</f>
        <v>3.5708502509814079E-3</v>
      </c>
      <c r="O2360" s="311"/>
    </row>
    <row r="2361" spans="2:15" ht="15.75" hidden="1" x14ac:dyDescent="0.3">
      <c r="B2361" s="141"/>
      <c r="C2361" s="142"/>
      <c r="D2361" s="152"/>
      <c r="E2361" s="144"/>
      <c r="F2361" s="142"/>
      <c r="G2361" s="142"/>
      <c r="H2361" s="146"/>
      <c r="I2361" s="152"/>
      <c r="J2361" s="143"/>
      <c r="K2361" s="142"/>
      <c r="L2361" s="149" t="s">
        <v>166</v>
      </c>
      <c r="M2361" s="150">
        <f>+SUM(M2359:M2360)-C2359</f>
        <v>1.9710088590245423E-7</v>
      </c>
      <c r="N2361" s="151">
        <f>+SUM(N2359:N2360)</f>
        <v>7.0527201297750234E-3</v>
      </c>
      <c r="O2361" s="312"/>
    </row>
    <row r="2362" spans="2:15" hidden="1" x14ac:dyDescent="0.25">
      <c r="B2362" s="141"/>
      <c r="C2362" s="142"/>
      <c r="D2362" s="152"/>
      <c r="E2362" s="144"/>
      <c r="F2362" s="142"/>
      <c r="G2362" s="142"/>
      <c r="H2362" s="146"/>
      <c r="I2362" s="152"/>
      <c r="J2362" s="143"/>
      <c r="K2362" s="142"/>
      <c r="L2362" s="142"/>
      <c r="M2362" s="142"/>
      <c r="N2362" s="142"/>
      <c r="O2362" s="312"/>
    </row>
    <row r="2363" spans="2:15" hidden="1" x14ac:dyDescent="0.25">
      <c r="B2363" s="154" t="s">
        <v>146</v>
      </c>
      <c r="C2363" s="143">
        <f>4.52/1000</f>
        <v>4.5199999999999997E-3</v>
      </c>
      <c r="D2363" s="156">
        <f>+D2324+O2324</f>
        <v>335.25677960645606</v>
      </c>
      <c r="E2363" s="144" t="s">
        <v>112</v>
      </c>
      <c r="F2363" s="143">
        <v>401.36</v>
      </c>
      <c r="G2363" s="145">
        <f>110/1000</f>
        <v>0.11</v>
      </c>
      <c r="H2363" s="146">
        <f>+PI()*G2363^2/4</f>
        <v>9.5033177771091243E-3</v>
      </c>
      <c r="I2363" s="156">
        <f>+D2350+O2350</f>
        <v>335.29564637408765</v>
      </c>
      <c r="J2363" s="147">
        <f>+D2363</f>
        <v>335.25677960645606</v>
      </c>
      <c r="K2363" s="147">
        <f>+I2363-J2363</f>
        <v>3.8866767631589028E-2</v>
      </c>
      <c r="L2363" s="142">
        <f>(-2*POWER(2*9.81*G2363*ABS(K2363)/F2363,0.5))*(LOG10(($D$2/(3.7*G2363))+((2.51*$D$3*POWER(F2363,0.5))/(G2363*POWER(2*9.81*G2363*ABS(K2363),0.5)))))</f>
        <v>8.0855030151624319E-2</v>
      </c>
      <c r="M2363" s="146">
        <f>+IF(K2363&lt;0,-H2363*L2363,H2363*L2363)</f>
        <v>7.6839104540862564E-4</v>
      </c>
      <c r="N2363" s="142">
        <f>+M2363/K2363</f>
        <v>1.9769872624656199E-2</v>
      </c>
      <c r="O2363" s="311">
        <f>2*M2367/N2367</f>
        <v>5.2550968603446971E-5</v>
      </c>
    </row>
    <row r="2364" spans="2:15" hidden="1" x14ac:dyDescent="0.25">
      <c r="B2364" s="141"/>
      <c r="C2364" s="142"/>
      <c r="D2364" s="152"/>
      <c r="E2364" s="144" t="s">
        <v>167</v>
      </c>
      <c r="F2364" s="143">
        <v>249.85</v>
      </c>
      <c r="G2364" s="145">
        <f>75/1000</f>
        <v>7.4999999999999997E-2</v>
      </c>
      <c r="H2364" s="146">
        <f>+PI()*G2364^2/4</f>
        <v>4.4178646691106467E-3</v>
      </c>
      <c r="I2364" s="156">
        <f>+D2359+O2359</f>
        <v>334.90434546650704</v>
      </c>
      <c r="J2364" s="147">
        <f>+D2363</f>
        <v>335.25677960645606</v>
      </c>
      <c r="K2364" s="147">
        <f>+I2364-J2364</f>
        <v>-0.35243413994902539</v>
      </c>
      <c r="L2364" s="142">
        <f>(-2*POWER(2*9.81*G2364*ABS(K2364)/F2364,0.5))*(LOG10(($D$2/(3.7*G2364))+((2.51*$D$3*POWER(F2364,0.5))/(G2364*POWER(2*9.81*G2364*ABS(K2364),0.5)))))</f>
        <v>0.28488323194033571</v>
      </c>
      <c r="M2364" s="146">
        <f>+IF(K2364&lt;0,-H2364*L2364,H2364*L2364)</f>
        <v>-1.2585755652112628E-3</v>
      </c>
      <c r="N2364" s="142">
        <f>+M2364/K2364</f>
        <v>3.5710943479916502E-3</v>
      </c>
      <c r="O2364" s="311"/>
    </row>
    <row r="2365" spans="2:15" hidden="1" x14ac:dyDescent="0.25">
      <c r="B2365" s="141"/>
      <c r="C2365" s="142"/>
      <c r="D2365" s="152"/>
      <c r="E2365" s="144" t="s">
        <v>140</v>
      </c>
      <c r="F2365" s="143">
        <v>298.01</v>
      </c>
      <c r="G2365" s="145">
        <f>63/1000</f>
        <v>6.3E-2</v>
      </c>
      <c r="H2365" s="146">
        <f>+PI()*G2365^2/4</f>
        <v>3.1172453105244723E-3</v>
      </c>
      <c r="I2365" s="156">
        <f>+D2330+O2330</f>
        <v>335.21788877698981</v>
      </c>
      <c r="J2365" s="147">
        <f>+D2363</f>
        <v>335.25677960645606</v>
      </c>
      <c r="K2365" s="147">
        <f>+I2365-J2365</f>
        <v>-3.8890829466254218E-2</v>
      </c>
      <c r="L2365" s="142">
        <f>(-2*POWER(2*9.81*G2365*ABS(K2365)/F2365,0.5))*(LOG10(($D$2/(3.7*G2365))+((2.51*$D$3*POWER(F2365,0.5))/(G2365*POWER(2*9.81*G2365*ABS(K2365),0.5)))))</f>
        <v>6.3460164524785923E-2</v>
      </c>
      <c r="M2365" s="146">
        <f>+IF(K2365&lt;0,-H2365*L2365,H2365*L2365)</f>
        <v>-1.9782090027000039E-4</v>
      </c>
      <c r="N2365" s="142">
        <f>+M2365/K2365</f>
        <v>5.0865693271379226E-3</v>
      </c>
      <c r="O2365" s="311"/>
    </row>
    <row r="2366" spans="2:15" hidden="1" x14ac:dyDescent="0.25">
      <c r="B2366" s="141"/>
      <c r="C2366" s="142"/>
      <c r="D2366" s="142"/>
      <c r="E2366" s="144" t="s">
        <v>168</v>
      </c>
      <c r="F2366" s="143">
        <v>184.94</v>
      </c>
      <c r="G2366" s="145">
        <f>110/1000</f>
        <v>0.11</v>
      </c>
      <c r="H2366" s="146">
        <f>+PI()*G2366^2/4</f>
        <v>9.5033177771091243E-3</v>
      </c>
      <c r="I2366" s="156">
        <f>+D2338+O2338</f>
        <v>335.7753674050881</v>
      </c>
      <c r="J2366" s="147">
        <f>+D2363</f>
        <v>335.25677960645606</v>
      </c>
      <c r="K2366" s="147">
        <f>+I2366-J2366</f>
        <v>0.51858779863204063</v>
      </c>
      <c r="L2366" s="142">
        <f>(-2*POWER(2*9.81*G2366*ABS(K2366)/F2366,0.5))*(LOG10(($D$2/(3.7*G2366))+((2.51*$D$3*POWER(F2366,0.5))/(G2366*POWER(2*9.81*G2366*ABS(K2366),0.5)))))</f>
        <v>0.54812607730575358</v>
      </c>
      <c r="M2366" s="146">
        <f>+IF(K2366&lt;0,-H2366*L2366,H2366*L2366)</f>
        <v>5.2090162945568584E-3</v>
      </c>
      <c r="N2366" s="142">
        <f>+M2366/K2366</f>
        <v>1.0044617918696675E-2</v>
      </c>
      <c r="O2366" s="311"/>
    </row>
    <row r="2367" spans="2:15" ht="15.75" hidden="1" x14ac:dyDescent="0.3">
      <c r="B2367" s="141"/>
      <c r="C2367" s="142"/>
      <c r="D2367" s="142"/>
      <c r="E2367" s="142"/>
      <c r="F2367" s="142"/>
      <c r="G2367" s="142"/>
      <c r="H2367" s="146"/>
      <c r="I2367" s="152"/>
      <c r="J2367" s="143"/>
      <c r="K2367" s="142"/>
      <c r="L2367" s="149" t="s">
        <v>166</v>
      </c>
      <c r="M2367" s="150">
        <f>+SUM(M2363:M2366)-C2363</f>
        <v>1.0108744842212206E-6</v>
      </c>
      <c r="N2367" s="151">
        <f>+SUM(N2363:N2366)</f>
        <v>3.8472154218482449E-2</v>
      </c>
      <c r="O2367" s="312"/>
    </row>
    <row r="2368" spans="2:15" hidden="1" x14ac:dyDescent="0.25">
      <c r="B2368" s="141"/>
      <c r="C2368" s="142"/>
      <c r="D2368" s="142"/>
      <c r="E2368" s="142"/>
      <c r="F2368" s="142"/>
      <c r="G2368" s="142"/>
      <c r="H2368" s="146"/>
      <c r="I2368" s="142"/>
      <c r="J2368" s="143"/>
      <c r="K2368" s="142"/>
      <c r="L2368" s="142"/>
      <c r="M2368" s="142"/>
      <c r="N2368" s="142"/>
      <c r="O2368" s="312"/>
    </row>
    <row r="2369" spans="2:15" hidden="1" x14ac:dyDescent="0.25">
      <c r="B2369" s="154" t="s">
        <v>147</v>
      </c>
      <c r="C2369" s="142">
        <f>0.79/1000</f>
        <v>7.9000000000000001E-4</v>
      </c>
      <c r="D2369" s="147">
        <f>+D2330+O2330</f>
        <v>335.21788877698981</v>
      </c>
      <c r="E2369" s="144" t="s">
        <v>140</v>
      </c>
      <c r="F2369" s="143">
        <v>298.01</v>
      </c>
      <c r="G2369" s="143">
        <f>63/1000</f>
        <v>6.3E-2</v>
      </c>
      <c r="H2369" s="146">
        <f>+PI()*G2369^2/4</f>
        <v>3.1172453105244723E-3</v>
      </c>
      <c r="I2369" s="147">
        <f>+D2363+O2363</f>
        <v>335.25683215742464</v>
      </c>
      <c r="J2369" s="147">
        <f>+D2369</f>
        <v>335.21788877698981</v>
      </c>
      <c r="K2369" s="147">
        <f>+I2369-J2369</f>
        <v>3.8943380434830033E-2</v>
      </c>
      <c r="L2369" s="142">
        <f>(-2*POWER(2*9.81*G2369*ABS(K2369)/F2369,0.5))*(LOG10(($D$2/(3.7*G2369))+((2.51*$D$3*POWER(F2369,0.5))/(G2369*POWER(2*9.81*G2369*ABS(K2369),0.5)))))</f>
        <v>6.3510463247358262E-2</v>
      </c>
      <c r="M2369" s="146">
        <f>+IF(K2369&lt;0,-H2369*L2369,H2369*L2369)</f>
        <v>1.9797769372706438E-4</v>
      </c>
      <c r="N2369" s="142">
        <f>+M2369/K2369</f>
        <v>5.0837315999922245E-3</v>
      </c>
      <c r="O2369" s="311">
        <f>2*M2371/N2371</f>
        <v>5.3010943618912353E-5</v>
      </c>
    </row>
    <row r="2370" spans="2:15" hidden="1" x14ac:dyDescent="0.25">
      <c r="B2370" s="141"/>
      <c r="C2370" s="142"/>
      <c r="D2370" s="142"/>
      <c r="E2370" s="144" t="s">
        <v>169</v>
      </c>
      <c r="F2370" s="143">
        <v>119.71</v>
      </c>
      <c r="G2370" s="143">
        <f>63/1000</f>
        <v>6.3E-2</v>
      </c>
      <c r="H2370" s="146">
        <f>+PI()*G2370^2/4</f>
        <v>3.1172453105244723E-3</v>
      </c>
      <c r="I2370" s="147">
        <f>+D2334+O2334</f>
        <v>335.32130662119624</v>
      </c>
      <c r="J2370" s="147">
        <f>+D2369</f>
        <v>335.21788877698981</v>
      </c>
      <c r="K2370" s="147">
        <f>+I2370-J2370</f>
        <v>0.10341784420643307</v>
      </c>
      <c r="L2370" s="142">
        <f>(-2*POWER(2*9.81*G2370*ABS(K2370)/F2370,0.5))*(LOG10(($D$2/(3.7*G2370))+((2.51*$D$3*POWER(F2370,0.5))/(G2370*POWER(2*9.81*G2370*ABS(K2370),0.5)))))</f>
        <v>0.19001034559280872</v>
      </c>
      <c r="M2370" s="146">
        <f>+IF(K2370&lt;0,-H2370*L2370,H2370*L2370)</f>
        <v>5.9230885875031732E-4</v>
      </c>
      <c r="N2370" s="142">
        <f>+M2370/K2370</f>
        <v>5.727337127314369E-3</v>
      </c>
      <c r="O2370" s="311"/>
    </row>
    <row r="2371" spans="2:15" ht="15.75" hidden="1" x14ac:dyDescent="0.3">
      <c r="B2371" s="141"/>
      <c r="C2371" s="142"/>
      <c r="D2371" s="142"/>
      <c r="E2371" s="142"/>
      <c r="F2371" s="142"/>
      <c r="G2371" s="142"/>
      <c r="H2371" s="146"/>
      <c r="I2371" s="142"/>
      <c r="J2371" s="142"/>
      <c r="K2371" s="142"/>
      <c r="L2371" s="149" t="s">
        <v>166</v>
      </c>
      <c r="M2371" s="150">
        <f>+SUM(M2369:M2370)-C2369</f>
        <v>2.8655247738171817E-7</v>
      </c>
      <c r="N2371" s="151">
        <f>+SUM(N2369:N2370)</f>
        <v>1.0811068727306593E-2</v>
      </c>
      <c r="O2371" s="312"/>
    </row>
    <row r="2372" spans="2:15" hidden="1" x14ac:dyDescent="0.25">
      <c r="B2372" s="141"/>
      <c r="C2372" s="142"/>
      <c r="D2372" s="142"/>
      <c r="E2372" s="142"/>
      <c r="F2372" s="142"/>
      <c r="G2372" s="142"/>
      <c r="H2372" s="146"/>
      <c r="I2372" s="142"/>
      <c r="J2372" s="142"/>
      <c r="K2372" s="142"/>
      <c r="L2372" s="142"/>
      <c r="M2372" s="142"/>
      <c r="N2372" s="142"/>
      <c r="O2372" s="312"/>
    </row>
    <row r="2373" spans="2:15" hidden="1" x14ac:dyDescent="0.25">
      <c r="B2373" s="154" t="s">
        <v>148</v>
      </c>
      <c r="C2373" s="142">
        <f>0.76/1000</f>
        <v>7.6000000000000004E-4</v>
      </c>
      <c r="D2373" s="147">
        <f>+D2334+O2334</f>
        <v>335.32130662119624</v>
      </c>
      <c r="E2373" s="144" t="s">
        <v>169</v>
      </c>
      <c r="F2373" s="143">
        <v>119.71</v>
      </c>
      <c r="G2373" s="143">
        <f>63/1000</f>
        <v>6.3E-2</v>
      </c>
      <c r="H2373" s="146">
        <f>+PI()*G2373^2/4</f>
        <v>3.1172453105244723E-3</v>
      </c>
      <c r="I2373" s="147">
        <f>+D2369+O2369</f>
        <v>335.21794178793346</v>
      </c>
      <c r="J2373" s="261">
        <f>+D2373</f>
        <v>335.32130662119624</v>
      </c>
      <c r="K2373" s="147">
        <f>+I2373-J2373</f>
        <v>-0.10336483326278767</v>
      </c>
      <c r="L2373" s="142">
        <f>(-2*POWER(2*9.81*G2373*ABS(K2373)/F2373,0.5))*(LOG10(($D$2/(3.7*G2373))+((2.51*$D$3*POWER(F2373,0.5))/(G2373*POWER(2*9.81*G2373*ABS(K2373),0.5)))))</f>
        <v>0.18995440391099946</v>
      </c>
      <c r="M2373" s="146">
        <f>+IF(K2373&lt;0,-H2373*L2373,H2373*L2373)</f>
        <v>-5.9213447480503461E-4</v>
      </c>
      <c r="N2373" s="142">
        <f>+M2373/K2373</f>
        <v>5.7285873358846572E-3</v>
      </c>
      <c r="O2373" s="311">
        <f>2*M2375/N2375</f>
        <v>5.0058313827749833E-5</v>
      </c>
    </row>
    <row r="2374" spans="2:15" hidden="1" x14ac:dyDescent="0.25">
      <c r="B2374" s="141"/>
      <c r="C2374" s="142"/>
      <c r="D2374" s="142"/>
      <c r="E2374" s="144" t="s">
        <v>122</v>
      </c>
      <c r="F2374" s="143">
        <v>283.68</v>
      </c>
      <c r="G2374" s="143">
        <f>75/1000</f>
        <v>7.4999999999999997E-2</v>
      </c>
      <c r="H2374" s="146">
        <f>+PI()*G2374^2/4</f>
        <v>4.4178646691106467E-3</v>
      </c>
      <c r="I2374" s="147">
        <f>+D2338+O2338</f>
        <v>335.7753674050881</v>
      </c>
      <c r="J2374" s="261">
        <f>+D2373</f>
        <v>335.32130662119624</v>
      </c>
      <c r="K2374" s="147">
        <f>+I2374-J2374</f>
        <v>0.45406078389186177</v>
      </c>
      <c r="L2374" s="262">
        <f>(-2*POWER(2*9.81*G2374*ABS(K2374)/F2374,0.5))*(LOG10(($D$2/(3.7*G2374))+((2.51*$D$3*POWER(F2374,0.5))/(G2374*POWER(2*9.81*G2374*ABS(K2374),0.5)))))</f>
        <v>0.30610996565537724</v>
      </c>
      <c r="M2374" s="146">
        <f>+IF(K2374&lt;0,-H2374*L2374,H2374*L2374)</f>
        <v>1.3523524021315646E-3</v>
      </c>
      <c r="N2374" s="142">
        <f>+M2374/K2374</f>
        <v>2.9783510272352394E-3</v>
      </c>
      <c r="O2374" s="311"/>
    </row>
    <row r="2375" spans="2:15" ht="15.75" hidden="1" x14ac:dyDescent="0.3">
      <c r="B2375" s="141"/>
      <c r="C2375" s="142"/>
      <c r="D2375" s="142"/>
      <c r="E2375" s="142"/>
      <c r="F2375" s="142"/>
      <c r="G2375" s="142"/>
      <c r="H2375" s="142"/>
      <c r="I2375" s="142"/>
      <c r="J2375" s="142"/>
      <c r="K2375" s="142"/>
      <c r="L2375" s="149" t="s">
        <v>166</v>
      </c>
      <c r="M2375" s="150">
        <f>+SUM(M2373:M2374)-C2373</f>
        <v>2.179273265299651E-7</v>
      </c>
      <c r="N2375" s="151">
        <f>+SUM(N2373:N2374)</f>
        <v>8.7069383631198961E-3</v>
      </c>
      <c r="O2375" s="312"/>
    </row>
    <row r="2376" spans="2:15" hidden="1" x14ac:dyDescent="0.25">
      <c r="B2376" s="154"/>
      <c r="C2376" s="142"/>
      <c r="D2376" s="142"/>
      <c r="E2376" s="142"/>
      <c r="F2376" s="142"/>
      <c r="G2376" s="142"/>
      <c r="H2376" s="142"/>
      <c r="I2376" s="142"/>
      <c r="J2376" s="142"/>
      <c r="K2376" s="142"/>
      <c r="L2376" s="142"/>
      <c r="M2376" s="142"/>
      <c r="N2376" s="142"/>
      <c r="O2376" s="312"/>
    </row>
    <row r="2377" spans="2:15" hidden="1" x14ac:dyDescent="0.25">
      <c r="B2377" s="154" t="s">
        <v>142</v>
      </c>
      <c r="C2377" s="142">
        <f>3.71/1000</f>
        <v>3.7099999999999998E-3</v>
      </c>
      <c r="D2377" s="147">
        <f>+D2338+O2338</f>
        <v>335.7753674050881</v>
      </c>
      <c r="E2377" s="144" t="s">
        <v>168</v>
      </c>
      <c r="F2377" s="143">
        <v>184.94</v>
      </c>
      <c r="G2377" s="145">
        <f>110/1000</f>
        <v>0.11</v>
      </c>
      <c r="H2377" s="146">
        <f>+PI()*G2377^2/4</f>
        <v>9.5033177771091243E-3</v>
      </c>
      <c r="I2377" s="147">
        <f>+D2363+O2363</f>
        <v>335.25683215742464</v>
      </c>
      <c r="J2377" s="261">
        <f>+D2377</f>
        <v>335.7753674050881</v>
      </c>
      <c r="K2377" s="147">
        <f>+I2377-J2377</f>
        <v>-0.51853524766346482</v>
      </c>
      <c r="L2377" s="262">
        <f>(-2*POWER(2*9.81*G2377*ABS(K2377)/F2377,0.5))*(LOG10(($D$2/(3.7*G2377))+((2.51*$D$3*POWER(F2377,0.5))/(G2377*POWER(2*9.81*G2377*ABS(K2377),0.5)))))</f>
        <v>0.54809492294740159</v>
      </c>
      <c r="M2377" s="146">
        <f>+IF(K2377&lt;0,-H2377*L2377,H2377*L2377)</f>
        <v>-5.2087202247892974E-3</v>
      </c>
      <c r="N2377" s="142">
        <f>+M2377/K2377</f>
        <v>1.004506491749586E-2</v>
      </c>
      <c r="O2377" s="311">
        <f>2*M2380/N2380</f>
        <v>4.2121704857544326E-5</v>
      </c>
    </row>
    <row r="2378" spans="2:15" hidden="1" x14ac:dyDescent="0.25">
      <c r="B2378" s="141"/>
      <c r="C2378" s="142"/>
      <c r="D2378" s="142"/>
      <c r="E2378" s="144" t="s">
        <v>171</v>
      </c>
      <c r="F2378" s="143">
        <v>283.68</v>
      </c>
      <c r="G2378" s="143">
        <f>75/1000</f>
        <v>7.4999999999999997E-2</v>
      </c>
      <c r="H2378" s="146">
        <f>+PI()*G2378^2/4</f>
        <v>4.4178646691106467E-3</v>
      </c>
      <c r="I2378" s="147">
        <f>+D2373+O2373</f>
        <v>335.32135667951007</v>
      </c>
      <c r="J2378" s="261">
        <f>+D2377</f>
        <v>335.7753674050881</v>
      </c>
      <c r="K2378" s="147">
        <f>+I2378-J2378</f>
        <v>-0.45401072557802991</v>
      </c>
      <c r="L2378" s="262">
        <f>(-2*POWER(2*9.81*G2378*ABS(K2378)/F2378,0.5))*(LOG10(($D$2/(3.7*G2378))+((2.51*$D$3*POWER(F2378,0.5))/(G2378*POWER(2*9.81*G2378*ABS(K2378),0.5)))))</f>
        <v>0.30609078576663562</v>
      </c>
      <c r="M2378" s="146">
        <f>+IF(K2378&lt;0,-H2378*L2378,H2378*L2378)</f>
        <v>-1.3522676679787356E-3</v>
      </c>
      <c r="N2378" s="142">
        <f>+M2378/K2378</f>
        <v>2.978492779563914E-3</v>
      </c>
      <c r="O2378" s="311"/>
    </row>
    <row r="2379" spans="2:15" hidden="1" x14ac:dyDescent="0.25">
      <c r="B2379" s="141"/>
      <c r="C2379" s="142"/>
      <c r="D2379" s="142"/>
      <c r="E2379" s="144" t="s">
        <v>170</v>
      </c>
      <c r="F2379" s="143">
        <v>372.26</v>
      </c>
      <c r="G2379" s="145">
        <f>110/1000</f>
        <v>0.11</v>
      </c>
      <c r="H2379" s="146">
        <f>+PI()*G2379^2/4</f>
        <v>9.5033177771091243E-3</v>
      </c>
      <c r="I2379" s="147">
        <v>339.29610096713299</v>
      </c>
      <c r="J2379" s="261">
        <f>+D2377</f>
        <v>335.7753674050881</v>
      </c>
      <c r="K2379" s="147">
        <f>+I2379-J2379</f>
        <v>3.5207335620448816</v>
      </c>
      <c r="L2379" s="262">
        <f>(-2*POWER(2*9.81*G2379*ABS(K2379)/F2379,0.5))*(LOG10(($D$2/(3.7*G2379))+((2.51*$D$3*POWER(F2379,0.5))/(G2379*POWER(2*9.81*G2379*ABS(K2379),0.5)))))</f>
        <v>1.0808144969413513</v>
      </c>
      <c r="M2379" s="146">
        <f>+IF(K2379&lt;0,-H2379*L2379,H2379*L2379)</f>
        <v>1.0271323622539999E-2</v>
      </c>
      <c r="N2379" s="142">
        <f>+M2379/K2379</f>
        <v>2.9173816880861325E-3</v>
      </c>
      <c r="O2379" s="311"/>
    </row>
    <row r="2380" spans="2:15" ht="16.5" hidden="1" thickBot="1" x14ac:dyDescent="0.35">
      <c r="B2380" s="299"/>
      <c r="C2380" s="300"/>
      <c r="D2380" s="300"/>
      <c r="E2380" s="300"/>
      <c r="F2380" s="300"/>
      <c r="G2380" s="300"/>
      <c r="H2380" s="300"/>
      <c r="I2380" s="300"/>
      <c r="J2380" s="300"/>
      <c r="K2380" s="300"/>
      <c r="L2380" s="301" t="s">
        <v>166</v>
      </c>
      <c r="M2380" s="302">
        <f>+SUM(M2377:M2379)-C2377</f>
        <v>3.3572977196656001E-7</v>
      </c>
      <c r="N2380" s="303">
        <f>+SUM(N2377:N2379)</f>
        <v>1.5940939385145906E-2</v>
      </c>
      <c r="O2380" s="313"/>
    </row>
    <row r="2381" spans="2:15" hidden="1" x14ac:dyDescent="0.25"/>
    <row r="2382" spans="2:15" ht="15.75" hidden="1" thickBot="1" x14ac:dyDescent="0.3"/>
    <row r="2383" spans="2:15" ht="15.75" hidden="1" thickBot="1" x14ac:dyDescent="0.3">
      <c r="B2383" s="131">
        <f>+B2344+1</f>
        <v>62</v>
      </c>
      <c r="D2383" s="297"/>
    </row>
    <row r="2384" spans="2:15" ht="32.25" hidden="1" thickBot="1" x14ac:dyDescent="0.3">
      <c r="B2384" s="125" t="s">
        <v>151</v>
      </c>
      <c r="C2384" s="298" t="s">
        <v>161</v>
      </c>
      <c r="D2384" s="298" t="s">
        <v>153</v>
      </c>
      <c r="E2384" s="125" t="s">
        <v>152</v>
      </c>
      <c r="F2384" s="125" t="s">
        <v>78</v>
      </c>
      <c r="G2384" s="125" t="s">
        <v>115</v>
      </c>
      <c r="H2384" s="125" t="s">
        <v>154</v>
      </c>
      <c r="I2384" s="125" t="s">
        <v>155</v>
      </c>
      <c r="J2384" s="125" t="s">
        <v>156</v>
      </c>
      <c r="K2384" s="125" t="s">
        <v>157</v>
      </c>
      <c r="L2384" s="125" t="s">
        <v>82</v>
      </c>
      <c r="M2384" s="125" t="s">
        <v>164</v>
      </c>
      <c r="N2384" s="125" t="s">
        <v>158</v>
      </c>
      <c r="O2384" s="309" t="s">
        <v>165</v>
      </c>
    </row>
    <row r="2385" spans="2:15" hidden="1" x14ac:dyDescent="0.25">
      <c r="B2385" s="132" t="s">
        <v>127</v>
      </c>
      <c r="C2385" s="133">
        <f>2.97/1000</f>
        <v>2.97E-3</v>
      </c>
      <c r="D2385" s="134">
        <f>+D2346+O2346</f>
        <v>336.46406792573589</v>
      </c>
      <c r="E2385" s="135" t="s">
        <v>110</v>
      </c>
      <c r="F2385" s="136">
        <v>310.83</v>
      </c>
      <c r="G2385" s="137">
        <f>110/1000</f>
        <v>0.11</v>
      </c>
      <c r="H2385" s="138">
        <f>+PI()*G2385^2/4</f>
        <v>9.5033177771091243E-3</v>
      </c>
      <c r="I2385" s="134">
        <v>339.29610096713299</v>
      </c>
      <c r="J2385" s="134">
        <f>+D2385</f>
        <v>336.46406792573589</v>
      </c>
      <c r="K2385" s="134">
        <f>+I2385-J2385</f>
        <v>2.8320330413970964</v>
      </c>
      <c r="L2385" s="133">
        <f>(-2*POWER(2*9.81*G2385*ABS(K2385)/F2385,0.5))*(LOG10(($D$2/(3.7*G2385))+((2.51*$D$3*POWER(F2385,0.5))/(G2385*POWER(2*9.81*G2385*ABS(K2385),0.5)))))</f>
        <v>1.0586062217757457</v>
      </c>
      <c r="M2385" s="139">
        <f>+IF(K2385&lt;0,-H2385*L2385,H2385*L2385)</f>
        <v>1.0060271326359768E-2</v>
      </c>
      <c r="N2385" s="133">
        <f>+M2385/K2385</f>
        <v>3.5523142489173936E-3</v>
      </c>
      <c r="O2385" s="310">
        <f>2*M2387/N2387</f>
        <v>3.4391059742183839E-5</v>
      </c>
    </row>
    <row r="2386" spans="2:15" hidden="1" x14ac:dyDescent="0.25">
      <c r="B2386" s="141"/>
      <c r="C2386" s="142"/>
      <c r="D2386" s="143"/>
      <c r="E2386" s="144" t="s">
        <v>138</v>
      </c>
      <c r="F2386" s="143">
        <v>240.22</v>
      </c>
      <c r="G2386" s="145">
        <f>110/1000</f>
        <v>0.11</v>
      </c>
      <c r="H2386" s="146">
        <f>+PI()*G2386^2/4</f>
        <v>9.5033177771091243E-3</v>
      </c>
      <c r="I2386" s="147">
        <f>+D2350+O2350</f>
        <v>335.29564637408765</v>
      </c>
      <c r="J2386" s="147">
        <f>+D2385</f>
        <v>336.46406792573589</v>
      </c>
      <c r="K2386" s="147">
        <f>+I2386-J2386</f>
        <v>-1.1684215516482368</v>
      </c>
      <c r="L2386" s="142">
        <f>(-2*POWER(2*9.81*G2386*ABS(K2386)/F2386,0.5))*(LOG10(($D$2/(3.7*G2386))+((2.51*$D$3*POWER(F2386,0.5))/(G2386*POWER(2*9.81*G2386*ABS(K2386),0.5)))))</f>
        <v>0.74606638065003861</v>
      </c>
      <c r="M2386" s="146">
        <f>+IF(K2386&lt;0,-H2386*L2386,H2386*L2386)</f>
        <v>-7.0901058981349746E-3</v>
      </c>
      <c r="N2386" s="142">
        <f>+M2386/K2386</f>
        <v>6.0681060599518206E-3</v>
      </c>
      <c r="O2386" s="311"/>
    </row>
    <row r="2387" spans="2:15" ht="15.75" hidden="1" x14ac:dyDescent="0.3">
      <c r="B2387" s="141"/>
      <c r="C2387" s="142"/>
      <c r="D2387" s="143"/>
      <c r="E2387" s="144"/>
      <c r="F2387" s="143"/>
      <c r="G2387" s="145"/>
      <c r="H2387" s="146"/>
      <c r="I2387" s="147"/>
      <c r="J2387" s="147"/>
      <c r="K2387" s="147"/>
      <c r="L2387" s="149" t="s">
        <v>166</v>
      </c>
      <c r="M2387" s="150">
        <f>+SUM(M2385:M2386)-C2385</f>
        <v>1.6542822479361993E-7</v>
      </c>
      <c r="N2387" s="151">
        <f>+SUM(N2385:N2386)</f>
        <v>9.6204203088692142E-3</v>
      </c>
      <c r="O2387" s="311"/>
    </row>
    <row r="2388" spans="2:15" hidden="1" x14ac:dyDescent="0.25">
      <c r="B2388" s="141"/>
      <c r="C2388" s="142"/>
      <c r="D2388" s="143"/>
      <c r="E2388" s="144"/>
      <c r="F2388" s="142"/>
      <c r="G2388" s="142"/>
      <c r="H2388" s="146"/>
      <c r="I2388" s="152"/>
      <c r="J2388" s="142"/>
      <c r="K2388" s="142"/>
      <c r="L2388" s="142"/>
      <c r="M2388" s="142"/>
      <c r="N2388" s="142"/>
      <c r="O2388" s="312"/>
    </row>
    <row r="2389" spans="2:15" hidden="1" x14ac:dyDescent="0.25">
      <c r="B2389" s="154" t="s">
        <v>128</v>
      </c>
      <c r="C2389" s="142">
        <f>3.73/1000</f>
        <v>3.7299999999999998E-3</v>
      </c>
      <c r="D2389" s="147">
        <f>+D2350+O2350</f>
        <v>335.29564637408765</v>
      </c>
      <c r="E2389" s="144" t="s">
        <v>138</v>
      </c>
      <c r="F2389" s="143">
        <v>240.22</v>
      </c>
      <c r="G2389" s="155">
        <f>110/1000</f>
        <v>0.11</v>
      </c>
      <c r="H2389" s="146">
        <f>+PI()*G2389^2/4</f>
        <v>9.5033177771091243E-3</v>
      </c>
      <c r="I2389" s="156">
        <f>+D2385+O2385</f>
        <v>336.46410231679562</v>
      </c>
      <c r="J2389" s="147">
        <f>+D2389</f>
        <v>335.29564637408765</v>
      </c>
      <c r="K2389" s="147">
        <f>+I2389-J2389</f>
        <v>1.1684559427079648</v>
      </c>
      <c r="L2389" s="142">
        <f>(-2*POWER(2*9.81*G2389*ABS(K2389)/F2389,0.5))*(LOG10(($D$2/(3.7*G2389))+((2.51*$D$3*POWER(F2389,0.5))/(G2389*POWER(2*9.81*G2389*ABS(K2389),0.5)))))</f>
        <v>0.74607864893056397</v>
      </c>
      <c r="M2389" s="146">
        <f>+IF(K2389&lt;0,-H2389*L2389,H2389*L2389)</f>
        <v>7.0902224875033859E-3</v>
      </c>
      <c r="N2389" s="142">
        <f>+M2389/K2389</f>
        <v>6.0680272386405788E-3</v>
      </c>
      <c r="O2389" s="311">
        <f>2*M2392/N2392</f>
        <v>5.0266805701627712E-5</v>
      </c>
    </row>
    <row r="2390" spans="2:15" hidden="1" x14ac:dyDescent="0.25">
      <c r="B2390" s="141"/>
      <c r="C2390" s="142"/>
      <c r="D2390" s="143"/>
      <c r="E2390" s="144" t="s">
        <v>139</v>
      </c>
      <c r="F2390" s="147">
        <v>237.3</v>
      </c>
      <c r="G2390" s="155">
        <f>110/1000</f>
        <v>0.11</v>
      </c>
      <c r="H2390" s="146">
        <f>+PI()*G2390^2/4</f>
        <v>9.5033177771091243E-3</v>
      </c>
      <c r="I2390" s="156">
        <f>+D2355+O2355</f>
        <v>335.1028920481105</v>
      </c>
      <c r="J2390" s="147">
        <f>+D2389</f>
        <v>335.29564637408765</v>
      </c>
      <c r="K2390" s="147">
        <f>+I2390-J2390</f>
        <v>-0.19275432597714826</v>
      </c>
      <c r="L2390" s="142">
        <f>(-2*POWER(2*9.81*G2390*ABS(K2390)/F2390,0.5))*(LOG10(($D$2/(3.7*G2390))+((2.51*$D$3*POWER(F2390,0.5))/(G2390*POWER(2*9.81*G2390*ABS(K2390),0.5)))))</f>
        <v>0.27268834419207483</v>
      </c>
      <c r="M2390" s="146">
        <f>+IF(K2390&lt;0,-H2390*L2390,H2390*L2390)</f>
        <v>-2.5914439889709964E-3</v>
      </c>
      <c r="N2390" s="142">
        <f>+M2390/K2390</f>
        <v>1.3444284458125323E-2</v>
      </c>
      <c r="O2390" s="311"/>
    </row>
    <row r="2391" spans="2:15" hidden="1" x14ac:dyDescent="0.25">
      <c r="B2391" s="141"/>
      <c r="C2391" s="142"/>
      <c r="D2391" s="143"/>
      <c r="E2391" s="144" t="s">
        <v>112</v>
      </c>
      <c r="F2391" s="143">
        <v>401.36</v>
      </c>
      <c r="G2391" s="155">
        <f>110/1000</f>
        <v>0.11</v>
      </c>
      <c r="H2391" s="146">
        <f>+PI()*G2391^2/4</f>
        <v>9.5033177771091243E-3</v>
      </c>
      <c r="I2391" s="156">
        <f>+D2363+O2363</f>
        <v>335.25683215742464</v>
      </c>
      <c r="J2391" s="147">
        <f>+D2389</f>
        <v>335.29564637408765</v>
      </c>
      <c r="K2391" s="147">
        <f>+I2391-J2391</f>
        <v>-3.8814216663013212E-2</v>
      </c>
      <c r="L2391" s="142">
        <f>(-2*POWER(2*9.81*G2391*ABS(K2391)/F2391,0.5))*(LOG10(($D$2/(3.7*G2391))+((2.51*$D$3*POWER(F2391,0.5))/(G2391*POWER(2*9.81*G2391*ABS(K2391),0.5)))))</f>
        <v>8.0791881050410755E-2</v>
      </c>
      <c r="M2391" s="146">
        <f>+IF(K2391&lt;0,-H2391*L2391,H2391*L2391)</f>
        <v>-7.6779091943245429E-4</v>
      </c>
      <c r="N2391" s="142">
        <f>+M2391/K2391</f>
        <v>1.9781177760160661E-2</v>
      </c>
      <c r="O2391" s="311"/>
    </row>
    <row r="2392" spans="2:15" ht="15.75" hidden="1" x14ac:dyDescent="0.3">
      <c r="B2392" s="141"/>
      <c r="C2392" s="142"/>
      <c r="D2392" s="143"/>
      <c r="E2392" s="144"/>
      <c r="F2392" s="143"/>
      <c r="G2392" s="155"/>
      <c r="H2392" s="146"/>
      <c r="I2392" s="156"/>
      <c r="J2392" s="147"/>
      <c r="K2392" s="147"/>
      <c r="L2392" s="149" t="s">
        <v>166</v>
      </c>
      <c r="M2392" s="150">
        <f>+SUM(M2389:M2391)-C2389</f>
        <v>9.8757909993514234E-7</v>
      </c>
      <c r="N2392" s="151">
        <f>+SUM(N2389:N2391)</f>
        <v>3.9293489456926567E-2</v>
      </c>
      <c r="O2392" s="312"/>
    </row>
    <row r="2393" spans="2:15" hidden="1" x14ac:dyDescent="0.25">
      <c r="B2393" s="141"/>
      <c r="C2393" s="142"/>
      <c r="D2393" s="143"/>
      <c r="E2393" s="144"/>
      <c r="F2393" s="142"/>
      <c r="G2393" s="142"/>
      <c r="H2393" s="146"/>
      <c r="I2393" s="152"/>
      <c r="J2393" s="143"/>
      <c r="K2393" s="142"/>
      <c r="L2393" s="142"/>
      <c r="M2393" s="142"/>
      <c r="N2393" s="142"/>
      <c r="O2393" s="312"/>
    </row>
    <row r="2394" spans="2:15" hidden="1" x14ac:dyDescent="0.25">
      <c r="B2394" s="154" t="s">
        <v>141</v>
      </c>
      <c r="C2394" s="179">
        <f>1.9/1000</f>
        <v>1.9E-3</v>
      </c>
      <c r="D2394" s="147">
        <f>+D2355+O2355</f>
        <v>335.1028920481105</v>
      </c>
      <c r="E2394" s="144" t="s">
        <v>139</v>
      </c>
      <c r="F2394" s="147">
        <v>237.3</v>
      </c>
      <c r="G2394" s="155">
        <f>110/1000</f>
        <v>0.11</v>
      </c>
      <c r="H2394" s="146">
        <f>+PI()*G2394^2/4</f>
        <v>9.5033177771091243E-3</v>
      </c>
      <c r="I2394" s="156">
        <f>+D2389+O2389</f>
        <v>335.29569664089337</v>
      </c>
      <c r="J2394" s="147">
        <f>+D2394</f>
        <v>335.1028920481105</v>
      </c>
      <c r="K2394" s="147">
        <f>+I2394-J2394</f>
        <v>0.19280459278286344</v>
      </c>
      <c r="L2394" s="142">
        <f>(-2*POWER(2*9.81*G2394*ABS(K2394)/F2394,0.5))*(LOG10(($D$2/(3.7*G2394))+((2.51*$D$3*POWER(F2394,0.5))/(G2394*POWER(2*9.81*G2394*ABS(K2394),0.5)))))</f>
        <v>0.27272860838973206</v>
      </c>
      <c r="M2394" s="146">
        <f>+IF(K2394&lt;0,-H2394*L2394,H2394*L2394)</f>
        <v>2.5918266324363734E-3</v>
      </c>
      <c r="N2394" s="142">
        <f>+M2394/K2394</f>
        <v>1.3442763966495803E-2</v>
      </c>
      <c r="O2394" s="311">
        <f>2*M2396/N2396</f>
        <v>5.0868789167694539E-5</v>
      </c>
    </row>
    <row r="2395" spans="2:15" hidden="1" x14ac:dyDescent="0.25">
      <c r="B2395" s="141"/>
      <c r="C2395" s="142"/>
      <c r="D2395" s="143"/>
      <c r="E2395" s="144" t="s">
        <v>117</v>
      </c>
      <c r="F2395" s="143">
        <v>401.35</v>
      </c>
      <c r="G2395" s="143">
        <f>75/1000</f>
        <v>7.4999999999999997E-2</v>
      </c>
      <c r="H2395" s="146">
        <f>+PI()*G2395^2/4</f>
        <v>4.4178646691106467E-3</v>
      </c>
      <c r="I2395" s="156">
        <f>+D2359+O2359</f>
        <v>334.90434546650704</v>
      </c>
      <c r="J2395" s="147">
        <f>+D2394</f>
        <v>335.1028920481105</v>
      </c>
      <c r="K2395" s="147">
        <f>+I2395-J2395</f>
        <v>-0.19854658160346617</v>
      </c>
      <c r="L2395" s="142">
        <f>(-2*POWER(2*9.81*G2395*ABS(K2395)/F2395,0.5))*(LOG10(($D$2/(3.7*G2395))+((2.51*$D$3*POWER(F2395,0.5))/(G2395*POWER(2*9.81*G2395*ABS(K2395),0.5)))))</f>
        <v>0.15650007544351829</v>
      </c>
      <c r="M2395" s="146">
        <f>+IF(K2395&lt;0,-H2395*L2395,H2395*L2395)</f>
        <v>-6.9139615401507017E-4</v>
      </c>
      <c r="N2395" s="142">
        <f>+M2395/K2395</f>
        <v>3.4822868690628718E-3</v>
      </c>
      <c r="O2395" s="311"/>
    </row>
    <row r="2396" spans="2:15" ht="15.75" hidden="1" x14ac:dyDescent="0.3">
      <c r="B2396" s="141"/>
      <c r="C2396" s="142"/>
      <c r="D2396" s="143"/>
      <c r="E2396" s="144"/>
      <c r="F2396" s="142"/>
      <c r="G2396" s="142"/>
      <c r="H2396" s="146"/>
      <c r="I2396" s="152"/>
      <c r="J2396" s="143"/>
      <c r="K2396" s="142"/>
      <c r="L2396" s="149" t="s">
        <v>166</v>
      </c>
      <c r="M2396" s="150">
        <f>+SUM(M2394:M2395)-C2394</f>
        <v>4.3047842130327328E-7</v>
      </c>
      <c r="N2396" s="151">
        <f>+SUM(N2394:N2395)</f>
        <v>1.6925050835558675E-2</v>
      </c>
      <c r="O2396" s="312"/>
    </row>
    <row r="2397" spans="2:15" ht="15.75" hidden="1" x14ac:dyDescent="0.3">
      <c r="B2397" s="141"/>
      <c r="C2397" s="142"/>
      <c r="D2397" s="143"/>
      <c r="E2397" s="144"/>
      <c r="F2397" s="142"/>
      <c r="G2397" s="142"/>
      <c r="H2397" s="146"/>
      <c r="I2397" s="152"/>
      <c r="J2397" s="143"/>
      <c r="K2397" s="142"/>
      <c r="L2397" s="149"/>
      <c r="M2397" s="150"/>
      <c r="N2397" s="151"/>
      <c r="O2397" s="312"/>
    </row>
    <row r="2398" spans="2:15" hidden="1" x14ac:dyDescent="0.25">
      <c r="B2398" s="154" t="s">
        <v>145</v>
      </c>
      <c r="C2398" s="143">
        <f>1.95/1000</f>
        <v>1.9499999999999999E-3</v>
      </c>
      <c r="D2398" s="147">
        <f>+D2359+O2359</f>
        <v>334.90434546650704</v>
      </c>
      <c r="E2398" s="144" t="s">
        <v>117</v>
      </c>
      <c r="F2398" s="143">
        <v>401.35</v>
      </c>
      <c r="G2398" s="143">
        <f>75/1000</f>
        <v>7.4999999999999997E-2</v>
      </c>
      <c r="H2398" s="146">
        <f>+PI()*G2398^2/4</f>
        <v>4.4178646691106467E-3</v>
      </c>
      <c r="I2398" s="147">
        <f>+D2394+O2394</f>
        <v>335.10294291689968</v>
      </c>
      <c r="J2398" s="147">
        <f>+D2398</f>
        <v>334.90434546650704</v>
      </c>
      <c r="K2398" s="147">
        <f>+I2398-J2398</f>
        <v>0.19859745039263998</v>
      </c>
      <c r="L2398" s="262">
        <f>(-2*POWER(2*9.81*G2398*ABS(K2398)/F2398,0.5))*(LOG10(($D$2/(3.7*G2398))+((2.51*$D$3*POWER(F2398,0.5))/(G2398*POWER(2*9.81*G2398*ABS(K2398),0.5)))))</f>
        <v>0.15652311146147216</v>
      </c>
      <c r="M2398" s="146">
        <f>+IF(K2398&lt;0,-H2398*L2398,H2398*L2398)</f>
        <v>6.9149792402490554E-4</v>
      </c>
      <c r="N2398" s="142">
        <f>+M2398/K2398</f>
        <v>3.481907359121527E-3</v>
      </c>
      <c r="O2398" s="311">
        <f>2*M2400/N2400</f>
        <v>5.1116844122889727E-5</v>
      </c>
    </row>
    <row r="2399" spans="2:15" hidden="1" x14ac:dyDescent="0.25">
      <c r="B2399" s="141"/>
      <c r="C2399" s="142"/>
      <c r="D2399" s="143"/>
      <c r="E2399" s="144" t="s">
        <v>167</v>
      </c>
      <c r="F2399" s="143">
        <v>249.85</v>
      </c>
      <c r="G2399" s="143">
        <f>75/1000</f>
        <v>7.4999999999999997E-2</v>
      </c>
      <c r="H2399" s="146">
        <f>+PI()*G2399^2/4</f>
        <v>4.4178646691106467E-3</v>
      </c>
      <c r="I2399" s="147">
        <f>+D2363+O2363</f>
        <v>335.25683215742464</v>
      </c>
      <c r="J2399" s="147">
        <f>+D2398</f>
        <v>334.90434546650704</v>
      </c>
      <c r="K2399" s="147">
        <f>+I2399-J2399</f>
        <v>0.35248669091760121</v>
      </c>
      <c r="L2399" s="142">
        <f>(-2*POWER(2*9.81*G2399*ABS(K2399)/F2399,0.5))*(LOG10(($D$2/(3.7*G2399))+((2.51*$D$3*POWER(F2399,0.5))/(G2399*POWER(2*9.81*G2399*ABS(K2399),0.5)))))</f>
        <v>0.28490739938333831</v>
      </c>
      <c r="M2399" s="146">
        <f>+IF(K2399&lt;0,-H2399*L2399,H2399*L2399)</f>
        <v>1.2586823337038468E-3</v>
      </c>
      <c r="N2399" s="142">
        <f>+M2399/K2399</f>
        <v>3.5708648472009452E-3</v>
      </c>
      <c r="O2399" s="311"/>
    </row>
    <row r="2400" spans="2:15" ht="15.75" hidden="1" x14ac:dyDescent="0.3">
      <c r="B2400" s="141"/>
      <c r="C2400" s="142"/>
      <c r="D2400" s="152"/>
      <c r="E2400" s="144"/>
      <c r="F2400" s="142"/>
      <c r="G2400" s="142"/>
      <c r="H2400" s="146"/>
      <c r="I2400" s="152"/>
      <c r="J2400" s="143"/>
      <c r="K2400" s="142"/>
      <c r="L2400" s="149" t="s">
        <v>166</v>
      </c>
      <c r="M2400" s="150">
        <f>+SUM(M2398:M2399)-C2398</f>
        <v>1.8025772875241743E-7</v>
      </c>
      <c r="N2400" s="151">
        <f>+SUM(N2398:N2399)</f>
        <v>7.0527722063224718E-3</v>
      </c>
      <c r="O2400" s="312"/>
    </row>
    <row r="2401" spans="2:15" hidden="1" x14ac:dyDescent="0.25">
      <c r="B2401" s="141"/>
      <c r="C2401" s="142"/>
      <c r="D2401" s="152"/>
      <c r="E2401" s="144"/>
      <c r="F2401" s="142"/>
      <c r="G2401" s="142"/>
      <c r="H2401" s="146"/>
      <c r="I2401" s="152"/>
      <c r="J2401" s="143"/>
      <c r="K2401" s="142"/>
      <c r="L2401" s="142"/>
      <c r="M2401" s="142"/>
      <c r="N2401" s="142"/>
      <c r="O2401" s="312"/>
    </row>
    <row r="2402" spans="2:15" hidden="1" x14ac:dyDescent="0.25">
      <c r="B2402" s="154" t="s">
        <v>146</v>
      </c>
      <c r="C2402" s="143">
        <f>4.52/1000</f>
        <v>4.5199999999999997E-3</v>
      </c>
      <c r="D2402" s="156">
        <f>+D2363+O2363</f>
        <v>335.25683215742464</v>
      </c>
      <c r="E2402" s="144" t="s">
        <v>112</v>
      </c>
      <c r="F2402" s="143">
        <v>401.36</v>
      </c>
      <c r="G2402" s="145">
        <f>110/1000</f>
        <v>0.11</v>
      </c>
      <c r="H2402" s="146">
        <f>+PI()*G2402^2/4</f>
        <v>9.5033177771091243E-3</v>
      </c>
      <c r="I2402" s="156">
        <f>+D2389+O2389</f>
        <v>335.29569664089337</v>
      </c>
      <c r="J2402" s="147">
        <f>+D2402</f>
        <v>335.25683215742464</v>
      </c>
      <c r="K2402" s="147">
        <f>+I2402-J2402</f>
        <v>3.8864483468728395E-2</v>
      </c>
      <c r="L2402" s="142">
        <f>(-2*POWER(2*9.81*G2402*ABS(K2402)/F2402,0.5))*(LOG10(($D$2/(3.7*G2402))+((2.51*$D$3*POWER(F2402,0.5))/(G2402*POWER(2*9.81*G2402*ABS(K2402),0.5)))))</f>
        <v>8.0852286102846546E-2</v>
      </c>
      <c r="M2402" s="146">
        <f>+IF(K2402&lt;0,-H2402*L2402,H2402*L2402)</f>
        <v>7.683649678410946E-4</v>
      </c>
      <c r="N2402" s="142">
        <f>+M2402/K2402</f>
        <v>1.9770363562385838E-2</v>
      </c>
      <c r="O2402" s="311">
        <f>2*M2406/N2406</f>
        <v>4.8059933525455649E-5</v>
      </c>
    </row>
    <row r="2403" spans="2:15" hidden="1" x14ac:dyDescent="0.25">
      <c r="B2403" s="141"/>
      <c r="C2403" s="142"/>
      <c r="D2403" s="152"/>
      <c r="E2403" s="144" t="s">
        <v>167</v>
      </c>
      <c r="F2403" s="143">
        <v>249.85</v>
      </c>
      <c r="G2403" s="145">
        <f>75/1000</f>
        <v>7.4999999999999997E-2</v>
      </c>
      <c r="H2403" s="146">
        <f>+PI()*G2403^2/4</f>
        <v>4.4178646691106467E-3</v>
      </c>
      <c r="I2403" s="156">
        <f>+D2398+O2398</f>
        <v>334.90439658335117</v>
      </c>
      <c r="J2403" s="147">
        <f>+D2402</f>
        <v>335.25683215742464</v>
      </c>
      <c r="K2403" s="147">
        <f>+I2403-J2403</f>
        <v>-0.35243557407346771</v>
      </c>
      <c r="L2403" s="142">
        <f>(-2*POWER(2*9.81*G2403*ABS(K2403)/F2403,0.5))*(LOG10(($D$2/(3.7*G2403))+((2.51*$D$3*POWER(F2403,0.5))/(G2403*POWER(2*9.81*G2403*ABS(K2403),0.5)))))</f>
        <v>0.28488389149480531</v>
      </c>
      <c r="M2403" s="146">
        <f>+IF(K2403&lt;0,-H2403*L2403,H2403*L2403)</f>
        <v>-1.2585784790336515E-3</v>
      </c>
      <c r="N2403" s="142">
        <f>+M2403/K2403</f>
        <v>3.5710880842332103E-3</v>
      </c>
      <c r="O2403" s="311"/>
    </row>
    <row r="2404" spans="2:15" hidden="1" x14ac:dyDescent="0.25">
      <c r="B2404" s="141"/>
      <c r="C2404" s="142"/>
      <c r="D2404" s="152"/>
      <c r="E2404" s="144" t="s">
        <v>140</v>
      </c>
      <c r="F2404" s="143">
        <v>298.01</v>
      </c>
      <c r="G2404" s="145">
        <f>63/1000</f>
        <v>6.3E-2</v>
      </c>
      <c r="H2404" s="146">
        <f>+PI()*G2404^2/4</f>
        <v>3.1172453105244723E-3</v>
      </c>
      <c r="I2404" s="156">
        <f>+D2369+O2369</f>
        <v>335.21794178793346</v>
      </c>
      <c r="J2404" s="147">
        <f>+D2402</f>
        <v>335.25683215742464</v>
      </c>
      <c r="K2404" s="147">
        <f>+I2404-J2404</f>
        <v>-3.8890369491184629E-2</v>
      </c>
      <c r="L2404" s="142">
        <f>(-2*POWER(2*9.81*G2404*ABS(K2404)/F2404,0.5))*(LOG10(($D$2/(3.7*G2404))+((2.51*$D$3*POWER(F2404,0.5))/(G2404*POWER(2*9.81*G2404*ABS(K2404),0.5)))))</f>
        <v>6.3459724135624646E-2</v>
      </c>
      <c r="M2404" s="146">
        <f>+IF(K2404&lt;0,-H2404*L2404,H2404*L2404)</f>
        <v>-1.9781952746895259E-4</v>
      </c>
      <c r="N2404" s="142">
        <f>+M2404/K2404</f>
        <v>5.0865941891807638E-3</v>
      </c>
      <c r="O2404" s="311"/>
    </row>
    <row r="2405" spans="2:15" hidden="1" x14ac:dyDescent="0.25">
      <c r="B2405" s="141"/>
      <c r="C2405" s="142"/>
      <c r="D2405" s="142"/>
      <c r="E2405" s="144" t="s">
        <v>168</v>
      </c>
      <c r="F2405" s="143">
        <v>184.94</v>
      </c>
      <c r="G2405" s="145">
        <f>110/1000</f>
        <v>0.11</v>
      </c>
      <c r="H2405" s="146">
        <f>+PI()*G2405^2/4</f>
        <v>9.5033177771091243E-3</v>
      </c>
      <c r="I2405" s="156">
        <f>+D2377+O2377</f>
        <v>335.77540952679294</v>
      </c>
      <c r="J2405" s="147">
        <f>+D2402</f>
        <v>335.25683215742464</v>
      </c>
      <c r="K2405" s="147">
        <f>+I2405-J2405</f>
        <v>0.51857736936830179</v>
      </c>
      <c r="L2405" s="142">
        <f>(-2*POWER(2*9.81*G2405*ABS(K2405)/F2405,0.5))*(LOG10(($D$2/(3.7*G2405))+((2.51*$D$3*POWER(F2405,0.5))/(G2405*POWER(2*9.81*G2405*ABS(K2405),0.5)))))</f>
        <v>0.54811989452476861</v>
      </c>
      <c r="M2405" s="146">
        <f>+IF(K2405&lt;0,-H2405*L2405,H2405*L2405)</f>
        <v>5.2089575376244113E-3</v>
      </c>
      <c r="N2405" s="142">
        <f>+M2405/K2405</f>
        <v>1.0044706624914301E-2</v>
      </c>
      <c r="O2405" s="311"/>
    </row>
    <row r="2406" spans="2:15" ht="15.75" hidden="1" x14ac:dyDescent="0.3">
      <c r="B2406" s="141"/>
      <c r="C2406" s="142"/>
      <c r="D2406" s="142"/>
      <c r="E2406" s="142"/>
      <c r="F2406" s="142"/>
      <c r="G2406" s="142"/>
      <c r="H2406" s="146"/>
      <c r="I2406" s="152"/>
      <c r="J2406" s="143"/>
      <c r="K2406" s="142"/>
      <c r="L2406" s="149" t="s">
        <v>166</v>
      </c>
      <c r="M2406" s="150">
        <f>+SUM(M2402:M2405)-C2402</f>
        <v>9.2449896290161537E-7</v>
      </c>
      <c r="N2406" s="151">
        <f>+SUM(N2402:N2405)</f>
        <v>3.8472752460714119E-2</v>
      </c>
      <c r="O2406" s="312"/>
    </row>
    <row r="2407" spans="2:15" hidden="1" x14ac:dyDescent="0.25">
      <c r="B2407" s="141"/>
      <c r="C2407" s="142"/>
      <c r="D2407" s="142"/>
      <c r="E2407" s="142"/>
      <c r="F2407" s="142"/>
      <c r="G2407" s="142"/>
      <c r="H2407" s="146"/>
      <c r="I2407" s="142"/>
      <c r="J2407" s="143"/>
      <c r="K2407" s="142"/>
      <c r="L2407" s="142"/>
      <c r="M2407" s="142"/>
      <c r="N2407" s="142"/>
      <c r="O2407" s="312"/>
    </row>
    <row r="2408" spans="2:15" hidden="1" x14ac:dyDescent="0.25">
      <c r="B2408" s="154" t="s">
        <v>147</v>
      </c>
      <c r="C2408" s="142">
        <f>0.79/1000</f>
        <v>7.9000000000000001E-4</v>
      </c>
      <c r="D2408" s="147">
        <f>+D2369+O2369</f>
        <v>335.21794178793346</v>
      </c>
      <c r="E2408" s="144" t="s">
        <v>140</v>
      </c>
      <c r="F2408" s="143">
        <v>298.01</v>
      </c>
      <c r="G2408" s="143">
        <f>63/1000</f>
        <v>6.3E-2</v>
      </c>
      <c r="H2408" s="146">
        <f>+PI()*G2408^2/4</f>
        <v>3.1172453105244723E-3</v>
      </c>
      <c r="I2408" s="147">
        <f>+D2402+O2402</f>
        <v>335.25688021735817</v>
      </c>
      <c r="J2408" s="147">
        <f>+D2408</f>
        <v>335.21794178793346</v>
      </c>
      <c r="K2408" s="147">
        <f>+I2408-J2408</f>
        <v>3.8938429424717924E-2</v>
      </c>
      <c r="L2408" s="142">
        <f>(-2*POWER(2*9.81*G2408*ABS(K2408)/F2408,0.5))*(LOG10(($D$2/(3.7*G2408))+((2.51*$D$3*POWER(F2408,0.5))/(G2408*POWER(2*9.81*G2408*ABS(K2408),0.5)))))</f>
        <v>6.350572566413365E-2</v>
      </c>
      <c r="M2408" s="146">
        <f>+IF(K2408&lt;0,-H2408*L2408,H2408*L2408)</f>
        <v>1.9796292551797426E-4</v>
      </c>
      <c r="N2408" s="142">
        <f>+M2408/K2408</f>
        <v>5.0839987242091581E-3</v>
      </c>
      <c r="O2408" s="311">
        <f>2*M2410/N2410</f>
        <v>4.8480721589845991E-5</v>
      </c>
    </row>
    <row r="2409" spans="2:15" hidden="1" x14ac:dyDescent="0.25">
      <c r="B2409" s="141"/>
      <c r="C2409" s="142"/>
      <c r="D2409" s="142"/>
      <c r="E2409" s="144" t="s">
        <v>169</v>
      </c>
      <c r="F2409" s="143">
        <v>119.71</v>
      </c>
      <c r="G2409" s="143">
        <f>63/1000</f>
        <v>6.3E-2</v>
      </c>
      <c r="H2409" s="146">
        <f>+PI()*G2409^2/4</f>
        <v>3.1172453105244723E-3</v>
      </c>
      <c r="I2409" s="147">
        <f>+D2373+O2373</f>
        <v>335.32135667951007</v>
      </c>
      <c r="J2409" s="147">
        <f>+D2408</f>
        <v>335.21794178793346</v>
      </c>
      <c r="K2409" s="147">
        <f>+I2409-J2409</f>
        <v>0.10341489157661954</v>
      </c>
      <c r="L2409" s="142">
        <f>(-2*POWER(2*9.81*G2409*ABS(K2409)/F2409,0.5))*(LOG10(($D$2/(3.7*G2409))+((2.51*$D$3*POWER(F2409,0.5))/(G2409*POWER(2*9.81*G2409*ABS(K2409),0.5)))))</f>
        <v>0.19000723005385881</v>
      </c>
      <c r="M2409" s="146">
        <f>+IF(K2409&lt;0,-H2409*L2409,H2409*L2409)</f>
        <v>5.9229914685113598E-4</v>
      </c>
      <c r="N2409" s="142">
        <f>+M2409/K2409</f>
        <v>5.7274067382481831E-3</v>
      </c>
      <c r="O2409" s="311"/>
    </row>
    <row r="2410" spans="2:15" ht="15.75" hidden="1" x14ac:dyDescent="0.3">
      <c r="B2410" s="141"/>
      <c r="C2410" s="142"/>
      <c r="D2410" s="142"/>
      <c r="E2410" s="142"/>
      <c r="F2410" s="142"/>
      <c r="G2410" s="142"/>
      <c r="H2410" s="146"/>
      <c r="I2410" s="142"/>
      <c r="J2410" s="142"/>
      <c r="K2410" s="142"/>
      <c r="L2410" s="149" t="s">
        <v>166</v>
      </c>
      <c r="M2410" s="150">
        <f>+SUM(M2408:M2409)-C2408</f>
        <v>2.6207236911016726E-7</v>
      </c>
      <c r="N2410" s="151">
        <f>+SUM(N2408:N2409)</f>
        <v>1.0811405462457341E-2</v>
      </c>
      <c r="O2410" s="312"/>
    </row>
    <row r="2411" spans="2:15" hidden="1" x14ac:dyDescent="0.25">
      <c r="B2411" s="141"/>
      <c r="C2411" s="142"/>
      <c r="D2411" s="142"/>
      <c r="E2411" s="142"/>
      <c r="F2411" s="142"/>
      <c r="G2411" s="142"/>
      <c r="H2411" s="146"/>
      <c r="I2411" s="142"/>
      <c r="J2411" s="142"/>
      <c r="K2411" s="142"/>
      <c r="L2411" s="142"/>
      <c r="M2411" s="142"/>
      <c r="N2411" s="142"/>
      <c r="O2411" s="312"/>
    </row>
    <row r="2412" spans="2:15" hidden="1" x14ac:dyDescent="0.25">
      <c r="B2412" s="154" t="s">
        <v>148</v>
      </c>
      <c r="C2412" s="142">
        <f>0.76/1000</f>
        <v>7.6000000000000004E-4</v>
      </c>
      <c r="D2412" s="147">
        <f>+D2373+O2373</f>
        <v>335.32135667951007</v>
      </c>
      <c r="E2412" s="144" t="s">
        <v>169</v>
      </c>
      <c r="F2412" s="143">
        <v>119.71</v>
      </c>
      <c r="G2412" s="143">
        <f>63/1000</f>
        <v>6.3E-2</v>
      </c>
      <c r="H2412" s="146">
        <f>+PI()*G2412^2/4</f>
        <v>3.1172453105244723E-3</v>
      </c>
      <c r="I2412" s="147">
        <f>+D2408+O2408</f>
        <v>335.21799026865506</v>
      </c>
      <c r="J2412" s="261">
        <f>+D2412</f>
        <v>335.32135667951007</v>
      </c>
      <c r="K2412" s="147">
        <f>+I2412-J2412</f>
        <v>-0.10336641085501697</v>
      </c>
      <c r="L2412" s="142">
        <f>(-2*POWER(2*9.81*G2412*ABS(K2412)/F2412,0.5))*(LOG10(($D$2/(3.7*G2412))+((2.51*$D$3*POWER(F2412,0.5))/(G2412*POWER(2*9.81*G2412*ABS(K2412),0.5)))))</f>
        <v>0.18995606890167063</v>
      </c>
      <c r="M2412" s="146">
        <f>+IF(K2412&lt;0,-H2412*L2412,H2412*L2412)</f>
        <v>-5.9213966498939633E-4</v>
      </c>
      <c r="N2412" s="142">
        <f>+M2412/K2412</f>
        <v>5.7285501169227872E-3</v>
      </c>
      <c r="O2412" s="311">
        <f>2*M2414/N2414</f>
        <v>4.5780359800968179E-5</v>
      </c>
    </row>
    <row r="2413" spans="2:15" hidden="1" x14ac:dyDescent="0.25">
      <c r="B2413" s="141"/>
      <c r="C2413" s="142"/>
      <c r="D2413" s="142"/>
      <c r="E2413" s="144" t="s">
        <v>122</v>
      </c>
      <c r="F2413" s="143">
        <v>283.68</v>
      </c>
      <c r="G2413" s="143">
        <f>75/1000</f>
        <v>7.4999999999999997E-2</v>
      </c>
      <c r="H2413" s="146">
        <f>+PI()*G2413^2/4</f>
        <v>4.4178646691106467E-3</v>
      </c>
      <c r="I2413" s="147">
        <f>+D2377+O2377</f>
        <v>335.77540952679294</v>
      </c>
      <c r="J2413" s="261">
        <f>+D2412</f>
        <v>335.32135667951007</v>
      </c>
      <c r="K2413" s="147">
        <f>+I2413-J2413</f>
        <v>0.45405284728286688</v>
      </c>
      <c r="L2413" s="262">
        <f>(-2*POWER(2*9.81*G2413*ABS(K2413)/F2413,0.5))*(LOG10(($D$2/(3.7*G2413))+((2.51*$D$3*POWER(F2413,0.5))/(G2413*POWER(2*9.81*G2413*ABS(K2413),0.5)))))</f>
        <v>0.30610692479849305</v>
      </c>
      <c r="M2413" s="146">
        <f>+IF(K2413&lt;0,-H2413*L2413,H2413*L2413)</f>
        <v>1.3523389680373721E-3</v>
      </c>
      <c r="N2413" s="142">
        <f>+M2413/K2413</f>
        <v>2.9783735001993918E-3</v>
      </c>
      <c r="O2413" s="311"/>
    </row>
    <row r="2414" spans="2:15" ht="15.75" hidden="1" x14ac:dyDescent="0.3">
      <c r="B2414" s="141"/>
      <c r="C2414" s="142"/>
      <c r="D2414" s="142"/>
      <c r="E2414" s="142"/>
      <c r="F2414" s="142"/>
      <c r="G2414" s="142"/>
      <c r="H2414" s="142"/>
      <c r="I2414" s="142"/>
      <c r="J2414" s="142"/>
      <c r="K2414" s="142"/>
      <c r="L2414" s="149" t="s">
        <v>166</v>
      </c>
      <c r="M2414" s="150">
        <f>+SUM(M2412:M2413)-C2412</f>
        <v>1.993030479757003E-7</v>
      </c>
      <c r="N2414" s="151">
        <f>+SUM(N2412:N2413)</f>
        <v>8.7069236171221781E-3</v>
      </c>
      <c r="O2414" s="312"/>
    </row>
    <row r="2415" spans="2:15" hidden="1" x14ac:dyDescent="0.25">
      <c r="B2415" s="154"/>
      <c r="C2415" s="142"/>
      <c r="D2415" s="142"/>
      <c r="E2415" s="142"/>
      <c r="F2415" s="142"/>
      <c r="G2415" s="142"/>
      <c r="H2415" s="142"/>
      <c r="I2415" s="142"/>
      <c r="J2415" s="142"/>
      <c r="K2415" s="142"/>
      <c r="L2415" s="142"/>
      <c r="M2415" s="142"/>
      <c r="N2415" s="142"/>
      <c r="O2415" s="312"/>
    </row>
    <row r="2416" spans="2:15" hidden="1" x14ac:dyDescent="0.25">
      <c r="B2416" s="154" t="s">
        <v>142</v>
      </c>
      <c r="C2416" s="142">
        <f>3.71/1000</f>
        <v>3.7099999999999998E-3</v>
      </c>
      <c r="D2416" s="147">
        <f>+D2377+O2377</f>
        <v>335.77540952679294</v>
      </c>
      <c r="E2416" s="144" t="s">
        <v>168</v>
      </c>
      <c r="F2416" s="143">
        <v>184.94</v>
      </c>
      <c r="G2416" s="145">
        <f>110/1000</f>
        <v>0.11</v>
      </c>
      <c r="H2416" s="146">
        <f>+PI()*G2416^2/4</f>
        <v>9.5033177771091243E-3</v>
      </c>
      <c r="I2416" s="147">
        <f>+D2402+O2402</f>
        <v>335.25688021735817</v>
      </c>
      <c r="J2416" s="261">
        <f>+D2416</f>
        <v>335.77540952679294</v>
      </c>
      <c r="K2416" s="147">
        <f>+I2416-J2416</f>
        <v>-0.51852930943476849</v>
      </c>
      <c r="L2416" s="262">
        <f>(-2*POWER(2*9.81*G2416*ABS(K2416)/F2416,0.5))*(LOG10(($D$2/(3.7*G2416))+((2.51*$D$3*POWER(F2416,0.5))/(G2416*POWER(2*9.81*G2416*ABS(K2416),0.5)))))</f>
        <v>0.54809140243451093</v>
      </c>
      <c r="M2416" s="146">
        <f>+IF(K2416&lt;0,-H2416*L2416,H2416*L2416)</f>
        <v>-5.2086867682365591E-3</v>
      </c>
      <c r="N2416" s="142">
        <f>+M2416/K2416</f>
        <v>1.004511543217176E-2</v>
      </c>
      <c r="O2416" s="311">
        <f>2*M2419/N2419</f>
        <v>3.8521985043512774E-5</v>
      </c>
    </row>
    <row r="2417" spans="2:15" hidden="1" x14ac:dyDescent="0.25">
      <c r="B2417" s="141"/>
      <c r="C2417" s="142"/>
      <c r="D2417" s="142"/>
      <c r="E2417" s="144" t="s">
        <v>171</v>
      </c>
      <c r="F2417" s="143">
        <v>283.68</v>
      </c>
      <c r="G2417" s="143">
        <f>75/1000</f>
        <v>7.4999999999999997E-2</v>
      </c>
      <c r="H2417" s="146">
        <f>+PI()*G2417^2/4</f>
        <v>4.4178646691106467E-3</v>
      </c>
      <c r="I2417" s="147">
        <f>+D2412+O2412</f>
        <v>335.32140245986989</v>
      </c>
      <c r="J2417" s="261">
        <f>+D2416</f>
        <v>335.77540952679294</v>
      </c>
      <c r="K2417" s="147">
        <f>+I2417-J2417</f>
        <v>-0.45400706692305448</v>
      </c>
      <c r="L2417" s="262">
        <f>(-2*POWER(2*9.81*G2417*ABS(K2417)/F2417,0.5))*(LOG10(($D$2/(3.7*G2417))+((2.51*$D$3*POWER(F2417,0.5))/(G2417*POWER(2*9.81*G2417*ABS(K2417),0.5)))))</f>
        <v>0.30608938391311746</v>
      </c>
      <c r="M2417" s="146">
        <f>+IF(K2417&lt;0,-H2417*L2417,H2417*L2417)</f>
        <v>-1.3522614747796065E-3</v>
      </c>
      <c r="N2417" s="142">
        <f>+M2417/K2417</f>
        <v>2.9785031408085744E-3</v>
      </c>
      <c r="O2417" s="311"/>
    </row>
    <row r="2418" spans="2:15" hidden="1" x14ac:dyDescent="0.25">
      <c r="B2418" s="141"/>
      <c r="C2418" s="142"/>
      <c r="D2418" s="142"/>
      <c r="E2418" s="144" t="s">
        <v>170</v>
      </c>
      <c r="F2418" s="143">
        <v>372.26</v>
      </c>
      <c r="G2418" s="145">
        <f>110/1000</f>
        <v>0.11</v>
      </c>
      <c r="H2418" s="146">
        <f>+PI()*G2418^2/4</f>
        <v>9.5033177771091243E-3</v>
      </c>
      <c r="I2418" s="147">
        <v>339.29610096713299</v>
      </c>
      <c r="J2418" s="261">
        <f>+D2416</f>
        <v>335.77540952679294</v>
      </c>
      <c r="K2418" s="147">
        <f>+I2418-J2418</f>
        <v>3.5206914403400447</v>
      </c>
      <c r="L2418" s="262">
        <f>(-2*POWER(2*9.81*G2418*ABS(K2418)/F2418,0.5))*(LOG10(($D$2/(3.7*G2418))+((2.51*$D$3*POWER(F2418,0.5))/(G2418*POWER(2*9.81*G2418*ABS(K2418),0.5)))))</f>
        <v>1.080807305796089</v>
      </c>
      <c r="M2418" s="146">
        <f>+IF(K2418&lt;0,-H2418*L2418,H2418*L2418)</f>
        <v>1.027125528280139E-2</v>
      </c>
      <c r="N2418" s="142">
        <f>+M2418/K2418</f>
        <v>2.9173971808814192E-3</v>
      </c>
      <c r="O2418" s="311"/>
    </row>
    <row r="2419" spans="2:15" ht="16.5" hidden="1" thickBot="1" x14ac:dyDescent="0.35">
      <c r="B2419" s="299"/>
      <c r="C2419" s="300"/>
      <c r="D2419" s="300"/>
      <c r="E2419" s="300"/>
      <c r="F2419" s="300"/>
      <c r="G2419" s="300"/>
      <c r="H2419" s="300"/>
      <c r="I2419" s="300"/>
      <c r="J2419" s="300"/>
      <c r="K2419" s="300"/>
      <c r="L2419" s="301" t="s">
        <v>166</v>
      </c>
      <c r="M2419" s="302">
        <f>+SUM(M2416:M2418)-C2416</f>
        <v>3.0703978522433201E-7</v>
      </c>
      <c r="N2419" s="303">
        <f>+SUM(N2416:N2418)</f>
        <v>1.5941015753861754E-2</v>
      </c>
      <c r="O2419" s="313"/>
    </row>
    <row r="2420" spans="2:15" hidden="1" x14ac:dyDescent="0.25"/>
    <row r="2421" spans="2:15" ht="15.75" hidden="1" thickBot="1" x14ac:dyDescent="0.3"/>
    <row r="2422" spans="2:15" ht="15.75" hidden="1" thickBot="1" x14ac:dyDescent="0.3">
      <c r="B2422" s="131">
        <f>+B2383+1</f>
        <v>63</v>
      </c>
      <c r="D2422" s="297"/>
    </row>
    <row r="2423" spans="2:15" ht="32.25" hidden="1" thickBot="1" x14ac:dyDescent="0.3">
      <c r="B2423" s="125" t="s">
        <v>151</v>
      </c>
      <c r="C2423" s="298" t="s">
        <v>161</v>
      </c>
      <c r="D2423" s="298" t="s">
        <v>153</v>
      </c>
      <c r="E2423" s="125" t="s">
        <v>152</v>
      </c>
      <c r="F2423" s="125" t="s">
        <v>78</v>
      </c>
      <c r="G2423" s="125" t="s">
        <v>115</v>
      </c>
      <c r="H2423" s="125" t="s">
        <v>154</v>
      </c>
      <c r="I2423" s="125" t="s">
        <v>155</v>
      </c>
      <c r="J2423" s="125" t="s">
        <v>156</v>
      </c>
      <c r="K2423" s="125" t="s">
        <v>157</v>
      </c>
      <c r="L2423" s="125" t="s">
        <v>82</v>
      </c>
      <c r="M2423" s="125" t="s">
        <v>164</v>
      </c>
      <c r="N2423" s="125" t="s">
        <v>158</v>
      </c>
      <c r="O2423" s="309" t="s">
        <v>165</v>
      </c>
    </row>
    <row r="2424" spans="2:15" hidden="1" x14ac:dyDescent="0.25">
      <c r="B2424" s="132" t="s">
        <v>127</v>
      </c>
      <c r="C2424" s="133">
        <f>2.97/1000</f>
        <v>2.97E-3</v>
      </c>
      <c r="D2424" s="134">
        <f>+D2385+O2385</f>
        <v>336.46410231679562</v>
      </c>
      <c r="E2424" s="135" t="s">
        <v>110</v>
      </c>
      <c r="F2424" s="136">
        <v>310.83</v>
      </c>
      <c r="G2424" s="137">
        <f>110/1000</f>
        <v>0.11</v>
      </c>
      <c r="H2424" s="138">
        <f>+PI()*G2424^2/4</f>
        <v>9.5033177771091243E-3</v>
      </c>
      <c r="I2424" s="134">
        <v>339.29610096713299</v>
      </c>
      <c r="J2424" s="134">
        <f>+D2424</f>
        <v>336.46410231679562</v>
      </c>
      <c r="K2424" s="134">
        <f>+I2424-J2424</f>
        <v>2.8319986503373684</v>
      </c>
      <c r="L2424" s="133">
        <f>(-2*POWER(2*9.81*G2424*ABS(K2424)/F2424,0.5))*(LOG10(($D$2/(3.7*G2424))+((2.51*$D$3*POWER(F2424,0.5))/(G2424*POWER(2*9.81*G2424*ABS(K2424),0.5)))))</f>
        <v>1.0585990707886277</v>
      </c>
      <c r="M2424" s="139">
        <f>+IF(K2424&lt;0,-H2424*L2424,H2424*L2424)</f>
        <v>1.0060203368256766E-2</v>
      </c>
      <c r="N2424" s="133">
        <f>+M2424/K2424</f>
        <v>3.5523333907868638E-3</v>
      </c>
      <c r="O2424" s="310">
        <f>2*M2426/N2426</f>
        <v>3.1451898881861706E-5</v>
      </c>
    </row>
    <row r="2425" spans="2:15" hidden="1" x14ac:dyDescent="0.25">
      <c r="B2425" s="141"/>
      <c r="C2425" s="142"/>
      <c r="D2425" s="143"/>
      <c r="E2425" s="144" t="s">
        <v>138</v>
      </c>
      <c r="F2425" s="143">
        <v>240.22</v>
      </c>
      <c r="G2425" s="145">
        <f>110/1000</f>
        <v>0.11</v>
      </c>
      <c r="H2425" s="146">
        <f>+PI()*G2425^2/4</f>
        <v>9.5033177771091243E-3</v>
      </c>
      <c r="I2425" s="147">
        <f>+D2389+O2389</f>
        <v>335.29569664089337</v>
      </c>
      <c r="J2425" s="147">
        <f>+D2424</f>
        <v>336.46410231679562</v>
      </c>
      <c r="K2425" s="147">
        <f>+I2425-J2425</f>
        <v>-1.1684056759022496</v>
      </c>
      <c r="L2425" s="142">
        <f>(-2*POWER(2*9.81*G2425*ABS(K2425)/F2425,0.5))*(LOG10(($D$2/(3.7*G2425))+((2.51*$D$3*POWER(F2425,0.5))/(G2425*POWER(2*9.81*G2425*ABS(K2425),0.5)))))</f>
        <v>0.74606071726004231</v>
      </c>
      <c r="M2425" s="146">
        <f>+IF(K2425&lt;0,-H2425*L2425,H2425*L2425)</f>
        <v>-7.0900520771401444E-3</v>
      </c>
      <c r="N2425" s="142">
        <f>+M2425/K2425</f>
        <v>6.0681424468989895E-3</v>
      </c>
      <c r="O2425" s="311"/>
    </row>
    <row r="2426" spans="2:15" ht="15.75" hidden="1" x14ac:dyDescent="0.3">
      <c r="B2426" s="141"/>
      <c r="C2426" s="142"/>
      <c r="D2426" s="143"/>
      <c r="E2426" s="144"/>
      <c r="F2426" s="143"/>
      <c r="G2426" s="145"/>
      <c r="H2426" s="146"/>
      <c r="I2426" s="147"/>
      <c r="J2426" s="147"/>
      <c r="K2426" s="147"/>
      <c r="L2426" s="149" t="s">
        <v>166</v>
      </c>
      <c r="M2426" s="150">
        <f>+SUM(M2424:M2425)-C2424</f>
        <v>1.5129111662114461E-7</v>
      </c>
      <c r="N2426" s="151">
        <f>+SUM(N2424:N2425)</f>
        <v>9.6204758376858528E-3</v>
      </c>
      <c r="O2426" s="311"/>
    </row>
    <row r="2427" spans="2:15" hidden="1" x14ac:dyDescent="0.25">
      <c r="B2427" s="141"/>
      <c r="C2427" s="142"/>
      <c r="D2427" s="143"/>
      <c r="E2427" s="144"/>
      <c r="F2427" s="142"/>
      <c r="G2427" s="142"/>
      <c r="H2427" s="146"/>
      <c r="I2427" s="152"/>
      <c r="J2427" s="142"/>
      <c r="K2427" s="142"/>
      <c r="L2427" s="142"/>
      <c r="M2427" s="142"/>
      <c r="N2427" s="142"/>
      <c r="O2427" s="312"/>
    </row>
    <row r="2428" spans="2:15" hidden="1" x14ac:dyDescent="0.25">
      <c r="B2428" s="154" t="s">
        <v>128</v>
      </c>
      <c r="C2428" s="142">
        <f>3.73/1000</f>
        <v>3.7299999999999998E-3</v>
      </c>
      <c r="D2428" s="147">
        <f>+D2389+O2389</f>
        <v>335.29569664089337</v>
      </c>
      <c r="E2428" s="144" t="s">
        <v>138</v>
      </c>
      <c r="F2428" s="143">
        <v>240.22</v>
      </c>
      <c r="G2428" s="155">
        <f>110/1000</f>
        <v>0.11</v>
      </c>
      <c r="H2428" s="146">
        <f>+PI()*G2428^2/4</f>
        <v>9.5033177771091243E-3</v>
      </c>
      <c r="I2428" s="156">
        <f>+D2424+O2424</f>
        <v>336.46413376869452</v>
      </c>
      <c r="J2428" s="147">
        <f>+D2428</f>
        <v>335.29569664089337</v>
      </c>
      <c r="K2428" s="147">
        <f>+I2428-J2428</f>
        <v>1.1684371278011554</v>
      </c>
      <c r="L2428" s="142">
        <f>(-2*POWER(2*9.81*G2428*ABS(K2428)/F2428,0.5))*(LOG10(($D$2/(3.7*G2428))+((2.51*$D$3*POWER(F2428,0.5))/(G2428*POWER(2*9.81*G2428*ABS(K2428),0.5)))))</f>
        <v>0.74607193713200803</v>
      </c>
      <c r="M2428" s="146">
        <f>+IF(K2428&lt;0,-H2428*L2428,H2428*L2428)</f>
        <v>7.0901587031488526E-3</v>
      </c>
      <c r="N2428" s="142">
        <f>+M2428/K2428</f>
        <v>6.0680703603552865E-3</v>
      </c>
      <c r="O2428" s="311">
        <f>2*M2431/N2431</f>
        <v>4.5970856020369804E-5</v>
      </c>
    </row>
    <row r="2429" spans="2:15" hidden="1" x14ac:dyDescent="0.25">
      <c r="B2429" s="141"/>
      <c r="C2429" s="142"/>
      <c r="D2429" s="143"/>
      <c r="E2429" s="144" t="s">
        <v>139</v>
      </c>
      <c r="F2429" s="147">
        <v>237.3</v>
      </c>
      <c r="G2429" s="155">
        <f>110/1000</f>
        <v>0.11</v>
      </c>
      <c r="H2429" s="146">
        <f>+PI()*G2429^2/4</f>
        <v>9.5033177771091243E-3</v>
      </c>
      <c r="I2429" s="156">
        <f>+D2394+O2394</f>
        <v>335.10294291689968</v>
      </c>
      <c r="J2429" s="147">
        <f>+D2428</f>
        <v>335.29569664089337</v>
      </c>
      <c r="K2429" s="147">
        <f>+I2429-J2429</f>
        <v>-0.19275372399368962</v>
      </c>
      <c r="L2429" s="142">
        <f>(-2*POWER(2*9.81*G2429*ABS(K2429)/F2429,0.5))*(LOG10(($D$2/(3.7*G2429))+((2.51*$D$3*POWER(F2429,0.5))/(G2429*POWER(2*9.81*G2429*ABS(K2429),0.5)))))</f>
        <v>0.27268786196938616</v>
      </c>
      <c r="M2429" s="146">
        <f>+IF(K2429&lt;0,-H2429*L2429,H2429*L2429)</f>
        <v>-2.5914394062555466E-3</v>
      </c>
      <c r="N2429" s="142">
        <f>+M2429/K2429</f>
        <v>1.3444302670595279E-2</v>
      </c>
      <c r="O2429" s="311"/>
    </row>
    <row r="2430" spans="2:15" hidden="1" x14ac:dyDescent="0.25">
      <c r="B2430" s="141"/>
      <c r="C2430" s="142"/>
      <c r="D2430" s="143"/>
      <c r="E2430" s="144" t="s">
        <v>112</v>
      </c>
      <c r="F2430" s="143">
        <v>401.36</v>
      </c>
      <c r="G2430" s="155">
        <f>110/1000</f>
        <v>0.11</v>
      </c>
      <c r="H2430" s="146">
        <f>+PI()*G2430^2/4</f>
        <v>9.5033177771091243E-3</v>
      </c>
      <c r="I2430" s="156">
        <f>+D2402+O2402</f>
        <v>335.25688021735817</v>
      </c>
      <c r="J2430" s="147">
        <f>+D2428</f>
        <v>335.29569664089337</v>
      </c>
      <c r="K2430" s="147">
        <f>+I2430-J2430</f>
        <v>-3.8816423535195099E-2</v>
      </c>
      <c r="L2430" s="142">
        <f>(-2*POWER(2*9.81*G2430*ABS(K2430)/F2430,0.5))*(LOG10(($D$2/(3.7*G2430))+((2.51*$D$3*POWER(F2430,0.5))/(G2430*POWER(2*9.81*G2430*ABS(K2430),0.5)))))</f>
        <v>8.0794533734551935E-2</v>
      </c>
      <c r="M2430" s="146">
        <f>+IF(K2430&lt;0,-H2430*L2430,H2430*L2430)</f>
        <v>-7.6781612873281027E-4</v>
      </c>
      <c r="N2430" s="142">
        <f>+M2430/K2430</f>
        <v>1.9780702568762586E-2</v>
      </c>
      <c r="O2430" s="311"/>
    </row>
    <row r="2431" spans="2:15" ht="15.75" hidden="1" x14ac:dyDescent="0.3">
      <c r="B2431" s="141"/>
      <c r="C2431" s="142"/>
      <c r="D2431" s="143"/>
      <c r="E2431" s="144"/>
      <c r="F2431" s="143"/>
      <c r="G2431" s="155"/>
      <c r="H2431" s="146"/>
      <c r="I2431" s="156"/>
      <c r="J2431" s="147"/>
      <c r="K2431" s="147"/>
      <c r="L2431" s="149" t="s">
        <v>166</v>
      </c>
      <c r="M2431" s="150">
        <f>+SUM(M2428:M2430)-C2428</f>
        <v>9.031681604959596E-7</v>
      </c>
      <c r="N2431" s="151">
        <f>+SUM(N2428:N2430)</f>
        <v>3.9293075599713151E-2</v>
      </c>
      <c r="O2431" s="312"/>
    </row>
    <row r="2432" spans="2:15" hidden="1" x14ac:dyDescent="0.25">
      <c r="B2432" s="141"/>
      <c r="C2432" s="142"/>
      <c r="D2432" s="143"/>
      <c r="E2432" s="144"/>
      <c r="F2432" s="142"/>
      <c r="G2432" s="142"/>
      <c r="H2432" s="146"/>
      <c r="I2432" s="152"/>
      <c r="J2432" s="143"/>
      <c r="K2432" s="142"/>
      <c r="L2432" s="142"/>
      <c r="M2432" s="142"/>
      <c r="N2432" s="142"/>
      <c r="O2432" s="312"/>
    </row>
    <row r="2433" spans="2:15" hidden="1" x14ac:dyDescent="0.25">
      <c r="B2433" s="154" t="s">
        <v>141</v>
      </c>
      <c r="C2433" s="179">
        <f>1.9/1000</f>
        <v>1.9E-3</v>
      </c>
      <c r="D2433" s="147">
        <f>+D2394+O2394</f>
        <v>335.10294291689968</v>
      </c>
      <c r="E2433" s="144" t="s">
        <v>139</v>
      </c>
      <c r="F2433" s="147">
        <v>237.3</v>
      </c>
      <c r="G2433" s="155">
        <f>110/1000</f>
        <v>0.11</v>
      </c>
      <c r="H2433" s="146">
        <f>+PI()*G2433^2/4</f>
        <v>9.5033177771091243E-3</v>
      </c>
      <c r="I2433" s="156">
        <f>+D2428+O2428</f>
        <v>335.2957426117494</v>
      </c>
      <c r="J2433" s="147">
        <f>+D2433</f>
        <v>335.10294291689968</v>
      </c>
      <c r="K2433" s="147">
        <f>+I2433-J2433</f>
        <v>0.19279969484972526</v>
      </c>
      <c r="L2433" s="142">
        <f>(-2*POWER(2*9.81*G2433*ABS(K2433)/F2433,0.5))*(LOG10(($D$2/(3.7*G2433))+((2.51*$D$3*POWER(F2433,0.5))/(G2433*POWER(2*9.81*G2433*ABS(K2433),0.5)))))</f>
        <v>0.27272468530190058</v>
      </c>
      <c r="M2433" s="146">
        <f>+IF(K2433&lt;0,-H2433*L2433,H2433*L2433)</f>
        <v>2.5917893500860432E-3</v>
      </c>
      <c r="N2433" s="142">
        <f>+M2433/K2433</f>
        <v>1.344291209644379E-2</v>
      </c>
      <c r="O2433" s="311">
        <f>2*M2435/N2435</f>
        <v>4.6521441148293972E-5</v>
      </c>
    </row>
    <row r="2434" spans="2:15" hidden="1" x14ac:dyDescent="0.25">
      <c r="B2434" s="141"/>
      <c r="C2434" s="142"/>
      <c r="D2434" s="143"/>
      <c r="E2434" s="144" t="s">
        <v>117</v>
      </c>
      <c r="F2434" s="143">
        <v>401.35</v>
      </c>
      <c r="G2434" s="143">
        <f>75/1000</f>
        <v>7.4999999999999997E-2</v>
      </c>
      <c r="H2434" s="146">
        <f>+PI()*G2434^2/4</f>
        <v>4.4178646691106467E-3</v>
      </c>
      <c r="I2434" s="156">
        <f>+D2398+O2398</f>
        <v>334.90439658335117</v>
      </c>
      <c r="J2434" s="147">
        <f>+D2433</f>
        <v>335.10294291689968</v>
      </c>
      <c r="K2434" s="147">
        <f>+I2434-J2434</f>
        <v>-0.19854633354850648</v>
      </c>
      <c r="L2434" s="142">
        <f>(-2*POWER(2*9.81*G2434*ABS(K2434)/F2434,0.5))*(LOG10(($D$2/(3.7*G2434))+((2.51*$D$3*POWER(F2434,0.5))/(G2434*POWER(2*9.81*G2434*ABS(K2434),0.5)))))</f>
        <v>0.15649996310511105</v>
      </c>
      <c r="M2434" s="146">
        <f>+IF(K2434&lt;0,-H2434*L2434,H2434*L2434)</f>
        <v>-6.9139565771918991E-4</v>
      </c>
      <c r="N2434" s="142">
        <f>+M2434/K2434</f>
        <v>3.482288720029556E-3</v>
      </c>
      <c r="O2434" s="311"/>
    </row>
    <row r="2435" spans="2:15" ht="15.75" hidden="1" x14ac:dyDescent="0.3">
      <c r="B2435" s="141"/>
      <c r="C2435" s="142"/>
      <c r="D2435" s="143"/>
      <c r="E2435" s="144"/>
      <c r="F2435" s="142"/>
      <c r="G2435" s="142"/>
      <c r="H2435" s="146"/>
      <c r="I2435" s="152"/>
      <c r="J2435" s="143"/>
      <c r="K2435" s="142"/>
      <c r="L2435" s="149" t="s">
        <v>166</v>
      </c>
      <c r="M2435" s="150">
        <f>+SUM(M2433:M2434)-C2433</f>
        <v>3.9369236685331092E-7</v>
      </c>
      <c r="N2435" s="151">
        <f>+SUM(N2433:N2434)</f>
        <v>1.6925200816473345E-2</v>
      </c>
      <c r="O2435" s="312"/>
    </row>
    <row r="2436" spans="2:15" ht="15.75" hidden="1" x14ac:dyDescent="0.3">
      <c r="B2436" s="141"/>
      <c r="C2436" s="142"/>
      <c r="D2436" s="143"/>
      <c r="E2436" s="144"/>
      <c r="F2436" s="142"/>
      <c r="G2436" s="142"/>
      <c r="H2436" s="146"/>
      <c r="I2436" s="152"/>
      <c r="J2436" s="143"/>
      <c r="K2436" s="142"/>
      <c r="L2436" s="149"/>
      <c r="M2436" s="150"/>
      <c r="N2436" s="151"/>
      <c r="O2436" s="312"/>
    </row>
    <row r="2437" spans="2:15" hidden="1" x14ac:dyDescent="0.25">
      <c r="B2437" s="154" t="s">
        <v>145</v>
      </c>
      <c r="C2437" s="143">
        <f>1.95/1000</f>
        <v>1.9499999999999999E-3</v>
      </c>
      <c r="D2437" s="147">
        <f>+D2398+O2398</f>
        <v>334.90439658335117</v>
      </c>
      <c r="E2437" s="144" t="s">
        <v>117</v>
      </c>
      <c r="F2437" s="143">
        <v>401.35</v>
      </c>
      <c r="G2437" s="143">
        <f>75/1000</f>
        <v>7.4999999999999997E-2</v>
      </c>
      <c r="H2437" s="146">
        <f>+PI()*G2437^2/4</f>
        <v>4.4178646691106467E-3</v>
      </c>
      <c r="I2437" s="147">
        <f>+D2433+O2433</f>
        <v>335.10298943834084</v>
      </c>
      <c r="J2437" s="147">
        <f>+D2437</f>
        <v>334.90439658335117</v>
      </c>
      <c r="K2437" s="147">
        <f>+I2437-J2437</f>
        <v>0.19859285498966983</v>
      </c>
      <c r="L2437" s="262">
        <f>(-2*POWER(2*9.81*G2437*ABS(K2437)/F2437,0.5))*(LOG10(($D$2/(3.7*G2437))+((2.51*$D$3*POWER(F2437,0.5))/(G2437*POWER(2*9.81*G2437*ABS(K2437),0.5)))))</f>
        <v>0.15652103053096575</v>
      </c>
      <c r="M2437" s="146">
        <f>+IF(K2437&lt;0,-H2437*L2437,H2437*L2437)</f>
        <v>6.9148873075554243E-4</v>
      </c>
      <c r="N2437" s="142">
        <f>+M2437/K2437</f>
        <v>3.4819416377870767E-3</v>
      </c>
      <c r="O2437" s="311">
        <f>2*M2439/N2439</f>
        <v>4.6748361558230465E-5</v>
      </c>
    </row>
    <row r="2438" spans="2:15" hidden="1" x14ac:dyDescent="0.25">
      <c r="B2438" s="141"/>
      <c r="C2438" s="142"/>
      <c r="D2438" s="143"/>
      <c r="E2438" s="144" t="s">
        <v>167</v>
      </c>
      <c r="F2438" s="143">
        <v>249.85</v>
      </c>
      <c r="G2438" s="143">
        <f>75/1000</f>
        <v>7.4999999999999997E-2</v>
      </c>
      <c r="H2438" s="146">
        <f>+PI()*G2438^2/4</f>
        <v>4.4178646691106467E-3</v>
      </c>
      <c r="I2438" s="147">
        <f>+D2402+O2402</f>
        <v>335.25688021735817</v>
      </c>
      <c r="J2438" s="147">
        <f>+D2437</f>
        <v>334.90439658335117</v>
      </c>
      <c r="K2438" s="147">
        <f>+I2438-J2438</f>
        <v>0.352483634007001</v>
      </c>
      <c r="L2438" s="142">
        <f>(-2*POWER(2*9.81*G2438*ABS(K2438)/F2438,0.5))*(LOG10(($D$2/(3.7*G2438))+((2.51*$D$3*POWER(F2438,0.5))/(G2438*POWER(2*9.81*G2438*ABS(K2438),0.5)))))</f>
        <v>0.28490599359704638</v>
      </c>
      <c r="M2438" s="146">
        <f>+IF(K2438&lt;0,-H2438*L2438,H2438*L2438)</f>
        <v>1.2586761231302554E-3</v>
      </c>
      <c r="N2438" s="142">
        <f>+M2438/K2438</f>
        <v>3.5708781960221612E-3</v>
      </c>
      <c r="O2438" s="311"/>
    </row>
    <row r="2439" spans="2:15" ht="15.75" hidden="1" x14ac:dyDescent="0.3">
      <c r="B2439" s="141"/>
      <c r="C2439" s="142"/>
      <c r="D2439" s="152"/>
      <c r="E2439" s="144"/>
      <c r="F2439" s="142"/>
      <c r="G2439" s="142"/>
      <c r="H2439" s="146"/>
      <c r="I2439" s="152"/>
      <c r="J2439" s="143"/>
      <c r="K2439" s="142"/>
      <c r="L2439" s="149" t="s">
        <v>166</v>
      </c>
      <c r="M2439" s="150">
        <f>+SUM(M2437:M2438)-C2437</f>
        <v>1.6485388579798657E-7</v>
      </c>
      <c r="N2439" s="151">
        <f>+SUM(N2437:N2438)</f>
        <v>7.0528198338092379E-3</v>
      </c>
      <c r="O2439" s="312"/>
    </row>
    <row r="2440" spans="2:15" hidden="1" x14ac:dyDescent="0.25">
      <c r="B2440" s="141"/>
      <c r="C2440" s="142"/>
      <c r="D2440" s="152"/>
      <c r="E2440" s="144"/>
      <c r="F2440" s="142"/>
      <c r="G2440" s="142"/>
      <c r="H2440" s="146"/>
      <c r="I2440" s="152"/>
      <c r="J2440" s="143"/>
      <c r="K2440" s="142"/>
      <c r="L2440" s="142"/>
      <c r="M2440" s="142"/>
      <c r="N2440" s="142"/>
      <c r="O2440" s="312"/>
    </row>
    <row r="2441" spans="2:15" hidden="1" x14ac:dyDescent="0.25">
      <c r="B2441" s="154" t="s">
        <v>146</v>
      </c>
      <c r="C2441" s="143">
        <f>4.52/1000</f>
        <v>4.5199999999999997E-3</v>
      </c>
      <c r="D2441" s="156">
        <f>+D2402+O2402</f>
        <v>335.25688021735817</v>
      </c>
      <c r="E2441" s="144" t="s">
        <v>112</v>
      </c>
      <c r="F2441" s="143">
        <v>401.36</v>
      </c>
      <c r="G2441" s="145">
        <f>110/1000</f>
        <v>0.11</v>
      </c>
      <c r="H2441" s="146">
        <f>+PI()*G2441^2/4</f>
        <v>9.5033177771091243E-3</v>
      </c>
      <c r="I2441" s="156">
        <f>+D2428+O2428</f>
        <v>335.2957426117494</v>
      </c>
      <c r="J2441" s="147">
        <f>+D2441</f>
        <v>335.25688021735817</v>
      </c>
      <c r="K2441" s="147">
        <f>+I2441-J2441</f>
        <v>3.8862394391230737E-2</v>
      </c>
      <c r="L2441" s="142">
        <f>(-2*POWER(2*9.81*G2441*ABS(K2441)/F2441,0.5))*(LOG10(($D$2/(3.7*G2441))+((2.51*$D$3*POWER(F2441,0.5))/(G2441*POWER(2*9.81*G2441*ABS(K2441),0.5)))))</f>
        <v>8.0849776356132164E-2</v>
      </c>
      <c r="M2441" s="146">
        <f>+IF(K2441&lt;0,-H2441*L2441,H2441*L2441)</f>
        <v>7.683411169205277E-4</v>
      </c>
      <c r="N2441" s="142">
        <f>+M2441/K2441</f>
        <v>1.9770812605769426E-2</v>
      </c>
      <c r="O2441" s="311">
        <f>2*M2445/N2445</f>
        <v>4.3952727170595272E-5</v>
      </c>
    </row>
    <row r="2442" spans="2:15" hidden="1" x14ac:dyDescent="0.25">
      <c r="B2442" s="141"/>
      <c r="C2442" s="142"/>
      <c r="D2442" s="152"/>
      <c r="E2442" s="144" t="s">
        <v>167</v>
      </c>
      <c r="F2442" s="143">
        <v>249.85</v>
      </c>
      <c r="G2442" s="145">
        <f>75/1000</f>
        <v>7.4999999999999997E-2</v>
      </c>
      <c r="H2442" s="146">
        <f>+PI()*G2442^2/4</f>
        <v>4.4178646691106467E-3</v>
      </c>
      <c r="I2442" s="156">
        <f>+D2437+O2437</f>
        <v>334.90444333171274</v>
      </c>
      <c r="J2442" s="147">
        <f>+D2441</f>
        <v>335.25688021735817</v>
      </c>
      <c r="K2442" s="147">
        <f>+I2442-J2442</f>
        <v>-0.35243688564543163</v>
      </c>
      <c r="L2442" s="142">
        <f>(-2*POWER(2*9.81*G2442*ABS(K2442)/F2442,0.5))*(LOG10(($D$2/(3.7*G2442))+((2.51*$D$3*POWER(F2442,0.5))/(G2442*POWER(2*9.81*G2442*ABS(K2442),0.5)))))</f>
        <v>0.28488449468630206</v>
      </c>
      <c r="M2442" s="146">
        <f>+IF(K2442&lt;0,-H2442*L2442,H2442*L2442)</f>
        <v>-1.2585811438520537E-3</v>
      </c>
      <c r="N2442" s="142">
        <f>+M2442/K2442</f>
        <v>3.571082355773188E-3</v>
      </c>
      <c r="O2442" s="311"/>
    </row>
    <row r="2443" spans="2:15" hidden="1" x14ac:dyDescent="0.25">
      <c r="B2443" s="141"/>
      <c r="C2443" s="142"/>
      <c r="D2443" s="152"/>
      <c r="E2443" s="144" t="s">
        <v>140</v>
      </c>
      <c r="F2443" s="143">
        <v>298.01</v>
      </c>
      <c r="G2443" s="145">
        <f>63/1000</f>
        <v>6.3E-2</v>
      </c>
      <c r="H2443" s="146">
        <f>+PI()*G2443^2/4</f>
        <v>3.1172453105244723E-3</v>
      </c>
      <c r="I2443" s="156">
        <f>+D2408+O2408</f>
        <v>335.21799026865506</v>
      </c>
      <c r="J2443" s="147">
        <f>+D2441</f>
        <v>335.25688021735817</v>
      </c>
      <c r="K2443" s="147">
        <f>+I2443-J2443</f>
        <v>-3.8889948703115351E-2</v>
      </c>
      <c r="L2443" s="142">
        <f>(-2*POWER(2*9.81*G2443*ABS(K2443)/F2443,0.5))*(LOG10(($D$2/(3.7*G2443))+((2.51*$D$3*POWER(F2443,0.5))/(G2443*POWER(2*9.81*G2443*ABS(K2443),0.5)))))</f>
        <v>6.345932126292228E-2</v>
      </c>
      <c r="M2443" s="146">
        <f>+IF(K2443&lt;0,-H2443*L2443,H2443*L2443)</f>
        <v>-1.9781827161591042E-4</v>
      </c>
      <c r="N2443" s="142">
        <f>+M2443/K2443</f>
        <v>5.0866169334922223E-3</v>
      </c>
      <c r="O2443" s="311"/>
    </row>
    <row r="2444" spans="2:15" hidden="1" x14ac:dyDescent="0.25">
      <c r="B2444" s="141"/>
      <c r="C2444" s="142"/>
      <c r="D2444" s="142"/>
      <c r="E2444" s="144" t="s">
        <v>168</v>
      </c>
      <c r="F2444" s="143">
        <v>184.94</v>
      </c>
      <c r="G2444" s="145">
        <f>110/1000</f>
        <v>0.11</v>
      </c>
      <c r="H2444" s="146">
        <f>+PI()*G2444^2/4</f>
        <v>9.5033177771091243E-3</v>
      </c>
      <c r="I2444" s="156">
        <f>+D2416+O2416</f>
        <v>335.775448048778</v>
      </c>
      <c r="J2444" s="147">
        <f>+D2441</f>
        <v>335.25688021735817</v>
      </c>
      <c r="K2444" s="147">
        <f>+I2444-J2444</f>
        <v>0.51856783141982987</v>
      </c>
      <c r="L2444" s="142">
        <f>(-2*POWER(2*9.81*G2444*ABS(K2444)/F2444,0.5))*(LOG10(($D$2/(3.7*G2444))+((2.51*$D$3*POWER(F2444,0.5))/(G2444*POWER(2*9.81*G2444*ABS(K2444),0.5)))))</f>
        <v>0.54811424009366783</v>
      </c>
      <c r="M2444" s="146">
        <f>+IF(K2444&lt;0,-H2444*L2444,H2444*L2444)</f>
        <v>5.2089038017688119E-3</v>
      </c>
      <c r="N2444" s="142">
        <f>+M2444/K2444</f>
        <v>1.0044787752273261E-2</v>
      </c>
      <c r="O2444" s="311"/>
    </row>
    <row r="2445" spans="2:15" ht="15.75" hidden="1" x14ac:dyDescent="0.3">
      <c r="B2445" s="141"/>
      <c r="C2445" s="142"/>
      <c r="D2445" s="142"/>
      <c r="E2445" s="142"/>
      <c r="F2445" s="142"/>
      <c r="G2445" s="142"/>
      <c r="H2445" s="146"/>
      <c r="I2445" s="152"/>
      <c r="J2445" s="143"/>
      <c r="K2445" s="142"/>
      <c r="L2445" s="149" t="s">
        <v>166</v>
      </c>
      <c r="M2445" s="150">
        <f>+SUM(M2441:M2444)-C2441</f>
        <v>8.4550322137534606E-7</v>
      </c>
      <c r="N2445" s="151">
        <f>+SUM(N2441:N2444)</f>
        <v>3.8473299647308098E-2</v>
      </c>
      <c r="O2445" s="312"/>
    </row>
    <row r="2446" spans="2:15" hidden="1" x14ac:dyDescent="0.25">
      <c r="B2446" s="141"/>
      <c r="C2446" s="142"/>
      <c r="D2446" s="142"/>
      <c r="E2446" s="142"/>
      <c r="F2446" s="142"/>
      <c r="G2446" s="142"/>
      <c r="H2446" s="146"/>
      <c r="I2446" s="142"/>
      <c r="J2446" s="143"/>
      <c r="K2446" s="142"/>
      <c r="L2446" s="142"/>
      <c r="M2446" s="142"/>
      <c r="N2446" s="142"/>
      <c r="O2446" s="312"/>
    </row>
    <row r="2447" spans="2:15" hidden="1" x14ac:dyDescent="0.25">
      <c r="B2447" s="154" t="s">
        <v>147</v>
      </c>
      <c r="C2447" s="142">
        <f>0.79/1000</f>
        <v>7.9000000000000001E-4</v>
      </c>
      <c r="D2447" s="147">
        <f>+D2408+O2408</f>
        <v>335.21799026865506</v>
      </c>
      <c r="E2447" s="144" t="s">
        <v>140</v>
      </c>
      <c r="F2447" s="143">
        <v>298.01</v>
      </c>
      <c r="G2447" s="143">
        <f>63/1000</f>
        <v>6.3E-2</v>
      </c>
      <c r="H2447" s="146">
        <f>+PI()*G2447^2/4</f>
        <v>3.1172453105244723E-3</v>
      </c>
      <c r="I2447" s="147">
        <f>+D2441+O2441</f>
        <v>335.25692417008537</v>
      </c>
      <c r="J2447" s="147">
        <f>+D2447</f>
        <v>335.21799026865506</v>
      </c>
      <c r="K2447" s="147">
        <f>+I2447-J2447</f>
        <v>3.8933901430311835E-2</v>
      </c>
      <c r="L2447" s="142">
        <f>(-2*POWER(2*9.81*G2447*ABS(K2447)/F2447,0.5))*(LOG10(($D$2/(3.7*G2447))+((2.51*$D$3*POWER(F2447,0.5))/(G2447*POWER(2*9.81*G2447*ABS(K2447),0.5)))))</f>
        <v>6.3501392636567108E-2</v>
      </c>
      <c r="M2447" s="146">
        <f>+IF(K2447&lt;0,-H2447*L2447,H2447*L2447)</f>
        <v>1.9794941840811208E-4</v>
      </c>
      <c r="N2447" s="142">
        <f>+M2447/K2447</f>
        <v>5.0842430667377026E-3</v>
      </c>
      <c r="O2447" s="311">
        <f>2*M2449/N2449</f>
        <v>4.4337657349809642E-5</v>
      </c>
    </row>
    <row r="2448" spans="2:15" hidden="1" x14ac:dyDescent="0.25">
      <c r="B2448" s="141"/>
      <c r="C2448" s="142"/>
      <c r="D2448" s="142"/>
      <c r="E2448" s="144" t="s">
        <v>169</v>
      </c>
      <c r="F2448" s="143">
        <v>119.71</v>
      </c>
      <c r="G2448" s="143">
        <f>63/1000</f>
        <v>6.3E-2</v>
      </c>
      <c r="H2448" s="146">
        <f>+PI()*G2448^2/4</f>
        <v>3.1172453105244723E-3</v>
      </c>
      <c r="I2448" s="147">
        <f>+D2412+O2412</f>
        <v>335.32140245986989</v>
      </c>
      <c r="J2448" s="147">
        <f>+D2447</f>
        <v>335.21799026865506</v>
      </c>
      <c r="K2448" s="147">
        <f>+I2448-J2448</f>
        <v>0.10341219121482936</v>
      </c>
      <c r="L2448" s="142">
        <f>(-2*POWER(2*9.81*G2448*ABS(K2448)/F2448,0.5))*(LOG10(($D$2/(3.7*G2448))+((2.51*$D$3*POWER(F2448,0.5))/(G2448*POWER(2*9.81*G2448*ABS(K2448),0.5)))))</f>
        <v>0.19000438066770403</v>
      </c>
      <c r="M2448" s="146">
        <f>+IF(K2448&lt;0,-H2448*L2448,H2448*L2448)</f>
        <v>5.9229026461550711E-4</v>
      </c>
      <c r="N2448" s="142">
        <f>+M2448/K2448</f>
        <v>5.7274704041913038E-3</v>
      </c>
      <c r="O2448" s="311"/>
    </row>
    <row r="2449" spans="2:18" ht="15.75" hidden="1" x14ac:dyDescent="0.3">
      <c r="B2449" s="141"/>
      <c r="C2449" s="142"/>
      <c r="D2449" s="142"/>
      <c r="E2449" s="142"/>
      <c r="F2449" s="142"/>
      <c r="G2449" s="142"/>
      <c r="H2449" s="146"/>
      <c r="I2449" s="142"/>
      <c r="J2449" s="142"/>
      <c r="K2449" s="142"/>
      <c r="L2449" s="149" t="s">
        <v>166</v>
      </c>
      <c r="M2449" s="150">
        <f>+SUM(M2447:M2448)-C2447</f>
        <v>2.3968302361918568E-7</v>
      </c>
      <c r="N2449" s="151">
        <f>+SUM(N2447:N2448)</f>
        <v>1.0811713470929006E-2</v>
      </c>
      <c r="O2449" s="312"/>
    </row>
    <row r="2450" spans="2:18" hidden="1" x14ac:dyDescent="0.25">
      <c r="B2450" s="141"/>
      <c r="C2450" s="142"/>
      <c r="D2450" s="142"/>
      <c r="E2450" s="142"/>
      <c r="F2450" s="142"/>
      <c r="G2450" s="142"/>
      <c r="H2450" s="146"/>
      <c r="I2450" s="142"/>
      <c r="J2450" s="142"/>
      <c r="K2450" s="142"/>
      <c r="L2450" s="142"/>
      <c r="M2450" s="142"/>
      <c r="N2450" s="142"/>
      <c r="O2450" s="312"/>
    </row>
    <row r="2451" spans="2:18" hidden="1" x14ac:dyDescent="0.25">
      <c r="B2451" s="154" t="s">
        <v>148</v>
      </c>
      <c r="C2451" s="142">
        <f>0.76/1000</f>
        <v>7.6000000000000004E-4</v>
      </c>
      <c r="D2451" s="147">
        <f>+D2412+O2412</f>
        <v>335.32140245986989</v>
      </c>
      <c r="E2451" s="144" t="s">
        <v>169</v>
      </c>
      <c r="F2451" s="143">
        <v>119.71</v>
      </c>
      <c r="G2451" s="143">
        <f>63/1000</f>
        <v>6.3E-2</v>
      </c>
      <c r="H2451" s="146">
        <f>+PI()*G2451^2/4</f>
        <v>3.1172453105244723E-3</v>
      </c>
      <c r="I2451" s="147">
        <f>+D2447+O2447</f>
        <v>335.21803460631241</v>
      </c>
      <c r="J2451" s="261">
        <f>+D2451</f>
        <v>335.32140245986989</v>
      </c>
      <c r="K2451" s="147">
        <f>+I2451-J2451</f>
        <v>-0.10336785355747224</v>
      </c>
      <c r="L2451" s="142">
        <f>(-2*POWER(2*9.81*G2451*ABS(K2451)/F2451,0.5))*(LOG10(($D$2/(3.7*G2451))+((2.51*$D$3*POWER(F2451,0.5))/(G2451*POWER(2*9.81*G2451*ABS(K2451),0.5)))))</f>
        <v>0.18995759151999772</v>
      </c>
      <c r="M2451" s="146">
        <f>+IF(K2451&lt;0,-H2451*L2451,H2451*L2451)</f>
        <v>-5.9214441136423615E-4</v>
      </c>
      <c r="N2451" s="142">
        <f>+M2451/K2451</f>
        <v>5.7285160810174457E-3</v>
      </c>
      <c r="O2451" s="311">
        <f>2*M2453/N2453</f>
        <v>4.1868014092417601E-5</v>
      </c>
    </row>
    <row r="2452" spans="2:18" hidden="1" x14ac:dyDescent="0.25">
      <c r="B2452" s="141"/>
      <c r="C2452" s="142"/>
      <c r="D2452" s="142"/>
      <c r="E2452" s="144" t="s">
        <v>122</v>
      </c>
      <c r="F2452" s="143">
        <v>283.68</v>
      </c>
      <c r="G2452" s="143">
        <f>75/1000</f>
        <v>7.4999999999999997E-2</v>
      </c>
      <c r="H2452" s="146">
        <f>+PI()*G2452^2/4</f>
        <v>4.4178646691106467E-3</v>
      </c>
      <c r="I2452" s="147">
        <f>+D2416+O2416</f>
        <v>335.775448048778</v>
      </c>
      <c r="J2452" s="261">
        <f>+D2451</f>
        <v>335.32140245986989</v>
      </c>
      <c r="K2452" s="147">
        <f>+I2452-J2452</f>
        <v>0.45404558890811586</v>
      </c>
      <c r="L2452" s="262">
        <f>(-2*POWER(2*9.81*G2452*ABS(K2452)/F2452,0.5))*(LOG10(($D$2/(3.7*G2452))+((2.51*$D$3*POWER(F2452,0.5))/(G2452*POWER(2*9.81*G2452*ABS(K2452),0.5)))))</f>
        <v>0.30610414378188078</v>
      </c>
      <c r="M2452" s="146">
        <f>+IF(K2452&lt;0,-H2452*L2452,H2452*L2452)</f>
        <v>1.3523266818823365E-3</v>
      </c>
      <c r="N2452" s="142">
        <f>+M2452/K2452</f>
        <v>2.9783940531927589E-3</v>
      </c>
      <c r="O2452" s="311"/>
    </row>
    <row r="2453" spans="2:18" ht="15.75" hidden="1" x14ac:dyDescent="0.3">
      <c r="B2453" s="141"/>
      <c r="C2453" s="142"/>
      <c r="D2453" s="142"/>
      <c r="E2453" s="142"/>
      <c r="F2453" s="142"/>
      <c r="G2453" s="142"/>
      <c r="H2453" s="142"/>
      <c r="I2453" s="142"/>
      <c r="J2453" s="142"/>
      <c r="K2453" s="142"/>
      <c r="L2453" s="149" t="s">
        <v>166</v>
      </c>
      <c r="M2453" s="150">
        <f>+SUM(M2451:M2452)-C2451</f>
        <v>1.8227051810026321E-7</v>
      </c>
      <c r="N2453" s="151">
        <f>+SUM(N2451:N2452)</f>
        <v>8.7069101342102037E-3</v>
      </c>
      <c r="O2453" s="312"/>
    </row>
    <row r="2454" spans="2:18" hidden="1" x14ac:dyDescent="0.25">
      <c r="B2454" s="154"/>
      <c r="C2454" s="142"/>
      <c r="D2454" s="142"/>
      <c r="E2454" s="142"/>
      <c r="F2454" s="142"/>
      <c r="G2454" s="142"/>
      <c r="H2454" s="142"/>
      <c r="I2454" s="142"/>
      <c r="J2454" s="142"/>
      <c r="K2454" s="142"/>
      <c r="L2454" s="142"/>
      <c r="M2454" s="142"/>
      <c r="N2454" s="142"/>
      <c r="O2454" s="312"/>
    </row>
    <row r="2455" spans="2:18" hidden="1" x14ac:dyDescent="0.25">
      <c r="B2455" s="154" t="s">
        <v>142</v>
      </c>
      <c r="C2455" s="142">
        <f>3.71/1000</f>
        <v>3.7099999999999998E-3</v>
      </c>
      <c r="D2455" s="147">
        <f>+D2416+O2416</f>
        <v>335.775448048778</v>
      </c>
      <c r="E2455" s="144" t="s">
        <v>168</v>
      </c>
      <c r="F2455" s="143">
        <v>184.94</v>
      </c>
      <c r="G2455" s="145">
        <f>110/1000</f>
        <v>0.11</v>
      </c>
      <c r="H2455" s="146">
        <f>+PI()*G2455^2/4</f>
        <v>9.5033177771091243E-3</v>
      </c>
      <c r="I2455" s="147">
        <f>+D2441+O2441</f>
        <v>335.25692417008537</v>
      </c>
      <c r="J2455" s="261">
        <f>+D2455</f>
        <v>335.775448048778</v>
      </c>
      <c r="K2455" s="147">
        <f>+I2455-J2455</f>
        <v>-0.51852387869263339</v>
      </c>
      <c r="L2455" s="262">
        <f>(-2*POWER(2*9.81*G2455*ABS(K2455)/F2455,0.5))*(LOG10(($D$2/(3.7*G2455))+((2.51*$D$3*POWER(F2455,0.5))/(G2455*POWER(2*9.81*G2455*ABS(K2455),0.5)))))</f>
        <v>0.54808818277217863</v>
      </c>
      <c r="M2455" s="146">
        <f>+IF(K2455&lt;0,-H2455*L2455,H2455*L2455)</f>
        <v>-5.2086561707622801E-3</v>
      </c>
      <c r="N2455" s="142">
        <f>+M2455/K2455</f>
        <v>1.0045161630540504E-2</v>
      </c>
      <c r="O2455" s="311">
        <f>2*M2458/N2458</f>
        <v>3.5229913130741963E-5</v>
      </c>
    </row>
    <row r="2456" spans="2:18" hidden="1" x14ac:dyDescent="0.25">
      <c r="B2456" s="141"/>
      <c r="C2456" s="142"/>
      <c r="D2456" s="142"/>
      <c r="E2456" s="144" t="s">
        <v>171</v>
      </c>
      <c r="F2456" s="143">
        <v>283.68</v>
      </c>
      <c r="G2456" s="143">
        <f>75/1000</f>
        <v>7.4999999999999997E-2</v>
      </c>
      <c r="H2456" s="146">
        <f>+PI()*G2456^2/4</f>
        <v>4.4178646691106467E-3</v>
      </c>
      <c r="I2456" s="147">
        <f>+D2451+O2451</f>
        <v>335.32144432788397</v>
      </c>
      <c r="J2456" s="261">
        <f>+D2455</f>
        <v>335.775448048778</v>
      </c>
      <c r="K2456" s="147">
        <f>+I2456-J2456</f>
        <v>-0.45400372089403618</v>
      </c>
      <c r="L2456" s="262">
        <f>(-2*POWER(2*9.81*G2456*ABS(K2456)/F2456,0.5))*(LOG10(($D$2/(3.7*G2456))+((2.51*$D$3*POWER(F2456,0.5))/(G2456*POWER(2*9.81*G2456*ABS(K2456),0.5)))))</f>
        <v>0.30608810184128593</v>
      </c>
      <c r="M2456" s="146">
        <f>+IF(K2456&lt;0,-H2456*L2456,H2456*L2456)</f>
        <v>-1.3522558107597587E-3</v>
      </c>
      <c r="N2456" s="142">
        <f>+M2456/K2456</f>
        <v>2.9785126168060047E-3</v>
      </c>
      <c r="O2456" s="311"/>
    </row>
    <row r="2457" spans="2:18" hidden="1" x14ac:dyDescent="0.25">
      <c r="B2457" s="141"/>
      <c r="C2457" s="142"/>
      <c r="D2457" s="142"/>
      <c r="E2457" s="144" t="s">
        <v>170</v>
      </c>
      <c r="F2457" s="143">
        <v>372.26</v>
      </c>
      <c r="G2457" s="145">
        <f>110/1000</f>
        <v>0.11</v>
      </c>
      <c r="H2457" s="146">
        <f>+PI()*G2457^2/4</f>
        <v>9.5033177771091243E-3</v>
      </c>
      <c r="I2457" s="147">
        <v>339.29610096713299</v>
      </c>
      <c r="J2457" s="261">
        <f>+D2455</f>
        <v>335.775448048778</v>
      </c>
      <c r="K2457" s="147">
        <f>+I2457-J2457</f>
        <v>3.5206529183549833</v>
      </c>
      <c r="L2457" s="262">
        <f>(-2*POWER(2*9.81*G2457*ABS(K2457)/F2457,0.5))*(LOG10(($D$2/(3.7*G2457))+((2.51*$D$3*POWER(F2457,0.5))/(G2457*POWER(2*9.81*G2457*ABS(K2457),0.5)))))</f>
        <v>1.080800729171965</v>
      </c>
      <c r="M2457" s="146">
        <f>+IF(K2457&lt;0,-H2457*L2457,H2457*L2457)</f>
        <v>1.0271192783052439E-2</v>
      </c>
      <c r="N2457" s="142">
        <f>+M2457/K2457</f>
        <v>2.9174113498957543E-3</v>
      </c>
      <c r="O2457" s="311"/>
    </row>
    <row r="2458" spans="2:18" ht="16.5" hidden="1" thickBot="1" x14ac:dyDescent="0.35">
      <c r="B2458" s="299"/>
      <c r="C2458" s="300"/>
      <c r="D2458" s="300"/>
      <c r="E2458" s="300"/>
      <c r="F2458" s="300"/>
      <c r="G2458" s="300"/>
      <c r="H2458" s="300"/>
      <c r="I2458" s="300"/>
      <c r="J2458" s="300"/>
      <c r="K2458" s="300"/>
      <c r="L2458" s="301" t="s">
        <v>166</v>
      </c>
      <c r="M2458" s="302">
        <f>+SUM(M2455:M2457)-C2455</f>
        <v>2.8080153040028338E-7</v>
      </c>
      <c r="N2458" s="303">
        <f>+SUM(N2455:N2457)</f>
        <v>1.5941085597242263E-2</v>
      </c>
      <c r="O2458" s="313"/>
    </row>
    <row r="2459" spans="2:18" hidden="1" x14ac:dyDescent="0.25"/>
    <row r="2460" spans="2:18" hidden="1" x14ac:dyDescent="0.25"/>
    <row r="2461" spans="2:18" hidden="1" x14ac:dyDescent="0.25"/>
    <row r="2463" spans="2:18" ht="15.75" thickBot="1" x14ac:dyDescent="0.3"/>
    <row r="2464" spans="2:18" ht="31.5" x14ac:dyDescent="0.25">
      <c r="O2464" s="316" t="s">
        <v>151</v>
      </c>
      <c r="P2464" s="317" t="s">
        <v>179</v>
      </c>
      <c r="Q2464" s="317" t="s">
        <v>180</v>
      </c>
      <c r="R2464" s="318" t="s">
        <v>159</v>
      </c>
    </row>
    <row r="2465" spans="15:18" x14ac:dyDescent="0.25">
      <c r="O2465" s="319" t="s">
        <v>51</v>
      </c>
      <c r="P2465" s="314">
        <v>293.55</v>
      </c>
      <c r="Q2465" s="315">
        <v>339.29610096713299</v>
      </c>
      <c r="R2465" s="320">
        <f>+Q2465-P2465</f>
        <v>45.746100967132975</v>
      </c>
    </row>
    <row r="2466" spans="15:18" x14ac:dyDescent="0.25">
      <c r="O2466" s="319" t="s">
        <v>181</v>
      </c>
      <c r="P2466" s="315">
        <v>282.31</v>
      </c>
      <c r="Q2466" s="315">
        <f>+D1410+O1410</f>
        <v>336.46103528520712</v>
      </c>
      <c r="R2466" s="320">
        <f t="shared" ref="R2466:R2473" si="2">+Q2466-P2466</f>
        <v>54.151035285207115</v>
      </c>
    </row>
    <row r="2467" spans="15:18" x14ac:dyDescent="0.25">
      <c r="O2467" s="319" t="s">
        <v>182</v>
      </c>
      <c r="P2467" s="315">
        <v>279.85000000000002</v>
      </c>
      <c r="Q2467" s="315">
        <f>+D1414+O1414</f>
        <v>335.29121378496797</v>
      </c>
      <c r="R2467" s="320">
        <f t="shared" si="2"/>
        <v>55.441213784967943</v>
      </c>
    </row>
    <row r="2468" spans="15:18" x14ac:dyDescent="0.25">
      <c r="O2468" s="319" t="s">
        <v>183</v>
      </c>
      <c r="P2468" s="315">
        <v>277.49</v>
      </c>
      <c r="Q2468" s="315">
        <f>+D1419+O1419</f>
        <v>335.09840659556295</v>
      </c>
      <c r="R2468" s="320">
        <f t="shared" si="2"/>
        <v>57.60840659556294</v>
      </c>
    </row>
    <row r="2469" spans="15:18" x14ac:dyDescent="0.25">
      <c r="O2469" s="319" t="s">
        <v>184</v>
      </c>
      <c r="P2469" s="315">
        <v>277.89</v>
      </c>
      <c r="Q2469" s="315">
        <f>+D1423+O1423</f>
        <v>334.8998384314873</v>
      </c>
      <c r="R2469" s="320">
        <f t="shared" si="2"/>
        <v>57.00983843148731</v>
      </c>
    </row>
    <row r="2470" spans="15:18" x14ac:dyDescent="0.25">
      <c r="O2470" s="319" t="s">
        <v>185</v>
      </c>
      <c r="P2470" s="315">
        <v>282.43</v>
      </c>
      <c r="Q2470" s="315">
        <f>+D1427+O1427</f>
        <v>335.25259478797977</v>
      </c>
      <c r="R2470" s="320">
        <f t="shared" si="2"/>
        <v>52.822594787979767</v>
      </c>
    </row>
    <row r="2471" spans="15:18" x14ac:dyDescent="0.25">
      <c r="O2471" s="319" t="s">
        <v>186</v>
      </c>
      <c r="P2471" s="315">
        <v>284.99</v>
      </c>
      <c r="Q2471" s="315">
        <f>+D1433+O1433</f>
        <v>335.2136677764488</v>
      </c>
      <c r="R2471" s="320">
        <f t="shared" si="2"/>
        <v>50.223667776448792</v>
      </c>
    </row>
    <row r="2472" spans="15:18" x14ac:dyDescent="0.25">
      <c r="O2472" s="319" t="s">
        <v>187</v>
      </c>
      <c r="P2472" s="315">
        <v>283.62</v>
      </c>
      <c r="Q2472" s="315">
        <f>+D1437+O1437</f>
        <v>335.31732051040268</v>
      </c>
      <c r="R2472" s="320">
        <f t="shared" si="2"/>
        <v>51.697320510402676</v>
      </c>
    </row>
    <row r="2473" spans="15:18" ht="15.75" thickBot="1" x14ac:dyDescent="0.3">
      <c r="O2473" s="321" t="s">
        <v>188</v>
      </c>
      <c r="P2473" s="322">
        <v>286.2</v>
      </c>
      <c r="Q2473" s="322">
        <f>+D1441+O1441</f>
        <v>335.77201319481361</v>
      </c>
      <c r="R2473" s="323">
        <f t="shared" si="2"/>
        <v>49.572013194813621</v>
      </c>
    </row>
  </sheetData>
  <pageMargins left="0.7" right="0.7" top="0.75" bottom="0.75" header="0.3" footer="0.3"/>
  <ignoredErrors>
    <ignoredError sqref="O2465:O247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58"/>
  <sheetViews>
    <sheetView topLeftCell="A25" zoomScale="86" zoomScaleNormal="86" workbookViewId="0">
      <selection activeCell="J1047" sqref="J1047:J1057"/>
    </sheetView>
  </sheetViews>
  <sheetFormatPr baseColWidth="10" defaultRowHeight="15" x14ac:dyDescent="0.25"/>
  <cols>
    <col min="1" max="3" width="11.42578125" style="4"/>
    <col min="4" max="5" width="12.85546875" style="4" bestFit="1" customWidth="1"/>
    <col min="6" max="6" width="13.28515625" style="4" customWidth="1"/>
    <col min="7" max="8" width="12.85546875" style="4" bestFit="1" customWidth="1"/>
    <col min="9" max="9" width="14.28515625" style="4" customWidth="1"/>
    <col min="10" max="10" width="17.85546875" style="4" customWidth="1"/>
    <col min="11" max="11" width="12.85546875" style="4" bestFit="1" customWidth="1"/>
    <col min="12" max="14" width="11.42578125" style="4"/>
    <col min="15" max="15" width="14.140625" style="4" customWidth="1"/>
    <col min="16" max="16" width="11.42578125" style="4"/>
    <col min="17" max="17" width="13.42578125" style="4" customWidth="1"/>
    <col min="18" max="16384" width="11.42578125" style="4"/>
  </cols>
  <sheetData>
    <row r="1" spans="1:18" ht="15.75" x14ac:dyDescent="0.3">
      <c r="A1" s="3" t="s">
        <v>62</v>
      </c>
    </row>
    <row r="2" spans="1:18" x14ac:dyDescent="0.25">
      <c r="A2" s="296" t="s">
        <v>162</v>
      </c>
      <c r="B2" s="297">
        <f>0.0015*10^-3</f>
        <v>1.5E-6</v>
      </c>
    </row>
    <row r="3" spans="1:18" x14ac:dyDescent="0.25">
      <c r="A3" s="296" t="s">
        <v>163</v>
      </c>
      <c r="B3" s="297">
        <f>1.01*10^-6</f>
        <v>1.0099999999999999E-6</v>
      </c>
    </row>
    <row r="4" spans="1:18" ht="15.75" thickBot="1" x14ac:dyDescent="0.3"/>
    <row r="5" spans="1:18" ht="16.5" thickBot="1" x14ac:dyDescent="0.35">
      <c r="B5" s="358">
        <v>1</v>
      </c>
    </row>
    <row r="6" spans="1:18" ht="15.75" thickTop="1" x14ac:dyDescent="0.25">
      <c r="B6" s="339" t="s">
        <v>174</v>
      </c>
      <c r="C6" s="340" t="s">
        <v>78</v>
      </c>
      <c r="D6" s="340" t="s">
        <v>115</v>
      </c>
      <c r="E6" s="340" t="s">
        <v>154</v>
      </c>
      <c r="F6" s="340" t="s">
        <v>155</v>
      </c>
      <c r="G6" s="340" t="s">
        <v>156</v>
      </c>
      <c r="H6" s="340" t="s">
        <v>157</v>
      </c>
      <c r="I6" s="340" t="s">
        <v>175</v>
      </c>
      <c r="J6" s="340" t="s">
        <v>177</v>
      </c>
      <c r="K6" s="340" t="s">
        <v>176</v>
      </c>
      <c r="L6" s="341"/>
      <c r="M6" s="341"/>
      <c r="N6" s="341"/>
      <c r="O6" s="352"/>
      <c r="P6" s="113"/>
      <c r="Q6" s="113" t="s">
        <v>49</v>
      </c>
      <c r="R6" s="113" t="s">
        <v>160</v>
      </c>
    </row>
    <row r="7" spans="1:18" x14ac:dyDescent="0.25">
      <c r="B7" s="342" t="s">
        <v>178</v>
      </c>
      <c r="C7" s="161">
        <v>310.83</v>
      </c>
      <c r="D7" s="343">
        <f>110/1000</f>
        <v>0.11</v>
      </c>
      <c r="E7" s="158">
        <f>+PI()*D7^2/4</f>
        <v>9.5033177771091243E-3</v>
      </c>
      <c r="F7" s="161">
        <v>339.29610096713299</v>
      </c>
      <c r="G7" s="161">
        <v>336.5</v>
      </c>
      <c r="H7" s="164">
        <f>+ABS(F7-G7)</f>
        <v>2.7961009671329862</v>
      </c>
      <c r="I7" s="344">
        <f>-2*E7*SQRT(2*9.81*D7*H7/C7)*LOG10(($B$2/(3.7*D7))+((2.51*$B$3*SQRT(C7))/(SQRT(2*9.81*D7^3*H7))))</f>
        <v>9.9890641280332305E-3</v>
      </c>
      <c r="J7" s="362">
        <f>(H7/I7^2)*2*9.81*E7^2</f>
        <v>49.653830075176927</v>
      </c>
      <c r="K7" s="325">
        <f>0.5*SQRT(2*9.81)*E7/(SQRT(J7*H7))</f>
        <v>1.7862488238891512E-3</v>
      </c>
      <c r="L7" s="158"/>
      <c r="M7" s="158"/>
      <c r="N7" s="158"/>
      <c r="O7" s="346"/>
      <c r="P7" s="113"/>
      <c r="Q7" s="113"/>
      <c r="R7" s="113"/>
    </row>
    <row r="8" spans="1:18" x14ac:dyDescent="0.25">
      <c r="B8" s="342" t="s">
        <v>138</v>
      </c>
      <c r="C8" s="161">
        <v>240.22</v>
      </c>
      <c r="D8" s="343">
        <f>110/1000</f>
        <v>0.11</v>
      </c>
      <c r="E8" s="158">
        <f t="shared" ref="E8:E14" si="0">+PI()*D8^2/4</f>
        <v>9.5033177771091243E-3</v>
      </c>
      <c r="F8" s="161">
        <f>+G7</f>
        <v>336.5</v>
      </c>
      <c r="G8" s="161">
        <v>335.5</v>
      </c>
      <c r="H8" s="164">
        <f t="shared" ref="H8:H17" si="1">+ABS(F8-G8)</f>
        <v>1</v>
      </c>
      <c r="I8" s="344">
        <f t="shared" ref="I8:I17" si="2">-2*E8*SQRT(2*9.81*D8*H8/C8)*LOG10(($B$2/(3.7*D8))+((2.51*$B$3*SQRT(C8))/(SQRT(2*9.81*D8^3*H8))))</f>
        <v>6.499284180676199E-3</v>
      </c>
      <c r="J8" s="362">
        <f t="shared" ref="J8:J17" si="3">(H8/I8^2)*2*9.81*E8^2</f>
        <v>41.948694801156101</v>
      </c>
      <c r="K8" s="325">
        <f>0.5*SQRT(2*9.81)*E8/(SQRT(J8*H8))</f>
        <v>3.249642090338099E-3</v>
      </c>
      <c r="L8" s="158"/>
      <c r="M8" s="158"/>
      <c r="N8" s="158"/>
      <c r="O8" s="346"/>
      <c r="Q8" s="113">
        <v>1</v>
      </c>
      <c r="R8" s="307">
        <v>339.29610096713299</v>
      </c>
    </row>
    <row r="9" spans="1:18" x14ac:dyDescent="0.25">
      <c r="B9" s="342" t="s">
        <v>139</v>
      </c>
      <c r="C9" s="161">
        <v>237.3</v>
      </c>
      <c r="D9" s="343">
        <f>110/1000</f>
        <v>0.11</v>
      </c>
      <c r="E9" s="158">
        <f t="shared" si="0"/>
        <v>9.5033177771091243E-3</v>
      </c>
      <c r="F9" s="161">
        <f t="shared" ref="F9:F14" si="4">+G8</f>
        <v>335.5</v>
      </c>
      <c r="G9" s="161">
        <v>335</v>
      </c>
      <c r="H9" s="164">
        <f t="shared" si="1"/>
        <v>0.5</v>
      </c>
      <c r="I9" s="344">
        <f t="shared" si="2"/>
        <v>4.4367685334747433E-3</v>
      </c>
      <c r="J9" s="362">
        <f t="shared" si="3"/>
        <v>45.007611542990873</v>
      </c>
      <c r="K9" s="325">
        <f t="shared" ref="K9:K17" si="5">0.5*SQRT(2*9.81)*E9/(SQRT(J9*H9))</f>
        <v>4.4367685334747433E-3</v>
      </c>
      <c r="L9" s="158"/>
      <c r="M9" s="158"/>
      <c r="N9" s="158"/>
      <c r="O9" s="346"/>
      <c r="Q9" s="113">
        <v>2</v>
      </c>
      <c r="R9" s="307">
        <v>336.5</v>
      </c>
    </row>
    <row r="10" spans="1:18" x14ac:dyDescent="0.25">
      <c r="B10" s="342" t="s">
        <v>117</v>
      </c>
      <c r="C10" s="159">
        <v>401.35</v>
      </c>
      <c r="D10" s="343">
        <f>75/1000</f>
        <v>7.4999999999999997E-2</v>
      </c>
      <c r="E10" s="158">
        <f t="shared" si="0"/>
        <v>4.4178646691106467E-3</v>
      </c>
      <c r="F10" s="161">
        <f t="shared" si="4"/>
        <v>335</v>
      </c>
      <c r="G10" s="161">
        <v>334.5</v>
      </c>
      <c r="H10" s="164">
        <f t="shared" si="1"/>
        <v>0.5</v>
      </c>
      <c r="I10" s="344">
        <f t="shared" si="2"/>
        <v>1.1726446819015019E-3</v>
      </c>
      <c r="J10" s="362">
        <f t="shared" si="3"/>
        <v>139.23901650494261</v>
      </c>
      <c r="K10" s="325">
        <f t="shared" si="5"/>
        <v>1.1726446819015021E-3</v>
      </c>
      <c r="L10" s="158"/>
      <c r="M10" s="158"/>
      <c r="N10" s="158"/>
      <c r="O10" s="346"/>
      <c r="Q10" s="113">
        <v>3</v>
      </c>
      <c r="R10" s="307">
        <v>335.5</v>
      </c>
    </row>
    <row r="11" spans="1:18" x14ac:dyDescent="0.25">
      <c r="B11" s="342" t="s">
        <v>118</v>
      </c>
      <c r="C11" s="159">
        <v>249.85</v>
      </c>
      <c r="D11" s="343">
        <f>75/1000</f>
        <v>7.4999999999999997E-2</v>
      </c>
      <c r="E11" s="158">
        <f t="shared" si="0"/>
        <v>4.4178646691106467E-3</v>
      </c>
      <c r="F11" s="161">
        <f t="shared" si="4"/>
        <v>334.5</v>
      </c>
      <c r="G11" s="161">
        <v>335</v>
      </c>
      <c r="H11" s="164">
        <f t="shared" si="1"/>
        <v>0.5</v>
      </c>
      <c r="I11" s="344">
        <f t="shared" si="2"/>
        <v>1.5352084877588979E-3</v>
      </c>
      <c r="J11" s="362">
        <f t="shared" si="3"/>
        <v>81.237976627994868</v>
      </c>
      <c r="K11" s="325">
        <f t="shared" si="5"/>
        <v>1.5352084877588981E-3</v>
      </c>
      <c r="L11" s="158"/>
      <c r="M11" s="158"/>
      <c r="N11" s="158"/>
      <c r="O11" s="346"/>
      <c r="Q11" s="113">
        <v>4</v>
      </c>
      <c r="R11" s="307">
        <v>335</v>
      </c>
    </row>
    <row r="12" spans="1:18" x14ac:dyDescent="0.25">
      <c r="B12" s="342" t="s">
        <v>140</v>
      </c>
      <c r="C12" s="159">
        <v>298.01</v>
      </c>
      <c r="D12" s="343">
        <f>63/1000</f>
        <v>6.3E-2</v>
      </c>
      <c r="E12" s="158">
        <f t="shared" si="0"/>
        <v>3.1172453105244723E-3</v>
      </c>
      <c r="F12" s="161">
        <f t="shared" si="4"/>
        <v>335</v>
      </c>
      <c r="G12" s="161">
        <v>335.5</v>
      </c>
      <c r="H12" s="164">
        <f t="shared" si="1"/>
        <v>0.5</v>
      </c>
      <c r="I12" s="344">
        <f t="shared" si="2"/>
        <v>8.6611039838146943E-4</v>
      </c>
      <c r="J12" s="362">
        <f t="shared" si="3"/>
        <v>127.07627110893185</v>
      </c>
      <c r="K12" s="325">
        <f t="shared" si="5"/>
        <v>8.6611039838146943E-4</v>
      </c>
      <c r="L12" s="158"/>
      <c r="M12" s="158"/>
      <c r="N12" s="158"/>
      <c r="O12" s="346"/>
      <c r="Q12" s="113">
        <v>5</v>
      </c>
      <c r="R12" s="307">
        <v>334.5</v>
      </c>
    </row>
    <row r="13" spans="1:18" x14ac:dyDescent="0.25">
      <c r="B13" s="342" t="s">
        <v>121</v>
      </c>
      <c r="C13" s="159">
        <v>119.71</v>
      </c>
      <c r="D13" s="343">
        <f>63/1000</f>
        <v>6.3E-2</v>
      </c>
      <c r="E13" s="158">
        <f t="shared" si="0"/>
        <v>3.1172453105244723E-3</v>
      </c>
      <c r="F13" s="161">
        <f t="shared" si="4"/>
        <v>335.5</v>
      </c>
      <c r="G13" s="161">
        <v>335</v>
      </c>
      <c r="H13" s="164">
        <f t="shared" si="1"/>
        <v>0.5</v>
      </c>
      <c r="I13" s="344">
        <f t="shared" si="2"/>
        <v>1.4544513134331098E-3</v>
      </c>
      <c r="J13" s="362">
        <f t="shared" si="3"/>
        <v>45.062220835466626</v>
      </c>
      <c r="K13" s="325">
        <f t="shared" si="5"/>
        <v>1.4544513134331096E-3</v>
      </c>
      <c r="L13" s="158"/>
      <c r="M13" s="158"/>
      <c r="N13" s="158"/>
      <c r="O13" s="346"/>
      <c r="Q13" s="113">
        <v>6</v>
      </c>
      <c r="R13" s="307">
        <v>335</v>
      </c>
    </row>
    <row r="14" spans="1:18" x14ac:dyDescent="0.25">
      <c r="B14" s="342" t="s">
        <v>122</v>
      </c>
      <c r="C14" s="159">
        <v>283.68</v>
      </c>
      <c r="D14" s="343">
        <f>75/1000</f>
        <v>7.4999999999999997E-2</v>
      </c>
      <c r="E14" s="158">
        <f t="shared" si="0"/>
        <v>4.4178646691106467E-3</v>
      </c>
      <c r="F14" s="161">
        <f t="shared" si="4"/>
        <v>335</v>
      </c>
      <c r="G14" s="161">
        <v>335.5</v>
      </c>
      <c r="H14" s="164">
        <f t="shared" si="1"/>
        <v>0.5</v>
      </c>
      <c r="I14" s="344">
        <f t="shared" si="2"/>
        <v>1.4284588486695806E-3</v>
      </c>
      <c r="J14" s="362">
        <f t="shared" si="3"/>
        <v>93.833595175751071</v>
      </c>
      <c r="K14" s="325">
        <f t="shared" si="5"/>
        <v>1.4284588486695809E-3</v>
      </c>
      <c r="L14" s="158"/>
      <c r="M14" s="158"/>
      <c r="N14" s="158"/>
      <c r="O14" s="346"/>
      <c r="Q14" s="113">
        <v>7</v>
      </c>
      <c r="R14" s="307">
        <v>335.5</v>
      </c>
    </row>
    <row r="15" spans="1:18" x14ac:dyDescent="0.25">
      <c r="B15" s="342" t="s">
        <v>112</v>
      </c>
      <c r="C15" s="159">
        <v>401.36</v>
      </c>
      <c r="D15" s="343">
        <f>110/1000</f>
        <v>0.11</v>
      </c>
      <c r="E15" s="158">
        <f>+PI()*D15^2/4</f>
        <v>9.5033177771091243E-3</v>
      </c>
      <c r="F15" s="161">
        <f>+G8</f>
        <v>335.5</v>
      </c>
      <c r="G15" s="161">
        <f>+G11</f>
        <v>335</v>
      </c>
      <c r="H15" s="164">
        <f t="shared" si="1"/>
        <v>0.5</v>
      </c>
      <c r="I15" s="344">
        <f t="shared" si="2"/>
        <v>3.3001151239511152E-3</v>
      </c>
      <c r="J15" s="362">
        <f t="shared" si="3"/>
        <v>81.350706670766627</v>
      </c>
      <c r="K15" s="325">
        <f t="shared" si="5"/>
        <v>3.3001151239511152E-3</v>
      </c>
      <c r="L15" s="158"/>
      <c r="M15" s="158"/>
      <c r="N15" s="158"/>
      <c r="O15" s="346"/>
      <c r="Q15" s="113">
        <v>8</v>
      </c>
      <c r="R15" s="307">
        <v>335</v>
      </c>
    </row>
    <row r="16" spans="1:18" x14ac:dyDescent="0.25">
      <c r="B16" s="342" t="s">
        <v>113</v>
      </c>
      <c r="C16" s="159">
        <v>184.94</v>
      </c>
      <c r="D16" s="343">
        <f>110/1000</f>
        <v>0.11</v>
      </c>
      <c r="E16" s="158">
        <f>+PI()*D16^2/4</f>
        <v>9.5033177771091243E-3</v>
      </c>
      <c r="F16" s="161">
        <f>+G15</f>
        <v>335</v>
      </c>
      <c r="G16" s="161">
        <f>+G14</f>
        <v>335.5</v>
      </c>
      <c r="H16" s="164">
        <f t="shared" si="1"/>
        <v>0.5</v>
      </c>
      <c r="I16" s="344">
        <f t="shared" si="2"/>
        <v>5.1034433572500855E-3</v>
      </c>
      <c r="J16" s="362">
        <f t="shared" si="3"/>
        <v>34.016757411815938</v>
      </c>
      <c r="K16" s="325">
        <f t="shared" si="5"/>
        <v>5.1034433572500846E-3</v>
      </c>
      <c r="L16" s="158"/>
      <c r="M16" s="158"/>
      <c r="N16" s="158"/>
      <c r="O16" s="346"/>
      <c r="Q16" s="113">
        <v>9</v>
      </c>
      <c r="R16" s="307">
        <v>335.5</v>
      </c>
    </row>
    <row r="17" spans="2:17" x14ac:dyDescent="0.25">
      <c r="B17" s="342" t="s">
        <v>170</v>
      </c>
      <c r="C17" s="159">
        <v>372.26</v>
      </c>
      <c r="D17" s="343">
        <f>110/1000</f>
        <v>0.11</v>
      </c>
      <c r="E17" s="158">
        <f>+PI()*D17^2/4</f>
        <v>9.5033177771091243E-3</v>
      </c>
      <c r="F17" s="161">
        <f>+F7</f>
        <v>339.29610096713299</v>
      </c>
      <c r="G17" s="161">
        <f>+G16</f>
        <v>335.5</v>
      </c>
      <c r="H17" s="164">
        <f t="shared" si="1"/>
        <v>3.7961009671329862</v>
      </c>
      <c r="I17" s="344">
        <f t="shared" si="2"/>
        <v>1.0710497195419699E-2</v>
      </c>
      <c r="J17" s="362">
        <f t="shared" si="3"/>
        <v>58.636494382690877</v>
      </c>
      <c r="K17" s="325">
        <f t="shared" si="5"/>
        <v>1.4107234354607838E-3</v>
      </c>
      <c r="L17" s="158"/>
      <c r="M17" s="158"/>
      <c r="N17" s="158"/>
      <c r="O17" s="346"/>
    </row>
    <row r="18" spans="2:17" x14ac:dyDescent="0.25">
      <c r="B18" s="347"/>
      <c r="C18" s="158"/>
      <c r="D18" s="158"/>
      <c r="E18" s="158"/>
      <c r="F18" s="158"/>
      <c r="G18" s="158"/>
      <c r="H18" s="158"/>
      <c r="I18" s="158"/>
      <c r="J18" s="158"/>
      <c r="K18" s="158"/>
      <c r="L18" s="158"/>
      <c r="M18" s="158"/>
      <c r="N18" s="158"/>
      <c r="O18" s="346"/>
    </row>
    <row r="19" spans="2:17" x14ac:dyDescent="0.25">
      <c r="B19" s="348" t="s">
        <v>151</v>
      </c>
      <c r="C19" s="159" t="s">
        <v>189</v>
      </c>
      <c r="D19" s="159" t="s">
        <v>174</v>
      </c>
      <c r="E19" s="159" t="s">
        <v>175</v>
      </c>
      <c r="F19" s="159" t="s">
        <v>176</v>
      </c>
      <c r="G19" s="159" t="s">
        <v>190</v>
      </c>
      <c r="H19" s="159" t="s">
        <v>95</v>
      </c>
      <c r="I19" s="158"/>
      <c r="J19" s="158"/>
      <c r="K19" s="158"/>
      <c r="L19" s="158"/>
      <c r="M19" s="158"/>
      <c r="N19" s="158"/>
      <c r="O19" s="346"/>
    </row>
    <row r="20" spans="2:17" x14ac:dyDescent="0.25">
      <c r="B20" s="342" t="s">
        <v>127</v>
      </c>
      <c r="C20" s="158">
        <f>-2.97/1000</f>
        <v>-2.97E-3</v>
      </c>
      <c r="D20" s="349" t="s">
        <v>191</v>
      </c>
      <c r="E20" s="325">
        <f>+I7</f>
        <v>9.9890641280332305E-3</v>
      </c>
      <c r="F20" s="325">
        <f>+K7</f>
        <v>1.7862488238891512E-3</v>
      </c>
      <c r="G20" s="158"/>
      <c r="H20" s="158"/>
      <c r="I20" s="158"/>
      <c r="J20" s="158"/>
      <c r="K20" s="158"/>
      <c r="L20" s="158"/>
      <c r="M20" s="158"/>
      <c r="N20" s="158"/>
      <c r="O20" s="346"/>
      <c r="Q20" s="363"/>
    </row>
    <row r="21" spans="2:17" x14ac:dyDescent="0.25">
      <c r="B21" s="347"/>
      <c r="C21" s="158"/>
      <c r="D21" s="349" t="s">
        <v>138</v>
      </c>
      <c r="E21" s="325">
        <f>-I8</f>
        <v>-6.499284180676199E-3</v>
      </c>
      <c r="F21" s="325">
        <f>+K8</f>
        <v>3.249642090338099E-3</v>
      </c>
      <c r="G21" s="325">
        <f>-SUM(F20:F21)</f>
        <v>-5.0358909142272507E-3</v>
      </c>
      <c r="H21" s="325">
        <f>+SUM(E20:E21)+C20</f>
        <v>5.1977994735703152E-4</v>
      </c>
      <c r="I21" s="158"/>
      <c r="J21" s="158"/>
      <c r="K21" s="158"/>
      <c r="L21" s="158"/>
      <c r="M21" s="158"/>
      <c r="N21" s="158"/>
      <c r="O21" s="346"/>
      <c r="Q21" s="363"/>
    </row>
    <row r="22" spans="2:17" x14ac:dyDescent="0.25">
      <c r="B22" s="342" t="s">
        <v>128</v>
      </c>
      <c r="C22" s="158">
        <f>-3.73/1000</f>
        <v>-3.7299999999999998E-3</v>
      </c>
      <c r="D22" s="349" t="s">
        <v>192</v>
      </c>
      <c r="E22" s="325">
        <f>+I8</f>
        <v>6.499284180676199E-3</v>
      </c>
      <c r="F22" s="325">
        <f>+K8</f>
        <v>3.249642090338099E-3</v>
      </c>
      <c r="G22" s="158"/>
      <c r="H22" s="158"/>
      <c r="I22" s="158"/>
      <c r="J22" s="158"/>
      <c r="K22" s="158"/>
      <c r="L22" s="158"/>
      <c r="M22" s="158"/>
      <c r="N22" s="158"/>
      <c r="O22" s="346"/>
      <c r="Q22" s="363"/>
    </row>
    <row r="23" spans="2:17" x14ac:dyDescent="0.25">
      <c r="B23" s="347"/>
      <c r="C23" s="158"/>
      <c r="D23" s="349" t="s">
        <v>139</v>
      </c>
      <c r="E23" s="325">
        <f>-I9</f>
        <v>-4.4367685334747433E-3</v>
      </c>
      <c r="F23" s="325">
        <f>+K9</f>
        <v>4.4367685334747433E-3</v>
      </c>
      <c r="G23" s="158"/>
      <c r="H23" s="158"/>
      <c r="I23" s="158"/>
      <c r="J23" s="158"/>
      <c r="K23" s="158"/>
      <c r="L23" s="158"/>
      <c r="M23" s="158"/>
      <c r="N23" s="158"/>
      <c r="O23" s="346"/>
      <c r="Q23" s="363"/>
    </row>
    <row r="24" spans="2:17" x14ac:dyDescent="0.25">
      <c r="B24" s="347"/>
      <c r="C24" s="158"/>
      <c r="D24" s="349" t="s">
        <v>112</v>
      </c>
      <c r="E24" s="325">
        <f>-I15</f>
        <v>-3.3001151239511152E-3</v>
      </c>
      <c r="F24" s="325">
        <f>+K15</f>
        <v>3.3001151239511152E-3</v>
      </c>
      <c r="G24" s="325">
        <f>-SUM(F22:F24)</f>
        <v>-1.0986525747763959E-2</v>
      </c>
      <c r="H24" s="325">
        <f>+SUM(E22:E24)+C22</f>
        <v>-4.9675994767496593E-3</v>
      </c>
      <c r="I24" s="158"/>
      <c r="J24" s="158"/>
      <c r="K24" s="158"/>
      <c r="L24" s="158"/>
      <c r="M24" s="158"/>
      <c r="N24" s="158"/>
      <c r="O24" s="346"/>
      <c r="Q24" s="363"/>
    </row>
    <row r="25" spans="2:17" x14ac:dyDescent="0.25">
      <c r="B25" s="342" t="s">
        <v>141</v>
      </c>
      <c r="C25" s="158">
        <f>-1.9/1000</f>
        <v>-1.9E-3</v>
      </c>
      <c r="D25" s="349" t="s">
        <v>193</v>
      </c>
      <c r="E25" s="325">
        <f>+I9</f>
        <v>4.4367685334747433E-3</v>
      </c>
      <c r="F25" s="325">
        <f>+K9</f>
        <v>4.4367685334747433E-3</v>
      </c>
      <c r="G25" s="158"/>
      <c r="H25" s="158"/>
      <c r="I25" s="158"/>
      <c r="J25" s="158"/>
      <c r="K25" s="158"/>
      <c r="L25" s="158"/>
      <c r="M25" s="158"/>
      <c r="N25" s="158"/>
      <c r="O25" s="346"/>
      <c r="Q25" s="363"/>
    </row>
    <row r="26" spans="2:17" x14ac:dyDescent="0.25">
      <c r="B26" s="347"/>
      <c r="C26" s="158"/>
      <c r="D26" s="349" t="s">
        <v>117</v>
      </c>
      <c r="E26" s="325">
        <f>-I10</f>
        <v>-1.1726446819015019E-3</v>
      </c>
      <c r="F26" s="325">
        <f>+K10</f>
        <v>1.1726446819015021E-3</v>
      </c>
      <c r="G26" s="325">
        <f>-SUM(F25:F26)</f>
        <v>-5.6094132153762452E-3</v>
      </c>
      <c r="H26" s="325">
        <f>+SUM(E25:E26)+C25</f>
        <v>1.3641238515732415E-3</v>
      </c>
      <c r="I26" s="158"/>
      <c r="J26" s="158"/>
      <c r="K26" s="158"/>
      <c r="L26" s="158"/>
      <c r="M26" s="158"/>
      <c r="N26" s="158"/>
      <c r="O26" s="346"/>
      <c r="Q26" s="363"/>
    </row>
    <row r="27" spans="2:17" x14ac:dyDescent="0.25">
      <c r="B27" s="342" t="s">
        <v>145</v>
      </c>
      <c r="C27" s="158">
        <f>-1.95/1000</f>
        <v>-1.9499999999999999E-3</v>
      </c>
      <c r="D27" s="349" t="s">
        <v>194</v>
      </c>
      <c r="E27" s="325">
        <f>+I10</f>
        <v>1.1726446819015019E-3</v>
      </c>
      <c r="F27" s="325">
        <f>+K10</f>
        <v>1.1726446819015021E-3</v>
      </c>
      <c r="G27" s="158"/>
      <c r="H27" s="158"/>
      <c r="I27" s="158"/>
      <c r="J27" s="158"/>
      <c r="K27" s="158"/>
      <c r="L27" s="158"/>
      <c r="M27" s="158"/>
      <c r="N27" s="158"/>
      <c r="O27" s="346"/>
      <c r="Q27" s="363"/>
    </row>
    <row r="28" spans="2:17" x14ac:dyDescent="0.25">
      <c r="B28" s="347"/>
      <c r="C28" s="158"/>
      <c r="D28" s="349" t="s">
        <v>118</v>
      </c>
      <c r="E28" s="325">
        <f>+I11</f>
        <v>1.5352084877588979E-3</v>
      </c>
      <c r="F28" s="325">
        <f>+K11</f>
        <v>1.5352084877588981E-3</v>
      </c>
      <c r="G28" s="325">
        <f>-SUM(F27:F28)</f>
        <v>-2.7078531696604E-3</v>
      </c>
      <c r="H28" s="325">
        <f>+SUM(E27:E28)+C27</f>
        <v>7.5785316966040005E-4</v>
      </c>
      <c r="I28" s="158"/>
      <c r="J28" s="158"/>
      <c r="K28" s="158"/>
      <c r="L28" s="158"/>
      <c r="M28" s="158"/>
      <c r="N28" s="158"/>
      <c r="O28" s="346"/>
      <c r="Q28" s="363"/>
    </row>
    <row r="29" spans="2:17" x14ac:dyDescent="0.25">
      <c r="B29" s="342" t="s">
        <v>146</v>
      </c>
      <c r="C29" s="158">
        <f>-4.52/1000</f>
        <v>-4.5199999999999997E-3</v>
      </c>
      <c r="D29" s="349" t="s">
        <v>119</v>
      </c>
      <c r="E29" s="325">
        <f>+I15</f>
        <v>3.3001151239511152E-3</v>
      </c>
      <c r="F29" s="325">
        <f>+K15</f>
        <v>3.3001151239511152E-3</v>
      </c>
      <c r="G29" s="158"/>
      <c r="H29" s="158"/>
      <c r="I29" s="158"/>
      <c r="J29" s="158"/>
      <c r="K29" s="158"/>
      <c r="L29" s="158"/>
      <c r="M29" s="158"/>
      <c r="N29" s="158"/>
      <c r="O29" s="346"/>
      <c r="Q29" s="363"/>
    </row>
    <row r="30" spans="2:17" x14ac:dyDescent="0.25">
      <c r="B30" s="347"/>
      <c r="C30" s="158"/>
      <c r="D30" s="349" t="s">
        <v>167</v>
      </c>
      <c r="E30" s="325">
        <f>-I11</f>
        <v>-1.5352084877588979E-3</v>
      </c>
      <c r="F30" s="325">
        <f>+K11</f>
        <v>1.5352084877588981E-3</v>
      </c>
      <c r="G30" s="158"/>
      <c r="H30" s="158"/>
      <c r="I30" s="158"/>
      <c r="J30" s="158"/>
      <c r="K30" s="158"/>
      <c r="L30" s="158"/>
      <c r="M30" s="158"/>
      <c r="N30" s="158"/>
      <c r="O30" s="346"/>
      <c r="Q30" s="363"/>
    </row>
    <row r="31" spans="2:17" x14ac:dyDescent="0.25">
      <c r="B31" s="347"/>
      <c r="C31" s="158"/>
      <c r="D31" s="349" t="s">
        <v>140</v>
      </c>
      <c r="E31" s="325">
        <f>+I12</f>
        <v>8.6611039838146943E-4</v>
      </c>
      <c r="F31" s="325">
        <f>+K12</f>
        <v>8.6611039838146943E-4</v>
      </c>
      <c r="G31" s="158"/>
      <c r="H31" s="158"/>
      <c r="I31" s="158"/>
      <c r="J31" s="158"/>
      <c r="K31" s="158"/>
      <c r="L31" s="158"/>
      <c r="M31" s="158"/>
      <c r="N31" s="158"/>
      <c r="O31" s="346"/>
    </row>
    <row r="32" spans="2:17" x14ac:dyDescent="0.25">
      <c r="B32" s="347"/>
      <c r="C32" s="158"/>
      <c r="D32" s="349" t="s">
        <v>113</v>
      </c>
      <c r="E32" s="325">
        <f>+I16</f>
        <v>5.1034433572500855E-3</v>
      </c>
      <c r="F32" s="325">
        <f>+K16</f>
        <v>5.1034433572500846E-3</v>
      </c>
      <c r="G32" s="325">
        <f>-SUM(F29:F32)</f>
        <v>-1.0804877367341568E-2</v>
      </c>
      <c r="H32" s="325">
        <f>+SUM(E29:E32)+C29</f>
        <v>3.2144603918237719E-3</v>
      </c>
      <c r="I32" s="158"/>
      <c r="J32" s="158"/>
      <c r="K32" s="158"/>
      <c r="L32" s="158"/>
      <c r="M32" s="158"/>
      <c r="N32" s="158"/>
      <c r="O32" s="346"/>
    </row>
    <row r="33" spans="2:15" x14ac:dyDescent="0.25">
      <c r="B33" s="342" t="s">
        <v>147</v>
      </c>
      <c r="C33" s="158">
        <f>-0.79/1000</f>
        <v>-7.9000000000000001E-4</v>
      </c>
      <c r="D33" s="349" t="s">
        <v>195</v>
      </c>
      <c r="E33" s="325">
        <f>-I12</f>
        <v>-8.6611039838146943E-4</v>
      </c>
      <c r="F33" s="325">
        <f>+K12</f>
        <v>8.6611039838146943E-4</v>
      </c>
      <c r="G33" s="158"/>
      <c r="H33" s="158"/>
      <c r="I33" s="158"/>
      <c r="J33" s="158"/>
      <c r="K33" s="158"/>
      <c r="L33" s="158"/>
      <c r="M33" s="158"/>
      <c r="N33" s="158"/>
      <c r="O33" s="346"/>
    </row>
    <row r="34" spans="2:15" x14ac:dyDescent="0.25">
      <c r="B34" s="347"/>
      <c r="C34" s="158"/>
      <c r="D34" s="349" t="s">
        <v>121</v>
      </c>
      <c r="E34" s="325">
        <f>-I13</f>
        <v>-1.4544513134331098E-3</v>
      </c>
      <c r="F34" s="325">
        <f>+K13</f>
        <v>1.4544513134331096E-3</v>
      </c>
      <c r="G34" s="325">
        <f>-SUM(F33:F34)</f>
        <v>-2.3205617118145791E-3</v>
      </c>
      <c r="H34" s="325">
        <f>+SUM(E33:E34)+C33</f>
        <v>-3.110561711814579E-3</v>
      </c>
      <c r="I34" s="158"/>
      <c r="J34" s="158"/>
      <c r="K34" s="158"/>
      <c r="L34" s="158"/>
      <c r="M34" s="158"/>
      <c r="N34" s="158"/>
      <c r="O34" s="346"/>
    </row>
    <row r="35" spans="2:15" x14ac:dyDescent="0.25">
      <c r="B35" s="342" t="s">
        <v>148</v>
      </c>
      <c r="C35" s="158">
        <f>-0.76/1000</f>
        <v>-7.6000000000000004E-4</v>
      </c>
      <c r="D35" s="349" t="s">
        <v>169</v>
      </c>
      <c r="E35" s="325">
        <f>+I13</f>
        <v>1.4544513134331098E-3</v>
      </c>
      <c r="F35" s="325">
        <f>+K13</f>
        <v>1.4544513134331096E-3</v>
      </c>
      <c r="G35" s="158"/>
      <c r="H35" s="158"/>
      <c r="I35" s="158"/>
      <c r="J35" s="158"/>
      <c r="K35" s="158"/>
      <c r="L35" s="158"/>
      <c r="M35" s="158"/>
      <c r="N35" s="158"/>
      <c r="O35" s="346"/>
    </row>
    <row r="36" spans="2:15" x14ac:dyDescent="0.25">
      <c r="B36" s="347"/>
      <c r="C36" s="158"/>
      <c r="D36" s="349" t="s">
        <v>122</v>
      </c>
      <c r="E36" s="325">
        <f>+I14</f>
        <v>1.4284588486695806E-3</v>
      </c>
      <c r="F36" s="325">
        <f>+K14</f>
        <v>1.4284588486695809E-3</v>
      </c>
      <c r="G36" s="325">
        <f>-SUM(F35:F36)</f>
        <v>-2.8829101621026905E-3</v>
      </c>
      <c r="H36" s="325">
        <f>+SUM(E35:E36)+C35</f>
        <v>2.1229101621026902E-3</v>
      </c>
      <c r="I36" s="158"/>
      <c r="J36" s="158"/>
      <c r="K36" s="158"/>
      <c r="L36" s="158"/>
      <c r="M36" s="158"/>
      <c r="N36" s="158"/>
      <c r="O36" s="346"/>
    </row>
    <row r="37" spans="2:15" x14ac:dyDescent="0.25">
      <c r="B37" s="342" t="s">
        <v>142</v>
      </c>
      <c r="C37" s="158">
        <f>-3.71/1000</f>
        <v>-3.7099999999999998E-3</v>
      </c>
      <c r="D37" s="349" t="s">
        <v>168</v>
      </c>
      <c r="E37" s="325">
        <f>-I16</f>
        <v>-5.1034433572500855E-3</v>
      </c>
      <c r="F37" s="325">
        <f>+K16</f>
        <v>5.1034433572500846E-3</v>
      </c>
      <c r="G37" s="158"/>
      <c r="H37" s="158"/>
      <c r="I37" s="158"/>
      <c r="J37" s="158"/>
      <c r="K37" s="158"/>
      <c r="L37" s="158"/>
      <c r="M37" s="158"/>
      <c r="N37" s="158"/>
      <c r="O37" s="346"/>
    </row>
    <row r="38" spans="2:15" x14ac:dyDescent="0.25">
      <c r="B38" s="347"/>
      <c r="C38" s="158"/>
      <c r="D38" s="349" t="s">
        <v>171</v>
      </c>
      <c r="E38" s="325">
        <f>-I14</f>
        <v>-1.4284588486695806E-3</v>
      </c>
      <c r="F38" s="325">
        <f>+K14</f>
        <v>1.4284588486695809E-3</v>
      </c>
      <c r="G38" s="158"/>
      <c r="H38" s="158"/>
      <c r="I38" s="158"/>
      <c r="J38" s="158"/>
      <c r="K38" s="158"/>
      <c r="L38" s="158"/>
      <c r="M38" s="158"/>
      <c r="N38" s="158"/>
      <c r="O38" s="346"/>
    </row>
    <row r="39" spans="2:15" x14ac:dyDescent="0.25">
      <c r="B39" s="347"/>
      <c r="C39" s="158"/>
      <c r="D39" s="349" t="s">
        <v>114</v>
      </c>
      <c r="E39" s="325">
        <f>+I17</f>
        <v>1.0710497195419699E-2</v>
      </c>
      <c r="F39" s="325">
        <f>+K17</f>
        <v>1.4107234354607838E-3</v>
      </c>
      <c r="G39" s="325">
        <f>-SUM(F37:F39)</f>
        <v>-7.9426256413804505E-3</v>
      </c>
      <c r="H39" s="325">
        <f>+SUM(E37:E39)+C37</f>
        <v>4.6859498950003325E-4</v>
      </c>
      <c r="I39" s="158"/>
      <c r="J39" s="158"/>
      <c r="K39" s="158"/>
      <c r="L39" s="158"/>
      <c r="M39" s="158"/>
      <c r="N39" s="158"/>
      <c r="O39" s="346"/>
    </row>
    <row r="40" spans="2:15" x14ac:dyDescent="0.25">
      <c r="B40" s="347"/>
      <c r="C40" s="158"/>
      <c r="D40" s="158"/>
      <c r="E40" s="158"/>
      <c r="F40" s="158"/>
      <c r="G40" s="158"/>
      <c r="H40" s="158"/>
      <c r="I40" s="158"/>
      <c r="J40" s="158"/>
      <c r="K40" s="158"/>
      <c r="L40" s="158"/>
      <c r="M40" s="158"/>
      <c r="N40" s="158"/>
      <c r="O40" s="346"/>
    </row>
    <row r="41" spans="2:15" x14ac:dyDescent="0.25">
      <c r="B41" s="347"/>
      <c r="C41" s="158"/>
      <c r="D41" s="158">
        <v>2</v>
      </c>
      <c r="E41" s="158">
        <v>3</v>
      </c>
      <c r="F41" s="158">
        <v>4</v>
      </c>
      <c r="G41" s="158">
        <v>5</v>
      </c>
      <c r="H41" s="158">
        <v>6</v>
      </c>
      <c r="I41" s="158">
        <v>7</v>
      </c>
      <c r="J41" s="158">
        <v>8</v>
      </c>
      <c r="K41" s="158">
        <v>9</v>
      </c>
      <c r="L41" s="158"/>
      <c r="M41" s="158"/>
      <c r="N41" s="158"/>
      <c r="O41" s="346"/>
    </row>
    <row r="42" spans="2:15" x14ac:dyDescent="0.25">
      <c r="B42" s="347"/>
      <c r="C42" s="158">
        <v>2</v>
      </c>
      <c r="D42" s="324">
        <f>+G21</f>
        <v>-5.0358909142272507E-3</v>
      </c>
      <c r="E42" s="325">
        <f>+F21</f>
        <v>3.249642090338099E-3</v>
      </c>
      <c r="F42" s="158">
        <v>0</v>
      </c>
      <c r="G42" s="158">
        <v>0</v>
      </c>
      <c r="H42" s="158">
        <v>0</v>
      </c>
      <c r="I42" s="158">
        <v>0</v>
      </c>
      <c r="J42" s="158">
        <v>0</v>
      </c>
      <c r="K42" s="326">
        <v>0</v>
      </c>
      <c r="L42" s="158"/>
      <c r="M42" s="328" t="s">
        <v>196</v>
      </c>
      <c r="N42" s="159" t="s">
        <v>204</v>
      </c>
      <c r="O42" s="353">
        <f>-H21</f>
        <v>-5.1977994735703152E-4</v>
      </c>
    </row>
    <row r="43" spans="2:15" x14ac:dyDescent="0.25">
      <c r="B43" s="347"/>
      <c r="C43" s="158">
        <v>3</v>
      </c>
      <c r="D43" s="324">
        <f>+F22</f>
        <v>3.249642090338099E-3</v>
      </c>
      <c r="E43" s="325">
        <f>+G24</f>
        <v>-1.0986525747763959E-2</v>
      </c>
      <c r="F43" s="325">
        <f>+F23</f>
        <v>4.4367685334747433E-3</v>
      </c>
      <c r="G43" s="158">
        <v>0</v>
      </c>
      <c r="H43" s="325">
        <f>+F24</f>
        <v>3.3001151239511152E-3</v>
      </c>
      <c r="I43" s="158">
        <v>0</v>
      </c>
      <c r="J43" s="158">
        <v>0</v>
      </c>
      <c r="K43" s="326">
        <v>0</v>
      </c>
      <c r="L43" s="158"/>
      <c r="M43" s="328" t="s">
        <v>197</v>
      </c>
      <c r="N43" s="159" t="s">
        <v>204</v>
      </c>
      <c r="O43" s="353">
        <f>-H24</f>
        <v>4.9675994767496593E-3</v>
      </c>
    </row>
    <row r="44" spans="2:15" x14ac:dyDescent="0.25">
      <c r="B44" s="347"/>
      <c r="C44" s="158">
        <v>4</v>
      </c>
      <c r="D44" s="157">
        <v>0</v>
      </c>
      <c r="E44" s="325">
        <f>+F25</f>
        <v>4.4367685334747433E-3</v>
      </c>
      <c r="F44" s="325">
        <f>+G26</f>
        <v>-5.6094132153762452E-3</v>
      </c>
      <c r="G44" s="325">
        <f>+F26</f>
        <v>1.1726446819015021E-3</v>
      </c>
      <c r="H44" s="158">
        <v>0</v>
      </c>
      <c r="I44" s="158">
        <v>0</v>
      </c>
      <c r="J44" s="158">
        <v>0</v>
      </c>
      <c r="K44" s="326">
        <v>0</v>
      </c>
      <c r="L44" s="158"/>
      <c r="M44" s="328" t="s">
        <v>198</v>
      </c>
      <c r="N44" s="159" t="s">
        <v>204</v>
      </c>
      <c r="O44" s="353">
        <f>-H26</f>
        <v>-1.3641238515732415E-3</v>
      </c>
    </row>
    <row r="45" spans="2:15" x14ac:dyDescent="0.25">
      <c r="B45" s="347"/>
      <c r="C45" s="158">
        <v>5</v>
      </c>
      <c r="D45" s="157">
        <v>0</v>
      </c>
      <c r="E45" s="158">
        <v>0</v>
      </c>
      <c r="F45" s="325">
        <f>+F27</f>
        <v>1.1726446819015021E-3</v>
      </c>
      <c r="G45" s="325">
        <f>+G28</f>
        <v>-2.7078531696604E-3</v>
      </c>
      <c r="H45" s="325">
        <f>+F28</f>
        <v>1.5352084877588981E-3</v>
      </c>
      <c r="I45" s="158">
        <v>0</v>
      </c>
      <c r="J45" s="158">
        <v>0</v>
      </c>
      <c r="K45" s="326">
        <v>0</v>
      </c>
      <c r="L45" s="158"/>
      <c r="M45" s="328" t="s">
        <v>199</v>
      </c>
      <c r="N45" s="159" t="s">
        <v>204</v>
      </c>
      <c r="O45" s="353">
        <f>-H28</f>
        <v>-7.5785316966040005E-4</v>
      </c>
    </row>
    <row r="46" spans="2:15" x14ac:dyDescent="0.25">
      <c r="B46" s="347"/>
      <c r="C46" s="158">
        <v>6</v>
      </c>
      <c r="D46" s="157">
        <v>0</v>
      </c>
      <c r="E46" s="325">
        <f>+F29</f>
        <v>3.3001151239511152E-3</v>
      </c>
      <c r="F46" s="158">
        <v>0</v>
      </c>
      <c r="G46" s="325">
        <f>+F30</f>
        <v>1.5352084877588981E-3</v>
      </c>
      <c r="H46" s="325">
        <f>+G32</f>
        <v>-1.0804877367341568E-2</v>
      </c>
      <c r="I46" s="325">
        <f>+F31</f>
        <v>8.6611039838146943E-4</v>
      </c>
      <c r="J46" s="158">
        <v>0</v>
      </c>
      <c r="K46" s="327">
        <f>+F32</f>
        <v>5.1034433572500846E-3</v>
      </c>
      <c r="L46" s="158"/>
      <c r="M46" s="328" t="s">
        <v>200</v>
      </c>
      <c r="N46" s="159" t="s">
        <v>204</v>
      </c>
      <c r="O46" s="353">
        <f>-H32</f>
        <v>-3.2144603918237719E-3</v>
      </c>
    </row>
    <row r="47" spans="2:15" x14ac:dyDescent="0.25">
      <c r="B47" s="347"/>
      <c r="C47" s="158">
        <v>7</v>
      </c>
      <c r="D47" s="157">
        <v>0</v>
      </c>
      <c r="E47" s="158">
        <v>0</v>
      </c>
      <c r="F47" s="158">
        <v>0</v>
      </c>
      <c r="G47" s="158">
        <v>0</v>
      </c>
      <c r="H47" s="325">
        <f>+F33</f>
        <v>8.6611039838146943E-4</v>
      </c>
      <c r="I47" s="325">
        <f>+G34</f>
        <v>-2.3205617118145791E-3</v>
      </c>
      <c r="J47" s="325">
        <f>+F34</f>
        <v>1.4544513134331096E-3</v>
      </c>
      <c r="K47" s="326">
        <v>0</v>
      </c>
      <c r="L47" s="158"/>
      <c r="M47" s="328" t="s">
        <v>201</v>
      </c>
      <c r="N47" s="159" t="s">
        <v>204</v>
      </c>
      <c r="O47" s="353">
        <f>-H34</f>
        <v>3.110561711814579E-3</v>
      </c>
    </row>
    <row r="48" spans="2:15" x14ac:dyDescent="0.25">
      <c r="B48" s="347"/>
      <c r="C48" s="158">
        <v>8</v>
      </c>
      <c r="D48" s="157">
        <v>0</v>
      </c>
      <c r="E48" s="158">
        <v>0</v>
      </c>
      <c r="F48" s="158">
        <v>0</v>
      </c>
      <c r="G48" s="158">
        <v>0</v>
      </c>
      <c r="H48" s="158">
        <v>0</v>
      </c>
      <c r="I48" s="325">
        <f>+F35</f>
        <v>1.4544513134331096E-3</v>
      </c>
      <c r="J48" s="325">
        <f>+G36</f>
        <v>-2.8829101621026905E-3</v>
      </c>
      <c r="K48" s="327">
        <f>+F36</f>
        <v>1.4284588486695809E-3</v>
      </c>
      <c r="L48" s="158"/>
      <c r="M48" s="328" t="s">
        <v>202</v>
      </c>
      <c r="N48" s="159" t="s">
        <v>204</v>
      </c>
      <c r="O48" s="353">
        <f>-H36</f>
        <v>-2.1229101621026902E-3</v>
      </c>
    </row>
    <row r="49" spans="2:15" x14ac:dyDescent="0.25">
      <c r="B49" s="347"/>
      <c r="C49" s="158">
        <v>9</v>
      </c>
      <c r="D49" s="157">
        <v>0</v>
      </c>
      <c r="E49" s="158">
        <v>0</v>
      </c>
      <c r="F49" s="158">
        <v>0</v>
      </c>
      <c r="G49" s="158">
        <v>0</v>
      </c>
      <c r="H49" s="325">
        <f>+F37</f>
        <v>5.1034433572500846E-3</v>
      </c>
      <c r="I49" s="158">
        <v>0</v>
      </c>
      <c r="J49" s="325">
        <f>+F38</f>
        <v>1.4284588486695809E-3</v>
      </c>
      <c r="K49" s="327">
        <f>+G39</f>
        <v>-7.9426256413804505E-3</v>
      </c>
      <c r="L49" s="158"/>
      <c r="M49" s="328" t="s">
        <v>203</v>
      </c>
      <c r="N49" s="159" t="s">
        <v>204</v>
      </c>
      <c r="O49" s="353">
        <f>-H39</f>
        <v>-4.6859498950003325E-4</v>
      </c>
    </row>
    <row r="50" spans="2:15" x14ac:dyDescent="0.25">
      <c r="B50" s="347"/>
      <c r="C50" s="158"/>
      <c r="D50" s="158"/>
      <c r="E50" s="158"/>
      <c r="F50" s="158"/>
      <c r="G50" s="158"/>
      <c r="H50" s="158"/>
      <c r="I50" s="158"/>
      <c r="J50" s="158"/>
      <c r="K50" s="158"/>
      <c r="L50" s="158"/>
      <c r="M50" s="158"/>
      <c r="N50" s="158"/>
      <c r="O50" s="346"/>
    </row>
    <row r="51" spans="2:15" x14ac:dyDescent="0.25">
      <c r="B51" s="347"/>
      <c r="C51" s="158"/>
      <c r="D51" s="329">
        <f t="array" ref="D51:K58">+MINVERSE(D42:K49)</f>
        <v>-404.38408518221746</v>
      </c>
      <c r="E51" s="330">
        <v>-318.93793581415451</v>
      </c>
      <c r="F51" s="330">
        <v>-309.60778026471058</v>
      </c>
      <c r="G51" s="330">
        <v>-274.30660063792692</v>
      </c>
      <c r="H51" s="330">
        <v>-247.34235383739806</v>
      </c>
      <c r="I51" s="330">
        <v>-224.40005501793644</v>
      </c>
      <c r="J51" s="330">
        <v>-210.73815833786975</v>
      </c>
      <c r="K51" s="331">
        <v>-196.82766760947581</v>
      </c>
      <c r="L51" s="158"/>
      <c r="M51" s="159" t="s">
        <v>196</v>
      </c>
      <c r="N51" s="159" t="s">
        <v>204</v>
      </c>
      <c r="O51" s="360">
        <f t="array" ref="O51:O58">+MMULT(D51:K58,O42:O49)</f>
        <v>-0.10726508303606855</v>
      </c>
    </row>
    <row r="52" spans="2:15" x14ac:dyDescent="0.25">
      <c r="B52" s="347"/>
      <c r="C52" s="158"/>
      <c r="D52" s="332">
        <v>-318.93793581415451</v>
      </c>
      <c r="E52" s="158">
        <v>-494.250323118442</v>
      </c>
      <c r="F52" s="158">
        <v>-479.79160912668567</v>
      </c>
      <c r="G52" s="158">
        <v>-425.08623394934477</v>
      </c>
      <c r="H52" s="158">
        <v>-383.30039978763972</v>
      </c>
      <c r="I52" s="158">
        <v>-347.74728010103667</v>
      </c>
      <c r="J52" s="158">
        <v>-326.57577276279278</v>
      </c>
      <c r="K52" s="333">
        <v>-305.01902530440634</v>
      </c>
      <c r="L52" s="158"/>
      <c r="M52" s="159" t="s">
        <v>197</v>
      </c>
      <c r="N52" s="159" t="s">
        <v>204</v>
      </c>
      <c r="O52" s="360">
        <v>-0.32617598337480946</v>
      </c>
    </row>
    <row r="53" spans="2:15" x14ac:dyDescent="0.25">
      <c r="B53" s="347"/>
      <c r="C53" s="158"/>
      <c r="D53" s="332">
        <v>-309.60778026471064</v>
      </c>
      <c r="E53" s="158">
        <v>-479.79160912668573</v>
      </c>
      <c r="F53" s="158">
        <v>-665.16888025228593</v>
      </c>
      <c r="G53" s="158">
        <v>-513.78120128319142</v>
      </c>
      <c r="H53" s="158">
        <v>-398.14612105531256</v>
      </c>
      <c r="I53" s="158">
        <v>-361.21598296393893</v>
      </c>
      <c r="J53" s="158">
        <v>-339.22447570674319</v>
      </c>
      <c r="K53" s="333">
        <v>-316.8328074802539</v>
      </c>
      <c r="L53" s="158"/>
      <c r="M53" s="159" t="s">
        <v>198</v>
      </c>
      <c r="N53" s="159" t="s">
        <v>204</v>
      </c>
      <c r="O53" s="360">
        <v>9.9108498855277699E-2</v>
      </c>
    </row>
    <row r="54" spans="2:15" x14ac:dyDescent="0.25">
      <c r="B54" s="347"/>
      <c r="C54" s="158"/>
      <c r="D54" s="332">
        <v>-274.30660063792692</v>
      </c>
      <c r="E54" s="158">
        <v>-425.08623394934477</v>
      </c>
      <c r="F54" s="158">
        <v>-513.78120128319142</v>
      </c>
      <c r="G54" s="158">
        <v>-849.36370655347503</v>
      </c>
      <c r="H54" s="158">
        <v>-454.31576049830306</v>
      </c>
      <c r="I54" s="158">
        <v>-412.17559414978075</v>
      </c>
      <c r="J54" s="158">
        <v>-387.08157008249907</v>
      </c>
      <c r="K54" s="333">
        <v>-361.53093115581743</v>
      </c>
      <c r="L54" s="158"/>
      <c r="M54" s="159" t="s">
        <v>199</v>
      </c>
      <c r="N54" s="159" t="s">
        <v>204</v>
      </c>
      <c r="O54" s="360">
        <v>0.54490846284148686</v>
      </c>
    </row>
    <row r="55" spans="2:15" x14ac:dyDescent="0.25">
      <c r="B55" s="347"/>
      <c r="C55" s="158"/>
      <c r="D55" s="332">
        <v>-247.34235383739806</v>
      </c>
      <c r="E55" s="158">
        <v>-383.30039978763966</v>
      </c>
      <c r="F55" s="158">
        <v>-398.14612105531256</v>
      </c>
      <c r="G55" s="158">
        <v>-454.31576049830295</v>
      </c>
      <c r="H55" s="158">
        <v>-497.22004972178195</v>
      </c>
      <c r="I55" s="158">
        <v>-451.1002858286808</v>
      </c>
      <c r="J55" s="158">
        <v>-423.63645344750154</v>
      </c>
      <c r="K55" s="333">
        <v>-395.67288479733276</v>
      </c>
      <c r="L55" s="158"/>
      <c r="M55" s="159" t="s">
        <v>200</v>
      </c>
      <c r="N55" s="159" t="s">
        <v>204</v>
      </c>
      <c r="O55" s="360">
        <v>0.39177733141889182</v>
      </c>
    </row>
    <row r="56" spans="2:15" s="113" customFormat="1" x14ac:dyDescent="0.25">
      <c r="B56" s="350"/>
      <c r="C56" s="142"/>
      <c r="D56" s="334">
        <v>-224.40005501793647</v>
      </c>
      <c r="E56" s="142">
        <v>-347.74728010103667</v>
      </c>
      <c r="F56" s="142">
        <v>-361.21598296393881</v>
      </c>
      <c r="G56" s="142">
        <v>-412.17559414978069</v>
      </c>
      <c r="H56" s="142">
        <v>-451.10028582868085</v>
      </c>
      <c r="I56" s="142">
        <v>-1069.3275049690974</v>
      </c>
      <c r="J56" s="142">
        <v>-749.93078632369873</v>
      </c>
      <c r="K56" s="335">
        <v>-424.72227410601113</v>
      </c>
      <c r="L56" s="142"/>
      <c r="M56" s="159" t="s">
        <v>201</v>
      </c>
      <c r="N56" s="159" t="s">
        <v>204</v>
      </c>
      <c r="O56" s="361">
        <v>-0.89082541554826999</v>
      </c>
    </row>
    <row r="57" spans="2:15" s="113" customFormat="1" x14ac:dyDescent="0.25">
      <c r="B57" s="350"/>
      <c r="C57" s="142"/>
      <c r="D57" s="334">
        <v>-210.73815833786969</v>
      </c>
      <c r="E57" s="142">
        <v>-326.57577276279267</v>
      </c>
      <c r="F57" s="142">
        <v>-339.22447570674302</v>
      </c>
      <c r="G57" s="142">
        <v>-387.08157008249901</v>
      </c>
      <c r="H57" s="142">
        <v>-423.63645344750148</v>
      </c>
      <c r="I57" s="142">
        <v>-749.93078632369884</v>
      </c>
      <c r="J57" s="142">
        <v>-944.23561593669513</v>
      </c>
      <c r="K57" s="335">
        <v>-442.02087868253005</v>
      </c>
      <c r="L57" s="142"/>
      <c r="M57" s="159" t="s">
        <v>202</v>
      </c>
      <c r="N57" s="159" t="s">
        <v>204</v>
      </c>
      <c r="O57" s="361">
        <v>0.48404778729108289</v>
      </c>
    </row>
    <row r="58" spans="2:15" s="113" customFormat="1" x14ac:dyDescent="0.25">
      <c r="B58" s="350"/>
      <c r="C58" s="142"/>
      <c r="D58" s="336">
        <v>-196.82766760947572</v>
      </c>
      <c r="E58" s="337">
        <v>-305.01902530440617</v>
      </c>
      <c r="F58" s="337">
        <v>-316.83280748025373</v>
      </c>
      <c r="G58" s="337">
        <v>-361.53093115581731</v>
      </c>
      <c r="H58" s="337">
        <v>-395.67288479733264</v>
      </c>
      <c r="I58" s="337">
        <v>-424.72227410601113</v>
      </c>
      <c r="J58" s="337">
        <v>-442.02087868253005</v>
      </c>
      <c r="K58" s="338">
        <v>-459.63425142358676</v>
      </c>
      <c r="L58" s="142"/>
      <c r="M58" s="159" t="s">
        <v>203</v>
      </c>
      <c r="N58" s="159" t="s">
        <v>204</v>
      </c>
      <c r="O58" s="361">
        <v>0.39778417070613636</v>
      </c>
    </row>
    <row r="59" spans="2:15" s="113" customFormat="1" x14ac:dyDescent="0.25">
      <c r="B59" s="350"/>
      <c r="C59" s="142"/>
      <c r="D59" s="142"/>
      <c r="E59" s="142"/>
      <c r="F59" s="142"/>
      <c r="G59" s="142"/>
      <c r="H59" s="142"/>
      <c r="I59" s="142"/>
      <c r="J59" s="142"/>
      <c r="K59" s="142"/>
      <c r="L59" s="142"/>
      <c r="M59" s="142"/>
      <c r="N59" s="159"/>
      <c r="O59" s="345"/>
    </row>
    <row r="60" spans="2:15" x14ac:dyDescent="0.25">
      <c r="B60" s="347"/>
      <c r="C60" s="158"/>
      <c r="D60" s="158"/>
      <c r="E60" s="158"/>
      <c r="F60" s="158"/>
      <c r="G60" s="158"/>
      <c r="H60" s="158"/>
      <c r="I60" s="158"/>
      <c r="J60" s="158"/>
      <c r="K60" s="158"/>
      <c r="L60" s="158"/>
      <c r="M60" s="159" t="s">
        <v>205</v>
      </c>
      <c r="N60" s="159" t="s">
        <v>204</v>
      </c>
      <c r="O60" s="354">
        <f t="shared" ref="O60:O67" si="6">+G7+O51</f>
        <v>336.39273491696395</v>
      </c>
    </row>
    <row r="61" spans="2:15" x14ac:dyDescent="0.25">
      <c r="B61" s="347"/>
      <c r="C61" s="158"/>
      <c r="D61" s="158"/>
      <c r="E61" s="158"/>
      <c r="F61" s="158"/>
      <c r="G61" s="158"/>
      <c r="H61" s="158"/>
      <c r="I61" s="158"/>
      <c r="J61" s="158"/>
      <c r="K61" s="158"/>
      <c r="L61" s="158"/>
      <c r="M61" s="159" t="s">
        <v>206</v>
      </c>
      <c r="N61" s="159" t="s">
        <v>204</v>
      </c>
      <c r="O61" s="354">
        <f t="shared" si="6"/>
        <v>335.17382401662519</v>
      </c>
    </row>
    <row r="62" spans="2:15" x14ac:dyDescent="0.25">
      <c r="B62" s="347"/>
      <c r="C62" s="158"/>
      <c r="D62" s="158"/>
      <c r="E62" s="158"/>
      <c r="F62" s="158"/>
      <c r="G62" s="158"/>
      <c r="H62" s="158"/>
      <c r="I62" s="158"/>
      <c r="J62" s="158"/>
      <c r="K62" s="158"/>
      <c r="L62" s="158"/>
      <c r="M62" s="159" t="s">
        <v>207</v>
      </c>
      <c r="N62" s="159" t="s">
        <v>204</v>
      </c>
      <c r="O62" s="354">
        <f t="shared" si="6"/>
        <v>335.09910849885529</v>
      </c>
    </row>
    <row r="63" spans="2:15" x14ac:dyDescent="0.25">
      <c r="B63" s="347"/>
      <c r="C63" s="158"/>
      <c r="D63" s="158"/>
      <c r="E63" s="158"/>
      <c r="F63" s="158"/>
      <c r="G63" s="158"/>
      <c r="H63" s="158"/>
      <c r="I63" s="158"/>
      <c r="J63" s="158"/>
      <c r="K63" s="158"/>
      <c r="L63" s="158"/>
      <c r="M63" s="159" t="s">
        <v>208</v>
      </c>
      <c r="N63" s="159" t="s">
        <v>204</v>
      </c>
      <c r="O63" s="354">
        <f t="shared" si="6"/>
        <v>335.04490846284148</v>
      </c>
    </row>
    <row r="64" spans="2:15" x14ac:dyDescent="0.25">
      <c r="B64" s="347"/>
      <c r="C64" s="158"/>
      <c r="D64" s="158"/>
      <c r="E64" s="158"/>
      <c r="F64" s="158"/>
      <c r="G64" s="158"/>
      <c r="H64" s="158"/>
      <c r="I64" s="158"/>
      <c r="J64" s="158"/>
      <c r="K64" s="158"/>
      <c r="L64" s="158"/>
      <c r="M64" s="159" t="s">
        <v>209</v>
      </c>
      <c r="N64" s="159" t="s">
        <v>204</v>
      </c>
      <c r="O64" s="354">
        <f t="shared" si="6"/>
        <v>335.39177733141889</v>
      </c>
    </row>
    <row r="65" spans="2:15" x14ac:dyDescent="0.25">
      <c r="B65" s="347"/>
      <c r="C65" s="158"/>
      <c r="D65" s="158"/>
      <c r="E65" s="158"/>
      <c r="F65" s="158"/>
      <c r="G65" s="158"/>
      <c r="H65" s="158"/>
      <c r="I65" s="158"/>
      <c r="J65" s="158"/>
      <c r="K65" s="158"/>
      <c r="L65" s="158"/>
      <c r="M65" s="159" t="s">
        <v>210</v>
      </c>
      <c r="N65" s="159" t="s">
        <v>204</v>
      </c>
      <c r="O65" s="354">
        <f t="shared" si="6"/>
        <v>334.60917458445175</v>
      </c>
    </row>
    <row r="66" spans="2:15" x14ac:dyDescent="0.25">
      <c r="B66" s="347"/>
      <c r="C66" s="158"/>
      <c r="D66" s="158"/>
      <c r="E66" s="158"/>
      <c r="F66" s="158"/>
      <c r="G66" s="158"/>
      <c r="H66" s="158"/>
      <c r="I66" s="158"/>
      <c r="J66" s="158"/>
      <c r="K66" s="158"/>
      <c r="L66" s="158"/>
      <c r="M66" s="159" t="s">
        <v>211</v>
      </c>
      <c r="N66" s="159" t="s">
        <v>204</v>
      </c>
      <c r="O66" s="354">
        <f t="shared" si="6"/>
        <v>335.4840477872911</v>
      </c>
    </row>
    <row r="67" spans="2:15" ht="15.75" thickBot="1" x14ac:dyDescent="0.3">
      <c r="B67" s="355"/>
      <c r="C67" s="356"/>
      <c r="D67" s="356"/>
      <c r="E67" s="356"/>
      <c r="F67" s="356"/>
      <c r="G67" s="356"/>
      <c r="H67" s="356"/>
      <c r="I67" s="356"/>
      <c r="J67" s="356"/>
      <c r="K67" s="356"/>
      <c r="L67" s="356"/>
      <c r="M67" s="351" t="s">
        <v>212</v>
      </c>
      <c r="N67" s="351" t="s">
        <v>204</v>
      </c>
      <c r="O67" s="357">
        <f t="shared" si="6"/>
        <v>335.89778417070613</v>
      </c>
    </row>
    <row r="68" spans="2:15" ht="15.75" thickTop="1" x14ac:dyDescent="0.25"/>
    <row r="69" spans="2:15" ht="15.75" thickBot="1" x14ac:dyDescent="0.3"/>
    <row r="70" spans="2:15" ht="16.5" thickBot="1" x14ac:dyDescent="0.35">
      <c r="B70" s="358">
        <f>+B5+1</f>
        <v>2</v>
      </c>
    </row>
    <row r="71" spans="2:15" ht="15.75" thickTop="1" x14ac:dyDescent="0.25">
      <c r="B71" s="339" t="s">
        <v>174</v>
      </c>
      <c r="C71" s="340" t="s">
        <v>78</v>
      </c>
      <c r="D71" s="340" t="s">
        <v>115</v>
      </c>
      <c r="E71" s="340" t="s">
        <v>154</v>
      </c>
      <c r="F71" s="340" t="s">
        <v>155</v>
      </c>
      <c r="G71" s="340" t="s">
        <v>156</v>
      </c>
      <c r="H71" s="340" t="s">
        <v>157</v>
      </c>
      <c r="I71" s="340" t="s">
        <v>175</v>
      </c>
      <c r="J71" s="340" t="s">
        <v>177</v>
      </c>
      <c r="K71" s="340" t="s">
        <v>176</v>
      </c>
      <c r="L71" s="341"/>
      <c r="M71" s="341"/>
      <c r="N71" s="341"/>
      <c r="O71" s="352"/>
    </row>
    <row r="72" spans="2:15" x14ac:dyDescent="0.25">
      <c r="B72" s="342" t="s">
        <v>178</v>
      </c>
      <c r="C72" s="161">
        <v>310.83</v>
      </c>
      <c r="D72" s="343">
        <f>110/1000</f>
        <v>0.11</v>
      </c>
      <c r="E72" s="158">
        <f>+PI()*D72^2/4</f>
        <v>9.5033177771091243E-3</v>
      </c>
      <c r="F72" s="161">
        <v>339.29610096713299</v>
      </c>
      <c r="G72" s="161">
        <f t="shared" ref="G72:G79" si="7">+O60</f>
        <v>336.39273491696395</v>
      </c>
      <c r="H72" s="164">
        <f>+ABS(F72-G72)</f>
        <v>2.9033660501690406</v>
      </c>
      <c r="I72" s="344">
        <f>-2*E72*SQRT(2*9.81*D72*H72/C72)*LOG10(($B$2/(3.7*D72))+((2.51*$B$3*SQRT(C72))/(SQRT(2*9.81*D72^3*H72))))</f>
        <v>1.0200437559182941E-2</v>
      </c>
      <c r="J72" s="158">
        <f>(H72/I72^2)*2*9.81*E72^2</f>
        <v>49.44401132096197</v>
      </c>
      <c r="K72" s="325">
        <f>0.5*SQRT(2*9.81)*E72/(SQRT(J72*H72))</f>
        <v>1.7566571667029459E-3</v>
      </c>
      <c r="L72" s="158"/>
      <c r="M72" s="158"/>
      <c r="N72" s="158"/>
      <c r="O72" s="346"/>
    </row>
    <row r="73" spans="2:15" x14ac:dyDescent="0.25">
      <c r="B73" s="342" t="s">
        <v>138</v>
      </c>
      <c r="C73" s="161">
        <v>240.22</v>
      </c>
      <c r="D73" s="343">
        <f>110/1000</f>
        <v>0.11</v>
      </c>
      <c r="E73" s="158">
        <f t="shared" ref="E73:E79" si="8">+PI()*D73^2/4</f>
        <v>9.5033177771091243E-3</v>
      </c>
      <c r="F73" s="161">
        <f>+G72</f>
        <v>336.39273491696395</v>
      </c>
      <c r="G73" s="161">
        <f t="shared" si="7"/>
        <v>335.17382401662519</v>
      </c>
      <c r="H73" s="164">
        <f t="shared" ref="H73:H82" si="9">+ABS(F73-G73)</f>
        <v>1.2189109003387557</v>
      </c>
      <c r="I73" s="344">
        <f>-2*E73*SQRT(2*9.81*D73*H73/C73)*LOG10(($B$2/(3.7*D73))+((2.51*$B$3*SQRT(C73))/(SQRT(2*9.81*D73^3*H73))))</f>
        <v>7.2596468399224335E-3</v>
      </c>
      <c r="J73" s="158">
        <f t="shared" ref="J73:J82" si="10">(H73/I73^2)*2*9.81*E73^2</f>
        <v>40.981748054267413</v>
      </c>
      <c r="K73" s="325">
        <f>0.5*SQRT(2*9.81)*E73/(SQRT(J73*H73))</f>
        <v>2.9779235044599468E-3</v>
      </c>
      <c r="L73" s="158"/>
      <c r="M73" s="158"/>
      <c r="N73" s="158"/>
      <c r="O73" s="346"/>
    </row>
    <row r="74" spans="2:15" x14ac:dyDescent="0.25">
      <c r="B74" s="342" t="s">
        <v>139</v>
      </c>
      <c r="C74" s="161">
        <v>237.3</v>
      </c>
      <c r="D74" s="343">
        <f>110/1000</f>
        <v>0.11</v>
      </c>
      <c r="E74" s="158">
        <f t="shared" si="8"/>
        <v>9.5033177771091243E-3</v>
      </c>
      <c r="F74" s="161">
        <f t="shared" ref="F74:F79" si="11">+G73</f>
        <v>335.17382401662519</v>
      </c>
      <c r="G74" s="161">
        <f t="shared" si="7"/>
        <v>335.09910849885529</v>
      </c>
      <c r="H74" s="164">
        <f t="shared" si="9"/>
        <v>7.4715517769902817E-2</v>
      </c>
      <c r="I74" s="344">
        <f t="shared" ref="I74:I82" si="12">-2*E74*SQRT(2*9.81*D74*H74/C74)*LOG10(($B$2/(3.7*D74))+((2.51*$B$3*SQRT(C74))/(SQRT(2*9.81*D74^3*H74))))</f>
        <v>1.5119885855099918E-3</v>
      </c>
      <c r="J74" s="158">
        <f t="shared" si="10"/>
        <v>57.911297010759853</v>
      </c>
      <c r="K74" s="325">
        <f t="shared" ref="K74:K82" si="13">0.5*SQRT(2*9.81)*E74/(SQRT(J74*H74))</f>
        <v>1.011830360438897E-2</v>
      </c>
      <c r="L74" s="158"/>
      <c r="M74" s="158"/>
      <c r="N74" s="158"/>
      <c r="O74" s="346"/>
    </row>
    <row r="75" spans="2:15" x14ac:dyDescent="0.25">
      <c r="B75" s="342" t="s">
        <v>117</v>
      </c>
      <c r="C75" s="159">
        <v>401.35</v>
      </c>
      <c r="D75" s="343">
        <f>75/1000</f>
        <v>7.4999999999999997E-2</v>
      </c>
      <c r="E75" s="158">
        <f t="shared" si="8"/>
        <v>4.4178646691106467E-3</v>
      </c>
      <c r="F75" s="161">
        <f t="shared" si="11"/>
        <v>335.09910849885529</v>
      </c>
      <c r="G75" s="161">
        <f t="shared" si="7"/>
        <v>335.04490846284148</v>
      </c>
      <c r="H75" s="164">
        <f t="shared" si="9"/>
        <v>5.4200036013810404E-2</v>
      </c>
      <c r="I75" s="344">
        <f t="shared" si="12"/>
        <v>3.2623491177770564E-4</v>
      </c>
      <c r="J75" s="158">
        <f t="shared" si="10"/>
        <v>195.01253360206022</v>
      </c>
      <c r="K75" s="325">
        <f t="shared" si="13"/>
        <v>3.0095451568941728E-3</v>
      </c>
      <c r="L75" s="158"/>
      <c r="M75" s="158"/>
      <c r="N75" s="158"/>
      <c r="O75" s="346"/>
    </row>
    <row r="76" spans="2:15" x14ac:dyDescent="0.25">
      <c r="B76" s="342" t="s">
        <v>118</v>
      </c>
      <c r="C76" s="159">
        <v>249.85</v>
      </c>
      <c r="D76" s="343">
        <f>75/1000</f>
        <v>7.4999999999999997E-2</v>
      </c>
      <c r="E76" s="158">
        <f t="shared" si="8"/>
        <v>4.4178646691106467E-3</v>
      </c>
      <c r="F76" s="161">
        <f t="shared" si="11"/>
        <v>335.04490846284148</v>
      </c>
      <c r="G76" s="161">
        <f t="shared" si="7"/>
        <v>335.39177733141889</v>
      </c>
      <c r="H76" s="164">
        <f t="shared" si="9"/>
        <v>0.34686886857741683</v>
      </c>
      <c r="I76" s="344">
        <f t="shared" si="12"/>
        <v>1.247228592965636E-3</v>
      </c>
      <c r="J76" s="158">
        <f t="shared" si="10"/>
        <v>85.388036274360715</v>
      </c>
      <c r="K76" s="325">
        <f t="shared" si="13"/>
        <v>1.7978387597606935E-3</v>
      </c>
      <c r="L76" s="158"/>
      <c r="M76" s="158"/>
      <c r="N76" s="158"/>
      <c r="O76" s="346"/>
    </row>
    <row r="77" spans="2:15" x14ac:dyDescent="0.25">
      <c r="B77" s="342" t="s">
        <v>140</v>
      </c>
      <c r="C77" s="159">
        <v>298.01</v>
      </c>
      <c r="D77" s="343">
        <f>63/1000</f>
        <v>6.3E-2</v>
      </c>
      <c r="E77" s="158">
        <f t="shared" si="8"/>
        <v>3.1172453105244723E-3</v>
      </c>
      <c r="F77" s="161">
        <f t="shared" si="11"/>
        <v>335.39177733141889</v>
      </c>
      <c r="G77" s="161">
        <f t="shared" si="7"/>
        <v>334.60917458445175</v>
      </c>
      <c r="H77" s="164">
        <f t="shared" si="9"/>
        <v>0.78260274696714305</v>
      </c>
      <c r="I77" s="344">
        <f t="shared" si="12"/>
        <v>1.1178512345370829E-3</v>
      </c>
      <c r="J77" s="158">
        <f t="shared" si="10"/>
        <v>119.40274469875834</v>
      </c>
      <c r="K77" s="325">
        <f t="shared" si="13"/>
        <v>7.1418816179034885E-4</v>
      </c>
      <c r="L77" s="158"/>
      <c r="M77" s="158"/>
      <c r="N77" s="158"/>
      <c r="O77" s="346"/>
    </row>
    <row r="78" spans="2:15" x14ac:dyDescent="0.25">
      <c r="B78" s="342" t="s">
        <v>121</v>
      </c>
      <c r="C78" s="159">
        <v>119.71</v>
      </c>
      <c r="D78" s="343">
        <f>63/1000</f>
        <v>6.3E-2</v>
      </c>
      <c r="E78" s="158">
        <f t="shared" si="8"/>
        <v>3.1172453105244723E-3</v>
      </c>
      <c r="F78" s="161">
        <f t="shared" si="11"/>
        <v>334.60917458445175</v>
      </c>
      <c r="G78" s="161">
        <f t="shared" si="7"/>
        <v>335.4840477872911</v>
      </c>
      <c r="H78" s="164">
        <f t="shared" si="9"/>
        <v>0.87487320283935333</v>
      </c>
      <c r="I78" s="344">
        <f t="shared" si="12"/>
        <v>1.9949649032594387E-3</v>
      </c>
      <c r="J78" s="158">
        <f t="shared" si="10"/>
        <v>41.909797131925252</v>
      </c>
      <c r="K78" s="325">
        <f t="shared" si="13"/>
        <v>1.1401451643420376E-3</v>
      </c>
      <c r="L78" s="158"/>
      <c r="M78" s="158"/>
      <c r="N78" s="158"/>
      <c r="O78" s="346"/>
    </row>
    <row r="79" spans="2:15" x14ac:dyDescent="0.25">
      <c r="B79" s="342" t="s">
        <v>122</v>
      </c>
      <c r="C79" s="159">
        <v>283.68</v>
      </c>
      <c r="D79" s="343">
        <f>75/1000</f>
        <v>7.4999999999999997E-2</v>
      </c>
      <c r="E79" s="158">
        <f t="shared" si="8"/>
        <v>4.4178646691106467E-3</v>
      </c>
      <c r="F79" s="161">
        <f t="shared" si="11"/>
        <v>335.4840477872911</v>
      </c>
      <c r="G79" s="161">
        <f t="shared" si="7"/>
        <v>335.89778417070613</v>
      </c>
      <c r="H79" s="164">
        <f t="shared" si="9"/>
        <v>0.41373638341502783</v>
      </c>
      <c r="I79" s="344">
        <f t="shared" si="12"/>
        <v>1.2827021533670586E-3</v>
      </c>
      <c r="J79" s="158">
        <f t="shared" si="10"/>
        <v>96.293259020939544</v>
      </c>
      <c r="K79" s="325">
        <f t="shared" si="13"/>
        <v>1.5501442522162148E-3</v>
      </c>
      <c r="L79" s="158"/>
      <c r="M79" s="158"/>
      <c r="N79" s="158"/>
      <c r="O79" s="346"/>
    </row>
    <row r="80" spans="2:15" x14ac:dyDescent="0.25">
      <c r="B80" s="342" t="s">
        <v>112</v>
      </c>
      <c r="C80" s="159">
        <v>401.36</v>
      </c>
      <c r="D80" s="343">
        <f>110/1000</f>
        <v>0.11</v>
      </c>
      <c r="E80" s="158">
        <f>+PI()*D80^2/4</f>
        <v>9.5033177771091243E-3</v>
      </c>
      <c r="F80" s="161">
        <f>+G73</f>
        <v>335.17382401662519</v>
      </c>
      <c r="G80" s="161">
        <f>+G76</f>
        <v>335.39177733141889</v>
      </c>
      <c r="H80" s="164">
        <f t="shared" si="9"/>
        <v>0.21795331479370361</v>
      </c>
      <c r="I80" s="344">
        <f t="shared" si="12"/>
        <v>2.0623138718275829E-3</v>
      </c>
      <c r="J80" s="158">
        <f t="shared" si="10"/>
        <v>90.803681956612522</v>
      </c>
      <c r="K80" s="325">
        <f t="shared" si="13"/>
        <v>4.731090861773762E-3</v>
      </c>
      <c r="L80" s="158"/>
      <c r="M80" s="158"/>
      <c r="N80" s="158"/>
      <c r="O80" s="346"/>
    </row>
    <row r="81" spans="2:15" x14ac:dyDescent="0.25">
      <c r="B81" s="342" t="s">
        <v>113</v>
      </c>
      <c r="C81" s="159">
        <v>184.94</v>
      </c>
      <c r="D81" s="343">
        <f>110/1000</f>
        <v>0.11</v>
      </c>
      <c r="E81" s="158">
        <f>+PI()*D81^2/4</f>
        <v>9.5033177771091243E-3</v>
      </c>
      <c r="F81" s="161">
        <f>+G80</f>
        <v>335.39177733141889</v>
      </c>
      <c r="G81" s="161">
        <f>+G79</f>
        <v>335.89778417070613</v>
      </c>
      <c r="H81" s="164">
        <f t="shared" si="9"/>
        <v>0.50600683928723811</v>
      </c>
      <c r="I81" s="344">
        <f t="shared" si="12"/>
        <v>5.1377490194769561E-3</v>
      </c>
      <c r="J81" s="158">
        <f t="shared" si="10"/>
        <v>33.967229317230711</v>
      </c>
      <c r="K81" s="325">
        <f t="shared" si="13"/>
        <v>5.0767584749585549E-3</v>
      </c>
      <c r="L81" s="158"/>
      <c r="M81" s="158"/>
      <c r="N81" s="158"/>
      <c r="O81" s="346"/>
    </row>
    <row r="82" spans="2:15" x14ac:dyDescent="0.25">
      <c r="B82" s="342" t="s">
        <v>170</v>
      </c>
      <c r="C82" s="159">
        <v>372.26</v>
      </c>
      <c r="D82" s="343">
        <f>110/1000</f>
        <v>0.11</v>
      </c>
      <c r="E82" s="158">
        <f>+PI()*D82^2/4</f>
        <v>9.5033177771091243E-3</v>
      </c>
      <c r="F82" s="161">
        <f>+F72</f>
        <v>339.29610096713299</v>
      </c>
      <c r="G82" s="161">
        <f>+G81</f>
        <v>335.89778417070613</v>
      </c>
      <c r="H82" s="164">
        <f t="shared" si="9"/>
        <v>3.3983167964268546</v>
      </c>
      <c r="I82" s="344">
        <f t="shared" si="12"/>
        <v>1.0071128188079211E-2</v>
      </c>
      <c r="J82" s="158">
        <f t="shared" si="10"/>
        <v>59.368642796061756</v>
      </c>
      <c r="K82" s="325">
        <f t="shared" si="13"/>
        <v>1.4817818336813763E-3</v>
      </c>
      <c r="L82" s="158"/>
      <c r="M82" s="158"/>
      <c r="N82" s="158"/>
      <c r="O82" s="346"/>
    </row>
    <row r="83" spans="2:15" x14ac:dyDescent="0.25">
      <c r="B83" s="347"/>
      <c r="C83" s="158"/>
      <c r="D83" s="158"/>
      <c r="E83" s="158"/>
      <c r="F83" s="158"/>
      <c r="G83" s="158"/>
      <c r="H83" s="158"/>
      <c r="I83" s="158"/>
      <c r="J83" s="158"/>
      <c r="K83" s="158"/>
      <c r="L83" s="158"/>
      <c r="M83" s="158"/>
      <c r="N83" s="158"/>
      <c r="O83" s="346"/>
    </row>
    <row r="84" spans="2:15" x14ac:dyDescent="0.25">
      <c r="B84" s="348" t="s">
        <v>151</v>
      </c>
      <c r="C84" s="159" t="s">
        <v>189</v>
      </c>
      <c r="D84" s="159" t="s">
        <v>174</v>
      </c>
      <c r="E84" s="159" t="s">
        <v>175</v>
      </c>
      <c r="F84" s="159" t="s">
        <v>176</v>
      </c>
      <c r="G84" s="159" t="s">
        <v>190</v>
      </c>
      <c r="H84" s="159" t="s">
        <v>95</v>
      </c>
      <c r="I84" s="158"/>
      <c r="J84" s="158"/>
      <c r="K84" s="158"/>
      <c r="L84" s="158"/>
      <c r="M84" s="158"/>
      <c r="N84" s="158"/>
      <c r="O84" s="346"/>
    </row>
    <row r="85" spans="2:15" x14ac:dyDescent="0.25">
      <c r="B85" s="342" t="s">
        <v>127</v>
      </c>
      <c r="C85" s="158">
        <f>-2.97/1000</f>
        <v>-2.97E-3</v>
      </c>
      <c r="D85" s="349" t="s">
        <v>191</v>
      </c>
      <c r="E85" s="325">
        <f>IF(O60&gt;F72,-I72,I72)</f>
        <v>1.0200437559182941E-2</v>
      </c>
      <c r="F85" s="325">
        <f>+K72</f>
        <v>1.7566571667029459E-3</v>
      </c>
      <c r="G85" s="158"/>
      <c r="H85" s="158"/>
      <c r="I85" s="325"/>
      <c r="J85" s="158"/>
      <c r="K85" s="325"/>
      <c r="L85" s="158"/>
      <c r="M85" s="158"/>
      <c r="N85" s="158"/>
      <c r="O85" s="346"/>
    </row>
    <row r="86" spans="2:15" x14ac:dyDescent="0.25">
      <c r="B86" s="347"/>
      <c r="C86" s="158"/>
      <c r="D86" s="349" t="s">
        <v>138</v>
      </c>
      <c r="E86" s="325">
        <f>IF(O60&gt;O61,-I73,I73)</f>
        <v>-7.2596468399224335E-3</v>
      </c>
      <c r="F86" s="325">
        <f>+K73</f>
        <v>2.9779235044599468E-3</v>
      </c>
      <c r="G86" s="325">
        <f>-SUM(F85:F86)</f>
        <v>-4.734580671162893E-3</v>
      </c>
      <c r="H86" s="325">
        <f>+SUM(E85:E86)+C85</f>
        <v>-2.920928073949251E-5</v>
      </c>
      <c r="I86" s="325"/>
      <c r="J86" s="158"/>
      <c r="K86" s="325"/>
      <c r="L86" s="158"/>
      <c r="M86" s="158"/>
      <c r="N86" s="158"/>
      <c r="O86" s="346"/>
    </row>
    <row r="87" spans="2:15" x14ac:dyDescent="0.25">
      <c r="B87" s="342" t="s">
        <v>128</v>
      </c>
      <c r="C87" s="158">
        <f>-3.73/1000</f>
        <v>-3.7299999999999998E-3</v>
      </c>
      <c r="D87" s="349" t="s">
        <v>192</v>
      </c>
      <c r="E87" s="325">
        <f>IF(O61&gt;O60,-I73,I73)</f>
        <v>7.2596468399224335E-3</v>
      </c>
      <c r="F87" s="325">
        <f>+K73</f>
        <v>2.9779235044599468E-3</v>
      </c>
      <c r="G87" s="158"/>
      <c r="H87" s="158"/>
      <c r="I87" s="325"/>
      <c r="J87" s="359"/>
      <c r="K87" s="325"/>
      <c r="L87" s="158"/>
      <c r="M87" s="158"/>
      <c r="N87" s="158"/>
      <c r="O87" s="346"/>
    </row>
    <row r="88" spans="2:15" x14ac:dyDescent="0.25">
      <c r="B88" s="347"/>
      <c r="C88" s="158"/>
      <c r="D88" s="349" t="s">
        <v>139</v>
      </c>
      <c r="E88" s="325">
        <f>IF(O61&gt;O62,-I74,I74)</f>
        <v>-1.5119885855099918E-3</v>
      </c>
      <c r="F88" s="325">
        <f>+K74</f>
        <v>1.011830360438897E-2</v>
      </c>
      <c r="G88" s="158"/>
      <c r="H88" s="158"/>
      <c r="I88" s="325"/>
      <c r="J88" s="158"/>
      <c r="K88" s="325"/>
      <c r="L88" s="158"/>
      <c r="M88" s="158"/>
      <c r="N88" s="158"/>
      <c r="O88" s="346"/>
    </row>
    <row r="89" spans="2:15" x14ac:dyDescent="0.25">
      <c r="B89" s="347"/>
      <c r="C89" s="158"/>
      <c r="D89" s="349" t="s">
        <v>112</v>
      </c>
      <c r="E89" s="325">
        <f>IF(O61&gt;O64,-I80,I80)</f>
        <v>2.0623138718275829E-3</v>
      </c>
      <c r="F89" s="325">
        <f>+K80</f>
        <v>4.731090861773762E-3</v>
      </c>
      <c r="G89" s="325">
        <f>-SUM(F87:F89)</f>
        <v>-1.7827317970622678E-2</v>
      </c>
      <c r="H89" s="325">
        <f>+SUM(E87:E89)+C87</f>
        <v>4.0799721262400248E-3</v>
      </c>
      <c r="I89" s="325"/>
      <c r="J89" s="158"/>
      <c r="K89" s="325"/>
      <c r="L89" s="158"/>
      <c r="M89" s="158"/>
      <c r="N89" s="158"/>
      <c r="O89" s="346"/>
    </row>
    <row r="90" spans="2:15" x14ac:dyDescent="0.25">
      <c r="B90" s="342" t="s">
        <v>141</v>
      </c>
      <c r="C90" s="158">
        <f>-1.9/1000</f>
        <v>-1.9E-3</v>
      </c>
      <c r="D90" s="349" t="s">
        <v>193</v>
      </c>
      <c r="E90" s="325">
        <f>IF(O62&gt;O61,-I74,I74)</f>
        <v>1.5119885855099918E-3</v>
      </c>
      <c r="F90" s="325">
        <f>+K74</f>
        <v>1.011830360438897E-2</v>
      </c>
      <c r="G90" s="158"/>
      <c r="H90" s="158"/>
      <c r="I90" s="325"/>
      <c r="J90" s="158"/>
      <c r="K90" s="325"/>
      <c r="L90" s="158"/>
      <c r="M90" s="158"/>
      <c r="N90" s="158"/>
      <c r="O90" s="346"/>
    </row>
    <row r="91" spans="2:15" x14ac:dyDescent="0.25">
      <c r="B91" s="347"/>
      <c r="C91" s="158"/>
      <c r="D91" s="349" t="s">
        <v>117</v>
      </c>
      <c r="E91" s="325">
        <f>IF(O62&gt;O63,-I75,I75)</f>
        <v>-3.2623491177770564E-4</v>
      </c>
      <c r="F91" s="325">
        <f>+K75</f>
        <v>3.0095451568941728E-3</v>
      </c>
      <c r="G91" s="325">
        <f>-SUM(F90:F91)</f>
        <v>-1.3127848761283142E-2</v>
      </c>
      <c r="H91" s="325">
        <f>+SUM(E90:E91)+C90</f>
        <v>-7.14246326267714E-4</v>
      </c>
      <c r="I91" s="325"/>
      <c r="J91" s="158"/>
      <c r="K91" s="325"/>
      <c r="L91" s="158"/>
      <c r="M91" s="158"/>
      <c r="N91" s="158"/>
      <c r="O91" s="346"/>
    </row>
    <row r="92" spans="2:15" x14ac:dyDescent="0.25">
      <c r="B92" s="342" t="s">
        <v>145</v>
      </c>
      <c r="C92" s="158">
        <f>-1.95/1000</f>
        <v>-1.9499999999999999E-3</v>
      </c>
      <c r="D92" s="349" t="s">
        <v>194</v>
      </c>
      <c r="E92" s="325">
        <f>IF(O63&gt;O62,-I75,I75)</f>
        <v>3.2623491177770564E-4</v>
      </c>
      <c r="F92" s="325">
        <f>+K75</f>
        <v>3.0095451568941728E-3</v>
      </c>
      <c r="G92" s="158"/>
      <c r="H92" s="158"/>
      <c r="I92" s="325"/>
      <c r="J92" s="158"/>
      <c r="K92" s="325"/>
      <c r="L92" s="158"/>
      <c r="M92" s="158"/>
      <c r="N92" s="158"/>
      <c r="O92" s="346"/>
    </row>
    <row r="93" spans="2:15" x14ac:dyDescent="0.25">
      <c r="B93" s="347"/>
      <c r="C93" s="158"/>
      <c r="D93" s="349" t="s">
        <v>118</v>
      </c>
      <c r="E93" s="325">
        <f>IF(O63&gt;O64,-I76,I76)</f>
        <v>1.247228592965636E-3</v>
      </c>
      <c r="F93" s="325">
        <f>+K76</f>
        <v>1.7978387597606935E-3</v>
      </c>
      <c r="G93" s="325">
        <f>-SUM(F92:F93)</f>
        <v>-4.8073839166548667E-3</v>
      </c>
      <c r="H93" s="325">
        <f>+SUM(E92:E93)+C92</f>
        <v>-3.765364952566584E-4</v>
      </c>
      <c r="I93" s="325"/>
      <c r="J93" s="158"/>
      <c r="K93" s="325"/>
      <c r="L93" s="158"/>
      <c r="M93" s="158"/>
      <c r="N93" s="158"/>
      <c r="O93" s="346"/>
    </row>
    <row r="94" spans="2:15" x14ac:dyDescent="0.25">
      <c r="B94" s="342" t="s">
        <v>146</v>
      </c>
      <c r="C94" s="158">
        <f>-4.52/1000</f>
        <v>-4.5199999999999997E-3</v>
      </c>
      <c r="D94" s="349" t="s">
        <v>119</v>
      </c>
      <c r="E94" s="325">
        <f>IF(O64&gt;O61,-I80,I80)</f>
        <v>-2.0623138718275829E-3</v>
      </c>
      <c r="F94" s="325">
        <f>+K80</f>
        <v>4.731090861773762E-3</v>
      </c>
      <c r="G94" s="158"/>
      <c r="H94" s="158"/>
      <c r="I94" s="325"/>
      <c r="J94" s="158"/>
      <c r="K94" s="325"/>
      <c r="L94" s="158"/>
      <c r="M94" s="158"/>
      <c r="N94" s="158"/>
      <c r="O94" s="346"/>
    </row>
    <row r="95" spans="2:15" x14ac:dyDescent="0.25">
      <c r="B95" s="347"/>
      <c r="C95" s="158"/>
      <c r="D95" s="349" t="s">
        <v>167</v>
      </c>
      <c r="E95" s="325">
        <f>IF(O64&gt;O63,-I76,I76)</f>
        <v>-1.247228592965636E-3</v>
      </c>
      <c r="F95" s="325">
        <f>+K76</f>
        <v>1.7978387597606935E-3</v>
      </c>
      <c r="G95" s="158"/>
      <c r="H95" s="158"/>
      <c r="I95" s="325"/>
      <c r="J95" s="158"/>
      <c r="K95" s="325"/>
      <c r="L95" s="158"/>
      <c r="M95" s="158"/>
      <c r="N95" s="158"/>
      <c r="O95" s="346"/>
    </row>
    <row r="96" spans="2:15" x14ac:dyDescent="0.25">
      <c r="B96" s="347"/>
      <c r="C96" s="158"/>
      <c r="D96" s="349" t="s">
        <v>140</v>
      </c>
      <c r="E96" s="325">
        <f>IF(O64&gt;O65,-I77,I77)</f>
        <v>-1.1178512345370829E-3</v>
      </c>
      <c r="F96" s="325">
        <f>+K77</f>
        <v>7.1418816179034885E-4</v>
      </c>
      <c r="G96" s="158"/>
      <c r="H96" s="158"/>
      <c r="I96" s="325"/>
      <c r="J96" s="158"/>
      <c r="K96" s="325"/>
      <c r="L96" s="158"/>
      <c r="M96" s="158"/>
      <c r="N96" s="158"/>
      <c r="O96" s="346"/>
    </row>
    <row r="97" spans="2:15" x14ac:dyDescent="0.25">
      <c r="B97" s="347"/>
      <c r="C97" s="158"/>
      <c r="D97" s="349" t="s">
        <v>113</v>
      </c>
      <c r="E97" s="325">
        <f>IF(O64&gt;O67,-I81,I81)</f>
        <v>5.1377490194769561E-3</v>
      </c>
      <c r="F97" s="325">
        <f>+K81</f>
        <v>5.0767584749585549E-3</v>
      </c>
      <c r="G97" s="325">
        <f>-SUM(F94:F97)</f>
        <v>-1.2319876258283359E-2</v>
      </c>
      <c r="H97" s="325">
        <f>+SUM(E94:E97)+C94</f>
        <v>-3.8096446798533455E-3</v>
      </c>
      <c r="I97" s="325"/>
      <c r="J97" s="158"/>
      <c r="K97" s="325"/>
      <c r="L97" s="158"/>
      <c r="M97" s="158"/>
      <c r="N97" s="158"/>
      <c r="O97" s="346"/>
    </row>
    <row r="98" spans="2:15" x14ac:dyDescent="0.25">
      <c r="B98" s="342" t="s">
        <v>147</v>
      </c>
      <c r="C98" s="158">
        <f>-0.79/1000</f>
        <v>-7.9000000000000001E-4</v>
      </c>
      <c r="D98" s="349" t="s">
        <v>195</v>
      </c>
      <c r="E98" s="325">
        <f>IF(O65&gt;O64,-I77,I77)</f>
        <v>1.1178512345370829E-3</v>
      </c>
      <c r="F98" s="325">
        <f>+K77</f>
        <v>7.1418816179034885E-4</v>
      </c>
      <c r="G98" s="158"/>
      <c r="H98" s="158"/>
      <c r="I98" s="325"/>
      <c r="J98" s="158"/>
      <c r="K98" s="325"/>
      <c r="L98" s="158"/>
      <c r="M98" s="158"/>
      <c r="N98" s="158"/>
      <c r="O98" s="346"/>
    </row>
    <row r="99" spans="2:15" x14ac:dyDescent="0.25">
      <c r="B99" s="347"/>
      <c r="C99" s="158"/>
      <c r="D99" s="349" t="s">
        <v>121</v>
      </c>
      <c r="E99" s="325">
        <f>IF(O65&gt;O66,-I78,I78)</f>
        <v>1.9949649032594387E-3</v>
      </c>
      <c r="F99" s="325">
        <f>+K78</f>
        <v>1.1401451643420376E-3</v>
      </c>
      <c r="G99" s="325">
        <f>-SUM(F98:F99)</f>
        <v>-1.8543333261323864E-3</v>
      </c>
      <c r="H99" s="325">
        <f>+SUM(E98:E99)+C98</f>
        <v>2.3228161377965217E-3</v>
      </c>
      <c r="I99" s="325"/>
      <c r="J99" s="158"/>
      <c r="K99" s="325"/>
      <c r="L99" s="158"/>
      <c r="M99" s="158"/>
      <c r="N99" s="158"/>
      <c r="O99" s="346"/>
    </row>
    <row r="100" spans="2:15" x14ac:dyDescent="0.25">
      <c r="B100" s="342" t="s">
        <v>148</v>
      </c>
      <c r="C100" s="158">
        <f>-0.76/1000</f>
        <v>-7.6000000000000004E-4</v>
      </c>
      <c r="D100" s="349" t="s">
        <v>169</v>
      </c>
      <c r="E100" s="325">
        <f>IF(O66&gt;O65,-I78,I78)</f>
        <v>-1.9949649032594387E-3</v>
      </c>
      <c r="F100" s="325">
        <f>+K78</f>
        <v>1.1401451643420376E-3</v>
      </c>
      <c r="G100" s="158"/>
      <c r="H100" s="158"/>
      <c r="I100" s="325"/>
      <c r="J100" s="158"/>
      <c r="K100" s="325"/>
      <c r="L100" s="158"/>
      <c r="M100" s="158"/>
      <c r="N100" s="158"/>
      <c r="O100" s="346"/>
    </row>
    <row r="101" spans="2:15" x14ac:dyDescent="0.25">
      <c r="B101" s="347"/>
      <c r="C101" s="158"/>
      <c r="D101" s="349" t="s">
        <v>122</v>
      </c>
      <c r="E101" s="325">
        <f>IF(O66&gt;O67,-I79,I79)</f>
        <v>1.2827021533670586E-3</v>
      </c>
      <c r="F101" s="325">
        <f>+K79</f>
        <v>1.5501442522162148E-3</v>
      </c>
      <c r="G101" s="325">
        <f>-SUM(F100:F101)</f>
        <v>-2.6902894165582525E-3</v>
      </c>
      <c r="H101" s="325">
        <f>+SUM(E100:E101)+C100</f>
        <v>-1.4722627498923802E-3</v>
      </c>
      <c r="I101" s="325"/>
      <c r="J101" s="158"/>
      <c r="K101" s="325"/>
      <c r="L101" s="158"/>
      <c r="M101" s="158"/>
      <c r="N101" s="158"/>
      <c r="O101" s="346"/>
    </row>
    <row r="102" spans="2:15" x14ac:dyDescent="0.25">
      <c r="B102" s="342" t="s">
        <v>142</v>
      </c>
      <c r="C102" s="158">
        <f>-3.71/1000</f>
        <v>-3.7099999999999998E-3</v>
      </c>
      <c r="D102" s="349" t="s">
        <v>168</v>
      </c>
      <c r="E102" s="325">
        <f>IF(O67&gt;O64,-I81,I81)</f>
        <v>-5.1377490194769561E-3</v>
      </c>
      <c r="F102" s="325">
        <f>+K81</f>
        <v>5.0767584749585549E-3</v>
      </c>
      <c r="G102" s="158"/>
      <c r="H102" s="158"/>
      <c r="I102" s="325"/>
      <c r="J102" s="158"/>
      <c r="K102" s="325"/>
      <c r="L102" s="158"/>
      <c r="M102" s="158"/>
      <c r="N102" s="158"/>
      <c r="O102" s="346"/>
    </row>
    <row r="103" spans="2:15" x14ac:dyDescent="0.25">
      <c r="B103" s="347"/>
      <c r="C103" s="158"/>
      <c r="D103" s="349" t="s">
        <v>171</v>
      </c>
      <c r="E103" s="325">
        <f>IF(O67&gt;O66,-I79,I79)</f>
        <v>-1.2827021533670586E-3</v>
      </c>
      <c r="F103" s="325">
        <f>+K79</f>
        <v>1.5501442522162148E-3</v>
      </c>
      <c r="G103" s="158"/>
      <c r="H103" s="158"/>
      <c r="I103" s="325"/>
      <c r="J103" s="158"/>
      <c r="K103" s="325"/>
      <c r="L103" s="158"/>
      <c r="M103" s="158"/>
      <c r="N103" s="158"/>
      <c r="O103" s="346"/>
    </row>
    <row r="104" spans="2:15" x14ac:dyDescent="0.25">
      <c r="B104" s="347"/>
      <c r="C104" s="158"/>
      <c r="D104" s="349" t="s">
        <v>114</v>
      </c>
      <c r="E104" s="325">
        <f>IF(O67&gt;F82,-I82,I82)</f>
        <v>1.0071128188079211E-2</v>
      </c>
      <c r="F104" s="325">
        <f>+K82</f>
        <v>1.4817818336813763E-3</v>
      </c>
      <c r="G104" s="325">
        <f>-SUM(F102:F104)</f>
        <v>-8.1086845608561459E-3</v>
      </c>
      <c r="H104" s="325">
        <f>+SUM(E102:E104)+C102</f>
        <v>-5.9322984764804097E-5</v>
      </c>
      <c r="I104" s="325"/>
      <c r="J104" s="158"/>
      <c r="K104" s="325"/>
      <c r="L104" s="158"/>
      <c r="M104" s="158"/>
      <c r="N104" s="158"/>
      <c r="O104" s="346"/>
    </row>
    <row r="105" spans="2:15" x14ac:dyDescent="0.25">
      <c r="B105" s="347"/>
      <c r="C105" s="158"/>
      <c r="D105" s="158"/>
      <c r="E105" s="158"/>
      <c r="F105" s="158"/>
      <c r="G105" s="158"/>
      <c r="H105" s="158"/>
      <c r="I105" s="158"/>
      <c r="J105" s="158"/>
      <c r="K105" s="158"/>
      <c r="L105" s="158"/>
      <c r="M105" s="158"/>
      <c r="N105" s="158"/>
      <c r="O105" s="346"/>
    </row>
    <row r="106" spans="2:15" x14ac:dyDescent="0.25">
      <c r="B106" s="347"/>
      <c r="C106" s="158"/>
      <c r="D106" s="158">
        <v>2</v>
      </c>
      <c r="E106" s="158">
        <v>3</v>
      </c>
      <c r="F106" s="158">
        <v>4</v>
      </c>
      <c r="G106" s="158">
        <v>5</v>
      </c>
      <c r="H106" s="158">
        <v>6</v>
      </c>
      <c r="I106" s="158">
        <v>7</v>
      </c>
      <c r="J106" s="158">
        <v>8</v>
      </c>
      <c r="K106" s="158">
        <v>9</v>
      </c>
      <c r="L106" s="158"/>
      <c r="M106" s="158"/>
      <c r="N106" s="158"/>
      <c r="O106" s="346"/>
    </row>
    <row r="107" spans="2:15" x14ac:dyDescent="0.25">
      <c r="B107" s="347"/>
      <c r="C107" s="158">
        <v>2</v>
      </c>
      <c r="D107" s="324">
        <f>+G86</f>
        <v>-4.734580671162893E-3</v>
      </c>
      <c r="E107" s="325">
        <f>+F86</f>
        <v>2.9779235044599468E-3</v>
      </c>
      <c r="F107" s="158">
        <v>0</v>
      </c>
      <c r="G107" s="158">
        <v>0</v>
      </c>
      <c r="H107" s="158">
        <v>0</v>
      </c>
      <c r="I107" s="158">
        <v>0</v>
      </c>
      <c r="J107" s="158">
        <v>0</v>
      </c>
      <c r="K107" s="326">
        <v>0</v>
      </c>
      <c r="L107" s="158"/>
      <c r="M107" s="328" t="s">
        <v>196</v>
      </c>
      <c r="N107" s="159" t="s">
        <v>204</v>
      </c>
      <c r="O107" s="353">
        <f>-H86</f>
        <v>2.920928073949251E-5</v>
      </c>
    </row>
    <row r="108" spans="2:15" x14ac:dyDescent="0.25">
      <c r="B108" s="347"/>
      <c r="C108" s="158">
        <v>3</v>
      </c>
      <c r="D108" s="324">
        <f>+F87</f>
        <v>2.9779235044599468E-3</v>
      </c>
      <c r="E108" s="325">
        <f>+G89</f>
        <v>-1.7827317970622678E-2</v>
      </c>
      <c r="F108" s="325">
        <f>+F88</f>
        <v>1.011830360438897E-2</v>
      </c>
      <c r="G108" s="158">
        <v>0</v>
      </c>
      <c r="H108" s="325">
        <f>+F89</f>
        <v>4.731090861773762E-3</v>
      </c>
      <c r="I108" s="158">
        <v>0</v>
      </c>
      <c r="J108" s="158">
        <v>0</v>
      </c>
      <c r="K108" s="326">
        <v>0</v>
      </c>
      <c r="L108" s="158"/>
      <c r="M108" s="328" t="s">
        <v>197</v>
      </c>
      <c r="N108" s="159" t="s">
        <v>204</v>
      </c>
      <c r="O108" s="353">
        <f>-H89</f>
        <v>-4.0799721262400248E-3</v>
      </c>
    </row>
    <row r="109" spans="2:15" x14ac:dyDescent="0.25">
      <c r="B109" s="347"/>
      <c r="C109" s="158">
        <v>4</v>
      </c>
      <c r="D109" s="157">
        <v>0</v>
      </c>
      <c r="E109" s="325">
        <f>+F90</f>
        <v>1.011830360438897E-2</v>
      </c>
      <c r="F109" s="325">
        <f>+G91</f>
        <v>-1.3127848761283142E-2</v>
      </c>
      <c r="G109" s="325">
        <f>+F91</f>
        <v>3.0095451568941728E-3</v>
      </c>
      <c r="H109" s="158">
        <v>0</v>
      </c>
      <c r="I109" s="158">
        <v>0</v>
      </c>
      <c r="J109" s="158">
        <v>0</v>
      </c>
      <c r="K109" s="326">
        <v>0</v>
      </c>
      <c r="L109" s="158"/>
      <c r="M109" s="328" t="s">
        <v>198</v>
      </c>
      <c r="N109" s="159" t="s">
        <v>204</v>
      </c>
      <c r="O109" s="353">
        <f>-H91</f>
        <v>7.14246326267714E-4</v>
      </c>
    </row>
    <row r="110" spans="2:15" x14ac:dyDescent="0.25">
      <c r="B110" s="347"/>
      <c r="C110" s="158">
        <v>5</v>
      </c>
      <c r="D110" s="157">
        <v>0</v>
      </c>
      <c r="E110" s="158">
        <v>0</v>
      </c>
      <c r="F110" s="325">
        <f>+F92</f>
        <v>3.0095451568941728E-3</v>
      </c>
      <c r="G110" s="325">
        <f>+G93</f>
        <v>-4.8073839166548667E-3</v>
      </c>
      <c r="H110" s="325">
        <f>+F93</f>
        <v>1.7978387597606935E-3</v>
      </c>
      <c r="I110" s="158">
        <v>0</v>
      </c>
      <c r="J110" s="158">
        <v>0</v>
      </c>
      <c r="K110" s="326">
        <v>0</v>
      </c>
      <c r="L110" s="158"/>
      <c r="M110" s="328" t="s">
        <v>199</v>
      </c>
      <c r="N110" s="159" t="s">
        <v>204</v>
      </c>
      <c r="O110" s="353">
        <f>-H93</f>
        <v>3.765364952566584E-4</v>
      </c>
    </row>
    <row r="111" spans="2:15" x14ac:dyDescent="0.25">
      <c r="B111" s="347"/>
      <c r="C111" s="158">
        <v>6</v>
      </c>
      <c r="D111" s="157">
        <v>0</v>
      </c>
      <c r="E111" s="325">
        <f>+F94</f>
        <v>4.731090861773762E-3</v>
      </c>
      <c r="F111" s="158">
        <v>0</v>
      </c>
      <c r="G111" s="325">
        <f>+F95</f>
        <v>1.7978387597606935E-3</v>
      </c>
      <c r="H111" s="325">
        <f>+G97</f>
        <v>-1.2319876258283359E-2</v>
      </c>
      <c r="I111" s="325">
        <f>+F96</f>
        <v>7.1418816179034885E-4</v>
      </c>
      <c r="J111" s="158">
        <v>0</v>
      </c>
      <c r="K111" s="327">
        <f>+F97</f>
        <v>5.0767584749585549E-3</v>
      </c>
      <c r="L111" s="158"/>
      <c r="M111" s="328" t="s">
        <v>200</v>
      </c>
      <c r="N111" s="159" t="s">
        <v>204</v>
      </c>
      <c r="O111" s="353">
        <f>-H97</f>
        <v>3.8096446798533455E-3</v>
      </c>
    </row>
    <row r="112" spans="2:15" x14ac:dyDescent="0.25">
      <c r="B112" s="347"/>
      <c r="C112" s="158">
        <v>7</v>
      </c>
      <c r="D112" s="157">
        <v>0</v>
      </c>
      <c r="E112" s="158">
        <v>0</v>
      </c>
      <c r="F112" s="158">
        <v>0</v>
      </c>
      <c r="G112" s="158">
        <v>0</v>
      </c>
      <c r="H112" s="325">
        <f>+F98</f>
        <v>7.1418816179034885E-4</v>
      </c>
      <c r="I112" s="325">
        <f>+G99</f>
        <v>-1.8543333261323864E-3</v>
      </c>
      <c r="J112" s="325">
        <f>+F99</f>
        <v>1.1401451643420376E-3</v>
      </c>
      <c r="K112" s="326">
        <v>0</v>
      </c>
      <c r="L112" s="158"/>
      <c r="M112" s="328" t="s">
        <v>201</v>
      </c>
      <c r="N112" s="159" t="s">
        <v>204</v>
      </c>
      <c r="O112" s="353">
        <f>-H99</f>
        <v>-2.3228161377965217E-3</v>
      </c>
    </row>
    <row r="113" spans="2:15" x14ac:dyDescent="0.25">
      <c r="B113" s="347"/>
      <c r="C113" s="158">
        <v>8</v>
      </c>
      <c r="D113" s="157">
        <v>0</v>
      </c>
      <c r="E113" s="158">
        <v>0</v>
      </c>
      <c r="F113" s="158">
        <v>0</v>
      </c>
      <c r="G113" s="158">
        <v>0</v>
      </c>
      <c r="H113" s="158">
        <v>0</v>
      </c>
      <c r="I113" s="325">
        <f>+F100</f>
        <v>1.1401451643420376E-3</v>
      </c>
      <c r="J113" s="325">
        <f>+G101</f>
        <v>-2.6902894165582525E-3</v>
      </c>
      <c r="K113" s="327">
        <f>+F101</f>
        <v>1.5501442522162148E-3</v>
      </c>
      <c r="L113" s="158"/>
      <c r="M113" s="328" t="s">
        <v>202</v>
      </c>
      <c r="N113" s="159" t="s">
        <v>204</v>
      </c>
      <c r="O113" s="353">
        <f>-H101</f>
        <v>1.4722627498923802E-3</v>
      </c>
    </row>
    <row r="114" spans="2:15" x14ac:dyDescent="0.25">
      <c r="B114" s="347"/>
      <c r="C114" s="158">
        <v>9</v>
      </c>
      <c r="D114" s="157">
        <v>0</v>
      </c>
      <c r="E114" s="158">
        <v>0</v>
      </c>
      <c r="F114" s="158">
        <v>0</v>
      </c>
      <c r="G114" s="158">
        <v>0</v>
      </c>
      <c r="H114" s="325">
        <f>+F102</f>
        <v>5.0767584749585549E-3</v>
      </c>
      <c r="I114" s="158">
        <v>0</v>
      </c>
      <c r="J114" s="325">
        <f>+F103</f>
        <v>1.5501442522162148E-3</v>
      </c>
      <c r="K114" s="327">
        <f>+G104</f>
        <v>-8.1086845608561459E-3</v>
      </c>
      <c r="L114" s="158"/>
      <c r="M114" s="328" t="s">
        <v>203</v>
      </c>
      <c r="N114" s="159" t="s">
        <v>204</v>
      </c>
      <c r="O114" s="353">
        <f>-H104</f>
        <v>5.9322984764804097E-5</v>
      </c>
    </row>
    <row r="115" spans="2:15" x14ac:dyDescent="0.25">
      <c r="B115" s="347"/>
      <c r="C115" s="158"/>
      <c r="D115" s="158"/>
      <c r="E115" s="158"/>
      <c r="F115" s="158"/>
      <c r="G115" s="158"/>
      <c r="H115" s="158"/>
      <c r="I115" s="158"/>
      <c r="J115" s="158"/>
      <c r="K115" s="158"/>
      <c r="L115" s="158"/>
      <c r="M115" s="158"/>
      <c r="N115" s="158"/>
      <c r="O115" s="346"/>
    </row>
    <row r="116" spans="2:15" x14ac:dyDescent="0.25">
      <c r="B116" s="347"/>
      <c r="C116" s="158"/>
      <c r="D116" s="329">
        <f t="array" ref="D116:K123">+MINVERSE(D107:K114)</f>
        <v>-402.09798074707885</v>
      </c>
      <c r="E116" s="330">
        <v>-303.48842950640136</v>
      </c>
      <c r="F116" s="330">
        <v>-298.37097820703775</v>
      </c>
      <c r="G116" s="330">
        <v>-281.16574511424932</v>
      </c>
      <c r="H116" s="330">
        <v>-252.36453830606558</v>
      </c>
      <c r="I116" s="330">
        <v>-226.40067686306398</v>
      </c>
      <c r="J116" s="330">
        <v>-210.13688602581763</v>
      </c>
      <c r="K116" s="331">
        <v>-198.17472027869704</v>
      </c>
      <c r="L116" s="158"/>
      <c r="M116" s="159" t="s">
        <v>196</v>
      </c>
      <c r="N116" s="159" t="s">
        <v>204</v>
      </c>
      <c r="O116" s="360">
        <f t="array" ref="O116:O123">+MMULT(D116:K123,O107:O114)</f>
        <v>0.15083470041540423</v>
      </c>
    </row>
    <row r="117" spans="2:15" x14ac:dyDescent="0.25">
      <c r="B117" s="347"/>
      <c r="C117" s="158"/>
      <c r="D117" s="332">
        <v>-303.48842950640142</v>
      </c>
      <c r="E117" s="158">
        <v>-482.51422513392379</v>
      </c>
      <c r="F117" s="158">
        <v>-474.37802352521982</v>
      </c>
      <c r="G117" s="158">
        <v>-447.02353845467701</v>
      </c>
      <c r="H117" s="158">
        <v>-401.23269229762593</v>
      </c>
      <c r="I117" s="158">
        <v>-359.95292256791947</v>
      </c>
      <c r="J117" s="158">
        <v>-334.095230245555</v>
      </c>
      <c r="K117" s="333">
        <v>-315.07666289594306</v>
      </c>
      <c r="L117" s="158"/>
      <c r="M117" s="159" t="s">
        <v>197</v>
      </c>
      <c r="N117" s="159" t="s">
        <v>204</v>
      </c>
      <c r="O117" s="360">
        <v>0.24961968860302153</v>
      </c>
    </row>
    <row r="118" spans="2:15" x14ac:dyDescent="0.25">
      <c r="B118" s="347"/>
      <c r="C118" s="158"/>
      <c r="D118" s="332">
        <v>-298.37097820703775</v>
      </c>
      <c r="E118" s="158">
        <v>-474.3780235252197</v>
      </c>
      <c r="F118" s="158">
        <v>-556.76751081106249</v>
      </c>
      <c r="G118" s="158">
        <v>-501.49066824539716</v>
      </c>
      <c r="H118" s="158">
        <v>-408.95836915643832</v>
      </c>
      <c r="I118" s="158">
        <v>-366.88376349272147</v>
      </c>
      <c r="J118" s="158">
        <v>-340.52818508322576</v>
      </c>
      <c r="K118" s="333">
        <v>-321.14341799844453</v>
      </c>
      <c r="L118" s="158"/>
      <c r="M118" s="159" t="s">
        <v>198</v>
      </c>
      <c r="N118" s="159" t="s">
        <v>204</v>
      </c>
      <c r="O118" s="360">
        <v>0.11405452672806241</v>
      </c>
    </row>
    <row r="119" spans="2:15" x14ac:dyDescent="0.25">
      <c r="B119" s="347"/>
      <c r="C119" s="158"/>
      <c r="D119" s="332">
        <v>-281.16574511424943</v>
      </c>
      <c r="E119" s="158">
        <v>-447.02353845467701</v>
      </c>
      <c r="F119" s="158">
        <v>-501.49066824539722</v>
      </c>
      <c r="G119" s="158">
        <v>-684.61300964628538</v>
      </c>
      <c r="H119" s="158">
        <v>-434.93264099209921</v>
      </c>
      <c r="I119" s="158">
        <v>-390.18574072015156</v>
      </c>
      <c r="J119" s="158">
        <v>-362.15623408317788</v>
      </c>
      <c r="K119" s="333">
        <v>-341.54027759696771</v>
      </c>
      <c r="L119" s="158"/>
      <c r="M119" s="159" t="s">
        <v>199</v>
      </c>
      <c r="N119" s="159" t="s">
        <v>204</v>
      </c>
      <c r="O119" s="360">
        <v>-0.104398131559922</v>
      </c>
    </row>
    <row r="120" spans="2:15" x14ac:dyDescent="0.25">
      <c r="B120" s="347"/>
      <c r="C120" s="158"/>
      <c r="D120" s="332">
        <v>-252.36453830606564</v>
      </c>
      <c r="E120" s="158">
        <v>-401.23269229762587</v>
      </c>
      <c r="F120" s="158">
        <v>-408.95836915643832</v>
      </c>
      <c r="G120" s="158">
        <v>-434.93264099209921</v>
      </c>
      <c r="H120" s="158">
        <v>-478.41303854302942</v>
      </c>
      <c r="I120" s="158">
        <v>-429.19277198484923</v>
      </c>
      <c r="J120" s="158">
        <v>-398.36114387694607</v>
      </c>
      <c r="K120" s="333">
        <v>-375.68420162092013</v>
      </c>
      <c r="L120" s="158"/>
      <c r="M120" s="159" t="s">
        <v>200</v>
      </c>
      <c r="N120" s="159" t="s">
        <v>204</v>
      </c>
      <c r="O120" s="360">
        <v>-0.26064498238540618</v>
      </c>
    </row>
    <row r="121" spans="2:15" x14ac:dyDescent="0.25">
      <c r="B121" s="350"/>
      <c r="C121" s="142"/>
      <c r="D121" s="334">
        <v>-226.40067686306398</v>
      </c>
      <c r="E121" s="142">
        <v>-359.95292256791942</v>
      </c>
      <c r="F121" s="142">
        <v>-366.88376349272141</v>
      </c>
      <c r="G121" s="142">
        <v>-390.18574072015144</v>
      </c>
      <c r="H121" s="142">
        <v>-429.19277198484917</v>
      </c>
      <c r="I121" s="142">
        <v>-1147.6233385715807</v>
      </c>
      <c r="J121" s="142">
        <v>-720.56772363467917</v>
      </c>
      <c r="K121" s="335">
        <v>-406.46444351781076</v>
      </c>
      <c r="L121" s="142"/>
      <c r="M121" s="159" t="s">
        <v>201</v>
      </c>
      <c r="N121" s="159" t="s">
        <v>204</v>
      </c>
      <c r="O121" s="361">
        <v>0.998688686603874</v>
      </c>
    </row>
    <row r="122" spans="2:15" x14ac:dyDescent="0.25">
      <c r="B122" s="350"/>
      <c r="C122" s="142"/>
      <c r="D122" s="334">
        <v>-210.13688602581769</v>
      </c>
      <c r="E122" s="142">
        <v>-334.09523024555506</v>
      </c>
      <c r="F122" s="142">
        <v>-340.52818508322588</v>
      </c>
      <c r="G122" s="142">
        <v>-362.15623408317794</v>
      </c>
      <c r="H122" s="142">
        <v>-398.36114387694613</v>
      </c>
      <c r="I122" s="142">
        <v>-720.56772363467928</v>
      </c>
      <c r="J122" s="142">
        <v>-922.39827303382333</v>
      </c>
      <c r="K122" s="335">
        <v>-425.74522027090842</v>
      </c>
      <c r="L122" s="142"/>
      <c r="M122" s="159" t="s">
        <v>202</v>
      </c>
      <c r="N122" s="159" t="s">
        <v>204</v>
      </c>
      <c r="O122" s="361">
        <v>-0.24976193545512104</v>
      </c>
    </row>
    <row r="123" spans="2:15" x14ac:dyDescent="0.25">
      <c r="B123" s="350"/>
      <c r="C123" s="142"/>
      <c r="D123" s="336">
        <v>-198.17472027869709</v>
      </c>
      <c r="E123" s="337">
        <v>-315.07666289594312</v>
      </c>
      <c r="F123" s="337">
        <v>-321.14341799844459</v>
      </c>
      <c r="G123" s="337">
        <v>-341.54027759696771</v>
      </c>
      <c r="H123" s="337">
        <v>-375.68420162092013</v>
      </c>
      <c r="I123" s="337">
        <v>-406.46444351781082</v>
      </c>
      <c r="J123" s="337">
        <v>-425.74522027090842</v>
      </c>
      <c r="K123" s="338">
        <v>-439.9264065368796</v>
      </c>
      <c r="L123" s="142"/>
      <c r="M123" s="159" t="s">
        <v>203</v>
      </c>
      <c r="N123" s="159" t="s">
        <v>204</v>
      </c>
      <c r="O123" s="361">
        <v>-0.21825015185035604</v>
      </c>
    </row>
    <row r="124" spans="2:15" x14ac:dyDescent="0.25">
      <c r="B124" s="350"/>
      <c r="C124" s="142"/>
      <c r="D124" s="142"/>
      <c r="E124" s="142"/>
      <c r="F124" s="142"/>
      <c r="G124" s="142"/>
      <c r="H124" s="142"/>
      <c r="I124" s="142"/>
      <c r="J124" s="142"/>
      <c r="K124" s="142"/>
      <c r="L124" s="142"/>
      <c r="M124" s="142"/>
      <c r="N124" s="159"/>
      <c r="O124" s="345"/>
    </row>
    <row r="125" spans="2:15" x14ac:dyDescent="0.25">
      <c r="B125" s="347"/>
      <c r="C125" s="158"/>
      <c r="D125" s="158"/>
      <c r="E125" s="158"/>
      <c r="F125" s="158"/>
      <c r="G125" s="158"/>
      <c r="H125" s="158"/>
      <c r="I125" s="158"/>
      <c r="J125" s="158"/>
      <c r="K125" s="158"/>
      <c r="L125" s="158"/>
      <c r="M125" s="159" t="s">
        <v>205</v>
      </c>
      <c r="N125" s="159" t="s">
        <v>204</v>
      </c>
      <c r="O125" s="354">
        <f t="shared" ref="O125:O132" si="14">+O60+O116</f>
        <v>336.54356961737938</v>
      </c>
    </row>
    <row r="126" spans="2:15" x14ac:dyDescent="0.25">
      <c r="B126" s="347"/>
      <c r="C126" s="158"/>
      <c r="D126" s="158"/>
      <c r="E126" s="158"/>
      <c r="F126" s="158"/>
      <c r="G126" s="158"/>
      <c r="H126" s="158"/>
      <c r="I126" s="158"/>
      <c r="J126" s="158"/>
      <c r="K126" s="158"/>
      <c r="L126" s="158"/>
      <c r="M126" s="159" t="s">
        <v>206</v>
      </c>
      <c r="N126" s="159" t="s">
        <v>204</v>
      </c>
      <c r="O126" s="354">
        <f t="shared" si="14"/>
        <v>335.42344370522824</v>
      </c>
    </row>
    <row r="127" spans="2:15" x14ac:dyDescent="0.25">
      <c r="B127" s="347"/>
      <c r="C127" s="158"/>
      <c r="D127" s="158"/>
      <c r="E127" s="158"/>
      <c r="F127" s="158"/>
      <c r="G127" s="158"/>
      <c r="H127" s="158"/>
      <c r="I127" s="158"/>
      <c r="J127" s="158"/>
      <c r="K127" s="158"/>
      <c r="L127" s="158"/>
      <c r="M127" s="159" t="s">
        <v>207</v>
      </c>
      <c r="N127" s="159" t="s">
        <v>204</v>
      </c>
      <c r="O127" s="354">
        <f t="shared" si="14"/>
        <v>335.21316302558336</v>
      </c>
    </row>
    <row r="128" spans="2:15" x14ac:dyDescent="0.25">
      <c r="B128" s="347"/>
      <c r="C128" s="158"/>
      <c r="D128" s="158"/>
      <c r="E128" s="158"/>
      <c r="F128" s="158"/>
      <c r="G128" s="158"/>
      <c r="H128" s="158"/>
      <c r="I128" s="158"/>
      <c r="J128" s="158"/>
      <c r="K128" s="158"/>
      <c r="L128" s="158"/>
      <c r="M128" s="159" t="s">
        <v>208</v>
      </c>
      <c r="N128" s="159" t="s">
        <v>204</v>
      </c>
      <c r="O128" s="354">
        <f t="shared" si="14"/>
        <v>334.94051033128153</v>
      </c>
    </row>
    <row r="129" spans="2:15" x14ac:dyDescent="0.25">
      <c r="B129" s="347"/>
      <c r="C129" s="158"/>
      <c r="D129" s="158"/>
      <c r="E129" s="158"/>
      <c r="F129" s="158"/>
      <c r="G129" s="158"/>
      <c r="H129" s="158"/>
      <c r="I129" s="158"/>
      <c r="J129" s="158"/>
      <c r="K129" s="158"/>
      <c r="L129" s="158"/>
      <c r="M129" s="159" t="s">
        <v>209</v>
      </c>
      <c r="N129" s="159" t="s">
        <v>204</v>
      </c>
      <c r="O129" s="354">
        <f t="shared" si="14"/>
        <v>335.13113234903346</v>
      </c>
    </row>
    <row r="130" spans="2:15" x14ac:dyDescent="0.25">
      <c r="B130" s="347"/>
      <c r="C130" s="158"/>
      <c r="D130" s="158"/>
      <c r="E130" s="158"/>
      <c r="F130" s="158"/>
      <c r="G130" s="158"/>
      <c r="H130" s="158"/>
      <c r="I130" s="158"/>
      <c r="J130" s="158"/>
      <c r="K130" s="158"/>
      <c r="L130" s="158"/>
      <c r="M130" s="159" t="s">
        <v>210</v>
      </c>
      <c r="N130" s="159" t="s">
        <v>204</v>
      </c>
      <c r="O130" s="354">
        <f t="shared" si="14"/>
        <v>335.60786327105563</v>
      </c>
    </row>
    <row r="131" spans="2:15" x14ac:dyDescent="0.25">
      <c r="B131" s="347"/>
      <c r="C131" s="158"/>
      <c r="D131" s="158"/>
      <c r="E131" s="158"/>
      <c r="F131" s="158"/>
      <c r="G131" s="158"/>
      <c r="H131" s="158"/>
      <c r="I131" s="158"/>
      <c r="J131" s="158"/>
      <c r="K131" s="158"/>
      <c r="L131" s="158"/>
      <c r="M131" s="159" t="s">
        <v>211</v>
      </c>
      <c r="N131" s="159" t="s">
        <v>204</v>
      </c>
      <c r="O131" s="354">
        <f t="shared" si="14"/>
        <v>335.23428585183598</v>
      </c>
    </row>
    <row r="132" spans="2:15" ht="15.75" thickBot="1" x14ac:dyDescent="0.3">
      <c r="B132" s="355"/>
      <c r="C132" s="356"/>
      <c r="D132" s="356"/>
      <c r="E132" s="356"/>
      <c r="F132" s="356"/>
      <c r="G132" s="356"/>
      <c r="H132" s="356"/>
      <c r="I132" s="356"/>
      <c r="J132" s="356"/>
      <c r="K132" s="356"/>
      <c r="L132" s="356"/>
      <c r="M132" s="351" t="s">
        <v>212</v>
      </c>
      <c r="N132" s="351" t="s">
        <v>204</v>
      </c>
      <c r="O132" s="357">
        <f t="shared" si="14"/>
        <v>335.67953401885575</v>
      </c>
    </row>
    <row r="133" spans="2:15" ht="15.75" thickTop="1" x14ac:dyDescent="0.25"/>
    <row r="134" spans="2:15" ht="15.75" thickBot="1" x14ac:dyDescent="0.3"/>
    <row r="135" spans="2:15" ht="16.5" thickBot="1" x14ac:dyDescent="0.35">
      <c r="B135" s="358">
        <f>+B70+1</f>
        <v>3</v>
      </c>
    </row>
    <row r="136" spans="2:15" ht="15.75" thickTop="1" x14ac:dyDescent="0.25">
      <c r="B136" s="339" t="s">
        <v>174</v>
      </c>
      <c r="C136" s="340" t="s">
        <v>78</v>
      </c>
      <c r="D136" s="340" t="s">
        <v>115</v>
      </c>
      <c r="E136" s="340" t="s">
        <v>154</v>
      </c>
      <c r="F136" s="340" t="s">
        <v>155</v>
      </c>
      <c r="G136" s="340" t="s">
        <v>156</v>
      </c>
      <c r="H136" s="340" t="s">
        <v>157</v>
      </c>
      <c r="I136" s="340" t="s">
        <v>175</v>
      </c>
      <c r="J136" s="340" t="s">
        <v>177</v>
      </c>
      <c r="K136" s="340" t="s">
        <v>176</v>
      </c>
      <c r="L136" s="341"/>
      <c r="M136" s="341"/>
      <c r="N136" s="341"/>
      <c r="O136" s="352"/>
    </row>
    <row r="137" spans="2:15" x14ac:dyDescent="0.25">
      <c r="B137" s="342" t="s">
        <v>178</v>
      </c>
      <c r="C137" s="161">
        <v>310.83</v>
      </c>
      <c r="D137" s="343">
        <f>110/1000</f>
        <v>0.11</v>
      </c>
      <c r="E137" s="158">
        <f>+PI()*D137^2/4</f>
        <v>9.5033177771091243E-3</v>
      </c>
      <c r="F137" s="161">
        <v>339.29610096713299</v>
      </c>
      <c r="G137" s="161">
        <f t="shared" ref="G137:G144" si="15">+O125</f>
        <v>336.54356961737938</v>
      </c>
      <c r="H137" s="164">
        <f>+ABS(F137-G137)</f>
        <v>2.7525313497536104</v>
      </c>
      <c r="I137" s="344">
        <f>-2*E137*SQRT(2*9.81*D137*H137/C137)*LOG10(($B$2/(3.7*D137))+((2.51*$B$3*SQRT(C137))/(SQRT(2*9.81*D137^3*H137))))</f>
        <v>9.9021661521000292E-3</v>
      </c>
      <c r="J137" s="158">
        <f>(H137/I137^2)*2*9.81*E137^2</f>
        <v>49.741784535806502</v>
      </c>
      <c r="K137" s="325">
        <f>0.5*SQRT(2*9.81)*E137/(SQRT(J137*H137))</f>
        <v>1.7987381239066376E-3</v>
      </c>
      <c r="L137" s="158"/>
      <c r="M137" s="158"/>
      <c r="N137" s="158"/>
      <c r="O137" s="346"/>
    </row>
    <row r="138" spans="2:15" x14ac:dyDescent="0.25">
      <c r="B138" s="342" t="s">
        <v>138</v>
      </c>
      <c r="C138" s="161">
        <v>240.22</v>
      </c>
      <c r="D138" s="343">
        <f>110/1000</f>
        <v>0.11</v>
      </c>
      <c r="E138" s="158">
        <f t="shared" ref="E138:E144" si="16">+PI()*D138^2/4</f>
        <v>9.5033177771091243E-3</v>
      </c>
      <c r="F138" s="161">
        <f>+G137</f>
        <v>336.54356961737938</v>
      </c>
      <c r="G138" s="161">
        <f t="shared" si="15"/>
        <v>335.42344370522824</v>
      </c>
      <c r="H138" s="164">
        <f t="shared" ref="H138:H147" si="17">+ABS(F138-G138)</f>
        <v>1.1201259121511384</v>
      </c>
      <c r="I138" s="344">
        <f>-2*E138*SQRT(2*9.81*D138*H138/C138)*LOG10(($B$2/(3.7*D138))+((2.51*$B$3*SQRT(C138))/(SQRT(2*9.81*D138^3*H138))))</f>
        <v>6.9248294958793102E-3</v>
      </c>
      <c r="J138" s="158">
        <f t="shared" ref="J138:J147" si="18">(H138/I138^2)*2*9.81*E138^2</f>
        <v>41.390262542546623</v>
      </c>
      <c r="K138" s="325">
        <f>0.5*SQRT(2*9.81)*E138/(SQRT(J138*H138))</f>
        <v>3.0910942335851182E-3</v>
      </c>
      <c r="L138" s="158"/>
      <c r="M138" s="158"/>
      <c r="N138" s="158"/>
      <c r="O138" s="346"/>
    </row>
    <row r="139" spans="2:15" x14ac:dyDescent="0.25">
      <c r="B139" s="342" t="s">
        <v>139</v>
      </c>
      <c r="C139" s="161">
        <v>237.3</v>
      </c>
      <c r="D139" s="343">
        <f>110/1000</f>
        <v>0.11</v>
      </c>
      <c r="E139" s="158">
        <f t="shared" si="16"/>
        <v>9.5033177771091243E-3</v>
      </c>
      <c r="F139" s="161">
        <f t="shared" ref="F139:F144" si="19">+G138</f>
        <v>335.42344370522824</v>
      </c>
      <c r="G139" s="161">
        <f t="shared" si="15"/>
        <v>335.21316302558336</v>
      </c>
      <c r="H139" s="164">
        <f t="shared" si="17"/>
        <v>0.21028067964488173</v>
      </c>
      <c r="I139" s="344">
        <f t="shared" ref="I139:I147" si="20">-2*E139*SQRT(2*9.81*D139*H139/C139)*LOG10(($B$2/(3.7*D139))+((2.51*$B$3*SQRT(C139))/(SQRT(2*9.81*D139^3*H139))))</f>
        <v>2.7222965853463468E-3</v>
      </c>
      <c r="J139" s="158">
        <f t="shared" si="18"/>
        <v>50.278000923206221</v>
      </c>
      <c r="K139" s="325">
        <f t="shared" ref="K139:K147" si="21">0.5*SQRT(2*9.81)*E139/(SQRT(J139*H139))</f>
        <v>6.4730069113903208E-3</v>
      </c>
      <c r="L139" s="158"/>
      <c r="M139" s="158"/>
      <c r="N139" s="158"/>
      <c r="O139" s="346"/>
    </row>
    <row r="140" spans="2:15" x14ac:dyDescent="0.25">
      <c r="B140" s="342" t="s">
        <v>117</v>
      </c>
      <c r="C140" s="159">
        <v>401.35</v>
      </c>
      <c r="D140" s="343">
        <f>75/1000</f>
        <v>7.4999999999999997E-2</v>
      </c>
      <c r="E140" s="158">
        <f t="shared" si="16"/>
        <v>4.4178646691106467E-3</v>
      </c>
      <c r="F140" s="161">
        <f t="shared" si="19"/>
        <v>335.21316302558336</v>
      </c>
      <c r="G140" s="161">
        <f t="shared" si="15"/>
        <v>334.94051033128153</v>
      </c>
      <c r="H140" s="164">
        <f t="shared" si="17"/>
        <v>0.2726526943018257</v>
      </c>
      <c r="I140" s="344">
        <f t="shared" si="20"/>
        <v>8.2936677223614764E-4</v>
      </c>
      <c r="J140" s="158">
        <f t="shared" si="18"/>
        <v>151.78901733798577</v>
      </c>
      <c r="K140" s="325">
        <f t="shared" si="21"/>
        <v>1.5209216515536085E-3</v>
      </c>
      <c r="L140" s="158"/>
      <c r="M140" s="158"/>
      <c r="N140" s="158"/>
      <c r="O140" s="346"/>
    </row>
    <row r="141" spans="2:15" x14ac:dyDescent="0.25">
      <c r="B141" s="342" t="s">
        <v>118</v>
      </c>
      <c r="C141" s="159">
        <v>249.85</v>
      </c>
      <c r="D141" s="343">
        <f>75/1000</f>
        <v>7.4999999999999997E-2</v>
      </c>
      <c r="E141" s="158">
        <f t="shared" si="16"/>
        <v>4.4178646691106467E-3</v>
      </c>
      <c r="F141" s="161">
        <f t="shared" si="19"/>
        <v>334.94051033128153</v>
      </c>
      <c r="G141" s="161">
        <f t="shared" si="15"/>
        <v>335.13113234903346</v>
      </c>
      <c r="H141" s="164">
        <f t="shared" si="17"/>
        <v>0.19062201775193444</v>
      </c>
      <c r="I141" s="344">
        <f t="shared" si="20"/>
        <v>8.8634472820918909E-4</v>
      </c>
      <c r="J141" s="158">
        <f t="shared" si="18"/>
        <v>92.916223449096535</v>
      </c>
      <c r="K141" s="325">
        <f t="shared" si="21"/>
        <v>2.3248750030613777E-3</v>
      </c>
      <c r="L141" s="158"/>
      <c r="M141" s="158"/>
      <c r="N141" s="158"/>
      <c r="O141" s="346"/>
    </row>
    <row r="142" spans="2:15" x14ac:dyDescent="0.25">
      <c r="B142" s="342" t="s">
        <v>140</v>
      </c>
      <c r="C142" s="159">
        <v>298.01</v>
      </c>
      <c r="D142" s="343">
        <f>63/1000</f>
        <v>6.3E-2</v>
      </c>
      <c r="E142" s="158">
        <f t="shared" si="16"/>
        <v>3.1172453105244723E-3</v>
      </c>
      <c r="F142" s="161">
        <f t="shared" si="19"/>
        <v>335.13113234903346</v>
      </c>
      <c r="G142" s="161">
        <f t="shared" si="15"/>
        <v>335.60786327105563</v>
      </c>
      <c r="H142" s="164">
        <f t="shared" si="17"/>
        <v>0.47673092202217049</v>
      </c>
      <c r="I142" s="344">
        <f t="shared" si="20"/>
        <v>8.4286832616927321E-4</v>
      </c>
      <c r="J142" s="158">
        <f t="shared" si="18"/>
        <v>127.93660386888318</v>
      </c>
      <c r="K142" s="325">
        <f t="shared" si="21"/>
        <v>8.8400844924642363E-4</v>
      </c>
      <c r="L142" s="158"/>
      <c r="M142" s="158"/>
      <c r="N142" s="158"/>
      <c r="O142" s="346"/>
    </row>
    <row r="143" spans="2:15" x14ac:dyDescent="0.25">
      <c r="B143" s="342" t="s">
        <v>121</v>
      </c>
      <c r="C143" s="159">
        <v>119.71</v>
      </c>
      <c r="D143" s="343">
        <f>63/1000</f>
        <v>6.3E-2</v>
      </c>
      <c r="E143" s="158">
        <f t="shared" si="16"/>
        <v>3.1172453105244723E-3</v>
      </c>
      <c r="F143" s="161">
        <f t="shared" si="19"/>
        <v>335.60786327105563</v>
      </c>
      <c r="G143" s="161">
        <f t="shared" si="15"/>
        <v>335.23428585183598</v>
      </c>
      <c r="H143" s="164">
        <f t="shared" si="17"/>
        <v>0.37357741921965726</v>
      </c>
      <c r="I143" s="344">
        <f t="shared" si="20"/>
        <v>1.2329513296617833E-3</v>
      </c>
      <c r="J143" s="158">
        <f t="shared" si="18"/>
        <v>46.852170442210173</v>
      </c>
      <c r="K143" s="325">
        <f t="shared" si="21"/>
        <v>1.6501952021581213E-3</v>
      </c>
      <c r="L143" s="158"/>
      <c r="M143" s="158"/>
      <c r="N143" s="158"/>
      <c r="O143" s="346"/>
    </row>
    <row r="144" spans="2:15" x14ac:dyDescent="0.25">
      <c r="B144" s="342" t="s">
        <v>122</v>
      </c>
      <c r="C144" s="159">
        <v>283.68</v>
      </c>
      <c r="D144" s="343">
        <f>75/1000</f>
        <v>7.4999999999999997E-2</v>
      </c>
      <c r="E144" s="158">
        <f t="shared" si="16"/>
        <v>4.4178646691106467E-3</v>
      </c>
      <c r="F144" s="161">
        <f t="shared" si="19"/>
        <v>335.23428585183598</v>
      </c>
      <c r="G144" s="161">
        <f t="shared" si="15"/>
        <v>335.67953401885575</v>
      </c>
      <c r="H144" s="164">
        <f t="shared" si="17"/>
        <v>0.44524816701976988</v>
      </c>
      <c r="I144" s="344">
        <f t="shared" si="20"/>
        <v>1.3373712281650432E-3</v>
      </c>
      <c r="J144" s="158">
        <f t="shared" si="18"/>
        <v>95.32833511573098</v>
      </c>
      <c r="K144" s="325">
        <f t="shared" si="21"/>
        <v>1.5018267645172153E-3</v>
      </c>
      <c r="L144" s="158"/>
      <c r="M144" s="158"/>
      <c r="N144" s="158"/>
      <c r="O144" s="346"/>
    </row>
    <row r="145" spans="2:15" x14ac:dyDescent="0.25">
      <c r="B145" s="342" t="s">
        <v>112</v>
      </c>
      <c r="C145" s="159">
        <v>401.36</v>
      </c>
      <c r="D145" s="343">
        <f>110/1000</f>
        <v>0.11</v>
      </c>
      <c r="E145" s="158">
        <f>+PI()*D145^2/4</f>
        <v>9.5033177771091243E-3</v>
      </c>
      <c r="F145" s="161">
        <f>+G138</f>
        <v>335.42344370522824</v>
      </c>
      <c r="G145" s="161">
        <f>+G141</f>
        <v>335.13113234903346</v>
      </c>
      <c r="H145" s="164">
        <f t="shared" si="17"/>
        <v>0.292311356194773</v>
      </c>
      <c r="I145" s="344">
        <f t="shared" si="20"/>
        <v>2.4360884029314849E-3</v>
      </c>
      <c r="J145" s="158">
        <f t="shared" si="18"/>
        <v>87.278868163591682</v>
      </c>
      <c r="K145" s="325">
        <f t="shared" si="21"/>
        <v>4.1669410909035464E-3</v>
      </c>
      <c r="L145" s="158"/>
      <c r="M145" s="158"/>
      <c r="N145" s="158"/>
      <c r="O145" s="346"/>
    </row>
    <row r="146" spans="2:15" x14ac:dyDescent="0.25">
      <c r="B146" s="342" t="s">
        <v>113</v>
      </c>
      <c r="C146" s="159">
        <v>184.94</v>
      </c>
      <c r="D146" s="343">
        <f>110/1000</f>
        <v>0.11</v>
      </c>
      <c r="E146" s="158">
        <f>+PI()*D146^2/4</f>
        <v>9.5033177771091243E-3</v>
      </c>
      <c r="F146" s="161">
        <f>+G145</f>
        <v>335.13113234903346</v>
      </c>
      <c r="G146" s="161">
        <f>+G144</f>
        <v>335.67953401885575</v>
      </c>
      <c r="H146" s="164">
        <f t="shared" si="17"/>
        <v>0.54840166982228311</v>
      </c>
      <c r="I146" s="344">
        <f t="shared" si="20"/>
        <v>5.3748846053322972E-3</v>
      </c>
      <c r="J146" s="158">
        <f t="shared" si="18"/>
        <v>33.636436948436945</v>
      </c>
      <c r="K146" s="325">
        <f t="shared" si="21"/>
        <v>4.9004998535782168E-3</v>
      </c>
      <c r="L146" s="158"/>
      <c r="M146" s="158"/>
      <c r="N146" s="158"/>
      <c r="O146" s="346"/>
    </row>
    <row r="147" spans="2:15" x14ac:dyDescent="0.25">
      <c r="B147" s="342" t="s">
        <v>170</v>
      </c>
      <c r="C147" s="159">
        <v>372.26</v>
      </c>
      <c r="D147" s="343">
        <f>110/1000</f>
        <v>0.11</v>
      </c>
      <c r="E147" s="158">
        <f>+PI()*D147^2/4</f>
        <v>9.5033177771091243E-3</v>
      </c>
      <c r="F147" s="161">
        <f>+F137</f>
        <v>339.29610096713299</v>
      </c>
      <c r="G147" s="161">
        <f>+G146</f>
        <v>335.67953401885575</v>
      </c>
      <c r="H147" s="164">
        <f t="shared" si="17"/>
        <v>3.6165669482772387</v>
      </c>
      <c r="I147" s="344">
        <f t="shared" si="20"/>
        <v>1.0425865292796902E-2</v>
      </c>
      <c r="J147" s="158">
        <f t="shared" si="18"/>
        <v>58.95515652049901</v>
      </c>
      <c r="K147" s="325">
        <f t="shared" si="21"/>
        <v>1.4414036076068342E-3</v>
      </c>
      <c r="L147" s="158"/>
      <c r="M147" s="158"/>
      <c r="N147" s="158"/>
      <c r="O147" s="346"/>
    </row>
    <row r="148" spans="2:15" x14ac:dyDescent="0.25">
      <c r="B148" s="347"/>
      <c r="C148" s="158"/>
      <c r="D148" s="158"/>
      <c r="E148" s="158"/>
      <c r="F148" s="158"/>
      <c r="G148" s="158"/>
      <c r="H148" s="158"/>
      <c r="I148" s="158"/>
      <c r="J148" s="158"/>
      <c r="K148" s="158"/>
      <c r="L148" s="158"/>
      <c r="M148" s="158"/>
      <c r="N148" s="158"/>
      <c r="O148" s="346"/>
    </row>
    <row r="149" spans="2:15" x14ac:dyDescent="0.25">
      <c r="B149" s="348" t="s">
        <v>151</v>
      </c>
      <c r="C149" s="159" t="s">
        <v>189</v>
      </c>
      <c r="D149" s="159" t="s">
        <v>174</v>
      </c>
      <c r="E149" s="159" t="s">
        <v>175</v>
      </c>
      <c r="F149" s="159" t="s">
        <v>176</v>
      </c>
      <c r="G149" s="159" t="s">
        <v>190</v>
      </c>
      <c r="H149" s="159" t="s">
        <v>95</v>
      </c>
      <c r="I149" s="158"/>
      <c r="J149" s="158"/>
      <c r="K149" s="158"/>
      <c r="L149" s="158"/>
      <c r="M149" s="158"/>
      <c r="N149" s="158"/>
      <c r="O149" s="346"/>
    </row>
    <row r="150" spans="2:15" x14ac:dyDescent="0.25">
      <c r="B150" s="342" t="s">
        <v>127</v>
      </c>
      <c r="C150" s="158">
        <f>-2.97/1000</f>
        <v>-2.97E-3</v>
      </c>
      <c r="D150" s="349" t="s">
        <v>191</v>
      </c>
      <c r="E150" s="325">
        <f>IF(O125&gt;F137,-I137,I137)</f>
        <v>9.9021661521000292E-3</v>
      </c>
      <c r="F150" s="325">
        <f>+K137</f>
        <v>1.7987381239066376E-3</v>
      </c>
      <c r="G150" s="158"/>
      <c r="H150" s="158"/>
      <c r="I150" s="325"/>
      <c r="J150" s="158"/>
      <c r="K150" s="325"/>
      <c r="L150" s="158"/>
      <c r="M150" s="158"/>
      <c r="N150" s="158"/>
      <c r="O150" s="346"/>
    </row>
    <row r="151" spans="2:15" x14ac:dyDescent="0.25">
      <c r="B151" s="347"/>
      <c r="C151" s="158"/>
      <c r="D151" s="349" t="s">
        <v>138</v>
      </c>
      <c r="E151" s="325">
        <f>IF(O125&gt;O126,-I138,I138)</f>
        <v>-6.9248294958793102E-3</v>
      </c>
      <c r="F151" s="325">
        <f>+K138</f>
        <v>3.0910942335851182E-3</v>
      </c>
      <c r="G151" s="325">
        <f>-SUM(F150:F151)</f>
        <v>-4.889832357491756E-3</v>
      </c>
      <c r="H151" s="325">
        <f>+SUM(E150:E151)+C150</f>
        <v>7.3366562207189713E-6</v>
      </c>
      <c r="I151" s="325"/>
      <c r="J151" s="158"/>
      <c r="K151" s="325"/>
      <c r="L151" s="158"/>
      <c r="M151" s="158"/>
      <c r="N151" s="158"/>
      <c r="O151" s="346"/>
    </row>
    <row r="152" spans="2:15" x14ac:dyDescent="0.25">
      <c r="B152" s="342" t="s">
        <v>128</v>
      </c>
      <c r="C152" s="158">
        <f>-3.73/1000</f>
        <v>-3.7299999999999998E-3</v>
      </c>
      <c r="D152" s="349" t="s">
        <v>192</v>
      </c>
      <c r="E152" s="325">
        <f>IF(O126&gt;O125,-I138,I138)</f>
        <v>6.9248294958793102E-3</v>
      </c>
      <c r="F152" s="325">
        <f>+K138</f>
        <v>3.0910942335851182E-3</v>
      </c>
      <c r="G152" s="158"/>
      <c r="H152" s="158"/>
      <c r="I152" s="325"/>
      <c r="J152" s="359"/>
      <c r="K152" s="325"/>
      <c r="L152" s="158"/>
      <c r="M152" s="158"/>
      <c r="N152" s="158"/>
      <c r="O152" s="346"/>
    </row>
    <row r="153" spans="2:15" x14ac:dyDescent="0.25">
      <c r="B153" s="347"/>
      <c r="C153" s="158"/>
      <c r="D153" s="349" t="s">
        <v>139</v>
      </c>
      <c r="E153" s="325">
        <f>IF(O126&gt;O127,-I139,I139)</f>
        <v>-2.7222965853463468E-3</v>
      </c>
      <c r="F153" s="325">
        <f>+K139</f>
        <v>6.4730069113903208E-3</v>
      </c>
      <c r="G153" s="158"/>
      <c r="H153" s="158"/>
      <c r="I153" s="325"/>
      <c r="J153" s="158"/>
      <c r="K153" s="325"/>
      <c r="L153" s="158"/>
      <c r="M153" s="158"/>
      <c r="N153" s="158"/>
      <c r="O153" s="346"/>
    </row>
    <row r="154" spans="2:15" x14ac:dyDescent="0.25">
      <c r="B154" s="347"/>
      <c r="C154" s="158"/>
      <c r="D154" s="349" t="s">
        <v>112</v>
      </c>
      <c r="E154" s="325">
        <f>IF(O126&gt;O129,-I145,I145)</f>
        <v>-2.4360884029314849E-3</v>
      </c>
      <c r="F154" s="325">
        <f>+K145</f>
        <v>4.1669410909035464E-3</v>
      </c>
      <c r="G154" s="325">
        <f>-SUM(F152:F154)</f>
        <v>-1.3731042235878985E-2</v>
      </c>
      <c r="H154" s="325">
        <f>+SUM(E152:E154)+C152</f>
        <v>-1.9635554923985213E-3</v>
      </c>
      <c r="I154" s="325"/>
      <c r="J154" s="158"/>
      <c r="K154" s="325"/>
      <c r="L154" s="158"/>
      <c r="M154" s="158"/>
      <c r="N154" s="158"/>
      <c r="O154" s="346"/>
    </row>
    <row r="155" spans="2:15" x14ac:dyDescent="0.25">
      <c r="B155" s="342" t="s">
        <v>141</v>
      </c>
      <c r="C155" s="158">
        <f>-1.9/1000</f>
        <v>-1.9E-3</v>
      </c>
      <c r="D155" s="349" t="s">
        <v>193</v>
      </c>
      <c r="E155" s="325">
        <f>IF(O127&gt;O126,-I139,I139)</f>
        <v>2.7222965853463468E-3</v>
      </c>
      <c r="F155" s="325">
        <f>+K139</f>
        <v>6.4730069113903208E-3</v>
      </c>
      <c r="G155" s="158"/>
      <c r="H155" s="158"/>
      <c r="I155" s="325"/>
      <c r="J155" s="158"/>
      <c r="K155" s="325"/>
      <c r="L155" s="158"/>
      <c r="M155" s="158"/>
      <c r="N155" s="158"/>
      <c r="O155" s="346"/>
    </row>
    <row r="156" spans="2:15" x14ac:dyDescent="0.25">
      <c r="B156" s="347"/>
      <c r="C156" s="158"/>
      <c r="D156" s="349" t="s">
        <v>117</v>
      </c>
      <c r="E156" s="325">
        <f>IF(O127&gt;O128,-I140,I140)</f>
        <v>-8.2936677223614764E-4</v>
      </c>
      <c r="F156" s="325">
        <f>+K140</f>
        <v>1.5209216515536085E-3</v>
      </c>
      <c r="G156" s="325">
        <f>-SUM(F155:F156)</f>
        <v>-7.9939285629439284E-3</v>
      </c>
      <c r="H156" s="325">
        <f>+SUM(E155:E156)+C155</f>
        <v>-7.0701868898008068E-6</v>
      </c>
      <c r="I156" s="325"/>
      <c r="J156" s="158"/>
      <c r="K156" s="325"/>
      <c r="L156" s="158"/>
      <c r="M156" s="158"/>
      <c r="N156" s="158"/>
      <c r="O156" s="346"/>
    </row>
    <row r="157" spans="2:15" x14ac:dyDescent="0.25">
      <c r="B157" s="342" t="s">
        <v>145</v>
      </c>
      <c r="C157" s="158">
        <f>-1.95/1000</f>
        <v>-1.9499999999999999E-3</v>
      </c>
      <c r="D157" s="349" t="s">
        <v>194</v>
      </c>
      <c r="E157" s="325">
        <f>IF(O128&gt;O127,-I140,I140)</f>
        <v>8.2936677223614764E-4</v>
      </c>
      <c r="F157" s="325">
        <f>+K140</f>
        <v>1.5209216515536085E-3</v>
      </c>
      <c r="G157" s="158"/>
      <c r="H157" s="158"/>
      <c r="I157" s="325"/>
      <c r="J157" s="158"/>
      <c r="K157" s="325"/>
      <c r="L157" s="158"/>
      <c r="M157" s="158"/>
      <c r="N157" s="158"/>
      <c r="O157" s="346"/>
    </row>
    <row r="158" spans="2:15" x14ac:dyDescent="0.25">
      <c r="B158" s="347"/>
      <c r="C158" s="158"/>
      <c r="D158" s="349" t="s">
        <v>118</v>
      </c>
      <c r="E158" s="325">
        <f>IF(O128&gt;O129,-I141,I141)</f>
        <v>8.8634472820918909E-4</v>
      </c>
      <c r="F158" s="325">
        <f>+K141</f>
        <v>2.3248750030613777E-3</v>
      </c>
      <c r="G158" s="325">
        <f>-SUM(F157:F158)</f>
        <v>-3.8457966546149862E-3</v>
      </c>
      <c r="H158" s="325">
        <f>+SUM(E157:E158)+C157</f>
        <v>-2.3428849955466329E-4</v>
      </c>
      <c r="I158" s="325"/>
      <c r="J158" s="158"/>
      <c r="K158" s="325"/>
      <c r="L158" s="158"/>
      <c r="M158" s="158"/>
      <c r="N158" s="158"/>
      <c r="O158" s="346"/>
    </row>
    <row r="159" spans="2:15" x14ac:dyDescent="0.25">
      <c r="B159" s="342" t="s">
        <v>146</v>
      </c>
      <c r="C159" s="158">
        <f>-4.52/1000</f>
        <v>-4.5199999999999997E-3</v>
      </c>
      <c r="D159" s="349" t="s">
        <v>119</v>
      </c>
      <c r="E159" s="325">
        <f>IF(O129&gt;O126,-I145,I145)</f>
        <v>2.4360884029314849E-3</v>
      </c>
      <c r="F159" s="325">
        <f>+K145</f>
        <v>4.1669410909035464E-3</v>
      </c>
      <c r="G159" s="158"/>
      <c r="H159" s="158"/>
      <c r="I159" s="325"/>
      <c r="J159" s="158"/>
      <c r="K159" s="325"/>
      <c r="L159" s="158"/>
      <c r="M159" s="158"/>
      <c r="N159" s="158"/>
      <c r="O159" s="346"/>
    </row>
    <row r="160" spans="2:15" x14ac:dyDescent="0.25">
      <c r="B160" s="347"/>
      <c r="C160" s="158"/>
      <c r="D160" s="349" t="s">
        <v>167</v>
      </c>
      <c r="E160" s="325">
        <f>IF(O129&gt;O128,-I141,I141)</f>
        <v>-8.8634472820918909E-4</v>
      </c>
      <c r="F160" s="325">
        <f>+K141</f>
        <v>2.3248750030613777E-3</v>
      </c>
      <c r="G160" s="158"/>
      <c r="H160" s="158"/>
      <c r="I160" s="325"/>
      <c r="J160" s="158"/>
      <c r="K160" s="325"/>
      <c r="L160" s="158"/>
      <c r="M160" s="158"/>
      <c r="N160" s="158"/>
      <c r="O160" s="346"/>
    </row>
    <row r="161" spans="2:15" x14ac:dyDescent="0.25">
      <c r="B161" s="347"/>
      <c r="C161" s="158"/>
      <c r="D161" s="349" t="s">
        <v>140</v>
      </c>
      <c r="E161" s="325">
        <f>IF(O129&gt;O130,-I142,I142)</f>
        <v>8.4286832616927321E-4</v>
      </c>
      <c r="F161" s="325">
        <f>+K142</f>
        <v>8.8400844924642363E-4</v>
      </c>
      <c r="G161" s="158"/>
      <c r="H161" s="158"/>
      <c r="I161" s="325"/>
      <c r="J161" s="158"/>
      <c r="K161" s="325"/>
      <c r="L161" s="158"/>
      <c r="M161" s="158"/>
      <c r="N161" s="158"/>
      <c r="O161" s="346"/>
    </row>
    <row r="162" spans="2:15" x14ac:dyDescent="0.25">
      <c r="B162" s="347"/>
      <c r="C162" s="158"/>
      <c r="D162" s="349" t="s">
        <v>113</v>
      </c>
      <c r="E162" s="325">
        <f>IF(O129&gt;O132,-I146,I146)</f>
        <v>5.3748846053322972E-3</v>
      </c>
      <c r="F162" s="325">
        <f>+K146</f>
        <v>4.9004998535782168E-3</v>
      </c>
      <c r="G162" s="325">
        <f>-SUM(F159:F162)</f>
        <v>-1.2276324396789565E-2</v>
      </c>
      <c r="H162" s="325">
        <f>+SUM(E159:E162)+C159</f>
        <v>3.247496606223867E-3</v>
      </c>
      <c r="I162" s="325"/>
      <c r="J162" s="158"/>
      <c r="K162" s="325"/>
      <c r="L162" s="158"/>
      <c r="M162" s="158"/>
      <c r="N162" s="158"/>
      <c r="O162" s="346"/>
    </row>
    <row r="163" spans="2:15" x14ac:dyDescent="0.25">
      <c r="B163" s="342" t="s">
        <v>147</v>
      </c>
      <c r="C163" s="158">
        <f>-0.79/1000</f>
        <v>-7.9000000000000001E-4</v>
      </c>
      <c r="D163" s="349" t="s">
        <v>195</v>
      </c>
      <c r="E163" s="325">
        <f>IF(O130&gt;O129,-I142,I142)</f>
        <v>-8.4286832616927321E-4</v>
      </c>
      <c r="F163" s="325">
        <f>+K142</f>
        <v>8.8400844924642363E-4</v>
      </c>
      <c r="G163" s="158"/>
      <c r="H163" s="158"/>
      <c r="I163" s="325"/>
      <c r="J163" s="158"/>
      <c r="K163" s="325"/>
      <c r="L163" s="158"/>
      <c r="M163" s="158"/>
      <c r="N163" s="158"/>
      <c r="O163" s="346"/>
    </row>
    <row r="164" spans="2:15" x14ac:dyDescent="0.25">
      <c r="B164" s="347"/>
      <c r="C164" s="158"/>
      <c r="D164" s="349" t="s">
        <v>121</v>
      </c>
      <c r="E164" s="325">
        <f>IF(O130&gt;O131,-I143,I143)</f>
        <v>-1.2329513296617833E-3</v>
      </c>
      <c r="F164" s="325">
        <f>+K143</f>
        <v>1.6501952021581213E-3</v>
      </c>
      <c r="G164" s="325">
        <f>-SUM(F163:F164)</f>
        <v>-2.534203651404545E-3</v>
      </c>
      <c r="H164" s="325">
        <f>+SUM(E163:E164)+C163</f>
        <v>-2.8658196558310565E-3</v>
      </c>
      <c r="I164" s="325"/>
      <c r="J164" s="158"/>
      <c r="K164" s="325"/>
      <c r="L164" s="158"/>
      <c r="M164" s="158"/>
      <c r="N164" s="158"/>
      <c r="O164" s="346"/>
    </row>
    <row r="165" spans="2:15" x14ac:dyDescent="0.25">
      <c r="B165" s="342" t="s">
        <v>148</v>
      </c>
      <c r="C165" s="158">
        <f>-0.76/1000</f>
        <v>-7.6000000000000004E-4</v>
      </c>
      <c r="D165" s="349" t="s">
        <v>169</v>
      </c>
      <c r="E165" s="325">
        <f>IF(O131&gt;O130,-I143,I143)</f>
        <v>1.2329513296617833E-3</v>
      </c>
      <c r="F165" s="325">
        <f>+K143</f>
        <v>1.6501952021581213E-3</v>
      </c>
      <c r="G165" s="158"/>
      <c r="H165" s="158"/>
      <c r="I165" s="325"/>
      <c r="J165" s="158"/>
      <c r="K165" s="325"/>
      <c r="L165" s="158"/>
      <c r="M165" s="158"/>
      <c r="N165" s="158"/>
      <c r="O165" s="346"/>
    </row>
    <row r="166" spans="2:15" x14ac:dyDescent="0.25">
      <c r="B166" s="347"/>
      <c r="C166" s="158"/>
      <c r="D166" s="349" t="s">
        <v>122</v>
      </c>
      <c r="E166" s="325">
        <f>IF(O131&gt;O132,-I144,I144)</f>
        <v>1.3373712281650432E-3</v>
      </c>
      <c r="F166" s="325">
        <f>+K144</f>
        <v>1.5018267645172153E-3</v>
      </c>
      <c r="G166" s="325">
        <f>-SUM(F165:F166)</f>
        <v>-3.1520219666753366E-3</v>
      </c>
      <c r="H166" s="325">
        <f>+SUM(E165:E166)+C165</f>
        <v>1.8103225578268262E-3</v>
      </c>
      <c r="I166" s="325"/>
      <c r="J166" s="158"/>
      <c r="K166" s="325"/>
      <c r="L166" s="158"/>
      <c r="M166" s="158"/>
      <c r="N166" s="158"/>
      <c r="O166" s="346"/>
    </row>
    <row r="167" spans="2:15" x14ac:dyDescent="0.25">
      <c r="B167" s="342" t="s">
        <v>142</v>
      </c>
      <c r="C167" s="158">
        <f>-3.71/1000</f>
        <v>-3.7099999999999998E-3</v>
      </c>
      <c r="D167" s="349" t="s">
        <v>168</v>
      </c>
      <c r="E167" s="325">
        <f>IF(O132&gt;O129,-I146,I146)</f>
        <v>-5.3748846053322972E-3</v>
      </c>
      <c r="F167" s="325">
        <f>+K146</f>
        <v>4.9004998535782168E-3</v>
      </c>
      <c r="G167" s="158"/>
      <c r="H167" s="158"/>
      <c r="I167" s="325"/>
      <c r="J167" s="158"/>
      <c r="K167" s="325"/>
      <c r="L167" s="158"/>
      <c r="M167" s="158"/>
      <c r="N167" s="158"/>
      <c r="O167" s="346"/>
    </row>
    <row r="168" spans="2:15" x14ac:dyDescent="0.25">
      <c r="B168" s="347"/>
      <c r="C168" s="158"/>
      <c r="D168" s="349" t="s">
        <v>171</v>
      </c>
      <c r="E168" s="325">
        <f>IF(O132&gt;O131,-I144,I144)</f>
        <v>-1.3373712281650432E-3</v>
      </c>
      <c r="F168" s="325">
        <f>+K144</f>
        <v>1.5018267645172153E-3</v>
      </c>
      <c r="G168" s="158"/>
      <c r="H168" s="158"/>
      <c r="I168" s="325"/>
      <c r="J168" s="158"/>
      <c r="K168" s="325"/>
      <c r="L168" s="158"/>
      <c r="M168" s="158"/>
      <c r="N168" s="158"/>
      <c r="O168" s="346"/>
    </row>
    <row r="169" spans="2:15" x14ac:dyDescent="0.25">
      <c r="B169" s="347"/>
      <c r="C169" s="158"/>
      <c r="D169" s="349" t="s">
        <v>114</v>
      </c>
      <c r="E169" s="325">
        <f>IF(O132&gt;F147,-I147,I147)</f>
        <v>1.0425865292796902E-2</v>
      </c>
      <c r="F169" s="325">
        <f>+K147</f>
        <v>1.4414036076068342E-3</v>
      </c>
      <c r="G169" s="325">
        <f>-SUM(F167:F169)</f>
        <v>-7.8437302257022661E-3</v>
      </c>
      <c r="H169" s="325">
        <f>+SUM(E167:E169)+C167</f>
        <v>3.6094592995618291E-6</v>
      </c>
      <c r="I169" s="325"/>
      <c r="J169" s="158"/>
      <c r="K169" s="325"/>
      <c r="L169" s="158"/>
      <c r="M169" s="158"/>
      <c r="N169" s="158"/>
      <c r="O169" s="346"/>
    </row>
    <row r="170" spans="2:15" x14ac:dyDescent="0.25">
      <c r="B170" s="347"/>
      <c r="C170" s="158"/>
      <c r="D170" s="158"/>
      <c r="E170" s="158"/>
      <c r="F170" s="158"/>
      <c r="G170" s="158"/>
      <c r="H170" s="158"/>
      <c r="I170" s="158"/>
      <c r="J170" s="158"/>
      <c r="K170" s="158"/>
      <c r="L170" s="158"/>
      <c r="M170" s="158"/>
      <c r="N170" s="158"/>
      <c r="O170" s="346"/>
    </row>
    <row r="171" spans="2:15" x14ac:dyDescent="0.25">
      <c r="B171" s="347"/>
      <c r="C171" s="158"/>
      <c r="D171" s="158">
        <v>2</v>
      </c>
      <c r="E171" s="158">
        <v>3</v>
      </c>
      <c r="F171" s="158">
        <v>4</v>
      </c>
      <c r="G171" s="158">
        <v>5</v>
      </c>
      <c r="H171" s="158">
        <v>6</v>
      </c>
      <c r="I171" s="158">
        <v>7</v>
      </c>
      <c r="J171" s="158">
        <v>8</v>
      </c>
      <c r="K171" s="158">
        <v>9</v>
      </c>
      <c r="L171" s="158"/>
      <c r="M171" s="158"/>
      <c r="N171" s="158"/>
      <c r="O171" s="346"/>
    </row>
    <row r="172" spans="2:15" x14ac:dyDescent="0.25">
      <c r="B172" s="347"/>
      <c r="C172" s="158">
        <v>2</v>
      </c>
      <c r="D172" s="324">
        <f>+G151</f>
        <v>-4.889832357491756E-3</v>
      </c>
      <c r="E172" s="325">
        <f>+F151</f>
        <v>3.0910942335851182E-3</v>
      </c>
      <c r="F172" s="158">
        <v>0</v>
      </c>
      <c r="G172" s="158">
        <v>0</v>
      </c>
      <c r="H172" s="158">
        <v>0</v>
      </c>
      <c r="I172" s="158">
        <v>0</v>
      </c>
      <c r="J172" s="158">
        <v>0</v>
      </c>
      <c r="K172" s="326">
        <v>0</v>
      </c>
      <c r="L172" s="158"/>
      <c r="M172" s="328" t="s">
        <v>196</v>
      </c>
      <c r="N172" s="159" t="s">
        <v>204</v>
      </c>
      <c r="O172" s="353">
        <f>-H151</f>
        <v>-7.3366562207189713E-6</v>
      </c>
    </row>
    <row r="173" spans="2:15" x14ac:dyDescent="0.25">
      <c r="B173" s="347"/>
      <c r="C173" s="158">
        <v>3</v>
      </c>
      <c r="D173" s="324">
        <f>+F152</f>
        <v>3.0910942335851182E-3</v>
      </c>
      <c r="E173" s="325">
        <f>+G154</f>
        <v>-1.3731042235878985E-2</v>
      </c>
      <c r="F173" s="325">
        <f>+F153</f>
        <v>6.4730069113903208E-3</v>
      </c>
      <c r="G173" s="158">
        <v>0</v>
      </c>
      <c r="H173" s="325">
        <f>+F154</f>
        <v>4.1669410909035464E-3</v>
      </c>
      <c r="I173" s="158">
        <v>0</v>
      </c>
      <c r="J173" s="158">
        <v>0</v>
      </c>
      <c r="K173" s="326">
        <v>0</v>
      </c>
      <c r="L173" s="158"/>
      <c r="M173" s="328" t="s">
        <v>197</v>
      </c>
      <c r="N173" s="159" t="s">
        <v>204</v>
      </c>
      <c r="O173" s="353">
        <f>-H154</f>
        <v>1.9635554923985213E-3</v>
      </c>
    </row>
    <row r="174" spans="2:15" x14ac:dyDescent="0.25">
      <c r="B174" s="347"/>
      <c r="C174" s="158">
        <v>4</v>
      </c>
      <c r="D174" s="157">
        <v>0</v>
      </c>
      <c r="E174" s="325">
        <f>+F155</f>
        <v>6.4730069113903208E-3</v>
      </c>
      <c r="F174" s="325">
        <f>+G156</f>
        <v>-7.9939285629439284E-3</v>
      </c>
      <c r="G174" s="325">
        <f>+F156</f>
        <v>1.5209216515536085E-3</v>
      </c>
      <c r="H174" s="158">
        <v>0</v>
      </c>
      <c r="I174" s="158">
        <v>0</v>
      </c>
      <c r="J174" s="158">
        <v>0</v>
      </c>
      <c r="K174" s="326">
        <v>0</v>
      </c>
      <c r="L174" s="158"/>
      <c r="M174" s="328" t="s">
        <v>198</v>
      </c>
      <c r="N174" s="159" t="s">
        <v>204</v>
      </c>
      <c r="O174" s="353">
        <f>-H156</f>
        <v>7.0701868898008068E-6</v>
      </c>
    </row>
    <row r="175" spans="2:15" x14ac:dyDescent="0.25">
      <c r="B175" s="347"/>
      <c r="C175" s="158">
        <v>5</v>
      </c>
      <c r="D175" s="157">
        <v>0</v>
      </c>
      <c r="E175" s="158">
        <v>0</v>
      </c>
      <c r="F175" s="325">
        <f>+F157</f>
        <v>1.5209216515536085E-3</v>
      </c>
      <c r="G175" s="325">
        <f>+G158</f>
        <v>-3.8457966546149862E-3</v>
      </c>
      <c r="H175" s="325">
        <f>+F158</f>
        <v>2.3248750030613777E-3</v>
      </c>
      <c r="I175" s="158">
        <v>0</v>
      </c>
      <c r="J175" s="158">
        <v>0</v>
      </c>
      <c r="K175" s="326">
        <v>0</v>
      </c>
      <c r="L175" s="158"/>
      <c r="M175" s="328" t="s">
        <v>199</v>
      </c>
      <c r="N175" s="159" t="s">
        <v>204</v>
      </c>
      <c r="O175" s="353">
        <f>-H158</f>
        <v>2.3428849955466329E-4</v>
      </c>
    </row>
    <row r="176" spans="2:15" x14ac:dyDescent="0.25">
      <c r="B176" s="347"/>
      <c r="C176" s="158">
        <v>6</v>
      </c>
      <c r="D176" s="157">
        <v>0</v>
      </c>
      <c r="E176" s="325">
        <f>+F159</f>
        <v>4.1669410909035464E-3</v>
      </c>
      <c r="F176" s="158">
        <v>0</v>
      </c>
      <c r="G176" s="325">
        <f>+F160</f>
        <v>2.3248750030613777E-3</v>
      </c>
      <c r="H176" s="325">
        <f>+G162</f>
        <v>-1.2276324396789565E-2</v>
      </c>
      <c r="I176" s="325">
        <f>+F161</f>
        <v>8.8400844924642363E-4</v>
      </c>
      <c r="J176" s="158">
        <v>0</v>
      </c>
      <c r="K176" s="327">
        <f>+F162</f>
        <v>4.9004998535782168E-3</v>
      </c>
      <c r="L176" s="158"/>
      <c r="M176" s="328" t="s">
        <v>200</v>
      </c>
      <c r="N176" s="159" t="s">
        <v>204</v>
      </c>
      <c r="O176" s="353">
        <f>-H162</f>
        <v>-3.247496606223867E-3</v>
      </c>
    </row>
    <row r="177" spans="2:15" x14ac:dyDescent="0.25">
      <c r="B177" s="347"/>
      <c r="C177" s="158">
        <v>7</v>
      </c>
      <c r="D177" s="157">
        <v>0</v>
      </c>
      <c r="E177" s="158">
        <v>0</v>
      </c>
      <c r="F177" s="158">
        <v>0</v>
      </c>
      <c r="G177" s="158">
        <v>0</v>
      </c>
      <c r="H177" s="325">
        <f>+F163</f>
        <v>8.8400844924642363E-4</v>
      </c>
      <c r="I177" s="325">
        <f>+G164</f>
        <v>-2.534203651404545E-3</v>
      </c>
      <c r="J177" s="325">
        <f>+F164</f>
        <v>1.6501952021581213E-3</v>
      </c>
      <c r="K177" s="326">
        <v>0</v>
      </c>
      <c r="L177" s="158"/>
      <c r="M177" s="328" t="s">
        <v>201</v>
      </c>
      <c r="N177" s="159" t="s">
        <v>204</v>
      </c>
      <c r="O177" s="353">
        <f>-H164</f>
        <v>2.8658196558310565E-3</v>
      </c>
    </row>
    <row r="178" spans="2:15" x14ac:dyDescent="0.25">
      <c r="B178" s="347"/>
      <c r="C178" s="158">
        <v>8</v>
      </c>
      <c r="D178" s="157">
        <v>0</v>
      </c>
      <c r="E178" s="158">
        <v>0</v>
      </c>
      <c r="F178" s="158">
        <v>0</v>
      </c>
      <c r="G178" s="158">
        <v>0</v>
      </c>
      <c r="H178" s="158">
        <v>0</v>
      </c>
      <c r="I178" s="325">
        <f>+F165</f>
        <v>1.6501952021581213E-3</v>
      </c>
      <c r="J178" s="325">
        <f>+G166</f>
        <v>-3.1520219666753366E-3</v>
      </c>
      <c r="K178" s="327">
        <f>+F166</f>
        <v>1.5018267645172153E-3</v>
      </c>
      <c r="L178" s="158"/>
      <c r="M178" s="328" t="s">
        <v>202</v>
      </c>
      <c r="N178" s="159" t="s">
        <v>204</v>
      </c>
      <c r="O178" s="353">
        <f>-H166</f>
        <v>-1.8103225578268262E-3</v>
      </c>
    </row>
    <row r="179" spans="2:15" x14ac:dyDescent="0.25">
      <c r="B179" s="347"/>
      <c r="C179" s="158">
        <v>9</v>
      </c>
      <c r="D179" s="157">
        <v>0</v>
      </c>
      <c r="E179" s="158">
        <v>0</v>
      </c>
      <c r="F179" s="158">
        <v>0</v>
      </c>
      <c r="G179" s="158">
        <v>0</v>
      </c>
      <c r="H179" s="325">
        <f>+F167</f>
        <v>4.9004998535782168E-3</v>
      </c>
      <c r="I179" s="158">
        <v>0</v>
      </c>
      <c r="J179" s="325">
        <f>+F168</f>
        <v>1.5018267645172153E-3</v>
      </c>
      <c r="K179" s="327">
        <f>+G169</f>
        <v>-7.8437302257022661E-3</v>
      </c>
      <c r="L179" s="158"/>
      <c r="M179" s="328" t="s">
        <v>203</v>
      </c>
      <c r="N179" s="159" t="s">
        <v>204</v>
      </c>
      <c r="O179" s="353">
        <f>-H169</f>
        <v>-3.6094592995618291E-6</v>
      </c>
    </row>
    <row r="180" spans="2:15" x14ac:dyDescent="0.25">
      <c r="B180" s="347"/>
      <c r="C180" s="158"/>
      <c r="D180" s="158"/>
      <c r="E180" s="158"/>
      <c r="F180" s="158"/>
      <c r="G180" s="158"/>
      <c r="H180" s="158"/>
      <c r="I180" s="158"/>
      <c r="J180" s="158"/>
      <c r="K180" s="158"/>
      <c r="L180" s="158"/>
      <c r="M180" s="158"/>
      <c r="N180" s="158"/>
      <c r="O180" s="346"/>
    </row>
    <row r="181" spans="2:15" x14ac:dyDescent="0.25">
      <c r="B181" s="347"/>
      <c r="C181" s="158"/>
      <c r="D181" s="329">
        <f t="array" ref="D181:K188">+MINVERSE(D172:K179)</f>
        <v>-398.44977715563431</v>
      </c>
      <c r="E181" s="330">
        <v>-306.80158594553114</v>
      </c>
      <c r="F181" s="330">
        <v>-299.71502364968552</v>
      </c>
      <c r="G181" s="330">
        <v>-269.55478056803224</v>
      </c>
      <c r="H181" s="330">
        <v>-249.8240997105222</v>
      </c>
      <c r="I181" s="330">
        <v>-224.74113163811006</v>
      </c>
      <c r="J181" s="330">
        <v>-211.3042026740747</v>
      </c>
      <c r="K181" s="331">
        <v>-196.5398129108394</v>
      </c>
      <c r="L181" s="158"/>
      <c r="M181" s="159" t="s">
        <v>196</v>
      </c>
      <c r="N181" s="159" t="s">
        <v>204</v>
      </c>
      <c r="O181" s="360">
        <f t="array" ref="O181:O188">+MMULT(D181:K188,O172:O179)</f>
        <v>-0.11429774588108958</v>
      </c>
    </row>
    <row r="182" spans="2:15" x14ac:dyDescent="0.25">
      <c r="B182" s="347"/>
      <c r="C182" s="158"/>
      <c r="D182" s="332">
        <v>-306.80158594553103</v>
      </c>
      <c r="E182" s="158">
        <v>-485.33244505660764</v>
      </c>
      <c r="F182" s="158">
        <v>-474.12214249089885</v>
      </c>
      <c r="G182" s="158">
        <v>-426.41135744652428</v>
      </c>
      <c r="H182" s="158">
        <v>-395.19919942036915</v>
      </c>
      <c r="I182" s="158">
        <v>-355.5202056291771</v>
      </c>
      <c r="J182" s="158">
        <v>-334.26419559888666</v>
      </c>
      <c r="K182" s="333">
        <v>-310.90826227971564</v>
      </c>
      <c r="L182" s="158"/>
      <c r="M182" s="159" t="s">
        <v>197</v>
      </c>
      <c r="N182" s="159" t="s">
        <v>204</v>
      </c>
      <c r="O182" s="360">
        <v>-0.18318220980332606</v>
      </c>
    </row>
    <row r="183" spans="2:15" x14ac:dyDescent="0.25">
      <c r="B183" s="347"/>
      <c r="C183" s="158"/>
      <c r="D183" s="332">
        <v>-299.71502364968546</v>
      </c>
      <c r="E183" s="158">
        <v>-474.12214249089891</v>
      </c>
      <c r="F183" s="158">
        <v>-600.9775385380683</v>
      </c>
      <c r="G183" s="158">
        <v>-483.375067393807</v>
      </c>
      <c r="H183" s="158">
        <v>-406.44011630869971</v>
      </c>
      <c r="I183" s="158">
        <v>-365.63250618409006</v>
      </c>
      <c r="J183" s="158">
        <v>-343.77189715036428</v>
      </c>
      <c r="K183" s="333">
        <v>-319.75163529592476</v>
      </c>
      <c r="L183" s="158"/>
      <c r="M183" s="159" t="s">
        <v>198</v>
      </c>
      <c r="N183" s="159" t="s">
        <v>204</v>
      </c>
      <c r="O183" s="360">
        <v>-0.15069624765452491</v>
      </c>
    </row>
    <row r="184" spans="2:15" x14ac:dyDescent="0.25">
      <c r="B184" s="347"/>
      <c r="C184" s="158"/>
      <c r="D184" s="332">
        <v>-269.55478056803213</v>
      </c>
      <c r="E184" s="158">
        <v>-426.41135744652428</v>
      </c>
      <c r="F184" s="158">
        <v>-483.37506739380694</v>
      </c>
      <c r="G184" s="158">
        <v>-725.81128217879848</v>
      </c>
      <c r="H184" s="158">
        <v>-454.28119519281017</v>
      </c>
      <c r="I184" s="158">
        <v>-408.67022039845745</v>
      </c>
      <c r="J184" s="158">
        <v>-384.2364521728303</v>
      </c>
      <c r="K184" s="333">
        <v>-357.38882363856624</v>
      </c>
      <c r="L184" s="158"/>
      <c r="M184" s="159" t="s">
        <v>199</v>
      </c>
      <c r="N184" s="159" t="s">
        <v>204</v>
      </c>
      <c r="O184" s="360">
        <v>-7.7881338932854153E-3</v>
      </c>
    </row>
    <row r="185" spans="2:15" x14ac:dyDescent="0.25">
      <c r="B185" s="347"/>
      <c r="C185" s="158"/>
      <c r="D185" s="332">
        <v>-249.82409971052218</v>
      </c>
      <c r="E185" s="158">
        <v>-395.19919942036921</v>
      </c>
      <c r="F185" s="158">
        <v>-406.44011630869971</v>
      </c>
      <c r="G185" s="158">
        <v>-454.28119519281012</v>
      </c>
      <c r="H185" s="158">
        <v>-485.57859080019313</v>
      </c>
      <c r="I185" s="158">
        <v>-436.82527875463336</v>
      </c>
      <c r="J185" s="158">
        <v>-410.70816259730941</v>
      </c>
      <c r="K185" s="333">
        <v>-382.01088485843701</v>
      </c>
      <c r="L185" s="158"/>
      <c r="M185" s="159" t="s">
        <v>200</v>
      </c>
      <c r="N185" s="159" t="s">
        <v>204</v>
      </c>
      <c r="O185" s="360">
        <v>0.18647630757651446</v>
      </c>
    </row>
    <row r="186" spans="2:15" x14ac:dyDescent="0.25">
      <c r="B186" s="350"/>
      <c r="C186" s="142"/>
      <c r="D186" s="334">
        <v>-224.74113163811001</v>
      </c>
      <c r="E186" s="142">
        <v>-355.5202056291771</v>
      </c>
      <c r="F186" s="142">
        <v>-365.63250618409</v>
      </c>
      <c r="G186" s="142">
        <v>-408.67022039845739</v>
      </c>
      <c r="H186" s="142">
        <v>-436.8252787546333</v>
      </c>
      <c r="I186" s="142">
        <v>-1024.4630426906031</v>
      </c>
      <c r="J186" s="142">
        <v>-733.27127885811785</v>
      </c>
      <c r="K186" s="335">
        <v>-413.31210451300007</v>
      </c>
      <c r="L186" s="142"/>
      <c r="M186" s="159" t="s">
        <v>201</v>
      </c>
      <c r="N186" s="159" t="s">
        <v>204</v>
      </c>
      <c r="O186" s="361">
        <v>-0.98315497070599722</v>
      </c>
    </row>
    <row r="187" spans="2:15" x14ac:dyDescent="0.25">
      <c r="B187" s="350"/>
      <c r="C187" s="142"/>
      <c r="D187" s="334">
        <v>-211.30420267407465</v>
      </c>
      <c r="E187" s="142">
        <v>-334.2641955988866</v>
      </c>
      <c r="F187" s="142">
        <v>-343.77189715036417</v>
      </c>
      <c r="G187" s="142">
        <v>-384.23645217283018</v>
      </c>
      <c r="H187" s="142">
        <v>-410.70816259730935</v>
      </c>
      <c r="I187" s="142">
        <v>-733.27127885811797</v>
      </c>
      <c r="J187" s="142">
        <v>-906.06812120555321</v>
      </c>
      <c r="K187" s="335">
        <v>-430.08014662714771</v>
      </c>
      <c r="L187" s="142"/>
      <c r="M187" s="159" t="s">
        <v>202</v>
      </c>
      <c r="N187" s="159" t="s">
        <v>204</v>
      </c>
      <c r="O187" s="361">
        <v>0.12692929140476764</v>
      </c>
    </row>
    <row r="188" spans="2:15" x14ac:dyDescent="0.25">
      <c r="B188" s="350"/>
      <c r="C188" s="142"/>
      <c r="D188" s="336">
        <v>-196.53981291083934</v>
      </c>
      <c r="E188" s="337">
        <v>-310.90826227971559</v>
      </c>
      <c r="F188" s="337">
        <v>-319.75163529592476</v>
      </c>
      <c r="G188" s="337">
        <v>-357.38882363856624</v>
      </c>
      <c r="H188" s="337">
        <v>-382.01088485843701</v>
      </c>
      <c r="I188" s="337">
        <v>-413.31210451300001</v>
      </c>
      <c r="J188" s="337">
        <v>-430.08014662714771</v>
      </c>
      <c r="K188" s="338">
        <v>-448.50473679966785</v>
      </c>
      <c r="L188" s="142"/>
      <c r="M188" s="159" t="s">
        <v>203</v>
      </c>
      <c r="N188" s="159" t="s">
        <v>204</v>
      </c>
      <c r="O188" s="361">
        <v>0.14126727365967726</v>
      </c>
    </row>
    <row r="189" spans="2:15" x14ac:dyDescent="0.25">
      <c r="B189" s="350"/>
      <c r="C189" s="142"/>
      <c r="D189" s="142"/>
      <c r="E189" s="142"/>
      <c r="F189" s="142"/>
      <c r="G189" s="142"/>
      <c r="H189" s="142"/>
      <c r="I189" s="142"/>
      <c r="J189" s="142"/>
      <c r="K189" s="142"/>
      <c r="L189" s="142"/>
      <c r="M189" s="142"/>
      <c r="N189" s="159"/>
      <c r="O189" s="345"/>
    </row>
    <row r="190" spans="2:15" x14ac:dyDescent="0.25">
      <c r="B190" s="347"/>
      <c r="C190" s="158"/>
      <c r="D190" s="158"/>
      <c r="E190" s="158"/>
      <c r="F190" s="158"/>
      <c r="G190" s="158"/>
      <c r="H190" s="158"/>
      <c r="I190" s="158"/>
      <c r="J190" s="158"/>
      <c r="K190" s="158"/>
      <c r="L190" s="158"/>
      <c r="M190" s="159" t="s">
        <v>205</v>
      </c>
      <c r="N190" s="159" t="s">
        <v>204</v>
      </c>
      <c r="O190" s="354">
        <f t="shared" ref="O190:O197" si="22">+O125+O181</f>
        <v>336.42927187149826</v>
      </c>
    </row>
    <row r="191" spans="2:15" x14ac:dyDescent="0.25">
      <c r="B191" s="347"/>
      <c r="C191" s="158"/>
      <c r="D191" s="158"/>
      <c r="E191" s="158"/>
      <c r="F191" s="158"/>
      <c r="G191" s="158"/>
      <c r="H191" s="158"/>
      <c r="I191" s="158"/>
      <c r="J191" s="158"/>
      <c r="K191" s="158"/>
      <c r="L191" s="158"/>
      <c r="M191" s="159" t="s">
        <v>206</v>
      </c>
      <c r="N191" s="159" t="s">
        <v>204</v>
      </c>
      <c r="O191" s="354">
        <f t="shared" si="22"/>
        <v>335.24026149542493</v>
      </c>
    </row>
    <row r="192" spans="2:15" x14ac:dyDescent="0.25">
      <c r="B192" s="347"/>
      <c r="C192" s="158"/>
      <c r="D192" s="158"/>
      <c r="E192" s="158"/>
      <c r="F192" s="158"/>
      <c r="G192" s="158"/>
      <c r="H192" s="158"/>
      <c r="I192" s="158"/>
      <c r="J192" s="158"/>
      <c r="K192" s="158"/>
      <c r="L192" s="158"/>
      <c r="M192" s="159" t="s">
        <v>207</v>
      </c>
      <c r="N192" s="159" t="s">
        <v>204</v>
      </c>
      <c r="O192" s="354">
        <f t="shared" si="22"/>
        <v>335.06246677792882</v>
      </c>
    </row>
    <row r="193" spans="2:15" x14ac:dyDescent="0.25">
      <c r="B193" s="347"/>
      <c r="C193" s="158"/>
      <c r="D193" s="158"/>
      <c r="E193" s="158"/>
      <c r="F193" s="158"/>
      <c r="G193" s="158"/>
      <c r="H193" s="158"/>
      <c r="I193" s="158"/>
      <c r="J193" s="158"/>
      <c r="K193" s="158"/>
      <c r="L193" s="158"/>
      <c r="M193" s="159" t="s">
        <v>208</v>
      </c>
      <c r="N193" s="159" t="s">
        <v>204</v>
      </c>
      <c r="O193" s="354">
        <f t="shared" si="22"/>
        <v>334.93272219738827</v>
      </c>
    </row>
    <row r="194" spans="2:15" x14ac:dyDescent="0.25">
      <c r="B194" s="347"/>
      <c r="C194" s="158"/>
      <c r="D194" s="158"/>
      <c r="E194" s="158"/>
      <c r="F194" s="158"/>
      <c r="G194" s="158"/>
      <c r="H194" s="158"/>
      <c r="I194" s="158"/>
      <c r="J194" s="158"/>
      <c r="K194" s="158"/>
      <c r="L194" s="158"/>
      <c r="M194" s="159" t="s">
        <v>209</v>
      </c>
      <c r="N194" s="159" t="s">
        <v>204</v>
      </c>
      <c r="O194" s="354">
        <f t="shared" si="22"/>
        <v>335.31760865660999</v>
      </c>
    </row>
    <row r="195" spans="2:15" x14ac:dyDescent="0.25">
      <c r="B195" s="347"/>
      <c r="C195" s="158"/>
      <c r="D195" s="158"/>
      <c r="E195" s="158"/>
      <c r="F195" s="158"/>
      <c r="G195" s="158"/>
      <c r="H195" s="158"/>
      <c r="I195" s="158"/>
      <c r="J195" s="158"/>
      <c r="K195" s="158"/>
      <c r="L195" s="158"/>
      <c r="M195" s="159" t="s">
        <v>210</v>
      </c>
      <c r="N195" s="159" t="s">
        <v>204</v>
      </c>
      <c r="O195" s="354">
        <f t="shared" si="22"/>
        <v>334.62470830034965</v>
      </c>
    </row>
    <row r="196" spans="2:15" x14ac:dyDescent="0.25">
      <c r="B196" s="347"/>
      <c r="C196" s="158"/>
      <c r="D196" s="158"/>
      <c r="E196" s="158"/>
      <c r="F196" s="158"/>
      <c r="G196" s="158"/>
      <c r="H196" s="158"/>
      <c r="I196" s="158"/>
      <c r="J196" s="158"/>
      <c r="K196" s="158"/>
      <c r="L196" s="158"/>
      <c r="M196" s="159" t="s">
        <v>211</v>
      </c>
      <c r="N196" s="159" t="s">
        <v>204</v>
      </c>
      <c r="O196" s="354">
        <f t="shared" si="22"/>
        <v>335.36121514324077</v>
      </c>
    </row>
    <row r="197" spans="2:15" ht="15.75" thickBot="1" x14ac:dyDescent="0.3">
      <c r="B197" s="355"/>
      <c r="C197" s="356"/>
      <c r="D197" s="356"/>
      <c r="E197" s="356"/>
      <c r="F197" s="356"/>
      <c r="G197" s="356"/>
      <c r="H197" s="356"/>
      <c r="I197" s="356"/>
      <c r="J197" s="356"/>
      <c r="K197" s="356"/>
      <c r="L197" s="356"/>
      <c r="M197" s="351" t="s">
        <v>212</v>
      </c>
      <c r="N197" s="351" t="s">
        <v>204</v>
      </c>
      <c r="O197" s="357">
        <f t="shared" si="22"/>
        <v>335.8208012925154</v>
      </c>
    </row>
    <row r="198" spans="2:15" ht="15.75" thickTop="1" x14ac:dyDescent="0.25"/>
    <row r="199" spans="2:15" ht="15.75" thickBot="1" x14ac:dyDescent="0.3"/>
    <row r="200" spans="2:15" ht="16.5" thickBot="1" x14ac:dyDescent="0.35">
      <c r="B200" s="358">
        <f>+B135+1</f>
        <v>4</v>
      </c>
    </row>
    <row r="201" spans="2:15" ht="15.75" thickTop="1" x14ac:dyDescent="0.25">
      <c r="B201" s="339" t="s">
        <v>174</v>
      </c>
      <c r="C201" s="340" t="s">
        <v>78</v>
      </c>
      <c r="D201" s="340" t="s">
        <v>115</v>
      </c>
      <c r="E201" s="340" t="s">
        <v>154</v>
      </c>
      <c r="F201" s="340" t="s">
        <v>155</v>
      </c>
      <c r="G201" s="340" t="s">
        <v>156</v>
      </c>
      <c r="H201" s="340" t="s">
        <v>157</v>
      </c>
      <c r="I201" s="340" t="s">
        <v>175</v>
      </c>
      <c r="J201" s="340" t="s">
        <v>177</v>
      </c>
      <c r="K201" s="340" t="s">
        <v>176</v>
      </c>
      <c r="L201" s="341"/>
      <c r="M201" s="341"/>
      <c r="N201" s="341"/>
      <c r="O201" s="352"/>
    </row>
    <row r="202" spans="2:15" x14ac:dyDescent="0.25">
      <c r="B202" s="342" t="s">
        <v>178</v>
      </c>
      <c r="C202" s="161">
        <v>310.83</v>
      </c>
      <c r="D202" s="343">
        <f>110/1000</f>
        <v>0.11</v>
      </c>
      <c r="E202" s="158">
        <f>+PI()*D202^2/4</f>
        <v>9.5033177771091243E-3</v>
      </c>
      <c r="F202" s="161">
        <v>339.29610096713299</v>
      </c>
      <c r="G202" s="161">
        <f t="shared" ref="G202:G209" si="23">+O190</f>
        <v>336.42927187149826</v>
      </c>
      <c r="H202" s="164">
        <f>+ABS(F202-G202)</f>
        <v>2.8668290956347278</v>
      </c>
      <c r="I202" s="344">
        <f>-2*E202*SQRT(2*9.81*D202*H202/C202)*LOG10(($B$2/(3.7*D202))+((2.51*$B$3*SQRT(C202))/(SQRT(2*9.81*D202^3*H202))))</f>
        <v>1.0128840336110632E-2</v>
      </c>
      <c r="J202" s="158">
        <f>(H202/I202^2)*2*9.81*E202^2</f>
        <v>49.514438602751532</v>
      </c>
      <c r="K202" s="325">
        <f>0.5*SQRT(2*9.81)*E202/(SQRT(J202*H202))</f>
        <v>1.766558102736861E-3</v>
      </c>
      <c r="L202" s="158"/>
      <c r="M202" s="158"/>
      <c r="N202" s="158"/>
      <c r="O202" s="346"/>
    </row>
    <row r="203" spans="2:15" x14ac:dyDescent="0.25">
      <c r="B203" s="342" t="s">
        <v>138</v>
      </c>
      <c r="C203" s="161">
        <v>240.22</v>
      </c>
      <c r="D203" s="343">
        <f>110/1000</f>
        <v>0.11</v>
      </c>
      <c r="E203" s="158">
        <f t="shared" ref="E203:E209" si="24">+PI()*D203^2/4</f>
        <v>9.5033177771091243E-3</v>
      </c>
      <c r="F203" s="161">
        <f>+G202</f>
        <v>336.42927187149826</v>
      </c>
      <c r="G203" s="161">
        <f t="shared" si="23"/>
        <v>335.24026149542493</v>
      </c>
      <c r="H203" s="164">
        <f t="shared" ref="H203:H212" si="25">+ABS(F203-G203)</f>
        <v>1.1890103760733268</v>
      </c>
      <c r="I203" s="344">
        <f>-2*E203*SQRT(2*9.81*D203*H203/C203)*LOG10(($B$2/(3.7*D203))+((2.51*$B$3*SQRT(C203))/(SQRT(2*9.81*D203^3*H203))))</f>
        <v>7.1596312753014306E-3</v>
      </c>
      <c r="J203" s="158">
        <f t="shared" ref="J203:J212" si="26">(H203/I203^2)*2*9.81*E203^2</f>
        <v>41.101137175694085</v>
      </c>
      <c r="K203" s="325">
        <f>0.5*SQRT(2*9.81)*E203/(SQRT(J203*H203))</f>
        <v>3.0107522269679052E-3</v>
      </c>
      <c r="L203" s="158"/>
      <c r="M203" s="158"/>
      <c r="N203" s="158"/>
      <c r="O203" s="346"/>
    </row>
    <row r="204" spans="2:15" x14ac:dyDescent="0.25">
      <c r="B204" s="342" t="s">
        <v>139</v>
      </c>
      <c r="C204" s="161">
        <v>237.3</v>
      </c>
      <c r="D204" s="343">
        <f>110/1000</f>
        <v>0.11</v>
      </c>
      <c r="E204" s="158">
        <f t="shared" si="24"/>
        <v>9.5033177771091243E-3</v>
      </c>
      <c r="F204" s="161">
        <f t="shared" ref="F204:F209" si="27">+G203</f>
        <v>335.24026149542493</v>
      </c>
      <c r="G204" s="161">
        <f t="shared" si="23"/>
        <v>335.06246677792882</v>
      </c>
      <c r="H204" s="164">
        <f t="shared" si="25"/>
        <v>0.17779471749611275</v>
      </c>
      <c r="I204" s="344">
        <f t="shared" ref="I204:I212" si="28">-2*E204*SQRT(2*9.81*D204*H204/C204)*LOG10(($B$2/(3.7*D204))+((2.51*$B$3*SQRT(C204))/(SQRT(2*9.81*D204^3*H204))))</f>
        <v>2.4755322951164251E-3</v>
      </c>
      <c r="J204" s="158">
        <f t="shared" si="26"/>
        <v>51.40805431014725</v>
      </c>
      <c r="K204" s="325">
        <f t="shared" ref="K204:K212" si="29">0.5*SQRT(2*9.81)*E204/(SQRT(J204*H204))</f>
        <v>6.9617712212696903E-3</v>
      </c>
      <c r="L204" s="158"/>
      <c r="M204" s="158"/>
      <c r="N204" s="158"/>
      <c r="O204" s="346"/>
    </row>
    <row r="205" spans="2:15" x14ac:dyDescent="0.25">
      <c r="B205" s="342" t="s">
        <v>117</v>
      </c>
      <c r="C205" s="159">
        <v>401.35</v>
      </c>
      <c r="D205" s="343">
        <f>75/1000</f>
        <v>7.4999999999999997E-2</v>
      </c>
      <c r="E205" s="158">
        <f t="shared" si="24"/>
        <v>4.4178646691106467E-3</v>
      </c>
      <c r="F205" s="161">
        <f t="shared" si="27"/>
        <v>335.06246677792882</v>
      </c>
      <c r="G205" s="161">
        <f t="shared" si="23"/>
        <v>334.93272219738827</v>
      </c>
      <c r="H205" s="164">
        <f t="shared" si="25"/>
        <v>0.12974458054054594</v>
      </c>
      <c r="I205" s="344">
        <f t="shared" si="28"/>
        <v>5.4117310599043598E-4</v>
      </c>
      <c r="J205" s="158">
        <f t="shared" si="26"/>
        <v>169.6448319780292</v>
      </c>
      <c r="K205" s="325">
        <f t="shared" si="29"/>
        <v>2.0855326046598003E-3</v>
      </c>
      <c r="L205" s="158"/>
      <c r="M205" s="158"/>
      <c r="N205" s="158"/>
      <c r="O205" s="346"/>
    </row>
    <row r="206" spans="2:15" x14ac:dyDescent="0.25">
      <c r="B206" s="342" t="s">
        <v>118</v>
      </c>
      <c r="C206" s="159">
        <v>249.85</v>
      </c>
      <c r="D206" s="343">
        <f>75/1000</f>
        <v>7.4999999999999997E-2</v>
      </c>
      <c r="E206" s="158">
        <f t="shared" si="24"/>
        <v>4.4178646691106467E-3</v>
      </c>
      <c r="F206" s="161">
        <f t="shared" si="27"/>
        <v>334.93272219738827</v>
      </c>
      <c r="G206" s="161">
        <f t="shared" si="23"/>
        <v>335.31760865660999</v>
      </c>
      <c r="H206" s="164">
        <f t="shared" si="25"/>
        <v>0.38488645922171827</v>
      </c>
      <c r="I206" s="344">
        <f t="shared" si="28"/>
        <v>1.3232318437977882E-3</v>
      </c>
      <c r="J206" s="158">
        <f t="shared" si="26"/>
        <v>84.17527895110733</v>
      </c>
      <c r="K206" s="325">
        <f t="shared" si="29"/>
        <v>1.7189898632359076E-3</v>
      </c>
      <c r="L206" s="158"/>
      <c r="M206" s="158"/>
      <c r="N206" s="158"/>
      <c r="O206" s="346"/>
    </row>
    <row r="207" spans="2:15" x14ac:dyDescent="0.25">
      <c r="B207" s="342" t="s">
        <v>140</v>
      </c>
      <c r="C207" s="159">
        <v>298.01</v>
      </c>
      <c r="D207" s="343">
        <f>63/1000</f>
        <v>6.3E-2</v>
      </c>
      <c r="E207" s="158">
        <f t="shared" si="24"/>
        <v>3.1172453105244723E-3</v>
      </c>
      <c r="F207" s="161">
        <f t="shared" si="27"/>
        <v>335.31760865660999</v>
      </c>
      <c r="G207" s="161">
        <f t="shared" si="23"/>
        <v>334.62470830034965</v>
      </c>
      <c r="H207" s="164">
        <f t="shared" si="25"/>
        <v>0.69290035626033841</v>
      </c>
      <c r="I207" s="344">
        <f t="shared" si="28"/>
        <v>1.0430797093033725E-3</v>
      </c>
      <c r="J207" s="158">
        <f t="shared" si="26"/>
        <v>121.41623274660866</v>
      </c>
      <c r="K207" s="325">
        <f t="shared" si="29"/>
        <v>7.5269098931698617E-4</v>
      </c>
      <c r="L207" s="158"/>
      <c r="M207" s="158"/>
      <c r="N207" s="158"/>
      <c r="O207" s="346"/>
    </row>
    <row r="208" spans="2:15" x14ac:dyDescent="0.25">
      <c r="B208" s="342" t="s">
        <v>121</v>
      </c>
      <c r="C208" s="159">
        <v>119.71</v>
      </c>
      <c r="D208" s="343">
        <f>63/1000</f>
        <v>6.3E-2</v>
      </c>
      <c r="E208" s="158">
        <f t="shared" si="24"/>
        <v>3.1172453105244723E-3</v>
      </c>
      <c r="F208" s="161">
        <f t="shared" si="27"/>
        <v>334.62470830034965</v>
      </c>
      <c r="G208" s="161">
        <f t="shared" si="23"/>
        <v>335.36121514324077</v>
      </c>
      <c r="H208" s="164">
        <f t="shared" si="25"/>
        <v>0.73650684289111723</v>
      </c>
      <c r="I208" s="344">
        <f t="shared" si="28"/>
        <v>1.8103881481149223E-3</v>
      </c>
      <c r="J208" s="158">
        <f t="shared" si="26"/>
        <v>42.842455490852089</v>
      </c>
      <c r="K208" s="325">
        <f t="shared" si="29"/>
        <v>1.2290368824058328E-3</v>
      </c>
      <c r="L208" s="158"/>
      <c r="M208" s="158"/>
      <c r="N208" s="158"/>
      <c r="O208" s="346"/>
    </row>
    <row r="209" spans="2:15" x14ac:dyDescent="0.25">
      <c r="B209" s="342" t="s">
        <v>122</v>
      </c>
      <c r="C209" s="159">
        <v>283.68</v>
      </c>
      <c r="D209" s="343">
        <f>75/1000</f>
        <v>7.4999999999999997E-2</v>
      </c>
      <c r="E209" s="158">
        <f t="shared" si="24"/>
        <v>4.4178646691106467E-3</v>
      </c>
      <c r="F209" s="161">
        <f t="shared" si="27"/>
        <v>335.36121514324077</v>
      </c>
      <c r="G209" s="161">
        <f t="shared" si="23"/>
        <v>335.8208012925154</v>
      </c>
      <c r="H209" s="164">
        <f t="shared" si="25"/>
        <v>0.45958614927462804</v>
      </c>
      <c r="I209" s="344">
        <f t="shared" si="28"/>
        <v>1.361680096362192E-3</v>
      </c>
      <c r="J209" s="158">
        <f t="shared" si="26"/>
        <v>94.91625013611268</v>
      </c>
      <c r="K209" s="325">
        <f t="shared" si="29"/>
        <v>1.481419858400164E-3</v>
      </c>
      <c r="L209" s="158"/>
      <c r="M209" s="158"/>
      <c r="N209" s="158"/>
      <c r="O209" s="346"/>
    </row>
    <row r="210" spans="2:15" x14ac:dyDescent="0.25">
      <c r="B210" s="342" t="s">
        <v>112</v>
      </c>
      <c r="C210" s="159">
        <v>401.36</v>
      </c>
      <c r="D210" s="343">
        <f>110/1000</f>
        <v>0.11</v>
      </c>
      <c r="E210" s="158">
        <f>+PI()*D210^2/4</f>
        <v>9.5033177771091243E-3</v>
      </c>
      <c r="F210" s="161">
        <f>+G203</f>
        <v>335.24026149542493</v>
      </c>
      <c r="G210" s="161">
        <f>+G206</f>
        <v>335.31760865660999</v>
      </c>
      <c r="H210" s="164">
        <f t="shared" si="25"/>
        <v>7.7347161185059576E-2</v>
      </c>
      <c r="I210" s="344">
        <f t="shared" si="28"/>
        <v>1.141728860159308E-3</v>
      </c>
      <c r="J210" s="158">
        <f t="shared" si="26"/>
        <v>105.13998892255937</v>
      </c>
      <c r="K210" s="325">
        <f t="shared" si="29"/>
        <v>7.3805479261716267E-3</v>
      </c>
      <c r="L210" s="158"/>
      <c r="M210" s="158"/>
      <c r="N210" s="158"/>
      <c r="O210" s="346"/>
    </row>
    <row r="211" spans="2:15" x14ac:dyDescent="0.25">
      <c r="B211" s="342" t="s">
        <v>113</v>
      </c>
      <c r="C211" s="159">
        <v>184.94</v>
      </c>
      <c r="D211" s="343">
        <f>110/1000</f>
        <v>0.11</v>
      </c>
      <c r="E211" s="158">
        <f>+PI()*D211^2/4</f>
        <v>9.5033177771091243E-3</v>
      </c>
      <c r="F211" s="161">
        <f>+G210</f>
        <v>335.31760865660999</v>
      </c>
      <c r="G211" s="161">
        <f>+G209</f>
        <v>335.8208012925154</v>
      </c>
      <c r="H211" s="164">
        <f t="shared" si="25"/>
        <v>0.50319263590540686</v>
      </c>
      <c r="I211" s="344">
        <f t="shared" si="28"/>
        <v>5.1216995809230765E-3</v>
      </c>
      <c r="J211" s="158">
        <f t="shared" si="26"/>
        <v>33.99034568439221</v>
      </c>
      <c r="K211" s="325">
        <f t="shared" si="29"/>
        <v>5.089203632429434E-3</v>
      </c>
      <c r="L211" s="158"/>
      <c r="M211" s="158"/>
      <c r="N211" s="158"/>
      <c r="O211" s="346"/>
    </row>
    <row r="212" spans="2:15" x14ac:dyDescent="0.25">
      <c r="B212" s="342" t="s">
        <v>170</v>
      </c>
      <c r="C212" s="159">
        <v>372.26</v>
      </c>
      <c r="D212" s="343">
        <f>110/1000</f>
        <v>0.11</v>
      </c>
      <c r="E212" s="158">
        <f>+PI()*D212^2/4</f>
        <v>9.5033177771091243E-3</v>
      </c>
      <c r="F212" s="161">
        <f>+F202</f>
        <v>339.29610096713299</v>
      </c>
      <c r="G212" s="161">
        <f>+G211</f>
        <v>335.8208012925154</v>
      </c>
      <c r="H212" s="164">
        <f t="shared" si="25"/>
        <v>3.4752996746175882</v>
      </c>
      <c r="I212" s="344">
        <f t="shared" si="28"/>
        <v>1.0197394592960637E-2</v>
      </c>
      <c r="J212" s="158">
        <f t="shared" si="26"/>
        <v>59.219306391488232</v>
      </c>
      <c r="K212" s="325">
        <f t="shared" si="29"/>
        <v>1.4671244997142194E-3</v>
      </c>
      <c r="L212" s="158"/>
      <c r="M212" s="158"/>
      <c r="N212" s="158"/>
      <c r="O212" s="346"/>
    </row>
    <row r="213" spans="2:15" x14ac:dyDescent="0.25">
      <c r="B213" s="347"/>
      <c r="C213" s="158"/>
      <c r="D213" s="158"/>
      <c r="E213" s="158"/>
      <c r="F213" s="158"/>
      <c r="G213" s="158"/>
      <c r="H213" s="158"/>
      <c r="I213" s="158"/>
      <c r="J213" s="158"/>
      <c r="K213" s="158"/>
      <c r="L213" s="158"/>
      <c r="M213" s="158"/>
      <c r="N213" s="158"/>
      <c r="O213" s="346"/>
    </row>
    <row r="214" spans="2:15" x14ac:dyDescent="0.25">
      <c r="B214" s="348" t="s">
        <v>151</v>
      </c>
      <c r="C214" s="159" t="s">
        <v>189</v>
      </c>
      <c r="D214" s="159" t="s">
        <v>174</v>
      </c>
      <c r="E214" s="159" t="s">
        <v>175</v>
      </c>
      <c r="F214" s="159" t="s">
        <v>176</v>
      </c>
      <c r="G214" s="159" t="s">
        <v>190</v>
      </c>
      <c r="H214" s="159" t="s">
        <v>95</v>
      </c>
      <c r="I214" s="158"/>
      <c r="J214" s="158"/>
      <c r="K214" s="158"/>
      <c r="L214" s="158"/>
      <c r="M214" s="158"/>
      <c r="N214" s="158"/>
      <c r="O214" s="346"/>
    </row>
    <row r="215" spans="2:15" x14ac:dyDescent="0.25">
      <c r="B215" s="342" t="s">
        <v>127</v>
      </c>
      <c r="C215" s="158">
        <f>-2.97/1000</f>
        <v>-2.97E-3</v>
      </c>
      <c r="D215" s="349" t="s">
        <v>191</v>
      </c>
      <c r="E215" s="325">
        <f>IF(O190&gt;F202,-I202,I202)</f>
        <v>1.0128840336110632E-2</v>
      </c>
      <c r="F215" s="325">
        <f>+K202</f>
        <v>1.766558102736861E-3</v>
      </c>
      <c r="G215" s="158"/>
      <c r="H215" s="158"/>
      <c r="I215" s="325"/>
      <c r="J215" s="158"/>
      <c r="K215" s="325"/>
      <c r="L215" s="158"/>
      <c r="M215" s="158"/>
      <c r="N215" s="158"/>
      <c r="O215" s="346"/>
    </row>
    <row r="216" spans="2:15" x14ac:dyDescent="0.25">
      <c r="B216" s="347"/>
      <c r="C216" s="158"/>
      <c r="D216" s="349" t="s">
        <v>138</v>
      </c>
      <c r="E216" s="325">
        <f>IF(O190&gt;O191,-I203,I203)</f>
        <v>-7.1596312753014306E-3</v>
      </c>
      <c r="F216" s="325">
        <f>+K203</f>
        <v>3.0107522269679052E-3</v>
      </c>
      <c r="G216" s="325">
        <f>-SUM(F215:F216)</f>
        <v>-4.777310329704766E-3</v>
      </c>
      <c r="H216" s="325">
        <f>+SUM(E215:E216)+C215</f>
        <v>-7.9093919079812822E-7</v>
      </c>
      <c r="I216" s="325"/>
      <c r="J216" s="158"/>
      <c r="K216" s="325"/>
      <c r="L216" s="158"/>
      <c r="M216" s="158"/>
      <c r="N216" s="158"/>
      <c r="O216" s="346"/>
    </row>
    <row r="217" spans="2:15" x14ac:dyDescent="0.25">
      <c r="B217" s="342" t="s">
        <v>128</v>
      </c>
      <c r="C217" s="158">
        <f>-3.73/1000</f>
        <v>-3.7299999999999998E-3</v>
      </c>
      <c r="D217" s="349" t="s">
        <v>192</v>
      </c>
      <c r="E217" s="325">
        <f>IF(O191&gt;O190,-I203,I203)</f>
        <v>7.1596312753014306E-3</v>
      </c>
      <c r="F217" s="325">
        <f>+K203</f>
        <v>3.0107522269679052E-3</v>
      </c>
      <c r="G217" s="158"/>
      <c r="H217" s="158"/>
      <c r="I217" s="325"/>
      <c r="J217" s="359"/>
      <c r="K217" s="325"/>
      <c r="L217" s="158"/>
      <c r="M217" s="158"/>
      <c r="N217" s="158"/>
      <c r="O217" s="346"/>
    </row>
    <row r="218" spans="2:15" x14ac:dyDescent="0.25">
      <c r="B218" s="347"/>
      <c r="C218" s="158"/>
      <c r="D218" s="349" t="s">
        <v>139</v>
      </c>
      <c r="E218" s="325">
        <f>IF(O191&gt;O192,-I204,I204)</f>
        <v>-2.4755322951164251E-3</v>
      </c>
      <c r="F218" s="325">
        <f>+K204</f>
        <v>6.9617712212696903E-3</v>
      </c>
      <c r="G218" s="158"/>
      <c r="H218" s="158"/>
      <c r="I218" s="325"/>
      <c r="J218" s="158"/>
      <c r="K218" s="325"/>
      <c r="L218" s="158"/>
      <c r="M218" s="158"/>
      <c r="N218" s="158"/>
      <c r="O218" s="346"/>
    </row>
    <row r="219" spans="2:15" x14ac:dyDescent="0.25">
      <c r="B219" s="347"/>
      <c r="C219" s="158"/>
      <c r="D219" s="349" t="s">
        <v>112</v>
      </c>
      <c r="E219" s="325">
        <f>IF(O191&gt;O194,-I210,I210)</f>
        <v>1.141728860159308E-3</v>
      </c>
      <c r="F219" s="325">
        <f>+K210</f>
        <v>7.3805479261716267E-3</v>
      </c>
      <c r="G219" s="325">
        <f>-SUM(F217:F219)</f>
        <v>-1.7353071374409224E-2</v>
      </c>
      <c r="H219" s="325">
        <f>+SUM(E217:E219)+C217</f>
        <v>2.0958278403443139E-3</v>
      </c>
      <c r="I219" s="325"/>
      <c r="J219" s="158"/>
      <c r="K219" s="325"/>
      <c r="L219" s="158"/>
      <c r="M219" s="158"/>
      <c r="N219" s="158"/>
      <c r="O219" s="346"/>
    </row>
    <row r="220" spans="2:15" x14ac:dyDescent="0.25">
      <c r="B220" s="342" t="s">
        <v>141</v>
      </c>
      <c r="C220" s="158">
        <f>-1.9/1000</f>
        <v>-1.9E-3</v>
      </c>
      <c r="D220" s="349" t="s">
        <v>193</v>
      </c>
      <c r="E220" s="325">
        <f>IF(O192&gt;O191,-I204,I204)</f>
        <v>2.4755322951164251E-3</v>
      </c>
      <c r="F220" s="325">
        <f>+K204</f>
        <v>6.9617712212696903E-3</v>
      </c>
      <c r="G220" s="158"/>
      <c r="H220" s="158"/>
      <c r="I220" s="325"/>
      <c r="J220" s="158"/>
      <c r="K220" s="325"/>
      <c r="L220" s="158"/>
      <c r="M220" s="158"/>
      <c r="N220" s="158"/>
      <c r="O220" s="346"/>
    </row>
    <row r="221" spans="2:15" x14ac:dyDescent="0.25">
      <c r="B221" s="347"/>
      <c r="C221" s="158"/>
      <c r="D221" s="349" t="s">
        <v>117</v>
      </c>
      <c r="E221" s="325">
        <f>IF(O192&gt;O193,-I205,I205)</f>
        <v>-5.4117310599043598E-4</v>
      </c>
      <c r="F221" s="325">
        <f>+K205</f>
        <v>2.0855326046598003E-3</v>
      </c>
      <c r="G221" s="325">
        <f>-SUM(F220:F221)</f>
        <v>-9.0473038259294911E-3</v>
      </c>
      <c r="H221" s="325">
        <f>+SUM(E220:E221)+C220</f>
        <v>3.4359189125989257E-5</v>
      </c>
      <c r="I221" s="325"/>
      <c r="J221" s="158"/>
      <c r="K221" s="325"/>
      <c r="L221" s="158"/>
      <c r="M221" s="158"/>
      <c r="N221" s="158"/>
      <c r="O221" s="346"/>
    </row>
    <row r="222" spans="2:15" x14ac:dyDescent="0.25">
      <c r="B222" s="342" t="s">
        <v>145</v>
      </c>
      <c r="C222" s="158">
        <f>-1.95/1000</f>
        <v>-1.9499999999999999E-3</v>
      </c>
      <c r="D222" s="349" t="s">
        <v>194</v>
      </c>
      <c r="E222" s="325">
        <f>IF(O193&gt;O192,-I205,I205)</f>
        <v>5.4117310599043598E-4</v>
      </c>
      <c r="F222" s="325">
        <f>+K205</f>
        <v>2.0855326046598003E-3</v>
      </c>
      <c r="G222" s="158"/>
      <c r="H222" s="158"/>
      <c r="I222" s="325"/>
      <c r="J222" s="158"/>
      <c r="K222" s="325"/>
      <c r="L222" s="158"/>
      <c r="M222" s="158"/>
      <c r="N222" s="158"/>
      <c r="O222" s="346"/>
    </row>
    <row r="223" spans="2:15" x14ac:dyDescent="0.25">
      <c r="B223" s="347"/>
      <c r="C223" s="158"/>
      <c r="D223" s="349" t="s">
        <v>118</v>
      </c>
      <c r="E223" s="325">
        <f>IF(O193&gt;O194,-I206,I206)</f>
        <v>1.3232318437977882E-3</v>
      </c>
      <c r="F223" s="325">
        <f>+K206</f>
        <v>1.7189898632359076E-3</v>
      </c>
      <c r="G223" s="325">
        <f>-SUM(F222:F223)</f>
        <v>-3.8045224678957077E-3</v>
      </c>
      <c r="H223" s="325">
        <f>+SUM(E222:E223)+C222</f>
        <v>-8.5595050211775651E-5</v>
      </c>
      <c r="I223" s="325"/>
      <c r="J223" s="158"/>
      <c r="K223" s="325"/>
      <c r="L223" s="158"/>
      <c r="M223" s="158"/>
      <c r="N223" s="158"/>
      <c r="O223" s="346"/>
    </row>
    <row r="224" spans="2:15" x14ac:dyDescent="0.25">
      <c r="B224" s="342" t="s">
        <v>146</v>
      </c>
      <c r="C224" s="158">
        <f>-4.52/1000</f>
        <v>-4.5199999999999997E-3</v>
      </c>
      <c r="D224" s="349" t="s">
        <v>119</v>
      </c>
      <c r="E224" s="325">
        <f>IF(O194&gt;O191,-I210,I210)</f>
        <v>-1.141728860159308E-3</v>
      </c>
      <c r="F224" s="325">
        <f>+K210</f>
        <v>7.3805479261716267E-3</v>
      </c>
      <c r="G224" s="158"/>
      <c r="H224" s="158"/>
      <c r="I224" s="325"/>
      <c r="J224" s="158"/>
      <c r="K224" s="325"/>
      <c r="L224" s="158"/>
      <c r="M224" s="158"/>
      <c r="N224" s="158"/>
      <c r="O224" s="346"/>
    </row>
    <row r="225" spans="2:15" x14ac:dyDescent="0.25">
      <c r="B225" s="347"/>
      <c r="C225" s="158"/>
      <c r="D225" s="349" t="s">
        <v>167</v>
      </c>
      <c r="E225" s="325">
        <f>IF(O194&gt;O193,-I206,I206)</f>
        <v>-1.3232318437977882E-3</v>
      </c>
      <c r="F225" s="325">
        <f>+K206</f>
        <v>1.7189898632359076E-3</v>
      </c>
      <c r="G225" s="158"/>
      <c r="H225" s="158"/>
      <c r="I225" s="325"/>
      <c r="J225" s="158"/>
      <c r="K225" s="325"/>
      <c r="L225" s="158"/>
      <c r="M225" s="158"/>
      <c r="N225" s="158"/>
      <c r="O225" s="346"/>
    </row>
    <row r="226" spans="2:15" x14ac:dyDescent="0.25">
      <c r="B226" s="347"/>
      <c r="C226" s="158"/>
      <c r="D226" s="349" t="s">
        <v>140</v>
      </c>
      <c r="E226" s="325">
        <f>IF(O194&gt;O195,-I207,I207)</f>
        <v>-1.0430797093033725E-3</v>
      </c>
      <c r="F226" s="325">
        <f>+K207</f>
        <v>7.5269098931698617E-4</v>
      </c>
      <c r="G226" s="158"/>
      <c r="H226" s="158"/>
      <c r="I226" s="325"/>
      <c r="J226" s="158"/>
      <c r="K226" s="325"/>
      <c r="L226" s="158"/>
      <c r="M226" s="158"/>
      <c r="N226" s="158"/>
      <c r="O226" s="346"/>
    </row>
    <row r="227" spans="2:15" x14ac:dyDescent="0.25">
      <c r="B227" s="347"/>
      <c r="C227" s="158"/>
      <c r="D227" s="349" t="s">
        <v>113</v>
      </c>
      <c r="E227" s="325">
        <f>IF(O194&gt;O197,-I211,I211)</f>
        <v>5.1216995809230765E-3</v>
      </c>
      <c r="F227" s="325">
        <f>+K211</f>
        <v>5.089203632429434E-3</v>
      </c>
      <c r="G227" s="325">
        <f>-SUM(F224:F227)</f>
        <v>-1.4941432411153954E-2</v>
      </c>
      <c r="H227" s="325">
        <f>+SUM(E224:E227)+C224</f>
        <v>-2.906340832337392E-3</v>
      </c>
      <c r="I227" s="325"/>
      <c r="J227" s="158"/>
      <c r="K227" s="325"/>
      <c r="L227" s="158"/>
      <c r="M227" s="158"/>
      <c r="N227" s="158"/>
      <c r="O227" s="346"/>
    </row>
    <row r="228" spans="2:15" x14ac:dyDescent="0.25">
      <c r="B228" s="342" t="s">
        <v>147</v>
      </c>
      <c r="C228" s="158">
        <f>-0.79/1000</f>
        <v>-7.9000000000000001E-4</v>
      </c>
      <c r="D228" s="349" t="s">
        <v>195</v>
      </c>
      <c r="E228" s="325">
        <f>IF(O195&gt;O194,-I207,I207)</f>
        <v>1.0430797093033725E-3</v>
      </c>
      <c r="F228" s="325">
        <f>+K207</f>
        <v>7.5269098931698617E-4</v>
      </c>
      <c r="G228" s="158"/>
      <c r="H228" s="158"/>
      <c r="I228" s="325"/>
      <c r="J228" s="158"/>
      <c r="K228" s="325"/>
      <c r="L228" s="158"/>
      <c r="M228" s="158"/>
      <c r="N228" s="158"/>
      <c r="O228" s="346"/>
    </row>
    <row r="229" spans="2:15" x14ac:dyDescent="0.25">
      <c r="B229" s="347"/>
      <c r="C229" s="158"/>
      <c r="D229" s="349" t="s">
        <v>121</v>
      </c>
      <c r="E229" s="325">
        <f>IF(O195&gt;O196,-I208,I208)</f>
        <v>1.8103881481149223E-3</v>
      </c>
      <c r="F229" s="325">
        <f>+K208</f>
        <v>1.2290368824058328E-3</v>
      </c>
      <c r="G229" s="325">
        <f>-SUM(F228:F229)</f>
        <v>-1.9817278717228189E-3</v>
      </c>
      <c r="H229" s="325">
        <f>+SUM(E228:E229)+C228</f>
        <v>2.0634678574182946E-3</v>
      </c>
      <c r="I229" s="325"/>
      <c r="J229" s="158"/>
      <c r="K229" s="325"/>
      <c r="L229" s="158"/>
      <c r="M229" s="158"/>
      <c r="N229" s="158"/>
      <c r="O229" s="346"/>
    </row>
    <row r="230" spans="2:15" x14ac:dyDescent="0.25">
      <c r="B230" s="342" t="s">
        <v>148</v>
      </c>
      <c r="C230" s="158">
        <f>-0.76/1000</f>
        <v>-7.6000000000000004E-4</v>
      </c>
      <c r="D230" s="349" t="s">
        <v>169</v>
      </c>
      <c r="E230" s="325">
        <f>IF(O196&gt;O195,-I208,I208)</f>
        <v>-1.8103881481149223E-3</v>
      </c>
      <c r="F230" s="325">
        <f>+K208</f>
        <v>1.2290368824058328E-3</v>
      </c>
      <c r="G230" s="158"/>
      <c r="H230" s="158"/>
      <c r="I230" s="325"/>
      <c r="J230" s="158"/>
      <c r="K230" s="325"/>
      <c r="L230" s="158"/>
      <c r="M230" s="158"/>
      <c r="N230" s="158"/>
      <c r="O230" s="346"/>
    </row>
    <row r="231" spans="2:15" x14ac:dyDescent="0.25">
      <c r="B231" s="347"/>
      <c r="C231" s="158"/>
      <c r="D231" s="349" t="s">
        <v>122</v>
      </c>
      <c r="E231" s="325">
        <f>IF(O196&gt;O197,-I209,I209)</f>
        <v>1.361680096362192E-3</v>
      </c>
      <c r="F231" s="325">
        <f>+K209</f>
        <v>1.481419858400164E-3</v>
      </c>
      <c r="G231" s="325">
        <f>-SUM(F230:F231)</f>
        <v>-2.7104567408059968E-3</v>
      </c>
      <c r="H231" s="325">
        <f>+SUM(E230:E231)+C230</f>
        <v>-1.2087080517527303E-3</v>
      </c>
      <c r="I231" s="325"/>
      <c r="J231" s="158"/>
      <c r="K231" s="325"/>
      <c r="L231" s="158"/>
      <c r="M231" s="158"/>
      <c r="N231" s="158"/>
      <c r="O231" s="346"/>
    </row>
    <row r="232" spans="2:15" x14ac:dyDescent="0.25">
      <c r="B232" s="342" t="s">
        <v>142</v>
      </c>
      <c r="C232" s="158">
        <f>-3.71/1000</f>
        <v>-3.7099999999999998E-3</v>
      </c>
      <c r="D232" s="349" t="s">
        <v>168</v>
      </c>
      <c r="E232" s="325">
        <f>IF(O197&gt;O194,-I211,I211)</f>
        <v>-5.1216995809230765E-3</v>
      </c>
      <c r="F232" s="325">
        <f>+K211</f>
        <v>5.089203632429434E-3</v>
      </c>
      <c r="G232" s="158"/>
      <c r="H232" s="158"/>
      <c r="I232" s="325"/>
      <c r="J232" s="158"/>
      <c r="K232" s="325"/>
      <c r="L232" s="158"/>
      <c r="M232" s="158"/>
      <c r="N232" s="158"/>
      <c r="O232" s="346"/>
    </row>
    <row r="233" spans="2:15" x14ac:dyDescent="0.25">
      <c r="B233" s="347"/>
      <c r="C233" s="158"/>
      <c r="D233" s="349" t="s">
        <v>171</v>
      </c>
      <c r="E233" s="325">
        <f>IF(O197&gt;O196,-I209,I209)</f>
        <v>-1.361680096362192E-3</v>
      </c>
      <c r="F233" s="325">
        <f>+K209</f>
        <v>1.481419858400164E-3</v>
      </c>
      <c r="G233" s="158"/>
      <c r="H233" s="158"/>
      <c r="I233" s="325"/>
      <c r="J233" s="158"/>
      <c r="K233" s="325"/>
      <c r="L233" s="158"/>
      <c r="M233" s="158"/>
      <c r="N233" s="158"/>
      <c r="O233" s="346"/>
    </row>
    <row r="234" spans="2:15" x14ac:dyDescent="0.25">
      <c r="B234" s="347"/>
      <c r="C234" s="158"/>
      <c r="D234" s="349" t="s">
        <v>114</v>
      </c>
      <c r="E234" s="325">
        <f>IF(O197&gt;F212,-I212,I212)</f>
        <v>1.0197394592960637E-2</v>
      </c>
      <c r="F234" s="325">
        <f>+K212</f>
        <v>1.4671244997142194E-3</v>
      </c>
      <c r="G234" s="325">
        <f>-SUM(F232:F234)</f>
        <v>-8.0377479905438167E-3</v>
      </c>
      <c r="H234" s="325">
        <f>+SUM(E232:E234)+C232</f>
        <v>4.014915675368963E-6</v>
      </c>
      <c r="I234" s="325"/>
      <c r="J234" s="158"/>
      <c r="K234" s="325"/>
      <c r="L234" s="158"/>
      <c r="M234" s="158"/>
      <c r="N234" s="158"/>
      <c r="O234" s="346"/>
    </row>
    <row r="235" spans="2:15" x14ac:dyDescent="0.25">
      <c r="B235" s="347"/>
      <c r="C235" s="158"/>
      <c r="D235" s="158"/>
      <c r="E235" s="158"/>
      <c r="F235" s="158"/>
      <c r="G235" s="158"/>
      <c r="H235" s="158"/>
      <c r="I235" s="158"/>
      <c r="J235" s="158"/>
      <c r="K235" s="158"/>
      <c r="L235" s="158"/>
      <c r="M235" s="158"/>
      <c r="N235" s="158"/>
      <c r="O235" s="346"/>
    </row>
    <row r="236" spans="2:15" x14ac:dyDescent="0.25">
      <c r="B236" s="347"/>
      <c r="C236" s="158"/>
      <c r="D236" s="158">
        <v>2</v>
      </c>
      <c r="E236" s="158">
        <v>3</v>
      </c>
      <c r="F236" s="158">
        <v>4</v>
      </c>
      <c r="G236" s="158">
        <v>5</v>
      </c>
      <c r="H236" s="158">
        <v>6</v>
      </c>
      <c r="I236" s="158">
        <v>7</v>
      </c>
      <c r="J236" s="158">
        <v>8</v>
      </c>
      <c r="K236" s="158">
        <v>9</v>
      </c>
      <c r="L236" s="158"/>
      <c r="M236" s="158"/>
      <c r="N236" s="158"/>
      <c r="O236" s="346"/>
    </row>
    <row r="237" spans="2:15" x14ac:dyDescent="0.25">
      <c r="B237" s="347"/>
      <c r="C237" s="158">
        <v>2</v>
      </c>
      <c r="D237" s="324">
        <f>+G216</f>
        <v>-4.777310329704766E-3</v>
      </c>
      <c r="E237" s="325">
        <f>+F216</f>
        <v>3.0107522269679052E-3</v>
      </c>
      <c r="F237" s="158">
        <v>0</v>
      </c>
      <c r="G237" s="158">
        <v>0</v>
      </c>
      <c r="H237" s="158">
        <v>0</v>
      </c>
      <c r="I237" s="158">
        <v>0</v>
      </c>
      <c r="J237" s="158">
        <v>0</v>
      </c>
      <c r="K237" s="326">
        <v>0</v>
      </c>
      <c r="L237" s="158"/>
      <c r="M237" s="328" t="s">
        <v>196</v>
      </c>
      <c r="N237" s="159" t="s">
        <v>204</v>
      </c>
      <c r="O237" s="353">
        <f>-H216</f>
        <v>7.9093919079812822E-7</v>
      </c>
    </row>
    <row r="238" spans="2:15" x14ac:dyDescent="0.25">
      <c r="B238" s="347"/>
      <c r="C238" s="158">
        <v>3</v>
      </c>
      <c r="D238" s="324">
        <f>+F217</f>
        <v>3.0107522269679052E-3</v>
      </c>
      <c r="E238" s="325">
        <f>+G219</f>
        <v>-1.7353071374409224E-2</v>
      </c>
      <c r="F238" s="325">
        <f>+F218</f>
        <v>6.9617712212696903E-3</v>
      </c>
      <c r="G238" s="158">
        <v>0</v>
      </c>
      <c r="H238" s="325">
        <f>+F219</f>
        <v>7.3805479261716267E-3</v>
      </c>
      <c r="I238" s="158">
        <v>0</v>
      </c>
      <c r="J238" s="158">
        <v>0</v>
      </c>
      <c r="K238" s="326">
        <v>0</v>
      </c>
      <c r="L238" s="158"/>
      <c r="M238" s="328" t="s">
        <v>197</v>
      </c>
      <c r="N238" s="159" t="s">
        <v>204</v>
      </c>
      <c r="O238" s="353">
        <f>-H219</f>
        <v>-2.0958278403443139E-3</v>
      </c>
    </row>
    <row r="239" spans="2:15" x14ac:dyDescent="0.25">
      <c r="B239" s="347"/>
      <c r="C239" s="158">
        <v>4</v>
      </c>
      <c r="D239" s="157">
        <v>0</v>
      </c>
      <c r="E239" s="325">
        <f>+F220</f>
        <v>6.9617712212696903E-3</v>
      </c>
      <c r="F239" s="325">
        <f>+G221</f>
        <v>-9.0473038259294911E-3</v>
      </c>
      <c r="G239" s="325">
        <f>+F221</f>
        <v>2.0855326046598003E-3</v>
      </c>
      <c r="H239" s="158">
        <v>0</v>
      </c>
      <c r="I239" s="158">
        <v>0</v>
      </c>
      <c r="J239" s="158">
        <v>0</v>
      </c>
      <c r="K239" s="326">
        <v>0</v>
      </c>
      <c r="L239" s="158"/>
      <c r="M239" s="328" t="s">
        <v>198</v>
      </c>
      <c r="N239" s="159" t="s">
        <v>204</v>
      </c>
      <c r="O239" s="353">
        <f>-H221</f>
        <v>-3.4359189125989257E-5</v>
      </c>
    </row>
    <row r="240" spans="2:15" x14ac:dyDescent="0.25">
      <c r="B240" s="347"/>
      <c r="C240" s="158">
        <v>5</v>
      </c>
      <c r="D240" s="157">
        <v>0</v>
      </c>
      <c r="E240" s="158">
        <v>0</v>
      </c>
      <c r="F240" s="325">
        <f>+F222</f>
        <v>2.0855326046598003E-3</v>
      </c>
      <c r="G240" s="325">
        <f>+G223</f>
        <v>-3.8045224678957077E-3</v>
      </c>
      <c r="H240" s="325">
        <f>+F223</f>
        <v>1.7189898632359076E-3</v>
      </c>
      <c r="I240" s="158">
        <v>0</v>
      </c>
      <c r="J240" s="158">
        <v>0</v>
      </c>
      <c r="K240" s="326">
        <v>0</v>
      </c>
      <c r="L240" s="158"/>
      <c r="M240" s="328" t="s">
        <v>199</v>
      </c>
      <c r="N240" s="159" t="s">
        <v>204</v>
      </c>
      <c r="O240" s="353">
        <f>-H223</f>
        <v>8.5595050211775651E-5</v>
      </c>
    </row>
    <row r="241" spans="2:15" x14ac:dyDescent="0.25">
      <c r="B241" s="347"/>
      <c r="C241" s="158">
        <v>6</v>
      </c>
      <c r="D241" s="157">
        <v>0</v>
      </c>
      <c r="E241" s="325">
        <f>+F224</f>
        <v>7.3805479261716267E-3</v>
      </c>
      <c r="F241" s="158">
        <v>0</v>
      </c>
      <c r="G241" s="325">
        <f>+F225</f>
        <v>1.7189898632359076E-3</v>
      </c>
      <c r="H241" s="325">
        <f>+G227</f>
        <v>-1.4941432411153954E-2</v>
      </c>
      <c r="I241" s="325">
        <f>+F226</f>
        <v>7.5269098931698617E-4</v>
      </c>
      <c r="J241" s="158">
        <v>0</v>
      </c>
      <c r="K241" s="327">
        <f>+F227</f>
        <v>5.089203632429434E-3</v>
      </c>
      <c r="L241" s="158"/>
      <c r="M241" s="328" t="s">
        <v>200</v>
      </c>
      <c r="N241" s="159" t="s">
        <v>204</v>
      </c>
      <c r="O241" s="353">
        <f>-H227</f>
        <v>2.906340832337392E-3</v>
      </c>
    </row>
    <row r="242" spans="2:15" x14ac:dyDescent="0.25">
      <c r="B242" s="347"/>
      <c r="C242" s="158">
        <v>7</v>
      </c>
      <c r="D242" s="157">
        <v>0</v>
      </c>
      <c r="E242" s="158">
        <v>0</v>
      </c>
      <c r="F242" s="158">
        <v>0</v>
      </c>
      <c r="G242" s="158">
        <v>0</v>
      </c>
      <c r="H242" s="325">
        <f>+F228</f>
        <v>7.5269098931698617E-4</v>
      </c>
      <c r="I242" s="325">
        <f>+G229</f>
        <v>-1.9817278717228189E-3</v>
      </c>
      <c r="J242" s="325">
        <f>+F229</f>
        <v>1.2290368824058328E-3</v>
      </c>
      <c r="K242" s="326">
        <v>0</v>
      </c>
      <c r="L242" s="158"/>
      <c r="M242" s="328" t="s">
        <v>201</v>
      </c>
      <c r="N242" s="159" t="s">
        <v>204</v>
      </c>
      <c r="O242" s="353">
        <f>-H229</f>
        <v>-2.0634678574182946E-3</v>
      </c>
    </row>
    <row r="243" spans="2:15" x14ac:dyDescent="0.25">
      <c r="B243" s="347"/>
      <c r="C243" s="158">
        <v>8</v>
      </c>
      <c r="D243" s="157">
        <v>0</v>
      </c>
      <c r="E243" s="158">
        <v>0</v>
      </c>
      <c r="F243" s="158">
        <v>0</v>
      </c>
      <c r="G243" s="158">
        <v>0</v>
      </c>
      <c r="H243" s="158">
        <v>0</v>
      </c>
      <c r="I243" s="325">
        <f>+F230</f>
        <v>1.2290368824058328E-3</v>
      </c>
      <c r="J243" s="325">
        <f>+G231</f>
        <v>-2.7104567408059968E-3</v>
      </c>
      <c r="K243" s="327">
        <f>+F231</f>
        <v>1.481419858400164E-3</v>
      </c>
      <c r="L243" s="158"/>
      <c r="M243" s="328" t="s">
        <v>202</v>
      </c>
      <c r="N243" s="159" t="s">
        <v>204</v>
      </c>
      <c r="O243" s="353">
        <f>-H231</f>
        <v>1.2087080517527303E-3</v>
      </c>
    </row>
    <row r="244" spans="2:15" x14ac:dyDescent="0.25">
      <c r="B244" s="347"/>
      <c r="C244" s="158">
        <v>9</v>
      </c>
      <c r="D244" s="157">
        <v>0</v>
      </c>
      <c r="E244" s="158">
        <v>0</v>
      </c>
      <c r="F244" s="158">
        <v>0</v>
      </c>
      <c r="G244" s="158">
        <v>0</v>
      </c>
      <c r="H244" s="325">
        <f>+F232</f>
        <v>5.089203632429434E-3</v>
      </c>
      <c r="I244" s="158">
        <v>0</v>
      </c>
      <c r="J244" s="325">
        <f>+F233</f>
        <v>1.481419858400164E-3</v>
      </c>
      <c r="K244" s="327">
        <f>+G234</f>
        <v>-8.0377479905438167E-3</v>
      </c>
      <c r="L244" s="158"/>
      <c r="M244" s="328" t="s">
        <v>203</v>
      </c>
      <c r="N244" s="159" t="s">
        <v>204</v>
      </c>
      <c r="O244" s="353">
        <f>-H234</f>
        <v>-4.014915675368963E-6</v>
      </c>
    </row>
    <row r="245" spans="2:15" x14ac:dyDescent="0.25">
      <c r="B245" s="347"/>
      <c r="C245" s="158"/>
      <c r="D245" s="158"/>
      <c r="E245" s="158"/>
      <c r="F245" s="158"/>
      <c r="G245" s="158"/>
      <c r="H245" s="158"/>
      <c r="I245" s="158"/>
      <c r="J245" s="158"/>
      <c r="K245" s="158"/>
      <c r="L245" s="158"/>
      <c r="M245" s="158"/>
      <c r="N245" s="158"/>
      <c r="O245" s="346"/>
    </row>
    <row r="246" spans="2:15" x14ac:dyDescent="0.25">
      <c r="B246" s="347"/>
      <c r="C246" s="158"/>
      <c r="D246" s="329">
        <f t="array" ref="D246:K253">+MINVERSE(D237:K244)</f>
        <v>-396.10579224705248</v>
      </c>
      <c r="E246" s="330">
        <v>-296.37785699037062</v>
      </c>
      <c r="F246" s="330">
        <v>-292.01811460768494</v>
      </c>
      <c r="G246" s="330">
        <v>-277.46474393195649</v>
      </c>
      <c r="H246" s="330">
        <v>-259.80813658303555</v>
      </c>
      <c r="I246" s="330">
        <v>-233.79933406822462</v>
      </c>
      <c r="J246" s="330">
        <v>-217.8709338907604</v>
      </c>
      <c r="K246" s="331">
        <v>-204.65618509094028</v>
      </c>
      <c r="L246" s="158"/>
      <c r="M246" s="159" t="s">
        <v>196</v>
      </c>
      <c r="N246" s="159" t="s">
        <v>204</v>
      </c>
      <c r="O246" s="360">
        <f t="array" ref="O246:O253">+MMULT(D246:K253,O237:O244)</f>
        <v>7.1953305586132138E-2</v>
      </c>
    </row>
    <row r="247" spans="2:15" x14ac:dyDescent="0.25">
      <c r="B247" s="347"/>
      <c r="C247" s="158"/>
      <c r="D247" s="332">
        <v>-296.37785699037067</v>
      </c>
      <c r="E247" s="158">
        <v>-470.27748913160667</v>
      </c>
      <c r="F247" s="158">
        <v>-463.35966901572431</v>
      </c>
      <c r="G247" s="158">
        <v>-440.2671118008123</v>
      </c>
      <c r="H247" s="158">
        <v>-412.25049458469215</v>
      </c>
      <c r="I247" s="158">
        <v>-370.98103381528495</v>
      </c>
      <c r="J247" s="158">
        <v>-345.70664888853014</v>
      </c>
      <c r="K247" s="333">
        <v>-324.73814959444752</v>
      </c>
      <c r="L247" s="158"/>
      <c r="M247" s="159" t="s">
        <v>197</v>
      </c>
      <c r="N247" s="159" t="s">
        <v>204</v>
      </c>
      <c r="O247" s="360">
        <v>0.11443459416479716</v>
      </c>
    </row>
    <row r="248" spans="2:15" x14ac:dyDescent="0.25">
      <c r="B248" s="347"/>
      <c r="C248" s="158"/>
      <c r="D248" s="332">
        <v>-292.01811460768494</v>
      </c>
      <c r="E248" s="158">
        <v>-463.35966901572431</v>
      </c>
      <c r="F248" s="158">
        <v>-584.57810873657263</v>
      </c>
      <c r="G248" s="158">
        <v>-509.72674725922582</v>
      </c>
      <c r="H248" s="158">
        <v>-418.91471968256269</v>
      </c>
      <c r="I248" s="158">
        <v>-376.97811847342808</v>
      </c>
      <c r="J248" s="158">
        <v>-351.29516110691958</v>
      </c>
      <c r="K248" s="333">
        <v>-329.98769605998552</v>
      </c>
      <c r="L248" s="158"/>
      <c r="M248" s="159" t="s">
        <v>198</v>
      </c>
      <c r="N248" s="159" t="s">
        <v>204</v>
      </c>
      <c r="O248" s="360">
        <v>8.4431527456894098E-2</v>
      </c>
    </row>
    <row r="249" spans="2:15" x14ac:dyDescent="0.25">
      <c r="B249" s="347"/>
      <c r="C249" s="158"/>
      <c r="D249" s="332">
        <v>-277.46474393195649</v>
      </c>
      <c r="E249" s="158">
        <v>-440.26711180081224</v>
      </c>
      <c r="F249" s="158">
        <v>-509.72674725922582</v>
      </c>
      <c r="G249" s="158">
        <v>-741.59178264338721</v>
      </c>
      <c r="H249" s="158">
        <v>-441.16074470022772</v>
      </c>
      <c r="I249" s="158">
        <v>-396.99714444851668</v>
      </c>
      <c r="J249" s="158">
        <v>-369.95032067851702</v>
      </c>
      <c r="K249" s="333">
        <v>-347.51134513976655</v>
      </c>
      <c r="L249" s="158"/>
      <c r="M249" s="159" t="s">
        <v>199</v>
      </c>
      <c r="N249" s="159" t="s">
        <v>204</v>
      </c>
      <c r="O249" s="360">
        <v>-3.2197517296201052E-2</v>
      </c>
    </row>
    <row r="250" spans="2:15" x14ac:dyDescent="0.25">
      <c r="B250" s="347"/>
      <c r="C250" s="158"/>
      <c r="D250" s="332">
        <v>-259.80813658303555</v>
      </c>
      <c r="E250" s="158">
        <v>-412.25049458469209</v>
      </c>
      <c r="F250" s="158">
        <v>-418.91471968256263</v>
      </c>
      <c r="G250" s="158">
        <v>-441.16074470022778</v>
      </c>
      <c r="H250" s="158">
        <v>-468.15032241133889</v>
      </c>
      <c r="I250" s="158">
        <v>-421.28485682977862</v>
      </c>
      <c r="J250" s="158">
        <v>-392.58334741345027</v>
      </c>
      <c r="K250" s="333">
        <v>-368.77158773346275</v>
      </c>
      <c r="L250" s="158"/>
      <c r="M250" s="159" t="s">
        <v>200</v>
      </c>
      <c r="N250" s="159" t="s">
        <v>204</v>
      </c>
      <c r="O250" s="360">
        <v>-0.1239017376889755</v>
      </c>
    </row>
    <row r="251" spans="2:15" x14ac:dyDescent="0.25">
      <c r="B251" s="350"/>
      <c r="C251" s="142"/>
      <c r="D251" s="334">
        <v>-233.79933406822462</v>
      </c>
      <c r="E251" s="142">
        <v>-370.98103381528489</v>
      </c>
      <c r="F251" s="142">
        <v>-376.97811847342797</v>
      </c>
      <c r="G251" s="142">
        <v>-396.99714444851668</v>
      </c>
      <c r="H251" s="142">
        <v>-421.28485682977862</v>
      </c>
      <c r="I251" s="142">
        <v>-1113.3242446774805</v>
      </c>
      <c r="J251" s="142">
        <v>-723.50015121598881</v>
      </c>
      <c r="K251" s="335">
        <v>-400.08867148059664</v>
      </c>
      <c r="L251" s="142"/>
      <c r="M251" s="159" t="s">
        <v>201</v>
      </c>
      <c r="N251" s="159" t="s">
        <v>204</v>
      </c>
      <c r="O251" s="361">
        <v>0.9563164061959436</v>
      </c>
    </row>
    <row r="252" spans="2:15" x14ac:dyDescent="0.25">
      <c r="B252" s="350"/>
      <c r="C252" s="142"/>
      <c r="D252" s="334">
        <v>-217.87093389076037</v>
      </c>
      <c r="E252" s="142">
        <v>-345.70664888853008</v>
      </c>
      <c r="F252" s="142">
        <v>-351.29516110691952</v>
      </c>
      <c r="G252" s="142">
        <v>-369.95032067851702</v>
      </c>
      <c r="H252" s="142">
        <v>-392.58334741345027</v>
      </c>
      <c r="I252" s="142">
        <v>-723.50015121598858</v>
      </c>
      <c r="J252" s="142">
        <v>-926.161356914046</v>
      </c>
      <c r="K252" s="335">
        <v>-419.26798748453206</v>
      </c>
      <c r="L252" s="142"/>
      <c r="M252" s="159" t="s">
        <v>202</v>
      </c>
      <c r="N252" s="159" t="s">
        <v>204</v>
      </c>
      <c r="O252" s="361">
        <v>-6.1063472243302795E-2</v>
      </c>
    </row>
    <row r="253" spans="2:15" x14ac:dyDescent="0.25">
      <c r="B253" s="350"/>
      <c r="C253" s="142"/>
      <c r="D253" s="336">
        <v>-204.65618509094028</v>
      </c>
      <c r="E253" s="337">
        <v>-324.73814959444752</v>
      </c>
      <c r="F253" s="337">
        <v>-329.98769605998547</v>
      </c>
      <c r="G253" s="337">
        <v>-347.51134513976655</v>
      </c>
      <c r="H253" s="337">
        <v>-368.77158773346275</v>
      </c>
      <c r="I253" s="337">
        <v>-400.08867148059664</v>
      </c>
      <c r="J253" s="337">
        <v>-419.26798748453206</v>
      </c>
      <c r="K253" s="338">
        <v>-435.1798079009327</v>
      </c>
      <c r="L253" s="142"/>
      <c r="M253" s="159" t="s">
        <v>203</v>
      </c>
      <c r="N253" s="159" t="s">
        <v>204</v>
      </c>
      <c r="O253" s="361">
        <v>-8.9204948834339687E-2</v>
      </c>
    </row>
    <row r="254" spans="2:15" x14ac:dyDescent="0.25">
      <c r="B254" s="350"/>
      <c r="C254" s="142"/>
      <c r="D254" s="142"/>
      <c r="E254" s="142"/>
      <c r="F254" s="142"/>
      <c r="G254" s="142"/>
      <c r="H254" s="142"/>
      <c r="I254" s="142"/>
      <c r="J254" s="142"/>
      <c r="K254" s="142"/>
      <c r="L254" s="142"/>
      <c r="M254" s="142"/>
      <c r="N254" s="159"/>
      <c r="O254" s="345"/>
    </row>
    <row r="255" spans="2:15" x14ac:dyDescent="0.25">
      <c r="B255" s="347"/>
      <c r="C255" s="158"/>
      <c r="D255" s="158"/>
      <c r="E255" s="158"/>
      <c r="F255" s="158"/>
      <c r="G255" s="158"/>
      <c r="H255" s="158"/>
      <c r="I255" s="158"/>
      <c r="J255" s="158"/>
      <c r="K255" s="158"/>
      <c r="L255" s="158"/>
      <c r="M255" s="159" t="s">
        <v>205</v>
      </c>
      <c r="N255" s="159" t="s">
        <v>204</v>
      </c>
      <c r="O255" s="354">
        <f t="shared" ref="O255:O262" si="30">+O190+O246</f>
        <v>336.50122517708439</v>
      </c>
    </row>
    <row r="256" spans="2:15" x14ac:dyDescent="0.25">
      <c r="B256" s="347"/>
      <c r="C256" s="158"/>
      <c r="D256" s="158"/>
      <c r="E256" s="158"/>
      <c r="F256" s="158"/>
      <c r="G256" s="158"/>
      <c r="H256" s="158"/>
      <c r="I256" s="158"/>
      <c r="J256" s="158"/>
      <c r="K256" s="158"/>
      <c r="L256" s="158"/>
      <c r="M256" s="159" t="s">
        <v>206</v>
      </c>
      <c r="N256" s="159" t="s">
        <v>204</v>
      </c>
      <c r="O256" s="354">
        <f t="shared" si="30"/>
        <v>335.35469608958971</v>
      </c>
    </row>
    <row r="257" spans="2:15" x14ac:dyDescent="0.25">
      <c r="B257" s="347"/>
      <c r="C257" s="158"/>
      <c r="D257" s="158"/>
      <c r="E257" s="158"/>
      <c r="F257" s="158"/>
      <c r="G257" s="158"/>
      <c r="H257" s="158"/>
      <c r="I257" s="158"/>
      <c r="J257" s="158"/>
      <c r="K257" s="158"/>
      <c r="L257" s="158"/>
      <c r="M257" s="159" t="s">
        <v>207</v>
      </c>
      <c r="N257" s="159" t="s">
        <v>204</v>
      </c>
      <c r="O257" s="354">
        <f t="shared" si="30"/>
        <v>335.14689830538572</v>
      </c>
    </row>
    <row r="258" spans="2:15" x14ac:dyDescent="0.25">
      <c r="B258" s="347"/>
      <c r="C258" s="158"/>
      <c r="D258" s="158"/>
      <c r="E258" s="158"/>
      <c r="F258" s="158"/>
      <c r="G258" s="158"/>
      <c r="H258" s="158"/>
      <c r="I258" s="158"/>
      <c r="J258" s="158"/>
      <c r="K258" s="158"/>
      <c r="L258" s="158"/>
      <c r="M258" s="159" t="s">
        <v>208</v>
      </c>
      <c r="N258" s="159" t="s">
        <v>204</v>
      </c>
      <c r="O258" s="354">
        <f t="shared" si="30"/>
        <v>334.90052468009208</v>
      </c>
    </row>
    <row r="259" spans="2:15" x14ac:dyDescent="0.25">
      <c r="B259" s="347"/>
      <c r="C259" s="158"/>
      <c r="D259" s="158"/>
      <c r="E259" s="158"/>
      <c r="F259" s="158"/>
      <c r="G259" s="158"/>
      <c r="H259" s="158"/>
      <c r="I259" s="158"/>
      <c r="J259" s="158"/>
      <c r="K259" s="158"/>
      <c r="L259" s="158"/>
      <c r="M259" s="159" t="s">
        <v>209</v>
      </c>
      <c r="N259" s="159" t="s">
        <v>204</v>
      </c>
      <c r="O259" s="354">
        <f t="shared" si="30"/>
        <v>335.19370691892101</v>
      </c>
    </row>
    <row r="260" spans="2:15" x14ac:dyDescent="0.25">
      <c r="B260" s="347"/>
      <c r="C260" s="158"/>
      <c r="D260" s="158"/>
      <c r="E260" s="158"/>
      <c r="F260" s="158"/>
      <c r="G260" s="158"/>
      <c r="H260" s="158"/>
      <c r="I260" s="158"/>
      <c r="J260" s="158"/>
      <c r="K260" s="158"/>
      <c r="L260" s="158"/>
      <c r="M260" s="159" t="s">
        <v>210</v>
      </c>
      <c r="N260" s="159" t="s">
        <v>204</v>
      </c>
      <c r="O260" s="354">
        <f t="shared" si="30"/>
        <v>335.58102470654558</v>
      </c>
    </row>
    <row r="261" spans="2:15" x14ac:dyDescent="0.25">
      <c r="B261" s="347"/>
      <c r="C261" s="158"/>
      <c r="D261" s="158"/>
      <c r="E261" s="158"/>
      <c r="F261" s="158"/>
      <c r="G261" s="158"/>
      <c r="H261" s="158"/>
      <c r="I261" s="158"/>
      <c r="J261" s="158"/>
      <c r="K261" s="158"/>
      <c r="L261" s="158"/>
      <c r="M261" s="159" t="s">
        <v>211</v>
      </c>
      <c r="N261" s="159" t="s">
        <v>204</v>
      </c>
      <c r="O261" s="354">
        <f t="shared" si="30"/>
        <v>335.30015167099748</v>
      </c>
    </row>
    <row r="262" spans="2:15" ht="15.75" thickBot="1" x14ac:dyDescent="0.3">
      <c r="B262" s="355"/>
      <c r="C262" s="356"/>
      <c r="D262" s="356"/>
      <c r="E262" s="356"/>
      <c r="F262" s="356"/>
      <c r="G262" s="356"/>
      <c r="H262" s="356"/>
      <c r="I262" s="356"/>
      <c r="J262" s="356"/>
      <c r="K262" s="356"/>
      <c r="L262" s="356"/>
      <c r="M262" s="351" t="s">
        <v>212</v>
      </c>
      <c r="N262" s="351" t="s">
        <v>204</v>
      </c>
      <c r="O262" s="357">
        <f t="shared" si="30"/>
        <v>335.73159634368108</v>
      </c>
    </row>
    <row r="263" spans="2:15" ht="15.75" thickTop="1" x14ac:dyDescent="0.25"/>
    <row r="264" spans="2:15" ht="15.75" thickBot="1" x14ac:dyDescent="0.3"/>
    <row r="265" spans="2:15" ht="16.5" thickBot="1" x14ac:dyDescent="0.35">
      <c r="B265" s="358">
        <f>+B200+1</f>
        <v>5</v>
      </c>
    </row>
    <row r="266" spans="2:15" ht="15.75" thickTop="1" x14ac:dyDescent="0.25">
      <c r="B266" s="339" t="s">
        <v>174</v>
      </c>
      <c r="C266" s="340" t="s">
        <v>78</v>
      </c>
      <c r="D266" s="340" t="s">
        <v>115</v>
      </c>
      <c r="E266" s="340" t="s">
        <v>154</v>
      </c>
      <c r="F266" s="340" t="s">
        <v>155</v>
      </c>
      <c r="G266" s="340" t="s">
        <v>156</v>
      </c>
      <c r="H266" s="340" t="s">
        <v>157</v>
      </c>
      <c r="I266" s="340" t="s">
        <v>175</v>
      </c>
      <c r="J266" s="340" t="s">
        <v>177</v>
      </c>
      <c r="K266" s="340" t="s">
        <v>176</v>
      </c>
      <c r="L266" s="341"/>
      <c r="M266" s="341"/>
      <c r="N266" s="341"/>
      <c r="O266" s="352"/>
    </row>
    <row r="267" spans="2:15" x14ac:dyDescent="0.25">
      <c r="B267" s="342" t="s">
        <v>178</v>
      </c>
      <c r="C267" s="161">
        <v>310.83</v>
      </c>
      <c r="D267" s="343">
        <f>110/1000</f>
        <v>0.11</v>
      </c>
      <c r="E267" s="158">
        <f>+PI()*D267^2/4</f>
        <v>9.5033177771091243E-3</v>
      </c>
      <c r="F267" s="161">
        <v>339.29610096713299</v>
      </c>
      <c r="G267" s="161">
        <f t="shared" ref="G267:G274" si="31">+O255</f>
        <v>336.50122517708439</v>
      </c>
      <c r="H267" s="164">
        <f>+ABS(F267-G267)</f>
        <v>2.794875790048593</v>
      </c>
      <c r="I267" s="344">
        <f>-2*E267*SQRT(2*9.81*D267*H267/C267)*LOG10(($B$2/(3.7*D267))+((2.51*$B$3*SQRT(C267))/(SQRT(2*9.81*D267^3*H267))))</f>
        <v>9.9866289286122296E-3</v>
      </c>
      <c r="J267" s="158">
        <f>(H267/I267^2)*2*9.81*E267^2</f>
        <v>49.656281202522862</v>
      </c>
      <c r="K267" s="325">
        <f>0.5*SQRT(2*9.81)*E267/(SQRT(J267*H267))</f>
        <v>1.7865961994036591E-3</v>
      </c>
      <c r="L267" s="158"/>
      <c r="M267" s="158"/>
      <c r="N267" s="158"/>
      <c r="O267" s="346"/>
    </row>
    <row r="268" spans="2:15" x14ac:dyDescent="0.25">
      <c r="B268" s="342" t="s">
        <v>138</v>
      </c>
      <c r="C268" s="161">
        <v>240.22</v>
      </c>
      <c r="D268" s="343">
        <f>110/1000</f>
        <v>0.11</v>
      </c>
      <c r="E268" s="158">
        <f t="shared" ref="E268:E274" si="32">+PI()*D268^2/4</f>
        <v>9.5033177771091243E-3</v>
      </c>
      <c r="F268" s="161">
        <f>+G267</f>
        <v>336.50122517708439</v>
      </c>
      <c r="G268" s="161">
        <f t="shared" si="31"/>
        <v>335.35469608958971</v>
      </c>
      <c r="H268" s="164">
        <f t="shared" ref="H268:H277" si="33">+ABS(F268-G268)</f>
        <v>1.1465290874946845</v>
      </c>
      <c r="I268" s="344">
        <f>-2*E268*SQRT(2*9.81*D268*H268/C268)*LOG10(($B$2/(3.7*D268))+((2.51*$B$3*SQRT(C268))/(SQRT(2*9.81*D268^3*H268))))</f>
        <v>7.0155730514110297E-3</v>
      </c>
      <c r="J268" s="158">
        <f t="shared" ref="J268:J277" si="34">(H268/I268^2)*2*9.81*E268^2</f>
        <v>41.277014820822139</v>
      </c>
      <c r="K268" s="325">
        <f>0.5*SQRT(2*9.81)*E268/(SQRT(J268*H268))</f>
        <v>3.0594832385547979E-3</v>
      </c>
      <c r="L268" s="158"/>
      <c r="M268" s="158"/>
      <c r="N268" s="158"/>
      <c r="O268" s="346"/>
    </row>
    <row r="269" spans="2:15" x14ac:dyDescent="0.25">
      <c r="B269" s="342" t="s">
        <v>139</v>
      </c>
      <c r="C269" s="161">
        <v>237.3</v>
      </c>
      <c r="D269" s="343">
        <f>110/1000</f>
        <v>0.11</v>
      </c>
      <c r="E269" s="158">
        <f t="shared" si="32"/>
        <v>9.5033177771091243E-3</v>
      </c>
      <c r="F269" s="161">
        <f t="shared" ref="F269:F274" si="35">+G268</f>
        <v>335.35469608958971</v>
      </c>
      <c r="G269" s="161">
        <f t="shared" si="31"/>
        <v>335.14689830538572</v>
      </c>
      <c r="H269" s="164">
        <f t="shared" si="33"/>
        <v>0.20779778420398998</v>
      </c>
      <c r="I269" s="344">
        <f t="shared" ref="I269:I277" si="36">-2*E269*SQRT(2*9.81*D269*H269/C269)*LOG10(($B$2/(3.7*D269))+((2.51*$B$3*SQRT(C269))/(SQRT(2*9.81*D269^3*H269))))</f>
        <v>2.704060675053215E-3</v>
      </c>
      <c r="J269" s="158">
        <f t="shared" si="34"/>
        <v>50.356733871003499</v>
      </c>
      <c r="K269" s="325">
        <f t="shared" ref="K269:K277" si="37">0.5*SQRT(2*9.81)*E269/(SQRT(J269*H269))</f>
        <v>6.506471388546437E-3</v>
      </c>
      <c r="L269" s="158"/>
      <c r="M269" s="158"/>
      <c r="N269" s="158"/>
      <c r="O269" s="346"/>
    </row>
    <row r="270" spans="2:15" x14ac:dyDescent="0.25">
      <c r="B270" s="342" t="s">
        <v>117</v>
      </c>
      <c r="C270" s="159">
        <v>401.35</v>
      </c>
      <c r="D270" s="343">
        <f>75/1000</f>
        <v>7.4999999999999997E-2</v>
      </c>
      <c r="E270" s="158">
        <f t="shared" si="32"/>
        <v>4.4178646691106467E-3</v>
      </c>
      <c r="F270" s="161">
        <f t="shared" si="35"/>
        <v>335.14689830538572</v>
      </c>
      <c r="G270" s="161">
        <f t="shared" si="31"/>
        <v>334.90052468009208</v>
      </c>
      <c r="H270" s="164">
        <f t="shared" si="33"/>
        <v>0.24637362529364282</v>
      </c>
      <c r="I270" s="344">
        <f t="shared" si="36"/>
        <v>7.8257023415647482E-4</v>
      </c>
      <c r="J270" s="158">
        <f t="shared" si="34"/>
        <v>154.05343388186023</v>
      </c>
      <c r="K270" s="325">
        <f t="shared" si="37"/>
        <v>1.5881777792240565E-3</v>
      </c>
      <c r="L270" s="158"/>
      <c r="M270" s="158"/>
      <c r="N270" s="158"/>
      <c r="O270" s="346"/>
    </row>
    <row r="271" spans="2:15" x14ac:dyDescent="0.25">
      <c r="B271" s="342" t="s">
        <v>118</v>
      </c>
      <c r="C271" s="159">
        <v>249.85</v>
      </c>
      <c r="D271" s="343">
        <f>75/1000</f>
        <v>7.4999999999999997E-2</v>
      </c>
      <c r="E271" s="158">
        <f t="shared" si="32"/>
        <v>4.4178646691106467E-3</v>
      </c>
      <c r="F271" s="161">
        <f t="shared" si="35"/>
        <v>334.90052468009208</v>
      </c>
      <c r="G271" s="161">
        <f t="shared" si="31"/>
        <v>335.19370691892101</v>
      </c>
      <c r="H271" s="164">
        <f t="shared" si="33"/>
        <v>0.29318223882893335</v>
      </c>
      <c r="I271" s="344">
        <f t="shared" si="36"/>
        <v>1.133339556797689E-3</v>
      </c>
      <c r="J271" s="158">
        <f t="shared" si="34"/>
        <v>87.406027387634353</v>
      </c>
      <c r="K271" s="325">
        <f t="shared" si="37"/>
        <v>1.9328243779783891E-3</v>
      </c>
      <c r="L271" s="158"/>
      <c r="M271" s="158"/>
      <c r="N271" s="158"/>
      <c r="O271" s="346"/>
    </row>
    <row r="272" spans="2:15" x14ac:dyDescent="0.25">
      <c r="B272" s="342" t="s">
        <v>140</v>
      </c>
      <c r="C272" s="159">
        <v>298.01</v>
      </c>
      <c r="D272" s="343">
        <f>63/1000</f>
        <v>6.3E-2</v>
      </c>
      <c r="E272" s="158">
        <f t="shared" si="32"/>
        <v>3.1172453105244723E-3</v>
      </c>
      <c r="F272" s="161">
        <f t="shared" si="35"/>
        <v>335.19370691892101</v>
      </c>
      <c r="G272" s="161">
        <f t="shared" si="31"/>
        <v>335.58102470654558</v>
      </c>
      <c r="H272" s="164">
        <f t="shared" si="33"/>
        <v>0.3873177876245677</v>
      </c>
      <c r="I272" s="344">
        <f t="shared" si="36"/>
        <v>7.4853075246827797E-4</v>
      </c>
      <c r="J272" s="158">
        <f t="shared" si="34"/>
        <v>131.79201894427891</v>
      </c>
      <c r="K272" s="325">
        <f t="shared" si="37"/>
        <v>9.6630051134372215E-4</v>
      </c>
      <c r="L272" s="158"/>
      <c r="M272" s="158"/>
      <c r="N272" s="158"/>
      <c r="O272" s="346"/>
    </row>
    <row r="273" spans="2:15" x14ac:dyDescent="0.25">
      <c r="B273" s="342" t="s">
        <v>121</v>
      </c>
      <c r="C273" s="159">
        <v>119.71</v>
      </c>
      <c r="D273" s="343">
        <f>63/1000</f>
        <v>6.3E-2</v>
      </c>
      <c r="E273" s="158">
        <f t="shared" si="32"/>
        <v>3.1172453105244723E-3</v>
      </c>
      <c r="F273" s="161">
        <f t="shared" si="35"/>
        <v>335.58102470654558</v>
      </c>
      <c r="G273" s="161">
        <f t="shared" si="31"/>
        <v>335.30015167099748</v>
      </c>
      <c r="H273" s="164">
        <f t="shared" si="33"/>
        <v>0.2808730355480975</v>
      </c>
      <c r="I273" s="344">
        <f t="shared" si="36"/>
        <v>1.0484772943197321E-3</v>
      </c>
      <c r="J273" s="158">
        <f t="shared" si="34"/>
        <v>48.711662470075083</v>
      </c>
      <c r="K273" s="325">
        <f t="shared" si="37"/>
        <v>1.8664612860998324E-3</v>
      </c>
      <c r="L273" s="158"/>
      <c r="M273" s="158"/>
      <c r="N273" s="158"/>
      <c r="O273" s="346"/>
    </row>
    <row r="274" spans="2:15" x14ac:dyDescent="0.25">
      <c r="B274" s="342" t="s">
        <v>122</v>
      </c>
      <c r="C274" s="159">
        <v>283.68</v>
      </c>
      <c r="D274" s="343">
        <f>75/1000</f>
        <v>7.4999999999999997E-2</v>
      </c>
      <c r="E274" s="158">
        <f t="shared" si="32"/>
        <v>4.4178646691106467E-3</v>
      </c>
      <c r="F274" s="161">
        <f t="shared" si="35"/>
        <v>335.30015167099748</v>
      </c>
      <c r="G274" s="161">
        <f t="shared" si="31"/>
        <v>335.73159634368108</v>
      </c>
      <c r="H274" s="164">
        <f t="shared" si="33"/>
        <v>0.43144467268359676</v>
      </c>
      <c r="I274" s="344">
        <f t="shared" si="36"/>
        <v>1.3136407292371527E-3</v>
      </c>
      <c r="J274" s="158">
        <f t="shared" si="34"/>
        <v>95.740506287782097</v>
      </c>
      <c r="K274" s="325">
        <f t="shared" si="37"/>
        <v>1.5223744925001324E-3</v>
      </c>
      <c r="L274" s="158"/>
      <c r="M274" s="158"/>
      <c r="N274" s="158"/>
      <c r="O274" s="346"/>
    </row>
    <row r="275" spans="2:15" x14ac:dyDescent="0.25">
      <c r="B275" s="342" t="s">
        <v>112</v>
      </c>
      <c r="C275" s="159">
        <v>401.36</v>
      </c>
      <c r="D275" s="343">
        <f>110/1000</f>
        <v>0.11</v>
      </c>
      <c r="E275" s="158">
        <f>+PI()*D275^2/4</f>
        <v>9.5033177771091243E-3</v>
      </c>
      <c r="F275" s="161">
        <f>+G268</f>
        <v>335.35469608958971</v>
      </c>
      <c r="G275" s="161">
        <f>+G271</f>
        <v>335.19370691892101</v>
      </c>
      <c r="H275" s="164">
        <f t="shared" si="33"/>
        <v>0.16098917066869944</v>
      </c>
      <c r="I275" s="344">
        <f t="shared" si="36"/>
        <v>1.7358378053109853E-3</v>
      </c>
      <c r="J275" s="158">
        <f t="shared" si="34"/>
        <v>94.673380344318886</v>
      </c>
      <c r="K275" s="325">
        <f t="shared" si="37"/>
        <v>5.3911632630345551E-3</v>
      </c>
      <c r="L275" s="158"/>
      <c r="M275" s="158"/>
      <c r="N275" s="158"/>
      <c r="O275" s="346"/>
    </row>
    <row r="276" spans="2:15" x14ac:dyDescent="0.25">
      <c r="B276" s="342" t="s">
        <v>113</v>
      </c>
      <c r="C276" s="159">
        <v>184.94</v>
      </c>
      <c r="D276" s="343">
        <f>110/1000</f>
        <v>0.11</v>
      </c>
      <c r="E276" s="158">
        <f>+PI()*D276^2/4</f>
        <v>9.5033177771091243E-3</v>
      </c>
      <c r="F276" s="161">
        <f>+G275</f>
        <v>335.19370691892101</v>
      </c>
      <c r="G276" s="161">
        <f>+G274</f>
        <v>335.73159634368108</v>
      </c>
      <c r="H276" s="164">
        <f t="shared" si="33"/>
        <v>0.53788942476006696</v>
      </c>
      <c r="I276" s="344">
        <f t="shared" si="36"/>
        <v>5.3168707299016274E-3</v>
      </c>
      <c r="J276" s="158">
        <f t="shared" si="34"/>
        <v>33.715554725315293</v>
      </c>
      <c r="K276" s="325">
        <f t="shared" si="37"/>
        <v>4.9423454758134467E-3</v>
      </c>
      <c r="L276" s="158"/>
      <c r="M276" s="158"/>
      <c r="N276" s="158"/>
      <c r="O276" s="346"/>
    </row>
    <row r="277" spans="2:15" x14ac:dyDescent="0.25">
      <c r="B277" s="342" t="s">
        <v>170</v>
      </c>
      <c r="C277" s="159">
        <v>372.26</v>
      </c>
      <c r="D277" s="343">
        <f>110/1000</f>
        <v>0.11</v>
      </c>
      <c r="E277" s="158">
        <f>+PI()*D277^2/4</f>
        <v>9.5033177771091243E-3</v>
      </c>
      <c r="F277" s="161">
        <f>+F267</f>
        <v>339.29610096713299</v>
      </c>
      <c r="G277" s="161">
        <f>+G276</f>
        <v>335.73159634368108</v>
      </c>
      <c r="H277" s="164">
        <f t="shared" si="33"/>
        <v>3.56450462345191</v>
      </c>
      <c r="I277" s="344">
        <f t="shared" si="36"/>
        <v>1.0342141380072528E-2</v>
      </c>
      <c r="J277" s="158">
        <f t="shared" si="34"/>
        <v>59.05106681288725</v>
      </c>
      <c r="K277" s="325">
        <f t="shared" si="37"/>
        <v>1.4507122970227868E-3</v>
      </c>
      <c r="L277" s="158"/>
      <c r="M277" s="158"/>
      <c r="N277" s="158"/>
      <c r="O277" s="346"/>
    </row>
    <row r="278" spans="2:15" x14ac:dyDescent="0.25">
      <c r="B278" s="347"/>
      <c r="C278" s="158"/>
      <c r="D278" s="158"/>
      <c r="E278" s="158"/>
      <c r="F278" s="158"/>
      <c r="G278" s="158"/>
      <c r="H278" s="158"/>
      <c r="I278" s="158"/>
      <c r="J278" s="158"/>
      <c r="K278" s="158"/>
      <c r="L278" s="158"/>
      <c r="M278" s="158"/>
      <c r="N278" s="158"/>
      <c r="O278" s="346"/>
    </row>
    <row r="279" spans="2:15" x14ac:dyDescent="0.25">
      <c r="B279" s="348" t="s">
        <v>151</v>
      </c>
      <c r="C279" s="159" t="s">
        <v>189</v>
      </c>
      <c r="D279" s="159" t="s">
        <v>174</v>
      </c>
      <c r="E279" s="159" t="s">
        <v>175</v>
      </c>
      <c r="F279" s="159" t="s">
        <v>176</v>
      </c>
      <c r="G279" s="159" t="s">
        <v>190</v>
      </c>
      <c r="H279" s="159" t="s">
        <v>95</v>
      </c>
      <c r="I279" s="158"/>
      <c r="J279" s="158"/>
      <c r="K279" s="158"/>
      <c r="L279" s="158"/>
      <c r="M279" s="158"/>
      <c r="N279" s="158"/>
      <c r="O279" s="346"/>
    </row>
    <row r="280" spans="2:15" x14ac:dyDescent="0.25">
      <c r="B280" s="342" t="s">
        <v>127</v>
      </c>
      <c r="C280" s="158">
        <f>-2.97/1000</f>
        <v>-2.97E-3</v>
      </c>
      <c r="D280" s="349" t="s">
        <v>191</v>
      </c>
      <c r="E280" s="325">
        <f>IF(O255&gt;F267,-I267,I267)</f>
        <v>9.9866289286122296E-3</v>
      </c>
      <c r="F280" s="325">
        <f>+K267</f>
        <v>1.7865961994036591E-3</v>
      </c>
      <c r="G280" s="158"/>
      <c r="H280" s="158"/>
      <c r="I280" s="325"/>
      <c r="J280" s="158"/>
      <c r="K280" s="325"/>
      <c r="L280" s="158"/>
      <c r="M280" s="158"/>
      <c r="N280" s="158"/>
      <c r="O280" s="346"/>
    </row>
    <row r="281" spans="2:15" x14ac:dyDescent="0.25">
      <c r="B281" s="347"/>
      <c r="C281" s="158"/>
      <c r="D281" s="349" t="s">
        <v>138</v>
      </c>
      <c r="E281" s="325">
        <f>IF(O255&gt;O256,-I268,I268)</f>
        <v>-7.0155730514110297E-3</v>
      </c>
      <c r="F281" s="325">
        <f>+K268</f>
        <v>3.0594832385547979E-3</v>
      </c>
      <c r="G281" s="325">
        <f>-SUM(F280:F281)</f>
        <v>-4.8460794379584574E-3</v>
      </c>
      <c r="H281" s="325">
        <f>+SUM(E280:E281)+C280</f>
        <v>1.0558772011999389E-6</v>
      </c>
      <c r="I281" s="325"/>
      <c r="J281" s="158"/>
      <c r="K281" s="325"/>
      <c r="L281" s="158"/>
      <c r="M281" s="158"/>
      <c r="N281" s="158"/>
      <c r="O281" s="346"/>
    </row>
    <row r="282" spans="2:15" x14ac:dyDescent="0.25">
      <c r="B282" s="342" t="s">
        <v>128</v>
      </c>
      <c r="C282" s="158">
        <f>-3.73/1000</f>
        <v>-3.7299999999999998E-3</v>
      </c>
      <c r="D282" s="349" t="s">
        <v>192</v>
      </c>
      <c r="E282" s="325">
        <f>IF(O256&gt;O255,-I268,I268)</f>
        <v>7.0155730514110297E-3</v>
      </c>
      <c r="F282" s="325">
        <f>+K268</f>
        <v>3.0594832385547979E-3</v>
      </c>
      <c r="G282" s="158"/>
      <c r="H282" s="158"/>
      <c r="I282" s="325"/>
      <c r="J282" s="359"/>
      <c r="K282" s="325"/>
      <c r="L282" s="158"/>
      <c r="M282" s="158"/>
      <c r="N282" s="158"/>
      <c r="O282" s="346"/>
    </row>
    <row r="283" spans="2:15" x14ac:dyDescent="0.25">
      <c r="B283" s="347"/>
      <c r="C283" s="158"/>
      <c r="D283" s="349" t="s">
        <v>139</v>
      </c>
      <c r="E283" s="325">
        <f>IF(O256&gt;O257,-I269,I269)</f>
        <v>-2.704060675053215E-3</v>
      </c>
      <c r="F283" s="325">
        <f>+K269</f>
        <v>6.506471388546437E-3</v>
      </c>
      <c r="G283" s="158"/>
      <c r="H283" s="158"/>
      <c r="I283" s="325"/>
      <c r="J283" s="158"/>
      <c r="K283" s="325"/>
      <c r="L283" s="158"/>
      <c r="M283" s="158"/>
      <c r="N283" s="158"/>
      <c r="O283" s="346"/>
    </row>
    <row r="284" spans="2:15" x14ac:dyDescent="0.25">
      <c r="B284" s="347"/>
      <c r="C284" s="158"/>
      <c r="D284" s="349" t="s">
        <v>112</v>
      </c>
      <c r="E284" s="325">
        <f>IF(O256&gt;O259,-I275,I275)</f>
        <v>-1.7358378053109853E-3</v>
      </c>
      <c r="F284" s="325">
        <f>+K275</f>
        <v>5.3911632630345551E-3</v>
      </c>
      <c r="G284" s="325">
        <f>-SUM(F282:F284)</f>
        <v>-1.495711789013579E-2</v>
      </c>
      <c r="H284" s="325">
        <f>+SUM(E282:E284)+C282</f>
        <v>-1.1543254289531702E-3</v>
      </c>
      <c r="I284" s="325"/>
      <c r="J284" s="158"/>
      <c r="K284" s="325"/>
      <c r="L284" s="158"/>
      <c r="M284" s="158"/>
      <c r="N284" s="158"/>
      <c r="O284" s="346"/>
    </row>
    <row r="285" spans="2:15" x14ac:dyDescent="0.25">
      <c r="B285" s="342" t="s">
        <v>141</v>
      </c>
      <c r="C285" s="158">
        <f>-1.9/1000</f>
        <v>-1.9E-3</v>
      </c>
      <c r="D285" s="349" t="s">
        <v>193</v>
      </c>
      <c r="E285" s="325">
        <f>IF(O257&gt;O256,-I269,I269)</f>
        <v>2.704060675053215E-3</v>
      </c>
      <c r="F285" s="325">
        <f>+K269</f>
        <v>6.506471388546437E-3</v>
      </c>
      <c r="G285" s="158"/>
      <c r="H285" s="158"/>
      <c r="I285" s="325"/>
      <c r="J285" s="158"/>
      <c r="K285" s="325"/>
      <c r="L285" s="158"/>
      <c r="M285" s="158"/>
      <c r="N285" s="158"/>
      <c r="O285" s="346"/>
    </row>
    <row r="286" spans="2:15" x14ac:dyDescent="0.25">
      <c r="B286" s="347"/>
      <c r="C286" s="158"/>
      <c r="D286" s="349" t="s">
        <v>117</v>
      </c>
      <c r="E286" s="325">
        <f>IF(O257&gt;O258,-I270,I270)</f>
        <v>-7.8257023415647482E-4</v>
      </c>
      <c r="F286" s="325">
        <f>+K270</f>
        <v>1.5881777792240565E-3</v>
      </c>
      <c r="G286" s="325">
        <f>-SUM(F285:F286)</f>
        <v>-8.0946491677704943E-3</v>
      </c>
      <c r="H286" s="325">
        <f>+SUM(E285:E286)+C285</f>
        <v>2.1490440896740218E-5</v>
      </c>
      <c r="I286" s="325"/>
      <c r="J286" s="158"/>
      <c r="K286" s="325"/>
      <c r="L286" s="158"/>
      <c r="M286" s="158"/>
      <c r="N286" s="158"/>
      <c r="O286" s="346"/>
    </row>
    <row r="287" spans="2:15" x14ac:dyDescent="0.25">
      <c r="B287" s="342" t="s">
        <v>145</v>
      </c>
      <c r="C287" s="158">
        <f>-1.95/1000</f>
        <v>-1.9499999999999999E-3</v>
      </c>
      <c r="D287" s="349" t="s">
        <v>194</v>
      </c>
      <c r="E287" s="325">
        <f>IF(O258&gt;O257,-I270,I270)</f>
        <v>7.8257023415647482E-4</v>
      </c>
      <c r="F287" s="325">
        <f>+K270</f>
        <v>1.5881777792240565E-3</v>
      </c>
      <c r="G287" s="158"/>
      <c r="H287" s="158"/>
      <c r="I287" s="325"/>
      <c r="J287" s="158"/>
      <c r="K287" s="325"/>
      <c r="L287" s="158"/>
      <c r="M287" s="158"/>
      <c r="N287" s="158"/>
      <c r="O287" s="346"/>
    </row>
    <row r="288" spans="2:15" x14ac:dyDescent="0.25">
      <c r="B288" s="347"/>
      <c r="C288" s="158"/>
      <c r="D288" s="349" t="s">
        <v>118</v>
      </c>
      <c r="E288" s="325">
        <f>IF(O258&gt;O259,-I271,I271)</f>
        <v>1.133339556797689E-3</v>
      </c>
      <c r="F288" s="325">
        <f>+K271</f>
        <v>1.9328243779783891E-3</v>
      </c>
      <c r="G288" s="325">
        <f>-SUM(F287:F288)</f>
        <v>-3.5210021572024456E-3</v>
      </c>
      <c r="H288" s="325">
        <f>+SUM(E287:E288)+C287</f>
        <v>-3.4090209045836055E-5</v>
      </c>
      <c r="I288" s="325"/>
      <c r="J288" s="158"/>
      <c r="K288" s="325"/>
      <c r="L288" s="158"/>
      <c r="M288" s="158"/>
      <c r="N288" s="158"/>
      <c r="O288" s="346"/>
    </row>
    <row r="289" spans="2:15" x14ac:dyDescent="0.25">
      <c r="B289" s="342" t="s">
        <v>146</v>
      </c>
      <c r="C289" s="158">
        <f>-4.52/1000</f>
        <v>-4.5199999999999997E-3</v>
      </c>
      <c r="D289" s="349" t="s">
        <v>119</v>
      </c>
      <c r="E289" s="325">
        <f>IF(O259&gt;O256,-I275,I275)</f>
        <v>1.7358378053109853E-3</v>
      </c>
      <c r="F289" s="325">
        <f>+K275</f>
        <v>5.3911632630345551E-3</v>
      </c>
      <c r="G289" s="158"/>
      <c r="H289" s="158"/>
      <c r="I289" s="325"/>
      <c r="J289" s="158"/>
      <c r="K289" s="325"/>
      <c r="L289" s="158"/>
      <c r="M289" s="158"/>
      <c r="N289" s="158"/>
      <c r="O289" s="346"/>
    </row>
    <row r="290" spans="2:15" x14ac:dyDescent="0.25">
      <c r="B290" s="347"/>
      <c r="C290" s="158"/>
      <c r="D290" s="349" t="s">
        <v>167</v>
      </c>
      <c r="E290" s="325">
        <f>IF(O259&gt;O258,-I271,I271)</f>
        <v>-1.133339556797689E-3</v>
      </c>
      <c r="F290" s="325">
        <f>+K271</f>
        <v>1.9328243779783891E-3</v>
      </c>
      <c r="G290" s="158"/>
      <c r="H290" s="158"/>
      <c r="I290" s="325"/>
      <c r="J290" s="158"/>
      <c r="K290" s="325"/>
      <c r="L290" s="158"/>
      <c r="M290" s="158"/>
      <c r="N290" s="158"/>
      <c r="O290" s="346"/>
    </row>
    <row r="291" spans="2:15" x14ac:dyDescent="0.25">
      <c r="B291" s="347"/>
      <c r="C291" s="158"/>
      <c r="D291" s="349" t="s">
        <v>140</v>
      </c>
      <c r="E291" s="325">
        <f>IF(O259&gt;O260,-I272,I272)</f>
        <v>7.4853075246827797E-4</v>
      </c>
      <c r="F291" s="325">
        <f>+K272</f>
        <v>9.6630051134372215E-4</v>
      </c>
      <c r="G291" s="158"/>
      <c r="H291" s="158"/>
      <c r="I291" s="325"/>
      <c r="J291" s="158"/>
      <c r="K291" s="325"/>
      <c r="L291" s="158"/>
      <c r="M291" s="158"/>
      <c r="N291" s="158"/>
      <c r="O291" s="346"/>
    </row>
    <row r="292" spans="2:15" x14ac:dyDescent="0.25">
      <c r="B292" s="347"/>
      <c r="C292" s="158"/>
      <c r="D292" s="349" t="s">
        <v>113</v>
      </c>
      <c r="E292" s="325">
        <f>IF(O259&gt;O262,-I276,I276)</f>
        <v>5.3168707299016274E-3</v>
      </c>
      <c r="F292" s="325">
        <f>+K276</f>
        <v>4.9423454758134467E-3</v>
      </c>
      <c r="G292" s="325">
        <f>-SUM(F289:F292)</f>
        <v>-1.3232633628170114E-2</v>
      </c>
      <c r="H292" s="325">
        <f>+SUM(E289:E292)+C289</f>
        <v>2.147899730883202E-3</v>
      </c>
      <c r="I292" s="325"/>
      <c r="J292" s="158"/>
      <c r="K292" s="325"/>
      <c r="L292" s="158"/>
      <c r="M292" s="158"/>
      <c r="N292" s="158"/>
      <c r="O292" s="346"/>
    </row>
    <row r="293" spans="2:15" x14ac:dyDescent="0.25">
      <c r="B293" s="342" t="s">
        <v>147</v>
      </c>
      <c r="C293" s="158">
        <f>-0.79/1000</f>
        <v>-7.9000000000000001E-4</v>
      </c>
      <c r="D293" s="349" t="s">
        <v>195</v>
      </c>
      <c r="E293" s="325">
        <f>IF(O260&gt;O259,-I272,I272)</f>
        <v>-7.4853075246827797E-4</v>
      </c>
      <c r="F293" s="325">
        <f>+K272</f>
        <v>9.6630051134372215E-4</v>
      </c>
      <c r="G293" s="158"/>
      <c r="H293" s="158"/>
      <c r="I293" s="325"/>
      <c r="J293" s="158"/>
      <c r="K293" s="325"/>
      <c r="L293" s="158"/>
      <c r="M293" s="158"/>
      <c r="N293" s="158"/>
      <c r="O293" s="346"/>
    </row>
    <row r="294" spans="2:15" x14ac:dyDescent="0.25">
      <c r="B294" s="347"/>
      <c r="C294" s="158"/>
      <c r="D294" s="349" t="s">
        <v>121</v>
      </c>
      <c r="E294" s="325">
        <f>IF(O260&gt;O261,-I273,I273)</f>
        <v>-1.0484772943197321E-3</v>
      </c>
      <c r="F294" s="325">
        <f>+K273</f>
        <v>1.8664612860998324E-3</v>
      </c>
      <c r="G294" s="325">
        <f>-SUM(F293:F294)</f>
        <v>-2.8327617974435544E-3</v>
      </c>
      <c r="H294" s="325">
        <f>+SUM(E293:E294)+C293</f>
        <v>-2.5870080467880101E-3</v>
      </c>
      <c r="I294" s="325"/>
      <c r="J294" s="158"/>
      <c r="K294" s="325"/>
      <c r="L294" s="158"/>
      <c r="M294" s="158"/>
      <c r="N294" s="158"/>
      <c r="O294" s="346"/>
    </row>
    <row r="295" spans="2:15" x14ac:dyDescent="0.25">
      <c r="B295" s="342" t="s">
        <v>148</v>
      </c>
      <c r="C295" s="158">
        <f>-0.76/1000</f>
        <v>-7.6000000000000004E-4</v>
      </c>
      <c r="D295" s="349" t="s">
        <v>169</v>
      </c>
      <c r="E295" s="325">
        <f>IF(O261&gt;O260,-I273,I273)</f>
        <v>1.0484772943197321E-3</v>
      </c>
      <c r="F295" s="325">
        <f>+K273</f>
        <v>1.8664612860998324E-3</v>
      </c>
      <c r="G295" s="158"/>
      <c r="H295" s="158"/>
      <c r="I295" s="325"/>
      <c r="J295" s="158"/>
      <c r="K295" s="325"/>
      <c r="L295" s="158"/>
      <c r="M295" s="158"/>
      <c r="N295" s="158"/>
      <c r="O295" s="346"/>
    </row>
    <row r="296" spans="2:15" x14ac:dyDescent="0.25">
      <c r="B296" s="347"/>
      <c r="C296" s="158"/>
      <c r="D296" s="349" t="s">
        <v>122</v>
      </c>
      <c r="E296" s="325">
        <f>IF(O261&gt;O262,-I274,I274)</f>
        <v>1.3136407292371527E-3</v>
      </c>
      <c r="F296" s="325">
        <f>+K274</f>
        <v>1.5223744925001324E-3</v>
      </c>
      <c r="G296" s="325">
        <f>-SUM(F295:F296)</f>
        <v>-3.3888357785999646E-3</v>
      </c>
      <c r="H296" s="325">
        <f>+SUM(E295:E296)+C295</f>
        <v>1.6021180235568846E-3</v>
      </c>
      <c r="I296" s="325"/>
      <c r="J296" s="158"/>
      <c r="K296" s="325"/>
      <c r="L296" s="158"/>
      <c r="M296" s="158"/>
      <c r="N296" s="158"/>
      <c r="O296" s="346"/>
    </row>
    <row r="297" spans="2:15" x14ac:dyDescent="0.25">
      <c r="B297" s="342" t="s">
        <v>142</v>
      </c>
      <c r="C297" s="158">
        <f>-3.71/1000</f>
        <v>-3.7099999999999998E-3</v>
      </c>
      <c r="D297" s="349" t="s">
        <v>168</v>
      </c>
      <c r="E297" s="325">
        <f>IF(O262&gt;O259,-I276,I276)</f>
        <v>-5.3168707299016274E-3</v>
      </c>
      <c r="F297" s="325">
        <f>+K276</f>
        <v>4.9423454758134467E-3</v>
      </c>
      <c r="G297" s="158"/>
      <c r="H297" s="158"/>
      <c r="I297" s="325"/>
      <c r="J297" s="158"/>
      <c r="K297" s="325"/>
      <c r="L297" s="158"/>
      <c r="M297" s="158"/>
      <c r="N297" s="158"/>
      <c r="O297" s="346"/>
    </row>
    <row r="298" spans="2:15" x14ac:dyDescent="0.25">
      <c r="B298" s="347"/>
      <c r="C298" s="158"/>
      <c r="D298" s="349" t="s">
        <v>171</v>
      </c>
      <c r="E298" s="325">
        <f>IF(O262&gt;O261,-I274,I274)</f>
        <v>-1.3136407292371527E-3</v>
      </c>
      <c r="F298" s="325">
        <f>+K274</f>
        <v>1.5223744925001324E-3</v>
      </c>
      <c r="G298" s="158"/>
      <c r="H298" s="158"/>
      <c r="I298" s="325"/>
      <c r="J298" s="158"/>
      <c r="K298" s="325"/>
      <c r="L298" s="158"/>
      <c r="M298" s="158"/>
      <c r="N298" s="158"/>
      <c r="O298" s="346"/>
    </row>
    <row r="299" spans="2:15" x14ac:dyDescent="0.25">
      <c r="B299" s="347"/>
      <c r="C299" s="158"/>
      <c r="D299" s="349" t="s">
        <v>114</v>
      </c>
      <c r="E299" s="325">
        <f>IF(O262&gt;F277,-I277,I277)</f>
        <v>1.0342141380072528E-2</v>
      </c>
      <c r="F299" s="325">
        <f>+K277</f>
        <v>1.4507122970227868E-3</v>
      </c>
      <c r="G299" s="325">
        <f>-SUM(F297:F299)</f>
        <v>-7.9154322653363657E-3</v>
      </c>
      <c r="H299" s="325">
        <f>+SUM(E297:E299)+C297</f>
        <v>1.6299209337480511E-6</v>
      </c>
      <c r="I299" s="325"/>
      <c r="J299" s="158"/>
      <c r="K299" s="325"/>
      <c r="L299" s="158"/>
      <c r="M299" s="158"/>
      <c r="N299" s="158"/>
      <c r="O299" s="346"/>
    </row>
    <row r="300" spans="2:15" x14ac:dyDescent="0.25">
      <c r="B300" s="347"/>
      <c r="C300" s="158"/>
      <c r="D300" s="158"/>
      <c r="E300" s="158"/>
      <c r="F300" s="158"/>
      <c r="G300" s="158"/>
      <c r="H300" s="158"/>
      <c r="I300" s="158"/>
      <c r="J300" s="158"/>
      <c r="K300" s="158"/>
      <c r="L300" s="158"/>
      <c r="M300" s="158"/>
      <c r="N300" s="158"/>
      <c r="O300" s="346"/>
    </row>
    <row r="301" spans="2:15" x14ac:dyDescent="0.25">
      <c r="B301" s="347"/>
      <c r="C301" s="158"/>
      <c r="D301" s="158">
        <v>2</v>
      </c>
      <c r="E301" s="158">
        <v>3</v>
      </c>
      <c r="F301" s="158">
        <v>4</v>
      </c>
      <c r="G301" s="158">
        <v>5</v>
      </c>
      <c r="H301" s="158">
        <v>6</v>
      </c>
      <c r="I301" s="158">
        <v>7</v>
      </c>
      <c r="J301" s="158">
        <v>8</v>
      </c>
      <c r="K301" s="158">
        <v>9</v>
      </c>
      <c r="L301" s="158"/>
      <c r="M301" s="158"/>
      <c r="N301" s="158"/>
      <c r="O301" s="346"/>
    </row>
    <row r="302" spans="2:15" x14ac:dyDescent="0.25">
      <c r="B302" s="347"/>
      <c r="C302" s="158">
        <v>2</v>
      </c>
      <c r="D302" s="324">
        <f>+G281</f>
        <v>-4.8460794379584574E-3</v>
      </c>
      <c r="E302" s="325">
        <f>+F281</f>
        <v>3.0594832385547979E-3</v>
      </c>
      <c r="F302" s="158">
        <v>0</v>
      </c>
      <c r="G302" s="158">
        <v>0</v>
      </c>
      <c r="H302" s="158">
        <v>0</v>
      </c>
      <c r="I302" s="158">
        <v>0</v>
      </c>
      <c r="J302" s="158">
        <v>0</v>
      </c>
      <c r="K302" s="326">
        <v>0</v>
      </c>
      <c r="L302" s="158"/>
      <c r="M302" s="328" t="s">
        <v>196</v>
      </c>
      <c r="N302" s="159" t="s">
        <v>204</v>
      </c>
      <c r="O302" s="353">
        <f>-H281</f>
        <v>-1.0558772011999389E-6</v>
      </c>
    </row>
    <row r="303" spans="2:15" x14ac:dyDescent="0.25">
      <c r="B303" s="347"/>
      <c r="C303" s="158">
        <v>3</v>
      </c>
      <c r="D303" s="324">
        <f>+F282</f>
        <v>3.0594832385547979E-3</v>
      </c>
      <c r="E303" s="325">
        <f>+G284</f>
        <v>-1.495711789013579E-2</v>
      </c>
      <c r="F303" s="325">
        <f>+F283</f>
        <v>6.506471388546437E-3</v>
      </c>
      <c r="G303" s="158">
        <v>0</v>
      </c>
      <c r="H303" s="325">
        <f>+F284</f>
        <v>5.3911632630345551E-3</v>
      </c>
      <c r="I303" s="158">
        <v>0</v>
      </c>
      <c r="J303" s="158">
        <v>0</v>
      </c>
      <c r="K303" s="326">
        <v>0</v>
      </c>
      <c r="L303" s="158"/>
      <c r="M303" s="328" t="s">
        <v>197</v>
      </c>
      <c r="N303" s="159" t="s">
        <v>204</v>
      </c>
      <c r="O303" s="353">
        <f>-H284</f>
        <v>1.1543254289531702E-3</v>
      </c>
    </row>
    <row r="304" spans="2:15" x14ac:dyDescent="0.25">
      <c r="B304" s="347"/>
      <c r="C304" s="158">
        <v>4</v>
      </c>
      <c r="D304" s="157">
        <v>0</v>
      </c>
      <c r="E304" s="325">
        <f>+F285</f>
        <v>6.506471388546437E-3</v>
      </c>
      <c r="F304" s="325">
        <f>+G286</f>
        <v>-8.0946491677704943E-3</v>
      </c>
      <c r="G304" s="325">
        <f>+F286</f>
        <v>1.5881777792240565E-3</v>
      </c>
      <c r="H304" s="158">
        <v>0</v>
      </c>
      <c r="I304" s="158">
        <v>0</v>
      </c>
      <c r="J304" s="158">
        <v>0</v>
      </c>
      <c r="K304" s="326">
        <v>0</v>
      </c>
      <c r="L304" s="158"/>
      <c r="M304" s="328" t="s">
        <v>198</v>
      </c>
      <c r="N304" s="159" t="s">
        <v>204</v>
      </c>
      <c r="O304" s="353">
        <f>-H286</f>
        <v>-2.1490440896740218E-5</v>
      </c>
    </row>
    <row r="305" spans="2:15" x14ac:dyDescent="0.25">
      <c r="B305" s="347"/>
      <c r="C305" s="158">
        <v>5</v>
      </c>
      <c r="D305" s="157">
        <v>0</v>
      </c>
      <c r="E305" s="158">
        <v>0</v>
      </c>
      <c r="F305" s="325">
        <f>+F287</f>
        <v>1.5881777792240565E-3</v>
      </c>
      <c r="G305" s="325">
        <f>+G288</f>
        <v>-3.5210021572024456E-3</v>
      </c>
      <c r="H305" s="325">
        <f>+F288</f>
        <v>1.9328243779783891E-3</v>
      </c>
      <c r="I305" s="158">
        <v>0</v>
      </c>
      <c r="J305" s="158">
        <v>0</v>
      </c>
      <c r="K305" s="326">
        <v>0</v>
      </c>
      <c r="L305" s="158"/>
      <c r="M305" s="328" t="s">
        <v>199</v>
      </c>
      <c r="N305" s="159" t="s">
        <v>204</v>
      </c>
      <c r="O305" s="353">
        <f>-H288</f>
        <v>3.4090209045836055E-5</v>
      </c>
    </row>
    <row r="306" spans="2:15" x14ac:dyDescent="0.25">
      <c r="B306" s="347"/>
      <c r="C306" s="158">
        <v>6</v>
      </c>
      <c r="D306" s="157">
        <v>0</v>
      </c>
      <c r="E306" s="325">
        <f>+F289</f>
        <v>5.3911632630345551E-3</v>
      </c>
      <c r="F306" s="158">
        <v>0</v>
      </c>
      <c r="G306" s="325">
        <f>+F290</f>
        <v>1.9328243779783891E-3</v>
      </c>
      <c r="H306" s="325">
        <f>+G292</f>
        <v>-1.3232633628170114E-2</v>
      </c>
      <c r="I306" s="325">
        <f>+F291</f>
        <v>9.6630051134372215E-4</v>
      </c>
      <c r="J306" s="158">
        <v>0</v>
      </c>
      <c r="K306" s="327">
        <f>+F292</f>
        <v>4.9423454758134467E-3</v>
      </c>
      <c r="L306" s="158"/>
      <c r="M306" s="328" t="s">
        <v>200</v>
      </c>
      <c r="N306" s="159" t="s">
        <v>204</v>
      </c>
      <c r="O306" s="353">
        <f>-H292</f>
        <v>-2.147899730883202E-3</v>
      </c>
    </row>
    <row r="307" spans="2:15" x14ac:dyDescent="0.25">
      <c r="B307" s="347"/>
      <c r="C307" s="158">
        <v>7</v>
      </c>
      <c r="D307" s="157">
        <v>0</v>
      </c>
      <c r="E307" s="158">
        <v>0</v>
      </c>
      <c r="F307" s="158">
        <v>0</v>
      </c>
      <c r="G307" s="158">
        <v>0</v>
      </c>
      <c r="H307" s="325">
        <f>+F293</f>
        <v>9.6630051134372215E-4</v>
      </c>
      <c r="I307" s="325">
        <f>+G294</f>
        <v>-2.8327617974435544E-3</v>
      </c>
      <c r="J307" s="325">
        <f>+F294</f>
        <v>1.8664612860998324E-3</v>
      </c>
      <c r="K307" s="326">
        <v>0</v>
      </c>
      <c r="L307" s="158"/>
      <c r="M307" s="328" t="s">
        <v>201</v>
      </c>
      <c r="N307" s="159" t="s">
        <v>204</v>
      </c>
      <c r="O307" s="353">
        <f>-H294</f>
        <v>2.5870080467880101E-3</v>
      </c>
    </row>
    <row r="308" spans="2:15" x14ac:dyDescent="0.25">
      <c r="B308" s="347"/>
      <c r="C308" s="158">
        <v>8</v>
      </c>
      <c r="D308" s="157">
        <v>0</v>
      </c>
      <c r="E308" s="158">
        <v>0</v>
      </c>
      <c r="F308" s="158">
        <v>0</v>
      </c>
      <c r="G308" s="158">
        <v>0</v>
      </c>
      <c r="H308" s="158">
        <v>0</v>
      </c>
      <c r="I308" s="325">
        <f>+F295</f>
        <v>1.8664612860998324E-3</v>
      </c>
      <c r="J308" s="325">
        <f>+G296</f>
        <v>-3.3888357785999646E-3</v>
      </c>
      <c r="K308" s="327">
        <f>+F296</f>
        <v>1.5223744925001324E-3</v>
      </c>
      <c r="L308" s="158"/>
      <c r="M308" s="328" t="s">
        <v>202</v>
      </c>
      <c r="N308" s="159" t="s">
        <v>204</v>
      </c>
      <c r="O308" s="353">
        <f>-H296</f>
        <v>-1.6021180235568846E-3</v>
      </c>
    </row>
    <row r="309" spans="2:15" x14ac:dyDescent="0.25">
      <c r="B309" s="347"/>
      <c r="C309" s="158">
        <v>9</v>
      </c>
      <c r="D309" s="157">
        <v>0</v>
      </c>
      <c r="E309" s="158">
        <v>0</v>
      </c>
      <c r="F309" s="158">
        <v>0</v>
      </c>
      <c r="G309" s="158">
        <v>0</v>
      </c>
      <c r="H309" s="325">
        <f>+F297</f>
        <v>4.9423454758134467E-3</v>
      </c>
      <c r="I309" s="158">
        <v>0</v>
      </c>
      <c r="J309" s="325">
        <f>+F298</f>
        <v>1.5223744925001324E-3</v>
      </c>
      <c r="K309" s="327">
        <f>+G299</f>
        <v>-7.9154322653363657E-3</v>
      </c>
      <c r="L309" s="158"/>
      <c r="M309" s="328" t="s">
        <v>203</v>
      </c>
      <c r="N309" s="159" t="s">
        <v>204</v>
      </c>
      <c r="O309" s="353">
        <f>-H299</f>
        <v>-1.6299209337480511E-6</v>
      </c>
    </row>
    <row r="310" spans="2:15" x14ac:dyDescent="0.25">
      <c r="B310" s="347"/>
      <c r="C310" s="158"/>
      <c r="D310" s="158"/>
      <c r="E310" s="158"/>
      <c r="F310" s="158"/>
      <c r="G310" s="158"/>
      <c r="H310" s="158"/>
      <c r="I310" s="158"/>
      <c r="J310" s="158"/>
      <c r="K310" s="158"/>
      <c r="L310" s="158"/>
      <c r="M310" s="158"/>
      <c r="N310" s="158"/>
      <c r="O310" s="346"/>
    </row>
    <row r="311" spans="2:15" x14ac:dyDescent="0.25">
      <c r="B311" s="347"/>
      <c r="C311" s="158"/>
      <c r="D311" s="329">
        <f t="array" ref="D311:K318">+MINVERSE(D302:K309)</f>
        <v>-396.86665170622013</v>
      </c>
      <c r="E311" s="330">
        <v>-301.76577168667427</v>
      </c>
      <c r="F311" s="330">
        <v>-296.18461932139417</v>
      </c>
      <c r="G311" s="330">
        <v>-273.31966764227258</v>
      </c>
      <c r="H311" s="330">
        <v>-254.53182090691917</v>
      </c>
      <c r="I311" s="330">
        <v>-229.45872858028648</v>
      </c>
      <c r="J311" s="330">
        <v>-216.4779386133963</v>
      </c>
      <c r="K311" s="331">
        <v>-200.56323296406248</v>
      </c>
      <c r="L311" s="158"/>
      <c r="M311" s="159" t="s">
        <v>196</v>
      </c>
      <c r="N311" s="159" t="s">
        <v>204</v>
      </c>
      <c r="O311" s="360">
        <f t="array" ref="O311:O318">+MMULT(D311:K318,O302:O309)</f>
        <v>-5.0621886195217791E-2</v>
      </c>
    </row>
    <row r="312" spans="2:15" x14ac:dyDescent="0.25">
      <c r="B312" s="347"/>
      <c r="C312" s="158"/>
      <c r="D312" s="332">
        <v>-301.76577168667427</v>
      </c>
      <c r="E312" s="158">
        <v>-477.98297530181617</v>
      </c>
      <c r="F312" s="158">
        <v>-469.14268901534086</v>
      </c>
      <c r="G312" s="158">
        <v>-432.92566687716896</v>
      </c>
      <c r="H312" s="158">
        <v>-403.16658972310722</v>
      </c>
      <c r="I312" s="158">
        <v>-363.45197529445483</v>
      </c>
      <c r="J312" s="158">
        <v>-342.89100651571465</v>
      </c>
      <c r="K312" s="333">
        <v>-317.68285147943186</v>
      </c>
      <c r="L312" s="158"/>
      <c r="M312" s="159" t="s">
        <v>197</v>
      </c>
      <c r="N312" s="159" t="s">
        <v>204</v>
      </c>
      <c r="O312" s="360">
        <v>-8.0527834209968369E-2</v>
      </c>
    </row>
    <row r="313" spans="2:15" x14ac:dyDescent="0.25">
      <c r="B313" s="347"/>
      <c r="C313" s="158"/>
      <c r="D313" s="332">
        <v>-296.18461932139417</v>
      </c>
      <c r="E313" s="158">
        <v>-469.14268901534092</v>
      </c>
      <c r="F313" s="158">
        <v>-597.91045470131439</v>
      </c>
      <c r="G313" s="158">
        <v>-495.79580549850562</v>
      </c>
      <c r="H313" s="158">
        <v>-411.88946685495733</v>
      </c>
      <c r="I313" s="158">
        <v>-371.31559049629755</v>
      </c>
      <c r="J313" s="158">
        <v>-350.30976639238793</v>
      </c>
      <c r="K313" s="333">
        <v>-324.55620991484693</v>
      </c>
      <c r="L313" s="158"/>
      <c r="M313" s="159" t="s">
        <v>198</v>
      </c>
      <c r="N313" s="159" t="s">
        <v>204</v>
      </c>
      <c r="O313" s="360">
        <v>-5.9415578490591016E-2</v>
      </c>
    </row>
    <row r="314" spans="2:15" x14ac:dyDescent="0.25">
      <c r="B314" s="347"/>
      <c r="C314" s="158"/>
      <c r="D314" s="332">
        <v>-273.31966764227252</v>
      </c>
      <c r="E314" s="158">
        <v>-432.92566687716891</v>
      </c>
      <c r="F314" s="158">
        <v>-495.79580549850562</v>
      </c>
      <c r="G314" s="158">
        <v>-753.36316570520353</v>
      </c>
      <c r="H314" s="158">
        <v>-447.62548534522864</v>
      </c>
      <c r="I314" s="158">
        <v>-403.53137136833999</v>
      </c>
      <c r="J314" s="158">
        <v>-380.70305706017126</v>
      </c>
      <c r="K314" s="333">
        <v>-352.71509148861048</v>
      </c>
      <c r="L314" s="158"/>
      <c r="M314" s="159" t="s">
        <v>199</v>
      </c>
      <c r="N314" s="159" t="s">
        <v>204</v>
      </c>
      <c r="O314" s="360">
        <v>1.3545930230226402E-2</v>
      </c>
    </row>
    <row r="315" spans="2:15" x14ac:dyDescent="0.25">
      <c r="B315" s="347"/>
      <c r="C315" s="158"/>
      <c r="D315" s="332">
        <v>-254.53182090691914</v>
      </c>
      <c r="E315" s="158">
        <v>-403.16658972310717</v>
      </c>
      <c r="F315" s="158">
        <v>-411.88946685495722</v>
      </c>
      <c r="G315" s="158">
        <v>-447.62548534522858</v>
      </c>
      <c r="H315" s="158">
        <v>-476.989327777489</v>
      </c>
      <c r="I315" s="158">
        <v>-430.0026782828586</v>
      </c>
      <c r="J315" s="158">
        <v>-405.67684641529036</v>
      </c>
      <c r="K315" s="333">
        <v>-375.85289465002796</v>
      </c>
      <c r="L315" s="158"/>
      <c r="M315" s="159" t="s">
        <v>200</v>
      </c>
      <c r="N315" s="159" t="s">
        <v>204</v>
      </c>
      <c r="O315" s="360">
        <v>9.1135005390668281E-2</v>
      </c>
    </row>
    <row r="316" spans="2:15" x14ac:dyDescent="0.25">
      <c r="B316" s="350"/>
      <c r="C316" s="142"/>
      <c r="D316" s="334">
        <v>-229.45872858028648</v>
      </c>
      <c r="E316" s="142">
        <v>-363.45197529445477</v>
      </c>
      <c r="F316" s="142">
        <v>-371.31559049629755</v>
      </c>
      <c r="G316" s="142">
        <v>-403.53137136833993</v>
      </c>
      <c r="H316" s="142">
        <v>-430.00267828285865</v>
      </c>
      <c r="I316" s="142">
        <v>-973.27666785637541</v>
      </c>
      <c r="J316" s="142">
        <v>-718.76612985962947</v>
      </c>
      <c r="K316" s="335">
        <v>-406.73116841250345</v>
      </c>
      <c r="L316" s="142"/>
      <c r="M316" s="159" t="s">
        <v>201</v>
      </c>
      <c r="N316" s="159" t="s">
        <v>204</v>
      </c>
      <c r="O316" s="361">
        <v>-0.86713713361693778</v>
      </c>
    </row>
    <row r="317" spans="2:15" x14ac:dyDescent="0.25">
      <c r="B317" s="350"/>
      <c r="C317" s="142"/>
      <c r="D317" s="334">
        <v>-216.47793861339633</v>
      </c>
      <c r="E317" s="142">
        <v>-342.89100651571471</v>
      </c>
      <c r="F317" s="142">
        <v>-350.30976639238798</v>
      </c>
      <c r="G317" s="142">
        <v>-380.7030570601712</v>
      </c>
      <c r="H317" s="142">
        <v>-405.67684641529036</v>
      </c>
      <c r="I317" s="142">
        <v>-718.76612985962947</v>
      </c>
      <c r="J317" s="142">
        <v>-880.85807194361985</v>
      </c>
      <c r="K317" s="335">
        <v>-422.71740501344595</v>
      </c>
      <c r="L317" s="142"/>
      <c r="M317" s="159" t="s">
        <v>202</v>
      </c>
      <c r="N317" s="159" t="s">
        <v>204</v>
      </c>
      <c r="O317" s="361">
        <v>2.2797847209486646E-2</v>
      </c>
    </row>
    <row r="318" spans="2:15" x14ac:dyDescent="0.25">
      <c r="B318" s="350"/>
      <c r="C318" s="142"/>
      <c r="D318" s="336">
        <v>-200.56323296406251</v>
      </c>
      <c r="E318" s="337">
        <v>-317.68285147943186</v>
      </c>
      <c r="F318" s="337">
        <v>-324.55620991484693</v>
      </c>
      <c r="G318" s="337">
        <v>-352.71509148861054</v>
      </c>
      <c r="H318" s="337">
        <v>-375.85289465002802</v>
      </c>
      <c r="I318" s="337">
        <v>-406.73116841250345</v>
      </c>
      <c r="J318" s="337">
        <v>-422.71740501344595</v>
      </c>
      <c r="K318" s="338">
        <v>-442.31684777413625</v>
      </c>
      <c r="L318" s="142"/>
      <c r="M318" s="159" t="s">
        <v>203</v>
      </c>
      <c r="N318" s="159" t="s">
        <v>204</v>
      </c>
      <c r="O318" s="361">
        <v>6.1494741825006929E-2</v>
      </c>
    </row>
    <row r="319" spans="2:15" x14ac:dyDescent="0.25">
      <c r="B319" s="350"/>
      <c r="C319" s="142"/>
      <c r="D319" s="142"/>
      <c r="E319" s="142"/>
      <c r="F319" s="142"/>
      <c r="G319" s="142"/>
      <c r="H319" s="142"/>
      <c r="I319" s="142"/>
      <c r="J319" s="142"/>
      <c r="K319" s="142"/>
      <c r="L319" s="142"/>
      <c r="M319" s="142"/>
      <c r="N319" s="159"/>
      <c r="O319" s="345"/>
    </row>
    <row r="320" spans="2:15" x14ac:dyDescent="0.25">
      <c r="B320" s="347"/>
      <c r="C320" s="158"/>
      <c r="D320" s="158"/>
      <c r="E320" s="158"/>
      <c r="F320" s="158"/>
      <c r="G320" s="158"/>
      <c r="H320" s="158"/>
      <c r="I320" s="158"/>
      <c r="J320" s="158"/>
      <c r="K320" s="158"/>
      <c r="L320" s="158"/>
      <c r="M320" s="159" t="s">
        <v>205</v>
      </c>
      <c r="N320" s="159" t="s">
        <v>204</v>
      </c>
      <c r="O320" s="354">
        <f t="shared" ref="O320:O327" si="38">+O255+O311</f>
        <v>336.45060329088915</v>
      </c>
    </row>
    <row r="321" spans="2:15" x14ac:dyDescent="0.25">
      <c r="B321" s="347"/>
      <c r="C321" s="158"/>
      <c r="D321" s="158"/>
      <c r="E321" s="158"/>
      <c r="F321" s="158"/>
      <c r="G321" s="158"/>
      <c r="H321" s="158"/>
      <c r="I321" s="158"/>
      <c r="J321" s="158"/>
      <c r="K321" s="158"/>
      <c r="L321" s="158"/>
      <c r="M321" s="159" t="s">
        <v>206</v>
      </c>
      <c r="N321" s="159" t="s">
        <v>204</v>
      </c>
      <c r="O321" s="354">
        <f t="shared" si="38"/>
        <v>335.27416825537972</v>
      </c>
    </row>
    <row r="322" spans="2:15" x14ac:dyDescent="0.25">
      <c r="B322" s="347"/>
      <c r="C322" s="158"/>
      <c r="D322" s="158"/>
      <c r="E322" s="158"/>
      <c r="F322" s="158"/>
      <c r="G322" s="158"/>
      <c r="H322" s="158"/>
      <c r="I322" s="158"/>
      <c r="J322" s="158"/>
      <c r="K322" s="158"/>
      <c r="L322" s="158"/>
      <c r="M322" s="159" t="s">
        <v>207</v>
      </c>
      <c r="N322" s="159" t="s">
        <v>204</v>
      </c>
      <c r="O322" s="354">
        <f t="shared" si="38"/>
        <v>335.08748272689513</v>
      </c>
    </row>
    <row r="323" spans="2:15" x14ac:dyDescent="0.25">
      <c r="B323" s="347"/>
      <c r="C323" s="158"/>
      <c r="D323" s="158"/>
      <c r="E323" s="158"/>
      <c r="F323" s="158"/>
      <c r="G323" s="158"/>
      <c r="H323" s="158"/>
      <c r="I323" s="158"/>
      <c r="J323" s="158"/>
      <c r="K323" s="158"/>
      <c r="L323" s="158"/>
      <c r="M323" s="159" t="s">
        <v>208</v>
      </c>
      <c r="N323" s="159" t="s">
        <v>204</v>
      </c>
      <c r="O323" s="354">
        <f t="shared" si="38"/>
        <v>334.91407061032231</v>
      </c>
    </row>
    <row r="324" spans="2:15" x14ac:dyDescent="0.25">
      <c r="B324" s="347"/>
      <c r="C324" s="158"/>
      <c r="D324" s="158"/>
      <c r="E324" s="158"/>
      <c r="F324" s="158"/>
      <c r="G324" s="158"/>
      <c r="H324" s="158"/>
      <c r="I324" s="158"/>
      <c r="J324" s="158"/>
      <c r="K324" s="158"/>
      <c r="L324" s="158"/>
      <c r="M324" s="159" t="s">
        <v>209</v>
      </c>
      <c r="N324" s="159" t="s">
        <v>204</v>
      </c>
      <c r="O324" s="354">
        <f t="shared" si="38"/>
        <v>335.28484192431165</v>
      </c>
    </row>
    <row r="325" spans="2:15" x14ac:dyDescent="0.25">
      <c r="B325" s="347"/>
      <c r="C325" s="158"/>
      <c r="D325" s="158"/>
      <c r="E325" s="158"/>
      <c r="F325" s="158"/>
      <c r="G325" s="158"/>
      <c r="H325" s="158"/>
      <c r="I325" s="158"/>
      <c r="J325" s="158"/>
      <c r="K325" s="158"/>
      <c r="L325" s="158"/>
      <c r="M325" s="159" t="s">
        <v>210</v>
      </c>
      <c r="N325" s="159" t="s">
        <v>204</v>
      </c>
      <c r="O325" s="354">
        <f t="shared" si="38"/>
        <v>334.71388757292863</v>
      </c>
    </row>
    <row r="326" spans="2:15" x14ac:dyDescent="0.25">
      <c r="B326" s="347"/>
      <c r="C326" s="158"/>
      <c r="D326" s="158"/>
      <c r="E326" s="158"/>
      <c r="F326" s="158"/>
      <c r="G326" s="158"/>
      <c r="H326" s="158"/>
      <c r="I326" s="158"/>
      <c r="J326" s="158"/>
      <c r="K326" s="158"/>
      <c r="L326" s="158"/>
      <c r="M326" s="159" t="s">
        <v>211</v>
      </c>
      <c r="N326" s="159" t="s">
        <v>204</v>
      </c>
      <c r="O326" s="354">
        <f t="shared" si="38"/>
        <v>335.32294951820694</v>
      </c>
    </row>
    <row r="327" spans="2:15" ht="15.75" thickBot="1" x14ac:dyDescent="0.3">
      <c r="B327" s="355"/>
      <c r="C327" s="356"/>
      <c r="D327" s="356"/>
      <c r="E327" s="356"/>
      <c r="F327" s="356"/>
      <c r="G327" s="356"/>
      <c r="H327" s="356"/>
      <c r="I327" s="356"/>
      <c r="J327" s="356"/>
      <c r="K327" s="356"/>
      <c r="L327" s="356"/>
      <c r="M327" s="351" t="s">
        <v>212</v>
      </c>
      <c r="N327" s="351" t="s">
        <v>204</v>
      </c>
      <c r="O327" s="357">
        <f t="shared" si="38"/>
        <v>335.79309108550609</v>
      </c>
    </row>
    <row r="328" spans="2:15" ht="15.75" thickTop="1" x14ac:dyDescent="0.25"/>
    <row r="329" spans="2:15" ht="15.75" thickBot="1" x14ac:dyDescent="0.3"/>
    <row r="330" spans="2:15" ht="16.5" thickBot="1" x14ac:dyDescent="0.35">
      <c r="B330" s="358">
        <f>+B265+1</f>
        <v>6</v>
      </c>
    </row>
    <row r="331" spans="2:15" ht="15.75" thickTop="1" x14ac:dyDescent="0.25">
      <c r="B331" s="339" t="s">
        <v>174</v>
      </c>
      <c r="C331" s="340" t="s">
        <v>78</v>
      </c>
      <c r="D331" s="340" t="s">
        <v>115</v>
      </c>
      <c r="E331" s="340" t="s">
        <v>154</v>
      </c>
      <c r="F331" s="340" t="s">
        <v>155</v>
      </c>
      <c r="G331" s="340" t="s">
        <v>156</v>
      </c>
      <c r="H331" s="340" t="s">
        <v>157</v>
      </c>
      <c r="I331" s="340" t="s">
        <v>175</v>
      </c>
      <c r="J331" s="340" t="s">
        <v>177</v>
      </c>
      <c r="K331" s="340" t="s">
        <v>176</v>
      </c>
      <c r="L331" s="341"/>
      <c r="M331" s="341"/>
      <c r="N331" s="341"/>
      <c r="O331" s="352"/>
    </row>
    <row r="332" spans="2:15" x14ac:dyDescent="0.25">
      <c r="B332" s="342" t="s">
        <v>178</v>
      </c>
      <c r="C332" s="161">
        <v>310.83</v>
      </c>
      <c r="D332" s="343">
        <f>110/1000</f>
        <v>0.11</v>
      </c>
      <c r="E332" s="158">
        <f>+PI()*D332^2/4</f>
        <v>9.5033177771091243E-3</v>
      </c>
      <c r="F332" s="161">
        <v>339.29610096713299</v>
      </c>
      <c r="G332" s="161">
        <f t="shared" ref="G332:G339" si="39">+O320</f>
        <v>336.45060329088915</v>
      </c>
      <c r="H332" s="164">
        <f>+ABS(F332-G332)</f>
        <v>2.8454976762438378</v>
      </c>
      <c r="I332" s="344">
        <f>-2*E332*SQRT(2*9.81*D332*H332/C332)*LOG10(($B$2/(3.7*D332))+((2.51*$B$3*SQRT(C332))/(SQRT(2*9.81*D332^3*H332))))</f>
        <v>1.0086849477045528E-2</v>
      </c>
      <c r="J332" s="158">
        <f>(H332/I332^2)*2*9.81*E332^2</f>
        <v>49.556047622524702</v>
      </c>
      <c r="K332" s="325">
        <f>0.5*SQRT(2*9.81)*E332/(SQRT(J332*H332))</f>
        <v>1.7724227226150018E-3</v>
      </c>
      <c r="L332" s="158"/>
      <c r="M332" s="158"/>
      <c r="N332" s="158"/>
      <c r="O332" s="346"/>
    </row>
    <row r="333" spans="2:15" x14ac:dyDescent="0.25">
      <c r="B333" s="342" t="s">
        <v>138</v>
      </c>
      <c r="C333" s="161">
        <v>240.22</v>
      </c>
      <c r="D333" s="343">
        <f>110/1000</f>
        <v>0.11</v>
      </c>
      <c r="E333" s="158">
        <f t="shared" ref="E333:E339" si="40">+PI()*D333^2/4</f>
        <v>9.5033177771091243E-3</v>
      </c>
      <c r="F333" s="161">
        <f>+G332</f>
        <v>336.45060329088915</v>
      </c>
      <c r="G333" s="161">
        <f t="shared" si="39"/>
        <v>335.27416825537972</v>
      </c>
      <c r="H333" s="164">
        <f t="shared" ref="H333:H342" si="41">+ABS(F333-G333)</f>
        <v>1.176435035509428</v>
      </c>
      <c r="I333" s="344">
        <f>-2*E333*SQRT(2*9.81*D333*H333/C333)*LOG10(($B$2/(3.7*D333))+((2.51*$B$3*SQRT(C333))/(SQRT(2*9.81*D333^3*H333))))</f>
        <v>7.1172310147568788E-3</v>
      </c>
      <c r="J333" s="158">
        <f t="shared" ref="J333:J342" si="42">(H333/I333^2)*2*9.81*E333^2</f>
        <v>41.152415418810769</v>
      </c>
      <c r="K333" s="325">
        <f>0.5*SQRT(2*9.81)*E333/(SQRT(J333*H333))</f>
        <v>3.0249145936370918E-3</v>
      </c>
      <c r="L333" s="158"/>
      <c r="M333" s="158"/>
      <c r="N333" s="158"/>
      <c r="O333" s="346"/>
    </row>
    <row r="334" spans="2:15" x14ac:dyDescent="0.25">
      <c r="B334" s="342" t="s">
        <v>139</v>
      </c>
      <c r="C334" s="161">
        <v>237.3</v>
      </c>
      <c r="D334" s="343">
        <f>110/1000</f>
        <v>0.11</v>
      </c>
      <c r="E334" s="158">
        <f t="shared" si="40"/>
        <v>9.5033177771091243E-3</v>
      </c>
      <c r="F334" s="161">
        <f t="shared" ref="F334:F339" si="43">+G333</f>
        <v>335.27416825537972</v>
      </c>
      <c r="G334" s="161">
        <f t="shared" si="39"/>
        <v>335.08748272689513</v>
      </c>
      <c r="H334" s="164">
        <f t="shared" si="41"/>
        <v>0.1866855284845883</v>
      </c>
      <c r="I334" s="344">
        <f t="shared" ref="I334:I342" si="44">-2*E334*SQRT(2*9.81*D334*H334/C334)*LOG10(($B$2/(3.7*D334))+((2.51*$B$3*SQRT(C334))/(SQRT(2*9.81*D334^3*H334))))</f>
        <v>2.5449178082545959E-3</v>
      </c>
      <c r="J334" s="158">
        <f t="shared" si="42"/>
        <v>51.075501371307773</v>
      </c>
      <c r="K334" s="325">
        <f t="shared" ref="K334:K342" si="45">0.5*SQRT(2*9.81)*E334/(SQRT(J334*H334))</f>
        <v>6.816055397846999E-3</v>
      </c>
      <c r="L334" s="158"/>
      <c r="M334" s="158"/>
      <c r="N334" s="158"/>
      <c r="O334" s="346"/>
    </row>
    <row r="335" spans="2:15" x14ac:dyDescent="0.25">
      <c r="B335" s="342" t="s">
        <v>117</v>
      </c>
      <c r="C335" s="159">
        <v>401.35</v>
      </c>
      <c r="D335" s="343">
        <f>75/1000</f>
        <v>7.4999999999999997E-2</v>
      </c>
      <c r="E335" s="158">
        <f t="shared" si="40"/>
        <v>4.4178646691106467E-3</v>
      </c>
      <c r="F335" s="161">
        <f t="shared" si="43"/>
        <v>335.08748272689513</v>
      </c>
      <c r="G335" s="161">
        <f t="shared" si="39"/>
        <v>334.91407061032231</v>
      </c>
      <c r="H335" s="164">
        <f t="shared" si="41"/>
        <v>0.17341211657281974</v>
      </c>
      <c r="I335" s="344">
        <f t="shared" si="44"/>
        <v>6.396321597833568E-4</v>
      </c>
      <c r="J335" s="158">
        <f t="shared" si="42"/>
        <v>162.30902754054748</v>
      </c>
      <c r="K335" s="325">
        <f t="shared" si="45"/>
        <v>1.8442545204583804E-3</v>
      </c>
      <c r="L335" s="158"/>
      <c r="M335" s="158"/>
      <c r="N335" s="158"/>
      <c r="O335" s="346"/>
    </row>
    <row r="336" spans="2:15" x14ac:dyDescent="0.25">
      <c r="B336" s="342" t="s">
        <v>118</v>
      </c>
      <c r="C336" s="159">
        <v>249.85</v>
      </c>
      <c r="D336" s="343">
        <f>75/1000</f>
        <v>7.4999999999999997E-2</v>
      </c>
      <c r="E336" s="158">
        <f t="shared" si="40"/>
        <v>4.4178646691106467E-3</v>
      </c>
      <c r="F336" s="161">
        <f t="shared" si="43"/>
        <v>334.91407061032231</v>
      </c>
      <c r="G336" s="161">
        <f t="shared" si="39"/>
        <v>335.28484192431165</v>
      </c>
      <c r="H336" s="164">
        <f t="shared" si="41"/>
        <v>0.37077131398933716</v>
      </c>
      <c r="I336" s="344">
        <f t="shared" si="44"/>
        <v>1.2954166036877681E-3</v>
      </c>
      <c r="J336" s="158">
        <f t="shared" si="42"/>
        <v>84.607921653422338</v>
      </c>
      <c r="K336" s="325">
        <f t="shared" si="45"/>
        <v>1.7469212892303511E-3</v>
      </c>
      <c r="L336" s="158"/>
      <c r="M336" s="158"/>
      <c r="N336" s="158"/>
      <c r="O336" s="346"/>
    </row>
    <row r="337" spans="2:15" x14ac:dyDescent="0.25">
      <c r="B337" s="342" t="s">
        <v>140</v>
      </c>
      <c r="C337" s="159">
        <v>298.01</v>
      </c>
      <c r="D337" s="343">
        <f>63/1000</f>
        <v>6.3E-2</v>
      </c>
      <c r="E337" s="158">
        <f t="shared" si="40"/>
        <v>3.1172453105244723E-3</v>
      </c>
      <c r="F337" s="161">
        <f t="shared" si="43"/>
        <v>335.28484192431165</v>
      </c>
      <c r="G337" s="161">
        <f t="shared" si="39"/>
        <v>334.71388757292863</v>
      </c>
      <c r="H337" s="164">
        <f t="shared" si="41"/>
        <v>0.57095435138302264</v>
      </c>
      <c r="I337" s="344">
        <f t="shared" si="44"/>
        <v>9.3420383654511301E-4</v>
      </c>
      <c r="J337" s="158">
        <f t="shared" si="42"/>
        <v>124.72659252322399</v>
      </c>
      <c r="K337" s="325">
        <f t="shared" si="45"/>
        <v>8.1810729201221724E-4</v>
      </c>
      <c r="L337" s="158"/>
      <c r="M337" s="158"/>
      <c r="N337" s="158"/>
      <c r="O337" s="346"/>
    </row>
    <row r="338" spans="2:15" x14ac:dyDescent="0.25">
      <c r="B338" s="342" t="s">
        <v>121</v>
      </c>
      <c r="C338" s="159">
        <v>119.71</v>
      </c>
      <c r="D338" s="343">
        <f>63/1000</f>
        <v>6.3E-2</v>
      </c>
      <c r="E338" s="158">
        <f t="shared" si="40"/>
        <v>3.1172453105244723E-3</v>
      </c>
      <c r="F338" s="161">
        <f t="shared" si="43"/>
        <v>334.71388757292863</v>
      </c>
      <c r="G338" s="161">
        <f t="shared" si="39"/>
        <v>335.32294951820694</v>
      </c>
      <c r="H338" s="164">
        <f t="shared" si="41"/>
        <v>0.60906194527831303</v>
      </c>
      <c r="I338" s="344">
        <f t="shared" si="44"/>
        <v>1.626188829057684E-3</v>
      </c>
      <c r="J338" s="158">
        <f t="shared" si="42"/>
        <v>43.909701225730629</v>
      </c>
      <c r="K338" s="325">
        <f t="shared" si="45"/>
        <v>1.3349946106997305E-3</v>
      </c>
      <c r="L338" s="158"/>
      <c r="M338" s="158"/>
      <c r="N338" s="158"/>
      <c r="O338" s="346"/>
    </row>
    <row r="339" spans="2:15" x14ac:dyDescent="0.25">
      <c r="B339" s="342" t="s">
        <v>122</v>
      </c>
      <c r="C339" s="159">
        <v>283.68</v>
      </c>
      <c r="D339" s="343">
        <f>75/1000</f>
        <v>7.4999999999999997E-2</v>
      </c>
      <c r="E339" s="158">
        <f t="shared" si="40"/>
        <v>4.4178646691106467E-3</v>
      </c>
      <c r="F339" s="161">
        <f t="shared" si="43"/>
        <v>335.32294951820694</v>
      </c>
      <c r="G339" s="161">
        <f t="shared" si="39"/>
        <v>335.79309108550609</v>
      </c>
      <c r="H339" s="164">
        <f t="shared" si="41"/>
        <v>0.47014156729915157</v>
      </c>
      <c r="I339" s="344">
        <f t="shared" si="44"/>
        <v>1.3793630895144414E-3</v>
      </c>
      <c r="J339" s="158">
        <f t="shared" si="42"/>
        <v>94.622685389027737</v>
      </c>
      <c r="K339" s="325">
        <f t="shared" si="45"/>
        <v>1.4669656816759956E-3</v>
      </c>
      <c r="L339" s="158"/>
      <c r="M339" s="158"/>
      <c r="N339" s="158"/>
      <c r="O339" s="346"/>
    </row>
    <row r="340" spans="2:15" x14ac:dyDescent="0.25">
      <c r="B340" s="342" t="s">
        <v>112</v>
      </c>
      <c r="C340" s="159">
        <v>401.36</v>
      </c>
      <c r="D340" s="343">
        <f>110/1000</f>
        <v>0.11</v>
      </c>
      <c r="E340" s="158">
        <f>+PI()*D340^2/4</f>
        <v>9.5033177771091243E-3</v>
      </c>
      <c r="F340" s="161">
        <f>+G333</f>
        <v>335.27416825537972</v>
      </c>
      <c r="G340" s="161">
        <f>+G336</f>
        <v>335.28484192431165</v>
      </c>
      <c r="H340" s="164">
        <f t="shared" si="41"/>
        <v>1.0673668931929114E-2</v>
      </c>
      <c r="I340" s="344">
        <f t="shared" si="44"/>
        <v>3.6233026290266682E-4</v>
      </c>
      <c r="J340" s="158">
        <f t="shared" si="42"/>
        <v>144.06351809048516</v>
      </c>
      <c r="K340" s="325">
        <f t="shared" si="45"/>
        <v>1.6973088879438419E-2</v>
      </c>
      <c r="L340" s="158"/>
      <c r="M340" s="158"/>
      <c r="N340" s="158"/>
      <c r="O340" s="346"/>
    </row>
    <row r="341" spans="2:15" x14ac:dyDescent="0.25">
      <c r="B341" s="342" t="s">
        <v>113</v>
      </c>
      <c r="C341" s="159">
        <v>184.94</v>
      </c>
      <c r="D341" s="343">
        <f>110/1000</f>
        <v>0.11</v>
      </c>
      <c r="E341" s="158">
        <f>+PI()*D341^2/4</f>
        <v>9.5033177771091243E-3</v>
      </c>
      <c r="F341" s="161">
        <f>+G340</f>
        <v>335.28484192431165</v>
      </c>
      <c r="G341" s="161">
        <f>+G339</f>
        <v>335.79309108550609</v>
      </c>
      <c r="H341" s="164">
        <f t="shared" si="41"/>
        <v>0.50824916119444197</v>
      </c>
      <c r="I341" s="344">
        <f t="shared" si="44"/>
        <v>5.1505085133852794E-3</v>
      </c>
      <c r="J341" s="158">
        <f t="shared" si="42"/>
        <v>33.948919640376843</v>
      </c>
      <c r="K341" s="325">
        <f t="shared" si="45"/>
        <v>5.0669129500194483E-3</v>
      </c>
      <c r="L341" s="158"/>
      <c r="M341" s="158"/>
      <c r="N341" s="158"/>
      <c r="O341" s="346"/>
    </row>
    <row r="342" spans="2:15" x14ac:dyDescent="0.25">
      <c r="B342" s="342" t="s">
        <v>170</v>
      </c>
      <c r="C342" s="159">
        <v>372.26</v>
      </c>
      <c r="D342" s="343">
        <f>110/1000</f>
        <v>0.11</v>
      </c>
      <c r="E342" s="158">
        <f>+PI()*D342^2/4</f>
        <v>9.5033177771091243E-3</v>
      </c>
      <c r="F342" s="161">
        <f>+F332</f>
        <v>339.29610096713299</v>
      </c>
      <c r="G342" s="161">
        <f>+G341</f>
        <v>335.79309108550609</v>
      </c>
      <c r="H342" s="164">
        <f t="shared" si="41"/>
        <v>3.5030098816268946</v>
      </c>
      <c r="I342" s="344">
        <f t="shared" si="44"/>
        <v>1.0242535478407892E-2</v>
      </c>
      <c r="J342" s="158">
        <f t="shared" si="42"/>
        <v>59.166504853077527</v>
      </c>
      <c r="K342" s="325">
        <f t="shared" si="45"/>
        <v>1.4619621160832945E-3</v>
      </c>
      <c r="L342" s="158"/>
      <c r="M342" s="158"/>
      <c r="N342" s="158"/>
      <c r="O342" s="346"/>
    </row>
    <row r="343" spans="2:15" x14ac:dyDescent="0.25">
      <c r="B343" s="347"/>
      <c r="C343" s="158"/>
      <c r="D343" s="158"/>
      <c r="E343" s="158"/>
      <c r="F343" s="158"/>
      <c r="G343" s="158"/>
      <c r="H343" s="158"/>
      <c r="I343" s="158"/>
      <c r="J343" s="158"/>
      <c r="K343" s="158"/>
      <c r="L343" s="158"/>
      <c r="M343" s="158"/>
      <c r="N343" s="158"/>
      <c r="O343" s="346"/>
    </row>
    <row r="344" spans="2:15" x14ac:dyDescent="0.25">
      <c r="B344" s="348" t="s">
        <v>151</v>
      </c>
      <c r="C344" s="159" t="s">
        <v>189</v>
      </c>
      <c r="D344" s="159" t="s">
        <v>174</v>
      </c>
      <c r="E344" s="159" t="s">
        <v>175</v>
      </c>
      <c r="F344" s="159" t="s">
        <v>176</v>
      </c>
      <c r="G344" s="159" t="s">
        <v>190</v>
      </c>
      <c r="H344" s="159" t="s">
        <v>95</v>
      </c>
      <c r="I344" s="158"/>
      <c r="J344" s="158"/>
      <c r="K344" s="158"/>
      <c r="L344" s="158"/>
      <c r="M344" s="158"/>
      <c r="N344" s="158"/>
      <c r="O344" s="346"/>
    </row>
    <row r="345" spans="2:15" x14ac:dyDescent="0.25">
      <c r="B345" s="342" t="s">
        <v>127</v>
      </c>
      <c r="C345" s="158">
        <f>-2.97/1000</f>
        <v>-2.97E-3</v>
      </c>
      <c r="D345" s="349" t="s">
        <v>191</v>
      </c>
      <c r="E345" s="325">
        <f>IF(O320&gt;F332,-I332,I332)</f>
        <v>1.0086849477045528E-2</v>
      </c>
      <c r="F345" s="325">
        <f>+K332</f>
        <v>1.7724227226150018E-3</v>
      </c>
      <c r="G345" s="158"/>
      <c r="H345" s="158"/>
      <c r="I345" s="325"/>
      <c r="J345" s="158"/>
      <c r="K345" s="325"/>
      <c r="L345" s="158"/>
      <c r="M345" s="158"/>
      <c r="N345" s="158"/>
      <c r="O345" s="346"/>
    </row>
    <row r="346" spans="2:15" x14ac:dyDescent="0.25">
      <c r="B346" s="347"/>
      <c r="C346" s="158"/>
      <c r="D346" s="349" t="s">
        <v>138</v>
      </c>
      <c r="E346" s="325">
        <f>IF(O320&gt;O321,-I333,I333)</f>
        <v>-7.1172310147568788E-3</v>
      </c>
      <c r="F346" s="325">
        <f>+K333</f>
        <v>3.0249145936370918E-3</v>
      </c>
      <c r="G346" s="325">
        <f>-SUM(F345:F346)</f>
        <v>-4.7973373162520936E-3</v>
      </c>
      <c r="H346" s="325">
        <f>+SUM(E345:E346)+C345</f>
        <v>-3.8153771135052486E-7</v>
      </c>
      <c r="I346" s="325"/>
      <c r="J346" s="158"/>
      <c r="K346" s="325"/>
      <c r="L346" s="158"/>
      <c r="M346" s="158"/>
      <c r="N346" s="158"/>
      <c r="O346" s="346"/>
    </row>
    <row r="347" spans="2:15" x14ac:dyDescent="0.25">
      <c r="B347" s="342" t="s">
        <v>128</v>
      </c>
      <c r="C347" s="158">
        <f>-3.73/1000</f>
        <v>-3.7299999999999998E-3</v>
      </c>
      <c r="D347" s="349" t="s">
        <v>192</v>
      </c>
      <c r="E347" s="325">
        <f>IF(O321&gt;O320,-I333,I333)</f>
        <v>7.1172310147568788E-3</v>
      </c>
      <c r="F347" s="325">
        <f>+K333</f>
        <v>3.0249145936370918E-3</v>
      </c>
      <c r="G347" s="158"/>
      <c r="H347" s="158"/>
      <c r="I347" s="325"/>
      <c r="J347" s="359"/>
      <c r="K347" s="325"/>
      <c r="L347" s="158"/>
      <c r="M347" s="158"/>
      <c r="N347" s="158"/>
      <c r="O347" s="346"/>
    </row>
    <row r="348" spans="2:15" x14ac:dyDescent="0.25">
      <c r="B348" s="347"/>
      <c r="C348" s="158"/>
      <c r="D348" s="349" t="s">
        <v>139</v>
      </c>
      <c r="E348" s="325">
        <f>IF(O321&gt;O322,-I334,I334)</f>
        <v>-2.5449178082545959E-3</v>
      </c>
      <c r="F348" s="325">
        <f>+K334</f>
        <v>6.816055397846999E-3</v>
      </c>
      <c r="G348" s="158"/>
      <c r="H348" s="158"/>
      <c r="I348" s="325"/>
      <c r="J348" s="158"/>
      <c r="K348" s="325"/>
      <c r="L348" s="158"/>
      <c r="M348" s="158"/>
      <c r="N348" s="158"/>
      <c r="O348" s="346"/>
    </row>
    <row r="349" spans="2:15" x14ac:dyDescent="0.25">
      <c r="B349" s="347"/>
      <c r="C349" s="158"/>
      <c r="D349" s="349" t="s">
        <v>112</v>
      </c>
      <c r="E349" s="325">
        <f>IF(O321&gt;O324,-I340,I340)</f>
        <v>3.6233026290266682E-4</v>
      </c>
      <c r="F349" s="325">
        <f>+K340</f>
        <v>1.6973088879438419E-2</v>
      </c>
      <c r="G349" s="325">
        <f>-SUM(F347:F349)</f>
        <v>-2.6814058870922509E-2</v>
      </c>
      <c r="H349" s="325">
        <f>+SUM(E347:E349)+C347</f>
        <v>1.2046434694049498E-3</v>
      </c>
      <c r="I349" s="325"/>
      <c r="J349" s="158"/>
      <c r="K349" s="325"/>
      <c r="L349" s="158"/>
      <c r="M349" s="158"/>
      <c r="N349" s="158"/>
      <c r="O349" s="346"/>
    </row>
    <row r="350" spans="2:15" x14ac:dyDescent="0.25">
      <c r="B350" s="342" t="s">
        <v>141</v>
      </c>
      <c r="C350" s="158">
        <f>-1.9/1000</f>
        <v>-1.9E-3</v>
      </c>
      <c r="D350" s="349" t="s">
        <v>193</v>
      </c>
      <c r="E350" s="325">
        <f>IF(O322&gt;O321,-I334,I334)</f>
        <v>2.5449178082545959E-3</v>
      </c>
      <c r="F350" s="325">
        <f>+K334</f>
        <v>6.816055397846999E-3</v>
      </c>
      <c r="G350" s="158"/>
      <c r="H350" s="158"/>
      <c r="I350" s="325"/>
      <c r="J350" s="158"/>
      <c r="K350" s="325"/>
      <c r="L350" s="158"/>
      <c r="M350" s="158"/>
      <c r="N350" s="158"/>
      <c r="O350" s="346"/>
    </row>
    <row r="351" spans="2:15" x14ac:dyDescent="0.25">
      <c r="B351" s="347"/>
      <c r="C351" s="158"/>
      <c r="D351" s="349" t="s">
        <v>117</v>
      </c>
      <c r="E351" s="325">
        <f>IF(O322&gt;O323,-I335,I335)</f>
        <v>-6.396321597833568E-4</v>
      </c>
      <c r="F351" s="325">
        <f>+K335</f>
        <v>1.8442545204583804E-3</v>
      </c>
      <c r="G351" s="325">
        <f>-SUM(F350:F351)</f>
        <v>-8.6603099183053794E-3</v>
      </c>
      <c r="H351" s="325">
        <f>+SUM(E350:E351)+C350</f>
        <v>5.2856484712390014E-6</v>
      </c>
      <c r="I351" s="325"/>
      <c r="J351" s="158"/>
      <c r="K351" s="325"/>
      <c r="L351" s="158"/>
      <c r="M351" s="158"/>
      <c r="N351" s="158"/>
      <c r="O351" s="346"/>
    </row>
    <row r="352" spans="2:15" x14ac:dyDescent="0.25">
      <c r="B352" s="342" t="s">
        <v>145</v>
      </c>
      <c r="C352" s="158">
        <f>-1.95/1000</f>
        <v>-1.9499999999999999E-3</v>
      </c>
      <c r="D352" s="349" t="s">
        <v>194</v>
      </c>
      <c r="E352" s="325">
        <f>IF(O323&gt;O322,-I335,I335)</f>
        <v>6.396321597833568E-4</v>
      </c>
      <c r="F352" s="325">
        <f>+K335</f>
        <v>1.8442545204583804E-3</v>
      </c>
      <c r="G352" s="158"/>
      <c r="H352" s="158"/>
      <c r="I352" s="325"/>
      <c r="J352" s="158"/>
      <c r="K352" s="325"/>
      <c r="L352" s="158"/>
      <c r="M352" s="158"/>
      <c r="N352" s="158"/>
      <c r="O352" s="346"/>
    </row>
    <row r="353" spans="2:15" x14ac:dyDescent="0.25">
      <c r="B353" s="347"/>
      <c r="C353" s="158"/>
      <c r="D353" s="349" t="s">
        <v>118</v>
      </c>
      <c r="E353" s="325">
        <f>IF(O323&gt;O324,-I336,I336)</f>
        <v>1.2954166036877681E-3</v>
      </c>
      <c r="F353" s="325">
        <f>+K336</f>
        <v>1.7469212892303511E-3</v>
      </c>
      <c r="G353" s="325">
        <f>-SUM(F352:F353)</f>
        <v>-3.5911758096887313E-3</v>
      </c>
      <c r="H353" s="325">
        <f>+SUM(E352:E353)+C352</f>
        <v>-1.4951236528875072E-5</v>
      </c>
      <c r="I353" s="325"/>
      <c r="J353" s="158"/>
      <c r="K353" s="325"/>
      <c r="L353" s="158"/>
      <c r="M353" s="158"/>
      <c r="N353" s="158"/>
      <c r="O353" s="346"/>
    </row>
    <row r="354" spans="2:15" x14ac:dyDescent="0.25">
      <c r="B354" s="342" t="s">
        <v>146</v>
      </c>
      <c r="C354" s="158">
        <f>-4.52/1000</f>
        <v>-4.5199999999999997E-3</v>
      </c>
      <c r="D354" s="349" t="s">
        <v>119</v>
      </c>
      <c r="E354" s="325">
        <f>IF(O324&gt;O321,-I340,I340)</f>
        <v>-3.6233026290266682E-4</v>
      </c>
      <c r="F354" s="325">
        <f>+K340</f>
        <v>1.6973088879438419E-2</v>
      </c>
      <c r="G354" s="158"/>
      <c r="H354" s="158"/>
      <c r="I354" s="325"/>
      <c r="J354" s="158"/>
      <c r="K354" s="325"/>
      <c r="L354" s="158"/>
      <c r="M354" s="158"/>
      <c r="N354" s="158"/>
      <c r="O354" s="346"/>
    </row>
    <row r="355" spans="2:15" x14ac:dyDescent="0.25">
      <c r="B355" s="347"/>
      <c r="C355" s="158"/>
      <c r="D355" s="349" t="s">
        <v>167</v>
      </c>
      <c r="E355" s="325">
        <f>IF(O324&gt;O323,-I336,I336)</f>
        <v>-1.2954166036877681E-3</v>
      </c>
      <c r="F355" s="325">
        <f>+K336</f>
        <v>1.7469212892303511E-3</v>
      </c>
      <c r="G355" s="158"/>
      <c r="H355" s="158"/>
      <c r="I355" s="325"/>
      <c r="J355" s="158"/>
      <c r="K355" s="325"/>
      <c r="L355" s="158"/>
      <c r="M355" s="158"/>
      <c r="N355" s="158"/>
      <c r="O355" s="346"/>
    </row>
    <row r="356" spans="2:15" x14ac:dyDescent="0.25">
      <c r="B356" s="347"/>
      <c r="C356" s="158"/>
      <c r="D356" s="349" t="s">
        <v>140</v>
      </c>
      <c r="E356" s="325">
        <f>IF(O324&gt;O325,-I337,I337)</f>
        <v>-9.3420383654511301E-4</v>
      </c>
      <c r="F356" s="325">
        <f>+K337</f>
        <v>8.1810729201221724E-4</v>
      </c>
      <c r="G356" s="158"/>
      <c r="H356" s="158"/>
      <c r="I356" s="325"/>
      <c r="J356" s="158"/>
      <c r="K356" s="325"/>
      <c r="L356" s="158"/>
      <c r="M356" s="158"/>
      <c r="N356" s="158"/>
      <c r="O356" s="346"/>
    </row>
    <row r="357" spans="2:15" x14ac:dyDescent="0.25">
      <c r="B357" s="347"/>
      <c r="C357" s="158"/>
      <c r="D357" s="349" t="s">
        <v>113</v>
      </c>
      <c r="E357" s="325">
        <f>IF(O324&gt;O327,-I341,I341)</f>
        <v>5.1505085133852794E-3</v>
      </c>
      <c r="F357" s="325">
        <f>+K341</f>
        <v>5.0669129500194483E-3</v>
      </c>
      <c r="G357" s="325">
        <f>-SUM(F354:F357)</f>
        <v>-2.4605030410700435E-2</v>
      </c>
      <c r="H357" s="325">
        <f>+SUM(E354:E357)+C354</f>
        <v>-1.9614421897502683E-3</v>
      </c>
      <c r="I357" s="325"/>
      <c r="J357" s="158"/>
      <c r="K357" s="325"/>
      <c r="L357" s="158"/>
      <c r="M357" s="158"/>
      <c r="N357" s="158"/>
      <c r="O357" s="346"/>
    </row>
    <row r="358" spans="2:15" x14ac:dyDescent="0.25">
      <c r="B358" s="342" t="s">
        <v>147</v>
      </c>
      <c r="C358" s="158">
        <f>-0.79/1000</f>
        <v>-7.9000000000000001E-4</v>
      </c>
      <c r="D358" s="349" t="s">
        <v>195</v>
      </c>
      <c r="E358" s="325">
        <f>IF(O325&gt;O324,-I337,I337)</f>
        <v>9.3420383654511301E-4</v>
      </c>
      <c r="F358" s="325">
        <f>+K337</f>
        <v>8.1810729201221724E-4</v>
      </c>
      <c r="G358" s="158"/>
      <c r="H358" s="158"/>
      <c r="I358" s="325"/>
      <c r="J358" s="158"/>
      <c r="K358" s="325"/>
      <c r="L358" s="158"/>
      <c r="M358" s="158"/>
      <c r="N358" s="158"/>
      <c r="O358" s="346"/>
    </row>
    <row r="359" spans="2:15" x14ac:dyDescent="0.25">
      <c r="B359" s="347"/>
      <c r="C359" s="158"/>
      <c r="D359" s="349" t="s">
        <v>121</v>
      </c>
      <c r="E359" s="325">
        <f>IF(O325&gt;O326,-I338,I338)</f>
        <v>1.626188829057684E-3</v>
      </c>
      <c r="F359" s="325">
        <f>+K338</f>
        <v>1.3349946106997305E-3</v>
      </c>
      <c r="G359" s="325">
        <f>-SUM(F358:F359)</f>
        <v>-2.1531019027119479E-3</v>
      </c>
      <c r="H359" s="325">
        <f>+SUM(E358:E359)+C358</f>
        <v>1.7703926656027972E-3</v>
      </c>
      <c r="I359" s="325"/>
      <c r="J359" s="158"/>
      <c r="K359" s="325"/>
      <c r="L359" s="158"/>
      <c r="M359" s="158"/>
      <c r="N359" s="158"/>
      <c r="O359" s="346"/>
    </row>
    <row r="360" spans="2:15" x14ac:dyDescent="0.25">
      <c r="B360" s="342" t="s">
        <v>148</v>
      </c>
      <c r="C360" s="158">
        <f>-0.76/1000</f>
        <v>-7.6000000000000004E-4</v>
      </c>
      <c r="D360" s="349" t="s">
        <v>169</v>
      </c>
      <c r="E360" s="325">
        <f>IF(O326&gt;O325,-I338,I338)</f>
        <v>-1.626188829057684E-3</v>
      </c>
      <c r="F360" s="325">
        <f>+K338</f>
        <v>1.3349946106997305E-3</v>
      </c>
      <c r="G360" s="158"/>
      <c r="H360" s="158"/>
      <c r="I360" s="325"/>
      <c r="J360" s="158"/>
      <c r="K360" s="325"/>
      <c r="L360" s="158"/>
      <c r="M360" s="158"/>
      <c r="N360" s="158"/>
      <c r="O360" s="346"/>
    </row>
    <row r="361" spans="2:15" x14ac:dyDescent="0.25">
      <c r="B361" s="347"/>
      <c r="C361" s="158"/>
      <c r="D361" s="349" t="s">
        <v>122</v>
      </c>
      <c r="E361" s="325">
        <f>IF(O326&gt;O327,-I339,I339)</f>
        <v>1.3793630895144414E-3</v>
      </c>
      <c r="F361" s="325">
        <f>+K339</f>
        <v>1.4669656816759956E-3</v>
      </c>
      <c r="G361" s="325">
        <f>-SUM(F360:F361)</f>
        <v>-2.8019602923757261E-3</v>
      </c>
      <c r="H361" s="325">
        <f>+SUM(E360:E361)+C360</f>
        <v>-1.0068257395432427E-3</v>
      </c>
      <c r="I361" s="325"/>
      <c r="J361" s="158"/>
      <c r="K361" s="325"/>
      <c r="L361" s="158"/>
      <c r="M361" s="158"/>
      <c r="N361" s="158"/>
      <c r="O361" s="346"/>
    </row>
    <row r="362" spans="2:15" x14ac:dyDescent="0.25">
      <c r="B362" s="342" t="s">
        <v>142</v>
      </c>
      <c r="C362" s="158">
        <f>-3.71/1000</f>
        <v>-3.7099999999999998E-3</v>
      </c>
      <c r="D362" s="349" t="s">
        <v>168</v>
      </c>
      <c r="E362" s="325">
        <f>IF(O327&gt;O324,-I341,I341)</f>
        <v>-5.1505085133852794E-3</v>
      </c>
      <c r="F362" s="325">
        <f>+K341</f>
        <v>5.0669129500194483E-3</v>
      </c>
      <c r="G362" s="158"/>
      <c r="H362" s="158"/>
      <c r="I362" s="325"/>
      <c r="J362" s="158"/>
      <c r="K362" s="325"/>
      <c r="L362" s="158"/>
      <c r="M362" s="158"/>
      <c r="N362" s="158"/>
      <c r="O362" s="346"/>
    </row>
    <row r="363" spans="2:15" x14ac:dyDescent="0.25">
      <c r="B363" s="347"/>
      <c r="C363" s="158"/>
      <c r="D363" s="349" t="s">
        <v>171</v>
      </c>
      <c r="E363" s="325">
        <f>IF(O327&gt;O326,-I339,I339)</f>
        <v>-1.3793630895144414E-3</v>
      </c>
      <c r="F363" s="325">
        <f>+K339</f>
        <v>1.4669656816759956E-3</v>
      </c>
      <c r="G363" s="158"/>
      <c r="H363" s="158"/>
      <c r="I363" s="325"/>
      <c r="J363" s="158"/>
      <c r="K363" s="325"/>
      <c r="L363" s="158"/>
      <c r="M363" s="158"/>
      <c r="N363" s="158"/>
      <c r="O363" s="346"/>
    </row>
    <row r="364" spans="2:15" x14ac:dyDescent="0.25">
      <c r="B364" s="347"/>
      <c r="C364" s="158"/>
      <c r="D364" s="349" t="s">
        <v>114</v>
      </c>
      <c r="E364" s="325">
        <f>IF(O327&gt;F342,-I342,I342)</f>
        <v>1.0242535478407892E-2</v>
      </c>
      <c r="F364" s="325">
        <f>+K342</f>
        <v>1.4619621160832945E-3</v>
      </c>
      <c r="G364" s="325">
        <f>-SUM(F362:F364)</f>
        <v>-7.9958407477787388E-3</v>
      </c>
      <c r="H364" s="325">
        <f>+SUM(E362:E364)+C362</f>
        <v>2.6638755081711402E-6</v>
      </c>
      <c r="I364" s="325"/>
      <c r="J364" s="158"/>
      <c r="K364" s="325"/>
      <c r="L364" s="158"/>
      <c r="M364" s="158"/>
      <c r="N364" s="158"/>
      <c r="O364" s="346"/>
    </row>
    <row r="365" spans="2:15" x14ac:dyDescent="0.25">
      <c r="B365" s="347"/>
      <c r="C365" s="158"/>
      <c r="D365" s="158"/>
      <c r="E365" s="158"/>
      <c r="F365" s="158"/>
      <c r="G365" s="158"/>
      <c r="H365" s="158"/>
      <c r="I365" s="158"/>
      <c r="J365" s="158"/>
      <c r="K365" s="158"/>
      <c r="L365" s="158"/>
      <c r="M365" s="158"/>
      <c r="N365" s="158"/>
      <c r="O365" s="346"/>
    </row>
    <row r="366" spans="2:15" x14ac:dyDescent="0.25">
      <c r="B366" s="347"/>
      <c r="C366" s="158"/>
      <c r="D366" s="158">
        <v>2</v>
      </c>
      <c r="E366" s="158">
        <v>3</v>
      </c>
      <c r="F366" s="158">
        <v>4</v>
      </c>
      <c r="G366" s="158">
        <v>5</v>
      </c>
      <c r="H366" s="158">
        <v>6</v>
      </c>
      <c r="I366" s="158">
        <v>7</v>
      </c>
      <c r="J366" s="158">
        <v>8</v>
      </c>
      <c r="K366" s="158">
        <v>9</v>
      </c>
      <c r="L366" s="158"/>
      <c r="M366" s="158"/>
      <c r="N366" s="158"/>
      <c r="O366" s="346"/>
    </row>
    <row r="367" spans="2:15" x14ac:dyDescent="0.25">
      <c r="B367" s="347"/>
      <c r="C367" s="158">
        <v>2</v>
      </c>
      <c r="D367" s="324">
        <f>+G346</f>
        <v>-4.7973373162520936E-3</v>
      </c>
      <c r="E367" s="325">
        <f>+F346</f>
        <v>3.0249145936370918E-3</v>
      </c>
      <c r="F367" s="158">
        <v>0</v>
      </c>
      <c r="G367" s="158">
        <v>0</v>
      </c>
      <c r="H367" s="158">
        <v>0</v>
      </c>
      <c r="I367" s="158">
        <v>0</v>
      </c>
      <c r="J367" s="158">
        <v>0</v>
      </c>
      <c r="K367" s="326">
        <v>0</v>
      </c>
      <c r="L367" s="158"/>
      <c r="M367" s="328" t="s">
        <v>196</v>
      </c>
      <c r="N367" s="159" t="s">
        <v>204</v>
      </c>
      <c r="O367" s="353">
        <f>-H346</f>
        <v>3.8153771135052486E-7</v>
      </c>
    </row>
    <row r="368" spans="2:15" x14ac:dyDescent="0.25">
      <c r="B368" s="347"/>
      <c r="C368" s="158">
        <v>3</v>
      </c>
      <c r="D368" s="324">
        <f>+F347</f>
        <v>3.0249145936370918E-3</v>
      </c>
      <c r="E368" s="325">
        <f>+G349</f>
        <v>-2.6814058870922509E-2</v>
      </c>
      <c r="F368" s="325">
        <f>+F348</f>
        <v>6.816055397846999E-3</v>
      </c>
      <c r="G368" s="158">
        <v>0</v>
      </c>
      <c r="H368" s="325">
        <f>+F349</f>
        <v>1.6973088879438419E-2</v>
      </c>
      <c r="I368" s="158">
        <v>0</v>
      </c>
      <c r="J368" s="158">
        <v>0</v>
      </c>
      <c r="K368" s="326">
        <v>0</v>
      </c>
      <c r="L368" s="158"/>
      <c r="M368" s="328" t="s">
        <v>197</v>
      </c>
      <c r="N368" s="159" t="s">
        <v>204</v>
      </c>
      <c r="O368" s="353">
        <f>-H349</f>
        <v>-1.2046434694049498E-3</v>
      </c>
    </row>
    <row r="369" spans="2:15" x14ac:dyDescent="0.25">
      <c r="B369" s="347"/>
      <c r="C369" s="158">
        <v>4</v>
      </c>
      <c r="D369" s="157">
        <v>0</v>
      </c>
      <c r="E369" s="325">
        <f>+F350</f>
        <v>6.816055397846999E-3</v>
      </c>
      <c r="F369" s="325">
        <f>+G351</f>
        <v>-8.6603099183053794E-3</v>
      </c>
      <c r="G369" s="325">
        <f>+F351</f>
        <v>1.8442545204583804E-3</v>
      </c>
      <c r="H369" s="158">
        <v>0</v>
      </c>
      <c r="I369" s="158">
        <v>0</v>
      </c>
      <c r="J369" s="158">
        <v>0</v>
      </c>
      <c r="K369" s="326">
        <v>0</v>
      </c>
      <c r="L369" s="158"/>
      <c r="M369" s="328" t="s">
        <v>198</v>
      </c>
      <c r="N369" s="159" t="s">
        <v>204</v>
      </c>
      <c r="O369" s="353">
        <f>-H351</f>
        <v>-5.2856484712390014E-6</v>
      </c>
    </row>
    <row r="370" spans="2:15" x14ac:dyDescent="0.25">
      <c r="B370" s="347"/>
      <c r="C370" s="158">
        <v>5</v>
      </c>
      <c r="D370" s="157">
        <v>0</v>
      </c>
      <c r="E370" s="158">
        <v>0</v>
      </c>
      <c r="F370" s="325">
        <f>+F352</f>
        <v>1.8442545204583804E-3</v>
      </c>
      <c r="G370" s="325">
        <f>+G353</f>
        <v>-3.5911758096887313E-3</v>
      </c>
      <c r="H370" s="325">
        <f>+F353</f>
        <v>1.7469212892303511E-3</v>
      </c>
      <c r="I370" s="158">
        <v>0</v>
      </c>
      <c r="J370" s="158">
        <v>0</v>
      </c>
      <c r="K370" s="326">
        <v>0</v>
      </c>
      <c r="L370" s="158"/>
      <c r="M370" s="328" t="s">
        <v>199</v>
      </c>
      <c r="N370" s="159" t="s">
        <v>204</v>
      </c>
      <c r="O370" s="353">
        <f>-H353</f>
        <v>1.4951236528875072E-5</v>
      </c>
    </row>
    <row r="371" spans="2:15" x14ac:dyDescent="0.25">
      <c r="B371" s="347"/>
      <c r="C371" s="158">
        <v>6</v>
      </c>
      <c r="D371" s="157">
        <v>0</v>
      </c>
      <c r="E371" s="325">
        <f>+F354</f>
        <v>1.6973088879438419E-2</v>
      </c>
      <c r="F371" s="158">
        <v>0</v>
      </c>
      <c r="G371" s="325">
        <f>+F355</f>
        <v>1.7469212892303511E-3</v>
      </c>
      <c r="H371" s="325">
        <f>+G357</f>
        <v>-2.4605030410700435E-2</v>
      </c>
      <c r="I371" s="325">
        <f>+F356</f>
        <v>8.1810729201221724E-4</v>
      </c>
      <c r="J371" s="158">
        <v>0</v>
      </c>
      <c r="K371" s="327">
        <f>+F357</f>
        <v>5.0669129500194483E-3</v>
      </c>
      <c r="L371" s="158"/>
      <c r="M371" s="328" t="s">
        <v>200</v>
      </c>
      <c r="N371" s="159" t="s">
        <v>204</v>
      </c>
      <c r="O371" s="353">
        <f>-H357</f>
        <v>1.9614421897502683E-3</v>
      </c>
    </row>
    <row r="372" spans="2:15" x14ac:dyDescent="0.25">
      <c r="B372" s="347"/>
      <c r="C372" s="158">
        <v>7</v>
      </c>
      <c r="D372" s="157">
        <v>0</v>
      </c>
      <c r="E372" s="158">
        <v>0</v>
      </c>
      <c r="F372" s="158">
        <v>0</v>
      </c>
      <c r="G372" s="158">
        <v>0</v>
      </c>
      <c r="H372" s="325">
        <f>+F358</f>
        <v>8.1810729201221724E-4</v>
      </c>
      <c r="I372" s="325">
        <f>+G359</f>
        <v>-2.1531019027119479E-3</v>
      </c>
      <c r="J372" s="325">
        <f>+F359</f>
        <v>1.3349946106997305E-3</v>
      </c>
      <c r="K372" s="326">
        <v>0</v>
      </c>
      <c r="L372" s="158"/>
      <c r="M372" s="328" t="s">
        <v>201</v>
      </c>
      <c r="N372" s="159" t="s">
        <v>204</v>
      </c>
      <c r="O372" s="353">
        <f>-H359</f>
        <v>-1.7703926656027972E-3</v>
      </c>
    </row>
    <row r="373" spans="2:15" x14ac:dyDescent="0.25">
      <c r="B373" s="347"/>
      <c r="C373" s="158">
        <v>8</v>
      </c>
      <c r="D373" s="157">
        <v>0</v>
      </c>
      <c r="E373" s="158">
        <v>0</v>
      </c>
      <c r="F373" s="158">
        <v>0</v>
      </c>
      <c r="G373" s="158">
        <v>0</v>
      </c>
      <c r="H373" s="158">
        <v>0</v>
      </c>
      <c r="I373" s="325">
        <f>+F360</f>
        <v>1.3349946106997305E-3</v>
      </c>
      <c r="J373" s="325">
        <f>+G361</f>
        <v>-2.8019602923757261E-3</v>
      </c>
      <c r="K373" s="327">
        <f>+F361</f>
        <v>1.4669656816759956E-3</v>
      </c>
      <c r="L373" s="158"/>
      <c r="M373" s="328" t="s">
        <v>202</v>
      </c>
      <c r="N373" s="159" t="s">
        <v>204</v>
      </c>
      <c r="O373" s="353">
        <f>-H361</f>
        <v>1.0068257395432427E-3</v>
      </c>
    </row>
    <row r="374" spans="2:15" x14ac:dyDescent="0.25">
      <c r="B374" s="347"/>
      <c r="C374" s="158">
        <v>9</v>
      </c>
      <c r="D374" s="157">
        <v>0</v>
      </c>
      <c r="E374" s="158">
        <v>0</v>
      </c>
      <c r="F374" s="158">
        <v>0</v>
      </c>
      <c r="G374" s="158">
        <v>0</v>
      </c>
      <c r="H374" s="325">
        <f>+F362</f>
        <v>5.0669129500194483E-3</v>
      </c>
      <c r="I374" s="158">
        <v>0</v>
      </c>
      <c r="J374" s="325">
        <f>+F363</f>
        <v>1.4669656816759956E-3</v>
      </c>
      <c r="K374" s="327">
        <f>+G364</f>
        <v>-7.9958407477787388E-3</v>
      </c>
      <c r="L374" s="158"/>
      <c r="M374" s="328" t="s">
        <v>203</v>
      </c>
      <c r="N374" s="159" t="s">
        <v>204</v>
      </c>
      <c r="O374" s="353">
        <f>-H364</f>
        <v>-2.6638755081711402E-6</v>
      </c>
    </row>
    <row r="375" spans="2:15" x14ac:dyDescent="0.25">
      <c r="B375" s="347"/>
      <c r="C375" s="158"/>
      <c r="D375" s="158"/>
      <c r="E375" s="158"/>
      <c r="F375" s="158"/>
      <c r="G375" s="158"/>
      <c r="H375" s="158"/>
      <c r="I375" s="158"/>
      <c r="J375" s="158"/>
      <c r="K375" s="158"/>
      <c r="L375" s="158"/>
      <c r="M375" s="158"/>
      <c r="N375" s="158"/>
      <c r="O375" s="346"/>
    </row>
    <row r="376" spans="2:15" x14ac:dyDescent="0.25">
      <c r="B376" s="347"/>
      <c r="C376" s="158"/>
      <c r="D376" s="329">
        <f t="array" ref="D376:K383">+MINVERSE(D367:K374)</f>
        <v>-389.18061729825337</v>
      </c>
      <c r="E376" s="330">
        <v>-286.62981095424476</v>
      </c>
      <c r="F376" s="330">
        <v>-284.59890844747861</v>
      </c>
      <c r="G376" s="330">
        <v>-277.09303339596795</v>
      </c>
      <c r="H376" s="330">
        <v>-269.16895342792134</v>
      </c>
      <c r="I376" s="330">
        <v>-242.91547537381911</v>
      </c>
      <c r="J376" s="330">
        <v>-226.8268996862468</v>
      </c>
      <c r="K376" s="331">
        <v>-212.18568339534826</v>
      </c>
      <c r="L376" s="158"/>
      <c r="M376" s="159" t="s">
        <v>196</v>
      </c>
      <c r="N376" s="159" t="s">
        <v>204</v>
      </c>
      <c r="O376" s="360">
        <f t="array" ref="O376:O383">+MMULT(D376:K383,O367:O374)</f>
        <v>1.6786158882376747E-2</v>
      </c>
    </row>
    <row r="377" spans="2:15" x14ac:dyDescent="0.25">
      <c r="B377" s="347"/>
      <c r="C377" s="158"/>
      <c r="D377" s="332">
        <v>-286.62981095424482</v>
      </c>
      <c r="E377" s="158">
        <v>-454.57808657921123</v>
      </c>
      <c r="F377" s="158">
        <v>-451.35719419372919</v>
      </c>
      <c r="G377" s="158">
        <v>-439.45331613003742</v>
      </c>
      <c r="H377" s="158">
        <v>-426.88618957127795</v>
      </c>
      <c r="I377" s="158">
        <v>-385.24971156450084</v>
      </c>
      <c r="J377" s="158">
        <v>-359.7341731510561</v>
      </c>
      <c r="K377" s="333">
        <v>-336.51406194018318</v>
      </c>
      <c r="L377" s="158"/>
      <c r="M377" s="159" t="s">
        <v>197</v>
      </c>
      <c r="N377" s="159" t="s">
        <v>204</v>
      </c>
      <c r="O377" s="360">
        <v>2.6747996219300896E-2</v>
      </c>
    </row>
    <row r="378" spans="2:15" x14ac:dyDescent="0.25">
      <c r="B378" s="347"/>
      <c r="C378" s="158"/>
      <c r="D378" s="332">
        <v>-284.59890844747866</v>
      </c>
      <c r="E378" s="158">
        <v>-451.35719419372924</v>
      </c>
      <c r="F378" s="158">
        <v>-578.52226595859759</v>
      </c>
      <c r="G378" s="158">
        <v>-506.27853565918485</v>
      </c>
      <c r="H378" s="158">
        <v>-430.00960070438288</v>
      </c>
      <c r="I378" s="158">
        <v>-388.06847981590414</v>
      </c>
      <c r="J378" s="158">
        <v>-362.36625108851939</v>
      </c>
      <c r="K378" s="333">
        <v>-338.97624458555282</v>
      </c>
      <c r="L378" s="158"/>
      <c r="M378" s="159" t="s">
        <v>198</v>
      </c>
      <c r="N378" s="159" t="s">
        <v>204</v>
      </c>
      <c r="O378" s="360">
        <v>1.8762225709297479E-2</v>
      </c>
    </row>
    <row r="379" spans="2:15" x14ac:dyDescent="0.25">
      <c r="B379" s="347"/>
      <c r="C379" s="158"/>
      <c r="D379" s="332">
        <v>-277.09303339596801</v>
      </c>
      <c r="E379" s="158">
        <v>-439.45331613003742</v>
      </c>
      <c r="F379" s="158">
        <v>-506.2785356591848</v>
      </c>
      <c r="G379" s="158">
        <v>-753.25333942474492</v>
      </c>
      <c r="H379" s="158">
        <v>-441.55320440839034</v>
      </c>
      <c r="I379" s="158">
        <v>-398.48617452242542</v>
      </c>
      <c r="J379" s="158">
        <v>-372.09396970554712</v>
      </c>
      <c r="K379" s="333">
        <v>-348.07605869704832</v>
      </c>
      <c r="L379" s="158"/>
      <c r="M379" s="159" t="s">
        <v>199</v>
      </c>
      <c r="N379" s="159" t="s">
        <v>204</v>
      </c>
      <c r="O379" s="360">
        <v>-1.3617850901318335E-2</v>
      </c>
    </row>
    <row r="380" spans="2:15" x14ac:dyDescent="0.25">
      <c r="B380" s="347"/>
      <c r="C380" s="158"/>
      <c r="D380" s="332">
        <v>-269.16895342792139</v>
      </c>
      <c r="E380" s="158">
        <v>-426.88618957127801</v>
      </c>
      <c r="F380" s="158">
        <v>-430.00960070438299</v>
      </c>
      <c r="G380" s="158">
        <v>-441.55320440839034</v>
      </c>
      <c r="H380" s="158">
        <v>-453.73998319730481</v>
      </c>
      <c r="I380" s="158">
        <v>-409.48431203079701</v>
      </c>
      <c r="J380" s="158">
        <v>-382.36368771963384</v>
      </c>
      <c r="K380" s="333">
        <v>-357.68288724388589</v>
      </c>
      <c r="L380" s="158"/>
      <c r="M380" s="159" t="s">
        <v>200</v>
      </c>
      <c r="N380" s="159" t="s">
        <v>204</v>
      </c>
      <c r="O380" s="360">
        <v>-3.9243427971687457E-2</v>
      </c>
    </row>
    <row r="381" spans="2:15" x14ac:dyDescent="0.25">
      <c r="B381" s="350"/>
      <c r="C381" s="142"/>
      <c r="D381" s="334">
        <v>-242.91547537381916</v>
      </c>
      <c r="E381" s="142">
        <v>-385.24971156450084</v>
      </c>
      <c r="F381" s="142">
        <v>-388.0684798159042</v>
      </c>
      <c r="G381" s="142">
        <v>-398.48617452242542</v>
      </c>
      <c r="H381" s="142">
        <v>-409.48431203079696</v>
      </c>
      <c r="I381" s="142">
        <v>-1059.45931172053</v>
      </c>
      <c r="J381" s="142">
        <v>-708.70829791474409</v>
      </c>
      <c r="K381" s="335">
        <v>-389.51152393621567</v>
      </c>
      <c r="L381" s="142"/>
      <c r="M381" s="159" t="s">
        <v>201</v>
      </c>
      <c r="N381" s="159" t="s">
        <v>204</v>
      </c>
      <c r="O381" s="361">
        <v>0.82006024358695895</v>
      </c>
    </row>
    <row r="382" spans="2:15" x14ac:dyDescent="0.25">
      <c r="B382" s="350"/>
      <c r="C382" s="142"/>
      <c r="D382" s="334">
        <v>-226.82689968624686</v>
      </c>
      <c r="E382" s="142">
        <v>-359.73417315105615</v>
      </c>
      <c r="F382" s="142">
        <v>-362.36625108851945</v>
      </c>
      <c r="G382" s="142">
        <v>-372.09396970554718</v>
      </c>
      <c r="H382" s="142">
        <v>-382.36368771963384</v>
      </c>
      <c r="I382" s="142">
        <v>-708.70829791474421</v>
      </c>
      <c r="J382" s="142">
        <v>-908.69779837390001</v>
      </c>
      <c r="K382" s="335">
        <v>-409.01665119598368</v>
      </c>
      <c r="L382" s="142"/>
      <c r="M382" s="159" t="s">
        <v>202</v>
      </c>
      <c r="N382" s="159" t="s">
        <v>204</v>
      </c>
      <c r="O382" s="361">
        <v>2.0513895389844914E-2</v>
      </c>
    </row>
    <row r="383" spans="2:15" x14ac:dyDescent="0.25">
      <c r="B383" s="350"/>
      <c r="C383" s="142"/>
      <c r="D383" s="336">
        <v>-212.18568339534832</v>
      </c>
      <c r="E383" s="337">
        <v>-336.51406194018324</v>
      </c>
      <c r="F383" s="337">
        <v>-338.97624458555282</v>
      </c>
      <c r="G383" s="337">
        <v>-348.07605869704832</v>
      </c>
      <c r="H383" s="337">
        <v>-357.68288724388594</v>
      </c>
      <c r="I383" s="337">
        <v>-389.51152393621572</v>
      </c>
      <c r="J383" s="337">
        <v>-409.01665119598374</v>
      </c>
      <c r="K383" s="338">
        <v>-426.767059469375</v>
      </c>
      <c r="L383" s="142"/>
      <c r="M383" s="159" t="s">
        <v>203</v>
      </c>
      <c r="N383" s="159" t="s">
        <v>204</v>
      </c>
      <c r="O383" s="361">
        <v>-2.0771546431371121E-2</v>
      </c>
    </row>
    <row r="384" spans="2:15" x14ac:dyDescent="0.25">
      <c r="B384" s="350"/>
      <c r="C384" s="142"/>
      <c r="D384" s="142"/>
      <c r="E384" s="142"/>
      <c r="F384" s="142"/>
      <c r="G384" s="142"/>
      <c r="H384" s="142"/>
      <c r="I384" s="142"/>
      <c r="J384" s="142"/>
      <c r="K384" s="142"/>
      <c r="L384" s="142"/>
      <c r="M384" s="142"/>
      <c r="N384" s="159"/>
      <c r="O384" s="345"/>
    </row>
    <row r="385" spans="2:15" x14ac:dyDescent="0.25">
      <c r="B385" s="347"/>
      <c r="C385" s="158"/>
      <c r="D385" s="158"/>
      <c r="E385" s="158"/>
      <c r="F385" s="158"/>
      <c r="G385" s="158"/>
      <c r="H385" s="158"/>
      <c r="I385" s="158"/>
      <c r="J385" s="158"/>
      <c r="K385" s="158"/>
      <c r="L385" s="158"/>
      <c r="M385" s="159" t="s">
        <v>205</v>
      </c>
      <c r="N385" s="159" t="s">
        <v>204</v>
      </c>
      <c r="O385" s="354">
        <f t="shared" ref="O385:O392" si="46">+O320+O376</f>
        <v>336.46738944977153</v>
      </c>
    </row>
    <row r="386" spans="2:15" x14ac:dyDescent="0.25">
      <c r="B386" s="347"/>
      <c r="C386" s="158"/>
      <c r="D386" s="158"/>
      <c r="E386" s="158"/>
      <c r="F386" s="158"/>
      <c r="G386" s="158"/>
      <c r="H386" s="158"/>
      <c r="I386" s="158"/>
      <c r="J386" s="158"/>
      <c r="K386" s="158"/>
      <c r="L386" s="158"/>
      <c r="M386" s="159" t="s">
        <v>206</v>
      </c>
      <c r="N386" s="159" t="s">
        <v>204</v>
      </c>
      <c r="O386" s="354">
        <f t="shared" si="46"/>
        <v>335.30091625159901</v>
      </c>
    </row>
    <row r="387" spans="2:15" x14ac:dyDescent="0.25">
      <c r="B387" s="347"/>
      <c r="C387" s="158"/>
      <c r="D387" s="158"/>
      <c r="E387" s="158"/>
      <c r="F387" s="158"/>
      <c r="G387" s="158"/>
      <c r="H387" s="158"/>
      <c r="I387" s="158"/>
      <c r="J387" s="158"/>
      <c r="K387" s="158"/>
      <c r="L387" s="158"/>
      <c r="M387" s="159" t="s">
        <v>207</v>
      </c>
      <c r="N387" s="159" t="s">
        <v>204</v>
      </c>
      <c r="O387" s="354">
        <f t="shared" si="46"/>
        <v>335.10624495260441</v>
      </c>
    </row>
    <row r="388" spans="2:15" x14ac:dyDescent="0.25">
      <c r="B388" s="347"/>
      <c r="C388" s="158"/>
      <c r="D388" s="158"/>
      <c r="E388" s="158"/>
      <c r="F388" s="158"/>
      <c r="G388" s="158"/>
      <c r="H388" s="158"/>
      <c r="I388" s="158"/>
      <c r="J388" s="158"/>
      <c r="K388" s="158"/>
      <c r="L388" s="158"/>
      <c r="M388" s="159" t="s">
        <v>208</v>
      </c>
      <c r="N388" s="159" t="s">
        <v>204</v>
      </c>
      <c r="O388" s="354">
        <f t="shared" si="46"/>
        <v>334.900452759421</v>
      </c>
    </row>
    <row r="389" spans="2:15" x14ac:dyDescent="0.25">
      <c r="B389" s="347"/>
      <c r="C389" s="158"/>
      <c r="D389" s="158"/>
      <c r="E389" s="158"/>
      <c r="F389" s="158"/>
      <c r="G389" s="158"/>
      <c r="H389" s="158"/>
      <c r="I389" s="158"/>
      <c r="J389" s="158"/>
      <c r="K389" s="158"/>
      <c r="L389" s="158"/>
      <c r="M389" s="159" t="s">
        <v>209</v>
      </c>
      <c r="N389" s="159" t="s">
        <v>204</v>
      </c>
      <c r="O389" s="354">
        <f t="shared" si="46"/>
        <v>335.24559849633994</v>
      </c>
    </row>
    <row r="390" spans="2:15" x14ac:dyDescent="0.25">
      <c r="B390" s="347"/>
      <c r="C390" s="158"/>
      <c r="D390" s="158"/>
      <c r="E390" s="158"/>
      <c r="F390" s="158"/>
      <c r="G390" s="158"/>
      <c r="H390" s="158"/>
      <c r="I390" s="158"/>
      <c r="J390" s="158"/>
      <c r="K390" s="158"/>
      <c r="L390" s="158"/>
      <c r="M390" s="159" t="s">
        <v>210</v>
      </c>
      <c r="N390" s="159" t="s">
        <v>204</v>
      </c>
      <c r="O390" s="354">
        <f t="shared" si="46"/>
        <v>335.53394781651559</v>
      </c>
    </row>
    <row r="391" spans="2:15" x14ac:dyDescent="0.25">
      <c r="B391" s="347"/>
      <c r="C391" s="158"/>
      <c r="D391" s="158"/>
      <c r="E391" s="158"/>
      <c r="F391" s="158"/>
      <c r="G391" s="158"/>
      <c r="H391" s="158"/>
      <c r="I391" s="158"/>
      <c r="J391" s="158"/>
      <c r="K391" s="158"/>
      <c r="L391" s="158"/>
      <c r="M391" s="159" t="s">
        <v>211</v>
      </c>
      <c r="N391" s="159" t="s">
        <v>204</v>
      </c>
      <c r="O391" s="354">
        <f t="shared" si="46"/>
        <v>335.34346341359679</v>
      </c>
    </row>
    <row r="392" spans="2:15" ht="15.75" thickBot="1" x14ac:dyDescent="0.3">
      <c r="B392" s="355"/>
      <c r="C392" s="356"/>
      <c r="D392" s="356"/>
      <c r="E392" s="356"/>
      <c r="F392" s="356"/>
      <c r="G392" s="356"/>
      <c r="H392" s="356"/>
      <c r="I392" s="356"/>
      <c r="J392" s="356"/>
      <c r="K392" s="356"/>
      <c r="L392" s="356"/>
      <c r="M392" s="351" t="s">
        <v>212</v>
      </c>
      <c r="N392" s="351" t="s">
        <v>204</v>
      </c>
      <c r="O392" s="357">
        <f t="shared" si="46"/>
        <v>335.77231953907472</v>
      </c>
    </row>
    <row r="393" spans="2:15" ht="15.75" thickTop="1" x14ac:dyDescent="0.25"/>
    <row r="394" spans="2:15" ht="15.75" thickBot="1" x14ac:dyDescent="0.3"/>
    <row r="395" spans="2:15" ht="16.5" thickBot="1" x14ac:dyDescent="0.35">
      <c r="B395" s="358">
        <f>+B330+1</f>
        <v>7</v>
      </c>
    </row>
    <row r="396" spans="2:15" ht="15.75" thickTop="1" x14ac:dyDescent="0.25">
      <c r="B396" s="339" t="s">
        <v>174</v>
      </c>
      <c r="C396" s="340" t="s">
        <v>78</v>
      </c>
      <c r="D396" s="340" t="s">
        <v>115</v>
      </c>
      <c r="E396" s="340" t="s">
        <v>154</v>
      </c>
      <c r="F396" s="340" t="s">
        <v>155</v>
      </c>
      <c r="G396" s="340" t="s">
        <v>156</v>
      </c>
      <c r="H396" s="340" t="s">
        <v>157</v>
      </c>
      <c r="I396" s="340" t="s">
        <v>175</v>
      </c>
      <c r="J396" s="340" t="s">
        <v>177</v>
      </c>
      <c r="K396" s="340" t="s">
        <v>176</v>
      </c>
      <c r="L396" s="341"/>
      <c r="M396" s="341"/>
      <c r="N396" s="341"/>
      <c r="O396" s="352"/>
    </row>
    <row r="397" spans="2:15" x14ac:dyDescent="0.25">
      <c r="B397" s="342" t="s">
        <v>178</v>
      </c>
      <c r="C397" s="161">
        <v>310.83</v>
      </c>
      <c r="D397" s="343">
        <f>110/1000</f>
        <v>0.11</v>
      </c>
      <c r="E397" s="158">
        <f>+PI()*D397^2/4</f>
        <v>9.5033177771091243E-3</v>
      </c>
      <c r="F397" s="161">
        <v>339.29610096713299</v>
      </c>
      <c r="G397" s="161">
        <f t="shared" ref="G397:G404" si="47">+O385</f>
        <v>336.46738944977153</v>
      </c>
      <c r="H397" s="164">
        <f>+ABS(F397-G397)</f>
        <v>2.8287115173614552</v>
      </c>
      <c r="I397" s="344">
        <f>-2*E397*SQRT(2*9.81*D397*H397/C397)*LOG10(($B$2/(3.7*D397))+((2.51*$B$3*SQRT(C397))/(SQRT(2*9.81*D397^3*H397))))</f>
        <v>1.0053706145546097E-2</v>
      </c>
      <c r="J397" s="158">
        <f>(H397/I397^2)*2*9.81*E397^2</f>
        <v>49.589050241842358</v>
      </c>
      <c r="K397" s="325">
        <f>0.5*SQRT(2*9.81)*E397/(SQRT(J397*H397))</f>
        <v>1.777082265872753E-3</v>
      </c>
      <c r="L397" s="158"/>
      <c r="M397" s="158"/>
      <c r="N397" s="158"/>
      <c r="O397" s="346"/>
    </row>
    <row r="398" spans="2:15" x14ac:dyDescent="0.25">
      <c r="B398" s="342" t="s">
        <v>138</v>
      </c>
      <c r="C398" s="161">
        <v>240.22</v>
      </c>
      <c r="D398" s="343">
        <f>110/1000</f>
        <v>0.11</v>
      </c>
      <c r="E398" s="158">
        <f t="shared" ref="E398:E404" si="48">+PI()*D398^2/4</f>
        <v>9.5033177771091243E-3</v>
      </c>
      <c r="F398" s="161">
        <f>+G397</f>
        <v>336.46738944977153</v>
      </c>
      <c r="G398" s="161">
        <f t="shared" si="47"/>
        <v>335.30091625159901</v>
      </c>
      <c r="H398" s="164">
        <f t="shared" ref="H398:H407" si="49">+ABS(F398-G398)</f>
        <v>1.1664731981725254</v>
      </c>
      <c r="I398" s="344">
        <f>-2*E398*SQRT(2*9.81*D398*H398/C398)*LOG10(($B$2/(3.7*D398))+((2.51*$B$3*SQRT(C398))/(SQRT(2*9.81*D398^3*H398))))</f>
        <v>7.0834982570470136E-3</v>
      </c>
      <c r="J398" s="158">
        <f t="shared" ref="J398:J407" si="50">(H398/I398^2)*2*9.81*E398^2</f>
        <v>41.193499516507359</v>
      </c>
      <c r="K398" s="325">
        <f>0.5*SQRT(2*9.81)*E398/(SQRT(J398*H398))</f>
        <v>3.0362884754422535E-3</v>
      </c>
      <c r="L398" s="158"/>
      <c r="M398" s="158"/>
      <c r="N398" s="158"/>
      <c r="O398" s="346"/>
    </row>
    <row r="399" spans="2:15" x14ac:dyDescent="0.25">
      <c r="B399" s="342" t="s">
        <v>139</v>
      </c>
      <c r="C399" s="161">
        <v>237.3</v>
      </c>
      <c r="D399" s="343">
        <f>110/1000</f>
        <v>0.11</v>
      </c>
      <c r="E399" s="158">
        <f t="shared" si="48"/>
        <v>9.5033177771091243E-3</v>
      </c>
      <c r="F399" s="161">
        <f t="shared" ref="F399:F404" si="51">+G398</f>
        <v>335.30091625159901</v>
      </c>
      <c r="G399" s="161">
        <f t="shared" si="47"/>
        <v>335.10624495260441</v>
      </c>
      <c r="H399" s="164">
        <f t="shared" si="49"/>
        <v>0.19467129899459223</v>
      </c>
      <c r="I399" s="344">
        <f t="shared" ref="I399:I407" si="52">-2*E399*SQRT(2*9.81*D399*H399/C399)*LOG10(($B$2/(3.7*D399))+((2.51*$B$3*SQRT(C399))/(SQRT(2*9.81*D399^3*H399))))</f>
        <v>2.6060053910482899E-3</v>
      </c>
      <c r="J399" s="158">
        <f t="shared" si="50"/>
        <v>50.79264319434548</v>
      </c>
      <c r="K399" s="325">
        <f t="shared" ref="K399:K407" si="53">0.5*SQRT(2*9.81)*E399/(SQRT(J399*H399))</f>
        <v>6.6933477212803762E-3</v>
      </c>
      <c r="L399" s="158"/>
      <c r="M399" s="158"/>
      <c r="N399" s="158"/>
      <c r="O399" s="346"/>
    </row>
    <row r="400" spans="2:15" x14ac:dyDescent="0.25">
      <c r="B400" s="342" t="s">
        <v>117</v>
      </c>
      <c r="C400" s="159">
        <v>401.35</v>
      </c>
      <c r="D400" s="343">
        <f>75/1000</f>
        <v>7.4999999999999997E-2</v>
      </c>
      <c r="E400" s="158">
        <f t="shared" si="48"/>
        <v>4.4178646691106467E-3</v>
      </c>
      <c r="F400" s="161">
        <f t="shared" si="51"/>
        <v>335.10624495260441</v>
      </c>
      <c r="G400" s="161">
        <f t="shared" si="47"/>
        <v>334.900452759421</v>
      </c>
      <c r="H400" s="164">
        <f t="shared" si="49"/>
        <v>0.20579219318341302</v>
      </c>
      <c r="I400" s="344">
        <f t="shared" si="52"/>
        <v>7.0577958845319559E-4</v>
      </c>
      <c r="J400" s="158">
        <f t="shared" si="50"/>
        <v>158.20293146162922</v>
      </c>
      <c r="K400" s="325">
        <f t="shared" si="53"/>
        <v>1.7147870809272321E-3</v>
      </c>
      <c r="L400" s="158"/>
      <c r="M400" s="158"/>
      <c r="N400" s="158"/>
      <c r="O400" s="346"/>
    </row>
    <row r="401" spans="2:15" x14ac:dyDescent="0.25">
      <c r="B401" s="342" t="s">
        <v>118</v>
      </c>
      <c r="C401" s="159">
        <v>249.85</v>
      </c>
      <c r="D401" s="343">
        <f>75/1000</f>
        <v>7.4999999999999997E-2</v>
      </c>
      <c r="E401" s="158">
        <f t="shared" si="48"/>
        <v>4.4178646691106467E-3</v>
      </c>
      <c r="F401" s="161">
        <f t="shared" si="51"/>
        <v>334.900452759421</v>
      </c>
      <c r="G401" s="161">
        <f t="shared" si="47"/>
        <v>335.24559849633994</v>
      </c>
      <c r="H401" s="164">
        <f t="shared" si="49"/>
        <v>0.34514573691893702</v>
      </c>
      <c r="I401" s="344">
        <f t="shared" si="52"/>
        <v>1.2436991139148227E-3</v>
      </c>
      <c r="J401" s="158">
        <f t="shared" si="50"/>
        <v>85.44677641541233</v>
      </c>
      <c r="K401" s="325">
        <f t="shared" si="53"/>
        <v>1.8017013986861522E-3</v>
      </c>
      <c r="L401" s="158"/>
      <c r="M401" s="158"/>
      <c r="N401" s="158"/>
      <c r="O401" s="346"/>
    </row>
    <row r="402" spans="2:15" x14ac:dyDescent="0.25">
      <c r="B402" s="342" t="s">
        <v>140</v>
      </c>
      <c r="C402" s="159">
        <v>298.01</v>
      </c>
      <c r="D402" s="343">
        <f>63/1000</f>
        <v>6.3E-2</v>
      </c>
      <c r="E402" s="158">
        <f t="shared" si="48"/>
        <v>3.1172453105244723E-3</v>
      </c>
      <c r="F402" s="161">
        <f t="shared" si="51"/>
        <v>335.24559849633994</v>
      </c>
      <c r="G402" s="161">
        <f t="shared" si="47"/>
        <v>335.53394781651559</v>
      </c>
      <c r="H402" s="164">
        <f t="shared" si="49"/>
        <v>0.28834932017565507</v>
      </c>
      <c r="I402" s="344">
        <f t="shared" si="52"/>
        <v>6.32122462198988E-4</v>
      </c>
      <c r="J402" s="158">
        <f t="shared" si="50"/>
        <v>137.58067925457769</v>
      </c>
      <c r="K402" s="325">
        <f t="shared" si="53"/>
        <v>1.096105345096557E-3</v>
      </c>
      <c r="L402" s="158"/>
      <c r="M402" s="158"/>
      <c r="N402" s="158"/>
      <c r="O402" s="346"/>
    </row>
    <row r="403" spans="2:15" x14ac:dyDescent="0.25">
      <c r="B403" s="342" t="s">
        <v>121</v>
      </c>
      <c r="C403" s="159">
        <v>119.71</v>
      </c>
      <c r="D403" s="343">
        <f>63/1000</f>
        <v>6.3E-2</v>
      </c>
      <c r="E403" s="158">
        <f t="shared" si="48"/>
        <v>3.1172453105244723E-3</v>
      </c>
      <c r="F403" s="161">
        <f t="shared" si="51"/>
        <v>335.53394781651559</v>
      </c>
      <c r="G403" s="161">
        <f t="shared" si="47"/>
        <v>335.34346341359679</v>
      </c>
      <c r="H403" s="164">
        <f t="shared" si="49"/>
        <v>0.19048440291879842</v>
      </c>
      <c r="I403" s="344">
        <f t="shared" si="52"/>
        <v>8.4030874768336336E-4</v>
      </c>
      <c r="J403" s="158">
        <f t="shared" si="50"/>
        <v>51.430721312073764</v>
      </c>
      <c r="K403" s="325">
        <f t="shared" si="53"/>
        <v>2.2057153625370013E-3</v>
      </c>
      <c r="L403" s="158"/>
      <c r="M403" s="158"/>
      <c r="N403" s="158"/>
      <c r="O403" s="346"/>
    </row>
    <row r="404" spans="2:15" x14ac:dyDescent="0.25">
      <c r="B404" s="342" t="s">
        <v>122</v>
      </c>
      <c r="C404" s="159">
        <v>283.68</v>
      </c>
      <c r="D404" s="343">
        <f>75/1000</f>
        <v>7.4999999999999997E-2</v>
      </c>
      <c r="E404" s="158">
        <f t="shared" si="48"/>
        <v>4.4178646691106467E-3</v>
      </c>
      <c r="F404" s="161">
        <f t="shared" si="51"/>
        <v>335.34346341359679</v>
      </c>
      <c r="G404" s="161">
        <f t="shared" si="47"/>
        <v>335.77231953907472</v>
      </c>
      <c r="H404" s="164">
        <f t="shared" si="49"/>
        <v>0.42885612547792107</v>
      </c>
      <c r="I404" s="344">
        <f t="shared" si="52"/>
        <v>1.3091535730742094E-3</v>
      </c>
      <c r="J404" s="158">
        <f t="shared" si="50"/>
        <v>95.819576309334323</v>
      </c>
      <c r="K404" s="325">
        <f t="shared" si="53"/>
        <v>1.5263319039867708E-3</v>
      </c>
      <c r="L404" s="158"/>
      <c r="M404" s="158"/>
      <c r="N404" s="158"/>
      <c r="O404" s="346"/>
    </row>
    <row r="405" spans="2:15" x14ac:dyDescent="0.25">
      <c r="B405" s="342" t="s">
        <v>112</v>
      </c>
      <c r="C405" s="159">
        <v>401.36</v>
      </c>
      <c r="D405" s="343">
        <f>110/1000</f>
        <v>0.11</v>
      </c>
      <c r="E405" s="158">
        <f>+PI()*D405^2/4</f>
        <v>9.5033177771091243E-3</v>
      </c>
      <c r="F405" s="161">
        <f>+G398</f>
        <v>335.30091625159901</v>
      </c>
      <c r="G405" s="161">
        <f>+G401</f>
        <v>335.24559849633994</v>
      </c>
      <c r="H405" s="164">
        <f t="shared" si="49"/>
        <v>5.5317755259068235E-2</v>
      </c>
      <c r="I405" s="344">
        <f t="shared" si="52"/>
        <v>9.4175670368659876E-4</v>
      </c>
      <c r="J405" s="158">
        <f t="shared" si="50"/>
        <v>110.51891542445773</v>
      </c>
      <c r="K405" s="325">
        <f t="shared" si="53"/>
        <v>8.5122461972299262E-3</v>
      </c>
      <c r="L405" s="158"/>
      <c r="M405" s="158"/>
      <c r="N405" s="158"/>
      <c r="O405" s="346"/>
    </row>
    <row r="406" spans="2:15" x14ac:dyDescent="0.25">
      <c r="B406" s="342" t="s">
        <v>113</v>
      </c>
      <c r="C406" s="159">
        <v>184.94</v>
      </c>
      <c r="D406" s="343">
        <f>110/1000</f>
        <v>0.11</v>
      </c>
      <c r="E406" s="158">
        <f>+PI()*D406^2/4</f>
        <v>9.5033177771091243E-3</v>
      </c>
      <c r="F406" s="161">
        <f>+G405</f>
        <v>335.24559849633994</v>
      </c>
      <c r="G406" s="161">
        <f>+G404</f>
        <v>335.77231953907472</v>
      </c>
      <c r="H406" s="164">
        <f t="shared" si="49"/>
        <v>0.52672104273477771</v>
      </c>
      <c r="I406" s="344">
        <f t="shared" si="52"/>
        <v>5.2546783827575909E-3</v>
      </c>
      <c r="J406" s="158">
        <f t="shared" si="50"/>
        <v>33.801649629639051</v>
      </c>
      <c r="K406" s="325">
        <f t="shared" si="53"/>
        <v>4.9881037175531105E-3</v>
      </c>
      <c r="L406" s="158"/>
      <c r="M406" s="158"/>
      <c r="N406" s="158"/>
      <c r="O406" s="346"/>
    </row>
    <row r="407" spans="2:15" x14ac:dyDescent="0.25">
      <c r="B407" s="342" t="s">
        <v>170</v>
      </c>
      <c r="C407" s="159">
        <v>372.26</v>
      </c>
      <c r="D407" s="343">
        <f>110/1000</f>
        <v>0.11</v>
      </c>
      <c r="E407" s="158">
        <f>+PI()*D407^2/4</f>
        <v>9.5033177771091243E-3</v>
      </c>
      <c r="F407" s="161">
        <f>+F397</f>
        <v>339.29610096713299</v>
      </c>
      <c r="G407" s="161">
        <f>+G406</f>
        <v>335.77231953907472</v>
      </c>
      <c r="H407" s="164">
        <f t="shared" si="49"/>
        <v>3.5237814280582711</v>
      </c>
      <c r="I407" s="344">
        <f t="shared" si="52"/>
        <v>1.0276267610255152E-2</v>
      </c>
      <c r="J407" s="158">
        <f t="shared" si="50"/>
        <v>59.127246910025683</v>
      </c>
      <c r="K407" s="325">
        <f t="shared" si="53"/>
        <v>1.4581306786553077E-3</v>
      </c>
      <c r="L407" s="158"/>
      <c r="M407" s="158"/>
      <c r="N407" s="158"/>
      <c r="O407" s="346"/>
    </row>
    <row r="408" spans="2:15" x14ac:dyDescent="0.25">
      <c r="B408" s="347"/>
      <c r="C408" s="158"/>
      <c r="D408" s="158"/>
      <c r="E408" s="158"/>
      <c r="F408" s="158"/>
      <c r="G408" s="158"/>
      <c r="H408" s="158"/>
      <c r="I408" s="158"/>
      <c r="J408" s="158"/>
      <c r="K408" s="158"/>
      <c r="L408" s="158"/>
      <c r="M408" s="158"/>
      <c r="N408" s="158"/>
      <c r="O408" s="346"/>
    </row>
    <row r="409" spans="2:15" x14ac:dyDescent="0.25">
      <c r="B409" s="348" t="s">
        <v>151</v>
      </c>
      <c r="C409" s="159" t="s">
        <v>189</v>
      </c>
      <c r="D409" s="159" t="s">
        <v>174</v>
      </c>
      <c r="E409" s="159" t="s">
        <v>175</v>
      </c>
      <c r="F409" s="159" t="s">
        <v>176</v>
      </c>
      <c r="G409" s="159" t="s">
        <v>190</v>
      </c>
      <c r="H409" s="159" t="s">
        <v>95</v>
      </c>
      <c r="I409" s="158"/>
      <c r="J409" s="158"/>
      <c r="K409" s="158"/>
      <c r="L409" s="158"/>
      <c r="M409" s="158"/>
      <c r="N409" s="158"/>
      <c r="O409" s="346"/>
    </row>
    <row r="410" spans="2:15" x14ac:dyDescent="0.25">
      <c r="B410" s="342" t="s">
        <v>127</v>
      </c>
      <c r="C410" s="158">
        <f>-2.97/1000</f>
        <v>-2.97E-3</v>
      </c>
      <c r="D410" s="349" t="s">
        <v>191</v>
      </c>
      <c r="E410" s="325">
        <f>IF(O385&gt;F397,-I397,I397)</f>
        <v>1.0053706145546097E-2</v>
      </c>
      <c r="F410" s="325">
        <f>+K397</f>
        <v>1.777082265872753E-3</v>
      </c>
      <c r="G410" s="158"/>
      <c r="H410" s="158"/>
      <c r="I410" s="325"/>
      <c r="J410" s="158"/>
      <c r="K410" s="325"/>
      <c r="L410" s="158"/>
      <c r="M410" s="158"/>
      <c r="N410" s="158"/>
      <c r="O410" s="346"/>
    </row>
    <row r="411" spans="2:15" x14ac:dyDescent="0.25">
      <c r="B411" s="347"/>
      <c r="C411" s="158"/>
      <c r="D411" s="349" t="s">
        <v>138</v>
      </c>
      <c r="E411" s="325">
        <f>IF(O385&gt;O386,-I398,I398)</f>
        <v>-7.0834982570470136E-3</v>
      </c>
      <c r="F411" s="325">
        <f>+K398</f>
        <v>3.0362884754422535E-3</v>
      </c>
      <c r="G411" s="325">
        <f>-SUM(F410:F411)</f>
        <v>-4.8133707413150068E-3</v>
      </c>
      <c r="H411" s="325">
        <f>+SUM(E410:E411)+C410</f>
        <v>2.078884990832329E-7</v>
      </c>
      <c r="I411" s="325"/>
      <c r="J411" s="158"/>
      <c r="K411" s="325"/>
      <c r="L411" s="158"/>
      <c r="M411" s="158"/>
      <c r="N411" s="158"/>
      <c r="O411" s="346"/>
    </row>
    <row r="412" spans="2:15" x14ac:dyDescent="0.25">
      <c r="B412" s="342" t="s">
        <v>128</v>
      </c>
      <c r="C412" s="158">
        <f>-3.73/1000</f>
        <v>-3.7299999999999998E-3</v>
      </c>
      <c r="D412" s="349" t="s">
        <v>192</v>
      </c>
      <c r="E412" s="325">
        <f>IF(O386&gt;O385,-I398,I398)</f>
        <v>7.0834982570470136E-3</v>
      </c>
      <c r="F412" s="325">
        <f>+K398</f>
        <v>3.0362884754422535E-3</v>
      </c>
      <c r="G412" s="158"/>
      <c r="H412" s="158"/>
      <c r="I412" s="325"/>
      <c r="J412" s="359"/>
      <c r="K412" s="325"/>
      <c r="L412" s="158"/>
      <c r="M412" s="158"/>
      <c r="N412" s="158"/>
      <c r="O412" s="346"/>
    </row>
    <row r="413" spans="2:15" x14ac:dyDescent="0.25">
      <c r="B413" s="347"/>
      <c r="C413" s="158"/>
      <c r="D413" s="349" t="s">
        <v>139</v>
      </c>
      <c r="E413" s="325">
        <f>IF(O386&gt;O387,-I399,I399)</f>
        <v>-2.6060053910482899E-3</v>
      </c>
      <c r="F413" s="325">
        <f>+K399</f>
        <v>6.6933477212803762E-3</v>
      </c>
      <c r="G413" s="158"/>
      <c r="H413" s="158"/>
      <c r="I413" s="325"/>
      <c r="J413" s="158"/>
      <c r="K413" s="325"/>
      <c r="L413" s="158"/>
      <c r="M413" s="158"/>
      <c r="N413" s="158"/>
      <c r="O413" s="346"/>
    </row>
    <row r="414" spans="2:15" x14ac:dyDescent="0.25">
      <c r="B414" s="347"/>
      <c r="C414" s="158"/>
      <c r="D414" s="349" t="s">
        <v>112</v>
      </c>
      <c r="E414" s="325">
        <f>IF(O386&gt;O389,-I405,I405)</f>
        <v>-9.4175670368659876E-4</v>
      </c>
      <c r="F414" s="325">
        <f>+K405</f>
        <v>8.5122461972299262E-3</v>
      </c>
      <c r="G414" s="325">
        <f>-SUM(F412:F414)</f>
        <v>-1.8241882393952556E-2</v>
      </c>
      <c r="H414" s="325">
        <f>+SUM(E412:E414)+C412</f>
        <v>-1.9426383768787487E-4</v>
      </c>
      <c r="I414" s="325"/>
      <c r="J414" s="158"/>
      <c r="K414" s="325"/>
      <c r="L414" s="158"/>
      <c r="M414" s="158"/>
      <c r="N414" s="158"/>
      <c r="O414" s="346"/>
    </row>
    <row r="415" spans="2:15" x14ac:dyDescent="0.25">
      <c r="B415" s="342" t="s">
        <v>141</v>
      </c>
      <c r="C415" s="158">
        <f>-1.9/1000</f>
        <v>-1.9E-3</v>
      </c>
      <c r="D415" s="349" t="s">
        <v>193</v>
      </c>
      <c r="E415" s="325">
        <f>IF(O387&gt;O386,-I399,I399)</f>
        <v>2.6060053910482899E-3</v>
      </c>
      <c r="F415" s="325">
        <f>+K399</f>
        <v>6.6933477212803762E-3</v>
      </c>
      <c r="G415" s="158"/>
      <c r="H415" s="158"/>
      <c r="I415" s="325"/>
      <c r="J415" s="158"/>
      <c r="K415" s="325"/>
      <c r="L415" s="158"/>
      <c r="M415" s="158"/>
      <c r="N415" s="158"/>
      <c r="O415" s="346"/>
    </row>
    <row r="416" spans="2:15" x14ac:dyDescent="0.25">
      <c r="B416" s="347"/>
      <c r="C416" s="158"/>
      <c r="D416" s="349" t="s">
        <v>117</v>
      </c>
      <c r="E416" s="325">
        <f>IF(O387&gt;O388,-I400,I400)</f>
        <v>-7.0577958845319559E-4</v>
      </c>
      <c r="F416" s="325">
        <f>+K400</f>
        <v>1.7147870809272321E-3</v>
      </c>
      <c r="G416" s="325">
        <f>-SUM(F415:F416)</f>
        <v>-8.4081348022076088E-3</v>
      </c>
      <c r="H416" s="325">
        <f>+SUM(E415:E416)+C415</f>
        <v>2.2580259509429913E-7</v>
      </c>
      <c r="I416" s="325"/>
      <c r="J416" s="158"/>
      <c r="K416" s="325"/>
      <c r="L416" s="158"/>
      <c r="M416" s="158"/>
      <c r="N416" s="158"/>
      <c r="O416" s="346"/>
    </row>
    <row r="417" spans="2:15" x14ac:dyDescent="0.25">
      <c r="B417" s="342" t="s">
        <v>145</v>
      </c>
      <c r="C417" s="158">
        <f>-1.95/1000</f>
        <v>-1.9499999999999999E-3</v>
      </c>
      <c r="D417" s="349" t="s">
        <v>194</v>
      </c>
      <c r="E417" s="325">
        <f>IF(O388&gt;O387,-I400,I400)</f>
        <v>7.0577958845319559E-4</v>
      </c>
      <c r="F417" s="325">
        <f>+K400</f>
        <v>1.7147870809272321E-3</v>
      </c>
      <c r="G417" s="158"/>
      <c r="H417" s="158"/>
      <c r="I417" s="325"/>
      <c r="J417" s="158"/>
      <c r="K417" s="325"/>
      <c r="L417" s="158"/>
      <c r="M417" s="158"/>
      <c r="N417" s="158"/>
      <c r="O417" s="346"/>
    </row>
    <row r="418" spans="2:15" x14ac:dyDescent="0.25">
      <c r="B418" s="347"/>
      <c r="C418" s="158"/>
      <c r="D418" s="349" t="s">
        <v>118</v>
      </c>
      <c r="E418" s="325">
        <f>IF(O388&gt;O389,-I401,I401)</f>
        <v>1.2436991139148227E-3</v>
      </c>
      <c r="F418" s="325">
        <f>+K401</f>
        <v>1.8017013986861522E-3</v>
      </c>
      <c r="G418" s="325">
        <f>-SUM(F417:F418)</f>
        <v>-3.5164884796133845E-3</v>
      </c>
      <c r="H418" s="325">
        <f>+SUM(E417:E418)+C417</f>
        <v>-5.2129763198163238E-7</v>
      </c>
      <c r="I418" s="325"/>
      <c r="J418" s="158"/>
      <c r="K418" s="325"/>
      <c r="L418" s="158"/>
      <c r="M418" s="158"/>
      <c r="N418" s="158"/>
      <c r="O418" s="346"/>
    </row>
    <row r="419" spans="2:15" x14ac:dyDescent="0.25">
      <c r="B419" s="342" t="s">
        <v>146</v>
      </c>
      <c r="C419" s="158">
        <f>-4.52/1000</f>
        <v>-4.5199999999999997E-3</v>
      </c>
      <c r="D419" s="349" t="s">
        <v>119</v>
      </c>
      <c r="E419" s="325">
        <f>IF(O389&gt;O386,-I405,I405)</f>
        <v>9.4175670368659876E-4</v>
      </c>
      <c r="F419" s="325">
        <f>+K405</f>
        <v>8.5122461972299262E-3</v>
      </c>
      <c r="G419" s="158"/>
      <c r="H419" s="158"/>
      <c r="I419" s="325"/>
      <c r="J419" s="158"/>
      <c r="K419" s="325"/>
      <c r="L419" s="158"/>
      <c r="M419" s="158"/>
      <c r="N419" s="158"/>
      <c r="O419" s="346"/>
    </row>
    <row r="420" spans="2:15" x14ac:dyDescent="0.25">
      <c r="B420" s="347"/>
      <c r="C420" s="158"/>
      <c r="D420" s="349" t="s">
        <v>167</v>
      </c>
      <c r="E420" s="325">
        <f>IF(O389&gt;O388,-I401,I401)</f>
        <v>-1.2436991139148227E-3</v>
      </c>
      <c r="F420" s="325">
        <f>+K401</f>
        <v>1.8017013986861522E-3</v>
      </c>
      <c r="G420" s="158"/>
      <c r="H420" s="158"/>
      <c r="I420" s="325"/>
      <c r="J420" s="158"/>
      <c r="K420" s="325"/>
      <c r="L420" s="158"/>
      <c r="M420" s="158"/>
      <c r="N420" s="158"/>
      <c r="O420" s="346"/>
    </row>
    <row r="421" spans="2:15" x14ac:dyDescent="0.25">
      <c r="B421" s="347"/>
      <c r="C421" s="158"/>
      <c r="D421" s="349" t="s">
        <v>140</v>
      </c>
      <c r="E421" s="325">
        <f>IF(O389&gt;O390,-I402,I402)</f>
        <v>6.32122462198988E-4</v>
      </c>
      <c r="F421" s="325">
        <f>+K402</f>
        <v>1.096105345096557E-3</v>
      </c>
      <c r="G421" s="158"/>
      <c r="H421" s="158"/>
      <c r="I421" s="325"/>
      <c r="J421" s="158"/>
      <c r="K421" s="325"/>
      <c r="L421" s="158"/>
      <c r="M421" s="158"/>
      <c r="N421" s="158"/>
      <c r="O421" s="346"/>
    </row>
    <row r="422" spans="2:15" x14ac:dyDescent="0.25">
      <c r="B422" s="347"/>
      <c r="C422" s="158"/>
      <c r="D422" s="349" t="s">
        <v>113</v>
      </c>
      <c r="E422" s="325">
        <f>IF(O389&gt;O392,-I406,I406)</f>
        <v>5.2546783827575909E-3</v>
      </c>
      <c r="F422" s="325">
        <f>+K406</f>
        <v>4.9881037175531105E-3</v>
      </c>
      <c r="G422" s="325">
        <f>-SUM(F419:F422)</f>
        <v>-1.6398156658565748E-2</v>
      </c>
      <c r="H422" s="325">
        <f>+SUM(E419:E422)+C419</f>
        <v>1.064858434728355E-3</v>
      </c>
      <c r="I422" s="325"/>
      <c r="J422" s="158"/>
      <c r="K422" s="325"/>
      <c r="L422" s="158"/>
      <c r="M422" s="158"/>
      <c r="N422" s="158"/>
      <c r="O422" s="346"/>
    </row>
    <row r="423" spans="2:15" x14ac:dyDescent="0.25">
      <c r="B423" s="342" t="s">
        <v>147</v>
      </c>
      <c r="C423" s="158">
        <f>-0.79/1000</f>
        <v>-7.9000000000000001E-4</v>
      </c>
      <c r="D423" s="349" t="s">
        <v>195</v>
      </c>
      <c r="E423" s="325">
        <f>IF(O390&gt;O389,-I402,I402)</f>
        <v>-6.32122462198988E-4</v>
      </c>
      <c r="F423" s="325">
        <f>+K402</f>
        <v>1.096105345096557E-3</v>
      </c>
      <c r="G423" s="158"/>
      <c r="H423" s="158"/>
      <c r="I423" s="325"/>
      <c r="J423" s="158"/>
      <c r="K423" s="325"/>
      <c r="L423" s="158"/>
      <c r="M423" s="158"/>
      <c r="N423" s="158"/>
      <c r="O423" s="346"/>
    </row>
    <row r="424" spans="2:15" x14ac:dyDescent="0.25">
      <c r="B424" s="347"/>
      <c r="C424" s="158"/>
      <c r="D424" s="349" t="s">
        <v>121</v>
      </c>
      <c r="E424" s="325">
        <f>IF(O390&gt;O391,-I403,I403)</f>
        <v>-8.4030874768336336E-4</v>
      </c>
      <c r="F424" s="325">
        <f>+K403</f>
        <v>2.2057153625370013E-3</v>
      </c>
      <c r="G424" s="325">
        <f>-SUM(F423:F424)</f>
        <v>-3.3018207076335581E-3</v>
      </c>
      <c r="H424" s="325">
        <f>+SUM(E423:E424)+C423</f>
        <v>-2.2624312098823512E-3</v>
      </c>
      <c r="I424" s="325"/>
      <c r="J424" s="158"/>
      <c r="K424" s="325"/>
      <c r="L424" s="158"/>
      <c r="M424" s="158"/>
      <c r="N424" s="158"/>
      <c r="O424" s="346"/>
    </row>
    <row r="425" spans="2:15" x14ac:dyDescent="0.25">
      <c r="B425" s="342" t="s">
        <v>148</v>
      </c>
      <c r="C425" s="158">
        <f>-0.76/1000</f>
        <v>-7.6000000000000004E-4</v>
      </c>
      <c r="D425" s="349" t="s">
        <v>169</v>
      </c>
      <c r="E425" s="325">
        <f>IF(O391&gt;O390,-I403,I403)</f>
        <v>8.4030874768336336E-4</v>
      </c>
      <c r="F425" s="325">
        <f>+K403</f>
        <v>2.2057153625370013E-3</v>
      </c>
      <c r="G425" s="158"/>
      <c r="H425" s="158"/>
      <c r="I425" s="325"/>
      <c r="J425" s="158"/>
      <c r="K425" s="325"/>
      <c r="L425" s="158"/>
      <c r="M425" s="158"/>
      <c r="N425" s="158"/>
      <c r="O425" s="346"/>
    </row>
    <row r="426" spans="2:15" x14ac:dyDescent="0.25">
      <c r="B426" s="347"/>
      <c r="C426" s="158"/>
      <c r="D426" s="349" t="s">
        <v>122</v>
      </c>
      <c r="E426" s="325">
        <f>IF(O391&gt;O392,-I404,I404)</f>
        <v>1.3091535730742094E-3</v>
      </c>
      <c r="F426" s="325">
        <f>+K404</f>
        <v>1.5263319039867708E-3</v>
      </c>
      <c r="G426" s="325">
        <f>-SUM(F425:F426)</f>
        <v>-3.7320472665237723E-3</v>
      </c>
      <c r="H426" s="325">
        <f>+SUM(E425:E426)+C425</f>
        <v>1.3894623207575728E-3</v>
      </c>
      <c r="I426" s="325"/>
      <c r="J426" s="158"/>
      <c r="K426" s="325"/>
      <c r="L426" s="158"/>
      <c r="M426" s="158"/>
      <c r="N426" s="158"/>
      <c r="O426" s="346"/>
    </row>
    <row r="427" spans="2:15" x14ac:dyDescent="0.25">
      <c r="B427" s="342" t="s">
        <v>142</v>
      </c>
      <c r="C427" s="158">
        <f>-3.71/1000</f>
        <v>-3.7099999999999998E-3</v>
      </c>
      <c r="D427" s="349" t="s">
        <v>168</v>
      </c>
      <c r="E427" s="325">
        <f>IF(O392&gt;O389,-I406,I406)</f>
        <v>-5.2546783827575909E-3</v>
      </c>
      <c r="F427" s="325">
        <f>+K406</f>
        <v>4.9881037175531105E-3</v>
      </c>
      <c r="G427" s="158"/>
      <c r="H427" s="158"/>
      <c r="I427" s="325"/>
      <c r="J427" s="158"/>
      <c r="K427" s="325"/>
      <c r="L427" s="158"/>
      <c r="M427" s="158"/>
      <c r="N427" s="158"/>
      <c r="O427" s="346"/>
    </row>
    <row r="428" spans="2:15" x14ac:dyDescent="0.25">
      <c r="B428" s="347"/>
      <c r="C428" s="158"/>
      <c r="D428" s="349" t="s">
        <v>171</v>
      </c>
      <c r="E428" s="325">
        <f>IF(O392&gt;O391,-I404,I404)</f>
        <v>-1.3091535730742094E-3</v>
      </c>
      <c r="F428" s="325">
        <f>+K404</f>
        <v>1.5263319039867708E-3</v>
      </c>
      <c r="G428" s="158"/>
      <c r="H428" s="158"/>
      <c r="I428" s="325"/>
      <c r="J428" s="158"/>
      <c r="K428" s="325"/>
      <c r="L428" s="158"/>
      <c r="M428" s="158"/>
      <c r="N428" s="158"/>
      <c r="O428" s="346"/>
    </row>
    <row r="429" spans="2:15" x14ac:dyDescent="0.25">
      <c r="B429" s="347"/>
      <c r="C429" s="158"/>
      <c r="D429" s="349" t="s">
        <v>114</v>
      </c>
      <c r="E429" s="325">
        <f>IF(O392&gt;F407,-I407,I407)</f>
        <v>1.0276267610255152E-2</v>
      </c>
      <c r="F429" s="325">
        <f>+K407</f>
        <v>1.4581306786553077E-3</v>
      </c>
      <c r="G429" s="325">
        <f>-SUM(F427:F429)</f>
        <v>-7.9725663001951885E-3</v>
      </c>
      <c r="H429" s="325">
        <f>+SUM(E427:E429)+C427</f>
        <v>2.4356544233525984E-6</v>
      </c>
      <c r="I429" s="325"/>
      <c r="J429" s="158"/>
      <c r="K429" s="325"/>
      <c r="L429" s="158"/>
      <c r="M429" s="158"/>
      <c r="N429" s="158"/>
      <c r="O429" s="346"/>
    </row>
    <row r="430" spans="2:15" x14ac:dyDescent="0.25">
      <c r="B430" s="347"/>
      <c r="C430" s="158"/>
      <c r="D430" s="158"/>
      <c r="E430" s="158"/>
      <c r="F430" s="158"/>
      <c r="G430" s="158"/>
      <c r="H430" s="158"/>
      <c r="I430" s="158"/>
      <c r="J430" s="158"/>
      <c r="K430" s="158"/>
      <c r="L430" s="158"/>
      <c r="M430" s="158"/>
      <c r="N430" s="158"/>
      <c r="O430" s="346"/>
    </row>
    <row r="431" spans="2:15" x14ac:dyDescent="0.25">
      <c r="B431" s="347"/>
      <c r="C431" s="158"/>
      <c r="D431" s="158">
        <v>2</v>
      </c>
      <c r="E431" s="158">
        <v>3</v>
      </c>
      <c r="F431" s="158">
        <v>4</v>
      </c>
      <c r="G431" s="158">
        <v>5</v>
      </c>
      <c r="H431" s="158">
        <v>6</v>
      </c>
      <c r="I431" s="158">
        <v>7</v>
      </c>
      <c r="J431" s="158">
        <v>8</v>
      </c>
      <c r="K431" s="158">
        <v>9</v>
      </c>
      <c r="L431" s="158"/>
      <c r="M431" s="158"/>
      <c r="N431" s="158"/>
      <c r="O431" s="346"/>
    </row>
    <row r="432" spans="2:15" x14ac:dyDescent="0.25">
      <c r="B432" s="347"/>
      <c r="C432" s="158">
        <v>2</v>
      </c>
      <c r="D432" s="324">
        <f>+G411</f>
        <v>-4.8133707413150068E-3</v>
      </c>
      <c r="E432" s="325">
        <f>+F411</f>
        <v>3.0362884754422535E-3</v>
      </c>
      <c r="F432" s="158">
        <v>0</v>
      </c>
      <c r="G432" s="158">
        <v>0</v>
      </c>
      <c r="H432" s="158">
        <v>0</v>
      </c>
      <c r="I432" s="158">
        <v>0</v>
      </c>
      <c r="J432" s="158">
        <v>0</v>
      </c>
      <c r="K432" s="326">
        <v>0</v>
      </c>
      <c r="L432" s="158"/>
      <c r="M432" s="328" t="s">
        <v>196</v>
      </c>
      <c r="N432" s="159" t="s">
        <v>204</v>
      </c>
      <c r="O432" s="353">
        <f>-H411</f>
        <v>-2.078884990832329E-7</v>
      </c>
    </row>
    <row r="433" spans="2:15" x14ac:dyDescent="0.25">
      <c r="B433" s="347"/>
      <c r="C433" s="158">
        <v>3</v>
      </c>
      <c r="D433" s="324">
        <f>+F412</f>
        <v>3.0362884754422535E-3</v>
      </c>
      <c r="E433" s="325">
        <f>+G414</f>
        <v>-1.8241882393952556E-2</v>
      </c>
      <c r="F433" s="325">
        <f>+F413</f>
        <v>6.6933477212803762E-3</v>
      </c>
      <c r="G433" s="158">
        <v>0</v>
      </c>
      <c r="H433" s="325">
        <f>+F414</f>
        <v>8.5122461972299262E-3</v>
      </c>
      <c r="I433" s="158">
        <v>0</v>
      </c>
      <c r="J433" s="158">
        <v>0</v>
      </c>
      <c r="K433" s="326">
        <v>0</v>
      </c>
      <c r="L433" s="158"/>
      <c r="M433" s="328" t="s">
        <v>197</v>
      </c>
      <c r="N433" s="159" t="s">
        <v>204</v>
      </c>
      <c r="O433" s="353">
        <f>-H414</f>
        <v>1.9426383768787487E-4</v>
      </c>
    </row>
    <row r="434" spans="2:15" x14ac:dyDescent="0.25">
      <c r="B434" s="347"/>
      <c r="C434" s="158">
        <v>4</v>
      </c>
      <c r="D434" s="157">
        <v>0</v>
      </c>
      <c r="E434" s="325">
        <f>+F415</f>
        <v>6.6933477212803762E-3</v>
      </c>
      <c r="F434" s="325">
        <f>+G416</f>
        <v>-8.4081348022076088E-3</v>
      </c>
      <c r="G434" s="325">
        <f>+F416</f>
        <v>1.7147870809272321E-3</v>
      </c>
      <c r="H434" s="158">
        <v>0</v>
      </c>
      <c r="I434" s="158">
        <v>0</v>
      </c>
      <c r="J434" s="158">
        <v>0</v>
      </c>
      <c r="K434" s="326">
        <v>0</v>
      </c>
      <c r="L434" s="158"/>
      <c r="M434" s="328" t="s">
        <v>198</v>
      </c>
      <c r="N434" s="159" t="s">
        <v>204</v>
      </c>
      <c r="O434" s="353">
        <f>-H416</f>
        <v>-2.2580259509429913E-7</v>
      </c>
    </row>
    <row r="435" spans="2:15" x14ac:dyDescent="0.25">
      <c r="B435" s="347"/>
      <c r="C435" s="158">
        <v>5</v>
      </c>
      <c r="D435" s="157">
        <v>0</v>
      </c>
      <c r="E435" s="158">
        <v>0</v>
      </c>
      <c r="F435" s="325">
        <f>+F417</f>
        <v>1.7147870809272321E-3</v>
      </c>
      <c r="G435" s="325">
        <f>+G418</f>
        <v>-3.5164884796133845E-3</v>
      </c>
      <c r="H435" s="325">
        <f>+F418</f>
        <v>1.8017013986861522E-3</v>
      </c>
      <c r="I435" s="158">
        <v>0</v>
      </c>
      <c r="J435" s="158">
        <v>0</v>
      </c>
      <c r="K435" s="326">
        <v>0</v>
      </c>
      <c r="L435" s="158"/>
      <c r="M435" s="328" t="s">
        <v>199</v>
      </c>
      <c r="N435" s="159" t="s">
        <v>204</v>
      </c>
      <c r="O435" s="353">
        <f>-H418</f>
        <v>5.2129763198163238E-7</v>
      </c>
    </row>
    <row r="436" spans="2:15" x14ac:dyDescent="0.25">
      <c r="B436" s="347"/>
      <c r="C436" s="158">
        <v>6</v>
      </c>
      <c r="D436" s="157">
        <v>0</v>
      </c>
      <c r="E436" s="325">
        <f>+F419</f>
        <v>8.5122461972299262E-3</v>
      </c>
      <c r="F436" s="158">
        <v>0</v>
      </c>
      <c r="G436" s="325">
        <f>+F420</f>
        <v>1.8017013986861522E-3</v>
      </c>
      <c r="H436" s="325">
        <f>+G422</f>
        <v>-1.6398156658565748E-2</v>
      </c>
      <c r="I436" s="325">
        <f>+F421</f>
        <v>1.096105345096557E-3</v>
      </c>
      <c r="J436" s="158">
        <v>0</v>
      </c>
      <c r="K436" s="327">
        <f>+F422</f>
        <v>4.9881037175531105E-3</v>
      </c>
      <c r="L436" s="158"/>
      <c r="M436" s="328" t="s">
        <v>200</v>
      </c>
      <c r="N436" s="159" t="s">
        <v>204</v>
      </c>
      <c r="O436" s="353">
        <f>-H422</f>
        <v>-1.064858434728355E-3</v>
      </c>
    </row>
    <row r="437" spans="2:15" x14ac:dyDescent="0.25">
      <c r="B437" s="347"/>
      <c r="C437" s="158">
        <v>7</v>
      </c>
      <c r="D437" s="157">
        <v>0</v>
      </c>
      <c r="E437" s="158">
        <v>0</v>
      </c>
      <c r="F437" s="158">
        <v>0</v>
      </c>
      <c r="G437" s="158">
        <v>0</v>
      </c>
      <c r="H437" s="325">
        <f>+F423</f>
        <v>1.096105345096557E-3</v>
      </c>
      <c r="I437" s="325">
        <f>+G424</f>
        <v>-3.3018207076335581E-3</v>
      </c>
      <c r="J437" s="325">
        <f>+F424</f>
        <v>2.2057153625370013E-3</v>
      </c>
      <c r="K437" s="326">
        <v>0</v>
      </c>
      <c r="L437" s="158"/>
      <c r="M437" s="328" t="s">
        <v>201</v>
      </c>
      <c r="N437" s="159" t="s">
        <v>204</v>
      </c>
      <c r="O437" s="353">
        <f>-H424</f>
        <v>2.2624312098823512E-3</v>
      </c>
    </row>
    <row r="438" spans="2:15" x14ac:dyDescent="0.25">
      <c r="B438" s="347"/>
      <c r="C438" s="158">
        <v>8</v>
      </c>
      <c r="D438" s="157">
        <v>0</v>
      </c>
      <c r="E438" s="158">
        <v>0</v>
      </c>
      <c r="F438" s="158">
        <v>0</v>
      </c>
      <c r="G438" s="158">
        <v>0</v>
      </c>
      <c r="H438" s="158">
        <v>0</v>
      </c>
      <c r="I438" s="325">
        <f>+F425</f>
        <v>2.2057153625370013E-3</v>
      </c>
      <c r="J438" s="325">
        <f>+G426</f>
        <v>-3.7320472665237723E-3</v>
      </c>
      <c r="K438" s="327">
        <f>+F426</f>
        <v>1.5263319039867708E-3</v>
      </c>
      <c r="L438" s="158"/>
      <c r="M438" s="328" t="s">
        <v>202</v>
      </c>
      <c r="N438" s="159" t="s">
        <v>204</v>
      </c>
      <c r="O438" s="353">
        <f>-H426</f>
        <v>-1.3894623207575728E-3</v>
      </c>
    </row>
    <row r="439" spans="2:15" x14ac:dyDescent="0.25">
      <c r="B439" s="347"/>
      <c r="C439" s="158">
        <v>9</v>
      </c>
      <c r="D439" s="157">
        <v>0</v>
      </c>
      <c r="E439" s="158">
        <v>0</v>
      </c>
      <c r="F439" s="158">
        <v>0</v>
      </c>
      <c r="G439" s="158">
        <v>0</v>
      </c>
      <c r="H439" s="325">
        <f>+F427</f>
        <v>4.9881037175531105E-3</v>
      </c>
      <c r="I439" s="158">
        <v>0</v>
      </c>
      <c r="J439" s="325">
        <f>+F428</f>
        <v>1.5263319039867708E-3</v>
      </c>
      <c r="K439" s="327">
        <f>+G429</f>
        <v>-7.9725663001951885E-3</v>
      </c>
      <c r="L439" s="158"/>
      <c r="M439" s="328" t="s">
        <v>203</v>
      </c>
      <c r="N439" s="159" t="s">
        <v>204</v>
      </c>
      <c r="O439" s="353">
        <f>-H429</f>
        <v>-2.4356544233525984E-6</v>
      </c>
    </row>
    <row r="440" spans="2:15" x14ac:dyDescent="0.25">
      <c r="B440" s="347"/>
      <c r="C440" s="158"/>
      <c r="D440" s="158"/>
      <c r="E440" s="158"/>
      <c r="F440" s="158"/>
      <c r="G440" s="158"/>
      <c r="H440" s="158"/>
      <c r="I440" s="158"/>
      <c r="J440" s="158"/>
      <c r="K440" s="158"/>
      <c r="L440" s="158"/>
      <c r="M440" s="158"/>
      <c r="N440" s="158"/>
      <c r="O440" s="346"/>
    </row>
    <row r="441" spans="2:15" x14ac:dyDescent="0.25">
      <c r="B441" s="347"/>
      <c r="C441" s="158"/>
      <c r="D441" s="329">
        <f t="array" ref="D441:K448">+MINVERSE(D432:K439)</f>
        <v>-393.1977821682882</v>
      </c>
      <c r="E441" s="330">
        <v>-293.97954359681722</v>
      </c>
      <c r="F441" s="330">
        <v>-290.2164249432692</v>
      </c>
      <c r="G441" s="330">
        <v>-275.52780153060974</v>
      </c>
      <c r="H441" s="330">
        <v>-261.54775928664998</v>
      </c>
      <c r="I441" s="330">
        <v>-236.74308918471974</v>
      </c>
      <c r="J441" s="330">
        <v>-224.41668844241789</v>
      </c>
      <c r="K441" s="331">
        <v>-206.60370070949674</v>
      </c>
      <c r="L441" s="158"/>
      <c r="M441" s="159" t="s">
        <v>196</v>
      </c>
      <c r="N441" s="159" t="s">
        <v>204</v>
      </c>
      <c r="O441" s="360">
        <f t="array" ref="O441:O448">+MMULT(D441:K448,O432:O439)</f>
        <v>-1.8878215899965803E-3</v>
      </c>
    </row>
    <row r="442" spans="2:15" x14ac:dyDescent="0.25">
      <c r="B442" s="347"/>
      <c r="C442" s="158"/>
      <c r="D442" s="332">
        <v>-293.97954359681728</v>
      </c>
      <c r="E442" s="158">
        <v>-466.04021493311882</v>
      </c>
      <c r="F442" s="158">
        <v>-460.07461404585581</v>
      </c>
      <c r="G442" s="158">
        <v>-436.78901693065029</v>
      </c>
      <c r="H442" s="158">
        <v>-414.62672015164543</v>
      </c>
      <c r="I442" s="158">
        <v>-375.30434538973759</v>
      </c>
      <c r="J442" s="158">
        <v>-355.7635352333254</v>
      </c>
      <c r="K442" s="333">
        <v>-327.52494240444167</v>
      </c>
      <c r="L442" s="158"/>
      <c r="M442" s="159" t="s">
        <v>197</v>
      </c>
      <c r="N442" s="159" t="s">
        <v>204</v>
      </c>
      <c r="O442" s="360">
        <v>-3.0611958581576101E-3</v>
      </c>
    </row>
    <row r="443" spans="2:15" x14ac:dyDescent="0.25">
      <c r="B443" s="347"/>
      <c r="C443" s="158"/>
      <c r="D443" s="332">
        <v>-290.2164249432692</v>
      </c>
      <c r="E443" s="158">
        <v>-460.0746140458557</v>
      </c>
      <c r="F443" s="158">
        <v>-587.54156205287745</v>
      </c>
      <c r="G443" s="158">
        <v>-501.92195618364696</v>
      </c>
      <c r="H443" s="158">
        <v>-420.4326516153638</v>
      </c>
      <c r="I443" s="158">
        <v>-380.55965384301709</v>
      </c>
      <c r="J443" s="158">
        <v>-360.74521779854791</v>
      </c>
      <c r="K443" s="333">
        <v>-332.11120584535797</v>
      </c>
      <c r="L443" s="158"/>
      <c r="M443" s="159" t="s">
        <v>198</v>
      </c>
      <c r="N443" s="159" t="s">
        <v>204</v>
      </c>
      <c r="O443" s="360">
        <v>-6.8249692459506825E-4</v>
      </c>
    </row>
    <row r="444" spans="2:15" x14ac:dyDescent="0.25">
      <c r="B444" s="347"/>
      <c r="C444" s="158"/>
      <c r="D444" s="332">
        <v>-275.52780153060974</v>
      </c>
      <c r="E444" s="158">
        <v>-436.78901693065029</v>
      </c>
      <c r="F444" s="158">
        <v>-501.92195618364707</v>
      </c>
      <c r="G444" s="158">
        <v>-756.1560913589625</v>
      </c>
      <c r="H444" s="158">
        <v>-443.09500927178868</v>
      </c>
      <c r="I444" s="158">
        <v>-401.07275850284685</v>
      </c>
      <c r="J444" s="158">
        <v>-380.19027544853003</v>
      </c>
      <c r="K444" s="333">
        <v>-350.01281957506342</v>
      </c>
      <c r="L444" s="158"/>
      <c r="M444" s="159" t="s">
        <v>199</v>
      </c>
      <c r="N444" s="159" t="s">
        <v>204</v>
      </c>
      <c r="O444" s="360">
        <v>8.4706257377192996E-3</v>
      </c>
    </row>
    <row r="445" spans="2:15" x14ac:dyDescent="0.25">
      <c r="B445" s="347"/>
      <c r="C445" s="158"/>
      <c r="D445" s="332">
        <v>-261.54775928664998</v>
      </c>
      <c r="E445" s="158">
        <v>-414.62672015164537</v>
      </c>
      <c r="F445" s="158">
        <v>-420.43265161536385</v>
      </c>
      <c r="G445" s="158">
        <v>-443.09500927178868</v>
      </c>
      <c r="H445" s="158">
        <v>-464.66413174731559</v>
      </c>
      <c r="I445" s="158">
        <v>-420.59630823535821</v>
      </c>
      <c r="J445" s="158">
        <v>-398.69730090257582</v>
      </c>
      <c r="K445" s="333">
        <v>-367.05085705110343</v>
      </c>
      <c r="L445" s="158"/>
      <c r="M445" s="159" t="s">
        <v>200</v>
      </c>
      <c r="N445" s="159" t="s">
        <v>204</v>
      </c>
      <c r="O445" s="360">
        <v>1.7471536840572496E-2</v>
      </c>
    </row>
    <row r="446" spans="2:15" x14ac:dyDescent="0.25">
      <c r="B446" s="350"/>
      <c r="C446" s="142"/>
      <c r="D446" s="334">
        <v>-236.74308918471974</v>
      </c>
      <c r="E446" s="142">
        <v>-375.30434538973753</v>
      </c>
      <c r="F446" s="142">
        <v>-380.55965384301709</v>
      </c>
      <c r="G446" s="142">
        <v>-401.0727585028468</v>
      </c>
      <c r="H446" s="142">
        <v>-420.59630823535826</v>
      </c>
      <c r="I446" s="142">
        <v>-910.52149340145672</v>
      </c>
      <c r="J446" s="142">
        <v>-700.61662820185506</v>
      </c>
      <c r="K446" s="335">
        <v>-397.28130209572396</v>
      </c>
      <c r="L446" s="142"/>
      <c r="M446" s="159" t="s">
        <v>201</v>
      </c>
      <c r="N446" s="159" t="s">
        <v>204</v>
      </c>
      <c r="O446" s="361">
        <v>-0.71065066454935588</v>
      </c>
    </row>
    <row r="447" spans="2:15" x14ac:dyDescent="0.25">
      <c r="B447" s="350"/>
      <c r="C447" s="142"/>
      <c r="D447" s="334">
        <v>-224.41668844241792</v>
      </c>
      <c r="E447" s="142">
        <v>-355.7635352333254</v>
      </c>
      <c r="F447" s="142">
        <v>-360.74521779854791</v>
      </c>
      <c r="G447" s="142">
        <v>-380.19027544852997</v>
      </c>
      <c r="H447" s="142">
        <v>-398.69730090257588</v>
      </c>
      <c r="I447" s="142">
        <v>-700.61662820185518</v>
      </c>
      <c r="J447" s="142">
        <v>-850.65202898904317</v>
      </c>
      <c r="K447" s="335">
        <v>-412.30398043439391</v>
      </c>
      <c r="L447" s="142"/>
      <c r="M447" s="159" t="s">
        <v>202</v>
      </c>
      <c r="N447" s="159" t="s">
        <v>204</v>
      </c>
      <c r="O447" s="361">
        <v>-4.6769640766163578E-2</v>
      </c>
    </row>
    <row r="448" spans="2:15" x14ac:dyDescent="0.25">
      <c r="B448" s="350"/>
      <c r="C448" s="142"/>
      <c r="D448" s="336">
        <v>-206.60370070949676</v>
      </c>
      <c r="E448" s="337">
        <v>-327.52494240444167</v>
      </c>
      <c r="F448" s="337">
        <v>-332.11120584535797</v>
      </c>
      <c r="G448" s="337">
        <v>-350.01281957506336</v>
      </c>
      <c r="H448" s="337">
        <v>-367.05085705110343</v>
      </c>
      <c r="I448" s="337">
        <v>-397.28130209572407</v>
      </c>
      <c r="J448" s="337">
        <v>-412.30398043439402</v>
      </c>
      <c r="K448" s="338">
        <v>-434.01338211269598</v>
      </c>
      <c r="L448" s="142"/>
      <c r="M448" s="159" t="s">
        <v>203</v>
      </c>
      <c r="N448" s="159" t="s">
        <v>204</v>
      </c>
      <c r="O448" s="361">
        <v>2.2827652683599323E-3</v>
      </c>
    </row>
    <row r="449" spans="2:15" x14ac:dyDescent="0.25">
      <c r="B449" s="350"/>
      <c r="C449" s="142"/>
      <c r="D449" s="142"/>
      <c r="E449" s="142"/>
      <c r="F449" s="142"/>
      <c r="G449" s="142"/>
      <c r="H449" s="142"/>
      <c r="I449" s="142"/>
      <c r="J449" s="142"/>
      <c r="K449" s="142"/>
      <c r="L449" s="142"/>
      <c r="M449" s="142"/>
      <c r="N449" s="159"/>
      <c r="O449" s="345"/>
    </row>
    <row r="450" spans="2:15" x14ac:dyDescent="0.25">
      <c r="B450" s="347"/>
      <c r="C450" s="158"/>
      <c r="D450" s="158"/>
      <c r="E450" s="158"/>
      <c r="F450" s="158"/>
      <c r="G450" s="158"/>
      <c r="H450" s="158"/>
      <c r="I450" s="158"/>
      <c r="J450" s="158"/>
      <c r="K450" s="158"/>
      <c r="L450" s="158"/>
      <c r="M450" s="159" t="s">
        <v>205</v>
      </c>
      <c r="N450" s="159" t="s">
        <v>204</v>
      </c>
      <c r="O450" s="354">
        <f t="shared" ref="O450:O457" si="54">+O385+O441</f>
        <v>336.46550162818153</v>
      </c>
    </row>
    <row r="451" spans="2:15" x14ac:dyDescent="0.25">
      <c r="B451" s="347"/>
      <c r="C451" s="158"/>
      <c r="D451" s="158"/>
      <c r="E451" s="158"/>
      <c r="F451" s="158"/>
      <c r="G451" s="158"/>
      <c r="H451" s="158"/>
      <c r="I451" s="158"/>
      <c r="J451" s="158"/>
      <c r="K451" s="158"/>
      <c r="L451" s="158"/>
      <c r="M451" s="159" t="s">
        <v>206</v>
      </c>
      <c r="N451" s="159" t="s">
        <v>204</v>
      </c>
      <c r="O451" s="354">
        <f t="shared" si="54"/>
        <v>335.29785505574085</v>
      </c>
    </row>
    <row r="452" spans="2:15" x14ac:dyDescent="0.25">
      <c r="B452" s="347"/>
      <c r="C452" s="158"/>
      <c r="D452" s="158"/>
      <c r="E452" s="158"/>
      <c r="F452" s="158"/>
      <c r="G452" s="158"/>
      <c r="H452" s="158"/>
      <c r="I452" s="158"/>
      <c r="J452" s="158"/>
      <c r="K452" s="158"/>
      <c r="L452" s="158"/>
      <c r="M452" s="159" t="s">
        <v>207</v>
      </c>
      <c r="N452" s="159" t="s">
        <v>204</v>
      </c>
      <c r="O452" s="354">
        <f t="shared" si="54"/>
        <v>335.10556245567983</v>
      </c>
    </row>
    <row r="453" spans="2:15" x14ac:dyDescent="0.25">
      <c r="B453" s="347"/>
      <c r="C453" s="158"/>
      <c r="D453" s="158"/>
      <c r="E453" s="158"/>
      <c r="F453" s="158"/>
      <c r="G453" s="158"/>
      <c r="H453" s="158"/>
      <c r="I453" s="158"/>
      <c r="J453" s="158"/>
      <c r="K453" s="158"/>
      <c r="L453" s="158"/>
      <c r="M453" s="159" t="s">
        <v>208</v>
      </c>
      <c r="N453" s="159" t="s">
        <v>204</v>
      </c>
      <c r="O453" s="354">
        <f t="shared" si="54"/>
        <v>334.90892338515874</v>
      </c>
    </row>
    <row r="454" spans="2:15" x14ac:dyDescent="0.25">
      <c r="B454" s="347"/>
      <c r="C454" s="158"/>
      <c r="D454" s="158"/>
      <c r="E454" s="158"/>
      <c r="F454" s="158"/>
      <c r="G454" s="158"/>
      <c r="H454" s="158"/>
      <c r="I454" s="158"/>
      <c r="J454" s="158"/>
      <c r="K454" s="158"/>
      <c r="L454" s="158"/>
      <c r="M454" s="159" t="s">
        <v>209</v>
      </c>
      <c r="N454" s="159" t="s">
        <v>204</v>
      </c>
      <c r="O454" s="354">
        <f t="shared" si="54"/>
        <v>335.2630700331805</v>
      </c>
    </row>
    <row r="455" spans="2:15" x14ac:dyDescent="0.25">
      <c r="B455" s="347"/>
      <c r="C455" s="158"/>
      <c r="D455" s="158"/>
      <c r="E455" s="158"/>
      <c r="F455" s="158"/>
      <c r="G455" s="158"/>
      <c r="H455" s="158"/>
      <c r="I455" s="158"/>
      <c r="J455" s="158"/>
      <c r="K455" s="158"/>
      <c r="L455" s="158"/>
      <c r="M455" s="159" t="s">
        <v>210</v>
      </c>
      <c r="N455" s="159" t="s">
        <v>204</v>
      </c>
      <c r="O455" s="354">
        <f t="shared" si="54"/>
        <v>334.82329715196624</v>
      </c>
    </row>
    <row r="456" spans="2:15" x14ac:dyDescent="0.25">
      <c r="B456" s="347"/>
      <c r="C456" s="158"/>
      <c r="D456" s="158"/>
      <c r="E456" s="158"/>
      <c r="F456" s="158"/>
      <c r="G456" s="158"/>
      <c r="H456" s="158"/>
      <c r="I456" s="158"/>
      <c r="J456" s="158"/>
      <c r="K456" s="158"/>
      <c r="L456" s="158"/>
      <c r="M456" s="159" t="s">
        <v>211</v>
      </c>
      <c r="N456" s="159" t="s">
        <v>204</v>
      </c>
      <c r="O456" s="354">
        <f t="shared" si="54"/>
        <v>335.29669377283062</v>
      </c>
    </row>
    <row r="457" spans="2:15" ht="15.75" thickBot="1" x14ac:dyDescent="0.3">
      <c r="B457" s="355"/>
      <c r="C457" s="356"/>
      <c r="D457" s="356"/>
      <c r="E457" s="356"/>
      <c r="F457" s="356"/>
      <c r="G457" s="356"/>
      <c r="H457" s="356"/>
      <c r="I457" s="356"/>
      <c r="J457" s="356"/>
      <c r="K457" s="356"/>
      <c r="L457" s="356"/>
      <c r="M457" s="351" t="s">
        <v>212</v>
      </c>
      <c r="N457" s="351" t="s">
        <v>204</v>
      </c>
      <c r="O457" s="357">
        <f t="shared" si="54"/>
        <v>335.77460230434309</v>
      </c>
    </row>
    <row r="458" spans="2:15" ht="15.75" thickTop="1" x14ac:dyDescent="0.25"/>
    <row r="459" spans="2:15" ht="15.75" thickBot="1" x14ac:dyDescent="0.3"/>
    <row r="460" spans="2:15" ht="16.5" thickBot="1" x14ac:dyDescent="0.35">
      <c r="B460" s="358">
        <f>+B395+1</f>
        <v>8</v>
      </c>
    </row>
    <row r="461" spans="2:15" ht="15.75" thickTop="1" x14ac:dyDescent="0.25">
      <c r="B461" s="339" t="s">
        <v>174</v>
      </c>
      <c r="C461" s="340" t="s">
        <v>78</v>
      </c>
      <c r="D461" s="340" t="s">
        <v>115</v>
      </c>
      <c r="E461" s="340" t="s">
        <v>154</v>
      </c>
      <c r="F461" s="340" t="s">
        <v>155</v>
      </c>
      <c r="G461" s="340" t="s">
        <v>156</v>
      </c>
      <c r="H461" s="340" t="s">
        <v>157</v>
      </c>
      <c r="I461" s="340" t="s">
        <v>175</v>
      </c>
      <c r="J461" s="340" t="s">
        <v>177</v>
      </c>
      <c r="K461" s="340" t="s">
        <v>176</v>
      </c>
      <c r="L461" s="341"/>
      <c r="M461" s="341"/>
      <c r="N461" s="341"/>
      <c r="O461" s="352"/>
    </row>
    <row r="462" spans="2:15" x14ac:dyDescent="0.25">
      <c r="B462" s="342" t="s">
        <v>178</v>
      </c>
      <c r="C462" s="161">
        <v>310.83</v>
      </c>
      <c r="D462" s="343">
        <f>110/1000</f>
        <v>0.11</v>
      </c>
      <c r="E462" s="158">
        <f>+PI()*D462^2/4</f>
        <v>9.5033177771091243E-3</v>
      </c>
      <c r="F462" s="161">
        <v>339.29610096713299</v>
      </c>
      <c r="G462" s="161">
        <f t="shared" ref="G462:G469" si="55">+O450</f>
        <v>336.46550162818153</v>
      </c>
      <c r="H462" s="164">
        <f>+ABS(F462-G462)</f>
        <v>2.8305993389514583</v>
      </c>
      <c r="I462" s="344">
        <f>-2*E462*SQRT(2*9.81*D462*H462/C462)*LOG10(($B$2/(3.7*D462))+((2.51*$B$3*SQRT(C462))/(SQRT(2*9.81*D462^3*H462))))</f>
        <v>1.0057437957846756E-2</v>
      </c>
      <c r="J462" s="158">
        <f>(H462/I462^2)*2*9.81*E462^2</f>
        <v>49.585327152451299</v>
      </c>
      <c r="K462" s="325">
        <f>0.5*SQRT(2*9.81)*E462/(SQRT(J462*H462))</f>
        <v>1.7765562613273878E-3</v>
      </c>
      <c r="L462" s="158"/>
      <c r="M462" s="158"/>
      <c r="N462" s="158"/>
      <c r="O462" s="346"/>
    </row>
    <row r="463" spans="2:15" x14ac:dyDescent="0.25">
      <c r="B463" s="342" t="s">
        <v>138</v>
      </c>
      <c r="C463" s="161">
        <v>240.22</v>
      </c>
      <c r="D463" s="343">
        <f>110/1000</f>
        <v>0.11</v>
      </c>
      <c r="E463" s="158">
        <f t="shared" ref="E463:E469" si="56">+PI()*D463^2/4</f>
        <v>9.5033177771091243E-3</v>
      </c>
      <c r="F463" s="161">
        <f>+G462</f>
        <v>336.46550162818153</v>
      </c>
      <c r="G463" s="161">
        <f t="shared" si="55"/>
        <v>335.29785505574085</v>
      </c>
      <c r="H463" s="164">
        <f t="shared" ref="H463:H472" si="57">+ABS(F463-G463)</f>
        <v>1.1676465724406739</v>
      </c>
      <c r="I463" s="344">
        <f>-2*E463*SQRT(2*9.81*D463*H463/C463)*LOG10(($B$2/(3.7*D463))+((2.51*$B$3*SQRT(C463))/(SQRT(2*9.81*D463^3*H463))))</f>
        <v>7.0874782276985444E-3</v>
      </c>
      <c r="J463" s="158">
        <f t="shared" ref="J463:J472" si="58">(H463/I463^2)*2*9.81*E463^2</f>
        <v>41.188638801816047</v>
      </c>
      <c r="K463" s="325">
        <f>0.5*SQRT(2*9.81)*E463/(SQRT(J463*H463))</f>
        <v>3.0349415632180288E-3</v>
      </c>
      <c r="L463" s="158"/>
      <c r="M463" s="158"/>
      <c r="N463" s="158"/>
      <c r="O463" s="346"/>
    </row>
    <row r="464" spans="2:15" x14ac:dyDescent="0.25">
      <c r="B464" s="342" t="s">
        <v>139</v>
      </c>
      <c r="C464" s="161">
        <v>237.3</v>
      </c>
      <c r="D464" s="343">
        <f>110/1000</f>
        <v>0.11</v>
      </c>
      <c r="E464" s="158">
        <f t="shared" si="56"/>
        <v>9.5033177771091243E-3</v>
      </c>
      <c r="F464" s="161">
        <f t="shared" ref="F464:F469" si="59">+G463</f>
        <v>335.29785505574085</v>
      </c>
      <c r="G464" s="161">
        <f t="shared" si="55"/>
        <v>335.10556245567983</v>
      </c>
      <c r="H464" s="164">
        <f t="shared" si="57"/>
        <v>0.19229260006102322</v>
      </c>
      <c r="I464" s="344">
        <f t="shared" ref="I464:I472" si="60">-2*E464*SQRT(2*9.81*D464*H464/C464)*LOG10(($B$2/(3.7*D464))+((2.51*$B$3*SQRT(C464))/(SQRT(2*9.81*D464^3*H464))))</f>
        <v>2.587927151120942E-3</v>
      </c>
      <c r="J464" s="158">
        <f t="shared" si="58"/>
        <v>50.875417260031973</v>
      </c>
      <c r="K464" s="325">
        <f t="shared" ref="K464:K472" si="61">0.5*SQRT(2*9.81)*E464/(SQRT(J464*H464))</f>
        <v>6.7291386935838266E-3</v>
      </c>
      <c r="L464" s="158"/>
      <c r="M464" s="158"/>
      <c r="N464" s="158"/>
      <c r="O464" s="346"/>
    </row>
    <row r="465" spans="2:15" x14ac:dyDescent="0.25">
      <c r="B465" s="342" t="s">
        <v>117</v>
      </c>
      <c r="C465" s="159">
        <v>401.35</v>
      </c>
      <c r="D465" s="343">
        <f>75/1000</f>
        <v>7.4999999999999997E-2</v>
      </c>
      <c r="E465" s="158">
        <f t="shared" si="56"/>
        <v>4.4178646691106467E-3</v>
      </c>
      <c r="F465" s="161">
        <f t="shared" si="59"/>
        <v>335.10556245567983</v>
      </c>
      <c r="G465" s="161">
        <f t="shared" si="55"/>
        <v>334.90892338515874</v>
      </c>
      <c r="H465" s="164">
        <f t="shared" si="57"/>
        <v>0.19663907052108698</v>
      </c>
      <c r="I465" s="344">
        <f t="shared" si="60"/>
        <v>6.8757168399444528E-4</v>
      </c>
      <c r="J465" s="158">
        <f t="shared" si="58"/>
        <v>159.27868666823159</v>
      </c>
      <c r="K465" s="325">
        <f t="shared" si="61"/>
        <v>1.748308925007638E-3</v>
      </c>
      <c r="L465" s="158"/>
      <c r="M465" s="158"/>
      <c r="N465" s="158"/>
      <c r="O465" s="346"/>
    </row>
    <row r="466" spans="2:15" x14ac:dyDescent="0.25">
      <c r="B466" s="342" t="s">
        <v>118</v>
      </c>
      <c r="C466" s="159">
        <v>249.85</v>
      </c>
      <c r="D466" s="343">
        <f>75/1000</f>
        <v>7.4999999999999997E-2</v>
      </c>
      <c r="E466" s="158">
        <f t="shared" si="56"/>
        <v>4.4178646691106467E-3</v>
      </c>
      <c r="F466" s="161">
        <f t="shared" si="59"/>
        <v>334.90892338515874</v>
      </c>
      <c r="G466" s="161">
        <f t="shared" si="55"/>
        <v>335.2630700331805</v>
      </c>
      <c r="H466" s="164">
        <f t="shared" si="57"/>
        <v>0.35414664802175366</v>
      </c>
      <c r="I466" s="344">
        <f t="shared" si="60"/>
        <v>1.2620512948297549E-3</v>
      </c>
      <c r="J466" s="158">
        <f t="shared" si="58"/>
        <v>85.143782835374395</v>
      </c>
      <c r="K466" s="325">
        <f t="shared" si="61"/>
        <v>1.7818201892909529E-3</v>
      </c>
      <c r="L466" s="158"/>
      <c r="M466" s="158"/>
      <c r="N466" s="158"/>
      <c r="O466" s="346"/>
    </row>
    <row r="467" spans="2:15" x14ac:dyDescent="0.25">
      <c r="B467" s="342" t="s">
        <v>140</v>
      </c>
      <c r="C467" s="159">
        <v>298.01</v>
      </c>
      <c r="D467" s="343">
        <f>63/1000</f>
        <v>6.3E-2</v>
      </c>
      <c r="E467" s="158">
        <f t="shared" si="56"/>
        <v>3.1172453105244723E-3</v>
      </c>
      <c r="F467" s="161">
        <f t="shared" si="59"/>
        <v>335.2630700331805</v>
      </c>
      <c r="G467" s="161">
        <f t="shared" si="55"/>
        <v>334.82329715196624</v>
      </c>
      <c r="H467" s="164">
        <f t="shared" si="57"/>
        <v>0.43977288121425318</v>
      </c>
      <c r="I467" s="344">
        <f t="shared" si="60"/>
        <v>8.0490472540737735E-4</v>
      </c>
      <c r="J467" s="158">
        <f t="shared" si="58"/>
        <v>129.41375969569035</v>
      </c>
      <c r="K467" s="325">
        <f t="shared" si="61"/>
        <v>9.1513683516018731E-4</v>
      </c>
      <c r="L467" s="158"/>
      <c r="M467" s="158"/>
      <c r="N467" s="158"/>
      <c r="O467" s="346"/>
    </row>
    <row r="468" spans="2:15" x14ac:dyDescent="0.25">
      <c r="B468" s="342" t="s">
        <v>121</v>
      </c>
      <c r="C468" s="159">
        <v>119.71</v>
      </c>
      <c r="D468" s="343">
        <f>63/1000</f>
        <v>6.3E-2</v>
      </c>
      <c r="E468" s="158">
        <f t="shared" si="56"/>
        <v>3.1172453105244723E-3</v>
      </c>
      <c r="F468" s="161">
        <f t="shared" si="59"/>
        <v>334.82329715196624</v>
      </c>
      <c r="G468" s="161">
        <f t="shared" si="55"/>
        <v>335.29669377283062</v>
      </c>
      <c r="H468" s="164">
        <f t="shared" si="57"/>
        <v>0.47339662086437784</v>
      </c>
      <c r="I468" s="344">
        <f t="shared" si="60"/>
        <v>1.4101121744736697E-3</v>
      </c>
      <c r="J468" s="158">
        <f t="shared" si="58"/>
        <v>45.389854734464052</v>
      </c>
      <c r="K468" s="325">
        <f t="shared" si="61"/>
        <v>1.4893559779735406E-3</v>
      </c>
      <c r="L468" s="158"/>
      <c r="M468" s="158"/>
      <c r="N468" s="158"/>
      <c r="O468" s="346"/>
    </row>
    <row r="469" spans="2:15" x14ac:dyDescent="0.25">
      <c r="B469" s="342" t="s">
        <v>122</v>
      </c>
      <c r="C469" s="159">
        <v>283.68</v>
      </c>
      <c r="D469" s="343">
        <f>75/1000</f>
        <v>7.4999999999999997E-2</v>
      </c>
      <c r="E469" s="158">
        <f t="shared" si="56"/>
        <v>4.4178646691106467E-3</v>
      </c>
      <c r="F469" s="161">
        <f t="shared" si="59"/>
        <v>335.29669377283062</v>
      </c>
      <c r="G469" s="161">
        <f t="shared" si="55"/>
        <v>335.77460230434309</v>
      </c>
      <c r="H469" s="164">
        <f t="shared" si="57"/>
        <v>0.47790853151246893</v>
      </c>
      <c r="I469" s="344">
        <f t="shared" si="60"/>
        <v>1.3922632608832993E-3</v>
      </c>
      <c r="J469" s="158">
        <f t="shared" si="58"/>
        <v>94.411712811769277</v>
      </c>
      <c r="K469" s="325">
        <f t="shared" si="61"/>
        <v>1.4566210572524321E-3</v>
      </c>
      <c r="L469" s="158"/>
      <c r="M469" s="158"/>
      <c r="N469" s="158"/>
      <c r="O469" s="346"/>
    </row>
    <row r="470" spans="2:15" x14ac:dyDescent="0.25">
      <c r="B470" s="342" t="s">
        <v>112</v>
      </c>
      <c r="C470" s="159">
        <v>401.36</v>
      </c>
      <c r="D470" s="343">
        <f>110/1000</f>
        <v>0.11</v>
      </c>
      <c r="E470" s="158">
        <f>+PI()*D470^2/4</f>
        <v>9.5033177771091243E-3</v>
      </c>
      <c r="F470" s="161">
        <f>+G463</f>
        <v>335.29785505574085</v>
      </c>
      <c r="G470" s="161">
        <f>+G466</f>
        <v>335.2630700331805</v>
      </c>
      <c r="H470" s="164">
        <f t="shared" si="57"/>
        <v>3.4785022560356538E-2</v>
      </c>
      <c r="I470" s="344">
        <f t="shared" si="60"/>
        <v>7.2067556747331752E-4</v>
      </c>
      <c r="J470" s="158">
        <f t="shared" si="58"/>
        <v>118.67580827287786</v>
      </c>
      <c r="K470" s="325">
        <f t="shared" si="61"/>
        <v>1.035899238275398E-2</v>
      </c>
      <c r="L470" s="158"/>
      <c r="M470" s="158"/>
      <c r="N470" s="158"/>
      <c r="O470" s="346"/>
    </row>
    <row r="471" spans="2:15" x14ac:dyDescent="0.25">
      <c r="B471" s="342" t="s">
        <v>113</v>
      </c>
      <c r="C471" s="159">
        <v>184.94</v>
      </c>
      <c r="D471" s="343">
        <f>110/1000</f>
        <v>0.11</v>
      </c>
      <c r="E471" s="158">
        <f>+PI()*D471^2/4</f>
        <v>9.5033177771091243E-3</v>
      </c>
      <c r="F471" s="161">
        <f>+G470</f>
        <v>335.2630700331805</v>
      </c>
      <c r="G471" s="161">
        <f>+G469</f>
        <v>335.77460230434309</v>
      </c>
      <c r="H471" s="164">
        <f t="shared" si="57"/>
        <v>0.51153227116259359</v>
      </c>
      <c r="I471" s="344">
        <f t="shared" si="60"/>
        <v>5.1691451725040102E-3</v>
      </c>
      <c r="J471" s="158">
        <f t="shared" si="58"/>
        <v>33.922283959488404</v>
      </c>
      <c r="K471" s="325">
        <f t="shared" si="61"/>
        <v>5.0526090570549419E-3</v>
      </c>
      <c r="L471" s="158"/>
      <c r="M471" s="158"/>
      <c r="N471" s="158"/>
      <c r="O471" s="346"/>
    </row>
    <row r="472" spans="2:15" x14ac:dyDescent="0.25">
      <c r="B472" s="342" t="s">
        <v>170</v>
      </c>
      <c r="C472" s="159">
        <v>372.26</v>
      </c>
      <c r="D472" s="343">
        <f>110/1000</f>
        <v>0.11</v>
      </c>
      <c r="E472" s="158">
        <f>+PI()*D472^2/4</f>
        <v>9.5033177771091243E-3</v>
      </c>
      <c r="F472" s="161">
        <f>+F462</f>
        <v>339.29610096713299</v>
      </c>
      <c r="G472" s="161">
        <f>+G471</f>
        <v>335.77460230434309</v>
      </c>
      <c r="H472" s="164">
        <f t="shared" si="57"/>
        <v>3.5214986627898952</v>
      </c>
      <c r="I472" s="344">
        <f t="shared" si="60"/>
        <v>1.027256488483164E-2</v>
      </c>
      <c r="J472" s="158">
        <f t="shared" si="58"/>
        <v>59.131547937770044</v>
      </c>
      <c r="K472" s="325">
        <f t="shared" si="61"/>
        <v>1.4585501612391974E-3</v>
      </c>
      <c r="L472" s="158"/>
      <c r="M472" s="158"/>
      <c r="N472" s="158"/>
      <c r="O472" s="346"/>
    </row>
    <row r="473" spans="2:15" x14ac:dyDescent="0.25">
      <c r="B473" s="347"/>
      <c r="C473" s="158"/>
      <c r="D473" s="158"/>
      <c r="E473" s="158"/>
      <c r="F473" s="158"/>
      <c r="G473" s="158"/>
      <c r="H473" s="158"/>
      <c r="I473" s="158"/>
      <c r="J473" s="158"/>
      <c r="K473" s="158"/>
      <c r="L473" s="158"/>
      <c r="M473" s="158"/>
      <c r="N473" s="158"/>
      <c r="O473" s="346"/>
    </row>
    <row r="474" spans="2:15" x14ac:dyDescent="0.25">
      <c r="B474" s="348" t="s">
        <v>151</v>
      </c>
      <c r="C474" s="159" t="s">
        <v>189</v>
      </c>
      <c r="D474" s="159" t="s">
        <v>174</v>
      </c>
      <c r="E474" s="159" t="s">
        <v>175</v>
      </c>
      <c r="F474" s="159" t="s">
        <v>176</v>
      </c>
      <c r="G474" s="159" t="s">
        <v>190</v>
      </c>
      <c r="H474" s="159" t="s">
        <v>95</v>
      </c>
      <c r="I474" s="158"/>
      <c r="J474" s="158"/>
      <c r="K474" s="158"/>
      <c r="L474" s="158"/>
      <c r="M474" s="158"/>
      <c r="N474" s="158"/>
      <c r="O474" s="346"/>
    </row>
    <row r="475" spans="2:15" x14ac:dyDescent="0.25">
      <c r="B475" s="342" t="s">
        <v>127</v>
      </c>
      <c r="C475" s="158">
        <f>-2.97/1000</f>
        <v>-2.97E-3</v>
      </c>
      <c r="D475" s="349" t="s">
        <v>191</v>
      </c>
      <c r="E475" s="325">
        <f>IF(O450&gt;F462,-I462,I462)</f>
        <v>1.0057437957846756E-2</v>
      </c>
      <c r="F475" s="325">
        <f>+K462</f>
        <v>1.7765562613273878E-3</v>
      </c>
      <c r="G475" s="158"/>
      <c r="H475" s="158"/>
      <c r="I475" s="325"/>
      <c r="J475" s="158"/>
      <c r="K475" s="325"/>
      <c r="L475" s="158"/>
      <c r="M475" s="158"/>
      <c r="N475" s="158"/>
      <c r="O475" s="346"/>
    </row>
    <row r="476" spans="2:15" x14ac:dyDescent="0.25">
      <c r="B476" s="347"/>
      <c r="C476" s="158"/>
      <c r="D476" s="349" t="s">
        <v>138</v>
      </c>
      <c r="E476" s="325">
        <f>IF(O450&gt;O451,-I463,I463)</f>
        <v>-7.0874782276985444E-3</v>
      </c>
      <c r="F476" s="325">
        <f>+K463</f>
        <v>3.0349415632180288E-3</v>
      </c>
      <c r="G476" s="325">
        <f>-SUM(F475:F476)</f>
        <v>-4.8114978245454168E-3</v>
      </c>
      <c r="H476" s="325">
        <f>+SUM(E475:E476)+C475</f>
        <v>-4.0269851788680283E-8</v>
      </c>
      <c r="I476" s="325"/>
      <c r="J476" s="158"/>
      <c r="K476" s="325"/>
      <c r="L476" s="158"/>
      <c r="M476" s="158"/>
      <c r="N476" s="158"/>
      <c r="O476" s="346"/>
    </row>
    <row r="477" spans="2:15" x14ac:dyDescent="0.25">
      <c r="B477" s="342" t="s">
        <v>128</v>
      </c>
      <c r="C477" s="158">
        <f>-3.73/1000</f>
        <v>-3.7299999999999998E-3</v>
      </c>
      <c r="D477" s="349" t="s">
        <v>192</v>
      </c>
      <c r="E477" s="325">
        <f>IF(O451&gt;O450,-I463,I463)</f>
        <v>7.0874782276985444E-3</v>
      </c>
      <c r="F477" s="325">
        <f>+K463</f>
        <v>3.0349415632180288E-3</v>
      </c>
      <c r="G477" s="158"/>
      <c r="H477" s="158"/>
      <c r="I477" s="325"/>
      <c r="J477" s="359"/>
      <c r="K477" s="325"/>
      <c r="L477" s="158"/>
      <c r="M477" s="158"/>
      <c r="N477" s="158"/>
      <c r="O477" s="346"/>
    </row>
    <row r="478" spans="2:15" x14ac:dyDescent="0.25">
      <c r="B478" s="347"/>
      <c r="C478" s="158"/>
      <c r="D478" s="349" t="s">
        <v>139</v>
      </c>
      <c r="E478" s="325">
        <f>IF(O451&gt;O452,-I464,I464)</f>
        <v>-2.587927151120942E-3</v>
      </c>
      <c r="F478" s="325">
        <f>+K464</f>
        <v>6.7291386935838266E-3</v>
      </c>
      <c r="G478" s="158"/>
      <c r="H478" s="158"/>
      <c r="I478" s="325"/>
      <c r="J478" s="158"/>
      <c r="K478" s="325"/>
      <c r="L478" s="158"/>
      <c r="M478" s="158"/>
      <c r="N478" s="158"/>
      <c r="O478" s="346"/>
    </row>
    <row r="479" spans="2:15" x14ac:dyDescent="0.25">
      <c r="B479" s="347"/>
      <c r="C479" s="158"/>
      <c r="D479" s="349" t="s">
        <v>112</v>
      </c>
      <c r="E479" s="325">
        <f>IF(O451&gt;O454,-I470,I470)</f>
        <v>-7.2067556747331752E-4</v>
      </c>
      <c r="F479" s="325">
        <f>+K470</f>
        <v>1.035899238275398E-2</v>
      </c>
      <c r="G479" s="325">
        <f>-SUM(F477:F479)</f>
        <v>-2.0123072639555838E-2</v>
      </c>
      <c r="H479" s="325">
        <f>+SUM(E477:E479)+C477</f>
        <v>4.8875509104285512E-5</v>
      </c>
      <c r="I479" s="325"/>
      <c r="J479" s="158"/>
      <c r="K479" s="325"/>
      <c r="L479" s="158"/>
      <c r="M479" s="158"/>
      <c r="N479" s="158"/>
      <c r="O479" s="346"/>
    </row>
    <row r="480" spans="2:15" x14ac:dyDescent="0.25">
      <c r="B480" s="342" t="s">
        <v>141</v>
      </c>
      <c r="C480" s="158">
        <f>-1.9/1000</f>
        <v>-1.9E-3</v>
      </c>
      <c r="D480" s="349" t="s">
        <v>193</v>
      </c>
      <c r="E480" s="325">
        <f>IF(O452&gt;O451,-I464,I464)</f>
        <v>2.587927151120942E-3</v>
      </c>
      <c r="F480" s="325">
        <f>+K464</f>
        <v>6.7291386935838266E-3</v>
      </c>
      <c r="G480" s="158"/>
      <c r="H480" s="158"/>
      <c r="I480" s="325"/>
      <c r="J480" s="158"/>
      <c r="K480" s="325"/>
      <c r="L480" s="158"/>
      <c r="M480" s="158"/>
      <c r="N480" s="158"/>
      <c r="O480" s="346"/>
    </row>
    <row r="481" spans="2:15" x14ac:dyDescent="0.25">
      <c r="B481" s="347"/>
      <c r="C481" s="158"/>
      <c r="D481" s="349" t="s">
        <v>117</v>
      </c>
      <c r="E481" s="325">
        <f>IF(O452&gt;O453,-I465,I465)</f>
        <v>-6.8757168399444528E-4</v>
      </c>
      <c r="F481" s="325">
        <f>+K465</f>
        <v>1.748308925007638E-3</v>
      </c>
      <c r="G481" s="325">
        <f>-SUM(F480:F481)</f>
        <v>-8.4774476185914653E-3</v>
      </c>
      <c r="H481" s="325">
        <f>+SUM(E480:E481)+C480</f>
        <v>3.554671264966152E-7</v>
      </c>
      <c r="I481" s="325"/>
      <c r="J481" s="158"/>
      <c r="K481" s="325"/>
      <c r="L481" s="158"/>
      <c r="M481" s="158"/>
      <c r="N481" s="158"/>
      <c r="O481" s="346"/>
    </row>
    <row r="482" spans="2:15" x14ac:dyDescent="0.25">
      <c r="B482" s="342" t="s">
        <v>145</v>
      </c>
      <c r="C482" s="158">
        <f>-1.95/1000</f>
        <v>-1.9499999999999999E-3</v>
      </c>
      <c r="D482" s="349" t="s">
        <v>194</v>
      </c>
      <c r="E482" s="325">
        <f>IF(O453&gt;O452,-I465,I465)</f>
        <v>6.8757168399444528E-4</v>
      </c>
      <c r="F482" s="325">
        <f>+K465</f>
        <v>1.748308925007638E-3</v>
      </c>
      <c r="G482" s="158"/>
      <c r="H482" s="158"/>
      <c r="I482" s="325"/>
      <c r="J482" s="158"/>
      <c r="K482" s="325"/>
      <c r="L482" s="158"/>
      <c r="M482" s="158"/>
      <c r="N482" s="158"/>
      <c r="O482" s="346"/>
    </row>
    <row r="483" spans="2:15" x14ac:dyDescent="0.25">
      <c r="B483" s="347"/>
      <c r="C483" s="158"/>
      <c r="D483" s="349" t="s">
        <v>118</v>
      </c>
      <c r="E483" s="325">
        <f>IF(O453&gt;O454,-I466,I466)</f>
        <v>1.2620512948297549E-3</v>
      </c>
      <c r="F483" s="325">
        <f>+K466</f>
        <v>1.7818201892909529E-3</v>
      </c>
      <c r="G483" s="325">
        <f>-SUM(F482:F483)</f>
        <v>-3.5301291142985909E-3</v>
      </c>
      <c r="H483" s="325">
        <f>+SUM(E482:E483)+C482</f>
        <v>-3.7702117579958491E-7</v>
      </c>
      <c r="I483" s="325"/>
      <c r="J483" s="158"/>
      <c r="K483" s="325"/>
      <c r="L483" s="158"/>
      <c r="M483" s="158"/>
      <c r="N483" s="158"/>
      <c r="O483" s="346"/>
    </row>
    <row r="484" spans="2:15" x14ac:dyDescent="0.25">
      <c r="B484" s="342" t="s">
        <v>146</v>
      </c>
      <c r="C484" s="158">
        <f>-4.52/1000</f>
        <v>-4.5199999999999997E-3</v>
      </c>
      <c r="D484" s="349" t="s">
        <v>119</v>
      </c>
      <c r="E484" s="325">
        <f>IF(O454&gt;O451,-I470,I470)</f>
        <v>7.2067556747331752E-4</v>
      </c>
      <c r="F484" s="325">
        <f>+K470</f>
        <v>1.035899238275398E-2</v>
      </c>
      <c r="G484" s="158"/>
      <c r="H484" s="158"/>
      <c r="I484" s="325"/>
      <c r="J484" s="158"/>
      <c r="K484" s="325"/>
      <c r="L484" s="158"/>
      <c r="M484" s="158"/>
      <c r="N484" s="158"/>
      <c r="O484" s="346"/>
    </row>
    <row r="485" spans="2:15" x14ac:dyDescent="0.25">
      <c r="B485" s="347"/>
      <c r="C485" s="158"/>
      <c r="D485" s="349" t="s">
        <v>167</v>
      </c>
      <c r="E485" s="325">
        <f>IF(O454&gt;O453,-I466,I466)</f>
        <v>-1.2620512948297549E-3</v>
      </c>
      <c r="F485" s="325">
        <f>+K466</f>
        <v>1.7818201892909529E-3</v>
      </c>
      <c r="G485" s="158"/>
      <c r="H485" s="158"/>
      <c r="I485" s="325"/>
      <c r="J485" s="158"/>
      <c r="K485" s="325"/>
      <c r="L485" s="158"/>
      <c r="M485" s="158"/>
      <c r="N485" s="158"/>
      <c r="O485" s="346"/>
    </row>
    <row r="486" spans="2:15" x14ac:dyDescent="0.25">
      <c r="B486" s="347"/>
      <c r="C486" s="158"/>
      <c r="D486" s="349" t="s">
        <v>140</v>
      </c>
      <c r="E486" s="325">
        <f>IF(O454&gt;O455,-I467,I467)</f>
        <v>-8.0490472540737735E-4</v>
      </c>
      <c r="F486" s="325">
        <f>+K467</f>
        <v>9.1513683516018731E-4</v>
      </c>
      <c r="G486" s="158"/>
      <c r="H486" s="158"/>
      <c r="I486" s="325"/>
      <c r="J486" s="158"/>
      <c r="K486" s="325"/>
      <c r="L486" s="158"/>
      <c r="M486" s="158"/>
      <c r="N486" s="158"/>
      <c r="O486" s="346"/>
    </row>
    <row r="487" spans="2:15" x14ac:dyDescent="0.25">
      <c r="B487" s="347"/>
      <c r="C487" s="158"/>
      <c r="D487" s="349" t="s">
        <v>113</v>
      </c>
      <c r="E487" s="325">
        <f>IF(O454&gt;O457,-I471,I471)</f>
        <v>5.1691451725040102E-3</v>
      </c>
      <c r="F487" s="325">
        <f>+K471</f>
        <v>5.0526090570549419E-3</v>
      </c>
      <c r="G487" s="325">
        <f>-SUM(F484:F487)</f>
        <v>-1.8108558464260065E-2</v>
      </c>
      <c r="H487" s="325">
        <f>+SUM(E484:E487)+C484</f>
        <v>-6.9713528025980428E-4</v>
      </c>
      <c r="I487" s="325"/>
      <c r="J487" s="158"/>
      <c r="K487" s="325"/>
      <c r="L487" s="158"/>
      <c r="M487" s="158"/>
      <c r="N487" s="158"/>
      <c r="O487" s="346"/>
    </row>
    <row r="488" spans="2:15" x14ac:dyDescent="0.25">
      <c r="B488" s="342" t="s">
        <v>147</v>
      </c>
      <c r="C488" s="158">
        <f>-0.79/1000</f>
        <v>-7.9000000000000001E-4</v>
      </c>
      <c r="D488" s="349" t="s">
        <v>195</v>
      </c>
      <c r="E488" s="325">
        <f>IF(O455&gt;O454,-I467,I467)</f>
        <v>8.0490472540737735E-4</v>
      </c>
      <c r="F488" s="325">
        <f>+K467</f>
        <v>9.1513683516018731E-4</v>
      </c>
      <c r="G488" s="158"/>
      <c r="H488" s="158"/>
      <c r="I488" s="325"/>
      <c r="J488" s="158"/>
      <c r="K488" s="325"/>
      <c r="L488" s="158"/>
      <c r="M488" s="158"/>
      <c r="N488" s="158"/>
      <c r="O488" s="346"/>
    </row>
    <row r="489" spans="2:15" x14ac:dyDescent="0.25">
      <c r="B489" s="347"/>
      <c r="C489" s="158"/>
      <c r="D489" s="349" t="s">
        <v>121</v>
      </c>
      <c r="E489" s="325">
        <f>IF(O455&gt;O456,-I468,I468)</f>
        <v>1.4101121744736697E-3</v>
      </c>
      <c r="F489" s="325">
        <f>+K468</f>
        <v>1.4893559779735406E-3</v>
      </c>
      <c r="G489" s="325">
        <f>-SUM(F488:F489)</f>
        <v>-2.4044928131337281E-3</v>
      </c>
      <c r="H489" s="325">
        <f>+SUM(E488:E489)+C488</f>
        <v>1.4250168998810472E-3</v>
      </c>
      <c r="I489" s="325"/>
      <c r="J489" s="158"/>
      <c r="K489" s="325"/>
      <c r="L489" s="158"/>
      <c r="M489" s="158"/>
      <c r="N489" s="158"/>
      <c r="O489" s="346"/>
    </row>
    <row r="490" spans="2:15" x14ac:dyDescent="0.25">
      <c r="B490" s="342" t="s">
        <v>148</v>
      </c>
      <c r="C490" s="158">
        <f>-0.76/1000</f>
        <v>-7.6000000000000004E-4</v>
      </c>
      <c r="D490" s="349" t="s">
        <v>169</v>
      </c>
      <c r="E490" s="325">
        <f>IF(O456&gt;O455,-I468,I468)</f>
        <v>-1.4101121744736697E-3</v>
      </c>
      <c r="F490" s="325">
        <f>+K468</f>
        <v>1.4893559779735406E-3</v>
      </c>
      <c r="G490" s="158"/>
      <c r="H490" s="158"/>
      <c r="I490" s="325"/>
      <c r="J490" s="158"/>
      <c r="K490" s="325"/>
      <c r="L490" s="158"/>
      <c r="M490" s="158"/>
      <c r="N490" s="158"/>
      <c r="O490" s="346"/>
    </row>
    <row r="491" spans="2:15" x14ac:dyDescent="0.25">
      <c r="B491" s="347"/>
      <c r="C491" s="158"/>
      <c r="D491" s="349" t="s">
        <v>122</v>
      </c>
      <c r="E491" s="325">
        <f>IF(O456&gt;O457,-I469,I469)</f>
        <v>1.3922632608832993E-3</v>
      </c>
      <c r="F491" s="325">
        <f>+K469</f>
        <v>1.4566210572524321E-3</v>
      </c>
      <c r="G491" s="325">
        <f>-SUM(F490:F491)</f>
        <v>-2.945977035225973E-3</v>
      </c>
      <c r="H491" s="325">
        <f>+SUM(E490:E491)+C490</f>
        <v>-7.7784891359037049E-4</v>
      </c>
      <c r="I491" s="325"/>
      <c r="J491" s="158"/>
      <c r="K491" s="325"/>
      <c r="L491" s="158"/>
      <c r="M491" s="158"/>
      <c r="N491" s="158"/>
      <c r="O491" s="346"/>
    </row>
    <row r="492" spans="2:15" x14ac:dyDescent="0.25">
      <c r="B492" s="342" t="s">
        <v>142</v>
      </c>
      <c r="C492" s="158">
        <f>-3.71/1000</f>
        <v>-3.7099999999999998E-3</v>
      </c>
      <c r="D492" s="349" t="s">
        <v>168</v>
      </c>
      <c r="E492" s="325">
        <f>IF(O457&gt;O454,-I471,I471)</f>
        <v>-5.1691451725040102E-3</v>
      </c>
      <c r="F492" s="325">
        <f>+K471</f>
        <v>5.0526090570549419E-3</v>
      </c>
      <c r="G492" s="158"/>
      <c r="H492" s="158"/>
      <c r="I492" s="325"/>
      <c r="J492" s="158"/>
      <c r="K492" s="325"/>
      <c r="L492" s="158"/>
      <c r="M492" s="158"/>
      <c r="N492" s="158"/>
      <c r="O492" s="346"/>
    </row>
    <row r="493" spans="2:15" x14ac:dyDescent="0.25">
      <c r="B493" s="347"/>
      <c r="C493" s="158"/>
      <c r="D493" s="349" t="s">
        <v>171</v>
      </c>
      <c r="E493" s="325">
        <f>IF(O457&gt;O456,-I469,I469)</f>
        <v>-1.3922632608832993E-3</v>
      </c>
      <c r="F493" s="325">
        <f>+K469</f>
        <v>1.4566210572524321E-3</v>
      </c>
      <c r="G493" s="158"/>
      <c r="H493" s="158"/>
      <c r="I493" s="325"/>
      <c r="J493" s="158"/>
      <c r="K493" s="325"/>
      <c r="L493" s="158"/>
      <c r="M493" s="158"/>
      <c r="N493" s="158"/>
      <c r="O493" s="346"/>
    </row>
    <row r="494" spans="2:15" x14ac:dyDescent="0.25">
      <c r="B494" s="347"/>
      <c r="C494" s="158"/>
      <c r="D494" s="349" t="s">
        <v>114</v>
      </c>
      <c r="E494" s="325">
        <f>IF(O457&gt;F472,-I472,I472)</f>
        <v>1.027256488483164E-2</v>
      </c>
      <c r="F494" s="325">
        <f>+K472</f>
        <v>1.4585501612391974E-3</v>
      </c>
      <c r="G494" s="325">
        <f>-SUM(F492:F494)</f>
        <v>-7.9677802755465706E-3</v>
      </c>
      <c r="H494" s="325">
        <f>+SUM(E492:E494)+C492</f>
        <v>1.1564514443302559E-6</v>
      </c>
      <c r="I494" s="325"/>
      <c r="J494" s="158"/>
      <c r="K494" s="325"/>
      <c r="L494" s="158"/>
      <c r="M494" s="158"/>
      <c r="N494" s="158"/>
      <c r="O494" s="346"/>
    </row>
    <row r="495" spans="2:15" x14ac:dyDescent="0.25">
      <c r="B495" s="347"/>
      <c r="C495" s="158"/>
      <c r="D495" s="158"/>
      <c r="E495" s="158"/>
      <c r="F495" s="158"/>
      <c r="G495" s="158"/>
      <c r="H495" s="158"/>
      <c r="I495" s="158"/>
      <c r="J495" s="158"/>
      <c r="K495" s="158"/>
      <c r="L495" s="158"/>
      <c r="M495" s="158"/>
      <c r="N495" s="158"/>
      <c r="O495" s="346"/>
    </row>
    <row r="496" spans="2:15" x14ac:dyDescent="0.25">
      <c r="B496" s="347"/>
      <c r="C496" s="158"/>
      <c r="D496" s="158">
        <v>2</v>
      </c>
      <c r="E496" s="158">
        <v>3</v>
      </c>
      <c r="F496" s="158">
        <v>4</v>
      </c>
      <c r="G496" s="158">
        <v>5</v>
      </c>
      <c r="H496" s="158">
        <v>6</v>
      </c>
      <c r="I496" s="158">
        <v>7</v>
      </c>
      <c r="J496" s="158">
        <v>8</v>
      </c>
      <c r="K496" s="158">
        <v>9</v>
      </c>
      <c r="L496" s="158"/>
      <c r="M496" s="158"/>
      <c r="N496" s="158"/>
      <c r="O496" s="346"/>
    </row>
    <row r="497" spans="2:15" x14ac:dyDescent="0.25">
      <c r="B497" s="347"/>
      <c r="C497" s="158">
        <v>2</v>
      </c>
      <c r="D497" s="324">
        <f>+G476</f>
        <v>-4.8114978245454168E-3</v>
      </c>
      <c r="E497" s="325">
        <f>+F476</f>
        <v>3.0349415632180288E-3</v>
      </c>
      <c r="F497" s="158">
        <v>0</v>
      </c>
      <c r="G497" s="158">
        <v>0</v>
      </c>
      <c r="H497" s="158">
        <v>0</v>
      </c>
      <c r="I497" s="158">
        <v>0</v>
      </c>
      <c r="J497" s="158">
        <v>0</v>
      </c>
      <c r="K497" s="326">
        <v>0</v>
      </c>
      <c r="L497" s="158"/>
      <c r="M497" s="328" t="s">
        <v>196</v>
      </c>
      <c r="N497" s="159" t="s">
        <v>204</v>
      </c>
      <c r="O497" s="353">
        <f>-H476</f>
        <v>4.0269851788680283E-8</v>
      </c>
    </row>
    <row r="498" spans="2:15" x14ac:dyDescent="0.25">
      <c r="B498" s="347"/>
      <c r="C498" s="158">
        <v>3</v>
      </c>
      <c r="D498" s="324">
        <f>+F477</f>
        <v>3.0349415632180288E-3</v>
      </c>
      <c r="E498" s="325">
        <f>+G479</f>
        <v>-2.0123072639555838E-2</v>
      </c>
      <c r="F498" s="325">
        <f>+F478</f>
        <v>6.7291386935838266E-3</v>
      </c>
      <c r="G498" s="158">
        <v>0</v>
      </c>
      <c r="H498" s="325">
        <f>+F479</f>
        <v>1.035899238275398E-2</v>
      </c>
      <c r="I498" s="158">
        <v>0</v>
      </c>
      <c r="J498" s="158">
        <v>0</v>
      </c>
      <c r="K498" s="326">
        <v>0</v>
      </c>
      <c r="L498" s="158"/>
      <c r="M498" s="328" t="s">
        <v>197</v>
      </c>
      <c r="N498" s="159" t="s">
        <v>204</v>
      </c>
      <c r="O498" s="353">
        <f>-H479</f>
        <v>-4.8875509104285512E-5</v>
      </c>
    </row>
    <row r="499" spans="2:15" x14ac:dyDescent="0.25">
      <c r="B499" s="347"/>
      <c r="C499" s="158">
        <v>4</v>
      </c>
      <c r="D499" s="157">
        <v>0</v>
      </c>
      <c r="E499" s="325">
        <f>+F480</f>
        <v>6.7291386935838266E-3</v>
      </c>
      <c r="F499" s="325">
        <f>+G481</f>
        <v>-8.4774476185914653E-3</v>
      </c>
      <c r="G499" s="325">
        <f>+F481</f>
        <v>1.748308925007638E-3</v>
      </c>
      <c r="H499" s="158">
        <v>0</v>
      </c>
      <c r="I499" s="158">
        <v>0</v>
      </c>
      <c r="J499" s="158">
        <v>0</v>
      </c>
      <c r="K499" s="326">
        <v>0</v>
      </c>
      <c r="L499" s="158"/>
      <c r="M499" s="328" t="s">
        <v>198</v>
      </c>
      <c r="N499" s="159" t="s">
        <v>204</v>
      </c>
      <c r="O499" s="353">
        <f>-H481</f>
        <v>-3.554671264966152E-7</v>
      </c>
    </row>
    <row r="500" spans="2:15" x14ac:dyDescent="0.25">
      <c r="B500" s="347"/>
      <c r="C500" s="158">
        <v>5</v>
      </c>
      <c r="D500" s="157">
        <v>0</v>
      </c>
      <c r="E500" s="158">
        <v>0</v>
      </c>
      <c r="F500" s="325">
        <f>+F482</f>
        <v>1.748308925007638E-3</v>
      </c>
      <c r="G500" s="325">
        <f>+G483</f>
        <v>-3.5301291142985909E-3</v>
      </c>
      <c r="H500" s="325">
        <f>+F483</f>
        <v>1.7818201892909529E-3</v>
      </c>
      <c r="I500" s="158">
        <v>0</v>
      </c>
      <c r="J500" s="158">
        <v>0</v>
      </c>
      <c r="K500" s="326">
        <v>0</v>
      </c>
      <c r="L500" s="158"/>
      <c r="M500" s="328" t="s">
        <v>199</v>
      </c>
      <c r="N500" s="159" t="s">
        <v>204</v>
      </c>
      <c r="O500" s="353">
        <f>-H483</f>
        <v>3.7702117579958491E-7</v>
      </c>
    </row>
    <row r="501" spans="2:15" x14ac:dyDescent="0.25">
      <c r="B501" s="347"/>
      <c r="C501" s="158">
        <v>6</v>
      </c>
      <c r="D501" s="157">
        <v>0</v>
      </c>
      <c r="E501" s="325">
        <f>+F484</f>
        <v>1.035899238275398E-2</v>
      </c>
      <c r="F501" s="158">
        <v>0</v>
      </c>
      <c r="G501" s="325">
        <f>+F485</f>
        <v>1.7818201892909529E-3</v>
      </c>
      <c r="H501" s="325">
        <f>+G487</f>
        <v>-1.8108558464260065E-2</v>
      </c>
      <c r="I501" s="325">
        <f>+F486</f>
        <v>9.1513683516018731E-4</v>
      </c>
      <c r="J501" s="158">
        <v>0</v>
      </c>
      <c r="K501" s="327">
        <f>+F487</f>
        <v>5.0526090570549419E-3</v>
      </c>
      <c r="L501" s="158"/>
      <c r="M501" s="328" t="s">
        <v>200</v>
      </c>
      <c r="N501" s="159" t="s">
        <v>204</v>
      </c>
      <c r="O501" s="353">
        <f>-H487</f>
        <v>6.9713528025980428E-4</v>
      </c>
    </row>
    <row r="502" spans="2:15" x14ac:dyDescent="0.25">
      <c r="B502" s="347"/>
      <c r="C502" s="158">
        <v>7</v>
      </c>
      <c r="D502" s="157">
        <v>0</v>
      </c>
      <c r="E502" s="158">
        <v>0</v>
      </c>
      <c r="F502" s="158">
        <v>0</v>
      </c>
      <c r="G502" s="158">
        <v>0</v>
      </c>
      <c r="H502" s="325">
        <f>+F488</f>
        <v>9.1513683516018731E-4</v>
      </c>
      <c r="I502" s="325">
        <f>+G489</f>
        <v>-2.4044928131337281E-3</v>
      </c>
      <c r="J502" s="325">
        <f>+F489</f>
        <v>1.4893559779735406E-3</v>
      </c>
      <c r="K502" s="326">
        <v>0</v>
      </c>
      <c r="L502" s="158"/>
      <c r="M502" s="328" t="s">
        <v>201</v>
      </c>
      <c r="N502" s="159" t="s">
        <v>204</v>
      </c>
      <c r="O502" s="353">
        <f>-H489</f>
        <v>-1.4250168998810472E-3</v>
      </c>
    </row>
    <row r="503" spans="2:15" x14ac:dyDescent="0.25">
      <c r="B503" s="347"/>
      <c r="C503" s="158">
        <v>8</v>
      </c>
      <c r="D503" s="157">
        <v>0</v>
      </c>
      <c r="E503" s="158">
        <v>0</v>
      </c>
      <c r="F503" s="158">
        <v>0</v>
      </c>
      <c r="G503" s="158">
        <v>0</v>
      </c>
      <c r="H503" s="158">
        <v>0</v>
      </c>
      <c r="I503" s="325">
        <f>+F490</f>
        <v>1.4893559779735406E-3</v>
      </c>
      <c r="J503" s="325">
        <f>+G491</f>
        <v>-2.945977035225973E-3</v>
      </c>
      <c r="K503" s="327">
        <f>+F491</f>
        <v>1.4566210572524321E-3</v>
      </c>
      <c r="L503" s="158"/>
      <c r="M503" s="328" t="s">
        <v>202</v>
      </c>
      <c r="N503" s="159" t="s">
        <v>204</v>
      </c>
      <c r="O503" s="353">
        <f>-H491</f>
        <v>7.7784891359037049E-4</v>
      </c>
    </row>
    <row r="504" spans="2:15" x14ac:dyDescent="0.25">
      <c r="B504" s="347"/>
      <c r="C504" s="158">
        <v>9</v>
      </c>
      <c r="D504" s="157">
        <v>0</v>
      </c>
      <c r="E504" s="158">
        <v>0</v>
      </c>
      <c r="F504" s="158">
        <v>0</v>
      </c>
      <c r="G504" s="158">
        <v>0</v>
      </c>
      <c r="H504" s="325">
        <f>+F492</f>
        <v>5.0526090570549419E-3</v>
      </c>
      <c r="I504" s="158">
        <v>0</v>
      </c>
      <c r="J504" s="325">
        <f>+F493</f>
        <v>1.4566210572524321E-3</v>
      </c>
      <c r="K504" s="327">
        <f>+G494</f>
        <v>-7.9677802755465706E-3</v>
      </c>
      <c r="L504" s="158"/>
      <c r="M504" s="328" t="s">
        <v>203</v>
      </c>
      <c r="N504" s="159" t="s">
        <v>204</v>
      </c>
      <c r="O504" s="353">
        <f>-H494</f>
        <v>-1.1564514443302559E-6</v>
      </c>
    </row>
    <row r="505" spans="2:15" x14ac:dyDescent="0.25">
      <c r="B505" s="347"/>
      <c r="C505" s="158"/>
      <c r="D505" s="158"/>
      <c r="E505" s="158"/>
      <c r="F505" s="158"/>
      <c r="G505" s="158"/>
      <c r="H505" s="158"/>
      <c r="I505" s="158"/>
      <c r="J505" s="158"/>
      <c r="K505" s="158"/>
      <c r="L505" s="158"/>
      <c r="M505" s="158"/>
      <c r="N505" s="158"/>
      <c r="O505" s="346"/>
    </row>
    <row r="506" spans="2:15" x14ac:dyDescent="0.25">
      <c r="B506" s="347"/>
      <c r="C506" s="158"/>
      <c r="D506" s="329">
        <f t="array" ref="D506:K513">+MINVERSE(D497:K504)</f>
        <v>-391.70402753311015</v>
      </c>
      <c r="E506" s="330">
        <v>-291.49921272394619</v>
      </c>
      <c r="F506" s="330">
        <v>-288.33399678623095</v>
      </c>
      <c r="G506" s="330">
        <v>-276.15126595681846</v>
      </c>
      <c r="H506" s="330">
        <v>-264.19765965690152</v>
      </c>
      <c r="I506" s="330">
        <v>-239.36515541106195</v>
      </c>
      <c r="J506" s="330">
        <v>-224.10678892197055</v>
      </c>
      <c r="K506" s="331">
        <v>-208.50551827474746</v>
      </c>
      <c r="L506" s="158"/>
      <c r="M506" s="159" t="s">
        <v>196</v>
      </c>
      <c r="N506" s="159" t="s">
        <v>204</v>
      </c>
      <c r="O506" s="360">
        <f t="array" ref="O506:O513">+MMULT(D506:K513,O497:O504)</f>
        <v>-2.9324366443366379E-3</v>
      </c>
    </row>
    <row r="507" spans="2:15" x14ac:dyDescent="0.25">
      <c r="B507" s="347"/>
      <c r="C507" s="158"/>
      <c r="D507" s="332">
        <v>-291.49921272394613</v>
      </c>
      <c r="E507" s="158">
        <v>-462.13338829193475</v>
      </c>
      <c r="F507" s="158">
        <v>-457.11535770343636</v>
      </c>
      <c r="G507" s="158">
        <v>-437.80125176045823</v>
      </c>
      <c r="H507" s="158">
        <v>-418.85039240798415</v>
      </c>
      <c r="I507" s="158">
        <v>-379.48174636717448</v>
      </c>
      <c r="J507" s="158">
        <v>-355.29162750026114</v>
      </c>
      <c r="K507" s="333">
        <v>-330.5578795134748</v>
      </c>
      <c r="L507" s="158"/>
      <c r="M507" s="159" t="s">
        <v>197</v>
      </c>
      <c r="N507" s="159" t="s">
        <v>204</v>
      </c>
      <c r="O507" s="360">
        <v>-4.6357211135679673E-3</v>
      </c>
    </row>
    <row r="508" spans="2:15" x14ac:dyDescent="0.25">
      <c r="B508" s="347"/>
      <c r="C508" s="158"/>
      <c r="D508" s="332">
        <v>-288.33399678623095</v>
      </c>
      <c r="E508" s="158">
        <v>-457.1153577034363</v>
      </c>
      <c r="F508" s="158">
        <v>-584.62401900304553</v>
      </c>
      <c r="G508" s="158">
        <v>-503.4160977650385</v>
      </c>
      <c r="H508" s="158">
        <v>-423.73547997036513</v>
      </c>
      <c r="I508" s="158">
        <v>-383.90767408010163</v>
      </c>
      <c r="J508" s="158">
        <v>-359.43542381030267</v>
      </c>
      <c r="K508" s="333">
        <v>-334.41320402821322</v>
      </c>
      <c r="L508" s="158"/>
      <c r="M508" s="159" t="s">
        <v>198</v>
      </c>
      <c r="N508" s="159" t="s">
        <v>204</v>
      </c>
      <c r="O508" s="360">
        <v>-5.1775995600831775E-3</v>
      </c>
    </row>
    <row r="509" spans="2:15" x14ac:dyDescent="0.25">
      <c r="B509" s="347"/>
      <c r="C509" s="158"/>
      <c r="D509" s="332">
        <v>-276.15126595681852</v>
      </c>
      <c r="E509" s="158">
        <v>-437.80125176045829</v>
      </c>
      <c r="F509" s="158">
        <v>-503.4160977650385</v>
      </c>
      <c r="G509" s="158">
        <v>-755.96379846446507</v>
      </c>
      <c r="H509" s="158">
        <v>-442.53789598927295</v>
      </c>
      <c r="I509" s="158">
        <v>-400.94281072103189</v>
      </c>
      <c r="J509" s="158">
        <v>-375.38465319955844</v>
      </c>
      <c r="K509" s="333">
        <v>-349.25212236659286</v>
      </c>
      <c r="L509" s="158"/>
      <c r="M509" s="159" t="s">
        <v>199</v>
      </c>
      <c r="N509" s="159" t="s">
        <v>204</v>
      </c>
      <c r="O509" s="360">
        <v>-7.4665785219356091E-3</v>
      </c>
    </row>
    <row r="510" spans="2:15" x14ac:dyDescent="0.25">
      <c r="B510" s="347"/>
      <c r="C510" s="158"/>
      <c r="D510" s="332">
        <v>-264.19765965690152</v>
      </c>
      <c r="E510" s="158">
        <v>-418.8503924079842</v>
      </c>
      <c r="F510" s="158">
        <v>-423.73547997036508</v>
      </c>
      <c r="G510" s="158">
        <v>-442.53789598927295</v>
      </c>
      <c r="H510" s="158">
        <v>-460.98668893433671</v>
      </c>
      <c r="I510" s="158">
        <v>-417.65756207869532</v>
      </c>
      <c r="J510" s="158">
        <v>-391.03392031181744</v>
      </c>
      <c r="K510" s="333">
        <v>-363.81196040433127</v>
      </c>
      <c r="L510" s="158"/>
      <c r="M510" s="159" t="s">
        <v>200</v>
      </c>
      <c r="N510" s="159" t="s">
        <v>204</v>
      </c>
      <c r="O510" s="360">
        <v>-9.5009146430254533E-3</v>
      </c>
    </row>
    <row r="511" spans="2:15" x14ac:dyDescent="0.25">
      <c r="B511" s="350"/>
      <c r="C511" s="142"/>
      <c r="D511" s="334">
        <v>-239.36515541106192</v>
      </c>
      <c r="E511" s="142">
        <v>-379.48174636717465</v>
      </c>
      <c r="F511" s="142">
        <v>-383.90767408010174</v>
      </c>
      <c r="G511" s="142">
        <v>-400.942810721032</v>
      </c>
      <c r="H511" s="142">
        <v>-417.65756207869543</v>
      </c>
      <c r="I511" s="142">
        <v>-1012.6304976396018</v>
      </c>
      <c r="J511" s="142">
        <v>-706.78128665069073</v>
      </c>
      <c r="K511" s="335">
        <v>-394.05866845371617</v>
      </c>
      <c r="L511" s="142"/>
      <c r="M511" s="159" t="s">
        <v>201</v>
      </c>
      <c r="N511" s="159" t="s">
        <v>204</v>
      </c>
      <c r="O511" s="361">
        <v>0.62106143160603566</v>
      </c>
    </row>
    <row r="512" spans="2:15" x14ac:dyDescent="0.25">
      <c r="B512" s="350"/>
      <c r="C512" s="142"/>
      <c r="D512" s="334">
        <v>-224.10678892197055</v>
      </c>
      <c r="E512" s="142">
        <v>-355.29162750026126</v>
      </c>
      <c r="F512" s="142">
        <v>-359.43542381030267</v>
      </c>
      <c r="G512" s="142">
        <v>-375.38465319955844</v>
      </c>
      <c r="H512" s="142">
        <v>-391.03392031181744</v>
      </c>
      <c r="I512" s="142">
        <v>-706.78128665069073</v>
      </c>
      <c r="J512" s="142">
        <v>-900.79269145579121</v>
      </c>
      <c r="K512" s="335">
        <v>-412.64379993852782</v>
      </c>
      <c r="L512" s="142"/>
      <c r="M512" s="159" t="s">
        <v>202</v>
      </c>
      <c r="N512" s="159" t="s">
        <v>204</v>
      </c>
      <c r="O512" s="361">
        <v>5.1710596409963311E-2</v>
      </c>
    </row>
    <row r="513" spans="2:15" x14ac:dyDescent="0.25">
      <c r="B513" s="350"/>
      <c r="C513" s="142"/>
      <c r="D513" s="336">
        <v>-208.50551827474746</v>
      </c>
      <c r="E513" s="337">
        <v>-330.55787951347492</v>
      </c>
      <c r="F513" s="337">
        <v>-334.41320402821327</v>
      </c>
      <c r="G513" s="337">
        <v>-349.25212236659291</v>
      </c>
      <c r="H513" s="337">
        <v>-363.81196040433133</v>
      </c>
      <c r="I513" s="337">
        <v>-394.05866845371622</v>
      </c>
      <c r="J513" s="337">
        <v>-412.64379993852782</v>
      </c>
      <c r="K513" s="338">
        <v>-431.64659860089228</v>
      </c>
      <c r="L513" s="142"/>
      <c r="M513" s="159" t="s">
        <v>203</v>
      </c>
      <c r="N513" s="159" t="s">
        <v>204</v>
      </c>
      <c r="O513" s="361">
        <v>3.5737415814412225E-3</v>
      </c>
    </row>
    <row r="514" spans="2:15" x14ac:dyDescent="0.25">
      <c r="B514" s="350"/>
      <c r="C514" s="142"/>
      <c r="D514" s="142"/>
      <c r="E514" s="142"/>
      <c r="F514" s="142"/>
      <c r="G514" s="142"/>
      <c r="H514" s="142"/>
      <c r="I514" s="142"/>
      <c r="J514" s="142"/>
      <c r="K514" s="142"/>
      <c r="L514" s="142"/>
      <c r="M514" s="142"/>
      <c r="N514" s="159"/>
      <c r="O514" s="345"/>
    </row>
    <row r="515" spans="2:15" x14ac:dyDescent="0.25">
      <c r="B515" s="347"/>
      <c r="C515" s="158"/>
      <c r="D515" s="158"/>
      <c r="E515" s="158"/>
      <c r="F515" s="158"/>
      <c r="G515" s="158"/>
      <c r="H515" s="158"/>
      <c r="I515" s="158"/>
      <c r="J515" s="158"/>
      <c r="K515" s="158"/>
      <c r="L515" s="158"/>
      <c r="M515" s="159" t="s">
        <v>205</v>
      </c>
      <c r="N515" s="159" t="s">
        <v>204</v>
      </c>
      <c r="O515" s="354">
        <f t="shared" ref="O515:O522" si="62">+O450+O506</f>
        <v>336.46256919153717</v>
      </c>
    </row>
    <row r="516" spans="2:15" x14ac:dyDescent="0.25">
      <c r="B516" s="347"/>
      <c r="C516" s="158"/>
      <c r="D516" s="158"/>
      <c r="E516" s="158"/>
      <c r="F516" s="158"/>
      <c r="G516" s="158"/>
      <c r="H516" s="158"/>
      <c r="I516" s="158"/>
      <c r="J516" s="158"/>
      <c r="K516" s="158"/>
      <c r="L516" s="158"/>
      <c r="M516" s="159" t="s">
        <v>206</v>
      </c>
      <c r="N516" s="159" t="s">
        <v>204</v>
      </c>
      <c r="O516" s="354">
        <f t="shared" si="62"/>
        <v>335.29321933462728</v>
      </c>
    </row>
    <row r="517" spans="2:15" x14ac:dyDescent="0.25">
      <c r="B517" s="347"/>
      <c r="C517" s="158"/>
      <c r="D517" s="158"/>
      <c r="E517" s="158"/>
      <c r="F517" s="158"/>
      <c r="G517" s="158"/>
      <c r="H517" s="158"/>
      <c r="I517" s="158"/>
      <c r="J517" s="158"/>
      <c r="K517" s="158"/>
      <c r="L517" s="158"/>
      <c r="M517" s="159" t="s">
        <v>207</v>
      </c>
      <c r="N517" s="159" t="s">
        <v>204</v>
      </c>
      <c r="O517" s="354">
        <f t="shared" si="62"/>
        <v>335.10038485611977</v>
      </c>
    </row>
    <row r="518" spans="2:15" x14ac:dyDescent="0.25">
      <c r="B518" s="347"/>
      <c r="C518" s="158"/>
      <c r="D518" s="158"/>
      <c r="E518" s="158"/>
      <c r="F518" s="158"/>
      <c r="G518" s="158"/>
      <c r="H518" s="158"/>
      <c r="I518" s="158"/>
      <c r="J518" s="158"/>
      <c r="K518" s="158"/>
      <c r="L518" s="158"/>
      <c r="M518" s="159" t="s">
        <v>208</v>
      </c>
      <c r="N518" s="159" t="s">
        <v>204</v>
      </c>
      <c r="O518" s="354">
        <f t="shared" si="62"/>
        <v>334.90145680663682</v>
      </c>
    </row>
    <row r="519" spans="2:15" x14ac:dyDescent="0.25">
      <c r="B519" s="347"/>
      <c r="C519" s="158"/>
      <c r="D519" s="158"/>
      <c r="E519" s="158"/>
      <c r="F519" s="158"/>
      <c r="G519" s="158"/>
      <c r="H519" s="158"/>
      <c r="I519" s="158"/>
      <c r="J519" s="158"/>
      <c r="K519" s="158"/>
      <c r="L519" s="158"/>
      <c r="M519" s="159" t="s">
        <v>209</v>
      </c>
      <c r="N519" s="159" t="s">
        <v>204</v>
      </c>
      <c r="O519" s="354">
        <f t="shared" si="62"/>
        <v>335.25356911853748</v>
      </c>
    </row>
    <row r="520" spans="2:15" x14ac:dyDescent="0.25">
      <c r="B520" s="347"/>
      <c r="C520" s="158"/>
      <c r="D520" s="158"/>
      <c r="E520" s="158"/>
      <c r="F520" s="158"/>
      <c r="G520" s="158"/>
      <c r="H520" s="158"/>
      <c r="I520" s="158"/>
      <c r="J520" s="158"/>
      <c r="K520" s="158"/>
      <c r="L520" s="158"/>
      <c r="M520" s="159" t="s">
        <v>210</v>
      </c>
      <c r="N520" s="159" t="s">
        <v>204</v>
      </c>
      <c r="O520" s="354">
        <f t="shared" si="62"/>
        <v>335.4443585835723</v>
      </c>
    </row>
    <row r="521" spans="2:15" x14ac:dyDescent="0.25">
      <c r="B521" s="347"/>
      <c r="C521" s="158"/>
      <c r="D521" s="158"/>
      <c r="E521" s="158"/>
      <c r="F521" s="158"/>
      <c r="G521" s="158"/>
      <c r="H521" s="158"/>
      <c r="I521" s="158"/>
      <c r="J521" s="158"/>
      <c r="K521" s="158"/>
      <c r="L521" s="158"/>
      <c r="M521" s="159" t="s">
        <v>211</v>
      </c>
      <c r="N521" s="159" t="s">
        <v>204</v>
      </c>
      <c r="O521" s="354">
        <f t="shared" si="62"/>
        <v>335.3484043692406</v>
      </c>
    </row>
    <row r="522" spans="2:15" ht="15.75" thickBot="1" x14ac:dyDescent="0.3">
      <c r="B522" s="355"/>
      <c r="C522" s="356"/>
      <c r="D522" s="356"/>
      <c r="E522" s="356"/>
      <c r="F522" s="356"/>
      <c r="G522" s="356"/>
      <c r="H522" s="356"/>
      <c r="I522" s="356"/>
      <c r="J522" s="356"/>
      <c r="K522" s="356"/>
      <c r="L522" s="356"/>
      <c r="M522" s="351" t="s">
        <v>212</v>
      </c>
      <c r="N522" s="351" t="s">
        <v>204</v>
      </c>
      <c r="O522" s="357">
        <f t="shared" si="62"/>
        <v>335.77817604592451</v>
      </c>
    </row>
    <row r="523" spans="2:15" ht="15.75" thickTop="1" x14ac:dyDescent="0.25"/>
    <row r="524" spans="2:15" ht="15.75" thickBot="1" x14ac:dyDescent="0.3"/>
    <row r="525" spans="2:15" ht="16.5" thickBot="1" x14ac:dyDescent="0.35">
      <c r="B525" s="358">
        <f>+B460+1</f>
        <v>9</v>
      </c>
    </row>
    <row r="526" spans="2:15" ht="15.75" thickTop="1" x14ac:dyDescent="0.25">
      <c r="B526" s="339" t="s">
        <v>174</v>
      </c>
      <c r="C526" s="340" t="s">
        <v>78</v>
      </c>
      <c r="D526" s="340" t="s">
        <v>115</v>
      </c>
      <c r="E526" s="340" t="s">
        <v>154</v>
      </c>
      <c r="F526" s="340" t="s">
        <v>155</v>
      </c>
      <c r="G526" s="340" t="s">
        <v>156</v>
      </c>
      <c r="H526" s="340" t="s">
        <v>157</v>
      </c>
      <c r="I526" s="340" t="s">
        <v>175</v>
      </c>
      <c r="J526" s="340" t="s">
        <v>177</v>
      </c>
      <c r="K526" s="340" t="s">
        <v>176</v>
      </c>
      <c r="L526" s="341"/>
      <c r="M526" s="341"/>
      <c r="N526" s="341"/>
      <c r="O526" s="352"/>
    </row>
    <row r="527" spans="2:15" x14ac:dyDescent="0.25">
      <c r="B527" s="342" t="s">
        <v>178</v>
      </c>
      <c r="C527" s="161">
        <v>310.83</v>
      </c>
      <c r="D527" s="343">
        <f>110/1000</f>
        <v>0.11</v>
      </c>
      <c r="E527" s="158">
        <f>+PI()*D527^2/4</f>
        <v>9.5033177771091243E-3</v>
      </c>
      <c r="F527" s="161">
        <v>339.29610096713299</v>
      </c>
      <c r="G527" s="161">
        <f t="shared" ref="G527:G534" si="63">+O515</f>
        <v>336.46256919153717</v>
      </c>
      <c r="H527" s="164">
        <f>+ABS(F527-G527)</f>
        <v>2.8335317755958158</v>
      </c>
      <c r="I527" s="344">
        <f>-2*E527*SQRT(2*9.81*D527*H527/C527)*LOG10(($B$2/(3.7*D527))+((2.51*$B$3*SQRT(C527))/(SQRT(2*9.81*D527^3*H527))))</f>
        <v>1.0063232523728488E-2</v>
      </c>
      <c r="J527" s="158">
        <f>(H527/I527^2)*2*9.81*E527^2</f>
        <v>49.579549718827593</v>
      </c>
      <c r="K527" s="325">
        <f>0.5*SQRT(2*9.81)*E527/(SQRT(J527*H527))</f>
        <v>1.7757401929280393E-3</v>
      </c>
      <c r="L527" s="158"/>
      <c r="M527" s="158"/>
      <c r="N527" s="158"/>
      <c r="O527" s="346"/>
    </row>
    <row r="528" spans="2:15" x14ac:dyDescent="0.25">
      <c r="B528" s="342" t="s">
        <v>138</v>
      </c>
      <c r="C528" s="161">
        <v>240.22</v>
      </c>
      <c r="D528" s="343">
        <f>110/1000</f>
        <v>0.11</v>
      </c>
      <c r="E528" s="158">
        <f t="shared" ref="E528:E534" si="64">+PI()*D528^2/4</f>
        <v>9.5033177771091243E-3</v>
      </c>
      <c r="F528" s="161">
        <f>+G527</f>
        <v>336.46256919153717</v>
      </c>
      <c r="G528" s="161">
        <f t="shared" si="63"/>
        <v>335.29321933462728</v>
      </c>
      <c r="H528" s="164">
        <f t="shared" ref="H528:H537" si="65">+ABS(F528-G528)</f>
        <v>1.1693498569098892</v>
      </c>
      <c r="I528" s="344">
        <f>-2*E528*SQRT(2*9.81*D528*H528/C528)*LOG10(($B$2/(3.7*D528))+((2.51*$B$3*SQRT(C528))/(SQRT(2*9.81*D528^3*H528))))</f>
        <v>7.0932524126852397E-3</v>
      </c>
      <c r="J528" s="158">
        <f t="shared" ref="J528:J537" si="66">(H528/I528^2)*2*9.81*E528^2</f>
        <v>41.181593210992972</v>
      </c>
      <c r="K528" s="325">
        <f>0.5*SQRT(2*9.81)*E528/(SQRT(J528*H528))</f>
        <v>3.0329898151395802E-3</v>
      </c>
      <c r="L528" s="158"/>
      <c r="M528" s="158"/>
      <c r="N528" s="158"/>
      <c r="O528" s="346"/>
    </row>
    <row r="529" spans="2:15" x14ac:dyDescent="0.25">
      <c r="B529" s="342" t="s">
        <v>139</v>
      </c>
      <c r="C529" s="161">
        <v>237.3</v>
      </c>
      <c r="D529" s="343">
        <f>110/1000</f>
        <v>0.11</v>
      </c>
      <c r="E529" s="158">
        <f t="shared" si="64"/>
        <v>9.5033177771091243E-3</v>
      </c>
      <c r="F529" s="161">
        <f t="shared" ref="F529:F534" si="67">+G528</f>
        <v>335.29321933462728</v>
      </c>
      <c r="G529" s="161">
        <f t="shared" si="63"/>
        <v>335.10038485611977</v>
      </c>
      <c r="H529" s="164">
        <f t="shared" si="65"/>
        <v>0.1928344785075069</v>
      </c>
      <c r="I529" s="344">
        <f t="shared" ref="I529:I537" si="68">-2*E529*SQRT(2*9.81*D529*H529/C529)*LOG10(($B$2/(3.7*D529))+((2.51*$B$3*SQRT(C529))/(SQRT(2*9.81*D529^3*H529))))</f>
        <v>2.5920541091319061E-3</v>
      </c>
      <c r="J529" s="158">
        <f t="shared" si="66"/>
        <v>50.856453097907206</v>
      </c>
      <c r="K529" s="325">
        <f t="shared" ref="K529:K537" si="69">0.5*SQRT(2*9.81)*E529/(SQRT(J529*H529))</f>
        <v>6.7209301189128361E-3</v>
      </c>
      <c r="L529" s="158"/>
      <c r="M529" s="158"/>
      <c r="N529" s="158"/>
      <c r="O529" s="346"/>
    </row>
    <row r="530" spans="2:15" x14ac:dyDescent="0.25">
      <c r="B530" s="342" t="s">
        <v>117</v>
      </c>
      <c r="C530" s="159">
        <v>401.35</v>
      </c>
      <c r="D530" s="343">
        <f>75/1000</f>
        <v>7.4999999999999997E-2</v>
      </c>
      <c r="E530" s="158">
        <f t="shared" si="64"/>
        <v>4.4178646691106467E-3</v>
      </c>
      <c r="F530" s="161">
        <f t="shared" si="67"/>
        <v>335.10038485611977</v>
      </c>
      <c r="G530" s="161">
        <f t="shared" si="63"/>
        <v>334.90145680663682</v>
      </c>
      <c r="H530" s="164">
        <f t="shared" si="65"/>
        <v>0.19892804948295861</v>
      </c>
      <c r="I530" s="344">
        <f t="shared" si="68"/>
        <v>6.9215905660321108E-4</v>
      </c>
      <c r="J530" s="158">
        <f t="shared" si="66"/>
        <v>159.00399348146951</v>
      </c>
      <c r="K530" s="325">
        <f t="shared" si="69"/>
        <v>1.7397221216470676E-3</v>
      </c>
      <c r="L530" s="158"/>
      <c r="M530" s="158"/>
      <c r="N530" s="158"/>
      <c r="O530" s="346"/>
    </row>
    <row r="531" spans="2:15" x14ac:dyDescent="0.25">
      <c r="B531" s="342" t="s">
        <v>118</v>
      </c>
      <c r="C531" s="159">
        <v>249.85</v>
      </c>
      <c r="D531" s="343">
        <f>75/1000</f>
        <v>7.4999999999999997E-2</v>
      </c>
      <c r="E531" s="158">
        <f t="shared" si="64"/>
        <v>4.4178646691106467E-3</v>
      </c>
      <c r="F531" s="161">
        <f t="shared" si="67"/>
        <v>334.90145680663682</v>
      </c>
      <c r="G531" s="161">
        <f t="shared" si="63"/>
        <v>335.25356911853748</v>
      </c>
      <c r="H531" s="164">
        <f t="shared" si="65"/>
        <v>0.35211231190066883</v>
      </c>
      <c r="I531" s="344">
        <f t="shared" si="68"/>
        <v>1.2579215501285379E-3</v>
      </c>
      <c r="J531" s="158">
        <f t="shared" si="66"/>
        <v>85.211442146324188</v>
      </c>
      <c r="K531" s="325">
        <f t="shared" si="69"/>
        <v>1.7862504485264901E-3</v>
      </c>
      <c r="L531" s="158"/>
      <c r="M531" s="158"/>
      <c r="N531" s="158"/>
      <c r="O531" s="346"/>
    </row>
    <row r="532" spans="2:15" x14ac:dyDescent="0.25">
      <c r="B532" s="342" t="s">
        <v>140</v>
      </c>
      <c r="C532" s="159">
        <v>298.01</v>
      </c>
      <c r="D532" s="343">
        <f>63/1000</f>
        <v>6.3E-2</v>
      </c>
      <c r="E532" s="158">
        <f t="shared" si="64"/>
        <v>3.1172453105244723E-3</v>
      </c>
      <c r="F532" s="161">
        <f t="shared" si="67"/>
        <v>335.25356911853748</v>
      </c>
      <c r="G532" s="161">
        <f t="shared" si="63"/>
        <v>335.4443585835723</v>
      </c>
      <c r="H532" s="164">
        <f t="shared" si="65"/>
        <v>0.1907894650348112</v>
      </c>
      <c r="I532" s="344">
        <f t="shared" si="68"/>
        <v>4.9853410016636286E-4</v>
      </c>
      <c r="J532" s="158">
        <f t="shared" si="66"/>
        <v>146.35434294309238</v>
      </c>
      <c r="K532" s="325">
        <f t="shared" si="69"/>
        <v>1.3065032182867145E-3</v>
      </c>
      <c r="L532" s="158"/>
      <c r="M532" s="158"/>
      <c r="N532" s="158"/>
      <c r="O532" s="346"/>
    </row>
    <row r="533" spans="2:15" x14ac:dyDescent="0.25">
      <c r="B533" s="342" t="s">
        <v>121</v>
      </c>
      <c r="C533" s="159">
        <v>119.71</v>
      </c>
      <c r="D533" s="343">
        <f>63/1000</f>
        <v>6.3E-2</v>
      </c>
      <c r="E533" s="158">
        <f t="shared" si="64"/>
        <v>3.1172453105244723E-3</v>
      </c>
      <c r="F533" s="161">
        <f t="shared" si="67"/>
        <v>335.4443585835723</v>
      </c>
      <c r="G533" s="161">
        <f t="shared" si="63"/>
        <v>335.3484043692406</v>
      </c>
      <c r="H533" s="164">
        <f t="shared" si="65"/>
        <v>9.595421433169804E-2</v>
      </c>
      <c r="I533" s="344">
        <f t="shared" si="68"/>
        <v>5.6735959758581788E-4</v>
      </c>
      <c r="J533" s="158">
        <f t="shared" si="66"/>
        <v>56.831380491546817</v>
      </c>
      <c r="K533" s="325">
        <f t="shared" si="69"/>
        <v>2.9564079156781408E-3</v>
      </c>
      <c r="L533" s="158"/>
      <c r="M533" s="158"/>
      <c r="N533" s="158"/>
      <c r="O533" s="346"/>
    </row>
    <row r="534" spans="2:15" x14ac:dyDescent="0.25">
      <c r="B534" s="342" t="s">
        <v>122</v>
      </c>
      <c r="C534" s="159">
        <v>283.68</v>
      </c>
      <c r="D534" s="343">
        <f>75/1000</f>
        <v>7.4999999999999997E-2</v>
      </c>
      <c r="E534" s="158">
        <f t="shared" si="64"/>
        <v>4.4178646691106467E-3</v>
      </c>
      <c r="F534" s="161">
        <f t="shared" si="67"/>
        <v>335.3484043692406</v>
      </c>
      <c r="G534" s="161">
        <f t="shared" si="63"/>
        <v>335.77817604592451</v>
      </c>
      <c r="H534" s="164">
        <f t="shared" si="65"/>
        <v>0.42977167668391303</v>
      </c>
      <c r="I534" s="344">
        <f t="shared" si="68"/>
        <v>1.3107420080851046E-3</v>
      </c>
      <c r="J534" s="158">
        <f t="shared" si="66"/>
        <v>95.791543967263692</v>
      </c>
      <c r="K534" s="325">
        <f t="shared" si="69"/>
        <v>1.5249283272907779E-3</v>
      </c>
      <c r="L534" s="158"/>
      <c r="M534" s="158"/>
      <c r="N534" s="158"/>
      <c r="O534" s="346"/>
    </row>
    <row r="535" spans="2:15" x14ac:dyDescent="0.25">
      <c r="B535" s="342" t="s">
        <v>112</v>
      </c>
      <c r="C535" s="159">
        <v>401.36</v>
      </c>
      <c r="D535" s="343">
        <f>110/1000</f>
        <v>0.11</v>
      </c>
      <c r="E535" s="158">
        <f>+PI()*D535^2/4</f>
        <v>9.5033177771091243E-3</v>
      </c>
      <c r="F535" s="161">
        <f>+G528</f>
        <v>335.29321933462728</v>
      </c>
      <c r="G535" s="161">
        <f>+G531</f>
        <v>335.25356911853748</v>
      </c>
      <c r="H535" s="164">
        <f t="shared" si="65"/>
        <v>3.9650216089796686E-2</v>
      </c>
      <c r="I535" s="344">
        <f t="shared" si="68"/>
        <v>7.7729664420156657E-4</v>
      </c>
      <c r="J535" s="158">
        <f t="shared" si="66"/>
        <v>116.28440618119616</v>
      </c>
      <c r="K535" s="325">
        <f t="shared" si="69"/>
        <v>9.8019219169096887E-3</v>
      </c>
      <c r="L535" s="158"/>
      <c r="M535" s="158"/>
      <c r="N535" s="158"/>
      <c r="O535" s="346"/>
    </row>
    <row r="536" spans="2:15" x14ac:dyDescent="0.25">
      <c r="B536" s="342" t="s">
        <v>113</v>
      </c>
      <c r="C536" s="159">
        <v>184.94</v>
      </c>
      <c r="D536" s="343">
        <f>110/1000</f>
        <v>0.11</v>
      </c>
      <c r="E536" s="158">
        <f>+PI()*D536^2/4</f>
        <v>9.5033177771091243E-3</v>
      </c>
      <c r="F536" s="161">
        <f>+G535</f>
        <v>335.25356911853748</v>
      </c>
      <c r="G536" s="161">
        <f>+G534</f>
        <v>335.77817604592451</v>
      </c>
      <c r="H536" s="164">
        <f t="shared" si="65"/>
        <v>0.52460692738702619</v>
      </c>
      <c r="I536" s="344">
        <f t="shared" si="68"/>
        <v>5.2428396615757204E-3</v>
      </c>
      <c r="J536" s="158">
        <f t="shared" si="66"/>
        <v>33.818191198793365</v>
      </c>
      <c r="K536" s="325">
        <f t="shared" si="69"/>
        <v>4.9969218741442974E-3</v>
      </c>
      <c r="L536" s="158"/>
      <c r="M536" s="158"/>
      <c r="N536" s="158"/>
      <c r="O536" s="346"/>
    </row>
    <row r="537" spans="2:15" x14ac:dyDescent="0.25">
      <c r="B537" s="342" t="s">
        <v>170</v>
      </c>
      <c r="C537" s="159">
        <v>372.26</v>
      </c>
      <c r="D537" s="343">
        <f>110/1000</f>
        <v>0.11</v>
      </c>
      <c r="E537" s="158">
        <f>+PI()*D537^2/4</f>
        <v>9.5033177771091243E-3</v>
      </c>
      <c r="F537" s="161">
        <f>+F527</f>
        <v>339.29610096713299</v>
      </c>
      <c r="G537" s="161">
        <f>+G536</f>
        <v>335.77817604592451</v>
      </c>
      <c r="H537" s="164">
        <f t="shared" si="65"/>
        <v>3.5179249212084756</v>
      </c>
      <c r="I537" s="344">
        <f t="shared" si="68"/>
        <v>1.0266765977495085E-2</v>
      </c>
      <c r="J537" s="158">
        <f t="shared" si="66"/>
        <v>59.138287942037024</v>
      </c>
      <c r="K537" s="325">
        <f t="shared" si="69"/>
        <v>1.4592076589810012E-3</v>
      </c>
      <c r="L537" s="158"/>
      <c r="M537" s="158"/>
      <c r="N537" s="158"/>
      <c r="O537" s="346"/>
    </row>
    <row r="538" spans="2:15" x14ac:dyDescent="0.25">
      <c r="B538" s="347"/>
      <c r="C538" s="158"/>
      <c r="D538" s="158"/>
      <c r="E538" s="158"/>
      <c r="F538" s="158"/>
      <c r="G538" s="158"/>
      <c r="H538" s="158"/>
      <c r="I538" s="158"/>
      <c r="J538" s="158"/>
      <c r="K538" s="158"/>
      <c r="L538" s="158"/>
      <c r="M538" s="158"/>
      <c r="N538" s="158"/>
      <c r="O538" s="346"/>
    </row>
    <row r="539" spans="2:15" x14ac:dyDescent="0.25">
      <c r="B539" s="348" t="s">
        <v>151</v>
      </c>
      <c r="C539" s="159" t="s">
        <v>189</v>
      </c>
      <c r="D539" s="159" t="s">
        <v>174</v>
      </c>
      <c r="E539" s="159" t="s">
        <v>175</v>
      </c>
      <c r="F539" s="159" t="s">
        <v>176</v>
      </c>
      <c r="G539" s="159" t="s">
        <v>190</v>
      </c>
      <c r="H539" s="159" t="s">
        <v>95</v>
      </c>
      <c r="I539" s="158"/>
      <c r="J539" s="158"/>
      <c r="K539" s="158"/>
      <c r="L539" s="158"/>
      <c r="M539" s="158"/>
      <c r="N539" s="158"/>
      <c r="O539" s="346"/>
    </row>
    <row r="540" spans="2:15" x14ac:dyDescent="0.25">
      <c r="B540" s="342" t="s">
        <v>127</v>
      </c>
      <c r="C540" s="158">
        <f>-2.97/1000</f>
        <v>-2.97E-3</v>
      </c>
      <c r="D540" s="349" t="s">
        <v>191</v>
      </c>
      <c r="E540" s="325">
        <f>IF(O515&gt;F527,-I527,I527)</f>
        <v>1.0063232523728488E-2</v>
      </c>
      <c r="F540" s="325">
        <f>+K527</f>
        <v>1.7757401929280393E-3</v>
      </c>
      <c r="G540" s="158"/>
      <c r="H540" s="158"/>
      <c r="I540" s="325"/>
      <c r="J540" s="158"/>
      <c r="K540" s="325"/>
      <c r="L540" s="158"/>
      <c r="M540" s="158"/>
      <c r="N540" s="158"/>
      <c r="O540" s="346"/>
    </row>
    <row r="541" spans="2:15" x14ac:dyDescent="0.25">
      <c r="B541" s="347"/>
      <c r="C541" s="158"/>
      <c r="D541" s="349" t="s">
        <v>138</v>
      </c>
      <c r="E541" s="325">
        <f>IF(O515&gt;O516,-I528,I528)</f>
        <v>-7.0932524126852397E-3</v>
      </c>
      <c r="F541" s="325">
        <f>+K528</f>
        <v>3.0329898151395802E-3</v>
      </c>
      <c r="G541" s="325">
        <f>-SUM(F540:F541)</f>
        <v>-4.8087300080676193E-3</v>
      </c>
      <c r="H541" s="325">
        <f>+SUM(E540:E541)+C540</f>
        <v>-1.9888956751933778E-8</v>
      </c>
      <c r="I541" s="325"/>
      <c r="J541" s="158"/>
      <c r="K541" s="325"/>
      <c r="L541" s="158"/>
      <c r="M541" s="158"/>
      <c r="N541" s="158"/>
      <c r="O541" s="346"/>
    </row>
    <row r="542" spans="2:15" x14ac:dyDescent="0.25">
      <c r="B542" s="342" t="s">
        <v>128</v>
      </c>
      <c r="C542" s="158">
        <f>-3.73/1000</f>
        <v>-3.7299999999999998E-3</v>
      </c>
      <c r="D542" s="349" t="s">
        <v>192</v>
      </c>
      <c r="E542" s="325">
        <f>IF(O516&gt;O515,-I528,I528)</f>
        <v>7.0932524126852397E-3</v>
      </c>
      <c r="F542" s="325">
        <f>+K528</f>
        <v>3.0329898151395802E-3</v>
      </c>
      <c r="G542" s="158"/>
      <c r="H542" s="158"/>
      <c r="I542" s="325"/>
      <c r="J542" s="359"/>
      <c r="K542" s="325"/>
      <c r="L542" s="158"/>
      <c r="M542" s="158"/>
      <c r="N542" s="158"/>
      <c r="O542" s="346"/>
    </row>
    <row r="543" spans="2:15" x14ac:dyDescent="0.25">
      <c r="B543" s="347"/>
      <c r="C543" s="158"/>
      <c r="D543" s="349" t="s">
        <v>139</v>
      </c>
      <c r="E543" s="325">
        <f>IF(O516&gt;O517,-I529,I529)</f>
        <v>-2.5920541091319061E-3</v>
      </c>
      <c r="F543" s="325">
        <f>+K529</f>
        <v>6.7209301189128361E-3</v>
      </c>
      <c r="G543" s="158"/>
      <c r="H543" s="158"/>
      <c r="I543" s="325"/>
      <c r="J543" s="158"/>
      <c r="K543" s="325"/>
      <c r="L543" s="158"/>
      <c r="M543" s="158"/>
      <c r="N543" s="158"/>
      <c r="O543" s="346"/>
    </row>
    <row r="544" spans="2:15" x14ac:dyDescent="0.25">
      <c r="B544" s="347"/>
      <c r="C544" s="158"/>
      <c r="D544" s="349" t="s">
        <v>112</v>
      </c>
      <c r="E544" s="325">
        <f>IF(O516&gt;O519,-I535,I535)</f>
        <v>-7.7729664420156657E-4</v>
      </c>
      <c r="F544" s="325">
        <f>+K535</f>
        <v>9.8019219169096887E-3</v>
      </c>
      <c r="G544" s="325">
        <f>-SUM(F542:F544)</f>
        <v>-1.9555841850962104E-2</v>
      </c>
      <c r="H544" s="325">
        <f>+SUM(E542:E544)+C542</f>
        <v>-6.0983406482330998E-6</v>
      </c>
      <c r="I544" s="325"/>
      <c r="J544" s="158"/>
      <c r="K544" s="325"/>
      <c r="L544" s="158"/>
      <c r="M544" s="158"/>
      <c r="N544" s="158"/>
      <c r="O544" s="346"/>
    </row>
    <row r="545" spans="2:15" x14ac:dyDescent="0.25">
      <c r="B545" s="342" t="s">
        <v>141</v>
      </c>
      <c r="C545" s="158">
        <f>-1.9/1000</f>
        <v>-1.9E-3</v>
      </c>
      <c r="D545" s="349" t="s">
        <v>193</v>
      </c>
      <c r="E545" s="325">
        <f>IF(O517&gt;O516,-I529,I529)</f>
        <v>2.5920541091319061E-3</v>
      </c>
      <c r="F545" s="325">
        <f>+K529</f>
        <v>6.7209301189128361E-3</v>
      </c>
      <c r="G545" s="158"/>
      <c r="H545" s="158"/>
      <c r="I545" s="325"/>
      <c r="J545" s="158"/>
      <c r="K545" s="325"/>
      <c r="L545" s="158"/>
      <c r="M545" s="158"/>
      <c r="N545" s="158"/>
      <c r="O545" s="346"/>
    </row>
    <row r="546" spans="2:15" x14ac:dyDescent="0.25">
      <c r="B546" s="347"/>
      <c r="C546" s="158"/>
      <c r="D546" s="349" t="s">
        <v>117</v>
      </c>
      <c r="E546" s="325">
        <f>IF(O517&gt;O518,-I530,I530)</f>
        <v>-6.9215905660321108E-4</v>
      </c>
      <c r="F546" s="325">
        <f>+K530</f>
        <v>1.7397221216470676E-3</v>
      </c>
      <c r="G546" s="325">
        <f>-SUM(F545:F546)</f>
        <v>-8.4606522405599044E-3</v>
      </c>
      <c r="H546" s="325">
        <f>+SUM(E545:E546)+C545</f>
        <v>-1.0494747130509151E-7</v>
      </c>
      <c r="I546" s="325"/>
      <c r="J546" s="158"/>
      <c r="K546" s="325"/>
      <c r="L546" s="158"/>
      <c r="M546" s="158"/>
      <c r="N546" s="158"/>
      <c r="O546" s="346"/>
    </row>
    <row r="547" spans="2:15" x14ac:dyDescent="0.25">
      <c r="B547" s="342" t="s">
        <v>145</v>
      </c>
      <c r="C547" s="158">
        <f>-1.95/1000</f>
        <v>-1.9499999999999999E-3</v>
      </c>
      <c r="D547" s="349" t="s">
        <v>194</v>
      </c>
      <c r="E547" s="325">
        <f>IF(O518&gt;O517,-I530,I530)</f>
        <v>6.9215905660321108E-4</v>
      </c>
      <c r="F547" s="325">
        <f>+K530</f>
        <v>1.7397221216470676E-3</v>
      </c>
      <c r="G547" s="158"/>
      <c r="H547" s="158"/>
      <c r="I547" s="325"/>
      <c r="J547" s="158"/>
      <c r="K547" s="325"/>
      <c r="L547" s="158"/>
      <c r="M547" s="158"/>
      <c r="N547" s="158"/>
      <c r="O547" s="346"/>
    </row>
    <row r="548" spans="2:15" x14ac:dyDescent="0.25">
      <c r="B548" s="347"/>
      <c r="C548" s="158"/>
      <c r="D548" s="349" t="s">
        <v>118</v>
      </c>
      <c r="E548" s="325">
        <f>IF(O518&gt;O519,-I531,I531)</f>
        <v>1.2579215501285379E-3</v>
      </c>
      <c r="F548" s="325">
        <f>+K531</f>
        <v>1.7862504485264901E-3</v>
      </c>
      <c r="G548" s="325">
        <f>-SUM(F547:F548)</f>
        <v>-3.5259725701735577E-3</v>
      </c>
      <c r="H548" s="325">
        <f>+SUM(E547:E548)+C547</f>
        <v>8.0606731749002097E-8</v>
      </c>
      <c r="I548" s="325"/>
      <c r="J548" s="158"/>
      <c r="K548" s="325"/>
      <c r="L548" s="158"/>
      <c r="M548" s="158"/>
      <c r="N548" s="158"/>
      <c r="O548" s="346"/>
    </row>
    <row r="549" spans="2:15" x14ac:dyDescent="0.25">
      <c r="B549" s="342" t="s">
        <v>146</v>
      </c>
      <c r="C549" s="158">
        <f>-4.52/1000</f>
        <v>-4.5199999999999997E-3</v>
      </c>
      <c r="D549" s="349" t="s">
        <v>119</v>
      </c>
      <c r="E549" s="325">
        <f>IF(O519&gt;O516,-I535,I535)</f>
        <v>7.7729664420156657E-4</v>
      </c>
      <c r="F549" s="325">
        <f>+K535</f>
        <v>9.8019219169096887E-3</v>
      </c>
      <c r="G549" s="158"/>
      <c r="H549" s="158"/>
      <c r="I549" s="325"/>
      <c r="J549" s="158"/>
      <c r="K549" s="325"/>
      <c r="L549" s="158"/>
      <c r="M549" s="158"/>
      <c r="N549" s="158"/>
      <c r="O549" s="346"/>
    </row>
    <row r="550" spans="2:15" x14ac:dyDescent="0.25">
      <c r="B550" s="347"/>
      <c r="C550" s="158"/>
      <c r="D550" s="349" t="s">
        <v>167</v>
      </c>
      <c r="E550" s="325">
        <f>IF(O519&gt;O518,-I531,I531)</f>
        <v>-1.2579215501285379E-3</v>
      </c>
      <c r="F550" s="325">
        <f>+K531</f>
        <v>1.7862504485264901E-3</v>
      </c>
      <c r="G550" s="158"/>
      <c r="H550" s="158"/>
      <c r="I550" s="325"/>
      <c r="J550" s="158"/>
      <c r="K550" s="325"/>
      <c r="L550" s="158"/>
      <c r="M550" s="158"/>
      <c r="N550" s="158"/>
      <c r="O550" s="346"/>
    </row>
    <row r="551" spans="2:15" x14ac:dyDescent="0.25">
      <c r="B551" s="347"/>
      <c r="C551" s="158"/>
      <c r="D551" s="349" t="s">
        <v>140</v>
      </c>
      <c r="E551" s="325">
        <f>IF(O519&gt;O520,-I532,I532)</f>
        <v>4.9853410016636286E-4</v>
      </c>
      <c r="F551" s="325">
        <f>+K532</f>
        <v>1.3065032182867145E-3</v>
      </c>
      <c r="G551" s="158"/>
      <c r="H551" s="158"/>
      <c r="I551" s="325"/>
      <c r="J551" s="158"/>
      <c r="K551" s="325"/>
      <c r="L551" s="158"/>
      <c r="M551" s="158"/>
      <c r="N551" s="158"/>
      <c r="O551" s="346"/>
    </row>
    <row r="552" spans="2:15" x14ac:dyDescent="0.25">
      <c r="B552" s="347"/>
      <c r="C552" s="158"/>
      <c r="D552" s="349" t="s">
        <v>113</v>
      </c>
      <c r="E552" s="325">
        <f>IF(O519&gt;O522,-I536,I536)</f>
        <v>5.2428396615757204E-3</v>
      </c>
      <c r="F552" s="325">
        <f>+K536</f>
        <v>4.9969218741442974E-3</v>
      </c>
      <c r="G552" s="325">
        <f>-SUM(F549:F552)</f>
        <v>-1.7891597457867191E-2</v>
      </c>
      <c r="H552" s="325">
        <f>+SUM(E549:E552)+C549</f>
        <v>7.4074885581511263E-4</v>
      </c>
      <c r="I552" s="325"/>
      <c r="J552" s="158"/>
      <c r="K552" s="325"/>
      <c r="L552" s="158"/>
      <c r="M552" s="158"/>
      <c r="N552" s="158"/>
      <c r="O552" s="346"/>
    </row>
    <row r="553" spans="2:15" x14ac:dyDescent="0.25">
      <c r="B553" s="342" t="s">
        <v>147</v>
      </c>
      <c r="C553" s="158">
        <f>-0.79/1000</f>
        <v>-7.9000000000000001E-4</v>
      </c>
      <c r="D553" s="349" t="s">
        <v>195</v>
      </c>
      <c r="E553" s="325">
        <f>IF(O520&gt;O519,-I532,I532)</f>
        <v>-4.9853410016636286E-4</v>
      </c>
      <c r="F553" s="325">
        <f>+K532</f>
        <v>1.3065032182867145E-3</v>
      </c>
      <c r="G553" s="158"/>
      <c r="H553" s="158"/>
      <c r="I553" s="325"/>
      <c r="J553" s="158"/>
      <c r="K553" s="325"/>
      <c r="L553" s="158"/>
      <c r="M553" s="158"/>
      <c r="N553" s="158"/>
      <c r="O553" s="346"/>
    </row>
    <row r="554" spans="2:15" x14ac:dyDescent="0.25">
      <c r="B554" s="347"/>
      <c r="C554" s="158"/>
      <c r="D554" s="349" t="s">
        <v>121</v>
      </c>
      <c r="E554" s="325">
        <f>IF(O520&gt;O521,-I533,I533)</f>
        <v>-5.6735959758581788E-4</v>
      </c>
      <c r="F554" s="325">
        <f>+K533</f>
        <v>2.9564079156781408E-3</v>
      </c>
      <c r="G554" s="325">
        <f>-SUM(F553:F554)</f>
        <v>-4.2629111339648551E-3</v>
      </c>
      <c r="H554" s="325">
        <f>+SUM(E553:E554)+C553</f>
        <v>-1.8558936977521806E-3</v>
      </c>
      <c r="I554" s="325"/>
      <c r="J554" s="158"/>
      <c r="K554" s="325"/>
      <c r="L554" s="158"/>
      <c r="M554" s="158"/>
      <c r="N554" s="158"/>
      <c r="O554" s="346"/>
    </row>
    <row r="555" spans="2:15" x14ac:dyDescent="0.25">
      <c r="B555" s="342" t="s">
        <v>148</v>
      </c>
      <c r="C555" s="158">
        <f>-0.76/1000</f>
        <v>-7.6000000000000004E-4</v>
      </c>
      <c r="D555" s="349" t="s">
        <v>169</v>
      </c>
      <c r="E555" s="325">
        <f>IF(O521&gt;O520,-I533,I533)</f>
        <v>5.6735959758581788E-4</v>
      </c>
      <c r="F555" s="325">
        <f>+K533</f>
        <v>2.9564079156781408E-3</v>
      </c>
      <c r="G555" s="158"/>
      <c r="H555" s="158"/>
      <c r="I555" s="325"/>
      <c r="J555" s="158"/>
      <c r="K555" s="325"/>
      <c r="L555" s="158"/>
      <c r="M555" s="158"/>
      <c r="N555" s="158"/>
      <c r="O555" s="346"/>
    </row>
    <row r="556" spans="2:15" x14ac:dyDescent="0.25">
      <c r="B556" s="347"/>
      <c r="C556" s="158"/>
      <c r="D556" s="349" t="s">
        <v>122</v>
      </c>
      <c r="E556" s="325">
        <f>IF(O521&gt;O522,-I534,I534)</f>
        <v>1.3107420080851046E-3</v>
      </c>
      <c r="F556" s="325">
        <f>+K534</f>
        <v>1.5249283272907779E-3</v>
      </c>
      <c r="G556" s="325">
        <f>-SUM(F555:F556)</f>
        <v>-4.4813362429689182E-3</v>
      </c>
      <c r="H556" s="325">
        <f>+SUM(E555:E556)+C555</f>
        <v>1.1181016056709223E-3</v>
      </c>
      <c r="I556" s="325"/>
      <c r="J556" s="158"/>
      <c r="K556" s="325"/>
      <c r="L556" s="158"/>
      <c r="M556" s="158"/>
      <c r="N556" s="158"/>
      <c r="O556" s="346"/>
    </row>
    <row r="557" spans="2:15" x14ac:dyDescent="0.25">
      <c r="B557" s="342" t="s">
        <v>142</v>
      </c>
      <c r="C557" s="158">
        <f>-3.71/1000</f>
        <v>-3.7099999999999998E-3</v>
      </c>
      <c r="D557" s="349" t="s">
        <v>168</v>
      </c>
      <c r="E557" s="325">
        <f>IF(O522&gt;O519,-I536,I536)</f>
        <v>-5.2428396615757204E-3</v>
      </c>
      <c r="F557" s="325">
        <f>+K536</f>
        <v>4.9969218741442974E-3</v>
      </c>
      <c r="G557" s="158"/>
      <c r="H557" s="158"/>
      <c r="I557" s="325"/>
      <c r="J557" s="158"/>
      <c r="K557" s="325"/>
      <c r="L557" s="158"/>
      <c r="M557" s="158"/>
      <c r="N557" s="158"/>
      <c r="O557" s="346"/>
    </row>
    <row r="558" spans="2:15" x14ac:dyDescent="0.25">
      <c r="B558" s="347"/>
      <c r="C558" s="158"/>
      <c r="D558" s="349" t="s">
        <v>171</v>
      </c>
      <c r="E558" s="325">
        <f>IF(O522&gt;O521,-I534,I534)</f>
        <v>-1.3107420080851046E-3</v>
      </c>
      <c r="F558" s="325">
        <f>+K534</f>
        <v>1.5249283272907779E-3</v>
      </c>
      <c r="G558" s="158"/>
      <c r="H558" s="158"/>
      <c r="I558" s="325"/>
      <c r="J558" s="158"/>
      <c r="K558" s="325"/>
      <c r="L558" s="158"/>
      <c r="M558" s="158"/>
      <c r="N558" s="158"/>
      <c r="O558" s="346"/>
    </row>
    <row r="559" spans="2:15" x14ac:dyDescent="0.25">
      <c r="B559" s="347"/>
      <c r="C559" s="158"/>
      <c r="D559" s="349" t="s">
        <v>114</v>
      </c>
      <c r="E559" s="325">
        <f>IF(O522&gt;F537,-I537,I537)</f>
        <v>1.0266765977495085E-2</v>
      </c>
      <c r="F559" s="325">
        <f>+K537</f>
        <v>1.4592076589810012E-3</v>
      </c>
      <c r="G559" s="325">
        <f>-SUM(F557:F559)</f>
        <v>-7.9810578604160767E-3</v>
      </c>
      <c r="H559" s="325">
        <f>+SUM(E557:E559)+C557</f>
        <v>3.1843078342605122E-6</v>
      </c>
      <c r="I559" s="325"/>
      <c r="J559" s="158"/>
      <c r="K559" s="325"/>
      <c r="L559" s="158"/>
      <c r="M559" s="158"/>
      <c r="N559" s="158"/>
      <c r="O559" s="346"/>
    </row>
    <row r="560" spans="2:15" x14ac:dyDescent="0.25">
      <c r="B560" s="347"/>
      <c r="C560" s="158"/>
      <c r="D560" s="158"/>
      <c r="E560" s="158"/>
      <c r="F560" s="158"/>
      <c r="G560" s="158"/>
      <c r="H560" s="158"/>
      <c r="I560" s="158"/>
      <c r="J560" s="158"/>
      <c r="K560" s="158"/>
      <c r="L560" s="158"/>
      <c r="M560" s="158"/>
      <c r="N560" s="158"/>
      <c r="O560" s="346"/>
    </row>
    <row r="561" spans="2:15" x14ac:dyDescent="0.25">
      <c r="B561" s="347"/>
      <c r="C561" s="158"/>
      <c r="D561" s="158">
        <v>2</v>
      </c>
      <c r="E561" s="158">
        <v>3</v>
      </c>
      <c r="F561" s="158">
        <v>4</v>
      </c>
      <c r="G561" s="158">
        <v>5</v>
      </c>
      <c r="H561" s="158">
        <v>6</v>
      </c>
      <c r="I561" s="158">
        <v>7</v>
      </c>
      <c r="J561" s="158">
        <v>8</v>
      </c>
      <c r="K561" s="158">
        <v>9</v>
      </c>
      <c r="L561" s="158"/>
      <c r="M561" s="158"/>
      <c r="N561" s="158"/>
      <c r="O561" s="346"/>
    </row>
    <row r="562" spans="2:15" x14ac:dyDescent="0.25">
      <c r="B562" s="347"/>
      <c r="C562" s="158">
        <v>2</v>
      </c>
      <c r="D562" s="324">
        <f>+G541</f>
        <v>-4.8087300080676193E-3</v>
      </c>
      <c r="E562" s="325">
        <f>+F541</f>
        <v>3.0329898151395802E-3</v>
      </c>
      <c r="F562" s="158">
        <v>0</v>
      </c>
      <c r="G562" s="158">
        <v>0</v>
      </c>
      <c r="H562" s="158">
        <v>0</v>
      </c>
      <c r="I562" s="158">
        <v>0</v>
      </c>
      <c r="J562" s="158">
        <v>0</v>
      </c>
      <c r="K562" s="326">
        <v>0</v>
      </c>
      <c r="L562" s="158"/>
      <c r="M562" s="328" t="s">
        <v>196</v>
      </c>
      <c r="N562" s="159" t="s">
        <v>204</v>
      </c>
      <c r="O562" s="353">
        <f>-H541</f>
        <v>1.9888956751933778E-8</v>
      </c>
    </row>
    <row r="563" spans="2:15" x14ac:dyDescent="0.25">
      <c r="B563" s="347"/>
      <c r="C563" s="158">
        <v>3</v>
      </c>
      <c r="D563" s="324">
        <f>+F542</f>
        <v>3.0329898151395802E-3</v>
      </c>
      <c r="E563" s="325">
        <f>+G544</f>
        <v>-1.9555841850962104E-2</v>
      </c>
      <c r="F563" s="325">
        <f>+F543</f>
        <v>6.7209301189128361E-3</v>
      </c>
      <c r="G563" s="158">
        <v>0</v>
      </c>
      <c r="H563" s="325">
        <f>+F544</f>
        <v>9.8019219169096887E-3</v>
      </c>
      <c r="I563" s="158">
        <v>0</v>
      </c>
      <c r="J563" s="158">
        <v>0</v>
      </c>
      <c r="K563" s="326">
        <v>0</v>
      </c>
      <c r="L563" s="158"/>
      <c r="M563" s="328" t="s">
        <v>197</v>
      </c>
      <c r="N563" s="159" t="s">
        <v>204</v>
      </c>
      <c r="O563" s="353">
        <f>-H544</f>
        <v>6.0983406482330998E-6</v>
      </c>
    </row>
    <row r="564" spans="2:15" x14ac:dyDescent="0.25">
      <c r="B564" s="347"/>
      <c r="C564" s="158">
        <v>4</v>
      </c>
      <c r="D564" s="157">
        <v>0</v>
      </c>
      <c r="E564" s="325">
        <f>+F545</f>
        <v>6.7209301189128361E-3</v>
      </c>
      <c r="F564" s="325">
        <f>+G546</f>
        <v>-8.4606522405599044E-3</v>
      </c>
      <c r="G564" s="325">
        <f>+F546</f>
        <v>1.7397221216470676E-3</v>
      </c>
      <c r="H564" s="158">
        <v>0</v>
      </c>
      <c r="I564" s="158">
        <v>0</v>
      </c>
      <c r="J564" s="158">
        <v>0</v>
      </c>
      <c r="K564" s="326">
        <v>0</v>
      </c>
      <c r="L564" s="158"/>
      <c r="M564" s="328" t="s">
        <v>198</v>
      </c>
      <c r="N564" s="159" t="s">
        <v>204</v>
      </c>
      <c r="O564" s="353">
        <f>-H546</f>
        <v>1.0494747130509151E-7</v>
      </c>
    </row>
    <row r="565" spans="2:15" x14ac:dyDescent="0.25">
      <c r="B565" s="347"/>
      <c r="C565" s="158">
        <v>5</v>
      </c>
      <c r="D565" s="157">
        <v>0</v>
      </c>
      <c r="E565" s="158">
        <v>0</v>
      </c>
      <c r="F565" s="325">
        <f>+F547</f>
        <v>1.7397221216470676E-3</v>
      </c>
      <c r="G565" s="325">
        <f>+G548</f>
        <v>-3.5259725701735577E-3</v>
      </c>
      <c r="H565" s="325">
        <f>+F548</f>
        <v>1.7862504485264901E-3</v>
      </c>
      <c r="I565" s="158">
        <v>0</v>
      </c>
      <c r="J565" s="158">
        <v>0</v>
      </c>
      <c r="K565" s="326">
        <v>0</v>
      </c>
      <c r="L565" s="158"/>
      <c r="M565" s="328" t="s">
        <v>199</v>
      </c>
      <c r="N565" s="159" t="s">
        <v>204</v>
      </c>
      <c r="O565" s="353">
        <f>-H548</f>
        <v>-8.0606731749002097E-8</v>
      </c>
    </row>
    <row r="566" spans="2:15" x14ac:dyDescent="0.25">
      <c r="B566" s="347"/>
      <c r="C566" s="158">
        <v>6</v>
      </c>
      <c r="D566" s="157">
        <v>0</v>
      </c>
      <c r="E566" s="325">
        <f>+F549</f>
        <v>9.8019219169096887E-3</v>
      </c>
      <c r="F566" s="158">
        <v>0</v>
      </c>
      <c r="G566" s="325">
        <f>+F550</f>
        <v>1.7862504485264901E-3</v>
      </c>
      <c r="H566" s="325">
        <f>+G552</f>
        <v>-1.7891597457867191E-2</v>
      </c>
      <c r="I566" s="325">
        <f>+F551</f>
        <v>1.3065032182867145E-3</v>
      </c>
      <c r="J566" s="158">
        <v>0</v>
      </c>
      <c r="K566" s="327">
        <f>+F552</f>
        <v>4.9969218741442974E-3</v>
      </c>
      <c r="L566" s="158"/>
      <c r="M566" s="328" t="s">
        <v>200</v>
      </c>
      <c r="N566" s="159" t="s">
        <v>204</v>
      </c>
      <c r="O566" s="353">
        <f>-H552</f>
        <v>-7.4074885581511263E-4</v>
      </c>
    </row>
    <row r="567" spans="2:15" x14ac:dyDescent="0.25">
      <c r="B567" s="347"/>
      <c r="C567" s="158">
        <v>7</v>
      </c>
      <c r="D567" s="157">
        <v>0</v>
      </c>
      <c r="E567" s="158">
        <v>0</v>
      </c>
      <c r="F567" s="158">
        <v>0</v>
      </c>
      <c r="G567" s="158">
        <v>0</v>
      </c>
      <c r="H567" s="325">
        <f>+F553</f>
        <v>1.3065032182867145E-3</v>
      </c>
      <c r="I567" s="325">
        <f>+G554</f>
        <v>-4.2629111339648551E-3</v>
      </c>
      <c r="J567" s="325">
        <f>+F554</f>
        <v>2.9564079156781408E-3</v>
      </c>
      <c r="K567" s="326">
        <v>0</v>
      </c>
      <c r="L567" s="158"/>
      <c r="M567" s="328" t="s">
        <v>201</v>
      </c>
      <c r="N567" s="159" t="s">
        <v>204</v>
      </c>
      <c r="O567" s="353">
        <f>-H554</f>
        <v>1.8558936977521806E-3</v>
      </c>
    </row>
    <row r="568" spans="2:15" x14ac:dyDescent="0.25">
      <c r="B568" s="347"/>
      <c r="C568" s="158">
        <v>8</v>
      </c>
      <c r="D568" s="157">
        <v>0</v>
      </c>
      <c r="E568" s="158">
        <v>0</v>
      </c>
      <c r="F568" s="158">
        <v>0</v>
      </c>
      <c r="G568" s="158">
        <v>0</v>
      </c>
      <c r="H568" s="158">
        <v>0</v>
      </c>
      <c r="I568" s="325">
        <f>+F555</f>
        <v>2.9564079156781408E-3</v>
      </c>
      <c r="J568" s="325">
        <f>+G556</f>
        <v>-4.4813362429689182E-3</v>
      </c>
      <c r="K568" s="327">
        <f>+F556</f>
        <v>1.5249283272907779E-3</v>
      </c>
      <c r="L568" s="158"/>
      <c r="M568" s="328" t="s">
        <v>202</v>
      </c>
      <c r="N568" s="159" t="s">
        <v>204</v>
      </c>
      <c r="O568" s="353">
        <f>-H556</f>
        <v>-1.1181016056709223E-3</v>
      </c>
    </row>
    <row r="569" spans="2:15" x14ac:dyDescent="0.25">
      <c r="B569" s="347"/>
      <c r="C569" s="158">
        <v>9</v>
      </c>
      <c r="D569" s="157">
        <v>0</v>
      </c>
      <c r="E569" s="158">
        <v>0</v>
      </c>
      <c r="F569" s="158">
        <v>0</v>
      </c>
      <c r="G569" s="158">
        <v>0</v>
      </c>
      <c r="H569" s="325">
        <f>+F557</f>
        <v>4.9969218741442974E-3</v>
      </c>
      <c r="I569" s="158">
        <v>0</v>
      </c>
      <c r="J569" s="325">
        <f>+F558</f>
        <v>1.5249283272907779E-3</v>
      </c>
      <c r="K569" s="327">
        <f>+G559</f>
        <v>-7.9810578604160767E-3</v>
      </c>
      <c r="L569" s="158"/>
      <c r="M569" s="328" t="s">
        <v>203</v>
      </c>
      <c r="N569" s="159" t="s">
        <v>204</v>
      </c>
      <c r="O569" s="353">
        <f>-H559</f>
        <v>-3.1843078342605122E-6</v>
      </c>
    </row>
    <row r="570" spans="2:15" x14ac:dyDescent="0.25">
      <c r="B570" s="347"/>
      <c r="C570" s="158"/>
      <c r="D570" s="158"/>
      <c r="E570" s="158"/>
      <c r="F570" s="158"/>
      <c r="G570" s="158"/>
      <c r="H570" s="158"/>
      <c r="I570" s="158"/>
      <c r="J570" s="158"/>
      <c r="K570" s="158"/>
      <c r="L570" s="158"/>
      <c r="M570" s="158"/>
      <c r="N570" s="158"/>
      <c r="O570" s="346"/>
    </row>
    <row r="571" spans="2:15" x14ac:dyDescent="0.25">
      <c r="B571" s="347"/>
      <c r="C571" s="158"/>
      <c r="D571" s="329">
        <f t="array" ref="D571:K578">+MINVERSE(D562:K569)</f>
        <v>-391.93978137086987</v>
      </c>
      <c r="E571" s="330">
        <v>-291.7031186907721</v>
      </c>
      <c r="F571" s="330">
        <v>-288.37217492073086</v>
      </c>
      <c r="G571" s="330">
        <v>-275.50400475153145</v>
      </c>
      <c r="H571" s="330">
        <v>-262.97102522061374</v>
      </c>
      <c r="I571" s="330">
        <v>-239.20645571485178</v>
      </c>
      <c r="J571" s="330">
        <v>-228.7043574165003</v>
      </c>
      <c r="K571" s="331">
        <v>-208.34373719270408</v>
      </c>
      <c r="L571" s="158"/>
      <c r="M571" s="159" t="s">
        <v>196</v>
      </c>
      <c r="N571" s="159" t="s">
        <v>204</v>
      </c>
      <c r="O571" s="360">
        <f t="array" ref="O571:O578">+MMULT(D571:K578,O562:O569)</f>
        <v>5.4371155553193705E-3</v>
      </c>
    </row>
    <row r="572" spans="2:15" x14ac:dyDescent="0.25">
      <c r="B572" s="347"/>
      <c r="C572" s="158"/>
      <c r="D572" s="332">
        <v>-291.7031186907721</v>
      </c>
      <c r="E572" s="158">
        <v>-462.48804835853764</v>
      </c>
      <c r="F572" s="158">
        <v>-457.20691975657888</v>
      </c>
      <c r="G572" s="158">
        <v>-436.80475561719743</v>
      </c>
      <c r="H572" s="158">
        <v>-416.93402790819334</v>
      </c>
      <c r="I572" s="158">
        <v>-379.25589330294844</v>
      </c>
      <c r="J572" s="158">
        <v>-362.60507733816269</v>
      </c>
      <c r="K572" s="333">
        <v>-330.32381976047066</v>
      </c>
      <c r="L572" s="158"/>
      <c r="M572" s="159" t="s">
        <v>197</v>
      </c>
      <c r="N572" s="159" t="s">
        <v>204</v>
      </c>
      <c r="O572" s="360">
        <v>8.6269691887319658E-3</v>
      </c>
    </row>
    <row r="573" spans="2:15" x14ac:dyDescent="0.25">
      <c r="B573" s="347"/>
      <c r="C573" s="158"/>
      <c r="D573" s="332">
        <v>-288.37217492073091</v>
      </c>
      <c r="E573" s="158">
        <v>-457.20691975657894</v>
      </c>
      <c r="F573" s="158">
        <v>-584.67084076200717</v>
      </c>
      <c r="G573" s="158">
        <v>-502.28762998567964</v>
      </c>
      <c r="H573" s="158">
        <v>-422.05034055175923</v>
      </c>
      <c r="I573" s="158">
        <v>-383.90984714736823</v>
      </c>
      <c r="J573" s="158">
        <v>-367.05470441972801</v>
      </c>
      <c r="K573" s="333">
        <v>-334.37731461189975</v>
      </c>
      <c r="L573" s="158"/>
      <c r="M573" s="159" t="s">
        <v>198</v>
      </c>
      <c r="N573" s="159" t="s">
        <v>204</v>
      </c>
      <c r="O573" s="360">
        <v>8.7918447904187687E-3</v>
      </c>
    </row>
    <row r="574" spans="2:15" x14ac:dyDescent="0.25">
      <c r="B574" s="347"/>
      <c r="C574" s="158"/>
      <c r="D574" s="332">
        <v>-275.50400475153151</v>
      </c>
      <c r="E574" s="158">
        <v>-436.80475561719754</v>
      </c>
      <c r="F574" s="158">
        <v>-502.28762998567959</v>
      </c>
      <c r="G574" s="158">
        <v>-755.26241092336807</v>
      </c>
      <c r="H574" s="158">
        <v>-441.81578430628343</v>
      </c>
      <c r="I574" s="158">
        <v>-401.88909692283113</v>
      </c>
      <c r="J574" s="158">
        <v>-384.24459486160509</v>
      </c>
      <c r="K574" s="333">
        <v>-350.0368589120182</v>
      </c>
      <c r="L574" s="158"/>
      <c r="M574" s="159" t="s">
        <v>199</v>
      </c>
      <c r="N574" s="159" t="s">
        <v>204</v>
      </c>
      <c r="O574" s="360">
        <v>9.4891198629508278E-3</v>
      </c>
    </row>
    <row r="575" spans="2:15" x14ac:dyDescent="0.25">
      <c r="B575" s="347"/>
      <c r="C575" s="158"/>
      <c r="D575" s="332">
        <v>-262.97102522061374</v>
      </c>
      <c r="E575" s="158">
        <v>-416.9340279081934</v>
      </c>
      <c r="F575" s="158">
        <v>-422.05034055175918</v>
      </c>
      <c r="G575" s="158">
        <v>-441.81578430628326</v>
      </c>
      <c r="H575" s="158">
        <v>-461.06637694981913</v>
      </c>
      <c r="I575" s="158">
        <v>-419.4000224432661</v>
      </c>
      <c r="J575" s="158">
        <v>-400.98672231360518</v>
      </c>
      <c r="K575" s="333">
        <v>-365.28850274298355</v>
      </c>
      <c r="L575" s="158"/>
      <c r="M575" s="159" t="s">
        <v>200</v>
      </c>
      <c r="N575" s="159" t="s">
        <v>204</v>
      </c>
      <c r="O575" s="360">
        <v>1.0123106064461256E-2</v>
      </c>
    </row>
    <row r="576" spans="2:15" x14ac:dyDescent="0.25">
      <c r="B576" s="350"/>
      <c r="C576" s="142"/>
      <c r="D576" s="334">
        <v>-239.20645571485187</v>
      </c>
      <c r="E576" s="142">
        <v>-379.25589330294855</v>
      </c>
      <c r="F576" s="142">
        <v>-383.90984714736823</v>
      </c>
      <c r="G576" s="142">
        <v>-401.88909692283113</v>
      </c>
      <c r="H576" s="142">
        <v>-419.40002244326621</v>
      </c>
      <c r="I576" s="142">
        <v>-840.8689990877474</v>
      </c>
      <c r="J576" s="142">
        <v>-688.87731241182223</v>
      </c>
      <c r="K576" s="335">
        <v>-394.20810234848631</v>
      </c>
      <c r="L576" s="142"/>
      <c r="M576" s="159" t="s">
        <v>201</v>
      </c>
      <c r="N576" s="159" t="s">
        <v>204</v>
      </c>
      <c r="O576" s="361">
        <v>-0.48072876481998983</v>
      </c>
    </row>
    <row r="577" spans="2:15" x14ac:dyDescent="0.25">
      <c r="B577" s="350"/>
      <c r="C577" s="142"/>
      <c r="D577" s="334">
        <v>-228.70435741650039</v>
      </c>
      <c r="E577" s="142">
        <v>-362.60507733816274</v>
      </c>
      <c r="F577" s="142">
        <v>-367.05470441972807</v>
      </c>
      <c r="G577" s="142">
        <v>-384.24459486160504</v>
      </c>
      <c r="H577" s="142">
        <v>-400.98672231360524</v>
      </c>
      <c r="I577" s="142">
        <v>-688.87731241182223</v>
      </c>
      <c r="J577" s="142">
        <v>-816.10264572361746</v>
      </c>
      <c r="K577" s="335">
        <v>-406.98832450787859</v>
      </c>
      <c r="L577" s="142"/>
      <c r="M577" s="159" t="s">
        <v>202</v>
      </c>
      <c r="N577" s="159" t="s">
        <v>204</v>
      </c>
      <c r="O577" s="361">
        <v>-6.9894338928194147E-2</v>
      </c>
    </row>
    <row r="578" spans="2:15" x14ac:dyDescent="0.25">
      <c r="B578" s="350"/>
      <c r="C578" s="142"/>
      <c r="D578" s="336">
        <v>-208.34373719270414</v>
      </c>
      <c r="E578" s="337">
        <v>-330.32381976047071</v>
      </c>
      <c r="F578" s="337">
        <v>-334.37731461189975</v>
      </c>
      <c r="G578" s="337">
        <v>-350.03685891201815</v>
      </c>
      <c r="H578" s="337">
        <v>-365.28850274298361</v>
      </c>
      <c r="I578" s="337">
        <v>-394.20810234848636</v>
      </c>
      <c r="J578" s="337">
        <v>-406.98832450787859</v>
      </c>
      <c r="K578" s="338">
        <v>-431.76558733391539</v>
      </c>
      <c r="L578" s="142"/>
      <c r="M578" s="159" t="s">
        <v>203</v>
      </c>
      <c r="N578" s="159" t="s">
        <v>204</v>
      </c>
      <c r="O578" s="361">
        <v>-6.6175662813780164E-3</v>
      </c>
    </row>
    <row r="579" spans="2:15" x14ac:dyDescent="0.25">
      <c r="B579" s="350"/>
      <c r="C579" s="142"/>
      <c r="D579" s="142"/>
      <c r="E579" s="142"/>
      <c r="F579" s="142"/>
      <c r="G579" s="142"/>
      <c r="H579" s="142"/>
      <c r="I579" s="142"/>
      <c r="J579" s="142"/>
      <c r="K579" s="142"/>
      <c r="L579" s="142"/>
      <c r="M579" s="142"/>
      <c r="N579" s="159"/>
      <c r="O579" s="345"/>
    </row>
    <row r="580" spans="2:15" x14ac:dyDescent="0.25">
      <c r="B580" s="347"/>
      <c r="C580" s="158"/>
      <c r="D580" s="158"/>
      <c r="E580" s="158"/>
      <c r="F580" s="158"/>
      <c r="G580" s="158"/>
      <c r="H580" s="158"/>
      <c r="I580" s="158"/>
      <c r="J580" s="158"/>
      <c r="K580" s="158"/>
      <c r="L580" s="158"/>
      <c r="M580" s="159" t="s">
        <v>205</v>
      </c>
      <c r="N580" s="159" t="s">
        <v>204</v>
      </c>
      <c r="O580" s="354">
        <f t="shared" ref="O580:O587" si="70">+O515+O571</f>
        <v>336.46800630709248</v>
      </c>
    </row>
    <row r="581" spans="2:15" x14ac:dyDescent="0.25">
      <c r="B581" s="347"/>
      <c r="C581" s="158"/>
      <c r="D581" s="158"/>
      <c r="E581" s="158"/>
      <c r="F581" s="158"/>
      <c r="G581" s="158"/>
      <c r="H581" s="158"/>
      <c r="I581" s="158"/>
      <c r="J581" s="158"/>
      <c r="K581" s="158"/>
      <c r="L581" s="158"/>
      <c r="M581" s="159" t="s">
        <v>206</v>
      </c>
      <c r="N581" s="159" t="s">
        <v>204</v>
      </c>
      <c r="O581" s="354">
        <f t="shared" si="70"/>
        <v>335.30184630381603</v>
      </c>
    </row>
    <row r="582" spans="2:15" x14ac:dyDescent="0.25">
      <c r="B582" s="347"/>
      <c r="C582" s="158"/>
      <c r="D582" s="158"/>
      <c r="E582" s="158"/>
      <c r="F582" s="158"/>
      <c r="G582" s="158"/>
      <c r="H582" s="158"/>
      <c r="I582" s="158"/>
      <c r="J582" s="158"/>
      <c r="K582" s="158"/>
      <c r="L582" s="158"/>
      <c r="M582" s="159" t="s">
        <v>207</v>
      </c>
      <c r="N582" s="159" t="s">
        <v>204</v>
      </c>
      <c r="O582" s="354">
        <f t="shared" si="70"/>
        <v>335.10917670091021</v>
      </c>
    </row>
    <row r="583" spans="2:15" x14ac:dyDescent="0.25">
      <c r="B583" s="347"/>
      <c r="C583" s="158"/>
      <c r="D583" s="158"/>
      <c r="E583" s="158"/>
      <c r="F583" s="158"/>
      <c r="G583" s="158"/>
      <c r="H583" s="158"/>
      <c r="I583" s="158"/>
      <c r="J583" s="158"/>
      <c r="K583" s="158"/>
      <c r="L583" s="158"/>
      <c r="M583" s="159" t="s">
        <v>208</v>
      </c>
      <c r="N583" s="159" t="s">
        <v>204</v>
      </c>
      <c r="O583" s="354">
        <f t="shared" si="70"/>
        <v>334.91094592649978</v>
      </c>
    </row>
    <row r="584" spans="2:15" x14ac:dyDescent="0.25">
      <c r="B584" s="347"/>
      <c r="C584" s="158"/>
      <c r="D584" s="158"/>
      <c r="E584" s="158"/>
      <c r="F584" s="158"/>
      <c r="G584" s="158"/>
      <c r="H584" s="158"/>
      <c r="I584" s="158"/>
      <c r="J584" s="158"/>
      <c r="K584" s="158"/>
      <c r="L584" s="158"/>
      <c r="M584" s="159" t="s">
        <v>209</v>
      </c>
      <c r="N584" s="159" t="s">
        <v>204</v>
      </c>
      <c r="O584" s="354">
        <f t="shared" si="70"/>
        <v>335.26369222460193</v>
      </c>
    </row>
    <row r="585" spans="2:15" x14ac:dyDescent="0.25">
      <c r="B585" s="347"/>
      <c r="C585" s="158"/>
      <c r="D585" s="158"/>
      <c r="E585" s="158"/>
      <c r="F585" s="158"/>
      <c r="G585" s="158"/>
      <c r="H585" s="158"/>
      <c r="I585" s="158"/>
      <c r="J585" s="158"/>
      <c r="K585" s="158"/>
      <c r="L585" s="158"/>
      <c r="M585" s="159" t="s">
        <v>210</v>
      </c>
      <c r="N585" s="159" t="s">
        <v>204</v>
      </c>
      <c r="O585" s="354">
        <f t="shared" si="70"/>
        <v>334.96362981875228</v>
      </c>
    </row>
    <row r="586" spans="2:15" x14ac:dyDescent="0.25">
      <c r="B586" s="347"/>
      <c r="C586" s="158"/>
      <c r="D586" s="158"/>
      <c r="E586" s="158"/>
      <c r="F586" s="158"/>
      <c r="G586" s="158"/>
      <c r="H586" s="158"/>
      <c r="I586" s="158"/>
      <c r="J586" s="158"/>
      <c r="K586" s="158"/>
      <c r="L586" s="158"/>
      <c r="M586" s="159" t="s">
        <v>211</v>
      </c>
      <c r="N586" s="159" t="s">
        <v>204</v>
      </c>
      <c r="O586" s="354">
        <f t="shared" si="70"/>
        <v>335.27851003031242</v>
      </c>
    </row>
    <row r="587" spans="2:15" ht="15.75" thickBot="1" x14ac:dyDescent="0.3">
      <c r="B587" s="355"/>
      <c r="C587" s="356"/>
      <c r="D587" s="356"/>
      <c r="E587" s="356"/>
      <c r="F587" s="356"/>
      <c r="G587" s="356"/>
      <c r="H587" s="356"/>
      <c r="I587" s="356"/>
      <c r="J587" s="356"/>
      <c r="K587" s="356"/>
      <c r="L587" s="356"/>
      <c r="M587" s="351" t="s">
        <v>212</v>
      </c>
      <c r="N587" s="351" t="s">
        <v>204</v>
      </c>
      <c r="O587" s="357">
        <f t="shared" si="70"/>
        <v>335.77155847964315</v>
      </c>
    </row>
    <row r="588" spans="2:15" ht="15.75" thickTop="1" x14ac:dyDescent="0.25"/>
    <row r="589" spans="2:15" ht="15.75" thickBot="1" x14ac:dyDescent="0.3"/>
    <row r="590" spans="2:15" ht="16.5" thickBot="1" x14ac:dyDescent="0.35">
      <c r="B590" s="358">
        <f>+B525+1</f>
        <v>10</v>
      </c>
    </row>
    <row r="591" spans="2:15" ht="15.75" thickTop="1" x14ac:dyDescent="0.25">
      <c r="B591" s="339" t="s">
        <v>174</v>
      </c>
      <c r="C591" s="340" t="s">
        <v>78</v>
      </c>
      <c r="D591" s="340" t="s">
        <v>115</v>
      </c>
      <c r="E591" s="340" t="s">
        <v>154</v>
      </c>
      <c r="F591" s="340" t="s">
        <v>155</v>
      </c>
      <c r="G591" s="340" t="s">
        <v>156</v>
      </c>
      <c r="H591" s="340" t="s">
        <v>157</v>
      </c>
      <c r="I591" s="340" t="s">
        <v>175</v>
      </c>
      <c r="J591" s="340" t="s">
        <v>177</v>
      </c>
      <c r="K591" s="340" t="s">
        <v>176</v>
      </c>
      <c r="L591" s="341"/>
      <c r="M591" s="341"/>
      <c r="N591" s="341"/>
      <c r="O591" s="352"/>
    </row>
    <row r="592" spans="2:15" x14ac:dyDescent="0.25">
      <c r="B592" s="342" t="s">
        <v>178</v>
      </c>
      <c r="C592" s="161">
        <v>310.83</v>
      </c>
      <c r="D592" s="343">
        <f>110/1000</f>
        <v>0.11</v>
      </c>
      <c r="E592" s="158">
        <f>+PI()*D592^2/4</f>
        <v>9.5033177771091243E-3</v>
      </c>
      <c r="F592" s="161">
        <v>339.29610096713299</v>
      </c>
      <c r="G592" s="161">
        <f t="shared" ref="G592:G599" si="71">+O580</f>
        <v>336.46800630709248</v>
      </c>
      <c r="H592" s="164">
        <f>+ABS(F592-G592)</f>
        <v>2.8280946600405059</v>
      </c>
      <c r="I592" s="344">
        <f>-2*E592*SQRT(2*9.81*D592*H592/C592)*LOG10(($B$2/(3.7*D592))+((2.51*$B$3*SQRT(C592))/(SQRT(2*9.81*D592^3*H592))))</f>
        <v>1.0052486509709045E-2</v>
      </c>
      <c r="J592" s="158">
        <f>(H592/I592^2)*2*9.81*E592^2</f>
        <v>49.590267419670454</v>
      </c>
      <c r="K592" s="325">
        <f>0.5*SQRT(2*9.81)*E592/(SQRT(J592*H592))</f>
        <v>1.7772542503165481E-3</v>
      </c>
      <c r="L592" s="158"/>
      <c r="M592" s="158"/>
      <c r="N592" s="158"/>
      <c r="O592" s="346"/>
    </row>
    <row r="593" spans="2:15" x14ac:dyDescent="0.25">
      <c r="B593" s="342" t="s">
        <v>138</v>
      </c>
      <c r="C593" s="161">
        <v>240.22</v>
      </c>
      <c r="D593" s="343">
        <f>110/1000</f>
        <v>0.11</v>
      </c>
      <c r="E593" s="158">
        <f t="shared" ref="E593:E599" si="72">+PI()*D593^2/4</f>
        <v>9.5033177771091243E-3</v>
      </c>
      <c r="F593" s="161">
        <f>+G592</f>
        <v>336.46800630709248</v>
      </c>
      <c r="G593" s="161">
        <f t="shared" si="71"/>
        <v>335.30184630381603</v>
      </c>
      <c r="H593" s="164">
        <f t="shared" ref="H593:H602" si="73">+ABS(F593-G593)</f>
        <v>1.1661600032764454</v>
      </c>
      <c r="I593" s="344">
        <f>-2*E593*SQRT(2*9.81*D593*H593/C593)*LOG10(($B$2/(3.7*D593))+((2.51*$B$3*SQRT(C593))/(SQRT(2*9.81*D593^3*H593))))</f>
        <v>7.0824356271780662E-3</v>
      </c>
      <c r="J593" s="158">
        <f t="shared" ref="J593:J602" si="74">(H593/I593^2)*2*9.81*E593^2</f>
        <v>41.194797908496419</v>
      </c>
      <c r="K593" s="325">
        <f>0.5*SQRT(2*9.81)*E593/(SQRT(J593*H593))</f>
        <v>3.0366483189610523E-3</v>
      </c>
      <c r="L593" s="158"/>
      <c r="M593" s="158"/>
      <c r="N593" s="158"/>
      <c r="O593" s="346"/>
    </row>
    <row r="594" spans="2:15" x14ac:dyDescent="0.25">
      <c r="B594" s="342" t="s">
        <v>139</v>
      </c>
      <c r="C594" s="161">
        <v>237.3</v>
      </c>
      <c r="D594" s="343">
        <f>110/1000</f>
        <v>0.11</v>
      </c>
      <c r="E594" s="158">
        <f t="shared" si="72"/>
        <v>9.5033177771091243E-3</v>
      </c>
      <c r="F594" s="161">
        <f t="shared" ref="F594:F599" si="75">+G593</f>
        <v>335.30184630381603</v>
      </c>
      <c r="G594" s="161">
        <f t="shared" si="71"/>
        <v>335.10917670091021</v>
      </c>
      <c r="H594" s="164">
        <f t="shared" si="73"/>
        <v>0.19266960290582347</v>
      </c>
      <c r="I594" s="344">
        <f t="shared" ref="I594:I602" si="76">-2*E594*SQRT(2*9.81*D594*H594/C594)*LOG10(($B$2/(3.7*D594))+((2.51*$B$3*SQRT(C594))/(SQRT(2*9.81*D594^3*H594))))</f>
        <v>2.5907989560076802E-3</v>
      </c>
      <c r="J594" s="158">
        <f t="shared" si="74"/>
        <v>50.862216475164132</v>
      </c>
      <c r="K594" s="325">
        <f t="shared" ref="K594:K602" si="77">0.5*SQRT(2*9.81)*E594/(SQRT(J594*H594))</f>
        <v>6.7234242374861215E-3</v>
      </c>
      <c r="L594" s="158"/>
      <c r="M594" s="158"/>
      <c r="N594" s="158"/>
      <c r="O594" s="346"/>
    </row>
    <row r="595" spans="2:15" x14ac:dyDescent="0.25">
      <c r="B595" s="342" t="s">
        <v>117</v>
      </c>
      <c r="C595" s="159">
        <v>401.35</v>
      </c>
      <c r="D595" s="343">
        <f>75/1000</f>
        <v>7.4999999999999997E-2</v>
      </c>
      <c r="E595" s="158">
        <f t="shared" si="72"/>
        <v>4.4178646691106467E-3</v>
      </c>
      <c r="F595" s="161">
        <f t="shared" si="75"/>
        <v>335.10917670091021</v>
      </c>
      <c r="G595" s="161">
        <f t="shared" si="71"/>
        <v>334.91094592649978</v>
      </c>
      <c r="H595" s="164">
        <f t="shared" si="73"/>
        <v>0.19823077441043324</v>
      </c>
      <c r="I595" s="344">
        <f t="shared" si="76"/>
        <v>6.9076408408868162E-4</v>
      </c>
      <c r="J595" s="158">
        <f t="shared" si="74"/>
        <v>159.08725921326831</v>
      </c>
      <c r="K595" s="325">
        <f t="shared" si="77"/>
        <v>1.7423230226061347E-3</v>
      </c>
      <c r="L595" s="158"/>
      <c r="M595" s="158"/>
      <c r="N595" s="158"/>
      <c r="O595" s="346"/>
    </row>
    <row r="596" spans="2:15" x14ac:dyDescent="0.25">
      <c r="B596" s="342" t="s">
        <v>118</v>
      </c>
      <c r="C596" s="159">
        <v>249.85</v>
      </c>
      <c r="D596" s="343">
        <f>75/1000</f>
        <v>7.4999999999999997E-2</v>
      </c>
      <c r="E596" s="158">
        <f t="shared" si="72"/>
        <v>4.4178646691106467E-3</v>
      </c>
      <c r="F596" s="161">
        <f t="shared" si="75"/>
        <v>334.91094592649978</v>
      </c>
      <c r="G596" s="161">
        <f t="shared" si="71"/>
        <v>335.26369222460193</v>
      </c>
      <c r="H596" s="164">
        <f t="shared" si="73"/>
        <v>0.35274629810214719</v>
      </c>
      <c r="I596" s="344">
        <f t="shared" si="76"/>
        <v>1.2592096783343935E-3</v>
      </c>
      <c r="J596" s="158">
        <f t="shared" si="74"/>
        <v>85.190305962524178</v>
      </c>
      <c r="K596" s="325">
        <f t="shared" si="77"/>
        <v>1.7848659009452677E-3</v>
      </c>
      <c r="L596" s="158"/>
      <c r="M596" s="158"/>
      <c r="N596" s="158"/>
      <c r="O596" s="346"/>
    </row>
    <row r="597" spans="2:15" x14ac:dyDescent="0.25">
      <c r="B597" s="342" t="s">
        <v>140</v>
      </c>
      <c r="C597" s="159">
        <v>298.01</v>
      </c>
      <c r="D597" s="343">
        <f>63/1000</f>
        <v>6.3E-2</v>
      </c>
      <c r="E597" s="158">
        <f t="shared" si="72"/>
        <v>3.1172453105244723E-3</v>
      </c>
      <c r="F597" s="161">
        <f t="shared" si="75"/>
        <v>335.26369222460193</v>
      </c>
      <c r="G597" s="161">
        <f t="shared" si="71"/>
        <v>334.96362981875228</v>
      </c>
      <c r="H597" s="164">
        <f t="shared" si="73"/>
        <v>0.30006240584964416</v>
      </c>
      <c r="I597" s="344">
        <f t="shared" si="76"/>
        <v>6.4672457917925176E-4</v>
      </c>
      <c r="J597" s="158">
        <f t="shared" si="74"/>
        <v>136.77723398207263</v>
      </c>
      <c r="K597" s="325">
        <f t="shared" si="77"/>
        <v>1.0776501263928971E-3</v>
      </c>
      <c r="L597" s="158"/>
      <c r="M597" s="158"/>
      <c r="N597" s="158"/>
      <c r="O597" s="346"/>
    </row>
    <row r="598" spans="2:15" x14ac:dyDescent="0.25">
      <c r="B598" s="342" t="s">
        <v>121</v>
      </c>
      <c r="C598" s="159">
        <v>119.71</v>
      </c>
      <c r="D598" s="343">
        <f>63/1000</f>
        <v>6.3E-2</v>
      </c>
      <c r="E598" s="158">
        <f t="shared" si="72"/>
        <v>3.1172453105244723E-3</v>
      </c>
      <c r="F598" s="161">
        <f t="shared" si="75"/>
        <v>334.96362981875228</v>
      </c>
      <c r="G598" s="161">
        <f t="shared" si="71"/>
        <v>335.27851003031242</v>
      </c>
      <c r="H598" s="164">
        <f t="shared" si="73"/>
        <v>0.31488021156013701</v>
      </c>
      <c r="I598" s="344">
        <f t="shared" si="76"/>
        <v>1.1188822301107964E-3</v>
      </c>
      <c r="J598" s="158">
        <f t="shared" si="74"/>
        <v>47.953198388721709</v>
      </c>
      <c r="K598" s="325">
        <f t="shared" si="77"/>
        <v>1.7766791767686359E-3</v>
      </c>
      <c r="L598" s="158"/>
      <c r="M598" s="158"/>
      <c r="N598" s="158"/>
      <c r="O598" s="346"/>
    </row>
    <row r="599" spans="2:15" x14ac:dyDescent="0.25">
      <c r="B599" s="342" t="s">
        <v>122</v>
      </c>
      <c r="C599" s="159">
        <v>283.68</v>
      </c>
      <c r="D599" s="343">
        <f>75/1000</f>
        <v>7.4999999999999997E-2</v>
      </c>
      <c r="E599" s="158">
        <f t="shared" si="72"/>
        <v>4.4178646691106467E-3</v>
      </c>
      <c r="F599" s="161">
        <f t="shared" si="75"/>
        <v>335.27851003031242</v>
      </c>
      <c r="G599" s="161">
        <f t="shared" si="71"/>
        <v>335.77155847964315</v>
      </c>
      <c r="H599" s="164">
        <f t="shared" si="73"/>
        <v>0.493048449330729</v>
      </c>
      <c r="I599" s="344">
        <f t="shared" si="76"/>
        <v>1.4171465369577291E-3</v>
      </c>
      <c r="J599" s="158">
        <f t="shared" si="74"/>
        <v>94.012130963852101</v>
      </c>
      <c r="K599" s="325">
        <f t="shared" si="77"/>
        <v>1.4371270601108109E-3</v>
      </c>
      <c r="L599" s="158"/>
      <c r="M599" s="158"/>
      <c r="N599" s="158"/>
      <c r="O599" s="346"/>
    </row>
    <row r="600" spans="2:15" x14ac:dyDescent="0.25">
      <c r="B600" s="342" t="s">
        <v>112</v>
      </c>
      <c r="C600" s="159">
        <v>401.36</v>
      </c>
      <c r="D600" s="343">
        <f>110/1000</f>
        <v>0.11</v>
      </c>
      <c r="E600" s="158">
        <f>+PI()*D600^2/4</f>
        <v>9.5033177771091243E-3</v>
      </c>
      <c r="F600" s="161">
        <f>+G593</f>
        <v>335.30184630381603</v>
      </c>
      <c r="G600" s="161">
        <f>+G596</f>
        <v>335.26369222460193</v>
      </c>
      <c r="H600" s="164">
        <f t="shared" si="73"/>
        <v>3.8154079214109515E-2</v>
      </c>
      <c r="I600" s="344">
        <f t="shared" si="76"/>
        <v>7.602220193607237E-4</v>
      </c>
      <c r="J600" s="158">
        <f t="shared" si="74"/>
        <v>116.97945519444986</v>
      </c>
      <c r="K600" s="325">
        <f t="shared" si="77"/>
        <v>9.9625260918312347E-3</v>
      </c>
      <c r="L600" s="158"/>
      <c r="M600" s="158"/>
      <c r="N600" s="158"/>
      <c r="O600" s="346"/>
    </row>
    <row r="601" spans="2:15" x14ac:dyDescent="0.25">
      <c r="B601" s="342" t="s">
        <v>113</v>
      </c>
      <c r="C601" s="159">
        <v>184.94</v>
      </c>
      <c r="D601" s="343">
        <f>110/1000</f>
        <v>0.11</v>
      </c>
      <c r="E601" s="158">
        <f>+PI()*D601^2/4</f>
        <v>9.5033177771091243E-3</v>
      </c>
      <c r="F601" s="161">
        <f>+G600</f>
        <v>335.26369222460193</v>
      </c>
      <c r="G601" s="161">
        <f>+G599</f>
        <v>335.77155847964315</v>
      </c>
      <c r="H601" s="164">
        <f t="shared" si="73"/>
        <v>0.50786625504122185</v>
      </c>
      <c r="I601" s="344">
        <f t="shared" si="76"/>
        <v>5.1483314424131581E-3</v>
      </c>
      <c r="J601" s="158">
        <f t="shared" si="74"/>
        <v>33.952039452104763</v>
      </c>
      <c r="K601" s="325">
        <f t="shared" si="77"/>
        <v>5.0685898022455591E-3</v>
      </c>
      <c r="L601" s="158"/>
      <c r="M601" s="158"/>
      <c r="N601" s="158"/>
      <c r="O601" s="346"/>
    </row>
    <row r="602" spans="2:15" x14ac:dyDescent="0.25">
      <c r="B602" s="342" t="s">
        <v>170</v>
      </c>
      <c r="C602" s="159">
        <v>372.26</v>
      </c>
      <c r="D602" s="343">
        <f>110/1000</f>
        <v>0.11</v>
      </c>
      <c r="E602" s="158">
        <f>+PI()*D602^2/4</f>
        <v>9.5033177771091243E-3</v>
      </c>
      <c r="F602" s="161">
        <f>+F592</f>
        <v>339.29610096713299</v>
      </c>
      <c r="G602" s="161">
        <f>+G601</f>
        <v>335.77155847964315</v>
      </c>
      <c r="H602" s="164">
        <f t="shared" si="73"/>
        <v>3.524542487489839</v>
      </c>
      <c r="I602" s="344">
        <f t="shared" si="76"/>
        <v>1.0277501835082858E-2</v>
      </c>
      <c r="J602" s="158">
        <f t="shared" si="74"/>
        <v>59.125813705167801</v>
      </c>
      <c r="K602" s="325">
        <f t="shared" si="77"/>
        <v>1.4579909125173351E-3</v>
      </c>
      <c r="L602" s="158"/>
      <c r="M602" s="158"/>
      <c r="N602" s="158"/>
      <c r="O602" s="346"/>
    </row>
    <row r="603" spans="2:15" x14ac:dyDescent="0.25">
      <c r="B603" s="347"/>
      <c r="C603" s="158"/>
      <c r="D603" s="158"/>
      <c r="E603" s="158"/>
      <c r="F603" s="158"/>
      <c r="G603" s="158"/>
      <c r="H603" s="158"/>
      <c r="I603" s="158"/>
      <c r="J603" s="158"/>
      <c r="K603" s="158"/>
      <c r="L603" s="158"/>
      <c r="M603" s="158"/>
      <c r="N603" s="158"/>
      <c r="O603" s="346"/>
    </row>
    <row r="604" spans="2:15" x14ac:dyDescent="0.25">
      <c r="B604" s="348" t="s">
        <v>151</v>
      </c>
      <c r="C604" s="159" t="s">
        <v>189</v>
      </c>
      <c r="D604" s="159" t="s">
        <v>174</v>
      </c>
      <c r="E604" s="159" t="s">
        <v>175</v>
      </c>
      <c r="F604" s="159" t="s">
        <v>176</v>
      </c>
      <c r="G604" s="159" t="s">
        <v>190</v>
      </c>
      <c r="H604" s="159" t="s">
        <v>95</v>
      </c>
      <c r="I604" s="158"/>
      <c r="J604" s="158"/>
      <c r="K604" s="158"/>
      <c r="L604" s="158"/>
      <c r="M604" s="158"/>
      <c r="N604" s="158"/>
      <c r="O604" s="346"/>
    </row>
    <row r="605" spans="2:15" x14ac:dyDescent="0.25">
      <c r="B605" s="342" t="s">
        <v>127</v>
      </c>
      <c r="C605" s="158">
        <f>-2.97/1000</f>
        <v>-2.97E-3</v>
      </c>
      <c r="D605" s="349" t="s">
        <v>191</v>
      </c>
      <c r="E605" s="325">
        <f>IF(O580&gt;F592,-I592,I592)</f>
        <v>1.0052486509709045E-2</v>
      </c>
      <c r="F605" s="325">
        <f>+K592</f>
        <v>1.7772542503165481E-3</v>
      </c>
      <c r="G605" s="158"/>
      <c r="H605" s="158"/>
      <c r="I605" s="325"/>
      <c r="J605" s="158"/>
      <c r="K605" s="325"/>
      <c r="L605" s="158"/>
      <c r="M605" s="158"/>
      <c r="N605" s="158"/>
      <c r="O605" s="346"/>
    </row>
    <row r="606" spans="2:15" x14ac:dyDescent="0.25">
      <c r="B606" s="347"/>
      <c r="C606" s="158"/>
      <c r="D606" s="349" t="s">
        <v>138</v>
      </c>
      <c r="E606" s="325">
        <f>IF(O580&gt;O581,-I593,I593)</f>
        <v>-7.0824356271780662E-3</v>
      </c>
      <c r="F606" s="325">
        <f>+K593</f>
        <v>3.0366483189610523E-3</v>
      </c>
      <c r="G606" s="325">
        <f>-SUM(F605:F606)</f>
        <v>-4.8139025692776009E-3</v>
      </c>
      <c r="H606" s="325">
        <f>+SUM(E605:E606)+C605</f>
        <v>5.0882530978988566E-8</v>
      </c>
      <c r="I606" s="325"/>
      <c r="J606" s="158"/>
      <c r="K606" s="325"/>
      <c r="L606" s="158"/>
      <c r="M606" s="158"/>
      <c r="N606" s="158"/>
      <c r="O606" s="346"/>
    </row>
    <row r="607" spans="2:15" x14ac:dyDescent="0.25">
      <c r="B607" s="342" t="s">
        <v>128</v>
      </c>
      <c r="C607" s="158">
        <f>-3.73/1000</f>
        <v>-3.7299999999999998E-3</v>
      </c>
      <c r="D607" s="349" t="s">
        <v>192</v>
      </c>
      <c r="E607" s="325">
        <f>IF(O581&gt;O580,-I593,I593)</f>
        <v>7.0824356271780662E-3</v>
      </c>
      <c r="F607" s="325">
        <f>+K593</f>
        <v>3.0366483189610523E-3</v>
      </c>
      <c r="G607" s="158"/>
      <c r="H607" s="158"/>
      <c r="I607" s="325"/>
      <c r="J607" s="359"/>
      <c r="K607" s="325"/>
      <c r="L607" s="158"/>
      <c r="M607" s="158"/>
      <c r="N607" s="158"/>
      <c r="O607" s="346"/>
    </row>
    <row r="608" spans="2:15" x14ac:dyDescent="0.25">
      <c r="B608" s="347"/>
      <c r="C608" s="158"/>
      <c r="D608" s="349" t="s">
        <v>139</v>
      </c>
      <c r="E608" s="325">
        <f>IF(O581&gt;O582,-I594,I594)</f>
        <v>-2.5907989560076802E-3</v>
      </c>
      <c r="F608" s="325">
        <f>+K594</f>
        <v>6.7234242374861215E-3</v>
      </c>
      <c r="G608" s="158"/>
      <c r="H608" s="158"/>
      <c r="I608" s="325"/>
      <c r="J608" s="158"/>
      <c r="K608" s="325"/>
      <c r="L608" s="158"/>
      <c r="M608" s="158"/>
      <c r="N608" s="158"/>
      <c r="O608" s="346"/>
    </row>
    <row r="609" spans="2:15" x14ac:dyDescent="0.25">
      <c r="B609" s="347"/>
      <c r="C609" s="158"/>
      <c r="D609" s="349" t="s">
        <v>112</v>
      </c>
      <c r="E609" s="325">
        <f>IF(O581&gt;O584,-I600,I600)</f>
        <v>-7.602220193607237E-4</v>
      </c>
      <c r="F609" s="325">
        <f>+K600</f>
        <v>9.9625260918312347E-3</v>
      </c>
      <c r="G609" s="325">
        <f>-SUM(F607:F609)</f>
        <v>-1.9722598648278411E-2</v>
      </c>
      <c r="H609" s="325">
        <f>+SUM(E607:E609)+C607</f>
        <v>1.4146518096625968E-6</v>
      </c>
      <c r="I609" s="325"/>
      <c r="J609" s="158"/>
      <c r="K609" s="325"/>
      <c r="L609" s="158"/>
      <c r="M609" s="158"/>
      <c r="N609" s="158"/>
      <c r="O609" s="346"/>
    </row>
    <row r="610" spans="2:15" x14ac:dyDescent="0.25">
      <c r="B610" s="342" t="s">
        <v>141</v>
      </c>
      <c r="C610" s="158">
        <f>-1.9/1000</f>
        <v>-1.9E-3</v>
      </c>
      <c r="D610" s="349" t="s">
        <v>193</v>
      </c>
      <c r="E610" s="325">
        <f>IF(O582&gt;O581,-I594,I594)</f>
        <v>2.5907989560076802E-3</v>
      </c>
      <c r="F610" s="325">
        <f>+K594</f>
        <v>6.7234242374861215E-3</v>
      </c>
      <c r="G610" s="158"/>
      <c r="H610" s="158"/>
      <c r="I610" s="325"/>
      <c r="J610" s="158"/>
      <c r="K610" s="325"/>
      <c r="L610" s="158"/>
      <c r="M610" s="158"/>
      <c r="N610" s="158"/>
      <c r="O610" s="346"/>
    </row>
    <row r="611" spans="2:15" x14ac:dyDescent="0.25">
      <c r="B611" s="347"/>
      <c r="C611" s="158"/>
      <c r="D611" s="349" t="s">
        <v>117</v>
      </c>
      <c r="E611" s="325">
        <f>IF(O582&gt;O583,-I595,I595)</f>
        <v>-6.9076408408868162E-4</v>
      </c>
      <c r="F611" s="325">
        <f>+K595</f>
        <v>1.7423230226061347E-3</v>
      </c>
      <c r="G611" s="325">
        <f>-SUM(F610:F611)</f>
        <v>-8.4657472600922559E-3</v>
      </c>
      <c r="H611" s="325">
        <f>+SUM(E610:E611)+C610</f>
        <v>3.4871918998475096E-8</v>
      </c>
      <c r="I611" s="325"/>
      <c r="J611" s="158"/>
      <c r="K611" s="325"/>
      <c r="L611" s="158"/>
      <c r="M611" s="158"/>
      <c r="N611" s="158"/>
      <c r="O611" s="346"/>
    </row>
    <row r="612" spans="2:15" x14ac:dyDescent="0.25">
      <c r="B612" s="342" t="s">
        <v>145</v>
      </c>
      <c r="C612" s="158">
        <f>-1.95/1000</f>
        <v>-1.9499999999999999E-3</v>
      </c>
      <c r="D612" s="349" t="s">
        <v>194</v>
      </c>
      <c r="E612" s="325">
        <f>IF(O583&gt;O582,-I595,I595)</f>
        <v>6.9076408408868162E-4</v>
      </c>
      <c r="F612" s="325">
        <f>+K595</f>
        <v>1.7423230226061347E-3</v>
      </c>
      <c r="G612" s="158"/>
      <c r="H612" s="158"/>
      <c r="I612" s="325"/>
      <c r="J612" s="158"/>
      <c r="K612" s="325"/>
      <c r="L612" s="158"/>
      <c r="M612" s="158"/>
      <c r="N612" s="158"/>
      <c r="O612" s="346"/>
    </row>
    <row r="613" spans="2:15" x14ac:dyDescent="0.25">
      <c r="B613" s="347"/>
      <c r="C613" s="158"/>
      <c r="D613" s="349" t="s">
        <v>118</v>
      </c>
      <c r="E613" s="325">
        <f>IF(O583&gt;O584,-I596,I596)</f>
        <v>1.2592096783343935E-3</v>
      </c>
      <c r="F613" s="325">
        <f>+K596</f>
        <v>1.7848659009452677E-3</v>
      </c>
      <c r="G613" s="325">
        <f>-SUM(F612:F613)</f>
        <v>-3.5271889235514026E-3</v>
      </c>
      <c r="H613" s="325">
        <f>+SUM(E612:E613)+C612</f>
        <v>-2.6237576924905553E-8</v>
      </c>
      <c r="I613" s="325"/>
      <c r="J613" s="158"/>
      <c r="K613" s="325"/>
      <c r="L613" s="158"/>
      <c r="M613" s="158"/>
      <c r="N613" s="158"/>
      <c r="O613" s="346"/>
    </row>
    <row r="614" spans="2:15" x14ac:dyDescent="0.25">
      <c r="B614" s="342" t="s">
        <v>146</v>
      </c>
      <c r="C614" s="158">
        <f>-4.52/1000</f>
        <v>-4.5199999999999997E-3</v>
      </c>
      <c r="D614" s="349" t="s">
        <v>119</v>
      </c>
      <c r="E614" s="325">
        <f>IF(O584&gt;O581,-I600,I600)</f>
        <v>7.602220193607237E-4</v>
      </c>
      <c r="F614" s="325">
        <f>+K600</f>
        <v>9.9625260918312347E-3</v>
      </c>
      <c r="G614" s="158"/>
      <c r="H614" s="158"/>
      <c r="I614" s="325"/>
      <c r="J614" s="158"/>
      <c r="K614" s="325"/>
      <c r="L614" s="158"/>
      <c r="M614" s="158"/>
      <c r="N614" s="158"/>
      <c r="O614" s="346"/>
    </row>
    <row r="615" spans="2:15" x14ac:dyDescent="0.25">
      <c r="B615" s="347"/>
      <c r="C615" s="158"/>
      <c r="D615" s="349" t="s">
        <v>167</v>
      </c>
      <c r="E615" s="325">
        <f>IF(O584&gt;O583,-I596,I596)</f>
        <v>-1.2592096783343935E-3</v>
      </c>
      <c r="F615" s="325">
        <f>+K596</f>
        <v>1.7848659009452677E-3</v>
      </c>
      <c r="G615" s="158"/>
      <c r="H615" s="158"/>
      <c r="I615" s="325"/>
      <c r="J615" s="158"/>
      <c r="K615" s="325"/>
      <c r="L615" s="158"/>
      <c r="M615" s="158"/>
      <c r="N615" s="158"/>
      <c r="O615" s="346"/>
    </row>
    <row r="616" spans="2:15" x14ac:dyDescent="0.25">
      <c r="B616" s="347"/>
      <c r="C616" s="158"/>
      <c r="D616" s="349" t="s">
        <v>140</v>
      </c>
      <c r="E616" s="325">
        <f>IF(O584&gt;O585,-I597,I597)</f>
        <v>-6.4672457917925176E-4</v>
      </c>
      <c r="F616" s="325">
        <f>+K597</f>
        <v>1.0776501263928971E-3</v>
      </c>
      <c r="G616" s="158"/>
      <c r="H616" s="158"/>
      <c r="I616" s="325"/>
      <c r="J616" s="158"/>
      <c r="K616" s="325"/>
      <c r="L616" s="158"/>
      <c r="M616" s="158"/>
      <c r="N616" s="158"/>
      <c r="O616" s="346"/>
    </row>
    <row r="617" spans="2:15" x14ac:dyDescent="0.25">
      <c r="B617" s="347"/>
      <c r="C617" s="158"/>
      <c r="D617" s="349" t="s">
        <v>113</v>
      </c>
      <c r="E617" s="325">
        <f>IF(O584&gt;O587,-I601,I601)</f>
        <v>5.1483314424131581E-3</v>
      </c>
      <c r="F617" s="325">
        <f>+K601</f>
        <v>5.0685898022455591E-3</v>
      </c>
      <c r="G617" s="325">
        <f>-SUM(F614:F617)</f>
        <v>-1.7893631921414958E-2</v>
      </c>
      <c r="H617" s="325">
        <f>+SUM(E614:E617)+C614</f>
        <v>-5.1738079573976359E-4</v>
      </c>
      <c r="I617" s="325"/>
      <c r="J617" s="158"/>
      <c r="K617" s="325"/>
      <c r="L617" s="158"/>
      <c r="M617" s="158"/>
      <c r="N617" s="158"/>
      <c r="O617" s="346"/>
    </row>
    <row r="618" spans="2:15" x14ac:dyDescent="0.25">
      <c r="B618" s="342" t="s">
        <v>147</v>
      </c>
      <c r="C618" s="158">
        <f>-0.79/1000</f>
        <v>-7.9000000000000001E-4</v>
      </c>
      <c r="D618" s="349" t="s">
        <v>195</v>
      </c>
      <c r="E618" s="325">
        <f>IF(O585&gt;O584,-I597,I597)</f>
        <v>6.4672457917925176E-4</v>
      </c>
      <c r="F618" s="325">
        <f>+K597</f>
        <v>1.0776501263928971E-3</v>
      </c>
      <c r="G618" s="158"/>
      <c r="H618" s="158"/>
      <c r="I618" s="325"/>
      <c r="J618" s="158"/>
      <c r="K618" s="325"/>
      <c r="L618" s="158"/>
      <c r="M618" s="158"/>
      <c r="N618" s="158"/>
      <c r="O618" s="346"/>
    </row>
    <row r="619" spans="2:15" x14ac:dyDescent="0.25">
      <c r="B619" s="347"/>
      <c r="C619" s="158"/>
      <c r="D619" s="349" t="s">
        <v>121</v>
      </c>
      <c r="E619" s="325">
        <f>IF(O585&gt;O586,-I598,I598)</f>
        <v>1.1188822301107964E-3</v>
      </c>
      <c r="F619" s="325">
        <f>+K598</f>
        <v>1.7766791767686359E-3</v>
      </c>
      <c r="G619" s="325">
        <f>-SUM(F618:F619)</f>
        <v>-2.8543293031615333E-3</v>
      </c>
      <c r="H619" s="325">
        <f>+SUM(E618:E619)+C618</f>
        <v>9.7560680929004802E-4</v>
      </c>
      <c r="I619" s="325"/>
      <c r="J619" s="158"/>
      <c r="K619" s="325"/>
      <c r="L619" s="158"/>
      <c r="M619" s="158"/>
      <c r="N619" s="158"/>
      <c r="O619" s="346"/>
    </row>
    <row r="620" spans="2:15" x14ac:dyDescent="0.25">
      <c r="B620" s="342" t="s">
        <v>148</v>
      </c>
      <c r="C620" s="158">
        <f>-0.76/1000</f>
        <v>-7.6000000000000004E-4</v>
      </c>
      <c r="D620" s="349" t="s">
        <v>169</v>
      </c>
      <c r="E620" s="325">
        <f>IF(O586&gt;O585,-I598,I598)</f>
        <v>-1.1188822301107964E-3</v>
      </c>
      <c r="F620" s="325">
        <f>+K598</f>
        <v>1.7766791767686359E-3</v>
      </c>
      <c r="G620" s="158"/>
      <c r="H620" s="158"/>
      <c r="I620" s="325"/>
      <c r="J620" s="158"/>
      <c r="K620" s="325"/>
      <c r="L620" s="158"/>
      <c r="M620" s="158"/>
      <c r="N620" s="158"/>
      <c r="O620" s="346"/>
    </row>
    <row r="621" spans="2:15" x14ac:dyDescent="0.25">
      <c r="B621" s="347"/>
      <c r="C621" s="158"/>
      <c r="D621" s="349" t="s">
        <v>122</v>
      </c>
      <c r="E621" s="325">
        <f>IF(O586&gt;O587,-I599,I599)</f>
        <v>1.4171465369577291E-3</v>
      </c>
      <c r="F621" s="325">
        <f>+K599</f>
        <v>1.4371270601108109E-3</v>
      </c>
      <c r="G621" s="325">
        <f>-SUM(F620:F621)</f>
        <v>-3.2138062368794471E-3</v>
      </c>
      <c r="H621" s="325">
        <f>+SUM(E620:E621)+C620</f>
        <v>-4.6173569315306729E-4</v>
      </c>
      <c r="I621" s="325"/>
      <c r="J621" s="158"/>
      <c r="K621" s="325"/>
      <c r="L621" s="158"/>
      <c r="M621" s="158"/>
      <c r="N621" s="158"/>
      <c r="O621" s="346"/>
    </row>
    <row r="622" spans="2:15" x14ac:dyDescent="0.25">
      <c r="B622" s="342" t="s">
        <v>142</v>
      </c>
      <c r="C622" s="158">
        <f>-3.71/1000</f>
        <v>-3.7099999999999998E-3</v>
      </c>
      <c r="D622" s="349" t="s">
        <v>168</v>
      </c>
      <c r="E622" s="325">
        <f>IF(O587&gt;O584,-I601,I601)</f>
        <v>-5.1483314424131581E-3</v>
      </c>
      <c r="F622" s="325">
        <f>+K601</f>
        <v>5.0685898022455591E-3</v>
      </c>
      <c r="G622" s="158"/>
      <c r="H622" s="158"/>
      <c r="I622" s="325"/>
      <c r="J622" s="158"/>
      <c r="K622" s="325"/>
      <c r="L622" s="158"/>
      <c r="M622" s="158"/>
      <c r="N622" s="158"/>
      <c r="O622" s="346"/>
    </row>
    <row r="623" spans="2:15" x14ac:dyDescent="0.25">
      <c r="B623" s="347"/>
      <c r="C623" s="158"/>
      <c r="D623" s="349" t="s">
        <v>171</v>
      </c>
      <c r="E623" s="325">
        <f>IF(O587&gt;O586,-I599,I599)</f>
        <v>-1.4171465369577291E-3</v>
      </c>
      <c r="F623" s="325">
        <f>+K599</f>
        <v>1.4371270601108109E-3</v>
      </c>
      <c r="G623" s="158"/>
      <c r="H623" s="158"/>
      <c r="I623" s="325"/>
      <c r="J623" s="158"/>
      <c r="K623" s="325"/>
      <c r="L623" s="158"/>
      <c r="M623" s="158"/>
      <c r="N623" s="158"/>
      <c r="O623" s="346"/>
    </row>
    <row r="624" spans="2:15" x14ac:dyDescent="0.25">
      <c r="B624" s="347"/>
      <c r="C624" s="158"/>
      <c r="D624" s="349" t="s">
        <v>114</v>
      </c>
      <c r="E624" s="325">
        <f>IF(O587&gt;F602,-I602,I602)</f>
        <v>1.0277501835082858E-2</v>
      </c>
      <c r="F624" s="325">
        <f>+K602</f>
        <v>1.4579909125173351E-3</v>
      </c>
      <c r="G624" s="325">
        <f>-SUM(F622:F624)</f>
        <v>-7.9637077748737056E-3</v>
      </c>
      <c r="H624" s="325">
        <f>+SUM(E622:E624)+C622</f>
        <v>2.0238557119712022E-6</v>
      </c>
      <c r="I624" s="325"/>
      <c r="J624" s="158"/>
      <c r="K624" s="325"/>
      <c r="L624" s="158"/>
      <c r="M624" s="158"/>
      <c r="N624" s="158"/>
      <c r="O624" s="346"/>
    </row>
    <row r="625" spans="2:15" x14ac:dyDescent="0.25">
      <c r="B625" s="347"/>
      <c r="C625" s="158"/>
      <c r="D625" s="158"/>
      <c r="E625" s="158"/>
      <c r="F625" s="158"/>
      <c r="G625" s="158"/>
      <c r="H625" s="158"/>
      <c r="I625" s="158"/>
      <c r="J625" s="158"/>
      <c r="K625" s="158"/>
      <c r="L625" s="158"/>
      <c r="M625" s="158"/>
      <c r="N625" s="158"/>
      <c r="O625" s="346"/>
    </row>
    <row r="626" spans="2:15" x14ac:dyDescent="0.25">
      <c r="B626" s="347"/>
      <c r="C626" s="158"/>
      <c r="D626" s="158">
        <v>2</v>
      </c>
      <c r="E626" s="158">
        <v>3</v>
      </c>
      <c r="F626" s="158">
        <v>4</v>
      </c>
      <c r="G626" s="158">
        <v>5</v>
      </c>
      <c r="H626" s="158">
        <v>6</v>
      </c>
      <c r="I626" s="158">
        <v>7</v>
      </c>
      <c r="J626" s="158">
        <v>8</v>
      </c>
      <c r="K626" s="158">
        <v>9</v>
      </c>
      <c r="L626" s="158"/>
      <c r="M626" s="158"/>
      <c r="N626" s="158"/>
      <c r="O626" s="346"/>
    </row>
    <row r="627" spans="2:15" x14ac:dyDescent="0.25">
      <c r="B627" s="347"/>
      <c r="C627" s="158">
        <v>2</v>
      </c>
      <c r="D627" s="324">
        <f>+G606</f>
        <v>-4.8139025692776009E-3</v>
      </c>
      <c r="E627" s="325">
        <f>+F606</f>
        <v>3.0366483189610523E-3</v>
      </c>
      <c r="F627" s="158">
        <v>0</v>
      </c>
      <c r="G627" s="158">
        <v>0</v>
      </c>
      <c r="H627" s="158">
        <v>0</v>
      </c>
      <c r="I627" s="158">
        <v>0</v>
      </c>
      <c r="J627" s="158">
        <v>0</v>
      </c>
      <c r="K627" s="326">
        <v>0</v>
      </c>
      <c r="L627" s="158"/>
      <c r="M627" s="328" t="s">
        <v>196</v>
      </c>
      <c r="N627" s="159" t="s">
        <v>204</v>
      </c>
      <c r="O627" s="353">
        <f>-H606</f>
        <v>-5.0882530978988566E-8</v>
      </c>
    </row>
    <row r="628" spans="2:15" x14ac:dyDescent="0.25">
      <c r="B628" s="347"/>
      <c r="C628" s="158">
        <v>3</v>
      </c>
      <c r="D628" s="324">
        <f>+F607</f>
        <v>3.0366483189610523E-3</v>
      </c>
      <c r="E628" s="325">
        <f>+G609</f>
        <v>-1.9722598648278411E-2</v>
      </c>
      <c r="F628" s="325">
        <f>+F608</f>
        <v>6.7234242374861215E-3</v>
      </c>
      <c r="G628" s="158">
        <v>0</v>
      </c>
      <c r="H628" s="325">
        <f>+F609</f>
        <v>9.9625260918312347E-3</v>
      </c>
      <c r="I628" s="158">
        <v>0</v>
      </c>
      <c r="J628" s="158">
        <v>0</v>
      </c>
      <c r="K628" s="326">
        <v>0</v>
      </c>
      <c r="L628" s="158"/>
      <c r="M628" s="328" t="s">
        <v>197</v>
      </c>
      <c r="N628" s="159" t="s">
        <v>204</v>
      </c>
      <c r="O628" s="353">
        <f>-H609</f>
        <v>-1.4146518096625968E-6</v>
      </c>
    </row>
    <row r="629" spans="2:15" x14ac:dyDescent="0.25">
      <c r="B629" s="347"/>
      <c r="C629" s="158">
        <v>4</v>
      </c>
      <c r="D629" s="157">
        <v>0</v>
      </c>
      <c r="E629" s="325">
        <f>+F610</f>
        <v>6.7234242374861215E-3</v>
      </c>
      <c r="F629" s="325">
        <f>+G611</f>
        <v>-8.4657472600922559E-3</v>
      </c>
      <c r="G629" s="325">
        <f>+F611</f>
        <v>1.7423230226061347E-3</v>
      </c>
      <c r="H629" s="158">
        <v>0</v>
      </c>
      <c r="I629" s="158">
        <v>0</v>
      </c>
      <c r="J629" s="158">
        <v>0</v>
      </c>
      <c r="K629" s="326">
        <v>0</v>
      </c>
      <c r="L629" s="158"/>
      <c r="M629" s="328" t="s">
        <v>198</v>
      </c>
      <c r="N629" s="159" t="s">
        <v>204</v>
      </c>
      <c r="O629" s="353">
        <f>-H611</f>
        <v>-3.4871918998475096E-8</v>
      </c>
    </row>
    <row r="630" spans="2:15" x14ac:dyDescent="0.25">
      <c r="B630" s="347"/>
      <c r="C630" s="158">
        <v>5</v>
      </c>
      <c r="D630" s="157">
        <v>0</v>
      </c>
      <c r="E630" s="158">
        <v>0</v>
      </c>
      <c r="F630" s="325">
        <f>+F612</f>
        <v>1.7423230226061347E-3</v>
      </c>
      <c r="G630" s="325">
        <f>+G613</f>
        <v>-3.5271889235514026E-3</v>
      </c>
      <c r="H630" s="325">
        <f>+F613</f>
        <v>1.7848659009452677E-3</v>
      </c>
      <c r="I630" s="158">
        <v>0</v>
      </c>
      <c r="J630" s="158">
        <v>0</v>
      </c>
      <c r="K630" s="326">
        <v>0</v>
      </c>
      <c r="L630" s="158"/>
      <c r="M630" s="328" t="s">
        <v>199</v>
      </c>
      <c r="N630" s="159" t="s">
        <v>204</v>
      </c>
      <c r="O630" s="353">
        <f>-H613</f>
        <v>2.6237576924905553E-8</v>
      </c>
    </row>
    <row r="631" spans="2:15" x14ac:dyDescent="0.25">
      <c r="B631" s="347"/>
      <c r="C631" s="158">
        <v>6</v>
      </c>
      <c r="D631" s="157">
        <v>0</v>
      </c>
      <c r="E631" s="325">
        <f>+F614</f>
        <v>9.9625260918312347E-3</v>
      </c>
      <c r="F631" s="158">
        <v>0</v>
      </c>
      <c r="G631" s="325">
        <f>+F615</f>
        <v>1.7848659009452677E-3</v>
      </c>
      <c r="H631" s="325">
        <f>+G617</f>
        <v>-1.7893631921414958E-2</v>
      </c>
      <c r="I631" s="325">
        <f>+F616</f>
        <v>1.0776501263928971E-3</v>
      </c>
      <c r="J631" s="158">
        <v>0</v>
      </c>
      <c r="K631" s="327">
        <f>+F617</f>
        <v>5.0685898022455591E-3</v>
      </c>
      <c r="L631" s="158"/>
      <c r="M631" s="328" t="s">
        <v>200</v>
      </c>
      <c r="N631" s="159" t="s">
        <v>204</v>
      </c>
      <c r="O631" s="353">
        <f>-H617</f>
        <v>5.1738079573976359E-4</v>
      </c>
    </row>
    <row r="632" spans="2:15" x14ac:dyDescent="0.25">
      <c r="B632" s="347"/>
      <c r="C632" s="158">
        <v>7</v>
      </c>
      <c r="D632" s="157">
        <v>0</v>
      </c>
      <c r="E632" s="158">
        <v>0</v>
      </c>
      <c r="F632" s="158">
        <v>0</v>
      </c>
      <c r="G632" s="158">
        <v>0</v>
      </c>
      <c r="H632" s="325">
        <f>+F618</f>
        <v>1.0776501263928971E-3</v>
      </c>
      <c r="I632" s="325">
        <f>+G619</f>
        <v>-2.8543293031615333E-3</v>
      </c>
      <c r="J632" s="325">
        <f>+F619</f>
        <v>1.7766791767686359E-3</v>
      </c>
      <c r="K632" s="326">
        <v>0</v>
      </c>
      <c r="L632" s="158"/>
      <c r="M632" s="328" t="s">
        <v>201</v>
      </c>
      <c r="N632" s="159" t="s">
        <v>204</v>
      </c>
      <c r="O632" s="353">
        <f>-H619</f>
        <v>-9.7560680929004802E-4</v>
      </c>
    </row>
    <row r="633" spans="2:15" x14ac:dyDescent="0.25">
      <c r="B633" s="347"/>
      <c r="C633" s="158">
        <v>8</v>
      </c>
      <c r="D633" s="157">
        <v>0</v>
      </c>
      <c r="E633" s="158">
        <v>0</v>
      </c>
      <c r="F633" s="158">
        <v>0</v>
      </c>
      <c r="G633" s="158">
        <v>0</v>
      </c>
      <c r="H633" s="158">
        <v>0</v>
      </c>
      <c r="I633" s="325">
        <f>+F620</f>
        <v>1.7766791767686359E-3</v>
      </c>
      <c r="J633" s="325">
        <f>+G621</f>
        <v>-3.2138062368794471E-3</v>
      </c>
      <c r="K633" s="327">
        <f>+F621</f>
        <v>1.4371270601108109E-3</v>
      </c>
      <c r="L633" s="158"/>
      <c r="M633" s="328" t="s">
        <v>202</v>
      </c>
      <c r="N633" s="159" t="s">
        <v>204</v>
      </c>
      <c r="O633" s="353">
        <f>-H621</f>
        <v>4.6173569315306729E-4</v>
      </c>
    </row>
    <row r="634" spans="2:15" x14ac:dyDescent="0.25">
      <c r="B634" s="347"/>
      <c r="C634" s="158">
        <v>9</v>
      </c>
      <c r="D634" s="157">
        <v>0</v>
      </c>
      <c r="E634" s="158">
        <v>0</v>
      </c>
      <c r="F634" s="158">
        <v>0</v>
      </c>
      <c r="G634" s="158">
        <v>0</v>
      </c>
      <c r="H634" s="325">
        <f>+F622</f>
        <v>5.0685898022455591E-3</v>
      </c>
      <c r="I634" s="158">
        <v>0</v>
      </c>
      <c r="J634" s="325">
        <f>+F623</f>
        <v>1.4371270601108109E-3</v>
      </c>
      <c r="K634" s="327">
        <f>+G624</f>
        <v>-7.9637077748737056E-3</v>
      </c>
      <c r="L634" s="158"/>
      <c r="M634" s="328" t="s">
        <v>203</v>
      </c>
      <c r="N634" s="159" t="s">
        <v>204</v>
      </c>
      <c r="O634" s="353">
        <f>-H624</f>
        <v>-2.0238557119712022E-6</v>
      </c>
    </row>
    <row r="635" spans="2:15" x14ac:dyDescent="0.25">
      <c r="B635" s="347"/>
      <c r="C635" s="158"/>
      <c r="D635" s="158"/>
      <c r="E635" s="158"/>
      <c r="F635" s="158"/>
      <c r="G635" s="158"/>
      <c r="H635" s="158"/>
      <c r="I635" s="158"/>
      <c r="J635" s="158"/>
      <c r="K635" s="158"/>
      <c r="L635" s="158"/>
      <c r="M635" s="158"/>
      <c r="N635" s="158"/>
      <c r="O635" s="346"/>
    </row>
    <row r="636" spans="2:15" x14ac:dyDescent="0.25">
      <c r="B636" s="347"/>
      <c r="C636" s="158"/>
      <c r="D636" s="329">
        <f t="array" ref="D636:K643">+MINVERSE(D627:K634)</f>
        <v>-391.71098148817822</v>
      </c>
      <c r="E636" s="330">
        <v>-291.6565921282604</v>
      </c>
      <c r="F636" s="330">
        <v>-288.37754822104296</v>
      </c>
      <c r="G636" s="330">
        <v>-275.72409475947381</v>
      </c>
      <c r="H636" s="330">
        <v>-263.3722406118365</v>
      </c>
      <c r="I636" s="330">
        <v>-240.03904523140505</v>
      </c>
      <c r="J636" s="330">
        <v>-225.88622502634976</v>
      </c>
      <c r="K636" s="331">
        <v>-208.38949724993938</v>
      </c>
      <c r="L636" s="158"/>
      <c r="M636" s="159" t="s">
        <v>196</v>
      </c>
      <c r="N636" s="159" t="s">
        <v>204</v>
      </c>
      <c r="O636" s="360">
        <f t="array" ref="O636:O643">+MMULT(D636:K643,O627:O634)</f>
        <v>-5.5226490938621656E-3</v>
      </c>
    </row>
    <row r="637" spans="2:15" x14ac:dyDescent="0.25">
      <c r="B637" s="347"/>
      <c r="C637" s="158"/>
      <c r="D637" s="332">
        <v>-291.65659212826057</v>
      </c>
      <c r="E637" s="158">
        <v>-462.35397409250993</v>
      </c>
      <c r="F637" s="158">
        <v>-457.15580946107542</v>
      </c>
      <c r="G637" s="158">
        <v>-437.09668975711099</v>
      </c>
      <c r="H637" s="158">
        <v>-417.51568590975165</v>
      </c>
      <c r="I637" s="158">
        <v>-380.52630900694817</v>
      </c>
      <c r="J637" s="158">
        <v>-358.09029061053752</v>
      </c>
      <c r="K637" s="333">
        <v>-330.35328126675222</v>
      </c>
      <c r="L637" s="158"/>
      <c r="M637" s="159" t="s">
        <v>197</v>
      </c>
      <c r="N637" s="159" t="s">
        <v>204</v>
      </c>
      <c r="O637" s="360">
        <v>-8.7716371457377349E-3</v>
      </c>
    </row>
    <row r="638" spans="2:15" x14ac:dyDescent="0.25">
      <c r="B638" s="347"/>
      <c r="C638" s="158"/>
      <c r="D638" s="332">
        <v>-288.37754822104301</v>
      </c>
      <c r="E638" s="158">
        <v>-457.15580946107553</v>
      </c>
      <c r="F638" s="158">
        <v>-584.63675187379283</v>
      </c>
      <c r="G638" s="158">
        <v>-502.62466794286433</v>
      </c>
      <c r="H638" s="158">
        <v>-422.56736958275326</v>
      </c>
      <c r="I638" s="158">
        <v>-385.1304439106928</v>
      </c>
      <c r="J638" s="158">
        <v>-362.42296345514222</v>
      </c>
      <c r="K638" s="333">
        <v>-334.35035331366566</v>
      </c>
      <c r="L638" s="158"/>
      <c r="M638" s="159" t="s">
        <v>198</v>
      </c>
      <c r="N638" s="159" t="s">
        <v>204</v>
      </c>
      <c r="O638" s="360">
        <v>-8.8907103326599825E-3</v>
      </c>
    </row>
    <row r="639" spans="2:15" x14ac:dyDescent="0.25">
      <c r="B639" s="347"/>
      <c r="C639" s="158"/>
      <c r="D639" s="332">
        <v>-275.72409475947381</v>
      </c>
      <c r="E639" s="158">
        <v>-437.09668975711094</v>
      </c>
      <c r="F639" s="158">
        <v>-502.62466794286428</v>
      </c>
      <c r="G639" s="158">
        <v>-755.48960231568537</v>
      </c>
      <c r="H639" s="158">
        <v>-442.06123610835789</v>
      </c>
      <c r="I639" s="158">
        <v>-402.89727118832917</v>
      </c>
      <c r="J639" s="158">
        <v>-379.14224985528404</v>
      </c>
      <c r="K639" s="333">
        <v>-349.77459481797553</v>
      </c>
      <c r="L639" s="158"/>
      <c r="M639" s="159" t="s">
        <v>199</v>
      </c>
      <c r="N639" s="159" t="s">
        <v>204</v>
      </c>
      <c r="O639" s="360">
        <v>-9.370214683544844E-3</v>
      </c>
    </row>
    <row r="640" spans="2:15" x14ac:dyDescent="0.25">
      <c r="B640" s="347"/>
      <c r="C640" s="158"/>
      <c r="D640" s="332">
        <v>-263.3722406118365</v>
      </c>
      <c r="E640" s="158">
        <v>-417.5156859097516</v>
      </c>
      <c r="F640" s="158">
        <v>-422.56736958275326</v>
      </c>
      <c r="G640" s="158">
        <v>-442.06123610835795</v>
      </c>
      <c r="H640" s="158">
        <v>-461.09045977674907</v>
      </c>
      <c r="I640" s="158">
        <v>-420.24062016939178</v>
      </c>
      <c r="J640" s="158">
        <v>-395.46302644756764</v>
      </c>
      <c r="K640" s="333">
        <v>-364.83119434456387</v>
      </c>
      <c r="L640" s="158"/>
      <c r="M640" s="159" t="s">
        <v>200</v>
      </c>
      <c r="N640" s="159" t="s">
        <v>204</v>
      </c>
      <c r="O640" s="360">
        <v>-9.823589860152207E-3</v>
      </c>
    </row>
    <row r="641" spans="2:15" x14ac:dyDescent="0.25">
      <c r="B641" s="350"/>
      <c r="C641" s="142"/>
      <c r="D641" s="334">
        <v>-240.03904523140508</v>
      </c>
      <c r="E641" s="142">
        <v>-380.52630900694817</v>
      </c>
      <c r="F641" s="142">
        <v>-385.1304439106928</v>
      </c>
      <c r="G641" s="142">
        <v>-402.89727118832917</v>
      </c>
      <c r="H641" s="142">
        <v>-420.24062016939178</v>
      </c>
      <c r="I641" s="142">
        <v>-942.9467267612489</v>
      </c>
      <c r="J641" s="142">
        <v>-697.14787693220353</v>
      </c>
      <c r="K641" s="335">
        <v>-393.2737726263025</v>
      </c>
      <c r="L641" s="142"/>
      <c r="M641" s="159" t="s">
        <v>201</v>
      </c>
      <c r="N641" s="159" t="s">
        <v>204</v>
      </c>
      <c r="O641" s="361">
        <v>0.38197207736155736</v>
      </c>
    </row>
    <row r="642" spans="2:15" x14ac:dyDescent="0.25">
      <c r="B642" s="350"/>
      <c r="C642" s="142"/>
      <c r="D642" s="334">
        <v>-225.8862250263499</v>
      </c>
      <c r="E642" s="142">
        <v>-358.09029061053764</v>
      </c>
      <c r="F642" s="142">
        <v>-362.42296345514234</v>
      </c>
      <c r="G642" s="142">
        <v>-379.14224985528421</v>
      </c>
      <c r="H642" s="142">
        <v>-395.46302644756776</v>
      </c>
      <c r="I642" s="142">
        <v>-697.14787693220364</v>
      </c>
      <c r="J642" s="142">
        <v>-880.13573512666426</v>
      </c>
      <c r="K642" s="335">
        <v>-410.52570447817629</v>
      </c>
      <c r="L642" s="142"/>
      <c r="M642" s="159" t="s">
        <v>202</v>
      </c>
      <c r="N642" s="159" t="s">
        <v>204</v>
      </c>
      <c r="O642" s="361">
        <v>7.0498758923241048E-2</v>
      </c>
    </row>
    <row r="643" spans="2:15" x14ac:dyDescent="0.25">
      <c r="B643" s="350"/>
      <c r="C643" s="142"/>
      <c r="D643" s="336">
        <v>-208.38949724993944</v>
      </c>
      <c r="E643" s="337">
        <v>-330.35328126675222</v>
      </c>
      <c r="F643" s="337">
        <v>-334.35035331366566</v>
      </c>
      <c r="G643" s="337">
        <v>-349.77459481797558</v>
      </c>
      <c r="H643" s="337">
        <v>-364.83119434456387</v>
      </c>
      <c r="I643" s="337">
        <v>-393.27377262630256</v>
      </c>
      <c r="J643" s="337">
        <v>-410.52570447817629</v>
      </c>
      <c r="K643" s="338">
        <v>-431.85377555206759</v>
      </c>
      <c r="L643" s="142"/>
      <c r="M643" s="159" t="s">
        <v>203</v>
      </c>
      <c r="N643" s="159" t="s">
        <v>204</v>
      </c>
      <c r="O643" s="361">
        <v>6.7239763175549029E-3</v>
      </c>
    </row>
    <row r="644" spans="2:15" x14ac:dyDescent="0.25">
      <c r="B644" s="350"/>
      <c r="C644" s="142"/>
      <c r="D644" s="142"/>
      <c r="E644" s="142"/>
      <c r="F644" s="142"/>
      <c r="G644" s="142"/>
      <c r="H644" s="142"/>
      <c r="I644" s="142"/>
      <c r="J644" s="142"/>
      <c r="K644" s="142"/>
      <c r="L644" s="142"/>
      <c r="M644" s="142"/>
      <c r="N644" s="159"/>
      <c r="O644" s="345"/>
    </row>
    <row r="645" spans="2:15" x14ac:dyDescent="0.25">
      <c r="B645" s="347"/>
      <c r="C645" s="158"/>
      <c r="D645" s="158"/>
      <c r="E645" s="158"/>
      <c r="F645" s="158"/>
      <c r="G645" s="158"/>
      <c r="H645" s="158"/>
      <c r="I645" s="158"/>
      <c r="J645" s="158"/>
      <c r="K645" s="158"/>
      <c r="L645" s="158"/>
      <c r="M645" s="159" t="s">
        <v>205</v>
      </c>
      <c r="N645" s="159" t="s">
        <v>204</v>
      </c>
      <c r="O645" s="354">
        <f t="shared" ref="O645:O652" si="78">+O580+O636</f>
        <v>336.46248365799863</v>
      </c>
    </row>
    <row r="646" spans="2:15" x14ac:dyDescent="0.25">
      <c r="B646" s="347"/>
      <c r="C646" s="158"/>
      <c r="D646" s="158"/>
      <c r="E646" s="158"/>
      <c r="F646" s="158"/>
      <c r="G646" s="158"/>
      <c r="H646" s="158"/>
      <c r="I646" s="158"/>
      <c r="J646" s="158"/>
      <c r="K646" s="158"/>
      <c r="L646" s="158"/>
      <c r="M646" s="159" t="s">
        <v>206</v>
      </c>
      <c r="N646" s="159" t="s">
        <v>204</v>
      </c>
      <c r="O646" s="354">
        <f t="shared" si="78"/>
        <v>335.29307466667029</v>
      </c>
    </row>
    <row r="647" spans="2:15" x14ac:dyDescent="0.25">
      <c r="B647" s="347"/>
      <c r="C647" s="158"/>
      <c r="D647" s="158"/>
      <c r="E647" s="158"/>
      <c r="F647" s="158"/>
      <c r="G647" s="158"/>
      <c r="H647" s="158"/>
      <c r="I647" s="158"/>
      <c r="J647" s="158"/>
      <c r="K647" s="158"/>
      <c r="L647" s="158"/>
      <c r="M647" s="159" t="s">
        <v>207</v>
      </c>
      <c r="N647" s="159" t="s">
        <v>204</v>
      </c>
      <c r="O647" s="354">
        <f t="shared" si="78"/>
        <v>335.10028599057756</v>
      </c>
    </row>
    <row r="648" spans="2:15" x14ac:dyDescent="0.25">
      <c r="B648" s="347"/>
      <c r="C648" s="158"/>
      <c r="D648" s="158"/>
      <c r="E648" s="158"/>
      <c r="F648" s="158"/>
      <c r="G648" s="158"/>
      <c r="H648" s="158"/>
      <c r="I648" s="158"/>
      <c r="J648" s="158"/>
      <c r="K648" s="158"/>
      <c r="L648" s="158"/>
      <c r="M648" s="159" t="s">
        <v>208</v>
      </c>
      <c r="N648" s="159" t="s">
        <v>204</v>
      </c>
      <c r="O648" s="354">
        <f t="shared" si="78"/>
        <v>334.90157571181624</v>
      </c>
    </row>
    <row r="649" spans="2:15" x14ac:dyDescent="0.25">
      <c r="B649" s="347"/>
      <c r="C649" s="158"/>
      <c r="D649" s="158"/>
      <c r="E649" s="158"/>
      <c r="F649" s="158"/>
      <c r="G649" s="158"/>
      <c r="H649" s="158"/>
      <c r="I649" s="158"/>
      <c r="J649" s="158"/>
      <c r="K649" s="158"/>
      <c r="L649" s="158"/>
      <c r="M649" s="159" t="s">
        <v>209</v>
      </c>
      <c r="N649" s="159" t="s">
        <v>204</v>
      </c>
      <c r="O649" s="354">
        <f t="shared" si="78"/>
        <v>335.25386863474176</v>
      </c>
    </row>
    <row r="650" spans="2:15" x14ac:dyDescent="0.25">
      <c r="B650" s="347"/>
      <c r="C650" s="158"/>
      <c r="D650" s="158"/>
      <c r="E650" s="158"/>
      <c r="F650" s="158"/>
      <c r="G650" s="158"/>
      <c r="H650" s="158"/>
      <c r="I650" s="158"/>
      <c r="J650" s="158"/>
      <c r="K650" s="158"/>
      <c r="L650" s="158"/>
      <c r="M650" s="159" t="s">
        <v>210</v>
      </c>
      <c r="N650" s="159" t="s">
        <v>204</v>
      </c>
      <c r="O650" s="354">
        <f t="shared" si="78"/>
        <v>335.34560189611386</v>
      </c>
    </row>
    <row r="651" spans="2:15" x14ac:dyDescent="0.25">
      <c r="B651" s="347"/>
      <c r="C651" s="158"/>
      <c r="D651" s="158"/>
      <c r="E651" s="158"/>
      <c r="F651" s="158"/>
      <c r="G651" s="158"/>
      <c r="H651" s="158"/>
      <c r="I651" s="158"/>
      <c r="J651" s="158"/>
      <c r="K651" s="158"/>
      <c r="L651" s="158"/>
      <c r="M651" s="159" t="s">
        <v>211</v>
      </c>
      <c r="N651" s="159" t="s">
        <v>204</v>
      </c>
      <c r="O651" s="354">
        <f t="shared" si="78"/>
        <v>335.34900878923565</v>
      </c>
    </row>
    <row r="652" spans="2:15" ht="15.75" thickBot="1" x14ac:dyDescent="0.3">
      <c r="B652" s="355"/>
      <c r="C652" s="356"/>
      <c r="D652" s="356"/>
      <c r="E652" s="356"/>
      <c r="F652" s="356"/>
      <c r="G652" s="356"/>
      <c r="H652" s="356"/>
      <c r="I652" s="356"/>
      <c r="J652" s="356"/>
      <c r="K652" s="356"/>
      <c r="L652" s="356"/>
      <c r="M652" s="351" t="s">
        <v>212</v>
      </c>
      <c r="N652" s="351" t="s">
        <v>204</v>
      </c>
      <c r="O652" s="357">
        <f t="shared" si="78"/>
        <v>335.77828245596072</v>
      </c>
    </row>
    <row r="653" spans="2:15" ht="15.75" thickTop="1" x14ac:dyDescent="0.25"/>
    <row r="654" spans="2:15" ht="15.75" thickBot="1" x14ac:dyDescent="0.3"/>
    <row r="655" spans="2:15" ht="16.5" thickBot="1" x14ac:dyDescent="0.35">
      <c r="B655" s="358">
        <f>+B590+1</f>
        <v>11</v>
      </c>
    </row>
    <row r="656" spans="2:15" ht="15.75" thickTop="1" x14ac:dyDescent="0.25">
      <c r="B656" s="339" t="s">
        <v>174</v>
      </c>
      <c r="C656" s="340" t="s">
        <v>78</v>
      </c>
      <c r="D656" s="340" t="s">
        <v>115</v>
      </c>
      <c r="E656" s="340" t="s">
        <v>154</v>
      </c>
      <c r="F656" s="340" t="s">
        <v>155</v>
      </c>
      <c r="G656" s="340" t="s">
        <v>156</v>
      </c>
      <c r="H656" s="340" t="s">
        <v>157</v>
      </c>
      <c r="I656" s="340" t="s">
        <v>175</v>
      </c>
      <c r="J656" s="340" t="s">
        <v>177</v>
      </c>
      <c r="K656" s="340" t="s">
        <v>176</v>
      </c>
      <c r="L656" s="341"/>
      <c r="M656" s="341"/>
      <c r="N656" s="341"/>
      <c r="O656" s="352"/>
    </row>
    <row r="657" spans="2:15" x14ac:dyDescent="0.25">
      <c r="B657" s="342" t="s">
        <v>178</v>
      </c>
      <c r="C657" s="161">
        <v>310.83</v>
      </c>
      <c r="D657" s="343">
        <f>110/1000</f>
        <v>0.11</v>
      </c>
      <c r="E657" s="158">
        <f>+PI()*D657^2/4</f>
        <v>9.5033177771091243E-3</v>
      </c>
      <c r="F657" s="161">
        <v>339.29610096713299</v>
      </c>
      <c r="G657" s="161">
        <f t="shared" ref="G657:G664" si="79">+O645</f>
        <v>336.46248365799863</v>
      </c>
      <c r="H657" s="164">
        <f>+ABS(F657-G657)</f>
        <v>2.8336173091343539</v>
      </c>
      <c r="I657" s="344">
        <f>-2*E657*SQRT(2*9.81*D657*H657/C657)*LOG10(($B$2/(3.7*D657))+((2.51*$B$3*SQRT(C657))/(SQRT(2*9.81*D657^3*H657))))</f>
        <v>1.0063401499511302E-2</v>
      </c>
      <c r="J657" s="158">
        <f>(H657/I657^2)*2*9.81*E657^2</f>
        <v>49.579381308085559</v>
      </c>
      <c r="K657" s="325">
        <f>0.5*SQRT(2*9.81)*E657/(SQRT(J657*H657))</f>
        <v>1.7757164079763446E-3</v>
      </c>
      <c r="L657" s="158"/>
      <c r="M657" s="158"/>
      <c r="N657" s="158"/>
      <c r="O657" s="346"/>
    </row>
    <row r="658" spans="2:15" x14ac:dyDescent="0.25">
      <c r="B658" s="342" t="s">
        <v>138</v>
      </c>
      <c r="C658" s="161">
        <v>240.22</v>
      </c>
      <c r="D658" s="343">
        <f>110/1000</f>
        <v>0.11</v>
      </c>
      <c r="E658" s="158">
        <f t="shared" ref="E658:E664" si="80">+PI()*D658^2/4</f>
        <v>9.5033177771091243E-3</v>
      </c>
      <c r="F658" s="161">
        <f>+G657</f>
        <v>336.46248365799863</v>
      </c>
      <c r="G658" s="161">
        <f t="shared" si="79"/>
        <v>335.29307466667029</v>
      </c>
      <c r="H658" s="164">
        <f t="shared" ref="H658:H667" si="81">+ABS(F658-G658)</f>
        <v>1.1694089913283392</v>
      </c>
      <c r="I658" s="344">
        <f>-2*E658*SQRT(2*9.81*D658*H658/C658)*LOG10(($B$2/(3.7*D658))+((2.51*$B$3*SQRT(C658))/(SQRT(2*9.81*D658^3*H658))))</f>
        <v>7.0934528123684582E-3</v>
      </c>
      <c r="J658" s="158">
        <f t="shared" ref="J658:J667" si="82">(H658/I658^2)*2*9.81*E658^2</f>
        <v>41.181348821351243</v>
      </c>
      <c r="K658" s="325">
        <f>0.5*SQRT(2*9.81)*E658/(SQRT(J658*H658))</f>
        <v>3.0329221277454691E-3</v>
      </c>
      <c r="L658" s="158"/>
      <c r="M658" s="158"/>
      <c r="N658" s="158"/>
      <c r="O658" s="346"/>
    </row>
    <row r="659" spans="2:15" x14ac:dyDescent="0.25">
      <c r="B659" s="342" t="s">
        <v>139</v>
      </c>
      <c r="C659" s="161">
        <v>237.3</v>
      </c>
      <c r="D659" s="343">
        <f>110/1000</f>
        <v>0.11</v>
      </c>
      <c r="E659" s="158">
        <f t="shared" si="80"/>
        <v>9.5033177771091243E-3</v>
      </c>
      <c r="F659" s="161">
        <f t="shared" ref="F659:F664" si="83">+G658</f>
        <v>335.29307466667029</v>
      </c>
      <c r="G659" s="161">
        <f t="shared" si="79"/>
        <v>335.10028599057756</v>
      </c>
      <c r="H659" s="164">
        <f t="shared" si="81"/>
        <v>0.1927886760927322</v>
      </c>
      <c r="I659" s="344">
        <f t="shared" ref="I659:I667" si="84">-2*E659*SQRT(2*9.81*D659*H659/C659)*LOG10(($B$2/(3.7*D659))+((2.51*$B$3*SQRT(C659))/(SQRT(2*9.81*D659^3*H659))))</f>
        <v>2.5917054753902637E-3</v>
      </c>
      <c r="J659" s="158">
        <f t="shared" si="82"/>
        <v>50.858053568786438</v>
      </c>
      <c r="K659" s="325">
        <f t="shared" ref="K659:K667" si="85">0.5*SQRT(2*9.81)*E659/(SQRT(J659*H659))</f>
        <v>6.721622680119557E-3</v>
      </c>
      <c r="L659" s="158"/>
      <c r="M659" s="158"/>
      <c r="N659" s="158"/>
      <c r="O659" s="346"/>
    </row>
    <row r="660" spans="2:15" x14ac:dyDescent="0.25">
      <c r="B660" s="342" t="s">
        <v>117</v>
      </c>
      <c r="C660" s="159">
        <v>401.35</v>
      </c>
      <c r="D660" s="343">
        <f>75/1000</f>
        <v>7.4999999999999997E-2</v>
      </c>
      <c r="E660" s="158">
        <f t="shared" si="80"/>
        <v>4.4178646691106467E-3</v>
      </c>
      <c r="F660" s="161">
        <f t="shared" si="83"/>
        <v>335.10028599057756</v>
      </c>
      <c r="G660" s="161">
        <f t="shared" si="79"/>
        <v>334.90157571181624</v>
      </c>
      <c r="H660" s="164">
        <f t="shared" si="81"/>
        <v>0.1987102787613253</v>
      </c>
      <c r="I660" s="344">
        <f t="shared" si="84"/>
        <v>6.9172361219883762E-4</v>
      </c>
      <c r="J660" s="158">
        <f t="shared" si="82"/>
        <v>159.02996030105231</v>
      </c>
      <c r="K660" s="325">
        <f t="shared" si="85"/>
        <v>1.7405330426557353E-3</v>
      </c>
      <c r="L660" s="158"/>
      <c r="M660" s="158"/>
      <c r="N660" s="158"/>
      <c r="O660" s="346"/>
    </row>
    <row r="661" spans="2:15" x14ac:dyDescent="0.25">
      <c r="B661" s="342" t="s">
        <v>118</v>
      </c>
      <c r="C661" s="159">
        <v>249.85</v>
      </c>
      <c r="D661" s="343">
        <f>75/1000</f>
        <v>7.4999999999999997E-2</v>
      </c>
      <c r="E661" s="158">
        <f t="shared" si="80"/>
        <v>4.4178646691106467E-3</v>
      </c>
      <c r="F661" s="161">
        <f t="shared" si="83"/>
        <v>334.90157571181624</v>
      </c>
      <c r="G661" s="161">
        <f t="shared" si="79"/>
        <v>335.25386863474176</v>
      </c>
      <c r="H661" s="164">
        <f t="shared" si="81"/>
        <v>0.35229292292552827</v>
      </c>
      <c r="I661" s="344">
        <f t="shared" si="84"/>
        <v>1.2582886180345083E-3</v>
      </c>
      <c r="J661" s="158">
        <f t="shared" si="82"/>
        <v>85.205416146259594</v>
      </c>
      <c r="K661" s="325">
        <f t="shared" si="85"/>
        <v>1.7858556561190133E-3</v>
      </c>
      <c r="L661" s="158"/>
      <c r="M661" s="158"/>
      <c r="N661" s="158"/>
      <c r="O661" s="346"/>
    </row>
    <row r="662" spans="2:15" x14ac:dyDescent="0.25">
      <c r="B662" s="342" t="s">
        <v>140</v>
      </c>
      <c r="C662" s="159">
        <v>298.01</v>
      </c>
      <c r="D662" s="343">
        <f>63/1000</f>
        <v>6.3E-2</v>
      </c>
      <c r="E662" s="158">
        <f t="shared" si="80"/>
        <v>3.1172453105244723E-3</v>
      </c>
      <c r="F662" s="161">
        <f t="shared" si="83"/>
        <v>335.25386863474176</v>
      </c>
      <c r="G662" s="161">
        <f t="shared" si="79"/>
        <v>335.34560189611386</v>
      </c>
      <c r="H662" s="164">
        <f t="shared" si="81"/>
        <v>9.1733261372098696E-2</v>
      </c>
      <c r="I662" s="344">
        <f t="shared" si="84"/>
        <v>3.2642036948708932E-4</v>
      </c>
      <c r="J662" s="158">
        <f t="shared" si="82"/>
        <v>164.13957087116796</v>
      </c>
      <c r="K662" s="325">
        <f t="shared" si="85"/>
        <v>1.7791821886884987E-3</v>
      </c>
      <c r="L662" s="158"/>
      <c r="M662" s="158"/>
      <c r="N662" s="158"/>
      <c r="O662" s="346"/>
    </row>
    <row r="663" spans="2:15" x14ac:dyDescent="0.25">
      <c r="B663" s="342" t="s">
        <v>121</v>
      </c>
      <c r="C663" s="159">
        <v>119.71</v>
      </c>
      <c r="D663" s="343">
        <f>63/1000</f>
        <v>6.3E-2</v>
      </c>
      <c r="E663" s="158">
        <f t="shared" si="80"/>
        <v>3.1172453105244723E-3</v>
      </c>
      <c r="F663" s="161">
        <f t="shared" si="83"/>
        <v>335.34560189611386</v>
      </c>
      <c r="G663" s="161">
        <f t="shared" si="79"/>
        <v>335.34900878923565</v>
      </c>
      <c r="H663" s="164">
        <f t="shared" si="81"/>
        <v>3.4068931217916543E-3</v>
      </c>
      <c r="I663" s="344">
        <f t="shared" si="84"/>
        <v>8.0169209234153764E-5</v>
      </c>
      <c r="J663" s="158">
        <f t="shared" si="82"/>
        <v>101.06115871362201</v>
      </c>
      <c r="K663" s="325">
        <f t="shared" si="85"/>
        <v>1.1765735872570243E-2</v>
      </c>
      <c r="L663" s="158"/>
      <c r="M663" s="158"/>
      <c r="N663" s="158"/>
      <c r="O663" s="346"/>
    </row>
    <row r="664" spans="2:15" x14ac:dyDescent="0.25">
      <c r="B664" s="342" t="s">
        <v>122</v>
      </c>
      <c r="C664" s="159">
        <v>283.68</v>
      </c>
      <c r="D664" s="343">
        <f>75/1000</f>
        <v>7.4999999999999997E-2</v>
      </c>
      <c r="E664" s="158">
        <f t="shared" si="80"/>
        <v>4.4178646691106467E-3</v>
      </c>
      <c r="F664" s="161">
        <f t="shared" si="83"/>
        <v>335.34900878923565</v>
      </c>
      <c r="G664" s="161">
        <f t="shared" si="79"/>
        <v>335.77828245596072</v>
      </c>
      <c r="H664" s="164">
        <f t="shared" si="81"/>
        <v>0.42927366672506651</v>
      </c>
      <c r="I664" s="344">
        <f t="shared" si="84"/>
        <v>1.3098781709425034E-3</v>
      </c>
      <c r="J664" s="158">
        <f t="shared" si="82"/>
        <v>95.806783064214287</v>
      </c>
      <c r="K664" s="325">
        <f t="shared" si="85"/>
        <v>1.5256912693196142E-3</v>
      </c>
      <c r="L664" s="158"/>
      <c r="M664" s="158"/>
      <c r="N664" s="158"/>
      <c r="O664" s="346"/>
    </row>
    <row r="665" spans="2:15" x14ac:dyDescent="0.25">
      <c r="B665" s="342" t="s">
        <v>112</v>
      </c>
      <c r="C665" s="159">
        <v>401.36</v>
      </c>
      <c r="D665" s="343">
        <f>110/1000</f>
        <v>0.11</v>
      </c>
      <c r="E665" s="158">
        <f>+PI()*D665^2/4</f>
        <v>9.5033177771091243E-3</v>
      </c>
      <c r="F665" s="161">
        <f>+G658</f>
        <v>335.29307466667029</v>
      </c>
      <c r="G665" s="161">
        <f>+G661</f>
        <v>335.25386863474176</v>
      </c>
      <c r="H665" s="164">
        <f t="shared" si="81"/>
        <v>3.9206031928529228E-2</v>
      </c>
      <c r="I665" s="344">
        <f t="shared" si="84"/>
        <v>7.7225697887503401E-4</v>
      </c>
      <c r="J665" s="158">
        <f t="shared" si="82"/>
        <v>116.4873357188094</v>
      </c>
      <c r="K665" s="325">
        <f t="shared" si="85"/>
        <v>9.848701091235432E-3</v>
      </c>
      <c r="L665" s="158"/>
      <c r="M665" s="158"/>
      <c r="N665" s="158"/>
      <c r="O665" s="346"/>
    </row>
    <row r="666" spans="2:15" x14ac:dyDescent="0.25">
      <c r="B666" s="342" t="s">
        <v>113</v>
      </c>
      <c r="C666" s="159">
        <v>184.94</v>
      </c>
      <c r="D666" s="343">
        <f>110/1000</f>
        <v>0.11</v>
      </c>
      <c r="E666" s="158">
        <f>+PI()*D666^2/4</f>
        <v>9.5033177771091243E-3</v>
      </c>
      <c r="F666" s="161">
        <f>+G665</f>
        <v>335.25386863474176</v>
      </c>
      <c r="G666" s="161">
        <f>+G664</f>
        <v>335.77828245596072</v>
      </c>
      <c r="H666" s="164">
        <f t="shared" si="81"/>
        <v>0.52441382121895685</v>
      </c>
      <c r="I666" s="344">
        <f t="shared" si="84"/>
        <v>5.2417572360172453E-3</v>
      </c>
      <c r="J666" s="158">
        <f t="shared" si="82"/>
        <v>33.81970607649216</v>
      </c>
      <c r="K666" s="325">
        <f t="shared" si="85"/>
        <v>4.9977298689737161E-3</v>
      </c>
      <c r="L666" s="158"/>
      <c r="M666" s="158"/>
      <c r="N666" s="158"/>
      <c r="O666" s="346"/>
    </row>
    <row r="667" spans="2:15" x14ac:dyDescent="0.25">
      <c r="B667" s="342" t="s">
        <v>170</v>
      </c>
      <c r="C667" s="159">
        <v>372.26</v>
      </c>
      <c r="D667" s="343">
        <f>110/1000</f>
        <v>0.11</v>
      </c>
      <c r="E667" s="158">
        <f>+PI()*D667^2/4</f>
        <v>9.5033177771091243E-3</v>
      </c>
      <c r="F667" s="161">
        <f>+F657</f>
        <v>339.29610096713299</v>
      </c>
      <c r="G667" s="161">
        <f>+G666</f>
        <v>335.77828245596072</v>
      </c>
      <c r="H667" s="164">
        <f t="shared" si="81"/>
        <v>3.5178185111722655</v>
      </c>
      <c r="I667" s="344">
        <f t="shared" si="84"/>
        <v>1.0266593271286383E-2</v>
      </c>
      <c r="J667" s="158">
        <f t="shared" si="82"/>
        <v>59.138488753014599</v>
      </c>
      <c r="K667" s="325">
        <f t="shared" si="85"/>
        <v>1.4592272510194364E-3</v>
      </c>
      <c r="L667" s="158"/>
      <c r="M667" s="158"/>
      <c r="N667" s="158"/>
      <c r="O667" s="346"/>
    </row>
    <row r="668" spans="2:15" x14ac:dyDescent="0.25">
      <c r="B668" s="347"/>
      <c r="C668" s="158"/>
      <c r="D668" s="158"/>
      <c r="E668" s="158"/>
      <c r="F668" s="158"/>
      <c r="G668" s="158"/>
      <c r="H668" s="158"/>
      <c r="I668" s="158"/>
      <c r="J668" s="158"/>
      <c r="K668" s="158"/>
      <c r="L668" s="158"/>
      <c r="M668" s="158"/>
      <c r="N668" s="158"/>
      <c r="O668" s="346"/>
    </row>
    <row r="669" spans="2:15" x14ac:dyDescent="0.25">
      <c r="B669" s="348" t="s">
        <v>151</v>
      </c>
      <c r="C669" s="159" t="s">
        <v>189</v>
      </c>
      <c r="D669" s="159" t="s">
        <v>174</v>
      </c>
      <c r="E669" s="159" t="s">
        <v>175</v>
      </c>
      <c r="F669" s="159" t="s">
        <v>176</v>
      </c>
      <c r="G669" s="159" t="s">
        <v>190</v>
      </c>
      <c r="H669" s="159" t="s">
        <v>95</v>
      </c>
      <c r="I669" s="158"/>
      <c r="J669" s="158"/>
      <c r="K669" s="158"/>
      <c r="L669" s="158"/>
      <c r="M669" s="158"/>
      <c r="N669" s="158"/>
      <c r="O669" s="346"/>
    </row>
    <row r="670" spans="2:15" x14ac:dyDescent="0.25">
      <c r="B670" s="342" t="s">
        <v>127</v>
      </c>
      <c r="C670" s="158">
        <f>-2.97/1000</f>
        <v>-2.97E-3</v>
      </c>
      <c r="D670" s="349" t="s">
        <v>191</v>
      </c>
      <c r="E670" s="325">
        <f>IF(O645&gt;F657,-I657,I657)</f>
        <v>1.0063401499511302E-2</v>
      </c>
      <c r="F670" s="325">
        <f>+K657</f>
        <v>1.7757164079763446E-3</v>
      </c>
      <c r="G670" s="158"/>
      <c r="H670" s="158"/>
      <c r="I670" s="325"/>
      <c r="J670" s="158"/>
      <c r="K670" s="325"/>
      <c r="L670" s="158"/>
      <c r="M670" s="158"/>
      <c r="N670" s="158"/>
      <c r="O670" s="346"/>
    </row>
    <row r="671" spans="2:15" x14ac:dyDescent="0.25">
      <c r="B671" s="347"/>
      <c r="C671" s="158"/>
      <c r="D671" s="349" t="s">
        <v>138</v>
      </c>
      <c r="E671" s="325">
        <f>IF(O645&gt;O646,-I658,I658)</f>
        <v>-7.0934528123684582E-3</v>
      </c>
      <c r="F671" s="325">
        <f>+K658</f>
        <v>3.0329221277454691E-3</v>
      </c>
      <c r="G671" s="325">
        <f>-SUM(F670:F671)</f>
        <v>-4.8086385357218138E-3</v>
      </c>
      <c r="H671" s="325">
        <f>+SUM(E670:E671)+C670</f>
        <v>-5.1312857156458197E-8</v>
      </c>
      <c r="I671" s="325"/>
      <c r="J671" s="158"/>
      <c r="K671" s="325"/>
      <c r="L671" s="158"/>
      <c r="M671" s="158"/>
      <c r="N671" s="158"/>
      <c r="O671" s="346"/>
    </row>
    <row r="672" spans="2:15" x14ac:dyDescent="0.25">
      <c r="B672" s="342" t="s">
        <v>128</v>
      </c>
      <c r="C672" s="158">
        <f>-3.73/1000</f>
        <v>-3.7299999999999998E-3</v>
      </c>
      <c r="D672" s="349" t="s">
        <v>192</v>
      </c>
      <c r="E672" s="325">
        <f>IF(O646&gt;O645,-I658,I658)</f>
        <v>7.0934528123684582E-3</v>
      </c>
      <c r="F672" s="325">
        <f>+K658</f>
        <v>3.0329221277454691E-3</v>
      </c>
      <c r="G672" s="158"/>
      <c r="H672" s="158"/>
      <c r="I672" s="325"/>
      <c r="J672" s="359"/>
      <c r="K672" s="325"/>
      <c r="L672" s="158"/>
      <c r="M672" s="158"/>
      <c r="N672" s="158"/>
      <c r="O672" s="346"/>
    </row>
    <row r="673" spans="2:15" x14ac:dyDescent="0.25">
      <c r="B673" s="347"/>
      <c r="C673" s="158"/>
      <c r="D673" s="349" t="s">
        <v>139</v>
      </c>
      <c r="E673" s="325">
        <f>IF(O646&gt;O647,-I659,I659)</f>
        <v>-2.5917054753902637E-3</v>
      </c>
      <c r="F673" s="325">
        <f>+K659</f>
        <v>6.721622680119557E-3</v>
      </c>
      <c r="G673" s="158"/>
      <c r="H673" s="158"/>
      <c r="I673" s="325"/>
      <c r="J673" s="158"/>
      <c r="K673" s="325"/>
      <c r="L673" s="158"/>
      <c r="M673" s="158"/>
      <c r="N673" s="158"/>
      <c r="O673" s="346"/>
    </row>
    <row r="674" spans="2:15" x14ac:dyDescent="0.25">
      <c r="B674" s="347"/>
      <c r="C674" s="158"/>
      <c r="D674" s="349" t="s">
        <v>112</v>
      </c>
      <c r="E674" s="325">
        <f>IF(O646&gt;O649,-I665,I665)</f>
        <v>-7.7225697887503401E-4</v>
      </c>
      <c r="F674" s="325">
        <f>+K665</f>
        <v>9.848701091235432E-3</v>
      </c>
      <c r="G674" s="325">
        <f>-SUM(F672:F674)</f>
        <v>-1.9603245899100459E-2</v>
      </c>
      <c r="H674" s="325">
        <f>+SUM(E672:E674)+C672</f>
        <v>-5.0964189683960076E-7</v>
      </c>
      <c r="I674" s="325"/>
      <c r="J674" s="158"/>
      <c r="K674" s="325"/>
      <c r="L674" s="158"/>
      <c r="M674" s="158"/>
      <c r="N674" s="158"/>
      <c r="O674" s="346"/>
    </row>
    <row r="675" spans="2:15" x14ac:dyDescent="0.25">
      <c r="B675" s="342" t="s">
        <v>141</v>
      </c>
      <c r="C675" s="158">
        <f>-1.9/1000</f>
        <v>-1.9E-3</v>
      </c>
      <c r="D675" s="349" t="s">
        <v>193</v>
      </c>
      <c r="E675" s="325">
        <f>IF(O647&gt;O646,-I659,I659)</f>
        <v>2.5917054753902637E-3</v>
      </c>
      <c r="F675" s="325">
        <f>+K659</f>
        <v>6.721622680119557E-3</v>
      </c>
      <c r="G675" s="158"/>
      <c r="H675" s="158"/>
      <c r="I675" s="325"/>
      <c r="J675" s="158"/>
      <c r="K675" s="325"/>
      <c r="L675" s="158"/>
      <c r="M675" s="158"/>
      <c r="N675" s="158"/>
      <c r="O675" s="346"/>
    </row>
    <row r="676" spans="2:15" x14ac:dyDescent="0.25">
      <c r="B676" s="347"/>
      <c r="C676" s="158"/>
      <c r="D676" s="349" t="s">
        <v>117</v>
      </c>
      <c r="E676" s="325">
        <f>IF(O647&gt;O648,-I660,I660)</f>
        <v>-6.9172361219883762E-4</v>
      </c>
      <c r="F676" s="325">
        <f>+K660</f>
        <v>1.7405330426557353E-3</v>
      </c>
      <c r="G676" s="325">
        <f>-SUM(F675:F676)</f>
        <v>-8.4621557227752917E-3</v>
      </c>
      <c r="H676" s="325">
        <f>+SUM(E675:E676)+C675</f>
        <v>-1.8136808573867777E-8</v>
      </c>
      <c r="I676" s="325"/>
      <c r="J676" s="158"/>
      <c r="K676" s="325"/>
      <c r="L676" s="158"/>
      <c r="M676" s="158"/>
      <c r="N676" s="158"/>
      <c r="O676" s="346"/>
    </row>
    <row r="677" spans="2:15" x14ac:dyDescent="0.25">
      <c r="B677" s="342" t="s">
        <v>145</v>
      </c>
      <c r="C677" s="158">
        <f>-1.95/1000</f>
        <v>-1.9499999999999999E-3</v>
      </c>
      <c r="D677" s="349" t="s">
        <v>194</v>
      </c>
      <c r="E677" s="325">
        <f>IF(O648&gt;O647,-I660,I660)</f>
        <v>6.9172361219883762E-4</v>
      </c>
      <c r="F677" s="325">
        <f>+K660</f>
        <v>1.7405330426557353E-3</v>
      </c>
      <c r="G677" s="158"/>
      <c r="H677" s="158"/>
      <c r="I677" s="325"/>
      <c r="J677" s="158"/>
      <c r="K677" s="325"/>
      <c r="L677" s="158"/>
      <c r="M677" s="158"/>
      <c r="N677" s="158"/>
      <c r="O677" s="346"/>
    </row>
    <row r="678" spans="2:15" x14ac:dyDescent="0.25">
      <c r="B678" s="347"/>
      <c r="C678" s="158"/>
      <c r="D678" s="349" t="s">
        <v>118</v>
      </c>
      <c r="E678" s="325">
        <f>IF(O648&gt;O649,-I661,I661)</f>
        <v>1.2582886180345083E-3</v>
      </c>
      <c r="F678" s="325">
        <f>+K661</f>
        <v>1.7858556561190133E-3</v>
      </c>
      <c r="G678" s="325">
        <f>-SUM(F677:F678)</f>
        <v>-3.5263886987747487E-3</v>
      </c>
      <c r="H678" s="325">
        <f>+SUM(E677:E678)+C677</f>
        <v>1.223023334603196E-8</v>
      </c>
      <c r="I678" s="325"/>
      <c r="J678" s="158"/>
      <c r="K678" s="325"/>
      <c r="L678" s="158"/>
      <c r="M678" s="158"/>
      <c r="N678" s="158"/>
      <c r="O678" s="346"/>
    </row>
    <row r="679" spans="2:15" x14ac:dyDescent="0.25">
      <c r="B679" s="342" t="s">
        <v>146</v>
      </c>
      <c r="C679" s="158">
        <f>-4.52/1000</f>
        <v>-4.5199999999999997E-3</v>
      </c>
      <c r="D679" s="349" t="s">
        <v>119</v>
      </c>
      <c r="E679" s="325">
        <f>IF(O649&gt;O646,-I665,I665)</f>
        <v>7.7225697887503401E-4</v>
      </c>
      <c r="F679" s="325">
        <f>+K665</f>
        <v>9.848701091235432E-3</v>
      </c>
      <c r="G679" s="158"/>
      <c r="H679" s="158"/>
      <c r="I679" s="325"/>
      <c r="J679" s="158"/>
      <c r="K679" s="325"/>
      <c r="L679" s="158"/>
      <c r="M679" s="158"/>
      <c r="N679" s="158"/>
      <c r="O679" s="346"/>
    </row>
    <row r="680" spans="2:15" x14ac:dyDescent="0.25">
      <c r="B680" s="347"/>
      <c r="C680" s="158"/>
      <c r="D680" s="349" t="s">
        <v>167</v>
      </c>
      <c r="E680" s="325">
        <f>IF(O649&gt;O648,-I661,I661)</f>
        <v>-1.2582886180345083E-3</v>
      </c>
      <c r="F680" s="325">
        <f>+K661</f>
        <v>1.7858556561190133E-3</v>
      </c>
      <c r="G680" s="158"/>
      <c r="H680" s="158"/>
      <c r="I680" s="325"/>
      <c r="J680" s="158"/>
      <c r="K680" s="325"/>
      <c r="L680" s="158"/>
      <c r="M680" s="158"/>
      <c r="N680" s="158"/>
      <c r="O680" s="346"/>
    </row>
    <row r="681" spans="2:15" x14ac:dyDescent="0.25">
      <c r="B681" s="347"/>
      <c r="C681" s="158"/>
      <c r="D681" s="349" t="s">
        <v>140</v>
      </c>
      <c r="E681" s="325">
        <f>IF(O649&gt;O650,-I662,I662)</f>
        <v>3.2642036948708932E-4</v>
      </c>
      <c r="F681" s="325">
        <f>+K662</f>
        <v>1.7791821886884987E-3</v>
      </c>
      <c r="G681" s="158"/>
      <c r="H681" s="158"/>
      <c r="I681" s="325"/>
      <c r="J681" s="158"/>
      <c r="K681" s="325"/>
      <c r="L681" s="158"/>
      <c r="M681" s="158"/>
      <c r="N681" s="158"/>
      <c r="O681" s="346"/>
    </row>
    <row r="682" spans="2:15" x14ac:dyDescent="0.25">
      <c r="B682" s="347"/>
      <c r="C682" s="158"/>
      <c r="D682" s="349" t="s">
        <v>113</v>
      </c>
      <c r="E682" s="325">
        <f>IF(O649&gt;O652,-I666,I666)</f>
        <v>5.2417572360172453E-3</v>
      </c>
      <c r="F682" s="325">
        <f>+K666</f>
        <v>4.9977298689737161E-3</v>
      </c>
      <c r="G682" s="325">
        <f>-SUM(F679:F682)</f>
        <v>-1.8411468805016658E-2</v>
      </c>
      <c r="H682" s="325">
        <f>+SUM(E679:E682)+C679</f>
        <v>5.6214596634486091E-4</v>
      </c>
      <c r="I682" s="325"/>
      <c r="J682" s="158"/>
      <c r="K682" s="325"/>
      <c r="L682" s="158"/>
      <c r="M682" s="158"/>
      <c r="N682" s="158"/>
      <c r="O682" s="346"/>
    </row>
    <row r="683" spans="2:15" x14ac:dyDescent="0.25">
      <c r="B683" s="342" t="s">
        <v>147</v>
      </c>
      <c r="C683" s="158">
        <f>-0.79/1000</f>
        <v>-7.9000000000000001E-4</v>
      </c>
      <c r="D683" s="349" t="s">
        <v>195</v>
      </c>
      <c r="E683" s="325">
        <f>IF(O650&gt;O649,-I662,I662)</f>
        <v>-3.2642036948708932E-4</v>
      </c>
      <c r="F683" s="325">
        <f>+K662</f>
        <v>1.7791821886884987E-3</v>
      </c>
      <c r="G683" s="158"/>
      <c r="H683" s="158"/>
      <c r="I683" s="325"/>
      <c r="J683" s="158"/>
      <c r="K683" s="325"/>
      <c r="L683" s="158"/>
      <c r="M683" s="158"/>
      <c r="N683" s="158"/>
      <c r="O683" s="346"/>
    </row>
    <row r="684" spans="2:15" x14ac:dyDescent="0.25">
      <c r="B684" s="347"/>
      <c r="C684" s="158"/>
      <c r="D684" s="349" t="s">
        <v>121</v>
      </c>
      <c r="E684" s="325">
        <f>IF(O650&gt;O651,-I663,I663)</f>
        <v>8.0169209234153764E-5</v>
      </c>
      <c r="F684" s="325">
        <f>+K663</f>
        <v>1.1765735872570243E-2</v>
      </c>
      <c r="G684" s="325">
        <f>-SUM(F683:F684)</f>
        <v>-1.3544918061258741E-2</v>
      </c>
      <c r="H684" s="325">
        <f>+SUM(E683:E684)+C683</f>
        <v>-1.0362511602529357E-3</v>
      </c>
      <c r="I684" s="325"/>
      <c r="J684" s="158"/>
      <c r="K684" s="325"/>
      <c r="L684" s="158"/>
      <c r="M684" s="158"/>
      <c r="N684" s="158"/>
      <c r="O684" s="346"/>
    </row>
    <row r="685" spans="2:15" x14ac:dyDescent="0.25">
      <c r="B685" s="342" t="s">
        <v>148</v>
      </c>
      <c r="C685" s="158">
        <f>-0.76/1000</f>
        <v>-7.6000000000000004E-4</v>
      </c>
      <c r="D685" s="349" t="s">
        <v>169</v>
      </c>
      <c r="E685" s="325">
        <f>IF(O651&gt;O650,-I663,I663)</f>
        <v>-8.0169209234153764E-5</v>
      </c>
      <c r="F685" s="325">
        <f>+K663</f>
        <v>1.1765735872570243E-2</v>
      </c>
      <c r="G685" s="158"/>
      <c r="H685" s="158"/>
      <c r="I685" s="325"/>
      <c r="J685" s="158"/>
      <c r="K685" s="325"/>
      <c r="L685" s="158"/>
      <c r="M685" s="158"/>
      <c r="N685" s="158"/>
      <c r="O685" s="346"/>
    </row>
    <row r="686" spans="2:15" x14ac:dyDescent="0.25">
      <c r="B686" s="347"/>
      <c r="C686" s="158"/>
      <c r="D686" s="349" t="s">
        <v>122</v>
      </c>
      <c r="E686" s="325">
        <f>IF(O651&gt;O652,-I664,I664)</f>
        <v>1.3098781709425034E-3</v>
      </c>
      <c r="F686" s="325">
        <f>+K664</f>
        <v>1.5256912693196142E-3</v>
      </c>
      <c r="G686" s="325">
        <f>-SUM(F685:F686)</f>
        <v>-1.3291427141889857E-2</v>
      </c>
      <c r="H686" s="325">
        <f>+SUM(E685:E686)+C685</f>
        <v>4.6970896170834956E-4</v>
      </c>
      <c r="I686" s="325"/>
      <c r="J686" s="158"/>
      <c r="K686" s="325"/>
      <c r="L686" s="158"/>
      <c r="M686" s="158"/>
      <c r="N686" s="158"/>
      <c r="O686" s="346"/>
    </row>
    <row r="687" spans="2:15" x14ac:dyDescent="0.25">
      <c r="B687" s="342" t="s">
        <v>142</v>
      </c>
      <c r="C687" s="158">
        <f>-3.71/1000</f>
        <v>-3.7099999999999998E-3</v>
      </c>
      <c r="D687" s="349" t="s">
        <v>168</v>
      </c>
      <c r="E687" s="325">
        <f>IF(O652&gt;O649,-I666,I666)</f>
        <v>-5.2417572360172453E-3</v>
      </c>
      <c r="F687" s="325">
        <f>+K666</f>
        <v>4.9977298689737161E-3</v>
      </c>
      <c r="G687" s="158"/>
      <c r="H687" s="158"/>
      <c r="I687" s="325"/>
      <c r="J687" s="158"/>
      <c r="K687" s="325"/>
      <c r="L687" s="158"/>
      <c r="M687" s="158"/>
      <c r="N687" s="158"/>
      <c r="O687" s="346"/>
    </row>
    <row r="688" spans="2:15" x14ac:dyDescent="0.25">
      <c r="B688" s="347"/>
      <c r="C688" s="158"/>
      <c r="D688" s="349" t="s">
        <v>171</v>
      </c>
      <c r="E688" s="325">
        <f>IF(O652&gt;O651,-I664,I664)</f>
        <v>-1.3098781709425034E-3</v>
      </c>
      <c r="F688" s="325">
        <f>+K664</f>
        <v>1.5256912693196142E-3</v>
      </c>
      <c r="G688" s="158"/>
      <c r="H688" s="158"/>
      <c r="I688" s="325"/>
      <c r="J688" s="158"/>
      <c r="K688" s="325"/>
      <c r="L688" s="158"/>
      <c r="M688" s="158"/>
      <c r="N688" s="158"/>
      <c r="O688" s="346"/>
    </row>
    <row r="689" spans="2:15" x14ac:dyDescent="0.25">
      <c r="B689" s="347"/>
      <c r="C689" s="158"/>
      <c r="D689" s="349" t="s">
        <v>114</v>
      </c>
      <c r="E689" s="325">
        <f>IF(O652&gt;F667,-I667,I667)</f>
        <v>1.0266593271286383E-2</v>
      </c>
      <c r="F689" s="325">
        <f>+K667</f>
        <v>1.4592272510194364E-3</v>
      </c>
      <c r="G689" s="325">
        <f>-SUM(F687:F689)</f>
        <v>-7.9826483893127662E-3</v>
      </c>
      <c r="H689" s="325">
        <f>+SUM(E687:E689)+C687</f>
        <v>4.957864326634448E-6</v>
      </c>
      <c r="I689" s="325"/>
      <c r="J689" s="158"/>
      <c r="K689" s="325"/>
      <c r="L689" s="158"/>
      <c r="M689" s="158"/>
      <c r="N689" s="158"/>
      <c r="O689" s="346"/>
    </row>
    <row r="690" spans="2:15" x14ac:dyDescent="0.25">
      <c r="B690" s="347"/>
      <c r="C690" s="158"/>
      <c r="D690" s="158"/>
      <c r="E690" s="158"/>
      <c r="F690" s="158"/>
      <c r="G690" s="158"/>
      <c r="H690" s="158"/>
      <c r="I690" s="158"/>
      <c r="J690" s="158"/>
      <c r="K690" s="158"/>
      <c r="L690" s="158"/>
      <c r="M690" s="158"/>
      <c r="N690" s="158"/>
      <c r="O690" s="346"/>
    </row>
    <row r="691" spans="2:15" x14ac:dyDescent="0.25">
      <c r="B691" s="347"/>
      <c r="C691" s="158"/>
      <c r="D691" s="158">
        <v>2</v>
      </c>
      <c r="E691" s="158">
        <v>3</v>
      </c>
      <c r="F691" s="158">
        <v>4</v>
      </c>
      <c r="G691" s="158">
        <v>5</v>
      </c>
      <c r="H691" s="158">
        <v>6</v>
      </c>
      <c r="I691" s="158">
        <v>7</v>
      </c>
      <c r="J691" s="158">
        <v>8</v>
      </c>
      <c r="K691" s="158">
        <v>9</v>
      </c>
      <c r="L691" s="158"/>
      <c r="M691" s="158"/>
      <c r="N691" s="158"/>
      <c r="O691" s="346"/>
    </row>
    <row r="692" spans="2:15" x14ac:dyDescent="0.25">
      <c r="B692" s="347"/>
      <c r="C692" s="158">
        <v>2</v>
      </c>
      <c r="D692" s="324">
        <f>+G671</f>
        <v>-4.8086385357218138E-3</v>
      </c>
      <c r="E692" s="325">
        <f>+F671</f>
        <v>3.0329221277454691E-3</v>
      </c>
      <c r="F692" s="158">
        <v>0</v>
      </c>
      <c r="G692" s="158">
        <v>0</v>
      </c>
      <c r="H692" s="158">
        <v>0</v>
      </c>
      <c r="I692" s="158">
        <v>0</v>
      </c>
      <c r="J692" s="158">
        <v>0</v>
      </c>
      <c r="K692" s="326">
        <v>0</v>
      </c>
      <c r="L692" s="158"/>
      <c r="M692" s="328" t="s">
        <v>196</v>
      </c>
      <c r="N692" s="159" t="s">
        <v>204</v>
      </c>
      <c r="O692" s="353">
        <f>-H671</f>
        <v>5.1312857156458197E-8</v>
      </c>
    </row>
    <row r="693" spans="2:15" x14ac:dyDescent="0.25">
      <c r="B693" s="347"/>
      <c r="C693" s="158">
        <v>3</v>
      </c>
      <c r="D693" s="324">
        <f>+F672</f>
        <v>3.0329221277454691E-3</v>
      </c>
      <c r="E693" s="325">
        <f>+G674</f>
        <v>-1.9603245899100459E-2</v>
      </c>
      <c r="F693" s="325">
        <f>+F673</f>
        <v>6.721622680119557E-3</v>
      </c>
      <c r="G693" s="158">
        <v>0</v>
      </c>
      <c r="H693" s="325">
        <f>+F674</f>
        <v>9.848701091235432E-3</v>
      </c>
      <c r="I693" s="158">
        <v>0</v>
      </c>
      <c r="J693" s="158">
        <v>0</v>
      </c>
      <c r="K693" s="326">
        <v>0</v>
      </c>
      <c r="L693" s="158"/>
      <c r="M693" s="328" t="s">
        <v>197</v>
      </c>
      <c r="N693" s="159" t="s">
        <v>204</v>
      </c>
      <c r="O693" s="353">
        <f>-H674</f>
        <v>5.0964189683960076E-7</v>
      </c>
    </row>
    <row r="694" spans="2:15" x14ac:dyDescent="0.25">
      <c r="B694" s="347"/>
      <c r="C694" s="158">
        <v>4</v>
      </c>
      <c r="D694" s="157">
        <v>0</v>
      </c>
      <c r="E694" s="325">
        <f>+F675</f>
        <v>6.721622680119557E-3</v>
      </c>
      <c r="F694" s="325">
        <f>+G676</f>
        <v>-8.4621557227752917E-3</v>
      </c>
      <c r="G694" s="325">
        <f>+F676</f>
        <v>1.7405330426557353E-3</v>
      </c>
      <c r="H694" s="158">
        <v>0</v>
      </c>
      <c r="I694" s="158">
        <v>0</v>
      </c>
      <c r="J694" s="158">
        <v>0</v>
      </c>
      <c r="K694" s="326">
        <v>0</v>
      </c>
      <c r="L694" s="158"/>
      <c r="M694" s="328" t="s">
        <v>198</v>
      </c>
      <c r="N694" s="159" t="s">
        <v>204</v>
      </c>
      <c r="O694" s="353">
        <f>-H676</f>
        <v>1.8136808573867777E-8</v>
      </c>
    </row>
    <row r="695" spans="2:15" x14ac:dyDescent="0.25">
      <c r="B695" s="347"/>
      <c r="C695" s="158">
        <v>5</v>
      </c>
      <c r="D695" s="157">
        <v>0</v>
      </c>
      <c r="E695" s="158">
        <v>0</v>
      </c>
      <c r="F695" s="325">
        <f>+F677</f>
        <v>1.7405330426557353E-3</v>
      </c>
      <c r="G695" s="325">
        <f>+G678</f>
        <v>-3.5263886987747487E-3</v>
      </c>
      <c r="H695" s="325">
        <f>+F678</f>
        <v>1.7858556561190133E-3</v>
      </c>
      <c r="I695" s="158">
        <v>0</v>
      </c>
      <c r="J695" s="158">
        <v>0</v>
      </c>
      <c r="K695" s="326">
        <v>0</v>
      </c>
      <c r="L695" s="158"/>
      <c r="M695" s="328" t="s">
        <v>199</v>
      </c>
      <c r="N695" s="159" t="s">
        <v>204</v>
      </c>
      <c r="O695" s="353">
        <f>-H678</f>
        <v>-1.223023334603196E-8</v>
      </c>
    </row>
    <row r="696" spans="2:15" x14ac:dyDescent="0.25">
      <c r="B696" s="347"/>
      <c r="C696" s="158">
        <v>6</v>
      </c>
      <c r="D696" s="157">
        <v>0</v>
      </c>
      <c r="E696" s="325">
        <f>+F679</f>
        <v>9.848701091235432E-3</v>
      </c>
      <c r="F696" s="158">
        <v>0</v>
      </c>
      <c r="G696" s="325">
        <f>+F680</f>
        <v>1.7858556561190133E-3</v>
      </c>
      <c r="H696" s="325">
        <f>+G682</f>
        <v>-1.8411468805016658E-2</v>
      </c>
      <c r="I696" s="325">
        <f>+F681</f>
        <v>1.7791821886884987E-3</v>
      </c>
      <c r="J696" s="158">
        <v>0</v>
      </c>
      <c r="K696" s="327">
        <f>+F682</f>
        <v>4.9977298689737161E-3</v>
      </c>
      <c r="L696" s="158"/>
      <c r="M696" s="328" t="s">
        <v>200</v>
      </c>
      <c r="N696" s="159" t="s">
        <v>204</v>
      </c>
      <c r="O696" s="353">
        <f>-H682</f>
        <v>-5.6214596634486091E-4</v>
      </c>
    </row>
    <row r="697" spans="2:15" x14ac:dyDescent="0.25">
      <c r="B697" s="347"/>
      <c r="C697" s="158">
        <v>7</v>
      </c>
      <c r="D697" s="157">
        <v>0</v>
      </c>
      <c r="E697" s="158">
        <v>0</v>
      </c>
      <c r="F697" s="158">
        <v>0</v>
      </c>
      <c r="G697" s="158">
        <v>0</v>
      </c>
      <c r="H697" s="325">
        <f>+F683</f>
        <v>1.7791821886884987E-3</v>
      </c>
      <c r="I697" s="325">
        <f>+G684</f>
        <v>-1.3544918061258741E-2</v>
      </c>
      <c r="J697" s="325">
        <f>+F684</f>
        <v>1.1765735872570243E-2</v>
      </c>
      <c r="K697" s="326">
        <v>0</v>
      </c>
      <c r="L697" s="158"/>
      <c r="M697" s="328" t="s">
        <v>201</v>
      </c>
      <c r="N697" s="159" t="s">
        <v>204</v>
      </c>
      <c r="O697" s="353">
        <f>-H684</f>
        <v>1.0362511602529357E-3</v>
      </c>
    </row>
    <row r="698" spans="2:15" x14ac:dyDescent="0.25">
      <c r="B698" s="347"/>
      <c r="C698" s="158">
        <v>8</v>
      </c>
      <c r="D698" s="157">
        <v>0</v>
      </c>
      <c r="E698" s="158">
        <v>0</v>
      </c>
      <c r="F698" s="158">
        <v>0</v>
      </c>
      <c r="G698" s="158">
        <v>0</v>
      </c>
      <c r="H698" s="158">
        <v>0</v>
      </c>
      <c r="I698" s="325">
        <f>+F685</f>
        <v>1.1765735872570243E-2</v>
      </c>
      <c r="J698" s="325">
        <f>+G686</f>
        <v>-1.3291427141889857E-2</v>
      </c>
      <c r="K698" s="327">
        <f>+F686</f>
        <v>1.5256912693196142E-3</v>
      </c>
      <c r="L698" s="158"/>
      <c r="M698" s="328" t="s">
        <v>202</v>
      </c>
      <c r="N698" s="159" t="s">
        <v>204</v>
      </c>
      <c r="O698" s="353">
        <f>-H686</f>
        <v>-4.6970896170834956E-4</v>
      </c>
    </row>
    <row r="699" spans="2:15" x14ac:dyDescent="0.25">
      <c r="B699" s="347"/>
      <c r="C699" s="158">
        <v>9</v>
      </c>
      <c r="D699" s="157">
        <v>0</v>
      </c>
      <c r="E699" s="158">
        <v>0</v>
      </c>
      <c r="F699" s="158">
        <v>0</v>
      </c>
      <c r="G699" s="158">
        <v>0</v>
      </c>
      <c r="H699" s="325">
        <f>+F687</f>
        <v>4.9977298689737161E-3</v>
      </c>
      <c r="I699" s="158">
        <v>0</v>
      </c>
      <c r="J699" s="325">
        <f>+F688</f>
        <v>1.5256912693196142E-3</v>
      </c>
      <c r="K699" s="327">
        <f>+G689</f>
        <v>-7.9826483893127662E-3</v>
      </c>
      <c r="L699" s="158"/>
      <c r="M699" s="328" t="s">
        <v>203</v>
      </c>
      <c r="N699" s="159" t="s">
        <v>204</v>
      </c>
      <c r="O699" s="353">
        <f>-H689</f>
        <v>-4.957864326634448E-6</v>
      </c>
    </row>
    <row r="700" spans="2:15" x14ac:dyDescent="0.25">
      <c r="B700" s="347"/>
      <c r="C700" s="158"/>
      <c r="D700" s="158"/>
      <c r="E700" s="158"/>
      <c r="F700" s="158"/>
      <c r="G700" s="158"/>
      <c r="H700" s="158"/>
      <c r="I700" s="158"/>
      <c r="J700" s="158"/>
      <c r="K700" s="158"/>
      <c r="L700" s="158"/>
      <c r="M700" s="158"/>
      <c r="N700" s="158"/>
      <c r="O700" s="346"/>
    </row>
    <row r="701" spans="2:15" x14ac:dyDescent="0.25">
      <c r="B701" s="347"/>
      <c r="C701" s="158"/>
      <c r="D701" s="329">
        <f t="array" ref="D701:K708">+MINVERSE(D692:K699)</f>
        <v>-391.32582875762449</v>
      </c>
      <c r="E701" s="330">
        <v>-290.72439813765868</v>
      </c>
      <c r="F701" s="330">
        <v>-287.3960817395037</v>
      </c>
      <c r="G701" s="330">
        <v>-274.54272794489941</v>
      </c>
      <c r="H701" s="330">
        <v>-262.01557497382936</v>
      </c>
      <c r="I701" s="330">
        <v>-239.17880831801378</v>
      </c>
      <c r="J701" s="330">
        <v>-235.72549533178696</v>
      </c>
      <c r="K701" s="331">
        <v>-209.09444008600198</v>
      </c>
      <c r="L701" s="158"/>
      <c r="M701" s="159" t="s">
        <v>196</v>
      </c>
      <c r="N701" s="159" t="s">
        <v>204</v>
      </c>
      <c r="O701" s="360">
        <f t="array" ref="O701:O708">+MMULT(D701:K708,O692:O699)</f>
        <v>1.1030620383321154E-2</v>
      </c>
    </row>
    <row r="702" spans="2:15" x14ac:dyDescent="0.25">
      <c r="B702" s="347"/>
      <c r="C702" s="158"/>
      <c r="D702" s="332">
        <v>-290.72439813765868</v>
      </c>
      <c r="E702" s="158">
        <v>-460.93783001229752</v>
      </c>
      <c r="F702" s="158">
        <v>-455.66084965568672</v>
      </c>
      <c r="G702" s="158">
        <v>-435.28210936275849</v>
      </c>
      <c r="H702" s="158">
        <v>-415.42055407635621</v>
      </c>
      <c r="I702" s="158">
        <v>-379.21330853983062</v>
      </c>
      <c r="J702" s="158">
        <v>-373.73814854493065</v>
      </c>
      <c r="K702" s="333">
        <v>-331.5151328828004</v>
      </c>
      <c r="L702" s="158"/>
      <c r="M702" s="159" t="s">
        <v>197</v>
      </c>
      <c r="N702" s="159" t="s">
        <v>204</v>
      </c>
      <c r="O702" s="360">
        <v>1.7505750846554168E-2</v>
      </c>
    </row>
    <row r="703" spans="2:15" x14ac:dyDescent="0.25">
      <c r="B703" s="347"/>
      <c r="C703" s="158"/>
      <c r="D703" s="332">
        <v>-287.39608173950364</v>
      </c>
      <c r="E703" s="158">
        <v>-455.6608496556866</v>
      </c>
      <c r="F703" s="158">
        <v>-583.10978838447841</v>
      </c>
      <c r="G703" s="158">
        <v>-500.75781955044766</v>
      </c>
      <c r="H703" s="158">
        <v>-420.4958328706943</v>
      </c>
      <c r="I703" s="158">
        <v>-383.8462359298635</v>
      </c>
      <c r="J703" s="158">
        <v>-378.30418477335621</v>
      </c>
      <c r="K703" s="333">
        <v>-335.56532179957941</v>
      </c>
      <c r="L703" s="158"/>
      <c r="M703" s="159" t="s">
        <v>198</v>
      </c>
      <c r="N703" s="159" t="s">
        <v>204</v>
      </c>
      <c r="O703" s="360">
        <v>1.7724059810612737E-2</v>
      </c>
    </row>
    <row r="704" spans="2:15" x14ac:dyDescent="0.25">
      <c r="B704" s="347"/>
      <c r="C704" s="158"/>
      <c r="D704" s="332">
        <v>-274.54272794489935</v>
      </c>
      <c r="E704" s="158">
        <v>-435.28210936275832</v>
      </c>
      <c r="F704" s="158">
        <v>-500.75781955044755</v>
      </c>
      <c r="G704" s="158">
        <v>-753.613127555971</v>
      </c>
      <c r="H704" s="158">
        <v>-440.09563834172457</v>
      </c>
      <c r="I704" s="158">
        <v>-401.7377605703133</v>
      </c>
      <c r="J704" s="158">
        <v>-395.93738788934172</v>
      </c>
      <c r="K704" s="333">
        <v>-351.20641623134725</v>
      </c>
      <c r="L704" s="158"/>
      <c r="M704" s="159" t="s">
        <v>199</v>
      </c>
      <c r="N704" s="159" t="s">
        <v>204</v>
      </c>
      <c r="O704" s="360">
        <v>1.857754966473044E-2</v>
      </c>
    </row>
    <row r="705" spans="2:15" x14ac:dyDescent="0.25">
      <c r="B705" s="347"/>
      <c r="C705" s="158"/>
      <c r="D705" s="332">
        <v>-262.01557497382942</v>
      </c>
      <c r="E705" s="158">
        <v>-415.42055407635627</v>
      </c>
      <c r="F705" s="158">
        <v>-420.49583287069441</v>
      </c>
      <c r="G705" s="158">
        <v>-440.09563834172462</v>
      </c>
      <c r="H705" s="158">
        <v>-459.1980271238553</v>
      </c>
      <c r="I705" s="158">
        <v>-419.1752223906413</v>
      </c>
      <c r="J705" s="158">
        <v>-413.1230840378928</v>
      </c>
      <c r="K705" s="333">
        <v>-366.45056073345825</v>
      </c>
      <c r="L705" s="158"/>
      <c r="M705" s="159" t="s">
        <v>200</v>
      </c>
      <c r="N705" s="159" t="s">
        <v>204</v>
      </c>
      <c r="O705" s="360">
        <v>1.9402530706321981E-2</v>
      </c>
    </row>
    <row r="706" spans="2:15" x14ac:dyDescent="0.25">
      <c r="B706" s="350"/>
      <c r="C706" s="142"/>
      <c r="D706" s="334">
        <v>-239.17880831801389</v>
      </c>
      <c r="E706" s="142">
        <v>-379.21330853983073</v>
      </c>
      <c r="F706" s="142">
        <v>-383.84623592986361</v>
      </c>
      <c r="G706" s="142">
        <v>-401.73776057031347</v>
      </c>
      <c r="H706" s="142">
        <v>-419.1752223906413</v>
      </c>
      <c r="I706" s="142">
        <v>-727.930268695226</v>
      </c>
      <c r="J706" s="142">
        <v>-689.6267978517368</v>
      </c>
      <c r="K706" s="335">
        <v>-394.24035236977051</v>
      </c>
      <c r="L706" s="142"/>
      <c r="M706" s="159" t="s">
        <v>201</v>
      </c>
      <c r="N706" s="159" t="s">
        <v>204</v>
      </c>
      <c r="O706" s="361">
        <v>-0.19301003203276737</v>
      </c>
    </row>
    <row r="707" spans="2:15" x14ac:dyDescent="0.25">
      <c r="B707" s="350"/>
      <c r="C707" s="142"/>
      <c r="D707" s="334">
        <v>-235.72549533178696</v>
      </c>
      <c r="E707" s="142">
        <v>-373.73814854493065</v>
      </c>
      <c r="F707" s="142">
        <v>-378.30418477335621</v>
      </c>
      <c r="G707" s="142">
        <v>-395.93738788934166</v>
      </c>
      <c r="H707" s="142">
        <v>-413.12308403789274</v>
      </c>
      <c r="I707" s="142">
        <v>-689.62679785173668</v>
      </c>
      <c r="J707" s="142">
        <v>-731.43892826601109</v>
      </c>
      <c r="K707" s="335">
        <v>-398.44264815833725</v>
      </c>
      <c r="L707" s="142"/>
      <c r="M707" s="159" t="s">
        <v>202</v>
      </c>
      <c r="N707" s="159" t="s">
        <v>204</v>
      </c>
      <c r="O707" s="361">
        <v>-0.13705683717067188</v>
      </c>
    </row>
    <row r="708" spans="2:15" x14ac:dyDescent="0.25">
      <c r="B708" s="350"/>
      <c r="C708" s="142"/>
      <c r="D708" s="336">
        <v>-209.09444008600198</v>
      </c>
      <c r="E708" s="337">
        <v>-331.5151328828004</v>
      </c>
      <c r="F708" s="337">
        <v>-335.56532179957946</v>
      </c>
      <c r="G708" s="337">
        <v>-351.20641623134725</v>
      </c>
      <c r="H708" s="337">
        <v>-366.45056073345825</v>
      </c>
      <c r="I708" s="337">
        <v>-394.24035236977045</v>
      </c>
      <c r="J708" s="337">
        <v>-398.44264815833725</v>
      </c>
      <c r="K708" s="338">
        <v>-430.84966476841498</v>
      </c>
      <c r="L708" s="142"/>
      <c r="M708" s="159" t="s">
        <v>203</v>
      </c>
      <c r="N708" s="159" t="s">
        <v>204</v>
      </c>
      <c r="O708" s="361">
        <v>-1.342661521257138E-2</v>
      </c>
    </row>
    <row r="709" spans="2:15" x14ac:dyDescent="0.25">
      <c r="B709" s="350"/>
      <c r="C709" s="142"/>
      <c r="D709" s="142"/>
      <c r="E709" s="142"/>
      <c r="F709" s="142"/>
      <c r="G709" s="142"/>
      <c r="H709" s="142"/>
      <c r="I709" s="142"/>
      <c r="J709" s="142"/>
      <c r="K709" s="142"/>
      <c r="L709" s="142"/>
      <c r="M709" s="142"/>
      <c r="N709" s="159"/>
      <c r="O709" s="345"/>
    </row>
    <row r="710" spans="2:15" x14ac:dyDescent="0.25">
      <c r="B710" s="347"/>
      <c r="C710" s="158"/>
      <c r="D710" s="158"/>
      <c r="E710" s="158"/>
      <c r="F710" s="158"/>
      <c r="G710" s="158"/>
      <c r="H710" s="158"/>
      <c r="I710" s="158"/>
      <c r="J710" s="158"/>
      <c r="K710" s="158"/>
      <c r="L710" s="158"/>
      <c r="M710" s="159" t="s">
        <v>205</v>
      </c>
      <c r="N710" s="159" t="s">
        <v>204</v>
      </c>
      <c r="O710" s="354">
        <f t="shared" ref="O710:O717" si="86">+O645+O701</f>
        <v>336.47351427838197</v>
      </c>
    </row>
    <row r="711" spans="2:15" x14ac:dyDescent="0.25">
      <c r="B711" s="347"/>
      <c r="C711" s="158"/>
      <c r="D711" s="158"/>
      <c r="E711" s="158"/>
      <c r="F711" s="158"/>
      <c r="G711" s="158"/>
      <c r="H711" s="158"/>
      <c r="I711" s="158"/>
      <c r="J711" s="158"/>
      <c r="K711" s="158"/>
      <c r="L711" s="158"/>
      <c r="M711" s="159" t="s">
        <v>206</v>
      </c>
      <c r="N711" s="159" t="s">
        <v>204</v>
      </c>
      <c r="O711" s="354">
        <f t="shared" si="86"/>
        <v>335.31058041751686</v>
      </c>
    </row>
    <row r="712" spans="2:15" x14ac:dyDescent="0.25">
      <c r="B712" s="347"/>
      <c r="C712" s="158"/>
      <c r="D712" s="158"/>
      <c r="E712" s="158"/>
      <c r="F712" s="158"/>
      <c r="G712" s="158"/>
      <c r="H712" s="158"/>
      <c r="I712" s="158"/>
      <c r="J712" s="158"/>
      <c r="K712" s="158"/>
      <c r="L712" s="158"/>
      <c r="M712" s="159" t="s">
        <v>207</v>
      </c>
      <c r="N712" s="159" t="s">
        <v>204</v>
      </c>
      <c r="O712" s="354">
        <f t="shared" si="86"/>
        <v>335.11801005038819</v>
      </c>
    </row>
    <row r="713" spans="2:15" x14ac:dyDescent="0.25">
      <c r="B713" s="347"/>
      <c r="C713" s="158"/>
      <c r="D713" s="158"/>
      <c r="E713" s="158"/>
      <c r="F713" s="158"/>
      <c r="G713" s="158"/>
      <c r="H713" s="158"/>
      <c r="I713" s="158"/>
      <c r="J713" s="158"/>
      <c r="K713" s="158"/>
      <c r="L713" s="158"/>
      <c r="M713" s="159" t="s">
        <v>208</v>
      </c>
      <c r="N713" s="159" t="s">
        <v>204</v>
      </c>
      <c r="O713" s="354">
        <f t="shared" si="86"/>
        <v>334.92015326148095</v>
      </c>
    </row>
    <row r="714" spans="2:15" x14ac:dyDescent="0.25">
      <c r="B714" s="347"/>
      <c r="C714" s="158"/>
      <c r="D714" s="158"/>
      <c r="E714" s="158"/>
      <c r="F714" s="158"/>
      <c r="G714" s="158"/>
      <c r="H714" s="158"/>
      <c r="I714" s="158"/>
      <c r="J714" s="158"/>
      <c r="K714" s="158"/>
      <c r="L714" s="158"/>
      <c r="M714" s="159" t="s">
        <v>209</v>
      </c>
      <c r="N714" s="159" t="s">
        <v>204</v>
      </c>
      <c r="O714" s="354">
        <f t="shared" si="86"/>
        <v>335.27327116544808</v>
      </c>
    </row>
    <row r="715" spans="2:15" x14ac:dyDescent="0.25">
      <c r="B715" s="347"/>
      <c r="C715" s="158"/>
      <c r="D715" s="158"/>
      <c r="E715" s="158"/>
      <c r="F715" s="158"/>
      <c r="G715" s="158"/>
      <c r="H715" s="158"/>
      <c r="I715" s="158"/>
      <c r="J715" s="158"/>
      <c r="K715" s="158"/>
      <c r="L715" s="158"/>
      <c r="M715" s="159" t="s">
        <v>210</v>
      </c>
      <c r="N715" s="159" t="s">
        <v>204</v>
      </c>
      <c r="O715" s="354">
        <f t="shared" si="86"/>
        <v>335.1525918640811</v>
      </c>
    </row>
    <row r="716" spans="2:15" x14ac:dyDescent="0.25">
      <c r="B716" s="347"/>
      <c r="C716" s="158"/>
      <c r="D716" s="158"/>
      <c r="E716" s="158"/>
      <c r="F716" s="158"/>
      <c r="G716" s="158"/>
      <c r="H716" s="158"/>
      <c r="I716" s="158"/>
      <c r="J716" s="158"/>
      <c r="K716" s="158"/>
      <c r="L716" s="158"/>
      <c r="M716" s="159" t="s">
        <v>211</v>
      </c>
      <c r="N716" s="159" t="s">
        <v>204</v>
      </c>
      <c r="O716" s="354">
        <f t="shared" si="86"/>
        <v>335.21195195206496</v>
      </c>
    </row>
    <row r="717" spans="2:15" ht="15.75" thickBot="1" x14ac:dyDescent="0.3">
      <c r="B717" s="355"/>
      <c r="C717" s="356"/>
      <c r="D717" s="356"/>
      <c r="E717" s="356"/>
      <c r="F717" s="356"/>
      <c r="G717" s="356"/>
      <c r="H717" s="356"/>
      <c r="I717" s="356"/>
      <c r="J717" s="356"/>
      <c r="K717" s="356"/>
      <c r="L717" s="356"/>
      <c r="M717" s="351" t="s">
        <v>212</v>
      </c>
      <c r="N717" s="351" t="s">
        <v>204</v>
      </c>
      <c r="O717" s="357">
        <f t="shared" si="86"/>
        <v>335.76485584074817</v>
      </c>
    </row>
    <row r="718" spans="2:15" ht="15.75" thickTop="1" x14ac:dyDescent="0.25"/>
    <row r="719" spans="2:15" ht="15.75" thickBot="1" x14ac:dyDescent="0.3"/>
    <row r="720" spans="2:15" ht="16.5" thickBot="1" x14ac:dyDescent="0.35">
      <c r="B720" s="358">
        <f>+B655+1</f>
        <v>12</v>
      </c>
    </row>
    <row r="721" spans="2:15" ht="15.75" thickTop="1" x14ac:dyDescent="0.25">
      <c r="B721" s="339" t="s">
        <v>174</v>
      </c>
      <c r="C721" s="340" t="s">
        <v>78</v>
      </c>
      <c r="D721" s="340" t="s">
        <v>115</v>
      </c>
      <c r="E721" s="340" t="s">
        <v>154</v>
      </c>
      <c r="F721" s="340" t="s">
        <v>155</v>
      </c>
      <c r="G721" s="340" t="s">
        <v>156</v>
      </c>
      <c r="H721" s="340" t="s">
        <v>157</v>
      </c>
      <c r="I721" s="340" t="s">
        <v>175</v>
      </c>
      <c r="J721" s="340" t="s">
        <v>177</v>
      </c>
      <c r="K721" s="340" t="s">
        <v>176</v>
      </c>
      <c r="L721" s="341"/>
      <c r="M721" s="341"/>
      <c r="N721" s="341"/>
      <c r="O721" s="352"/>
    </row>
    <row r="722" spans="2:15" x14ac:dyDescent="0.25">
      <c r="B722" s="342" t="s">
        <v>178</v>
      </c>
      <c r="C722" s="161">
        <v>310.83</v>
      </c>
      <c r="D722" s="343">
        <f>110/1000</f>
        <v>0.11</v>
      </c>
      <c r="E722" s="158">
        <f>+PI()*D722^2/4</f>
        <v>9.5033177771091243E-3</v>
      </c>
      <c r="F722" s="161">
        <v>339.29610096713299</v>
      </c>
      <c r="G722" s="161">
        <f t="shared" ref="G722:G729" si="87">+O710</f>
        <v>336.47351427838197</v>
      </c>
      <c r="H722" s="164">
        <f>+ABS(F722-G722)</f>
        <v>2.8225866887510165</v>
      </c>
      <c r="I722" s="344">
        <f>-2*E722*SQRT(2*9.81*D722*H722/C722)*LOG10(($B$2/(3.7*D722))+((2.51*$B$3*SQRT(C722))/(SQRT(2*9.81*D722^3*H722))))</f>
        <v>1.0041590960407918E-2</v>
      </c>
      <c r="J722" s="158">
        <f>(H722/I722^2)*2*9.81*E722^2</f>
        <v>49.601149607440973</v>
      </c>
      <c r="K722" s="325">
        <f>0.5*SQRT(2*9.81)*E722/(SQRT(J722*H722))</f>
        <v>1.7787923043120569E-3</v>
      </c>
      <c r="L722" s="158"/>
      <c r="M722" s="158"/>
      <c r="N722" s="158"/>
      <c r="O722" s="346"/>
    </row>
    <row r="723" spans="2:15" x14ac:dyDescent="0.25">
      <c r="B723" s="342" t="s">
        <v>138</v>
      </c>
      <c r="C723" s="161">
        <v>240.22</v>
      </c>
      <c r="D723" s="343">
        <f>110/1000</f>
        <v>0.11</v>
      </c>
      <c r="E723" s="158">
        <f t="shared" ref="E723:E729" si="88">+PI()*D723^2/4</f>
        <v>9.5033177771091243E-3</v>
      </c>
      <c r="F723" s="161">
        <f>+G722</f>
        <v>336.47351427838197</v>
      </c>
      <c r="G723" s="161">
        <f t="shared" si="87"/>
        <v>335.31058041751686</v>
      </c>
      <c r="H723" s="164">
        <f t="shared" ref="H723:H732" si="89">+ABS(F723-G723)</f>
        <v>1.1629338608651096</v>
      </c>
      <c r="I723" s="344">
        <f>-2*E723*SQRT(2*9.81*D723*H723/C723)*LOG10(($B$2/(3.7*D723))+((2.51*$B$3*SQRT(C723))/(SQRT(2*9.81*D723^3*H723))))</f>
        <v>7.0714822859628112E-3</v>
      </c>
      <c r="J723" s="158">
        <f t="shared" ref="J723:J732" si="90">(H723/I723^2)*2*9.81*E723^2</f>
        <v>41.208196400589415</v>
      </c>
      <c r="K723" s="325">
        <f>0.5*SQRT(2*9.81)*E723/(SQRT(J723*H723))</f>
        <v>3.0403630524191276E-3</v>
      </c>
      <c r="L723" s="158"/>
      <c r="M723" s="158"/>
      <c r="N723" s="158"/>
      <c r="O723" s="346"/>
    </row>
    <row r="724" spans="2:15" x14ac:dyDescent="0.25">
      <c r="B724" s="342" t="s">
        <v>139</v>
      </c>
      <c r="C724" s="161">
        <v>237.3</v>
      </c>
      <c r="D724" s="343">
        <f>110/1000</f>
        <v>0.11</v>
      </c>
      <c r="E724" s="158">
        <f t="shared" si="88"/>
        <v>9.5033177771091243E-3</v>
      </c>
      <c r="F724" s="161">
        <f t="shared" ref="F724:F729" si="91">+G723</f>
        <v>335.31058041751686</v>
      </c>
      <c r="G724" s="161">
        <f t="shared" si="87"/>
        <v>335.11801005038819</v>
      </c>
      <c r="H724" s="164">
        <f t="shared" si="89"/>
        <v>0.19257036712866693</v>
      </c>
      <c r="I724" s="344">
        <f t="shared" ref="I724:I732" si="92">-2*E724*SQRT(2*9.81*D724*H724/C724)*LOG10(($B$2/(3.7*D724))+((2.51*$B$3*SQRT(C724))/(SQRT(2*9.81*D724^3*H724))))</f>
        <v>2.5900432722044159E-3</v>
      </c>
      <c r="J724" s="158">
        <f t="shared" si="90"/>
        <v>50.865688211105748</v>
      </c>
      <c r="K724" s="325">
        <f t="shared" ref="K724:K732" si="93">0.5*SQRT(2*9.81)*E724/(SQRT(J724*H724))</f>
        <v>6.7249268691321144E-3</v>
      </c>
      <c r="L724" s="158"/>
      <c r="M724" s="158"/>
      <c r="N724" s="158"/>
      <c r="O724" s="346"/>
    </row>
    <row r="725" spans="2:15" x14ac:dyDescent="0.25">
      <c r="B725" s="342" t="s">
        <v>117</v>
      </c>
      <c r="C725" s="159">
        <v>401.35</v>
      </c>
      <c r="D725" s="343">
        <f>75/1000</f>
        <v>7.4999999999999997E-2</v>
      </c>
      <c r="E725" s="158">
        <f t="shared" si="88"/>
        <v>4.4178646691106467E-3</v>
      </c>
      <c r="F725" s="161">
        <f t="shared" si="91"/>
        <v>335.11801005038819</v>
      </c>
      <c r="G725" s="161">
        <f t="shared" si="87"/>
        <v>334.92015326148095</v>
      </c>
      <c r="H725" s="164">
        <f t="shared" si="89"/>
        <v>0.19785678890724512</v>
      </c>
      <c r="I725" s="344">
        <f t="shared" si="92"/>
        <v>6.9001500632578081E-4</v>
      </c>
      <c r="J725" s="158">
        <f t="shared" si="90"/>
        <v>159.13206709290725</v>
      </c>
      <c r="K725" s="325">
        <f t="shared" si="93"/>
        <v>1.7437233519676158E-3</v>
      </c>
      <c r="L725" s="158"/>
      <c r="M725" s="158"/>
      <c r="N725" s="158"/>
      <c r="O725" s="346"/>
    </row>
    <row r="726" spans="2:15" x14ac:dyDescent="0.25">
      <c r="B726" s="342" t="s">
        <v>118</v>
      </c>
      <c r="C726" s="159">
        <v>249.85</v>
      </c>
      <c r="D726" s="343">
        <f>75/1000</f>
        <v>7.4999999999999997E-2</v>
      </c>
      <c r="E726" s="158">
        <f t="shared" si="88"/>
        <v>4.4178646691106467E-3</v>
      </c>
      <c r="F726" s="161">
        <f t="shared" si="91"/>
        <v>334.92015326148095</v>
      </c>
      <c r="G726" s="161">
        <f t="shared" si="87"/>
        <v>335.27327116544808</v>
      </c>
      <c r="H726" s="164">
        <f t="shared" si="89"/>
        <v>0.3531179039671315</v>
      </c>
      <c r="I726" s="344">
        <f t="shared" si="92"/>
        <v>1.2599642308826397E-3</v>
      </c>
      <c r="J726" s="158">
        <f t="shared" si="90"/>
        <v>85.17793852365898</v>
      </c>
      <c r="K726" s="325">
        <f t="shared" si="93"/>
        <v>1.7840560004568876E-3</v>
      </c>
      <c r="L726" s="158"/>
      <c r="M726" s="158"/>
      <c r="N726" s="158"/>
      <c r="O726" s="346"/>
    </row>
    <row r="727" spans="2:15" x14ac:dyDescent="0.25">
      <c r="B727" s="342" t="s">
        <v>140</v>
      </c>
      <c r="C727" s="159">
        <v>298.01</v>
      </c>
      <c r="D727" s="343">
        <f>63/1000</f>
        <v>6.3E-2</v>
      </c>
      <c r="E727" s="158">
        <f t="shared" si="88"/>
        <v>3.1172453105244723E-3</v>
      </c>
      <c r="F727" s="161">
        <f t="shared" si="91"/>
        <v>335.27327116544808</v>
      </c>
      <c r="G727" s="161">
        <f t="shared" si="87"/>
        <v>335.1525918640811</v>
      </c>
      <c r="H727" s="164">
        <f t="shared" si="89"/>
        <v>0.12067930136697669</v>
      </c>
      <c r="I727" s="344">
        <f t="shared" si="92"/>
        <v>3.8267411973904073E-4</v>
      </c>
      <c r="J727" s="158">
        <f t="shared" si="90"/>
        <v>157.1142465796008</v>
      </c>
      <c r="K727" s="325">
        <f t="shared" si="93"/>
        <v>1.5855002283090682E-3</v>
      </c>
      <c r="L727" s="158"/>
      <c r="M727" s="158"/>
      <c r="N727" s="158"/>
      <c r="O727" s="346"/>
    </row>
    <row r="728" spans="2:15" x14ac:dyDescent="0.25">
      <c r="B728" s="342" t="s">
        <v>121</v>
      </c>
      <c r="C728" s="159">
        <v>119.71</v>
      </c>
      <c r="D728" s="343">
        <f>63/1000</f>
        <v>6.3E-2</v>
      </c>
      <c r="E728" s="158">
        <f t="shared" si="88"/>
        <v>3.1172453105244723E-3</v>
      </c>
      <c r="F728" s="161">
        <f t="shared" si="91"/>
        <v>335.1525918640811</v>
      </c>
      <c r="G728" s="161">
        <f t="shared" si="87"/>
        <v>335.21195195206496</v>
      </c>
      <c r="H728" s="164">
        <f t="shared" si="89"/>
        <v>5.9360087983861831E-2</v>
      </c>
      <c r="I728" s="344">
        <f t="shared" si="92"/>
        <v>4.3022078734295698E-4</v>
      </c>
      <c r="J728" s="158">
        <f t="shared" si="90"/>
        <v>61.143841124005064</v>
      </c>
      <c r="K728" s="325">
        <f t="shared" si="93"/>
        <v>3.6238220153912231E-3</v>
      </c>
      <c r="L728" s="158"/>
      <c r="M728" s="158"/>
      <c r="N728" s="158"/>
      <c r="O728" s="346"/>
    </row>
    <row r="729" spans="2:15" x14ac:dyDescent="0.25">
      <c r="B729" s="342" t="s">
        <v>122</v>
      </c>
      <c r="C729" s="159">
        <v>283.68</v>
      </c>
      <c r="D729" s="343">
        <f>75/1000</f>
        <v>7.4999999999999997E-2</v>
      </c>
      <c r="E729" s="158">
        <f t="shared" si="88"/>
        <v>4.4178646691106467E-3</v>
      </c>
      <c r="F729" s="161">
        <f t="shared" si="91"/>
        <v>335.21195195206496</v>
      </c>
      <c r="G729" s="161">
        <f t="shared" si="87"/>
        <v>335.76485584074817</v>
      </c>
      <c r="H729" s="164">
        <f t="shared" si="89"/>
        <v>0.55290388868320406</v>
      </c>
      <c r="I729" s="344">
        <f t="shared" si="92"/>
        <v>1.51237883971568E-3</v>
      </c>
      <c r="J729" s="158">
        <f t="shared" si="90"/>
        <v>92.566166644736199</v>
      </c>
      <c r="K729" s="325">
        <f t="shared" si="93"/>
        <v>1.3676688396219838E-3</v>
      </c>
      <c r="L729" s="158"/>
      <c r="M729" s="158"/>
      <c r="N729" s="158"/>
      <c r="O729" s="346"/>
    </row>
    <row r="730" spans="2:15" x14ac:dyDescent="0.25">
      <c r="B730" s="342" t="s">
        <v>112</v>
      </c>
      <c r="C730" s="159">
        <v>401.36</v>
      </c>
      <c r="D730" s="343">
        <f>110/1000</f>
        <v>0.11</v>
      </c>
      <c r="E730" s="158">
        <f>+PI()*D730^2/4</f>
        <v>9.5033177771091243E-3</v>
      </c>
      <c r="F730" s="161">
        <f>+G723</f>
        <v>335.31058041751686</v>
      </c>
      <c r="G730" s="161">
        <f>+G726</f>
        <v>335.27327116544808</v>
      </c>
      <c r="H730" s="164">
        <f t="shared" si="89"/>
        <v>3.7309252068780552E-2</v>
      </c>
      <c r="I730" s="344">
        <f t="shared" si="92"/>
        <v>7.5045230647953173E-4</v>
      </c>
      <c r="J730" s="158">
        <f t="shared" si="90"/>
        <v>117.3869600381208</v>
      </c>
      <c r="K730" s="325">
        <f t="shared" si="93"/>
        <v>1.0057187759969751E-2</v>
      </c>
      <c r="L730" s="158"/>
      <c r="M730" s="158"/>
      <c r="N730" s="158"/>
      <c r="O730" s="346"/>
    </row>
    <row r="731" spans="2:15" x14ac:dyDescent="0.25">
      <c r="B731" s="342" t="s">
        <v>113</v>
      </c>
      <c r="C731" s="159">
        <v>184.94</v>
      </c>
      <c r="D731" s="343">
        <f>110/1000</f>
        <v>0.11</v>
      </c>
      <c r="E731" s="158">
        <f>+PI()*D731^2/4</f>
        <v>9.5033177771091243E-3</v>
      </c>
      <c r="F731" s="161">
        <f>+G730</f>
        <v>335.27327116544808</v>
      </c>
      <c r="G731" s="161">
        <f>+G729</f>
        <v>335.76485584074817</v>
      </c>
      <c r="H731" s="164">
        <f t="shared" si="89"/>
        <v>0.4915846753000892</v>
      </c>
      <c r="I731" s="344">
        <f t="shared" si="92"/>
        <v>5.0550717047196971E-3</v>
      </c>
      <c r="J731" s="158">
        <f t="shared" si="90"/>
        <v>34.08734698776717</v>
      </c>
      <c r="K731" s="325">
        <f t="shared" si="93"/>
        <v>5.1416083115628196E-3</v>
      </c>
      <c r="L731" s="158"/>
      <c r="M731" s="158"/>
      <c r="N731" s="158"/>
      <c r="O731" s="346"/>
    </row>
    <row r="732" spans="2:15" x14ac:dyDescent="0.25">
      <c r="B732" s="342" t="s">
        <v>170</v>
      </c>
      <c r="C732" s="159">
        <v>372.26</v>
      </c>
      <c r="D732" s="343">
        <f>110/1000</f>
        <v>0.11</v>
      </c>
      <c r="E732" s="158">
        <f>+PI()*D732^2/4</f>
        <v>9.5033177771091243E-3</v>
      </c>
      <c r="F732" s="161">
        <f>+F722</f>
        <v>339.29610096713299</v>
      </c>
      <c r="G732" s="161">
        <f>+G731</f>
        <v>335.76485584074817</v>
      </c>
      <c r="H732" s="164">
        <f t="shared" si="89"/>
        <v>3.5312451263848175</v>
      </c>
      <c r="I732" s="344">
        <f t="shared" si="92"/>
        <v>1.0288366452092728E-2</v>
      </c>
      <c r="J732" s="158">
        <f t="shared" si="90"/>
        <v>59.113207234451131</v>
      </c>
      <c r="K732" s="325">
        <f t="shared" si="93"/>
        <v>1.456761862157336E-3</v>
      </c>
      <c r="L732" s="158"/>
      <c r="M732" s="158"/>
      <c r="N732" s="158"/>
      <c r="O732" s="346"/>
    </row>
    <row r="733" spans="2:15" x14ac:dyDescent="0.25">
      <c r="B733" s="347"/>
      <c r="C733" s="158"/>
      <c r="D733" s="158"/>
      <c r="E733" s="158"/>
      <c r="F733" s="158"/>
      <c r="G733" s="158"/>
      <c r="H733" s="158"/>
      <c r="I733" s="158"/>
      <c r="J733" s="158"/>
      <c r="K733" s="158"/>
      <c r="L733" s="158"/>
      <c r="M733" s="158"/>
      <c r="N733" s="158"/>
      <c r="O733" s="346"/>
    </row>
    <row r="734" spans="2:15" x14ac:dyDescent="0.25">
      <c r="B734" s="348" t="s">
        <v>151</v>
      </c>
      <c r="C734" s="159" t="s">
        <v>189</v>
      </c>
      <c r="D734" s="159" t="s">
        <v>174</v>
      </c>
      <c r="E734" s="159" t="s">
        <v>175</v>
      </c>
      <c r="F734" s="159" t="s">
        <v>176</v>
      </c>
      <c r="G734" s="159" t="s">
        <v>190</v>
      </c>
      <c r="H734" s="159" t="s">
        <v>95</v>
      </c>
      <c r="I734" s="158"/>
      <c r="J734" s="158"/>
      <c r="K734" s="158"/>
      <c r="L734" s="158"/>
      <c r="M734" s="158"/>
      <c r="N734" s="158"/>
      <c r="O734" s="346"/>
    </row>
    <row r="735" spans="2:15" x14ac:dyDescent="0.25">
      <c r="B735" s="342" t="s">
        <v>127</v>
      </c>
      <c r="C735" s="158">
        <f>-2.97/1000</f>
        <v>-2.97E-3</v>
      </c>
      <c r="D735" s="349" t="s">
        <v>191</v>
      </c>
      <c r="E735" s="325">
        <f>IF(O710&gt;F722,-I722,I722)</f>
        <v>1.0041590960407918E-2</v>
      </c>
      <c r="F735" s="325">
        <f>+K722</f>
        <v>1.7787923043120569E-3</v>
      </c>
      <c r="G735" s="158"/>
      <c r="H735" s="158"/>
      <c r="I735" s="325"/>
      <c r="J735" s="158"/>
      <c r="K735" s="325"/>
      <c r="L735" s="158"/>
      <c r="M735" s="158"/>
      <c r="N735" s="158"/>
      <c r="O735" s="346"/>
    </row>
    <row r="736" spans="2:15" x14ac:dyDescent="0.25">
      <c r="B736" s="347"/>
      <c r="C736" s="158"/>
      <c r="D736" s="349" t="s">
        <v>138</v>
      </c>
      <c r="E736" s="325">
        <f>IF(O710&gt;O711,-I723,I723)</f>
        <v>-7.0714822859628112E-3</v>
      </c>
      <c r="F736" s="325">
        <f>+K723</f>
        <v>3.0403630524191276E-3</v>
      </c>
      <c r="G736" s="325">
        <f>-SUM(F735:F736)</f>
        <v>-4.8191553567311848E-3</v>
      </c>
      <c r="H736" s="325">
        <f>+SUM(E735:E736)+C735</f>
        <v>1.0867444510649985E-7</v>
      </c>
      <c r="I736" s="325"/>
      <c r="J736" s="158"/>
      <c r="K736" s="325"/>
      <c r="L736" s="158"/>
      <c r="M736" s="158"/>
      <c r="N736" s="158"/>
      <c r="O736" s="346"/>
    </row>
    <row r="737" spans="2:15" x14ac:dyDescent="0.25">
      <c r="B737" s="342" t="s">
        <v>128</v>
      </c>
      <c r="C737" s="158">
        <f>-3.73/1000</f>
        <v>-3.7299999999999998E-3</v>
      </c>
      <c r="D737" s="349" t="s">
        <v>192</v>
      </c>
      <c r="E737" s="325">
        <f>IF(O711&gt;O710,-I723,I723)</f>
        <v>7.0714822859628112E-3</v>
      </c>
      <c r="F737" s="325">
        <f>+K723</f>
        <v>3.0403630524191276E-3</v>
      </c>
      <c r="G737" s="158"/>
      <c r="H737" s="158"/>
      <c r="I737" s="325"/>
      <c r="J737" s="359"/>
      <c r="K737" s="325"/>
      <c r="L737" s="158"/>
      <c r="M737" s="158"/>
      <c r="N737" s="158"/>
      <c r="O737" s="346"/>
    </row>
    <row r="738" spans="2:15" x14ac:dyDescent="0.25">
      <c r="B738" s="347"/>
      <c r="C738" s="158"/>
      <c r="D738" s="349" t="s">
        <v>139</v>
      </c>
      <c r="E738" s="325">
        <f>IF(O711&gt;O712,-I724,I724)</f>
        <v>-2.5900432722044159E-3</v>
      </c>
      <c r="F738" s="325">
        <f>+K724</f>
        <v>6.7249268691321144E-3</v>
      </c>
      <c r="G738" s="158"/>
      <c r="H738" s="158"/>
      <c r="I738" s="325"/>
      <c r="J738" s="158"/>
      <c r="K738" s="325"/>
      <c r="L738" s="158"/>
      <c r="M738" s="158"/>
      <c r="N738" s="158"/>
      <c r="O738" s="346"/>
    </row>
    <row r="739" spans="2:15" x14ac:dyDescent="0.25">
      <c r="B739" s="347"/>
      <c r="C739" s="158"/>
      <c r="D739" s="349" t="s">
        <v>112</v>
      </c>
      <c r="E739" s="325">
        <f>IF(O711&gt;O714,-I730,I730)</f>
        <v>-7.5045230647953173E-4</v>
      </c>
      <c r="F739" s="325">
        <f>+K730</f>
        <v>1.0057187759969751E-2</v>
      </c>
      <c r="G739" s="325">
        <f>-SUM(F737:F739)</f>
        <v>-1.982247768152099E-2</v>
      </c>
      <c r="H739" s="325">
        <f>+SUM(E737:E739)+C737</f>
        <v>9.8670727886407752E-7</v>
      </c>
      <c r="I739" s="325"/>
      <c r="J739" s="158"/>
      <c r="K739" s="325"/>
      <c r="L739" s="158"/>
      <c r="M739" s="158"/>
      <c r="N739" s="158"/>
      <c r="O739" s="346"/>
    </row>
    <row r="740" spans="2:15" x14ac:dyDescent="0.25">
      <c r="B740" s="342" t="s">
        <v>141</v>
      </c>
      <c r="C740" s="158">
        <f>-1.9/1000</f>
        <v>-1.9E-3</v>
      </c>
      <c r="D740" s="349" t="s">
        <v>193</v>
      </c>
      <c r="E740" s="325">
        <f>IF(O712&gt;O711,-I724,I724)</f>
        <v>2.5900432722044159E-3</v>
      </c>
      <c r="F740" s="325">
        <f>+K724</f>
        <v>6.7249268691321144E-3</v>
      </c>
      <c r="G740" s="158"/>
      <c r="H740" s="158"/>
      <c r="I740" s="325"/>
      <c r="J740" s="158"/>
      <c r="K740" s="325"/>
      <c r="L740" s="158"/>
      <c r="M740" s="158"/>
      <c r="N740" s="158"/>
      <c r="O740" s="346"/>
    </row>
    <row r="741" spans="2:15" x14ac:dyDescent="0.25">
      <c r="B741" s="347"/>
      <c r="C741" s="158"/>
      <c r="D741" s="349" t="s">
        <v>117</v>
      </c>
      <c r="E741" s="325">
        <f>IF(O712&gt;O713,-I725,I725)</f>
        <v>-6.9001500632578081E-4</v>
      </c>
      <c r="F741" s="325">
        <f>+K725</f>
        <v>1.7437233519676158E-3</v>
      </c>
      <c r="G741" s="325">
        <f>-SUM(F740:F741)</f>
        <v>-8.46865022109973E-3</v>
      </c>
      <c r="H741" s="325">
        <f>+SUM(E740:E741)+C740</f>
        <v>2.8265878635087838E-8</v>
      </c>
      <c r="I741" s="325"/>
      <c r="J741" s="158"/>
      <c r="K741" s="325"/>
      <c r="L741" s="158"/>
      <c r="M741" s="158"/>
      <c r="N741" s="158"/>
      <c r="O741" s="346"/>
    </row>
    <row r="742" spans="2:15" x14ac:dyDescent="0.25">
      <c r="B742" s="342" t="s">
        <v>145</v>
      </c>
      <c r="C742" s="158">
        <f>-1.95/1000</f>
        <v>-1.9499999999999999E-3</v>
      </c>
      <c r="D742" s="349" t="s">
        <v>194</v>
      </c>
      <c r="E742" s="325">
        <f>IF(O713&gt;O712,-I725,I725)</f>
        <v>6.9001500632578081E-4</v>
      </c>
      <c r="F742" s="325">
        <f>+K725</f>
        <v>1.7437233519676158E-3</v>
      </c>
      <c r="G742" s="158"/>
      <c r="H742" s="158"/>
      <c r="I742" s="325"/>
      <c r="J742" s="158"/>
      <c r="K742" s="325"/>
      <c r="L742" s="158"/>
      <c r="M742" s="158"/>
      <c r="N742" s="158"/>
      <c r="O742" s="346"/>
    </row>
    <row r="743" spans="2:15" x14ac:dyDescent="0.25">
      <c r="B743" s="347"/>
      <c r="C743" s="158"/>
      <c r="D743" s="349" t="s">
        <v>118</v>
      </c>
      <c r="E743" s="325">
        <f>IF(O713&gt;O714,-I726,I726)</f>
        <v>1.2599642308826397E-3</v>
      </c>
      <c r="F743" s="325">
        <f>+K726</f>
        <v>1.7840560004568876E-3</v>
      </c>
      <c r="G743" s="325">
        <f>-SUM(F742:F743)</f>
        <v>-3.5277793524245036E-3</v>
      </c>
      <c r="H743" s="325">
        <f>+SUM(E742:E743)+C742</f>
        <v>-2.0762791579347767E-8</v>
      </c>
      <c r="I743" s="325"/>
      <c r="J743" s="158"/>
      <c r="K743" s="325"/>
      <c r="L743" s="158"/>
      <c r="M743" s="158"/>
      <c r="N743" s="158"/>
      <c r="O743" s="346"/>
    </row>
    <row r="744" spans="2:15" x14ac:dyDescent="0.25">
      <c r="B744" s="342" t="s">
        <v>146</v>
      </c>
      <c r="C744" s="158">
        <f>-4.52/1000</f>
        <v>-4.5199999999999997E-3</v>
      </c>
      <c r="D744" s="349" t="s">
        <v>119</v>
      </c>
      <c r="E744" s="325">
        <f>IF(O714&gt;O711,-I730,I730)</f>
        <v>7.5045230647953173E-4</v>
      </c>
      <c r="F744" s="325">
        <f>+K730</f>
        <v>1.0057187759969751E-2</v>
      </c>
      <c r="G744" s="158"/>
      <c r="H744" s="158"/>
      <c r="I744" s="325"/>
      <c r="J744" s="158"/>
      <c r="K744" s="325"/>
      <c r="L744" s="158"/>
      <c r="M744" s="158"/>
      <c r="N744" s="158"/>
      <c r="O744" s="346"/>
    </row>
    <row r="745" spans="2:15" x14ac:dyDescent="0.25">
      <c r="B745" s="347"/>
      <c r="C745" s="158"/>
      <c r="D745" s="349" t="s">
        <v>167</v>
      </c>
      <c r="E745" s="325">
        <f>IF(O714&gt;O713,-I726,I726)</f>
        <v>-1.2599642308826397E-3</v>
      </c>
      <c r="F745" s="325">
        <f>+K726</f>
        <v>1.7840560004568876E-3</v>
      </c>
      <c r="G745" s="158"/>
      <c r="H745" s="158"/>
      <c r="I745" s="325"/>
      <c r="J745" s="158"/>
      <c r="K745" s="325"/>
      <c r="L745" s="158"/>
      <c r="M745" s="158"/>
      <c r="N745" s="158"/>
      <c r="O745" s="346"/>
    </row>
    <row r="746" spans="2:15" x14ac:dyDescent="0.25">
      <c r="B746" s="347"/>
      <c r="C746" s="158"/>
      <c r="D746" s="349" t="s">
        <v>140</v>
      </c>
      <c r="E746" s="325">
        <f>IF(O714&gt;O715,-I727,I727)</f>
        <v>-3.8267411973904073E-4</v>
      </c>
      <c r="F746" s="325">
        <f>+K727</f>
        <v>1.5855002283090682E-3</v>
      </c>
      <c r="G746" s="158"/>
      <c r="H746" s="158"/>
      <c r="I746" s="325"/>
      <c r="J746" s="158"/>
      <c r="K746" s="325"/>
      <c r="L746" s="158"/>
      <c r="M746" s="158"/>
      <c r="N746" s="158"/>
      <c r="O746" s="346"/>
    </row>
    <row r="747" spans="2:15" x14ac:dyDescent="0.25">
      <c r="B747" s="347"/>
      <c r="C747" s="158"/>
      <c r="D747" s="349" t="s">
        <v>113</v>
      </c>
      <c r="E747" s="325">
        <f>IF(O714&gt;O717,-I731,I731)</f>
        <v>5.0550717047196971E-3</v>
      </c>
      <c r="F747" s="325">
        <f>+K731</f>
        <v>5.1416083115628196E-3</v>
      </c>
      <c r="G747" s="325">
        <f>-SUM(F744:F747)</f>
        <v>-1.8568352300298525E-2</v>
      </c>
      <c r="H747" s="325">
        <f>+SUM(E744:E747)+C744</f>
        <v>-3.5711433942245147E-4</v>
      </c>
      <c r="I747" s="325"/>
      <c r="J747" s="158"/>
      <c r="K747" s="325"/>
      <c r="L747" s="158"/>
      <c r="M747" s="158"/>
      <c r="N747" s="158"/>
      <c r="O747" s="346"/>
    </row>
    <row r="748" spans="2:15" x14ac:dyDescent="0.25">
      <c r="B748" s="342" t="s">
        <v>147</v>
      </c>
      <c r="C748" s="158">
        <f>-0.79/1000</f>
        <v>-7.9000000000000001E-4</v>
      </c>
      <c r="D748" s="349" t="s">
        <v>195</v>
      </c>
      <c r="E748" s="325">
        <f>IF(O715&gt;O714,-I727,I727)</f>
        <v>3.8267411973904073E-4</v>
      </c>
      <c r="F748" s="325">
        <f>+K727</f>
        <v>1.5855002283090682E-3</v>
      </c>
      <c r="G748" s="158"/>
      <c r="H748" s="158"/>
      <c r="I748" s="325"/>
      <c r="J748" s="158"/>
      <c r="K748" s="325"/>
      <c r="L748" s="158"/>
      <c r="M748" s="158"/>
      <c r="N748" s="158"/>
      <c r="O748" s="346"/>
    </row>
    <row r="749" spans="2:15" x14ac:dyDescent="0.25">
      <c r="B749" s="347"/>
      <c r="C749" s="158"/>
      <c r="D749" s="349" t="s">
        <v>121</v>
      </c>
      <c r="E749" s="325">
        <f>IF(O715&gt;O716,-I728,I728)</f>
        <v>4.3022078734295698E-4</v>
      </c>
      <c r="F749" s="325">
        <f>+K728</f>
        <v>3.6238220153912231E-3</v>
      </c>
      <c r="G749" s="325">
        <f>-SUM(F748:F749)</f>
        <v>-5.2093222437002915E-3</v>
      </c>
      <c r="H749" s="325">
        <f>+SUM(E748:E749)+C748</f>
        <v>2.2894907081997705E-5</v>
      </c>
      <c r="I749" s="325"/>
      <c r="J749" s="158"/>
      <c r="K749" s="325"/>
      <c r="L749" s="158"/>
      <c r="M749" s="158"/>
      <c r="N749" s="158"/>
      <c r="O749" s="346"/>
    </row>
    <row r="750" spans="2:15" x14ac:dyDescent="0.25">
      <c r="B750" s="342" t="s">
        <v>148</v>
      </c>
      <c r="C750" s="158">
        <f>-0.76/1000</f>
        <v>-7.6000000000000004E-4</v>
      </c>
      <c r="D750" s="349" t="s">
        <v>169</v>
      </c>
      <c r="E750" s="325">
        <f>IF(O716&gt;O715,-I728,I728)</f>
        <v>-4.3022078734295698E-4</v>
      </c>
      <c r="F750" s="325">
        <f>+K728</f>
        <v>3.6238220153912231E-3</v>
      </c>
      <c r="G750" s="158"/>
      <c r="H750" s="158"/>
      <c r="I750" s="325"/>
      <c r="J750" s="158"/>
      <c r="K750" s="325"/>
      <c r="L750" s="158"/>
      <c r="M750" s="158"/>
      <c r="N750" s="158"/>
      <c r="O750" s="346"/>
    </row>
    <row r="751" spans="2:15" x14ac:dyDescent="0.25">
      <c r="B751" s="347"/>
      <c r="C751" s="158"/>
      <c r="D751" s="349" t="s">
        <v>122</v>
      </c>
      <c r="E751" s="325">
        <f>IF(O716&gt;O717,-I729,I729)</f>
        <v>1.51237883971568E-3</v>
      </c>
      <c r="F751" s="325">
        <f>+K729</f>
        <v>1.3676688396219838E-3</v>
      </c>
      <c r="G751" s="325">
        <f>-SUM(F750:F751)</f>
        <v>-4.9914908550132073E-3</v>
      </c>
      <c r="H751" s="325">
        <f>+SUM(E750:E751)+C750</f>
        <v>3.2215805237272304E-4</v>
      </c>
      <c r="I751" s="325"/>
      <c r="J751" s="158"/>
      <c r="K751" s="325"/>
      <c r="L751" s="158"/>
      <c r="M751" s="158"/>
      <c r="N751" s="158"/>
      <c r="O751" s="346"/>
    </row>
    <row r="752" spans="2:15" x14ac:dyDescent="0.25">
      <c r="B752" s="342" t="s">
        <v>142</v>
      </c>
      <c r="C752" s="158">
        <f>-3.71/1000</f>
        <v>-3.7099999999999998E-3</v>
      </c>
      <c r="D752" s="349" t="s">
        <v>168</v>
      </c>
      <c r="E752" s="325">
        <f>IF(O717&gt;O714,-I731,I731)</f>
        <v>-5.0550717047196971E-3</v>
      </c>
      <c r="F752" s="325">
        <f>+K731</f>
        <v>5.1416083115628196E-3</v>
      </c>
      <c r="G752" s="158"/>
      <c r="H752" s="158"/>
      <c r="I752" s="325"/>
      <c r="J752" s="158"/>
      <c r="K752" s="325"/>
      <c r="L752" s="158"/>
      <c r="M752" s="158"/>
      <c r="N752" s="158"/>
      <c r="O752" s="346"/>
    </row>
    <row r="753" spans="2:15" x14ac:dyDescent="0.25">
      <c r="B753" s="347"/>
      <c r="C753" s="158"/>
      <c r="D753" s="349" t="s">
        <v>171</v>
      </c>
      <c r="E753" s="325">
        <f>IF(O717&gt;O716,-I729,I729)</f>
        <v>-1.51237883971568E-3</v>
      </c>
      <c r="F753" s="325">
        <f>+K729</f>
        <v>1.3676688396219838E-3</v>
      </c>
      <c r="G753" s="158"/>
      <c r="H753" s="158"/>
      <c r="I753" s="325"/>
      <c r="J753" s="158"/>
      <c r="K753" s="325"/>
      <c r="L753" s="158"/>
      <c r="M753" s="158"/>
      <c r="N753" s="158"/>
      <c r="O753" s="346"/>
    </row>
    <row r="754" spans="2:15" x14ac:dyDescent="0.25">
      <c r="B754" s="347"/>
      <c r="C754" s="158"/>
      <c r="D754" s="349" t="s">
        <v>114</v>
      </c>
      <c r="E754" s="325">
        <f>IF(O717&gt;F732,-I732,I732)</f>
        <v>1.0288366452092728E-2</v>
      </c>
      <c r="F754" s="325">
        <f>+K732</f>
        <v>1.456761862157336E-3</v>
      </c>
      <c r="G754" s="325">
        <f>-SUM(F752:F754)</f>
        <v>-7.9660390133421393E-3</v>
      </c>
      <c r="H754" s="325">
        <f>+SUM(E752:E754)+C752</f>
        <v>1.0915907657351419E-5</v>
      </c>
      <c r="I754" s="325"/>
      <c r="J754" s="158"/>
      <c r="K754" s="325"/>
      <c r="L754" s="158"/>
      <c r="M754" s="158"/>
      <c r="N754" s="158"/>
      <c r="O754" s="346"/>
    </row>
    <row r="755" spans="2:15" x14ac:dyDescent="0.25">
      <c r="B755" s="347"/>
      <c r="C755" s="158"/>
      <c r="D755" s="158"/>
      <c r="E755" s="158"/>
      <c r="F755" s="158"/>
      <c r="G755" s="158"/>
      <c r="H755" s="158"/>
      <c r="I755" s="158"/>
      <c r="J755" s="158"/>
      <c r="K755" s="158"/>
      <c r="L755" s="158"/>
      <c r="M755" s="158"/>
      <c r="N755" s="158"/>
      <c r="O755" s="346"/>
    </row>
    <row r="756" spans="2:15" x14ac:dyDescent="0.25">
      <c r="B756" s="347"/>
      <c r="C756" s="158"/>
      <c r="D756" s="158">
        <v>2</v>
      </c>
      <c r="E756" s="158">
        <v>3</v>
      </c>
      <c r="F756" s="158">
        <v>4</v>
      </c>
      <c r="G756" s="158">
        <v>5</v>
      </c>
      <c r="H756" s="158">
        <v>6</v>
      </c>
      <c r="I756" s="158">
        <v>7</v>
      </c>
      <c r="J756" s="158">
        <v>8</v>
      </c>
      <c r="K756" s="158">
        <v>9</v>
      </c>
      <c r="L756" s="158"/>
      <c r="M756" s="158"/>
      <c r="N756" s="158"/>
      <c r="O756" s="346"/>
    </row>
    <row r="757" spans="2:15" x14ac:dyDescent="0.25">
      <c r="B757" s="347"/>
      <c r="C757" s="158">
        <v>2</v>
      </c>
      <c r="D757" s="324">
        <f>+G736</f>
        <v>-4.8191553567311848E-3</v>
      </c>
      <c r="E757" s="325">
        <f>+F736</f>
        <v>3.0403630524191276E-3</v>
      </c>
      <c r="F757" s="158">
        <v>0</v>
      </c>
      <c r="G757" s="158">
        <v>0</v>
      </c>
      <c r="H757" s="158">
        <v>0</v>
      </c>
      <c r="I757" s="158">
        <v>0</v>
      </c>
      <c r="J757" s="158">
        <v>0</v>
      </c>
      <c r="K757" s="326">
        <v>0</v>
      </c>
      <c r="L757" s="158"/>
      <c r="M757" s="328" t="s">
        <v>196</v>
      </c>
      <c r="N757" s="159" t="s">
        <v>204</v>
      </c>
      <c r="O757" s="353">
        <f>-H736</f>
        <v>-1.0867444510649985E-7</v>
      </c>
    </row>
    <row r="758" spans="2:15" x14ac:dyDescent="0.25">
      <c r="B758" s="347"/>
      <c r="C758" s="158">
        <v>3</v>
      </c>
      <c r="D758" s="324">
        <f>+F737</f>
        <v>3.0403630524191276E-3</v>
      </c>
      <c r="E758" s="325">
        <f>+G739</f>
        <v>-1.982247768152099E-2</v>
      </c>
      <c r="F758" s="325">
        <f>+F738</f>
        <v>6.7249268691321144E-3</v>
      </c>
      <c r="G758" s="158">
        <v>0</v>
      </c>
      <c r="H758" s="325">
        <f>+F739</f>
        <v>1.0057187759969751E-2</v>
      </c>
      <c r="I758" s="158">
        <v>0</v>
      </c>
      <c r="J758" s="158">
        <v>0</v>
      </c>
      <c r="K758" s="326">
        <v>0</v>
      </c>
      <c r="L758" s="158"/>
      <c r="M758" s="328" t="s">
        <v>197</v>
      </c>
      <c r="N758" s="159" t="s">
        <v>204</v>
      </c>
      <c r="O758" s="353">
        <f>-H739</f>
        <v>-9.8670727886407752E-7</v>
      </c>
    </row>
    <row r="759" spans="2:15" x14ac:dyDescent="0.25">
      <c r="B759" s="347"/>
      <c r="C759" s="158">
        <v>4</v>
      </c>
      <c r="D759" s="157">
        <v>0</v>
      </c>
      <c r="E759" s="325">
        <f>+F740</f>
        <v>6.7249268691321144E-3</v>
      </c>
      <c r="F759" s="325">
        <f>+G741</f>
        <v>-8.46865022109973E-3</v>
      </c>
      <c r="G759" s="325">
        <f>+F741</f>
        <v>1.7437233519676158E-3</v>
      </c>
      <c r="H759" s="158">
        <v>0</v>
      </c>
      <c r="I759" s="158">
        <v>0</v>
      </c>
      <c r="J759" s="158">
        <v>0</v>
      </c>
      <c r="K759" s="326">
        <v>0</v>
      </c>
      <c r="L759" s="158"/>
      <c r="M759" s="328" t="s">
        <v>198</v>
      </c>
      <c r="N759" s="159" t="s">
        <v>204</v>
      </c>
      <c r="O759" s="353">
        <f>-H741</f>
        <v>-2.8265878635087838E-8</v>
      </c>
    </row>
    <row r="760" spans="2:15" x14ac:dyDescent="0.25">
      <c r="B760" s="347"/>
      <c r="C760" s="158">
        <v>5</v>
      </c>
      <c r="D760" s="157">
        <v>0</v>
      </c>
      <c r="E760" s="158">
        <v>0</v>
      </c>
      <c r="F760" s="325">
        <f>+F742</f>
        <v>1.7437233519676158E-3</v>
      </c>
      <c r="G760" s="325">
        <f>+G743</f>
        <v>-3.5277793524245036E-3</v>
      </c>
      <c r="H760" s="325">
        <f>+F743</f>
        <v>1.7840560004568876E-3</v>
      </c>
      <c r="I760" s="158">
        <v>0</v>
      </c>
      <c r="J760" s="158">
        <v>0</v>
      </c>
      <c r="K760" s="326">
        <v>0</v>
      </c>
      <c r="L760" s="158"/>
      <c r="M760" s="328" t="s">
        <v>199</v>
      </c>
      <c r="N760" s="159" t="s">
        <v>204</v>
      </c>
      <c r="O760" s="353">
        <f>-H743</f>
        <v>2.0762791579347767E-8</v>
      </c>
    </row>
    <row r="761" spans="2:15" x14ac:dyDescent="0.25">
      <c r="B761" s="347"/>
      <c r="C761" s="158">
        <v>6</v>
      </c>
      <c r="D761" s="157">
        <v>0</v>
      </c>
      <c r="E761" s="325">
        <f>+F744</f>
        <v>1.0057187759969751E-2</v>
      </c>
      <c r="F761" s="158">
        <v>0</v>
      </c>
      <c r="G761" s="325">
        <f>+F745</f>
        <v>1.7840560004568876E-3</v>
      </c>
      <c r="H761" s="325">
        <f>+G747</f>
        <v>-1.8568352300298525E-2</v>
      </c>
      <c r="I761" s="325">
        <f>+F746</f>
        <v>1.5855002283090682E-3</v>
      </c>
      <c r="J761" s="158">
        <v>0</v>
      </c>
      <c r="K761" s="327">
        <f>+F747</f>
        <v>5.1416083115628196E-3</v>
      </c>
      <c r="L761" s="158"/>
      <c r="M761" s="328" t="s">
        <v>200</v>
      </c>
      <c r="N761" s="159" t="s">
        <v>204</v>
      </c>
      <c r="O761" s="353">
        <f>-H747</f>
        <v>3.5711433942245147E-4</v>
      </c>
    </row>
    <row r="762" spans="2:15" x14ac:dyDescent="0.25">
      <c r="B762" s="347"/>
      <c r="C762" s="158">
        <v>7</v>
      </c>
      <c r="D762" s="157">
        <v>0</v>
      </c>
      <c r="E762" s="158">
        <v>0</v>
      </c>
      <c r="F762" s="158">
        <v>0</v>
      </c>
      <c r="G762" s="158">
        <v>0</v>
      </c>
      <c r="H762" s="325">
        <f>+F748</f>
        <v>1.5855002283090682E-3</v>
      </c>
      <c r="I762" s="325">
        <f>+G749</f>
        <v>-5.2093222437002915E-3</v>
      </c>
      <c r="J762" s="325">
        <f>+F749</f>
        <v>3.6238220153912231E-3</v>
      </c>
      <c r="K762" s="326">
        <v>0</v>
      </c>
      <c r="L762" s="158"/>
      <c r="M762" s="328" t="s">
        <v>201</v>
      </c>
      <c r="N762" s="159" t="s">
        <v>204</v>
      </c>
      <c r="O762" s="353">
        <f>-H749</f>
        <v>-2.2894907081997705E-5</v>
      </c>
    </row>
    <row r="763" spans="2:15" x14ac:dyDescent="0.25">
      <c r="B763" s="347"/>
      <c r="C763" s="158">
        <v>8</v>
      </c>
      <c r="D763" s="157">
        <v>0</v>
      </c>
      <c r="E763" s="158">
        <v>0</v>
      </c>
      <c r="F763" s="158">
        <v>0</v>
      </c>
      <c r="G763" s="158">
        <v>0</v>
      </c>
      <c r="H763" s="158">
        <v>0</v>
      </c>
      <c r="I763" s="325">
        <f>+F750</f>
        <v>3.6238220153912231E-3</v>
      </c>
      <c r="J763" s="325">
        <f>+G751</f>
        <v>-4.9914908550132073E-3</v>
      </c>
      <c r="K763" s="327">
        <f>+F751</f>
        <v>1.3676688396219838E-3</v>
      </c>
      <c r="L763" s="158"/>
      <c r="M763" s="328" t="s">
        <v>202</v>
      </c>
      <c r="N763" s="159" t="s">
        <v>204</v>
      </c>
      <c r="O763" s="353">
        <f>-H751</f>
        <v>-3.2215805237272304E-4</v>
      </c>
    </row>
    <row r="764" spans="2:15" x14ac:dyDescent="0.25">
      <c r="B764" s="347"/>
      <c r="C764" s="158">
        <v>9</v>
      </c>
      <c r="D764" s="157">
        <v>0</v>
      </c>
      <c r="E764" s="158">
        <v>0</v>
      </c>
      <c r="F764" s="158">
        <v>0</v>
      </c>
      <c r="G764" s="158">
        <v>0</v>
      </c>
      <c r="H764" s="325">
        <f>+F752</f>
        <v>5.1416083115628196E-3</v>
      </c>
      <c r="I764" s="158">
        <v>0</v>
      </c>
      <c r="J764" s="325">
        <f>+F753</f>
        <v>1.3676688396219838E-3</v>
      </c>
      <c r="K764" s="327">
        <f>+G754</f>
        <v>-7.9660390133421393E-3</v>
      </c>
      <c r="L764" s="158"/>
      <c r="M764" s="328" t="s">
        <v>203</v>
      </c>
      <c r="N764" s="159" t="s">
        <v>204</v>
      </c>
      <c r="O764" s="353">
        <f>-H754</f>
        <v>-1.0915907657351419E-5</v>
      </c>
    </row>
    <row r="765" spans="2:15" x14ac:dyDescent="0.25">
      <c r="B765" s="347"/>
      <c r="C765" s="158"/>
      <c r="D765" s="158"/>
      <c r="E765" s="158"/>
      <c r="F765" s="158"/>
      <c r="G765" s="158"/>
      <c r="H765" s="158"/>
      <c r="I765" s="158"/>
      <c r="J765" s="158"/>
      <c r="K765" s="158"/>
      <c r="L765" s="158"/>
      <c r="M765" s="158"/>
      <c r="N765" s="158"/>
      <c r="O765" s="346"/>
    </row>
    <row r="766" spans="2:15" x14ac:dyDescent="0.25">
      <c r="B766" s="347"/>
      <c r="C766" s="158"/>
      <c r="D766" s="329">
        <f t="array" ref="D766:K773">+MINVERSE(D757:K764)</f>
        <v>-390.75699085533176</v>
      </c>
      <c r="E766" s="330">
        <v>-290.4648656869972</v>
      </c>
      <c r="F766" s="330">
        <v>-287.2029195058908</v>
      </c>
      <c r="G766" s="330">
        <v>-274.62274186806047</v>
      </c>
      <c r="H766" s="330">
        <v>-262.32696779293769</v>
      </c>
      <c r="I766" s="330">
        <v>-241.91319813464168</v>
      </c>
      <c r="J766" s="330">
        <v>-232.98173397431302</v>
      </c>
      <c r="K766" s="331">
        <v>-209.31662183881784</v>
      </c>
      <c r="L766" s="158"/>
      <c r="M766" s="159" t="s">
        <v>196</v>
      </c>
      <c r="N766" s="159" t="s">
        <v>204</v>
      </c>
      <c r="O766" s="360">
        <f t="array" ref="O766:O773">+MMULT(D766:K773,O757:O764)</f>
        <v>-1.0468833847647909E-2</v>
      </c>
    </row>
    <row r="767" spans="2:15" x14ac:dyDescent="0.25">
      <c r="B767" s="347"/>
      <c r="C767" s="158"/>
      <c r="D767" s="332">
        <v>-290.46486568699726</v>
      </c>
      <c r="E767" s="158">
        <v>-460.40400086559424</v>
      </c>
      <c r="F767" s="158">
        <v>-455.23362313733577</v>
      </c>
      <c r="G767" s="158">
        <v>-435.29329712799898</v>
      </c>
      <c r="H767" s="158">
        <v>-415.80376759561733</v>
      </c>
      <c r="I767" s="158">
        <v>-383.44673466773133</v>
      </c>
      <c r="J767" s="158">
        <v>-369.28983543905105</v>
      </c>
      <c r="K767" s="333">
        <v>-331.77923228109171</v>
      </c>
      <c r="L767" s="158"/>
      <c r="M767" s="159" t="s">
        <v>197</v>
      </c>
      <c r="N767" s="159" t="s">
        <v>204</v>
      </c>
      <c r="O767" s="360">
        <v>-1.6629465063555119E-2</v>
      </c>
    </row>
    <row r="768" spans="2:15" x14ac:dyDescent="0.25">
      <c r="B768" s="347"/>
      <c r="C768" s="158"/>
      <c r="D768" s="332">
        <v>-287.2029195058908</v>
      </c>
      <c r="E768" s="158">
        <v>-455.23362313733577</v>
      </c>
      <c r="F768" s="158">
        <v>-582.70338879115695</v>
      </c>
      <c r="G768" s="158">
        <v>-500.82391645884201</v>
      </c>
      <c r="H768" s="158">
        <v>-420.79551605208383</v>
      </c>
      <c r="I768" s="158">
        <v>-388.0500350586413</v>
      </c>
      <c r="J768" s="158">
        <v>-373.72318142988007</v>
      </c>
      <c r="K768" s="333">
        <v>-335.76226129548348</v>
      </c>
      <c r="L768" s="158"/>
      <c r="M768" s="159" t="s">
        <v>198</v>
      </c>
      <c r="N768" s="159" t="s">
        <v>204</v>
      </c>
      <c r="O768" s="360">
        <v>-1.6838195087807001E-2</v>
      </c>
    </row>
    <row r="769" spans="2:15" x14ac:dyDescent="0.25">
      <c r="B769" s="347"/>
      <c r="C769" s="158"/>
      <c r="D769" s="332">
        <v>-274.62274186806059</v>
      </c>
      <c r="E769" s="158">
        <v>-435.2932971279991</v>
      </c>
      <c r="F769" s="158">
        <v>-500.82391645884206</v>
      </c>
      <c r="G769" s="158">
        <v>-753.55243683541539</v>
      </c>
      <c r="H769" s="158">
        <v>-440.0469318692551</v>
      </c>
      <c r="I769" s="158">
        <v>-405.80334348946866</v>
      </c>
      <c r="J769" s="158">
        <v>-390.82103559364037</v>
      </c>
      <c r="K769" s="333">
        <v>-351.12340147244544</v>
      </c>
      <c r="L769" s="158"/>
      <c r="M769" s="159" t="s">
        <v>199</v>
      </c>
      <c r="N769" s="159" t="s">
        <v>204</v>
      </c>
      <c r="O769" s="360">
        <v>-1.765940335201082E-2</v>
      </c>
    </row>
    <row r="770" spans="2:15" x14ac:dyDescent="0.25">
      <c r="B770" s="347"/>
      <c r="C770" s="158"/>
      <c r="D770" s="332">
        <v>-262.32696779293769</v>
      </c>
      <c r="E770" s="158">
        <v>-415.80376759561733</v>
      </c>
      <c r="F770" s="158">
        <v>-420.79551605208383</v>
      </c>
      <c r="G770" s="158">
        <v>-440.04693186925505</v>
      </c>
      <c r="H770" s="158">
        <v>-458.86312559313126</v>
      </c>
      <c r="I770" s="158">
        <v>-423.15529795591453</v>
      </c>
      <c r="J770" s="158">
        <v>-407.532353829307</v>
      </c>
      <c r="K770" s="333">
        <v>-366.13726809577844</v>
      </c>
      <c r="L770" s="158"/>
      <c r="M770" s="159" t="s">
        <v>200</v>
      </c>
      <c r="N770" s="159" t="s">
        <v>204</v>
      </c>
      <c r="O770" s="360">
        <v>-1.8450408362604868E-2</v>
      </c>
    </row>
    <row r="771" spans="2:15" x14ac:dyDescent="0.25">
      <c r="B771" s="350"/>
      <c r="C771" s="142"/>
      <c r="D771" s="334">
        <v>-241.91319813464173</v>
      </c>
      <c r="E771" s="142">
        <v>-383.4467346677315</v>
      </c>
      <c r="F771" s="142">
        <v>-388.05003505864141</v>
      </c>
      <c r="G771" s="142">
        <v>-405.80334348946877</v>
      </c>
      <c r="H771" s="142">
        <v>-423.15529795591465</v>
      </c>
      <c r="I771" s="142">
        <v>-798.63038040729816</v>
      </c>
      <c r="J771" s="142">
        <v>-686.95707820587222</v>
      </c>
      <c r="K771" s="335">
        <v>-391.06368696591608</v>
      </c>
      <c r="L771" s="142"/>
      <c r="M771" s="159" t="s">
        <v>201</v>
      </c>
      <c r="N771" s="159" t="s">
        <v>204</v>
      </c>
      <c r="O771" s="361">
        <v>9.3154495554848726E-2</v>
      </c>
    </row>
    <row r="772" spans="2:15" x14ac:dyDescent="0.25">
      <c r="B772" s="350"/>
      <c r="C772" s="142"/>
      <c r="D772" s="334">
        <v>-232.98173397431304</v>
      </c>
      <c r="E772" s="142">
        <v>-369.28983543905105</v>
      </c>
      <c r="F772" s="142">
        <v>-373.72318142988013</v>
      </c>
      <c r="G772" s="142">
        <v>-390.82103559364037</v>
      </c>
      <c r="H772" s="142">
        <v>-407.532353829307</v>
      </c>
      <c r="I772" s="142">
        <v>-686.95707820587211</v>
      </c>
      <c r="J772" s="142">
        <v>-809.21141697102098</v>
      </c>
      <c r="K772" s="335">
        <v>-401.96953240801463</v>
      </c>
      <c r="L772" s="142"/>
      <c r="M772" s="159" t="s">
        <v>202</v>
      </c>
      <c r="N772" s="159" t="s">
        <v>204</v>
      </c>
      <c r="O772" s="361">
        <v>0.13566615669748497</v>
      </c>
    </row>
    <row r="773" spans="2:15" x14ac:dyDescent="0.25">
      <c r="B773" s="350"/>
      <c r="C773" s="142"/>
      <c r="D773" s="336">
        <v>-209.31662183881792</v>
      </c>
      <c r="E773" s="337">
        <v>-331.77923228109182</v>
      </c>
      <c r="F773" s="337">
        <v>-335.76226129548365</v>
      </c>
      <c r="G773" s="337">
        <v>-351.12340147244549</v>
      </c>
      <c r="H773" s="337">
        <v>-366.1372680957785</v>
      </c>
      <c r="I773" s="337">
        <v>-391.06368696591602</v>
      </c>
      <c r="J773" s="337">
        <v>-401.96953240801463</v>
      </c>
      <c r="K773" s="338">
        <v>-430.86603254356959</v>
      </c>
      <c r="L773" s="142"/>
      <c r="M773" s="159" t="s">
        <v>203</v>
      </c>
      <c r="N773" s="159" t="s">
        <v>204</v>
      </c>
      <c r="O773" s="361">
        <v>1.2753830304460468E-2</v>
      </c>
    </row>
    <row r="774" spans="2:15" x14ac:dyDescent="0.25">
      <c r="B774" s="350"/>
      <c r="C774" s="142"/>
      <c r="D774" s="142"/>
      <c r="E774" s="142"/>
      <c r="F774" s="142"/>
      <c r="G774" s="142"/>
      <c r="H774" s="142"/>
      <c r="I774" s="142"/>
      <c r="J774" s="142"/>
      <c r="K774" s="142"/>
      <c r="L774" s="142"/>
      <c r="M774" s="142"/>
      <c r="N774" s="159"/>
      <c r="O774" s="345"/>
    </row>
    <row r="775" spans="2:15" x14ac:dyDescent="0.25">
      <c r="B775" s="347"/>
      <c r="C775" s="158"/>
      <c r="D775" s="158"/>
      <c r="E775" s="158"/>
      <c r="F775" s="158"/>
      <c r="G775" s="158"/>
      <c r="H775" s="158"/>
      <c r="I775" s="158"/>
      <c r="J775" s="158"/>
      <c r="K775" s="158"/>
      <c r="L775" s="158"/>
      <c r="M775" s="159" t="s">
        <v>205</v>
      </c>
      <c r="N775" s="159" t="s">
        <v>204</v>
      </c>
      <c r="O775" s="354">
        <f t="shared" ref="O775:O782" si="94">+O710+O766</f>
        <v>336.46304544453432</v>
      </c>
    </row>
    <row r="776" spans="2:15" x14ac:dyDescent="0.25">
      <c r="B776" s="347"/>
      <c r="C776" s="158"/>
      <c r="D776" s="158"/>
      <c r="E776" s="158"/>
      <c r="F776" s="158"/>
      <c r="G776" s="158"/>
      <c r="H776" s="158"/>
      <c r="I776" s="158"/>
      <c r="J776" s="158"/>
      <c r="K776" s="158"/>
      <c r="L776" s="158"/>
      <c r="M776" s="159" t="s">
        <v>206</v>
      </c>
      <c r="N776" s="159" t="s">
        <v>204</v>
      </c>
      <c r="O776" s="354">
        <f t="shared" si="94"/>
        <v>335.29395095245332</v>
      </c>
    </row>
    <row r="777" spans="2:15" x14ac:dyDescent="0.25">
      <c r="B777" s="347"/>
      <c r="C777" s="158"/>
      <c r="D777" s="158"/>
      <c r="E777" s="158"/>
      <c r="F777" s="158"/>
      <c r="G777" s="158"/>
      <c r="H777" s="158"/>
      <c r="I777" s="158"/>
      <c r="J777" s="158"/>
      <c r="K777" s="158"/>
      <c r="L777" s="158"/>
      <c r="M777" s="159" t="s">
        <v>207</v>
      </c>
      <c r="N777" s="159" t="s">
        <v>204</v>
      </c>
      <c r="O777" s="354">
        <f t="shared" si="94"/>
        <v>335.10117185530038</v>
      </c>
    </row>
    <row r="778" spans="2:15" x14ac:dyDescent="0.25">
      <c r="B778" s="347"/>
      <c r="C778" s="158"/>
      <c r="D778" s="158"/>
      <c r="E778" s="158"/>
      <c r="F778" s="158"/>
      <c r="G778" s="158"/>
      <c r="H778" s="158"/>
      <c r="I778" s="158"/>
      <c r="J778" s="158"/>
      <c r="K778" s="158"/>
      <c r="L778" s="158"/>
      <c r="M778" s="159" t="s">
        <v>208</v>
      </c>
      <c r="N778" s="159" t="s">
        <v>204</v>
      </c>
      <c r="O778" s="354">
        <f t="shared" si="94"/>
        <v>334.90249385812893</v>
      </c>
    </row>
    <row r="779" spans="2:15" x14ac:dyDescent="0.25">
      <c r="B779" s="347"/>
      <c r="C779" s="158"/>
      <c r="D779" s="158"/>
      <c r="E779" s="158"/>
      <c r="F779" s="158"/>
      <c r="G779" s="158"/>
      <c r="H779" s="158"/>
      <c r="I779" s="158"/>
      <c r="J779" s="158"/>
      <c r="K779" s="158"/>
      <c r="L779" s="158"/>
      <c r="M779" s="159" t="s">
        <v>209</v>
      </c>
      <c r="N779" s="159" t="s">
        <v>204</v>
      </c>
      <c r="O779" s="354">
        <f t="shared" si="94"/>
        <v>335.2548207570855</v>
      </c>
    </row>
    <row r="780" spans="2:15" x14ac:dyDescent="0.25">
      <c r="B780" s="347"/>
      <c r="C780" s="158"/>
      <c r="D780" s="158"/>
      <c r="E780" s="158"/>
      <c r="F780" s="158"/>
      <c r="G780" s="158"/>
      <c r="H780" s="158"/>
      <c r="I780" s="158"/>
      <c r="J780" s="158"/>
      <c r="K780" s="158"/>
      <c r="L780" s="158"/>
      <c r="M780" s="159" t="s">
        <v>210</v>
      </c>
      <c r="N780" s="159" t="s">
        <v>204</v>
      </c>
      <c r="O780" s="354">
        <f t="shared" si="94"/>
        <v>335.24574635963597</v>
      </c>
    </row>
    <row r="781" spans="2:15" x14ac:dyDescent="0.25">
      <c r="B781" s="347"/>
      <c r="C781" s="158"/>
      <c r="D781" s="158"/>
      <c r="E781" s="158"/>
      <c r="F781" s="158"/>
      <c r="G781" s="158"/>
      <c r="H781" s="158"/>
      <c r="I781" s="158"/>
      <c r="J781" s="158"/>
      <c r="K781" s="158"/>
      <c r="L781" s="158"/>
      <c r="M781" s="159" t="s">
        <v>211</v>
      </c>
      <c r="N781" s="159" t="s">
        <v>204</v>
      </c>
      <c r="O781" s="354">
        <f t="shared" si="94"/>
        <v>335.34761810876245</v>
      </c>
    </row>
    <row r="782" spans="2:15" ht="15.75" thickBot="1" x14ac:dyDescent="0.3">
      <c r="B782" s="355"/>
      <c r="C782" s="356"/>
      <c r="D782" s="356"/>
      <c r="E782" s="356"/>
      <c r="F782" s="356"/>
      <c r="G782" s="356"/>
      <c r="H782" s="356"/>
      <c r="I782" s="356"/>
      <c r="J782" s="356"/>
      <c r="K782" s="356"/>
      <c r="L782" s="356"/>
      <c r="M782" s="351" t="s">
        <v>212</v>
      </c>
      <c r="N782" s="351" t="s">
        <v>204</v>
      </c>
      <c r="O782" s="357">
        <f t="shared" si="94"/>
        <v>335.77760967105263</v>
      </c>
    </row>
    <row r="783" spans="2:15" ht="15.75" thickTop="1" x14ac:dyDescent="0.25"/>
    <row r="784" spans="2:15" ht="15.75" thickBot="1" x14ac:dyDescent="0.3"/>
    <row r="785" spans="2:15" ht="16.5" thickBot="1" x14ac:dyDescent="0.35">
      <c r="B785" s="358">
        <f>+B720+1</f>
        <v>13</v>
      </c>
    </row>
    <row r="786" spans="2:15" ht="15.75" thickTop="1" x14ac:dyDescent="0.25">
      <c r="B786" s="339" t="s">
        <v>174</v>
      </c>
      <c r="C786" s="340" t="s">
        <v>78</v>
      </c>
      <c r="D786" s="340" t="s">
        <v>115</v>
      </c>
      <c r="E786" s="340" t="s">
        <v>154</v>
      </c>
      <c r="F786" s="340" t="s">
        <v>155</v>
      </c>
      <c r="G786" s="340" t="s">
        <v>156</v>
      </c>
      <c r="H786" s="340" t="s">
        <v>157</v>
      </c>
      <c r="I786" s="340" t="s">
        <v>175</v>
      </c>
      <c r="J786" s="340" t="s">
        <v>177</v>
      </c>
      <c r="K786" s="340" t="s">
        <v>176</v>
      </c>
      <c r="L786" s="341"/>
      <c r="M786" s="341"/>
      <c r="N786" s="341"/>
      <c r="O786" s="352"/>
    </row>
    <row r="787" spans="2:15" x14ac:dyDescent="0.25">
      <c r="B787" s="342" t="s">
        <v>178</v>
      </c>
      <c r="C787" s="161">
        <v>310.83</v>
      </c>
      <c r="D787" s="343">
        <f>110/1000</f>
        <v>0.11</v>
      </c>
      <c r="E787" s="158">
        <f>+PI()*D787^2/4</f>
        <v>9.5033177771091243E-3</v>
      </c>
      <c r="F787" s="161">
        <v>339.29610096713299</v>
      </c>
      <c r="G787" s="161">
        <f t="shared" ref="G787:G794" si="95">+O775</f>
        <v>336.46304544453432</v>
      </c>
      <c r="H787" s="164">
        <f>+ABS(F787-G787)</f>
        <v>2.83305552259867</v>
      </c>
      <c r="I787" s="344">
        <f>-2*E787*SQRT(2*9.81*D787*H787/C787)*LOG10(($B$2/(3.7*D787))+((2.51*$B$3*SQRT(C787))/(SQRT(2*9.81*D787^3*H787))))</f>
        <v>1.0062291620091517E-2</v>
      </c>
      <c r="J787" s="158">
        <f>(H787/I787^2)*2*9.81*E787^2</f>
        <v>49.580487543959201</v>
      </c>
      <c r="K787" s="325">
        <f>0.5*SQRT(2*9.81)*E787/(SQRT(J787*H787))</f>
        <v>1.7758726470107622E-3</v>
      </c>
      <c r="L787" s="158"/>
      <c r="M787" s="158"/>
      <c r="N787" s="158"/>
      <c r="O787" s="346"/>
    </row>
    <row r="788" spans="2:15" x14ac:dyDescent="0.25">
      <c r="B788" s="342" t="s">
        <v>138</v>
      </c>
      <c r="C788" s="161">
        <v>240.22</v>
      </c>
      <c r="D788" s="343">
        <f>110/1000</f>
        <v>0.11</v>
      </c>
      <c r="E788" s="158">
        <f t="shared" ref="E788:E794" si="96">+PI()*D788^2/4</f>
        <v>9.5033177771091243E-3</v>
      </c>
      <c r="F788" s="161">
        <f>+G787</f>
        <v>336.46304544453432</v>
      </c>
      <c r="G788" s="161">
        <f t="shared" si="95"/>
        <v>335.29395095245332</v>
      </c>
      <c r="H788" s="164">
        <f t="shared" ref="H788:H797" si="97">+ABS(F788-G788)</f>
        <v>1.1690944920810011</v>
      </c>
      <c r="I788" s="344">
        <f>-2*E788*SQRT(2*9.81*D788*H788/C788)*LOG10(($B$2/(3.7*D788))+((2.51*$B$3*SQRT(C788))/(SQRT(2*9.81*D788^3*H788))))</f>
        <v>7.0923869587282314E-3</v>
      </c>
      <c r="J788" s="158">
        <f t="shared" ref="J788:J797" si="98">(H788/I788^2)*2*9.81*E788^2</f>
        <v>41.182648746155877</v>
      </c>
      <c r="K788" s="325">
        <f>0.5*SQRT(2*9.81)*E788/(SQRT(J788*H788))</f>
        <v>3.0332821712741559E-3</v>
      </c>
      <c r="L788" s="158"/>
      <c r="M788" s="158"/>
      <c r="N788" s="158"/>
      <c r="O788" s="346"/>
    </row>
    <row r="789" spans="2:15" x14ac:dyDescent="0.25">
      <c r="B789" s="342" t="s">
        <v>139</v>
      </c>
      <c r="C789" s="161">
        <v>237.3</v>
      </c>
      <c r="D789" s="343">
        <f>110/1000</f>
        <v>0.11</v>
      </c>
      <c r="E789" s="158">
        <f t="shared" si="96"/>
        <v>9.5033177771091243E-3</v>
      </c>
      <c r="F789" s="161">
        <f t="shared" ref="F789:F794" si="99">+G788</f>
        <v>335.29395095245332</v>
      </c>
      <c r="G789" s="161">
        <f t="shared" si="95"/>
        <v>335.10117185530038</v>
      </c>
      <c r="H789" s="164">
        <f t="shared" si="97"/>
        <v>0.19277909715293617</v>
      </c>
      <c r="I789" s="344">
        <f t="shared" ref="I789:I797" si="100">-2*E789*SQRT(2*9.81*D789*H789/C789)*LOG10(($B$2/(3.7*D789))+((2.51*$B$3*SQRT(C789))/(SQRT(2*9.81*D789^3*H789))))</f>
        <v>2.5916325588509412E-3</v>
      </c>
      <c r="J789" s="158">
        <f t="shared" si="98"/>
        <v>50.858388342862909</v>
      </c>
      <c r="K789" s="325">
        <f t="shared" ref="K789:K797" si="101">0.5*SQRT(2*9.81)*E789/(SQRT(J789*H789))</f>
        <v>6.7217675492974704E-3</v>
      </c>
      <c r="L789" s="158"/>
      <c r="M789" s="158"/>
      <c r="N789" s="158"/>
      <c r="O789" s="346"/>
    </row>
    <row r="790" spans="2:15" x14ac:dyDescent="0.25">
      <c r="B790" s="342" t="s">
        <v>117</v>
      </c>
      <c r="C790" s="159">
        <v>401.35</v>
      </c>
      <c r="D790" s="343">
        <f>75/1000</f>
        <v>7.4999999999999997E-2</v>
      </c>
      <c r="E790" s="158">
        <f t="shared" si="96"/>
        <v>4.4178646691106467E-3</v>
      </c>
      <c r="F790" s="161">
        <f t="shared" si="99"/>
        <v>335.10117185530038</v>
      </c>
      <c r="G790" s="161">
        <f t="shared" si="95"/>
        <v>334.90249385812893</v>
      </c>
      <c r="H790" s="164">
        <f t="shared" si="97"/>
        <v>0.19867799717144408</v>
      </c>
      <c r="I790" s="344">
        <f t="shared" si="100"/>
        <v>6.9165904572414969E-4</v>
      </c>
      <c r="J790" s="158">
        <f t="shared" si="98"/>
        <v>159.03381250257107</v>
      </c>
      <c r="K790" s="325">
        <f t="shared" si="101"/>
        <v>1.7406533576219323E-3</v>
      </c>
      <c r="L790" s="158"/>
      <c r="M790" s="158"/>
      <c r="N790" s="158"/>
      <c r="O790" s="346"/>
    </row>
    <row r="791" spans="2:15" x14ac:dyDescent="0.25">
      <c r="B791" s="342" t="s">
        <v>118</v>
      </c>
      <c r="C791" s="159">
        <v>249.85</v>
      </c>
      <c r="D791" s="343">
        <f>75/1000</f>
        <v>7.4999999999999997E-2</v>
      </c>
      <c r="E791" s="158">
        <f t="shared" si="96"/>
        <v>4.4178646691106467E-3</v>
      </c>
      <c r="F791" s="161">
        <f t="shared" si="99"/>
        <v>334.90249385812893</v>
      </c>
      <c r="G791" s="161">
        <f t="shared" si="95"/>
        <v>335.2548207570855</v>
      </c>
      <c r="H791" s="164">
        <f t="shared" si="97"/>
        <v>0.35232689895656222</v>
      </c>
      <c r="I791" s="344">
        <f t="shared" si="100"/>
        <v>1.2583576605516198E-3</v>
      </c>
      <c r="J791" s="158">
        <f t="shared" si="98"/>
        <v>85.204282970218728</v>
      </c>
      <c r="K791" s="325">
        <f t="shared" si="101"/>
        <v>1.7857814210018078E-3</v>
      </c>
      <c r="L791" s="158"/>
      <c r="M791" s="158"/>
      <c r="N791" s="158"/>
      <c r="O791" s="346"/>
    </row>
    <row r="792" spans="2:15" x14ac:dyDescent="0.25">
      <c r="B792" s="342" t="s">
        <v>140</v>
      </c>
      <c r="C792" s="159">
        <v>298.01</v>
      </c>
      <c r="D792" s="343">
        <f>63/1000</f>
        <v>6.3E-2</v>
      </c>
      <c r="E792" s="158">
        <f t="shared" si="96"/>
        <v>3.1172453105244723E-3</v>
      </c>
      <c r="F792" s="161">
        <f t="shared" si="99"/>
        <v>335.2548207570855</v>
      </c>
      <c r="G792" s="161">
        <f t="shared" si="95"/>
        <v>335.24574635963597</v>
      </c>
      <c r="H792" s="164">
        <f t="shared" si="97"/>
        <v>9.0743974495239854E-3</v>
      </c>
      <c r="I792" s="344">
        <f t="shared" si="100"/>
        <v>8.348622312169013E-5</v>
      </c>
      <c r="J792" s="158">
        <f t="shared" si="98"/>
        <v>248.21563392303432</v>
      </c>
      <c r="K792" s="325">
        <f t="shared" si="101"/>
        <v>4.6000973390288059E-3</v>
      </c>
      <c r="L792" s="158"/>
      <c r="M792" s="158"/>
      <c r="N792" s="158"/>
      <c r="O792" s="346"/>
    </row>
    <row r="793" spans="2:15" x14ac:dyDescent="0.25">
      <c r="B793" s="342" t="s">
        <v>121</v>
      </c>
      <c r="C793" s="159">
        <v>119.71</v>
      </c>
      <c r="D793" s="343">
        <f>63/1000</f>
        <v>6.3E-2</v>
      </c>
      <c r="E793" s="158">
        <f t="shared" si="96"/>
        <v>3.1172453105244723E-3</v>
      </c>
      <c r="F793" s="161">
        <f t="shared" si="99"/>
        <v>335.24574635963597</v>
      </c>
      <c r="G793" s="161">
        <f t="shared" si="95"/>
        <v>335.34761810876245</v>
      </c>
      <c r="H793" s="164">
        <f t="shared" si="97"/>
        <v>0.10187174912647379</v>
      </c>
      <c r="I793" s="344">
        <f t="shared" si="100"/>
        <v>5.8720673799186158E-4</v>
      </c>
      <c r="J793" s="158">
        <f t="shared" si="98"/>
        <v>56.326487025894238</v>
      </c>
      <c r="K793" s="325">
        <f t="shared" si="101"/>
        <v>2.8820882287141471E-3</v>
      </c>
      <c r="L793" s="158"/>
      <c r="M793" s="158"/>
      <c r="N793" s="158"/>
      <c r="O793" s="346"/>
    </row>
    <row r="794" spans="2:15" x14ac:dyDescent="0.25">
      <c r="B794" s="342" t="s">
        <v>122</v>
      </c>
      <c r="C794" s="159">
        <v>283.68</v>
      </c>
      <c r="D794" s="343">
        <f>75/1000</f>
        <v>7.4999999999999997E-2</v>
      </c>
      <c r="E794" s="158">
        <f t="shared" si="96"/>
        <v>4.4178646691106467E-3</v>
      </c>
      <c r="F794" s="161">
        <f t="shared" si="99"/>
        <v>335.34761810876245</v>
      </c>
      <c r="G794" s="161">
        <f t="shared" si="95"/>
        <v>335.77760967105263</v>
      </c>
      <c r="H794" s="164">
        <f t="shared" si="97"/>
        <v>0.42999156229018354</v>
      </c>
      <c r="I794" s="344">
        <f t="shared" si="100"/>
        <v>1.311123276617339E-3</v>
      </c>
      <c r="J794" s="158">
        <f t="shared" si="98"/>
        <v>95.784822266838731</v>
      </c>
      <c r="K794" s="325">
        <f t="shared" si="101"/>
        <v>1.5245918659823796E-3</v>
      </c>
      <c r="L794" s="158"/>
      <c r="M794" s="158"/>
      <c r="N794" s="158"/>
      <c r="O794" s="346"/>
    </row>
    <row r="795" spans="2:15" x14ac:dyDescent="0.25">
      <c r="B795" s="342" t="s">
        <v>112</v>
      </c>
      <c r="C795" s="159">
        <v>401.36</v>
      </c>
      <c r="D795" s="343">
        <f>110/1000</f>
        <v>0.11</v>
      </c>
      <c r="E795" s="158">
        <f>+PI()*D795^2/4</f>
        <v>9.5033177771091243E-3</v>
      </c>
      <c r="F795" s="161">
        <f>+G788</f>
        <v>335.29395095245332</v>
      </c>
      <c r="G795" s="161">
        <f>+G791</f>
        <v>335.2548207570855</v>
      </c>
      <c r="H795" s="164">
        <f t="shared" si="97"/>
        <v>3.9130195367818033E-2</v>
      </c>
      <c r="I795" s="344">
        <f t="shared" si="100"/>
        <v>7.713940788974166E-4</v>
      </c>
      <c r="J795" s="158">
        <f t="shared" si="98"/>
        <v>116.52226572743585</v>
      </c>
      <c r="K795" s="325">
        <f t="shared" si="101"/>
        <v>9.8567624266429898E-3</v>
      </c>
      <c r="L795" s="158"/>
      <c r="M795" s="158"/>
      <c r="N795" s="158"/>
      <c r="O795" s="346"/>
    </row>
    <row r="796" spans="2:15" x14ac:dyDescent="0.25">
      <c r="B796" s="342" t="s">
        <v>113</v>
      </c>
      <c r="C796" s="159">
        <v>184.94</v>
      </c>
      <c r="D796" s="343">
        <f>110/1000</f>
        <v>0.11</v>
      </c>
      <c r="E796" s="158">
        <f>+PI()*D796^2/4</f>
        <v>9.5033177771091243E-3</v>
      </c>
      <c r="F796" s="161">
        <f>+G795</f>
        <v>335.2548207570855</v>
      </c>
      <c r="G796" s="161">
        <f>+G794</f>
        <v>335.77760967105263</v>
      </c>
      <c r="H796" s="164">
        <f t="shared" si="97"/>
        <v>0.52278891396713334</v>
      </c>
      <c r="I796" s="344">
        <f t="shared" si="100"/>
        <v>5.2326420217592802E-3</v>
      </c>
      <c r="J796" s="158">
        <f t="shared" si="98"/>
        <v>33.832479458558467</v>
      </c>
      <c r="K796" s="325">
        <f t="shared" si="101"/>
        <v>5.0045456990010367E-3</v>
      </c>
      <c r="L796" s="158"/>
      <c r="M796" s="158"/>
      <c r="N796" s="158"/>
      <c r="O796" s="346"/>
    </row>
    <row r="797" spans="2:15" x14ac:dyDescent="0.25">
      <c r="B797" s="342" t="s">
        <v>170</v>
      </c>
      <c r="C797" s="159">
        <v>372.26</v>
      </c>
      <c r="D797" s="343">
        <f>110/1000</f>
        <v>0.11</v>
      </c>
      <c r="E797" s="158">
        <f>+PI()*D797^2/4</f>
        <v>9.5033177771091243E-3</v>
      </c>
      <c r="F797" s="161">
        <f>+F787</f>
        <v>339.29610096713299</v>
      </c>
      <c r="G797" s="161">
        <f>+G796</f>
        <v>335.77760967105263</v>
      </c>
      <c r="H797" s="164">
        <f t="shared" si="97"/>
        <v>3.5184912960803558</v>
      </c>
      <c r="I797" s="344">
        <f t="shared" si="100"/>
        <v>1.0267685178778662E-2</v>
      </c>
      <c r="J797" s="158">
        <f t="shared" si="98"/>
        <v>59.137219232083012</v>
      </c>
      <c r="K797" s="325">
        <f t="shared" si="101"/>
        <v>1.4591033932948754E-3</v>
      </c>
      <c r="L797" s="158"/>
      <c r="M797" s="158"/>
      <c r="N797" s="158"/>
      <c r="O797" s="346"/>
    </row>
    <row r="798" spans="2:15" x14ac:dyDescent="0.25">
      <c r="B798" s="347"/>
      <c r="C798" s="158"/>
      <c r="D798" s="158"/>
      <c r="E798" s="158"/>
      <c r="F798" s="158"/>
      <c r="G798" s="158"/>
      <c r="H798" s="158"/>
      <c r="I798" s="158"/>
      <c r="J798" s="158"/>
      <c r="K798" s="158"/>
      <c r="L798" s="158"/>
      <c r="M798" s="158"/>
      <c r="N798" s="158"/>
      <c r="O798" s="346"/>
    </row>
    <row r="799" spans="2:15" x14ac:dyDescent="0.25">
      <c r="B799" s="348" t="s">
        <v>151</v>
      </c>
      <c r="C799" s="159" t="s">
        <v>189</v>
      </c>
      <c r="D799" s="159" t="s">
        <v>174</v>
      </c>
      <c r="E799" s="159" t="s">
        <v>175</v>
      </c>
      <c r="F799" s="159" t="s">
        <v>176</v>
      </c>
      <c r="G799" s="159" t="s">
        <v>190</v>
      </c>
      <c r="H799" s="159" t="s">
        <v>95</v>
      </c>
      <c r="I799" s="158"/>
      <c r="J799" s="158"/>
      <c r="K799" s="158"/>
      <c r="L799" s="158"/>
      <c r="M799" s="158"/>
      <c r="N799" s="158"/>
      <c r="O799" s="346"/>
    </row>
    <row r="800" spans="2:15" x14ac:dyDescent="0.25">
      <c r="B800" s="342" t="s">
        <v>127</v>
      </c>
      <c r="C800" s="158">
        <f>-2.97/1000</f>
        <v>-2.97E-3</v>
      </c>
      <c r="D800" s="349" t="s">
        <v>191</v>
      </c>
      <c r="E800" s="325">
        <f>IF(O775&gt;F787,-I787,I787)</f>
        <v>1.0062291620091517E-2</v>
      </c>
      <c r="F800" s="325">
        <f>+K787</f>
        <v>1.7758726470107622E-3</v>
      </c>
      <c r="G800" s="158"/>
      <c r="H800" s="158"/>
      <c r="I800" s="325"/>
      <c r="J800" s="158"/>
      <c r="K800" s="325"/>
      <c r="L800" s="158"/>
      <c r="M800" s="158"/>
      <c r="N800" s="158"/>
      <c r="O800" s="346"/>
    </row>
    <row r="801" spans="2:15" x14ac:dyDescent="0.25">
      <c r="B801" s="347"/>
      <c r="C801" s="158"/>
      <c r="D801" s="349" t="s">
        <v>138</v>
      </c>
      <c r="E801" s="325">
        <f>IF(O775&gt;O776,-I788,I788)</f>
        <v>-7.0923869587282314E-3</v>
      </c>
      <c r="F801" s="325">
        <f>+K788</f>
        <v>3.0332821712741559E-3</v>
      </c>
      <c r="G801" s="325">
        <f>-SUM(F800:F801)</f>
        <v>-4.8091548182849185E-3</v>
      </c>
      <c r="H801" s="325">
        <f>+SUM(E800:E801)+C800</f>
        <v>-9.5338636714025621E-8</v>
      </c>
      <c r="I801" s="325"/>
      <c r="J801" s="158"/>
      <c r="K801" s="325"/>
      <c r="L801" s="158"/>
      <c r="M801" s="158"/>
      <c r="N801" s="158"/>
      <c r="O801" s="346"/>
    </row>
    <row r="802" spans="2:15" x14ac:dyDescent="0.25">
      <c r="B802" s="342" t="s">
        <v>128</v>
      </c>
      <c r="C802" s="158">
        <f>-3.73/1000</f>
        <v>-3.7299999999999998E-3</v>
      </c>
      <c r="D802" s="349" t="s">
        <v>192</v>
      </c>
      <c r="E802" s="325">
        <f>IF(O776&gt;O775,-I788,I788)</f>
        <v>7.0923869587282314E-3</v>
      </c>
      <c r="F802" s="325">
        <f>+K788</f>
        <v>3.0332821712741559E-3</v>
      </c>
      <c r="G802" s="158"/>
      <c r="H802" s="158"/>
      <c r="I802" s="325"/>
      <c r="J802" s="359"/>
      <c r="K802" s="325"/>
      <c r="L802" s="158"/>
      <c r="M802" s="158"/>
      <c r="N802" s="158"/>
      <c r="O802" s="346"/>
    </row>
    <row r="803" spans="2:15" x14ac:dyDescent="0.25">
      <c r="B803" s="347"/>
      <c r="C803" s="158"/>
      <c r="D803" s="349" t="s">
        <v>139</v>
      </c>
      <c r="E803" s="325">
        <f>IF(O776&gt;O777,-I789,I789)</f>
        <v>-2.5916325588509412E-3</v>
      </c>
      <c r="F803" s="325">
        <f>+K789</f>
        <v>6.7217675492974704E-3</v>
      </c>
      <c r="G803" s="158"/>
      <c r="H803" s="158"/>
      <c r="I803" s="325"/>
      <c r="J803" s="158"/>
      <c r="K803" s="325"/>
      <c r="L803" s="158"/>
      <c r="M803" s="158"/>
      <c r="N803" s="158"/>
      <c r="O803" s="346"/>
    </row>
    <row r="804" spans="2:15" x14ac:dyDescent="0.25">
      <c r="B804" s="347"/>
      <c r="C804" s="158"/>
      <c r="D804" s="349" t="s">
        <v>112</v>
      </c>
      <c r="E804" s="325">
        <f>IF(O776&gt;O779,-I795,I795)</f>
        <v>-7.713940788974166E-4</v>
      </c>
      <c r="F804" s="325">
        <f>+K795</f>
        <v>9.8567624266429898E-3</v>
      </c>
      <c r="G804" s="325">
        <f>-SUM(F802:F804)</f>
        <v>-1.9611812147214615E-2</v>
      </c>
      <c r="H804" s="325">
        <f>+SUM(E802:E804)+C802</f>
        <v>-6.3967902012634567E-7</v>
      </c>
      <c r="I804" s="325"/>
      <c r="J804" s="158"/>
      <c r="K804" s="325"/>
      <c r="L804" s="158"/>
      <c r="M804" s="158"/>
      <c r="N804" s="158"/>
      <c r="O804" s="346"/>
    </row>
    <row r="805" spans="2:15" x14ac:dyDescent="0.25">
      <c r="B805" s="342" t="s">
        <v>141</v>
      </c>
      <c r="C805" s="158">
        <f>-1.9/1000</f>
        <v>-1.9E-3</v>
      </c>
      <c r="D805" s="349" t="s">
        <v>193</v>
      </c>
      <c r="E805" s="325">
        <f>IF(O777&gt;O776,-I789,I789)</f>
        <v>2.5916325588509412E-3</v>
      </c>
      <c r="F805" s="325">
        <f>+K789</f>
        <v>6.7217675492974704E-3</v>
      </c>
      <c r="G805" s="158"/>
      <c r="H805" s="158"/>
      <c r="I805" s="325"/>
      <c r="J805" s="158"/>
      <c r="K805" s="325"/>
      <c r="L805" s="158"/>
      <c r="M805" s="158"/>
      <c r="N805" s="158"/>
      <c r="O805" s="346"/>
    </row>
    <row r="806" spans="2:15" x14ac:dyDescent="0.25">
      <c r="B806" s="347"/>
      <c r="C806" s="158"/>
      <c r="D806" s="349" t="s">
        <v>117</v>
      </c>
      <c r="E806" s="325">
        <f>IF(O777&gt;O778,-I790,I790)</f>
        <v>-6.9165904572414969E-4</v>
      </c>
      <c r="F806" s="325">
        <f>+K790</f>
        <v>1.7406533576219323E-3</v>
      </c>
      <c r="G806" s="325">
        <f>-SUM(F805:F806)</f>
        <v>-8.4624209069194024E-3</v>
      </c>
      <c r="H806" s="325">
        <f>+SUM(E805:E806)+C805</f>
        <v>-2.6486873208391923E-8</v>
      </c>
      <c r="I806" s="325"/>
      <c r="J806" s="158"/>
      <c r="K806" s="325"/>
      <c r="L806" s="158"/>
      <c r="M806" s="158"/>
      <c r="N806" s="158"/>
      <c r="O806" s="346"/>
    </row>
    <row r="807" spans="2:15" x14ac:dyDescent="0.25">
      <c r="B807" s="342" t="s">
        <v>145</v>
      </c>
      <c r="C807" s="158">
        <f>-1.95/1000</f>
        <v>-1.9499999999999999E-3</v>
      </c>
      <c r="D807" s="349" t="s">
        <v>194</v>
      </c>
      <c r="E807" s="325">
        <f>IF(O778&gt;O777,-I790,I790)</f>
        <v>6.9165904572414969E-4</v>
      </c>
      <c r="F807" s="325">
        <f>+K790</f>
        <v>1.7406533576219323E-3</v>
      </c>
      <c r="G807" s="158"/>
      <c r="H807" s="158"/>
      <c r="I807" s="325"/>
      <c r="J807" s="158"/>
      <c r="K807" s="325"/>
      <c r="L807" s="158"/>
      <c r="M807" s="158"/>
      <c r="N807" s="158"/>
      <c r="O807" s="346"/>
    </row>
    <row r="808" spans="2:15" x14ac:dyDescent="0.25">
      <c r="B808" s="347"/>
      <c r="C808" s="158"/>
      <c r="D808" s="349" t="s">
        <v>118</v>
      </c>
      <c r="E808" s="325">
        <f>IF(O778&gt;O779,-I791,I791)</f>
        <v>1.2583576605516198E-3</v>
      </c>
      <c r="F808" s="325">
        <f>+K791</f>
        <v>1.7857814210018078E-3</v>
      </c>
      <c r="G808" s="325">
        <f>-SUM(F807:F808)</f>
        <v>-3.5264347786237403E-3</v>
      </c>
      <c r="H808" s="325">
        <f>+SUM(E807:E808)+C807</f>
        <v>1.6706275769457629E-8</v>
      </c>
      <c r="I808" s="325"/>
      <c r="J808" s="158"/>
      <c r="K808" s="325"/>
      <c r="L808" s="158"/>
      <c r="M808" s="158"/>
      <c r="N808" s="158"/>
      <c r="O808" s="346"/>
    </row>
    <row r="809" spans="2:15" x14ac:dyDescent="0.25">
      <c r="B809" s="342" t="s">
        <v>146</v>
      </c>
      <c r="C809" s="158">
        <f>-4.52/1000</f>
        <v>-4.5199999999999997E-3</v>
      </c>
      <c r="D809" s="349" t="s">
        <v>119</v>
      </c>
      <c r="E809" s="325">
        <f>IF(O779&gt;O776,-I795,I795)</f>
        <v>7.713940788974166E-4</v>
      </c>
      <c r="F809" s="325">
        <f>+K795</f>
        <v>9.8567624266429898E-3</v>
      </c>
      <c r="G809" s="158"/>
      <c r="H809" s="158"/>
      <c r="I809" s="325"/>
      <c r="J809" s="158"/>
      <c r="K809" s="325"/>
      <c r="L809" s="158"/>
      <c r="M809" s="158"/>
      <c r="N809" s="158"/>
      <c r="O809" s="346"/>
    </row>
    <row r="810" spans="2:15" x14ac:dyDescent="0.25">
      <c r="B810" s="347"/>
      <c r="C810" s="158"/>
      <c r="D810" s="349" t="s">
        <v>167</v>
      </c>
      <c r="E810" s="325">
        <f>IF(O779&gt;O778,-I791,I791)</f>
        <v>-1.2583576605516198E-3</v>
      </c>
      <c r="F810" s="325">
        <f>+K791</f>
        <v>1.7857814210018078E-3</v>
      </c>
      <c r="G810" s="158"/>
      <c r="H810" s="158"/>
      <c r="I810" s="325"/>
      <c r="J810" s="158"/>
      <c r="K810" s="325"/>
      <c r="L810" s="158"/>
      <c r="M810" s="158"/>
      <c r="N810" s="158"/>
      <c r="O810" s="346"/>
    </row>
    <row r="811" spans="2:15" x14ac:dyDescent="0.25">
      <c r="B811" s="347"/>
      <c r="C811" s="158"/>
      <c r="D811" s="349" t="s">
        <v>140</v>
      </c>
      <c r="E811" s="325">
        <f>IF(O779&gt;O780,-I792,I792)</f>
        <v>-8.348622312169013E-5</v>
      </c>
      <c r="F811" s="325">
        <f>+K792</f>
        <v>4.6000973390288059E-3</v>
      </c>
      <c r="G811" s="158"/>
      <c r="H811" s="158"/>
      <c r="I811" s="325"/>
      <c r="J811" s="158"/>
      <c r="K811" s="325"/>
      <c r="L811" s="158"/>
      <c r="M811" s="158"/>
      <c r="N811" s="158"/>
      <c r="O811" s="346"/>
    </row>
    <row r="812" spans="2:15" x14ac:dyDescent="0.25">
      <c r="B812" s="347"/>
      <c r="C812" s="158"/>
      <c r="D812" s="349" t="s">
        <v>113</v>
      </c>
      <c r="E812" s="325">
        <f>IF(O779&gt;O782,-I796,I796)</f>
        <v>5.2326420217592802E-3</v>
      </c>
      <c r="F812" s="325">
        <f>+K796</f>
        <v>5.0045456990010367E-3</v>
      </c>
      <c r="G812" s="325">
        <f>-SUM(F809:F812)</f>
        <v>-2.1247186885674639E-2</v>
      </c>
      <c r="H812" s="325">
        <f>+SUM(E809:E812)+C809</f>
        <v>1.4219221698338717E-4</v>
      </c>
      <c r="I812" s="325"/>
      <c r="J812" s="158"/>
      <c r="K812" s="325"/>
      <c r="L812" s="158"/>
      <c r="M812" s="158"/>
      <c r="N812" s="158"/>
      <c r="O812" s="346"/>
    </row>
    <row r="813" spans="2:15" x14ac:dyDescent="0.25">
      <c r="B813" s="342" t="s">
        <v>147</v>
      </c>
      <c r="C813" s="158">
        <f>-0.79/1000</f>
        <v>-7.9000000000000001E-4</v>
      </c>
      <c r="D813" s="349" t="s">
        <v>195</v>
      </c>
      <c r="E813" s="325">
        <f>IF(O780&gt;O779,-I792,I792)</f>
        <v>8.348622312169013E-5</v>
      </c>
      <c r="F813" s="325">
        <f>+K792</f>
        <v>4.6000973390288059E-3</v>
      </c>
      <c r="G813" s="158"/>
      <c r="H813" s="158"/>
      <c r="I813" s="325"/>
      <c r="J813" s="158"/>
      <c r="K813" s="325"/>
      <c r="L813" s="158"/>
      <c r="M813" s="158"/>
      <c r="N813" s="158"/>
      <c r="O813" s="346"/>
    </row>
    <row r="814" spans="2:15" x14ac:dyDescent="0.25">
      <c r="B814" s="347"/>
      <c r="C814" s="158"/>
      <c r="D814" s="349" t="s">
        <v>121</v>
      </c>
      <c r="E814" s="325">
        <f>IF(O780&gt;O781,-I793,I793)</f>
        <v>5.8720673799186158E-4</v>
      </c>
      <c r="F814" s="325">
        <f>+K793</f>
        <v>2.8820882287141471E-3</v>
      </c>
      <c r="G814" s="325">
        <f>-SUM(F813:F814)</f>
        <v>-7.482185567742953E-3</v>
      </c>
      <c r="H814" s="325">
        <f>+SUM(E813:E814)+C813</f>
        <v>-1.1930703888644834E-4</v>
      </c>
      <c r="I814" s="325"/>
      <c r="J814" s="158"/>
      <c r="K814" s="325"/>
      <c r="L814" s="158"/>
      <c r="M814" s="158"/>
      <c r="N814" s="158"/>
      <c r="O814" s="346"/>
    </row>
    <row r="815" spans="2:15" x14ac:dyDescent="0.25">
      <c r="B815" s="342" t="s">
        <v>148</v>
      </c>
      <c r="C815" s="158">
        <f>-0.76/1000</f>
        <v>-7.6000000000000004E-4</v>
      </c>
      <c r="D815" s="349" t="s">
        <v>169</v>
      </c>
      <c r="E815" s="325">
        <f>IF(O781&gt;O780,-I793,I793)</f>
        <v>-5.8720673799186158E-4</v>
      </c>
      <c r="F815" s="325">
        <f>+K793</f>
        <v>2.8820882287141471E-3</v>
      </c>
      <c r="G815" s="158"/>
      <c r="H815" s="158"/>
      <c r="I815" s="325"/>
      <c r="J815" s="158"/>
      <c r="K815" s="325"/>
      <c r="L815" s="158"/>
      <c r="M815" s="158"/>
      <c r="N815" s="158"/>
      <c r="O815" s="346"/>
    </row>
    <row r="816" spans="2:15" x14ac:dyDescent="0.25">
      <c r="B816" s="347"/>
      <c r="C816" s="158"/>
      <c r="D816" s="349" t="s">
        <v>122</v>
      </c>
      <c r="E816" s="325">
        <f>IF(O781&gt;O782,-I794,I794)</f>
        <v>1.311123276617339E-3</v>
      </c>
      <c r="F816" s="325">
        <f>+K794</f>
        <v>1.5245918659823796E-3</v>
      </c>
      <c r="G816" s="325">
        <f>-SUM(F815:F816)</f>
        <v>-4.4066800946965263E-3</v>
      </c>
      <c r="H816" s="325">
        <f>+SUM(E815:E816)+C815</f>
        <v>-3.6083461374522585E-5</v>
      </c>
      <c r="I816" s="325"/>
      <c r="J816" s="158"/>
      <c r="K816" s="325"/>
      <c r="L816" s="158"/>
      <c r="M816" s="158"/>
      <c r="N816" s="158"/>
      <c r="O816" s="346"/>
    </row>
    <row r="817" spans="2:15" x14ac:dyDescent="0.25">
      <c r="B817" s="342" t="s">
        <v>142</v>
      </c>
      <c r="C817" s="158">
        <f>-3.71/1000</f>
        <v>-3.7099999999999998E-3</v>
      </c>
      <c r="D817" s="349" t="s">
        <v>168</v>
      </c>
      <c r="E817" s="325">
        <f>IF(O782&gt;O779,-I796,I796)</f>
        <v>-5.2326420217592802E-3</v>
      </c>
      <c r="F817" s="325">
        <f>+K796</f>
        <v>5.0045456990010367E-3</v>
      </c>
      <c r="G817" s="158"/>
      <c r="H817" s="158"/>
      <c r="I817" s="325"/>
      <c r="J817" s="158"/>
      <c r="K817" s="325"/>
      <c r="L817" s="158"/>
      <c r="M817" s="158"/>
      <c r="N817" s="158"/>
      <c r="O817" s="346"/>
    </row>
    <row r="818" spans="2:15" x14ac:dyDescent="0.25">
      <c r="B818" s="347"/>
      <c r="C818" s="158"/>
      <c r="D818" s="349" t="s">
        <v>171</v>
      </c>
      <c r="E818" s="325">
        <f>IF(O782&gt;O781,-I794,I794)</f>
        <v>-1.311123276617339E-3</v>
      </c>
      <c r="F818" s="325">
        <f>+K794</f>
        <v>1.5245918659823796E-3</v>
      </c>
      <c r="G818" s="158"/>
      <c r="H818" s="158"/>
      <c r="I818" s="325"/>
      <c r="J818" s="158"/>
      <c r="K818" s="325"/>
      <c r="L818" s="158"/>
      <c r="M818" s="158"/>
      <c r="N818" s="158"/>
      <c r="O818" s="346"/>
    </row>
    <row r="819" spans="2:15" x14ac:dyDescent="0.25">
      <c r="B819" s="347"/>
      <c r="C819" s="158"/>
      <c r="D819" s="349" t="s">
        <v>114</v>
      </c>
      <c r="E819" s="325">
        <f>IF(O782&gt;F797,-I797,I797)</f>
        <v>1.0267685178778662E-2</v>
      </c>
      <c r="F819" s="325">
        <f>+K797</f>
        <v>1.4591033932948754E-3</v>
      </c>
      <c r="G819" s="325">
        <f>-SUM(F817:F819)</f>
        <v>-7.9882409582782924E-3</v>
      </c>
      <c r="H819" s="325">
        <f>+SUM(E817:E819)+C817</f>
        <v>1.3919880402043193E-5</v>
      </c>
      <c r="I819" s="325"/>
      <c r="J819" s="158"/>
      <c r="K819" s="325"/>
      <c r="L819" s="158"/>
      <c r="M819" s="158"/>
      <c r="N819" s="158"/>
      <c r="O819" s="346"/>
    </row>
    <row r="820" spans="2:15" x14ac:dyDescent="0.25">
      <c r="B820" s="347"/>
      <c r="C820" s="158"/>
      <c r="D820" s="158"/>
      <c r="E820" s="158"/>
      <c r="F820" s="158"/>
      <c r="G820" s="158"/>
      <c r="H820" s="158"/>
      <c r="I820" s="158"/>
      <c r="J820" s="158"/>
      <c r="K820" s="158"/>
      <c r="L820" s="158"/>
      <c r="M820" s="158"/>
      <c r="N820" s="158"/>
      <c r="O820" s="346"/>
    </row>
    <row r="821" spans="2:15" x14ac:dyDescent="0.25">
      <c r="B821" s="347"/>
      <c r="C821" s="158"/>
      <c r="D821" s="158">
        <v>2</v>
      </c>
      <c r="E821" s="158">
        <v>3</v>
      </c>
      <c r="F821" s="158">
        <v>4</v>
      </c>
      <c r="G821" s="158">
        <v>5</v>
      </c>
      <c r="H821" s="158">
        <v>6</v>
      </c>
      <c r="I821" s="158">
        <v>7</v>
      </c>
      <c r="J821" s="158">
        <v>8</v>
      </c>
      <c r="K821" s="158">
        <v>9</v>
      </c>
      <c r="L821" s="158"/>
      <c r="M821" s="158"/>
      <c r="N821" s="158"/>
      <c r="O821" s="346"/>
    </row>
    <row r="822" spans="2:15" x14ac:dyDescent="0.25">
      <c r="B822" s="347"/>
      <c r="C822" s="158">
        <v>2</v>
      </c>
      <c r="D822" s="324">
        <f>+G801</f>
        <v>-4.8091548182849185E-3</v>
      </c>
      <c r="E822" s="325">
        <f>+F801</f>
        <v>3.0332821712741559E-3</v>
      </c>
      <c r="F822" s="158">
        <v>0</v>
      </c>
      <c r="G822" s="158">
        <v>0</v>
      </c>
      <c r="H822" s="158">
        <v>0</v>
      </c>
      <c r="I822" s="158">
        <v>0</v>
      </c>
      <c r="J822" s="158">
        <v>0</v>
      </c>
      <c r="K822" s="326">
        <v>0</v>
      </c>
      <c r="L822" s="158"/>
      <c r="M822" s="328" t="s">
        <v>196</v>
      </c>
      <c r="N822" s="159" t="s">
        <v>204</v>
      </c>
      <c r="O822" s="353">
        <f>-H801</f>
        <v>9.5338636714025621E-8</v>
      </c>
    </row>
    <row r="823" spans="2:15" x14ac:dyDescent="0.25">
      <c r="B823" s="347"/>
      <c r="C823" s="158">
        <v>3</v>
      </c>
      <c r="D823" s="324">
        <f>+F802</f>
        <v>3.0332821712741559E-3</v>
      </c>
      <c r="E823" s="325">
        <f>+G804</f>
        <v>-1.9611812147214615E-2</v>
      </c>
      <c r="F823" s="325">
        <f>+F803</f>
        <v>6.7217675492974704E-3</v>
      </c>
      <c r="G823" s="158">
        <v>0</v>
      </c>
      <c r="H823" s="325">
        <f>+F804</f>
        <v>9.8567624266429898E-3</v>
      </c>
      <c r="I823" s="158">
        <v>0</v>
      </c>
      <c r="J823" s="158">
        <v>0</v>
      </c>
      <c r="K823" s="326">
        <v>0</v>
      </c>
      <c r="L823" s="158"/>
      <c r="M823" s="328" t="s">
        <v>197</v>
      </c>
      <c r="N823" s="159" t="s">
        <v>204</v>
      </c>
      <c r="O823" s="353">
        <f>-H804</f>
        <v>6.3967902012634567E-7</v>
      </c>
    </row>
    <row r="824" spans="2:15" x14ac:dyDescent="0.25">
      <c r="B824" s="347"/>
      <c r="C824" s="158">
        <v>4</v>
      </c>
      <c r="D824" s="157">
        <v>0</v>
      </c>
      <c r="E824" s="325">
        <f>+F805</f>
        <v>6.7217675492974704E-3</v>
      </c>
      <c r="F824" s="325">
        <f>+G806</f>
        <v>-8.4624209069194024E-3</v>
      </c>
      <c r="G824" s="325">
        <f>+F806</f>
        <v>1.7406533576219323E-3</v>
      </c>
      <c r="H824" s="158">
        <v>0</v>
      </c>
      <c r="I824" s="158">
        <v>0</v>
      </c>
      <c r="J824" s="158">
        <v>0</v>
      </c>
      <c r="K824" s="326">
        <v>0</v>
      </c>
      <c r="L824" s="158"/>
      <c r="M824" s="328" t="s">
        <v>198</v>
      </c>
      <c r="N824" s="159" t="s">
        <v>204</v>
      </c>
      <c r="O824" s="353">
        <f>-H806</f>
        <v>2.6486873208391923E-8</v>
      </c>
    </row>
    <row r="825" spans="2:15" x14ac:dyDescent="0.25">
      <c r="B825" s="347"/>
      <c r="C825" s="158">
        <v>5</v>
      </c>
      <c r="D825" s="157">
        <v>0</v>
      </c>
      <c r="E825" s="158">
        <v>0</v>
      </c>
      <c r="F825" s="325">
        <f>+F807</f>
        <v>1.7406533576219323E-3</v>
      </c>
      <c r="G825" s="325">
        <f>+G808</f>
        <v>-3.5264347786237403E-3</v>
      </c>
      <c r="H825" s="325">
        <f>+F808</f>
        <v>1.7857814210018078E-3</v>
      </c>
      <c r="I825" s="158">
        <v>0</v>
      </c>
      <c r="J825" s="158">
        <v>0</v>
      </c>
      <c r="K825" s="326">
        <v>0</v>
      </c>
      <c r="L825" s="158"/>
      <c r="M825" s="328" t="s">
        <v>199</v>
      </c>
      <c r="N825" s="159" t="s">
        <v>204</v>
      </c>
      <c r="O825" s="353">
        <f>-H808</f>
        <v>-1.6706275769457629E-8</v>
      </c>
    </row>
    <row r="826" spans="2:15" x14ac:dyDescent="0.25">
      <c r="B826" s="347"/>
      <c r="C826" s="158">
        <v>6</v>
      </c>
      <c r="D826" s="157">
        <v>0</v>
      </c>
      <c r="E826" s="325">
        <f>+F809</f>
        <v>9.8567624266429898E-3</v>
      </c>
      <c r="F826" s="158">
        <v>0</v>
      </c>
      <c r="G826" s="325">
        <f>+F810</f>
        <v>1.7857814210018078E-3</v>
      </c>
      <c r="H826" s="325">
        <f>+G812</f>
        <v>-2.1247186885674639E-2</v>
      </c>
      <c r="I826" s="325">
        <f>+F811</f>
        <v>4.6000973390288059E-3</v>
      </c>
      <c r="J826" s="158">
        <v>0</v>
      </c>
      <c r="K826" s="327">
        <f>+F812</f>
        <v>5.0045456990010367E-3</v>
      </c>
      <c r="L826" s="158"/>
      <c r="M826" s="328" t="s">
        <v>200</v>
      </c>
      <c r="N826" s="159" t="s">
        <v>204</v>
      </c>
      <c r="O826" s="353">
        <f>-H812</f>
        <v>-1.4219221698338717E-4</v>
      </c>
    </row>
    <row r="827" spans="2:15" x14ac:dyDescent="0.25">
      <c r="B827" s="347"/>
      <c r="C827" s="158">
        <v>7</v>
      </c>
      <c r="D827" s="157">
        <v>0</v>
      </c>
      <c r="E827" s="158">
        <v>0</v>
      </c>
      <c r="F827" s="158">
        <v>0</v>
      </c>
      <c r="G827" s="158">
        <v>0</v>
      </c>
      <c r="H827" s="325">
        <f>+F813</f>
        <v>4.6000973390288059E-3</v>
      </c>
      <c r="I827" s="325">
        <f>+G814</f>
        <v>-7.482185567742953E-3</v>
      </c>
      <c r="J827" s="325">
        <f>+F814</f>
        <v>2.8820882287141471E-3</v>
      </c>
      <c r="K827" s="326">
        <v>0</v>
      </c>
      <c r="L827" s="158"/>
      <c r="M827" s="328" t="s">
        <v>201</v>
      </c>
      <c r="N827" s="159" t="s">
        <v>204</v>
      </c>
      <c r="O827" s="353">
        <f>-H814</f>
        <v>1.1930703888644834E-4</v>
      </c>
    </row>
    <row r="828" spans="2:15" x14ac:dyDescent="0.25">
      <c r="B828" s="347"/>
      <c r="C828" s="158">
        <v>8</v>
      </c>
      <c r="D828" s="157">
        <v>0</v>
      </c>
      <c r="E828" s="158">
        <v>0</v>
      </c>
      <c r="F828" s="158">
        <v>0</v>
      </c>
      <c r="G828" s="158">
        <v>0</v>
      </c>
      <c r="H828" s="158">
        <v>0</v>
      </c>
      <c r="I828" s="325">
        <f>+F815</f>
        <v>2.8820882287141471E-3</v>
      </c>
      <c r="J828" s="325">
        <f>+G816</f>
        <v>-4.4066800946965263E-3</v>
      </c>
      <c r="K828" s="327">
        <f>+F816</f>
        <v>1.5245918659823796E-3</v>
      </c>
      <c r="L828" s="158"/>
      <c r="M828" s="328" t="s">
        <v>202</v>
      </c>
      <c r="N828" s="159" t="s">
        <v>204</v>
      </c>
      <c r="O828" s="353">
        <f>-H816</f>
        <v>3.6083461374522585E-5</v>
      </c>
    </row>
    <row r="829" spans="2:15" x14ac:dyDescent="0.25">
      <c r="B829" s="347"/>
      <c r="C829" s="158">
        <v>9</v>
      </c>
      <c r="D829" s="157">
        <v>0</v>
      </c>
      <c r="E829" s="158">
        <v>0</v>
      </c>
      <c r="F829" s="158">
        <v>0</v>
      </c>
      <c r="G829" s="158">
        <v>0</v>
      </c>
      <c r="H829" s="325">
        <f>+F817</f>
        <v>5.0045456990010367E-3</v>
      </c>
      <c r="I829" s="158">
        <v>0</v>
      </c>
      <c r="J829" s="325">
        <f>+F818</f>
        <v>1.5245918659823796E-3</v>
      </c>
      <c r="K829" s="327">
        <f>+G819</f>
        <v>-7.9882409582782924E-3</v>
      </c>
      <c r="L829" s="158"/>
      <c r="M829" s="328" t="s">
        <v>203</v>
      </c>
      <c r="N829" s="159" t="s">
        <v>204</v>
      </c>
      <c r="O829" s="353">
        <f>-H819</f>
        <v>-1.3919880402043193E-5</v>
      </c>
    </row>
    <row r="830" spans="2:15" x14ac:dyDescent="0.25">
      <c r="B830" s="347"/>
      <c r="C830" s="158"/>
      <c r="D830" s="158"/>
      <c r="E830" s="158"/>
      <c r="F830" s="158"/>
      <c r="G830" s="158"/>
      <c r="H830" s="158"/>
      <c r="I830" s="158"/>
      <c r="J830" s="158"/>
      <c r="K830" s="158"/>
      <c r="L830" s="158"/>
      <c r="M830" s="158"/>
      <c r="N830" s="158"/>
      <c r="O830" s="346"/>
    </row>
    <row r="831" spans="2:15" x14ac:dyDescent="0.25">
      <c r="B831" s="347"/>
      <c r="C831" s="158"/>
      <c r="D831" s="329">
        <f t="array" ref="D831:K838">+MINVERSE(D822:K829)</f>
        <v>-391.13456829933466</v>
      </c>
      <c r="E831" s="330">
        <v>-290.45325953452397</v>
      </c>
      <c r="F831" s="330">
        <v>-287.12445446117727</v>
      </c>
      <c r="G831" s="330">
        <v>-274.26982500725268</v>
      </c>
      <c r="H831" s="330">
        <v>-261.74004187880746</v>
      </c>
      <c r="I831" s="330">
        <v>-252.39858867976506</v>
      </c>
      <c r="J831" s="330">
        <v>-237.48870716557258</v>
      </c>
      <c r="K831" s="331">
        <v>-209.30306944679336</v>
      </c>
      <c r="L831" s="158"/>
      <c r="M831" s="159" t="s">
        <v>196</v>
      </c>
      <c r="N831" s="159" t="s">
        <v>204</v>
      </c>
      <c r="O831" s="360">
        <f t="array" ref="O831:O838">+MMULT(D831:K838,O822:O829)</f>
        <v>1.2224176015030214E-3</v>
      </c>
    </row>
    <row r="832" spans="2:15" x14ac:dyDescent="0.25">
      <c r="B832" s="347"/>
      <c r="C832" s="158"/>
      <c r="D832" s="332">
        <v>-290.45325953452402</v>
      </c>
      <c r="E832" s="158">
        <v>-460.50272071795536</v>
      </c>
      <c r="F832" s="158">
        <v>-455.22502545134847</v>
      </c>
      <c r="G832" s="158">
        <v>-434.84449384072002</v>
      </c>
      <c r="H832" s="158">
        <v>-414.97899386353998</v>
      </c>
      <c r="I832" s="158">
        <v>-400.16847109470478</v>
      </c>
      <c r="J832" s="158">
        <v>-376.52941462871297</v>
      </c>
      <c r="K832" s="333">
        <v>-331.84214592506919</v>
      </c>
      <c r="L832" s="158"/>
      <c r="M832" s="159" t="s">
        <v>197</v>
      </c>
      <c r="N832" s="159" t="s">
        <v>204</v>
      </c>
      <c r="O832" s="360">
        <v>1.9695279890261843E-3</v>
      </c>
    </row>
    <row r="833" spans="2:15" x14ac:dyDescent="0.25">
      <c r="B833" s="347"/>
      <c r="C833" s="158"/>
      <c r="D833" s="332">
        <v>-287.12445446117721</v>
      </c>
      <c r="E833" s="158">
        <v>-455.22502545134836</v>
      </c>
      <c r="F833" s="158">
        <v>-582.66958083122518</v>
      </c>
      <c r="G833" s="158">
        <v>-500.31698449995969</v>
      </c>
      <c r="H833" s="158">
        <v>-420.04550131223357</v>
      </c>
      <c r="I833" s="158">
        <v>-405.05415583902789</v>
      </c>
      <c r="J833" s="158">
        <v>-381.12648848565112</v>
      </c>
      <c r="K833" s="333">
        <v>-335.893629804932</v>
      </c>
      <c r="L833" s="158"/>
      <c r="M833" s="159" t="s">
        <v>198</v>
      </c>
      <c r="N833" s="159" t="s">
        <v>204</v>
      </c>
      <c r="O833" s="360">
        <v>1.998978758225794E-3</v>
      </c>
    </row>
    <row r="834" spans="2:15" x14ac:dyDescent="0.25">
      <c r="B834" s="347"/>
      <c r="C834" s="158"/>
      <c r="D834" s="332">
        <v>-274.26982500725262</v>
      </c>
      <c r="E834" s="158">
        <v>-434.84449384071991</v>
      </c>
      <c r="F834" s="158">
        <v>-500.31698449995974</v>
      </c>
      <c r="G834" s="158">
        <v>-753.14783169759346</v>
      </c>
      <c r="H834" s="158">
        <v>-439.61050269966023</v>
      </c>
      <c r="I834" s="158">
        <v>-423.92088598187183</v>
      </c>
      <c r="J834" s="158">
        <v>-398.87870878728933</v>
      </c>
      <c r="K834" s="333">
        <v>-351.53898087435397</v>
      </c>
      <c r="L834" s="158"/>
      <c r="M834" s="159" t="s">
        <v>199</v>
      </c>
      <c r="N834" s="159" t="s">
        <v>204</v>
      </c>
      <c r="O834" s="360">
        <v>2.1279235001144406E-3</v>
      </c>
    </row>
    <row r="835" spans="2:15" x14ac:dyDescent="0.25">
      <c r="B835" s="347"/>
      <c r="C835" s="158"/>
      <c r="D835" s="332">
        <v>-261.7400418788074</v>
      </c>
      <c r="E835" s="158">
        <v>-414.97899386353987</v>
      </c>
      <c r="F835" s="158">
        <v>-420.04550131223357</v>
      </c>
      <c r="G835" s="158">
        <v>-439.61050269966017</v>
      </c>
      <c r="H835" s="158">
        <v>-458.68108152660159</v>
      </c>
      <c r="I835" s="158">
        <v>-442.31083941305121</v>
      </c>
      <c r="J835" s="158">
        <v>-416.18231689401728</v>
      </c>
      <c r="K835" s="333">
        <v>-366.78896194700178</v>
      </c>
      <c r="L835" s="158"/>
      <c r="M835" s="159" t="s">
        <v>200</v>
      </c>
      <c r="N835" s="159" t="s">
        <v>204</v>
      </c>
      <c r="O835" s="360">
        <v>2.2442545469623619E-3</v>
      </c>
    </row>
    <row r="836" spans="2:15" x14ac:dyDescent="0.25">
      <c r="B836" s="350"/>
      <c r="C836" s="142"/>
      <c r="D836" s="334">
        <v>-252.39858867976508</v>
      </c>
      <c r="E836" s="142">
        <v>-400.16847109470478</v>
      </c>
      <c r="F836" s="142">
        <v>-405.05415583902794</v>
      </c>
      <c r="G836" s="142">
        <v>-423.92088598187189</v>
      </c>
      <c r="H836" s="142">
        <v>-442.31083941305127</v>
      </c>
      <c r="I836" s="142">
        <v>-609.54238942326208</v>
      </c>
      <c r="J836" s="142">
        <v>-529.48981174790663</v>
      </c>
      <c r="K836" s="335">
        <v>-378.1584312359804</v>
      </c>
      <c r="L836" s="142"/>
      <c r="M836" s="159" t="s">
        <v>201</v>
      </c>
      <c r="N836" s="159" t="s">
        <v>204</v>
      </c>
      <c r="O836" s="361">
        <v>-2.3955132932185957E-2</v>
      </c>
    </row>
    <row r="837" spans="2:15" x14ac:dyDescent="0.25">
      <c r="B837" s="350"/>
      <c r="C837" s="142"/>
      <c r="D837" s="334">
        <v>-237.48870716557258</v>
      </c>
      <c r="E837" s="142">
        <v>-376.52941462871297</v>
      </c>
      <c r="F837" s="142">
        <v>-381.12648848565124</v>
      </c>
      <c r="G837" s="142">
        <v>-398.87870878728938</v>
      </c>
      <c r="H837" s="142">
        <v>-416.18231689401733</v>
      </c>
      <c r="I837" s="142">
        <v>-529.48981174790663</v>
      </c>
      <c r="J837" s="142">
        <v>-710.3397594963634</v>
      </c>
      <c r="K837" s="335">
        <v>-396.30522663985818</v>
      </c>
      <c r="L837" s="142"/>
      <c r="M837" s="159" t="s">
        <v>202</v>
      </c>
      <c r="N837" s="159" t="s">
        <v>204</v>
      </c>
      <c r="O837" s="361">
        <v>-2.4375902056629935E-2</v>
      </c>
    </row>
    <row r="838" spans="2:15" x14ac:dyDescent="0.25">
      <c r="B838" s="350"/>
      <c r="C838" s="142"/>
      <c r="D838" s="336">
        <v>-209.30306944679333</v>
      </c>
      <c r="E838" s="337">
        <v>-331.84214592506913</v>
      </c>
      <c r="F838" s="337">
        <v>-335.893629804932</v>
      </c>
      <c r="G838" s="337">
        <v>-351.53898087435402</v>
      </c>
      <c r="H838" s="337">
        <v>-366.78896194700184</v>
      </c>
      <c r="I838" s="337">
        <v>-378.1584312359804</v>
      </c>
      <c r="J838" s="337">
        <v>-396.30522663985823</v>
      </c>
      <c r="K838" s="338">
        <v>-430.6099258773159</v>
      </c>
      <c r="L838" s="142"/>
      <c r="M838" s="159" t="s">
        <v>203</v>
      </c>
      <c r="N838" s="159" t="s">
        <v>204</v>
      </c>
      <c r="O838" s="361">
        <v>-1.5037036591348477E-3</v>
      </c>
    </row>
    <row r="839" spans="2:15" x14ac:dyDescent="0.25">
      <c r="B839" s="350"/>
      <c r="C839" s="142"/>
      <c r="D839" s="142"/>
      <c r="E839" s="142"/>
      <c r="F839" s="142"/>
      <c r="G839" s="142"/>
      <c r="H839" s="142"/>
      <c r="I839" s="142"/>
      <c r="J839" s="142"/>
      <c r="K839" s="142"/>
      <c r="L839" s="142"/>
      <c r="M839" s="142"/>
      <c r="N839" s="159"/>
      <c r="O839" s="345"/>
    </row>
    <row r="840" spans="2:15" x14ac:dyDescent="0.25">
      <c r="B840" s="347"/>
      <c r="C840" s="158"/>
      <c r="D840" s="158"/>
      <c r="E840" s="158"/>
      <c r="F840" s="158"/>
      <c r="G840" s="158"/>
      <c r="H840" s="158"/>
      <c r="I840" s="158"/>
      <c r="J840" s="158"/>
      <c r="K840" s="158"/>
      <c r="L840" s="158"/>
      <c r="M840" s="159" t="s">
        <v>205</v>
      </c>
      <c r="N840" s="159" t="s">
        <v>204</v>
      </c>
      <c r="O840" s="354">
        <f t="shared" ref="O840:O847" si="102">+O775+O831</f>
        <v>336.46426786213584</v>
      </c>
    </row>
    <row r="841" spans="2:15" x14ac:dyDescent="0.25">
      <c r="B841" s="347"/>
      <c r="C841" s="158"/>
      <c r="D841" s="158"/>
      <c r="E841" s="158"/>
      <c r="F841" s="158"/>
      <c r="G841" s="158"/>
      <c r="H841" s="158"/>
      <c r="I841" s="158"/>
      <c r="J841" s="158"/>
      <c r="K841" s="158"/>
      <c r="L841" s="158"/>
      <c r="M841" s="159" t="s">
        <v>206</v>
      </c>
      <c r="N841" s="159" t="s">
        <v>204</v>
      </c>
      <c r="O841" s="354">
        <f t="shared" si="102"/>
        <v>335.29592048044236</v>
      </c>
    </row>
    <row r="842" spans="2:15" x14ac:dyDescent="0.25">
      <c r="B842" s="347"/>
      <c r="C842" s="158"/>
      <c r="D842" s="158"/>
      <c r="E842" s="158"/>
      <c r="F842" s="158"/>
      <c r="G842" s="158"/>
      <c r="H842" s="158"/>
      <c r="I842" s="158"/>
      <c r="J842" s="158"/>
      <c r="K842" s="158"/>
      <c r="L842" s="158"/>
      <c r="M842" s="159" t="s">
        <v>207</v>
      </c>
      <c r="N842" s="159" t="s">
        <v>204</v>
      </c>
      <c r="O842" s="354">
        <f t="shared" si="102"/>
        <v>335.10317083405863</v>
      </c>
    </row>
    <row r="843" spans="2:15" x14ac:dyDescent="0.25">
      <c r="B843" s="347"/>
      <c r="C843" s="158"/>
      <c r="D843" s="158"/>
      <c r="E843" s="158"/>
      <c r="F843" s="158"/>
      <c r="G843" s="158"/>
      <c r="H843" s="158"/>
      <c r="I843" s="158"/>
      <c r="J843" s="158"/>
      <c r="K843" s="158"/>
      <c r="L843" s="158"/>
      <c r="M843" s="159" t="s">
        <v>208</v>
      </c>
      <c r="N843" s="159" t="s">
        <v>204</v>
      </c>
      <c r="O843" s="354">
        <f t="shared" si="102"/>
        <v>334.90462178162903</v>
      </c>
    </row>
    <row r="844" spans="2:15" x14ac:dyDescent="0.25">
      <c r="B844" s="347"/>
      <c r="C844" s="158"/>
      <c r="D844" s="158"/>
      <c r="E844" s="158"/>
      <c r="F844" s="158"/>
      <c r="G844" s="158"/>
      <c r="H844" s="158"/>
      <c r="I844" s="158"/>
      <c r="J844" s="158"/>
      <c r="K844" s="158"/>
      <c r="L844" s="158"/>
      <c r="M844" s="159" t="s">
        <v>209</v>
      </c>
      <c r="N844" s="159" t="s">
        <v>204</v>
      </c>
      <c r="O844" s="354">
        <f t="shared" si="102"/>
        <v>335.25706501163245</v>
      </c>
    </row>
    <row r="845" spans="2:15" x14ac:dyDescent="0.25">
      <c r="B845" s="347"/>
      <c r="C845" s="158"/>
      <c r="D845" s="158"/>
      <c r="E845" s="158"/>
      <c r="F845" s="158"/>
      <c r="G845" s="158"/>
      <c r="H845" s="158"/>
      <c r="I845" s="158"/>
      <c r="J845" s="158"/>
      <c r="K845" s="158"/>
      <c r="L845" s="158"/>
      <c r="M845" s="159" t="s">
        <v>210</v>
      </c>
      <c r="N845" s="159" t="s">
        <v>204</v>
      </c>
      <c r="O845" s="354">
        <f t="shared" si="102"/>
        <v>335.22179122670377</v>
      </c>
    </row>
    <row r="846" spans="2:15" x14ac:dyDescent="0.25">
      <c r="B846" s="347"/>
      <c r="C846" s="158"/>
      <c r="D846" s="158"/>
      <c r="E846" s="158"/>
      <c r="F846" s="158"/>
      <c r="G846" s="158"/>
      <c r="H846" s="158"/>
      <c r="I846" s="158"/>
      <c r="J846" s="158"/>
      <c r="K846" s="158"/>
      <c r="L846" s="158"/>
      <c r="M846" s="159" t="s">
        <v>211</v>
      </c>
      <c r="N846" s="159" t="s">
        <v>204</v>
      </c>
      <c r="O846" s="354">
        <f t="shared" si="102"/>
        <v>335.3232422067058</v>
      </c>
    </row>
    <row r="847" spans="2:15" ht="15.75" thickBot="1" x14ac:dyDescent="0.3">
      <c r="B847" s="355"/>
      <c r="C847" s="356"/>
      <c r="D847" s="356"/>
      <c r="E847" s="356"/>
      <c r="F847" s="356"/>
      <c r="G847" s="356"/>
      <c r="H847" s="356"/>
      <c r="I847" s="356"/>
      <c r="J847" s="356"/>
      <c r="K847" s="356"/>
      <c r="L847" s="356"/>
      <c r="M847" s="351" t="s">
        <v>212</v>
      </c>
      <c r="N847" s="351" t="s">
        <v>204</v>
      </c>
      <c r="O847" s="357">
        <f t="shared" si="102"/>
        <v>335.77610596739351</v>
      </c>
    </row>
    <row r="848" spans="2:15" ht="15.75" thickTop="1" x14ac:dyDescent="0.25"/>
    <row r="849" spans="2:15" ht="15.75" thickBot="1" x14ac:dyDescent="0.3"/>
    <row r="850" spans="2:15" ht="16.5" thickBot="1" x14ac:dyDescent="0.35">
      <c r="B850" s="358">
        <f>+B785+1</f>
        <v>14</v>
      </c>
    </row>
    <row r="851" spans="2:15" ht="15.75" thickTop="1" x14ac:dyDescent="0.25">
      <c r="B851" s="339" t="s">
        <v>174</v>
      </c>
      <c r="C851" s="340" t="s">
        <v>78</v>
      </c>
      <c r="D851" s="340" t="s">
        <v>115</v>
      </c>
      <c r="E851" s="340" t="s">
        <v>154</v>
      </c>
      <c r="F851" s="340" t="s">
        <v>155</v>
      </c>
      <c r="G851" s="340" t="s">
        <v>156</v>
      </c>
      <c r="H851" s="340" t="s">
        <v>157</v>
      </c>
      <c r="I851" s="340" t="s">
        <v>175</v>
      </c>
      <c r="J851" s="340" t="s">
        <v>177</v>
      </c>
      <c r="K851" s="340" t="s">
        <v>176</v>
      </c>
      <c r="L851" s="341"/>
      <c r="M851" s="341"/>
      <c r="N851" s="341"/>
      <c r="O851" s="352"/>
    </row>
    <row r="852" spans="2:15" x14ac:dyDescent="0.25">
      <c r="B852" s="342" t="s">
        <v>178</v>
      </c>
      <c r="C852" s="161">
        <v>310.83</v>
      </c>
      <c r="D852" s="343">
        <f>110/1000</f>
        <v>0.11</v>
      </c>
      <c r="E852" s="158">
        <f>+PI()*D852^2/4</f>
        <v>9.5033177771091243E-3</v>
      </c>
      <c r="F852" s="161">
        <v>339.29610096713299</v>
      </c>
      <c r="G852" s="161">
        <f t="shared" ref="G852:G859" si="103">+O840</f>
        <v>336.46426786213584</v>
      </c>
      <c r="H852" s="164">
        <f>+ABS(F852-G852)</f>
        <v>2.8318331049971448</v>
      </c>
      <c r="I852" s="344">
        <f>-2*E852*SQRT(2*9.81*D852*H852/C852)*LOG10(($B$2/(3.7*D852))+((2.51*$B$3*SQRT(C852))/(SQRT(2*9.81*D852^3*H852))))</f>
        <v>1.0059876238872128E-2</v>
      </c>
      <c r="J852" s="158">
        <f>(H852/I852^2)*2*9.81*E852^2</f>
        <v>49.582895548832518</v>
      </c>
      <c r="K852" s="325">
        <f>0.5*SQRT(2*9.81)*E852/(SQRT(J852*H852))</f>
        <v>1.7762127685279445E-3</v>
      </c>
      <c r="L852" s="158"/>
      <c r="M852" s="158"/>
      <c r="N852" s="158"/>
      <c r="O852" s="346"/>
    </row>
    <row r="853" spans="2:15" x14ac:dyDescent="0.25">
      <c r="B853" s="342" t="s">
        <v>138</v>
      </c>
      <c r="C853" s="161">
        <v>240.22</v>
      </c>
      <c r="D853" s="343">
        <f>110/1000</f>
        <v>0.11</v>
      </c>
      <c r="E853" s="158">
        <f t="shared" ref="E853:E859" si="104">+PI()*D853^2/4</f>
        <v>9.5033177771091243E-3</v>
      </c>
      <c r="F853" s="161">
        <f>+G852</f>
        <v>336.46426786213584</v>
      </c>
      <c r="G853" s="161">
        <f t="shared" si="103"/>
        <v>335.29592048044236</v>
      </c>
      <c r="H853" s="164">
        <f t="shared" ref="H853:H862" si="105">+ABS(F853-G853)</f>
        <v>1.1683473816934793</v>
      </c>
      <c r="I853" s="344">
        <f>-2*E853*SQRT(2*9.81*D853*H853/C853)*LOG10(($B$2/(3.7*D853))+((2.51*$B$3*SQRT(C853))/(SQRT(2*9.81*D853^3*H853))))</f>
        <v>7.0898544488234667E-3</v>
      </c>
      <c r="J853" s="158">
        <f t="shared" ref="J853:J862" si="106">(H853/I853^2)*2*9.81*E853^2</f>
        <v>41.18573845044849</v>
      </c>
      <c r="K853" s="325">
        <f>0.5*SQRT(2*9.81)*E853/(SQRT(J853*H853))</f>
        <v>3.0341380311679931E-3</v>
      </c>
      <c r="L853" s="158"/>
      <c r="M853" s="158"/>
      <c r="N853" s="158"/>
      <c r="O853" s="346"/>
    </row>
    <row r="854" spans="2:15" x14ac:dyDescent="0.25">
      <c r="B854" s="342" t="s">
        <v>139</v>
      </c>
      <c r="C854" s="161">
        <v>237.3</v>
      </c>
      <c r="D854" s="343">
        <f>110/1000</f>
        <v>0.11</v>
      </c>
      <c r="E854" s="158">
        <f t="shared" si="104"/>
        <v>9.5033177771091243E-3</v>
      </c>
      <c r="F854" s="161">
        <f t="shared" ref="F854:F859" si="107">+G853</f>
        <v>335.29592048044236</v>
      </c>
      <c r="G854" s="161">
        <f t="shared" si="103"/>
        <v>335.10317083405863</v>
      </c>
      <c r="H854" s="164">
        <f t="shared" si="105"/>
        <v>0.19274964638373149</v>
      </c>
      <c r="I854" s="344">
        <f t="shared" ref="I854:I862" si="108">-2*E854*SQRT(2*9.81*D854*H854/C854)*LOG10(($B$2/(3.7*D854))+((2.51*$B$3*SQRT(C854))/(SQRT(2*9.81*D854^3*H854))))</f>
        <v>2.5914083644949784E-3</v>
      </c>
      <c r="J854" s="158">
        <f t="shared" si="106"/>
        <v>50.859417742159955</v>
      </c>
      <c r="K854" s="325">
        <f t="shared" ref="K854:K862" si="109">0.5*SQRT(2*9.81)*E854/(SQRT(J854*H854))</f>
        <v>6.722213018580404E-3</v>
      </c>
      <c r="L854" s="158"/>
      <c r="M854" s="158"/>
      <c r="N854" s="158"/>
      <c r="O854" s="346"/>
    </row>
    <row r="855" spans="2:15" x14ac:dyDescent="0.25">
      <c r="B855" s="342" t="s">
        <v>117</v>
      </c>
      <c r="C855" s="159">
        <v>401.35</v>
      </c>
      <c r="D855" s="343">
        <f>75/1000</f>
        <v>7.4999999999999997E-2</v>
      </c>
      <c r="E855" s="158">
        <f t="shared" si="104"/>
        <v>4.4178646691106467E-3</v>
      </c>
      <c r="F855" s="161">
        <f t="shared" si="107"/>
        <v>335.10317083405863</v>
      </c>
      <c r="G855" s="161">
        <f t="shared" si="103"/>
        <v>334.90462178162903</v>
      </c>
      <c r="H855" s="164">
        <f t="shared" si="105"/>
        <v>0.19854905242959831</v>
      </c>
      <c r="I855" s="344">
        <f t="shared" si="108"/>
        <v>6.9140109750491768E-4</v>
      </c>
      <c r="J855" s="158">
        <f t="shared" si="106"/>
        <v>159.04920729248983</v>
      </c>
      <c r="K855" s="325">
        <f t="shared" si="109"/>
        <v>1.7411342160650084E-3</v>
      </c>
      <c r="L855" s="158"/>
      <c r="M855" s="158"/>
      <c r="N855" s="158"/>
      <c r="O855" s="346"/>
    </row>
    <row r="856" spans="2:15" x14ac:dyDescent="0.25">
      <c r="B856" s="342" t="s">
        <v>118</v>
      </c>
      <c r="C856" s="159">
        <v>249.85</v>
      </c>
      <c r="D856" s="343">
        <f>75/1000</f>
        <v>7.4999999999999997E-2</v>
      </c>
      <c r="E856" s="158">
        <f t="shared" si="104"/>
        <v>4.4178646691106467E-3</v>
      </c>
      <c r="F856" s="161">
        <f t="shared" si="107"/>
        <v>334.90462178162903</v>
      </c>
      <c r="G856" s="161">
        <f t="shared" si="103"/>
        <v>335.25706501163245</v>
      </c>
      <c r="H856" s="164">
        <f t="shared" si="105"/>
        <v>0.35244323000341637</v>
      </c>
      <c r="I856" s="344">
        <f t="shared" si="108"/>
        <v>1.2585940340949116E-3</v>
      </c>
      <c r="J856" s="158">
        <f t="shared" si="106"/>
        <v>85.200404073188579</v>
      </c>
      <c r="K856" s="325">
        <f t="shared" si="109"/>
        <v>1.7855273231985639E-3</v>
      </c>
      <c r="L856" s="158"/>
      <c r="M856" s="158"/>
      <c r="N856" s="158"/>
      <c r="O856" s="346"/>
    </row>
    <row r="857" spans="2:15" x14ac:dyDescent="0.25">
      <c r="B857" s="342" t="s">
        <v>140</v>
      </c>
      <c r="C857" s="159">
        <v>298.01</v>
      </c>
      <c r="D857" s="343">
        <f>63/1000</f>
        <v>6.3E-2</v>
      </c>
      <c r="E857" s="158">
        <f t="shared" si="104"/>
        <v>3.1172453105244723E-3</v>
      </c>
      <c r="F857" s="161">
        <f t="shared" si="107"/>
        <v>335.25706501163245</v>
      </c>
      <c r="G857" s="161">
        <f t="shared" si="103"/>
        <v>335.22179122670377</v>
      </c>
      <c r="H857" s="164">
        <f t="shared" si="105"/>
        <v>3.5273784928676832E-2</v>
      </c>
      <c r="I857" s="344">
        <f t="shared" si="108"/>
        <v>1.8680191336468697E-4</v>
      </c>
      <c r="J857" s="158">
        <f t="shared" si="106"/>
        <v>192.72159691392025</v>
      </c>
      <c r="K857" s="325">
        <f t="shared" si="109"/>
        <v>2.6478858696677744E-3</v>
      </c>
      <c r="L857" s="158"/>
      <c r="M857" s="158"/>
      <c r="N857" s="158"/>
      <c r="O857" s="346"/>
    </row>
    <row r="858" spans="2:15" x14ac:dyDescent="0.25">
      <c r="B858" s="342" t="s">
        <v>121</v>
      </c>
      <c r="C858" s="159">
        <v>119.71</v>
      </c>
      <c r="D858" s="343">
        <f>63/1000</f>
        <v>6.3E-2</v>
      </c>
      <c r="E858" s="158">
        <f t="shared" si="104"/>
        <v>3.1172453105244723E-3</v>
      </c>
      <c r="F858" s="161">
        <f t="shared" si="107"/>
        <v>335.22179122670377</v>
      </c>
      <c r="G858" s="161">
        <f t="shared" si="103"/>
        <v>335.3232422067058</v>
      </c>
      <c r="H858" s="164">
        <f t="shared" si="105"/>
        <v>0.10145098000202779</v>
      </c>
      <c r="I858" s="344">
        <f t="shared" si="108"/>
        <v>5.8581237047166019E-4</v>
      </c>
      <c r="J858" s="158">
        <f t="shared" si="106"/>
        <v>56.361187322153199</v>
      </c>
      <c r="K858" s="325">
        <f t="shared" si="109"/>
        <v>2.8871695988542992E-3</v>
      </c>
      <c r="L858" s="158"/>
      <c r="M858" s="158"/>
      <c r="N858" s="158"/>
      <c r="O858" s="346"/>
    </row>
    <row r="859" spans="2:15" x14ac:dyDescent="0.25">
      <c r="B859" s="342" t="s">
        <v>122</v>
      </c>
      <c r="C859" s="159">
        <v>283.68</v>
      </c>
      <c r="D859" s="343">
        <f>75/1000</f>
        <v>7.4999999999999997E-2</v>
      </c>
      <c r="E859" s="158">
        <f t="shared" si="104"/>
        <v>4.4178646691106467E-3</v>
      </c>
      <c r="F859" s="161">
        <f t="shared" si="107"/>
        <v>335.3232422067058</v>
      </c>
      <c r="G859" s="161">
        <f t="shared" si="103"/>
        <v>335.77610596739351</v>
      </c>
      <c r="H859" s="164">
        <f t="shared" si="105"/>
        <v>0.45286376068770551</v>
      </c>
      <c r="I859" s="344">
        <f t="shared" si="108"/>
        <v>1.3503250619440843E-3</v>
      </c>
      <c r="J859" s="158">
        <f t="shared" si="106"/>
        <v>95.107492489643761</v>
      </c>
      <c r="K859" s="325">
        <f t="shared" si="109"/>
        <v>1.4908733919153973E-3</v>
      </c>
      <c r="L859" s="158"/>
      <c r="M859" s="158"/>
      <c r="N859" s="158"/>
      <c r="O859" s="346"/>
    </row>
    <row r="860" spans="2:15" x14ac:dyDescent="0.25">
      <c r="B860" s="342" t="s">
        <v>112</v>
      </c>
      <c r="C860" s="159">
        <v>401.36</v>
      </c>
      <c r="D860" s="343">
        <f>110/1000</f>
        <v>0.11</v>
      </c>
      <c r="E860" s="158">
        <f>+PI()*D860^2/4</f>
        <v>9.5033177771091243E-3</v>
      </c>
      <c r="F860" s="161">
        <f>+G853</f>
        <v>335.29592048044236</v>
      </c>
      <c r="G860" s="161">
        <f>+G856</f>
        <v>335.25706501163245</v>
      </c>
      <c r="H860" s="164">
        <f t="shared" si="105"/>
        <v>3.8855468809913418E-2</v>
      </c>
      <c r="I860" s="344">
        <f t="shared" si="108"/>
        <v>7.6826204384280029E-4</v>
      </c>
      <c r="J860" s="158">
        <f t="shared" si="106"/>
        <v>116.64950631352892</v>
      </c>
      <c r="K860" s="325">
        <f t="shared" si="109"/>
        <v>9.8861507449729859E-3</v>
      </c>
      <c r="L860" s="158"/>
      <c r="M860" s="158"/>
      <c r="N860" s="158"/>
      <c r="O860" s="346"/>
    </row>
    <row r="861" spans="2:15" x14ac:dyDescent="0.25">
      <c r="B861" s="342" t="s">
        <v>113</v>
      </c>
      <c r="C861" s="159">
        <v>184.94</v>
      </c>
      <c r="D861" s="343">
        <f>110/1000</f>
        <v>0.11</v>
      </c>
      <c r="E861" s="158">
        <f>+PI()*D861^2/4</f>
        <v>9.5033177771091243E-3</v>
      </c>
      <c r="F861" s="161">
        <f>+G860</f>
        <v>335.25706501163245</v>
      </c>
      <c r="G861" s="161">
        <f>+G859</f>
        <v>335.77610596739351</v>
      </c>
      <c r="H861" s="164">
        <f t="shared" si="105"/>
        <v>0.51904095576105647</v>
      </c>
      <c r="I861" s="344">
        <f t="shared" si="108"/>
        <v>5.2115688057504236E-3</v>
      </c>
      <c r="J861" s="158">
        <f t="shared" si="106"/>
        <v>33.862122967584426</v>
      </c>
      <c r="K861" s="325">
        <f t="shared" si="109"/>
        <v>5.0203830236371563E-3</v>
      </c>
      <c r="L861" s="158"/>
      <c r="M861" s="158"/>
      <c r="N861" s="158"/>
      <c r="O861" s="346"/>
    </row>
    <row r="862" spans="2:15" x14ac:dyDescent="0.25">
      <c r="B862" s="342" t="s">
        <v>170</v>
      </c>
      <c r="C862" s="159">
        <v>372.26</v>
      </c>
      <c r="D862" s="343">
        <f>110/1000</f>
        <v>0.11</v>
      </c>
      <c r="E862" s="158">
        <f>+PI()*D862^2/4</f>
        <v>9.5033177771091243E-3</v>
      </c>
      <c r="F862" s="161">
        <f>+F852</f>
        <v>339.29610096713299</v>
      </c>
      <c r="G862" s="161">
        <f>+G861</f>
        <v>335.77610596739351</v>
      </c>
      <c r="H862" s="164">
        <f t="shared" si="105"/>
        <v>3.519994999739481</v>
      </c>
      <c r="I862" s="344">
        <f t="shared" si="108"/>
        <v>1.0270125299606832E-2</v>
      </c>
      <c r="J862" s="158">
        <f t="shared" si="106"/>
        <v>59.134382832219686</v>
      </c>
      <c r="K862" s="325">
        <f t="shared" si="109"/>
        <v>1.4588266887263954E-3</v>
      </c>
      <c r="L862" s="158"/>
      <c r="M862" s="158"/>
      <c r="N862" s="158"/>
      <c r="O862" s="346"/>
    </row>
    <row r="863" spans="2:15" x14ac:dyDescent="0.25">
      <c r="B863" s="347"/>
      <c r="C863" s="158"/>
      <c r="D863" s="158"/>
      <c r="E863" s="158"/>
      <c r="F863" s="158"/>
      <c r="G863" s="158"/>
      <c r="H863" s="158"/>
      <c r="I863" s="158"/>
      <c r="J863" s="158"/>
      <c r="K863" s="158"/>
      <c r="L863" s="158"/>
      <c r="M863" s="158"/>
      <c r="N863" s="158"/>
      <c r="O863" s="346"/>
    </row>
    <row r="864" spans="2:15" x14ac:dyDescent="0.25">
      <c r="B864" s="348" t="s">
        <v>151</v>
      </c>
      <c r="C864" s="159" t="s">
        <v>189</v>
      </c>
      <c r="D864" s="159" t="s">
        <v>174</v>
      </c>
      <c r="E864" s="159" t="s">
        <v>175</v>
      </c>
      <c r="F864" s="159" t="s">
        <v>176</v>
      </c>
      <c r="G864" s="159" t="s">
        <v>190</v>
      </c>
      <c r="H864" s="159" t="s">
        <v>95</v>
      </c>
      <c r="I864" s="158"/>
      <c r="J864" s="158"/>
      <c r="K864" s="158"/>
      <c r="L864" s="158"/>
      <c r="M864" s="158"/>
      <c r="N864" s="158"/>
      <c r="O864" s="346"/>
    </row>
    <row r="865" spans="2:15" x14ac:dyDescent="0.25">
      <c r="B865" s="342" t="s">
        <v>127</v>
      </c>
      <c r="C865" s="158">
        <f>-2.97/1000</f>
        <v>-2.97E-3</v>
      </c>
      <c r="D865" s="349" t="s">
        <v>191</v>
      </c>
      <c r="E865" s="325">
        <f>IF(O840&gt;F852,-I852,I852)</f>
        <v>1.0059876238872128E-2</v>
      </c>
      <c r="F865" s="325">
        <f>+K852</f>
        <v>1.7762127685279445E-3</v>
      </c>
      <c r="G865" s="158"/>
      <c r="H865" s="158"/>
      <c r="I865" s="325"/>
      <c r="J865" s="158"/>
      <c r="K865" s="325"/>
      <c r="L865" s="158"/>
      <c r="M865" s="158"/>
      <c r="N865" s="158"/>
      <c r="O865" s="346"/>
    </row>
    <row r="866" spans="2:15" x14ac:dyDescent="0.25">
      <c r="B866" s="347"/>
      <c r="C866" s="158"/>
      <c r="D866" s="349" t="s">
        <v>138</v>
      </c>
      <c r="E866" s="325">
        <f>IF(O840&gt;O841,-I853,I853)</f>
        <v>-7.0898544488234667E-3</v>
      </c>
      <c r="F866" s="325">
        <f>+K853</f>
        <v>3.0341380311679931E-3</v>
      </c>
      <c r="G866" s="325">
        <f>-SUM(F865:F866)</f>
        <v>-4.8103507996959376E-3</v>
      </c>
      <c r="H866" s="325">
        <f>+SUM(E865:E866)+C865</f>
        <v>2.1790048660829536E-8</v>
      </c>
      <c r="I866" s="325"/>
      <c r="J866" s="158"/>
      <c r="K866" s="325"/>
      <c r="L866" s="158"/>
      <c r="M866" s="158"/>
      <c r="N866" s="158"/>
      <c r="O866" s="346"/>
    </row>
    <row r="867" spans="2:15" x14ac:dyDescent="0.25">
      <c r="B867" s="342" t="s">
        <v>128</v>
      </c>
      <c r="C867" s="158">
        <f>-3.73/1000</f>
        <v>-3.7299999999999998E-3</v>
      </c>
      <c r="D867" s="349" t="s">
        <v>192</v>
      </c>
      <c r="E867" s="325">
        <f>IF(O841&gt;O840,-I853,I853)</f>
        <v>7.0898544488234667E-3</v>
      </c>
      <c r="F867" s="325">
        <f>+K853</f>
        <v>3.0341380311679931E-3</v>
      </c>
      <c r="G867" s="158"/>
      <c r="H867" s="158"/>
      <c r="I867" s="325"/>
      <c r="J867" s="359"/>
      <c r="K867" s="325"/>
      <c r="L867" s="158"/>
      <c r="M867" s="158"/>
      <c r="N867" s="158"/>
      <c r="O867" s="346"/>
    </row>
    <row r="868" spans="2:15" x14ac:dyDescent="0.25">
      <c r="B868" s="347"/>
      <c r="C868" s="158"/>
      <c r="D868" s="349" t="s">
        <v>139</v>
      </c>
      <c r="E868" s="325">
        <f>IF(O841&gt;O842,-I854,I854)</f>
        <v>-2.5914083644949784E-3</v>
      </c>
      <c r="F868" s="325">
        <f>+K854</f>
        <v>6.722213018580404E-3</v>
      </c>
      <c r="G868" s="158"/>
      <c r="H868" s="158"/>
      <c r="I868" s="325"/>
      <c r="J868" s="158"/>
      <c r="K868" s="325"/>
      <c r="L868" s="158"/>
      <c r="M868" s="158"/>
      <c r="N868" s="158"/>
      <c r="O868" s="346"/>
    </row>
    <row r="869" spans="2:15" x14ac:dyDescent="0.25">
      <c r="B869" s="347"/>
      <c r="C869" s="158"/>
      <c r="D869" s="349" t="s">
        <v>112</v>
      </c>
      <c r="E869" s="325">
        <f>IF(O841&gt;O844,-I860,I860)</f>
        <v>-7.6826204384280029E-4</v>
      </c>
      <c r="F869" s="325">
        <f>+K860</f>
        <v>9.8861507449729859E-3</v>
      </c>
      <c r="G869" s="325">
        <f>-SUM(F867:F869)</f>
        <v>-1.9642501794721382E-2</v>
      </c>
      <c r="H869" s="325">
        <f>+SUM(E867:E869)+C867</f>
        <v>1.8404048568801401E-7</v>
      </c>
      <c r="I869" s="325"/>
      <c r="J869" s="158"/>
      <c r="K869" s="325"/>
      <c r="L869" s="158"/>
      <c r="M869" s="158"/>
      <c r="N869" s="158"/>
      <c r="O869" s="346"/>
    </row>
    <row r="870" spans="2:15" x14ac:dyDescent="0.25">
      <c r="B870" s="342" t="s">
        <v>141</v>
      </c>
      <c r="C870" s="158">
        <f>-1.9/1000</f>
        <v>-1.9E-3</v>
      </c>
      <c r="D870" s="349" t="s">
        <v>193</v>
      </c>
      <c r="E870" s="325">
        <f>IF(O842&gt;O841,-I854,I854)</f>
        <v>2.5914083644949784E-3</v>
      </c>
      <c r="F870" s="325">
        <f>+K854</f>
        <v>6.722213018580404E-3</v>
      </c>
      <c r="G870" s="158"/>
      <c r="H870" s="158"/>
      <c r="I870" s="325"/>
      <c r="J870" s="158"/>
      <c r="K870" s="325"/>
      <c r="L870" s="158"/>
      <c r="M870" s="158"/>
      <c r="N870" s="158"/>
      <c r="O870" s="346"/>
    </row>
    <row r="871" spans="2:15" x14ac:dyDescent="0.25">
      <c r="B871" s="347"/>
      <c r="C871" s="158"/>
      <c r="D871" s="349" t="s">
        <v>117</v>
      </c>
      <c r="E871" s="325">
        <f>IF(O842&gt;O843,-I855,I855)</f>
        <v>-6.9140109750491768E-4</v>
      </c>
      <c r="F871" s="325">
        <f>+K855</f>
        <v>1.7411342160650084E-3</v>
      </c>
      <c r="G871" s="325">
        <f>-SUM(F870:F871)</f>
        <v>-8.463347234645412E-3</v>
      </c>
      <c r="H871" s="325">
        <f>+SUM(E870:E871)+C870</f>
        <v>7.2669900607041232E-9</v>
      </c>
      <c r="I871" s="325"/>
      <c r="J871" s="158"/>
      <c r="K871" s="325"/>
      <c r="L871" s="158"/>
      <c r="M871" s="158"/>
      <c r="N871" s="158"/>
      <c r="O871" s="346"/>
    </row>
    <row r="872" spans="2:15" x14ac:dyDescent="0.25">
      <c r="B872" s="342" t="s">
        <v>145</v>
      </c>
      <c r="C872" s="158">
        <f>-1.95/1000</f>
        <v>-1.9499999999999999E-3</v>
      </c>
      <c r="D872" s="349" t="s">
        <v>194</v>
      </c>
      <c r="E872" s="325">
        <f>IF(O843&gt;O842,-I855,I855)</f>
        <v>6.9140109750491768E-4</v>
      </c>
      <c r="F872" s="325">
        <f>+K855</f>
        <v>1.7411342160650084E-3</v>
      </c>
      <c r="G872" s="158"/>
      <c r="H872" s="158"/>
      <c r="I872" s="325"/>
      <c r="J872" s="158"/>
      <c r="K872" s="325"/>
      <c r="L872" s="158"/>
      <c r="M872" s="158"/>
      <c r="N872" s="158"/>
      <c r="O872" s="346"/>
    </row>
    <row r="873" spans="2:15" x14ac:dyDescent="0.25">
      <c r="B873" s="347"/>
      <c r="C873" s="158"/>
      <c r="D873" s="349" t="s">
        <v>118</v>
      </c>
      <c r="E873" s="325">
        <f>IF(O843&gt;O844,-I856,I856)</f>
        <v>1.2585940340949116E-3</v>
      </c>
      <c r="F873" s="325">
        <f>+K856</f>
        <v>1.7855273231985639E-3</v>
      </c>
      <c r="G873" s="325">
        <f>-SUM(F872:F873)</f>
        <v>-3.5266615392635725E-3</v>
      </c>
      <c r="H873" s="325">
        <f>+SUM(E872:E873)+C872</f>
        <v>-4.8684001706291585E-9</v>
      </c>
      <c r="I873" s="325"/>
      <c r="J873" s="158"/>
      <c r="K873" s="325"/>
      <c r="L873" s="158"/>
      <c r="M873" s="158"/>
      <c r="N873" s="158"/>
      <c r="O873" s="346"/>
    </row>
    <row r="874" spans="2:15" x14ac:dyDescent="0.25">
      <c r="B874" s="342" t="s">
        <v>146</v>
      </c>
      <c r="C874" s="158">
        <f>-4.52/1000</f>
        <v>-4.5199999999999997E-3</v>
      </c>
      <c r="D874" s="349" t="s">
        <v>119</v>
      </c>
      <c r="E874" s="325">
        <f>IF(O844&gt;O841,-I860,I860)</f>
        <v>7.6826204384280029E-4</v>
      </c>
      <c r="F874" s="325">
        <f>+K860</f>
        <v>9.8861507449729859E-3</v>
      </c>
      <c r="G874" s="158"/>
      <c r="H874" s="158"/>
      <c r="I874" s="325"/>
      <c r="J874" s="158"/>
      <c r="K874" s="325"/>
      <c r="L874" s="158"/>
      <c r="M874" s="158"/>
      <c r="N874" s="158"/>
      <c r="O874" s="346"/>
    </row>
    <row r="875" spans="2:15" x14ac:dyDescent="0.25">
      <c r="B875" s="347"/>
      <c r="C875" s="158"/>
      <c r="D875" s="349" t="s">
        <v>167</v>
      </c>
      <c r="E875" s="325">
        <f>IF(O844&gt;O843,-I856,I856)</f>
        <v>-1.2585940340949116E-3</v>
      </c>
      <c r="F875" s="325">
        <f>+K856</f>
        <v>1.7855273231985639E-3</v>
      </c>
      <c r="G875" s="158"/>
      <c r="H875" s="158"/>
      <c r="I875" s="325"/>
      <c r="J875" s="158"/>
      <c r="K875" s="325"/>
      <c r="L875" s="158"/>
      <c r="M875" s="158"/>
      <c r="N875" s="158"/>
      <c r="O875" s="346"/>
    </row>
    <row r="876" spans="2:15" x14ac:dyDescent="0.25">
      <c r="B876" s="347"/>
      <c r="C876" s="158"/>
      <c r="D876" s="349" t="s">
        <v>140</v>
      </c>
      <c r="E876" s="325">
        <f>IF(O844&gt;O845,-I857,I857)</f>
        <v>-1.8680191336468697E-4</v>
      </c>
      <c r="F876" s="325">
        <f>+K857</f>
        <v>2.6478858696677744E-3</v>
      </c>
      <c r="G876" s="158"/>
      <c r="H876" s="158"/>
      <c r="I876" s="325"/>
      <c r="J876" s="158"/>
      <c r="K876" s="325"/>
      <c r="L876" s="158"/>
      <c r="M876" s="158"/>
      <c r="N876" s="158"/>
      <c r="O876" s="346"/>
    </row>
    <row r="877" spans="2:15" x14ac:dyDescent="0.25">
      <c r="B877" s="347"/>
      <c r="C877" s="158"/>
      <c r="D877" s="349" t="s">
        <v>113</v>
      </c>
      <c r="E877" s="325">
        <f>IF(O844&gt;O847,-I861,I861)</f>
        <v>5.2115688057504236E-3</v>
      </c>
      <c r="F877" s="325">
        <f>+K861</f>
        <v>5.0203830236371563E-3</v>
      </c>
      <c r="G877" s="325">
        <f>-SUM(F874:F877)</f>
        <v>-1.9339946961476479E-2</v>
      </c>
      <c r="H877" s="325">
        <f>+SUM(E874:E877)+C874</f>
        <v>1.4434902133625416E-5</v>
      </c>
      <c r="I877" s="325"/>
      <c r="J877" s="158"/>
      <c r="K877" s="325"/>
      <c r="L877" s="158"/>
      <c r="M877" s="158"/>
      <c r="N877" s="158"/>
      <c r="O877" s="346"/>
    </row>
    <row r="878" spans="2:15" x14ac:dyDescent="0.25">
      <c r="B878" s="342" t="s">
        <v>147</v>
      </c>
      <c r="C878" s="158">
        <f>-0.79/1000</f>
        <v>-7.9000000000000001E-4</v>
      </c>
      <c r="D878" s="349" t="s">
        <v>195</v>
      </c>
      <c r="E878" s="325">
        <f>IF(O845&gt;O844,-I857,I857)</f>
        <v>1.8680191336468697E-4</v>
      </c>
      <c r="F878" s="325">
        <f>+K857</f>
        <v>2.6478858696677744E-3</v>
      </c>
      <c r="G878" s="158"/>
      <c r="H878" s="158"/>
      <c r="I878" s="325"/>
      <c r="J878" s="158"/>
      <c r="K878" s="325"/>
      <c r="L878" s="158"/>
      <c r="M878" s="158"/>
      <c r="N878" s="158"/>
      <c r="O878" s="346"/>
    </row>
    <row r="879" spans="2:15" x14ac:dyDescent="0.25">
      <c r="B879" s="347"/>
      <c r="C879" s="158"/>
      <c r="D879" s="349" t="s">
        <v>121</v>
      </c>
      <c r="E879" s="325">
        <f>IF(O845&gt;O846,-I858,I858)</f>
        <v>5.8581237047166019E-4</v>
      </c>
      <c r="F879" s="325">
        <f>+K858</f>
        <v>2.8871695988542992E-3</v>
      </c>
      <c r="G879" s="325">
        <f>-SUM(F878:F879)</f>
        <v>-5.5350554685220741E-3</v>
      </c>
      <c r="H879" s="325">
        <f>+SUM(E878:E879)+C878</f>
        <v>-1.7385716163652873E-5</v>
      </c>
      <c r="I879" s="325"/>
      <c r="J879" s="158"/>
      <c r="K879" s="325"/>
      <c r="L879" s="158"/>
      <c r="M879" s="158"/>
      <c r="N879" s="158"/>
      <c r="O879" s="346"/>
    </row>
    <row r="880" spans="2:15" x14ac:dyDescent="0.25">
      <c r="B880" s="342" t="s">
        <v>148</v>
      </c>
      <c r="C880" s="158">
        <f>-0.76/1000</f>
        <v>-7.6000000000000004E-4</v>
      </c>
      <c r="D880" s="349" t="s">
        <v>169</v>
      </c>
      <c r="E880" s="325">
        <f>IF(O846&gt;O845,-I858,I858)</f>
        <v>-5.8581237047166019E-4</v>
      </c>
      <c r="F880" s="325">
        <f>+K858</f>
        <v>2.8871695988542992E-3</v>
      </c>
      <c r="G880" s="158"/>
      <c r="H880" s="158"/>
      <c r="I880" s="325"/>
      <c r="J880" s="158"/>
      <c r="K880" s="325"/>
      <c r="L880" s="158"/>
      <c r="M880" s="158"/>
      <c r="N880" s="158"/>
      <c r="O880" s="346"/>
    </row>
    <row r="881" spans="2:15" x14ac:dyDescent="0.25">
      <c r="B881" s="347"/>
      <c r="C881" s="158"/>
      <c r="D881" s="349" t="s">
        <v>122</v>
      </c>
      <c r="E881" s="325">
        <f>IF(O846&gt;O847,-I859,I859)</f>
        <v>1.3503250619440843E-3</v>
      </c>
      <c r="F881" s="325">
        <f>+K859</f>
        <v>1.4908733919153973E-3</v>
      </c>
      <c r="G881" s="325">
        <f>-SUM(F880:F881)</f>
        <v>-4.3780429907696967E-3</v>
      </c>
      <c r="H881" s="325">
        <f>+SUM(E880:E881)+C880</f>
        <v>4.5126914724240514E-6</v>
      </c>
      <c r="I881" s="325"/>
      <c r="J881" s="158"/>
      <c r="K881" s="325"/>
      <c r="L881" s="158"/>
      <c r="M881" s="158"/>
      <c r="N881" s="158"/>
      <c r="O881" s="346"/>
    </row>
    <row r="882" spans="2:15" x14ac:dyDescent="0.25">
      <c r="B882" s="342" t="s">
        <v>142</v>
      </c>
      <c r="C882" s="158">
        <f>-3.71/1000</f>
        <v>-3.7099999999999998E-3</v>
      </c>
      <c r="D882" s="349" t="s">
        <v>168</v>
      </c>
      <c r="E882" s="325">
        <f>IF(O847&gt;O844,-I861,I861)</f>
        <v>-5.2115688057504236E-3</v>
      </c>
      <c r="F882" s="325">
        <f>+K861</f>
        <v>5.0203830236371563E-3</v>
      </c>
      <c r="G882" s="158"/>
      <c r="H882" s="158"/>
      <c r="I882" s="325"/>
      <c r="J882" s="158"/>
      <c r="K882" s="325"/>
      <c r="L882" s="158"/>
      <c r="M882" s="158"/>
      <c r="N882" s="158"/>
      <c r="O882" s="346"/>
    </row>
    <row r="883" spans="2:15" x14ac:dyDescent="0.25">
      <c r="B883" s="347"/>
      <c r="C883" s="158"/>
      <c r="D883" s="349" t="s">
        <v>171</v>
      </c>
      <c r="E883" s="325">
        <f>IF(O847&gt;O846,-I859,I859)</f>
        <v>-1.3503250619440843E-3</v>
      </c>
      <c r="F883" s="325">
        <f>+K859</f>
        <v>1.4908733919153973E-3</v>
      </c>
      <c r="G883" s="158"/>
      <c r="H883" s="158"/>
      <c r="I883" s="325"/>
      <c r="J883" s="158"/>
      <c r="K883" s="325"/>
      <c r="L883" s="158"/>
      <c r="M883" s="158"/>
      <c r="N883" s="158"/>
      <c r="O883" s="346"/>
    </row>
    <row r="884" spans="2:15" x14ac:dyDescent="0.25">
      <c r="B884" s="347"/>
      <c r="C884" s="158"/>
      <c r="D884" s="349" t="s">
        <v>114</v>
      </c>
      <c r="E884" s="325">
        <f>IF(O847&gt;F862,-I862,I862)</f>
        <v>1.0270125299606832E-2</v>
      </c>
      <c r="F884" s="325">
        <f>+K862</f>
        <v>1.4588266887263954E-3</v>
      </c>
      <c r="G884" s="325">
        <f>-SUM(F882:F884)</f>
        <v>-7.9700831042789494E-3</v>
      </c>
      <c r="H884" s="325">
        <f>+SUM(E882:E884)+C882</f>
        <v>-1.7685680876750737E-6</v>
      </c>
      <c r="I884" s="325"/>
      <c r="J884" s="158"/>
      <c r="K884" s="325"/>
      <c r="L884" s="158"/>
      <c r="M884" s="158"/>
      <c r="N884" s="158"/>
      <c r="O884" s="346"/>
    </row>
    <row r="885" spans="2:15" x14ac:dyDescent="0.25">
      <c r="B885" s="347"/>
      <c r="C885" s="158"/>
      <c r="D885" s="158"/>
      <c r="E885" s="158"/>
      <c r="F885" s="158"/>
      <c r="G885" s="158"/>
      <c r="H885" s="158"/>
      <c r="I885" s="158"/>
      <c r="J885" s="158"/>
      <c r="K885" s="158"/>
      <c r="L885" s="158"/>
      <c r="M885" s="158"/>
      <c r="N885" s="158"/>
      <c r="O885" s="346"/>
    </row>
    <row r="886" spans="2:15" x14ac:dyDescent="0.25">
      <c r="B886" s="347"/>
      <c r="C886" s="158"/>
      <c r="D886" s="158">
        <v>2</v>
      </c>
      <c r="E886" s="158">
        <v>3</v>
      </c>
      <c r="F886" s="158">
        <v>4</v>
      </c>
      <c r="G886" s="158">
        <v>5</v>
      </c>
      <c r="H886" s="158">
        <v>6</v>
      </c>
      <c r="I886" s="158">
        <v>7</v>
      </c>
      <c r="J886" s="158">
        <v>8</v>
      </c>
      <c r="K886" s="158">
        <v>9</v>
      </c>
      <c r="L886" s="158"/>
      <c r="M886" s="158"/>
      <c r="N886" s="158"/>
      <c r="O886" s="346"/>
    </row>
    <row r="887" spans="2:15" x14ac:dyDescent="0.25">
      <c r="B887" s="347"/>
      <c r="C887" s="158">
        <v>2</v>
      </c>
      <c r="D887" s="324">
        <f>+G866</f>
        <v>-4.8103507996959376E-3</v>
      </c>
      <c r="E887" s="325">
        <f>+F866</f>
        <v>3.0341380311679931E-3</v>
      </c>
      <c r="F887" s="158">
        <v>0</v>
      </c>
      <c r="G887" s="158">
        <v>0</v>
      </c>
      <c r="H887" s="158">
        <v>0</v>
      </c>
      <c r="I887" s="158">
        <v>0</v>
      </c>
      <c r="J887" s="158">
        <v>0</v>
      </c>
      <c r="K887" s="326">
        <v>0</v>
      </c>
      <c r="L887" s="158"/>
      <c r="M887" s="328" t="s">
        <v>196</v>
      </c>
      <c r="N887" s="159" t="s">
        <v>204</v>
      </c>
      <c r="O887" s="353">
        <f>-H866</f>
        <v>-2.1790048660829536E-8</v>
      </c>
    </row>
    <row r="888" spans="2:15" x14ac:dyDescent="0.25">
      <c r="B888" s="347"/>
      <c r="C888" s="158">
        <v>3</v>
      </c>
      <c r="D888" s="324">
        <f>+F867</f>
        <v>3.0341380311679931E-3</v>
      </c>
      <c r="E888" s="325">
        <f>+G869</f>
        <v>-1.9642501794721382E-2</v>
      </c>
      <c r="F888" s="325">
        <f>+F868</f>
        <v>6.722213018580404E-3</v>
      </c>
      <c r="G888" s="158">
        <v>0</v>
      </c>
      <c r="H888" s="325">
        <f>+F869</f>
        <v>9.8861507449729859E-3</v>
      </c>
      <c r="I888" s="158">
        <v>0</v>
      </c>
      <c r="J888" s="158">
        <v>0</v>
      </c>
      <c r="K888" s="326">
        <v>0</v>
      </c>
      <c r="L888" s="158"/>
      <c r="M888" s="328" t="s">
        <v>197</v>
      </c>
      <c r="N888" s="159" t="s">
        <v>204</v>
      </c>
      <c r="O888" s="353">
        <f>-H869</f>
        <v>-1.8404048568801401E-7</v>
      </c>
    </row>
    <row r="889" spans="2:15" x14ac:dyDescent="0.25">
      <c r="B889" s="347"/>
      <c r="C889" s="158">
        <v>4</v>
      </c>
      <c r="D889" s="157">
        <v>0</v>
      </c>
      <c r="E889" s="325">
        <f>+F870</f>
        <v>6.722213018580404E-3</v>
      </c>
      <c r="F889" s="325">
        <f>+G871</f>
        <v>-8.463347234645412E-3</v>
      </c>
      <c r="G889" s="325">
        <f>+F871</f>
        <v>1.7411342160650084E-3</v>
      </c>
      <c r="H889" s="158">
        <v>0</v>
      </c>
      <c r="I889" s="158">
        <v>0</v>
      </c>
      <c r="J889" s="158">
        <v>0</v>
      </c>
      <c r="K889" s="326">
        <v>0</v>
      </c>
      <c r="L889" s="158"/>
      <c r="M889" s="328" t="s">
        <v>198</v>
      </c>
      <c r="N889" s="159" t="s">
        <v>204</v>
      </c>
      <c r="O889" s="353">
        <f>-H871</f>
        <v>-7.2669900607041232E-9</v>
      </c>
    </row>
    <row r="890" spans="2:15" x14ac:dyDescent="0.25">
      <c r="B890" s="347"/>
      <c r="C890" s="158">
        <v>5</v>
      </c>
      <c r="D890" s="157">
        <v>0</v>
      </c>
      <c r="E890" s="158">
        <v>0</v>
      </c>
      <c r="F890" s="325">
        <f>+F872</f>
        <v>1.7411342160650084E-3</v>
      </c>
      <c r="G890" s="325">
        <f>+G873</f>
        <v>-3.5266615392635725E-3</v>
      </c>
      <c r="H890" s="325">
        <f>+F873</f>
        <v>1.7855273231985639E-3</v>
      </c>
      <c r="I890" s="158">
        <v>0</v>
      </c>
      <c r="J890" s="158">
        <v>0</v>
      </c>
      <c r="K890" s="326">
        <v>0</v>
      </c>
      <c r="L890" s="158"/>
      <c r="M890" s="328" t="s">
        <v>199</v>
      </c>
      <c r="N890" s="159" t="s">
        <v>204</v>
      </c>
      <c r="O890" s="353">
        <f>-H873</f>
        <v>4.8684001706291585E-9</v>
      </c>
    </row>
    <row r="891" spans="2:15" x14ac:dyDescent="0.25">
      <c r="B891" s="347"/>
      <c r="C891" s="158">
        <v>6</v>
      </c>
      <c r="D891" s="157">
        <v>0</v>
      </c>
      <c r="E891" s="325">
        <f>+F874</f>
        <v>9.8861507449729859E-3</v>
      </c>
      <c r="F891" s="158">
        <v>0</v>
      </c>
      <c r="G891" s="325">
        <f>+F875</f>
        <v>1.7855273231985639E-3</v>
      </c>
      <c r="H891" s="325">
        <f>+G877</f>
        <v>-1.9339946961476479E-2</v>
      </c>
      <c r="I891" s="325">
        <f>+F876</f>
        <v>2.6478858696677744E-3</v>
      </c>
      <c r="J891" s="158">
        <v>0</v>
      </c>
      <c r="K891" s="327">
        <f>+F877</f>
        <v>5.0203830236371563E-3</v>
      </c>
      <c r="L891" s="158"/>
      <c r="M891" s="328" t="s">
        <v>200</v>
      </c>
      <c r="N891" s="159" t="s">
        <v>204</v>
      </c>
      <c r="O891" s="353">
        <f>-H877</f>
        <v>-1.4434902133625416E-5</v>
      </c>
    </row>
    <row r="892" spans="2:15" x14ac:dyDescent="0.25">
      <c r="B892" s="347"/>
      <c r="C892" s="158">
        <v>7</v>
      </c>
      <c r="D892" s="157">
        <v>0</v>
      </c>
      <c r="E892" s="158">
        <v>0</v>
      </c>
      <c r="F892" s="158">
        <v>0</v>
      </c>
      <c r="G892" s="158">
        <v>0</v>
      </c>
      <c r="H892" s="325">
        <f>+F878</f>
        <v>2.6478858696677744E-3</v>
      </c>
      <c r="I892" s="325">
        <f>+G879</f>
        <v>-5.5350554685220741E-3</v>
      </c>
      <c r="J892" s="325">
        <f>+F879</f>
        <v>2.8871695988542992E-3</v>
      </c>
      <c r="K892" s="326">
        <v>0</v>
      </c>
      <c r="L892" s="158"/>
      <c r="M892" s="328" t="s">
        <v>201</v>
      </c>
      <c r="N892" s="159" t="s">
        <v>204</v>
      </c>
      <c r="O892" s="353">
        <f>-H879</f>
        <v>1.7385716163652873E-5</v>
      </c>
    </row>
    <row r="893" spans="2:15" x14ac:dyDescent="0.25">
      <c r="B893" s="347"/>
      <c r="C893" s="158">
        <v>8</v>
      </c>
      <c r="D893" s="157">
        <v>0</v>
      </c>
      <c r="E893" s="158">
        <v>0</v>
      </c>
      <c r="F893" s="158">
        <v>0</v>
      </c>
      <c r="G893" s="158">
        <v>0</v>
      </c>
      <c r="H893" s="158">
        <v>0</v>
      </c>
      <c r="I893" s="325">
        <f>+F880</f>
        <v>2.8871695988542992E-3</v>
      </c>
      <c r="J893" s="325">
        <f>+G881</f>
        <v>-4.3780429907696967E-3</v>
      </c>
      <c r="K893" s="327">
        <f>+F881</f>
        <v>1.4908733919153973E-3</v>
      </c>
      <c r="L893" s="158"/>
      <c r="M893" s="328" t="s">
        <v>202</v>
      </c>
      <c r="N893" s="159" t="s">
        <v>204</v>
      </c>
      <c r="O893" s="353">
        <f>-H881</f>
        <v>-4.5126914724240514E-6</v>
      </c>
    </row>
    <row r="894" spans="2:15" x14ac:dyDescent="0.25">
      <c r="B894" s="347"/>
      <c r="C894" s="158">
        <v>9</v>
      </c>
      <c r="D894" s="157">
        <v>0</v>
      </c>
      <c r="E894" s="158">
        <v>0</v>
      </c>
      <c r="F894" s="158">
        <v>0</v>
      </c>
      <c r="G894" s="158">
        <v>0</v>
      </c>
      <c r="H894" s="325">
        <f>+F882</f>
        <v>5.0203830236371563E-3</v>
      </c>
      <c r="I894" s="158">
        <v>0</v>
      </c>
      <c r="J894" s="325">
        <f>+F883</f>
        <v>1.4908733919153973E-3</v>
      </c>
      <c r="K894" s="327">
        <f>+G884</f>
        <v>-7.9700831042789494E-3</v>
      </c>
      <c r="L894" s="158"/>
      <c r="M894" s="328" t="s">
        <v>203</v>
      </c>
      <c r="N894" s="159" t="s">
        <v>204</v>
      </c>
      <c r="O894" s="353">
        <f>-H884</f>
        <v>1.7685680876750737E-6</v>
      </c>
    </row>
    <row r="895" spans="2:15" x14ac:dyDescent="0.25">
      <c r="B895" s="347"/>
      <c r="C895" s="158"/>
      <c r="D895" s="158"/>
      <c r="E895" s="158"/>
      <c r="F895" s="158"/>
      <c r="G895" s="158"/>
      <c r="H895" s="158"/>
      <c r="I895" s="158"/>
      <c r="J895" s="158"/>
      <c r="K895" s="158"/>
      <c r="L895" s="158"/>
      <c r="M895" s="158"/>
      <c r="N895" s="158"/>
      <c r="O895" s="346"/>
    </row>
    <row r="896" spans="2:15" x14ac:dyDescent="0.25">
      <c r="B896" s="347"/>
      <c r="C896" s="158"/>
      <c r="D896" s="329">
        <f t="array" ref="D896:K903">+MINVERSE(D887:K894)</f>
        <v>-391.30340371162407</v>
      </c>
      <c r="E896" s="330">
        <v>-290.79317812983913</v>
      </c>
      <c r="F896" s="330">
        <v>-287.47825830718398</v>
      </c>
      <c r="G896" s="330">
        <v>-274.67993582187688</v>
      </c>
      <c r="H896" s="330">
        <v>-262.19981474062456</v>
      </c>
      <c r="I896" s="330">
        <v>-247.80741310187062</v>
      </c>
      <c r="J896" s="330">
        <v>-234.60782934864642</v>
      </c>
      <c r="K896" s="331">
        <v>-209.04600958816442</v>
      </c>
      <c r="L896" s="158"/>
      <c r="M896" s="159" t="s">
        <v>196</v>
      </c>
      <c r="N896" s="159" t="s">
        <v>204</v>
      </c>
      <c r="O896" s="360">
        <f t="array" ref="O896:O903">+MMULT(D896:K903,O887:O894)</f>
        <v>2.2831605499470633E-4</v>
      </c>
    </row>
    <row r="897" spans="2:15" x14ac:dyDescent="0.25">
      <c r="B897" s="347"/>
      <c r="C897" s="158"/>
      <c r="D897" s="332">
        <v>-290.79317812983902</v>
      </c>
      <c r="E897" s="158">
        <v>-461.02622312951252</v>
      </c>
      <c r="F897" s="158">
        <v>-455.77071825266324</v>
      </c>
      <c r="G897" s="158">
        <v>-435.48013813747178</v>
      </c>
      <c r="H897" s="158">
        <v>-415.69403750302104</v>
      </c>
      <c r="I897" s="158">
        <v>-392.87618939547332</v>
      </c>
      <c r="J897" s="158">
        <v>-371.94944591487655</v>
      </c>
      <c r="K897" s="333">
        <v>-331.42349789820571</v>
      </c>
      <c r="L897" s="158"/>
      <c r="M897" s="159" t="s">
        <v>197</v>
      </c>
      <c r="N897" s="159" t="s">
        <v>204</v>
      </c>
      <c r="O897" s="360">
        <v>3.5479278068703557E-4</v>
      </c>
    </row>
    <row r="898" spans="2:15" x14ac:dyDescent="0.25">
      <c r="B898" s="347"/>
      <c r="C898" s="158"/>
      <c r="D898" s="332">
        <v>-287.47825830718392</v>
      </c>
      <c r="E898" s="158">
        <v>-455.77071825266336</v>
      </c>
      <c r="F898" s="158">
        <v>-583.22564979101367</v>
      </c>
      <c r="G898" s="158">
        <v>-500.96846444070343</v>
      </c>
      <c r="H898" s="158">
        <v>-420.75641835783347</v>
      </c>
      <c r="I898" s="158">
        <v>-397.66069126481477</v>
      </c>
      <c r="J898" s="158">
        <v>-376.47909893869183</v>
      </c>
      <c r="K898" s="333">
        <v>-335.45962018822684</v>
      </c>
      <c r="L898" s="158"/>
      <c r="M898" s="159" t="s">
        <v>198</v>
      </c>
      <c r="N898" s="159" t="s">
        <v>204</v>
      </c>
      <c r="O898" s="360">
        <v>3.5755646330549464E-4</v>
      </c>
    </row>
    <row r="899" spans="2:15" x14ac:dyDescent="0.25">
      <c r="B899" s="347"/>
      <c r="C899" s="158"/>
      <c r="D899" s="332">
        <v>-274.67993582187682</v>
      </c>
      <c r="E899" s="158">
        <v>-435.4801381374719</v>
      </c>
      <c r="F899" s="158">
        <v>-500.96846444070343</v>
      </c>
      <c r="G899" s="158">
        <v>-753.80737575424041</v>
      </c>
      <c r="H899" s="158">
        <v>-440.30138058604211</v>
      </c>
      <c r="I899" s="158">
        <v>-416.13281159692622</v>
      </c>
      <c r="J899" s="158">
        <v>-393.96729269503493</v>
      </c>
      <c r="K899" s="333">
        <v>-351.04237857194352</v>
      </c>
      <c r="L899" s="158"/>
      <c r="M899" s="159" t="s">
        <v>199</v>
      </c>
      <c r="N899" s="159" t="s">
        <v>204</v>
      </c>
      <c r="O899" s="360">
        <v>3.640528454407515E-4</v>
      </c>
    </row>
    <row r="900" spans="2:15" x14ac:dyDescent="0.25">
      <c r="B900" s="347"/>
      <c r="C900" s="158"/>
      <c r="D900" s="332">
        <v>-262.19981474062456</v>
      </c>
      <c r="E900" s="158">
        <v>-415.69403750302115</v>
      </c>
      <c r="F900" s="158">
        <v>-420.75641835783352</v>
      </c>
      <c r="G900" s="158">
        <v>-440.30138058604211</v>
      </c>
      <c r="H900" s="158">
        <v>-459.36040143948418</v>
      </c>
      <c r="I900" s="158">
        <v>-434.14566434672008</v>
      </c>
      <c r="J900" s="158">
        <v>-411.02068198274242</v>
      </c>
      <c r="K900" s="333">
        <v>-366.23770683718647</v>
      </c>
      <c r="L900" s="158"/>
      <c r="M900" s="159" t="s">
        <v>200</v>
      </c>
      <c r="N900" s="159" t="s">
        <v>204</v>
      </c>
      <c r="O900" s="360">
        <v>3.731142992626803E-4</v>
      </c>
    </row>
    <row r="901" spans="2:15" x14ac:dyDescent="0.25">
      <c r="B901" s="350"/>
      <c r="C901" s="142"/>
      <c r="D901" s="334">
        <v>-247.80741310187062</v>
      </c>
      <c r="E901" s="142">
        <v>-392.87618939547338</v>
      </c>
      <c r="F901" s="142">
        <v>-397.66069126481477</v>
      </c>
      <c r="G901" s="142">
        <v>-416.1328115969261</v>
      </c>
      <c r="H901" s="142">
        <v>-434.14566434672003</v>
      </c>
      <c r="I901" s="142">
        <v>-695.90438433685267</v>
      </c>
      <c r="J901" s="142">
        <v>-589.60900626221974</v>
      </c>
      <c r="K901" s="335">
        <v>-383.76135632762407</v>
      </c>
      <c r="L901" s="142"/>
      <c r="M901" s="159" t="s">
        <v>201</v>
      </c>
      <c r="N901" s="159" t="s">
        <v>204</v>
      </c>
      <c r="O901" s="361">
        <v>-3.7713617244578539E-3</v>
      </c>
    </row>
    <row r="902" spans="2:15" x14ac:dyDescent="0.25">
      <c r="B902" s="350"/>
      <c r="C902" s="142"/>
      <c r="D902" s="334">
        <v>-234.60782934864645</v>
      </c>
      <c r="E902" s="142">
        <v>-371.94944591487661</v>
      </c>
      <c r="F902" s="142">
        <v>-376.47909893869189</v>
      </c>
      <c r="G902" s="142">
        <v>-393.96729269503493</v>
      </c>
      <c r="H902" s="142">
        <v>-411.02068198274242</v>
      </c>
      <c r="I902" s="142">
        <v>-589.60900626221974</v>
      </c>
      <c r="J902" s="142">
        <v>-753.39623252524416</v>
      </c>
      <c r="K902" s="335">
        <v>-399.83267541090686</v>
      </c>
      <c r="L902" s="142"/>
      <c r="M902" s="159" t="s">
        <v>202</v>
      </c>
      <c r="N902" s="159" t="s">
        <v>204</v>
      </c>
      <c r="O902" s="361">
        <v>-1.5506343152295668E-3</v>
      </c>
    </row>
    <row r="903" spans="2:15" x14ac:dyDescent="0.25">
      <c r="B903" s="350"/>
      <c r="C903" s="142"/>
      <c r="D903" s="336">
        <v>-209.0460095881644</v>
      </c>
      <c r="E903" s="337">
        <v>-331.42349789820571</v>
      </c>
      <c r="F903" s="337">
        <v>-335.45962018822689</v>
      </c>
      <c r="G903" s="337">
        <v>-351.0423785719434</v>
      </c>
      <c r="H903" s="337">
        <v>-366.23770683718641</v>
      </c>
      <c r="I903" s="337">
        <v>-383.76135632762413</v>
      </c>
      <c r="J903" s="337">
        <v>-399.83267541090692</v>
      </c>
      <c r="K903" s="338">
        <v>-430.95579030608116</v>
      </c>
      <c r="L903" s="142"/>
      <c r="M903" s="159" t="s">
        <v>203</v>
      </c>
      <c r="N903" s="159" t="s">
        <v>204</v>
      </c>
      <c r="O903" s="361">
        <v>-2.769344818703539E-4</v>
      </c>
    </row>
    <row r="904" spans="2:15" x14ac:dyDescent="0.25">
      <c r="B904" s="350"/>
      <c r="C904" s="142"/>
      <c r="D904" s="142"/>
      <c r="E904" s="142"/>
      <c r="F904" s="142"/>
      <c r="G904" s="142"/>
      <c r="H904" s="142"/>
      <c r="I904" s="142"/>
      <c r="J904" s="142"/>
      <c r="K904" s="142"/>
      <c r="L904" s="142"/>
      <c r="M904" s="142"/>
      <c r="N904" s="159"/>
      <c r="O904" s="345"/>
    </row>
    <row r="905" spans="2:15" x14ac:dyDescent="0.25">
      <c r="B905" s="347"/>
      <c r="C905" s="158"/>
      <c r="D905" s="158"/>
      <c r="E905" s="158"/>
      <c r="F905" s="158"/>
      <c r="G905" s="158"/>
      <c r="H905" s="158"/>
      <c r="I905" s="158"/>
      <c r="J905" s="158"/>
      <c r="K905" s="158"/>
      <c r="L905" s="158"/>
      <c r="M905" s="159" t="s">
        <v>205</v>
      </c>
      <c r="N905" s="159" t="s">
        <v>204</v>
      </c>
      <c r="O905" s="354">
        <f t="shared" ref="O905:O912" si="110">+O840+O896</f>
        <v>336.46449617819081</v>
      </c>
    </row>
    <row r="906" spans="2:15" x14ac:dyDescent="0.25">
      <c r="B906" s="347"/>
      <c r="C906" s="158"/>
      <c r="D906" s="158"/>
      <c r="E906" s="158"/>
      <c r="F906" s="158"/>
      <c r="G906" s="158"/>
      <c r="H906" s="158"/>
      <c r="I906" s="158"/>
      <c r="J906" s="158"/>
      <c r="K906" s="158"/>
      <c r="L906" s="158"/>
      <c r="M906" s="159" t="s">
        <v>206</v>
      </c>
      <c r="N906" s="159" t="s">
        <v>204</v>
      </c>
      <c r="O906" s="354">
        <f t="shared" si="110"/>
        <v>335.29627527322305</v>
      </c>
    </row>
    <row r="907" spans="2:15" x14ac:dyDescent="0.25">
      <c r="B907" s="347"/>
      <c r="C907" s="158"/>
      <c r="D907" s="158"/>
      <c r="E907" s="158"/>
      <c r="F907" s="158"/>
      <c r="G907" s="158"/>
      <c r="H907" s="158"/>
      <c r="I907" s="158"/>
      <c r="J907" s="158"/>
      <c r="K907" s="158"/>
      <c r="L907" s="158"/>
      <c r="M907" s="159" t="s">
        <v>207</v>
      </c>
      <c r="N907" s="159" t="s">
        <v>204</v>
      </c>
      <c r="O907" s="354">
        <f t="shared" si="110"/>
        <v>335.10352839052194</v>
      </c>
    </row>
    <row r="908" spans="2:15" x14ac:dyDescent="0.25">
      <c r="B908" s="347"/>
      <c r="C908" s="158"/>
      <c r="D908" s="158"/>
      <c r="E908" s="158"/>
      <c r="F908" s="158"/>
      <c r="G908" s="158"/>
      <c r="H908" s="158"/>
      <c r="I908" s="158"/>
      <c r="J908" s="158"/>
      <c r="K908" s="158"/>
      <c r="L908" s="158"/>
      <c r="M908" s="159" t="s">
        <v>208</v>
      </c>
      <c r="N908" s="159" t="s">
        <v>204</v>
      </c>
      <c r="O908" s="354">
        <f t="shared" si="110"/>
        <v>334.90498583447447</v>
      </c>
    </row>
    <row r="909" spans="2:15" x14ac:dyDescent="0.25">
      <c r="B909" s="347"/>
      <c r="C909" s="158"/>
      <c r="D909" s="158"/>
      <c r="E909" s="158"/>
      <c r="F909" s="158"/>
      <c r="G909" s="158"/>
      <c r="H909" s="158"/>
      <c r="I909" s="158"/>
      <c r="J909" s="158"/>
      <c r="K909" s="158"/>
      <c r="L909" s="158"/>
      <c r="M909" s="159" t="s">
        <v>209</v>
      </c>
      <c r="N909" s="159" t="s">
        <v>204</v>
      </c>
      <c r="O909" s="354">
        <f t="shared" si="110"/>
        <v>335.25743812593169</v>
      </c>
    </row>
    <row r="910" spans="2:15" x14ac:dyDescent="0.25">
      <c r="B910" s="347"/>
      <c r="C910" s="158"/>
      <c r="D910" s="158"/>
      <c r="E910" s="158"/>
      <c r="F910" s="158"/>
      <c r="G910" s="158"/>
      <c r="H910" s="158"/>
      <c r="I910" s="158"/>
      <c r="J910" s="158"/>
      <c r="K910" s="158"/>
      <c r="L910" s="158"/>
      <c r="M910" s="159" t="s">
        <v>210</v>
      </c>
      <c r="N910" s="159" t="s">
        <v>204</v>
      </c>
      <c r="O910" s="354">
        <f t="shared" si="110"/>
        <v>335.21801986497934</v>
      </c>
    </row>
    <row r="911" spans="2:15" x14ac:dyDescent="0.25">
      <c r="B911" s="347"/>
      <c r="C911" s="158"/>
      <c r="D911" s="158"/>
      <c r="E911" s="158"/>
      <c r="F911" s="158"/>
      <c r="G911" s="158"/>
      <c r="H911" s="158"/>
      <c r="I911" s="158"/>
      <c r="J911" s="158"/>
      <c r="K911" s="158"/>
      <c r="L911" s="158"/>
      <c r="M911" s="159" t="s">
        <v>211</v>
      </c>
      <c r="N911" s="159" t="s">
        <v>204</v>
      </c>
      <c r="O911" s="354">
        <f t="shared" si="110"/>
        <v>335.32169157239059</v>
      </c>
    </row>
    <row r="912" spans="2:15" ht="15.75" thickBot="1" x14ac:dyDescent="0.3">
      <c r="B912" s="355"/>
      <c r="C912" s="356"/>
      <c r="D912" s="356"/>
      <c r="E912" s="356"/>
      <c r="F912" s="356"/>
      <c r="G912" s="356"/>
      <c r="H912" s="356"/>
      <c r="I912" s="356"/>
      <c r="J912" s="356"/>
      <c r="K912" s="356"/>
      <c r="L912" s="356"/>
      <c r="M912" s="351" t="s">
        <v>212</v>
      </c>
      <c r="N912" s="351" t="s">
        <v>204</v>
      </c>
      <c r="O912" s="357">
        <f t="shared" si="110"/>
        <v>335.77582903291164</v>
      </c>
    </row>
    <row r="913" spans="2:15" ht="15.75" thickTop="1" x14ac:dyDescent="0.25"/>
    <row r="914" spans="2:15" ht="15.75" thickBot="1" x14ac:dyDescent="0.3"/>
    <row r="915" spans="2:15" ht="16.5" thickBot="1" x14ac:dyDescent="0.35">
      <c r="B915" s="358">
        <f>+B850+1</f>
        <v>15</v>
      </c>
    </row>
    <row r="916" spans="2:15" ht="15.75" thickTop="1" x14ac:dyDescent="0.25">
      <c r="B916" s="339" t="s">
        <v>174</v>
      </c>
      <c r="C916" s="340" t="s">
        <v>78</v>
      </c>
      <c r="D916" s="340" t="s">
        <v>115</v>
      </c>
      <c r="E916" s="340" t="s">
        <v>154</v>
      </c>
      <c r="F916" s="340" t="s">
        <v>155</v>
      </c>
      <c r="G916" s="340" t="s">
        <v>156</v>
      </c>
      <c r="H916" s="340" t="s">
        <v>157</v>
      </c>
      <c r="I916" s="340" t="s">
        <v>175</v>
      </c>
      <c r="J916" s="340" t="s">
        <v>177</v>
      </c>
      <c r="K916" s="340" t="s">
        <v>176</v>
      </c>
      <c r="L916" s="341"/>
      <c r="M916" s="341"/>
      <c r="N916" s="341"/>
      <c r="O916" s="352"/>
    </row>
    <row r="917" spans="2:15" x14ac:dyDescent="0.25">
      <c r="B917" s="342" t="s">
        <v>178</v>
      </c>
      <c r="C917" s="161">
        <v>310.83</v>
      </c>
      <c r="D917" s="343">
        <f>110/1000</f>
        <v>0.11</v>
      </c>
      <c r="E917" s="158">
        <f>+PI()*D917^2/4</f>
        <v>9.5033177771091243E-3</v>
      </c>
      <c r="F917" s="161">
        <v>339.29610096713299</v>
      </c>
      <c r="G917" s="161">
        <f t="shared" ref="G917:G924" si="111">+O905</f>
        <v>336.46449617819081</v>
      </c>
      <c r="H917" s="164">
        <f>+ABS(F917-G917)</f>
        <v>2.8316047889421725</v>
      </c>
      <c r="I917" s="344">
        <f>-2*E917*SQRT(2*9.81*D917*H917/C917)*LOG10(($B$2/(3.7*D917))+((2.51*$B$3*SQRT(C917))/(SQRT(2*9.81*D917^3*H917))))</f>
        <v>1.0059425055947915E-2</v>
      </c>
      <c r="J917" s="158">
        <f>(H917/I917^2)*2*9.81*E917^2</f>
        <v>49.583345437900256</v>
      </c>
      <c r="K917" s="325">
        <f>0.5*SQRT(2*9.81)*E917/(SQRT(J917*H917))</f>
        <v>1.77627631780244E-3</v>
      </c>
      <c r="L917" s="158"/>
      <c r="M917" s="158"/>
      <c r="N917" s="158"/>
      <c r="O917" s="346"/>
    </row>
    <row r="918" spans="2:15" x14ac:dyDescent="0.25">
      <c r="B918" s="342" t="s">
        <v>138</v>
      </c>
      <c r="C918" s="161">
        <v>240.22</v>
      </c>
      <c r="D918" s="343">
        <f>110/1000</f>
        <v>0.11</v>
      </c>
      <c r="E918" s="158">
        <f t="shared" ref="E918:E924" si="112">+PI()*D918^2/4</f>
        <v>9.5033177771091243E-3</v>
      </c>
      <c r="F918" s="161">
        <f>+G917</f>
        <v>336.46449617819081</v>
      </c>
      <c r="G918" s="161">
        <f t="shared" si="111"/>
        <v>335.29627527322305</v>
      </c>
      <c r="H918" s="164">
        <f t="shared" ref="H918:H927" si="113">+ABS(F918-G918)</f>
        <v>1.1682209049677681</v>
      </c>
      <c r="I918" s="344">
        <f>-2*E918*SQRT(2*9.81*D918*H918/C918)*LOG10(($B$2/(3.7*D918))+((2.51*$B$3*SQRT(C918))/(SQRT(2*9.81*D918^3*H918))))</f>
        <v>7.0894256537668695E-3</v>
      </c>
      <c r="J918" s="158">
        <f t="shared" ref="J918:J927" si="114">(H918/I918^2)*2*9.81*E918^2</f>
        <v>41.186261731448226</v>
      </c>
      <c r="K918" s="325">
        <f>0.5*SQRT(2*9.81)*E918/(SQRT(J918*H918))</f>
        <v>3.0342829954590096E-3</v>
      </c>
      <c r="L918" s="158"/>
      <c r="M918" s="158"/>
      <c r="N918" s="158"/>
      <c r="O918" s="346"/>
    </row>
    <row r="919" spans="2:15" x14ac:dyDescent="0.25">
      <c r="B919" s="342" t="s">
        <v>139</v>
      </c>
      <c r="C919" s="161">
        <v>237.3</v>
      </c>
      <c r="D919" s="343">
        <f>110/1000</f>
        <v>0.11</v>
      </c>
      <c r="E919" s="158">
        <f t="shared" si="112"/>
        <v>9.5033177771091243E-3</v>
      </c>
      <c r="F919" s="161">
        <f t="shared" ref="F919:F924" si="115">+G918</f>
        <v>335.29627527322305</v>
      </c>
      <c r="G919" s="161">
        <f t="shared" si="111"/>
        <v>335.10352839052194</v>
      </c>
      <c r="H919" s="164">
        <f t="shared" si="113"/>
        <v>0.19274688270110119</v>
      </c>
      <c r="I919" s="344">
        <f t="shared" ref="I919:I927" si="116">-2*E919*SQRT(2*9.81*D919*H919/C919)*LOG10(($B$2/(3.7*D919))+((2.51*$B$3*SQRT(C919))/(SQRT(2*9.81*D919^3*H919))))</f>
        <v>2.5913873251488528E-3</v>
      </c>
      <c r="J919" s="158">
        <f t="shared" si="114"/>
        <v>50.859514351477898</v>
      </c>
      <c r="K919" s="325">
        <f t="shared" ref="K919:K927" si="117">0.5*SQRT(2*9.81)*E919/(SQRT(J919*H919))</f>
        <v>6.7222548267289002E-3</v>
      </c>
      <c r="L919" s="158"/>
      <c r="M919" s="158"/>
      <c r="N919" s="158"/>
      <c r="O919" s="346"/>
    </row>
    <row r="920" spans="2:15" x14ac:dyDescent="0.25">
      <c r="B920" s="342" t="s">
        <v>117</v>
      </c>
      <c r="C920" s="159">
        <v>401.35</v>
      </c>
      <c r="D920" s="343">
        <f>75/1000</f>
        <v>7.4999999999999997E-2</v>
      </c>
      <c r="E920" s="158">
        <f t="shared" si="112"/>
        <v>4.4178646691106467E-3</v>
      </c>
      <c r="F920" s="161">
        <f t="shared" si="115"/>
        <v>335.10352839052194</v>
      </c>
      <c r="G920" s="161">
        <f t="shared" si="111"/>
        <v>334.90498583447447</v>
      </c>
      <c r="H920" s="164">
        <f t="shared" si="113"/>
        <v>0.19854255604747095</v>
      </c>
      <c r="I920" s="344">
        <f t="shared" si="116"/>
        <v>6.9138809985185479E-4</v>
      </c>
      <c r="J920" s="158">
        <f t="shared" si="114"/>
        <v>159.0499832236959</v>
      </c>
      <c r="K920" s="325">
        <f t="shared" si="117"/>
        <v>1.741158453924976E-3</v>
      </c>
      <c r="L920" s="158"/>
      <c r="M920" s="158"/>
      <c r="N920" s="158"/>
      <c r="O920" s="346"/>
    </row>
    <row r="921" spans="2:15" x14ac:dyDescent="0.25">
      <c r="B921" s="342" t="s">
        <v>118</v>
      </c>
      <c r="C921" s="159">
        <v>249.85</v>
      </c>
      <c r="D921" s="343">
        <f>75/1000</f>
        <v>7.4999999999999997E-2</v>
      </c>
      <c r="E921" s="158">
        <f t="shared" si="112"/>
        <v>4.4178646691106467E-3</v>
      </c>
      <c r="F921" s="161">
        <f t="shared" si="115"/>
        <v>334.90498583447447</v>
      </c>
      <c r="G921" s="161">
        <f t="shared" si="111"/>
        <v>335.25743812593169</v>
      </c>
      <c r="H921" s="164">
        <f t="shared" si="113"/>
        <v>0.35245229145721169</v>
      </c>
      <c r="I921" s="344">
        <f t="shared" si="116"/>
        <v>1.2586124446602521E-3</v>
      </c>
      <c r="J921" s="158">
        <f t="shared" si="114"/>
        <v>85.200101996671478</v>
      </c>
      <c r="K921" s="325">
        <f t="shared" si="117"/>
        <v>1.7855075355823725E-3</v>
      </c>
      <c r="L921" s="158"/>
      <c r="M921" s="158"/>
      <c r="N921" s="158"/>
      <c r="O921" s="346"/>
    </row>
    <row r="922" spans="2:15" x14ac:dyDescent="0.25">
      <c r="B922" s="342" t="s">
        <v>140</v>
      </c>
      <c r="C922" s="159">
        <v>298.01</v>
      </c>
      <c r="D922" s="343">
        <f>63/1000</f>
        <v>6.3E-2</v>
      </c>
      <c r="E922" s="158">
        <f t="shared" si="112"/>
        <v>3.1172453105244723E-3</v>
      </c>
      <c r="F922" s="161">
        <f t="shared" si="115"/>
        <v>335.25743812593169</v>
      </c>
      <c r="G922" s="161">
        <f t="shared" si="111"/>
        <v>335.21801986497934</v>
      </c>
      <c r="H922" s="164">
        <f t="shared" si="113"/>
        <v>3.9418260952345463E-2</v>
      </c>
      <c r="I922" s="344">
        <f t="shared" si="116"/>
        <v>1.9939050105984672E-4</v>
      </c>
      <c r="J922" s="158">
        <f t="shared" si="114"/>
        <v>189.02946029729492</v>
      </c>
      <c r="K922" s="325">
        <f t="shared" si="117"/>
        <v>2.5291641011370215E-3</v>
      </c>
      <c r="L922" s="158"/>
      <c r="M922" s="158"/>
      <c r="N922" s="158"/>
      <c r="O922" s="346"/>
    </row>
    <row r="923" spans="2:15" x14ac:dyDescent="0.25">
      <c r="B923" s="342" t="s">
        <v>121</v>
      </c>
      <c r="C923" s="159">
        <v>119.71</v>
      </c>
      <c r="D923" s="343">
        <f>63/1000</f>
        <v>6.3E-2</v>
      </c>
      <c r="E923" s="158">
        <f t="shared" si="112"/>
        <v>3.1172453105244723E-3</v>
      </c>
      <c r="F923" s="161">
        <f t="shared" si="115"/>
        <v>335.21801986497934</v>
      </c>
      <c r="G923" s="161">
        <f t="shared" si="111"/>
        <v>335.32169157239059</v>
      </c>
      <c r="H923" s="164">
        <f t="shared" si="113"/>
        <v>0.10367170741125165</v>
      </c>
      <c r="I923" s="344">
        <f t="shared" si="116"/>
        <v>5.9314342383916447E-4</v>
      </c>
      <c r="J923" s="158">
        <f t="shared" si="114"/>
        <v>56.180005223242972</v>
      </c>
      <c r="K923" s="325">
        <f t="shared" si="117"/>
        <v>2.8606812728869447E-3</v>
      </c>
      <c r="L923" s="158"/>
      <c r="M923" s="158"/>
      <c r="N923" s="158"/>
      <c r="O923" s="346"/>
    </row>
    <row r="924" spans="2:15" x14ac:dyDescent="0.25">
      <c r="B924" s="342" t="s">
        <v>122</v>
      </c>
      <c r="C924" s="159">
        <v>283.68</v>
      </c>
      <c r="D924" s="343">
        <f>75/1000</f>
        <v>7.4999999999999997E-2</v>
      </c>
      <c r="E924" s="158">
        <f t="shared" si="112"/>
        <v>4.4178646691106467E-3</v>
      </c>
      <c r="F924" s="161">
        <f t="shared" si="115"/>
        <v>335.32169157239059</v>
      </c>
      <c r="G924" s="161">
        <f t="shared" si="111"/>
        <v>335.77582903291164</v>
      </c>
      <c r="H924" s="164">
        <f t="shared" si="113"/>
        <v>0.45413746052105353</v>
      </c>
      <c r="I924" s="344">
        <f t="shared" si="116"/>
        <v>1.3524821853676031E-3</v>
      </c>
      <c r="J924" s="158">
        <f t="shared" si="114"/>
        <v>95.07099511018852</v>
      </c>
      <c r="K924" s="325">
        <f t="shared" si="117"/>
        <v>1.4890669708416434E-3</v>
      </c>
      <c r="L924" s="158"/>
      <c r="M924" s="158"/>
      <c r="N924" s="158"/>
      <c r="O924" s="346"/>
    </row>
    <row r="925" spans="2:15" x14ac:dyDescent="0.25">
      <c r="B925" s="342" t="s">
        <v>112</v>
      </c>
      <c r="C925" s="159">
        <v>401.36</v>
      </c>
      <c r="D925" s="343">
        <f>110/1000</f>
        <v>0.11</v>
      </c>
      <c r="E925" s="158">
        <f>+PI()*D925^2/4</f>
        <v>9.5033177771091243E-3</v>
      </c>
      <c r="F925" s="161">
        <f>+G918</f>
        <v>335.29627527322305</v>
      </c>
      <c r="G925" s="161">
        <f>+G921</f>
        <v>335.25743812593169</v>
      </c>
      <c r="H925" s="164">
        <f t="shared" si="113"/>
        <v>3.8837147291360452E-2</v>
      </c>
      <c r="I925" s="344">
        <f t="shared" si="116"/>
        <v>7.6805282779763347E-4</v>
      </c>
      <c r="J925" s="158">
        <f t="shared" si="114"/>
        <v>116.65803144105847</v>
      </c>
      <c r="K925" s="325">
        <f t="shared" si="117"/>
        <v>9.88812105631264E-3</v>
      </c>
      <c r="L925" s="158"/>
      <c r="M925" s="158"/>
      <c r="N925" s="158"/>
      <c r="O925" s="346"/>
    </row>
    <row r="926" spans="2:15" x14ac:dyDescent="0.25">
      <c r="B926" s="342" t="s">
        <v>113</v>
      </c>
      <c r="C926" s="159">
        <v>184.94</v>
      </c>
      <c r="D926" s="343">
        <f>110/1000</f>
        <v>0.11</v>
      </c>
      <c r="E926" s="158">
        <f>+PI()*D926^2/4</f>
        <v>9.5033177771091243E-3</v>
      </c>
      <c r="F926" s="161">
        <f>+G925</f>
        <v>335.25743812593169</v>
      </c>
      <c r="G926" s="161">
        <f>+G924</f>
        <v>335.77582903291164</v>
      </c>
      <c r="H926" s="164">
        <f t="shared" si="113"/>
        <v>0.51839090697995971</v>
      </c>
      <c r="I926" s="344">
        <f t="shared" si="116"/>
        <v>5.2079069470147652E-3</v>
      </c>
      <c r="J926" s="158">
        <f t="shared" si="114"/>
        <v>33.867290253230877</v>
      </c>
      <c r="K926" s="325">
        <f t="shared" si="117"/>
        <v>5.0231465067114844E-3</v>
      </c>
      <c r="L926" s="158"/>
      <c r="M926" s="158"/>
      <c r="N926" s="158"/>
      <c r="O926" s="346"/>
    </row>
    <row r="927" spans="2:15" x14ac:dyDescent="0.25">
      <c r="B927" s="342" t="s">
        <v>170</v>
      </c>
      <c r="C927" s="159">
        <v>372.26</v>
      </c>
      <c r="D927" s="343">
        <f>110/1000</f>
        <v>0.11</v>
      </c>
      <c r="E927" s="158">
        <f>+PI()*D927^2/4</f>
        <v>9.5033177771091243E-3</v>
      </c>
      <c r="F927" s="161">
        <f>+F917</f>
        <v>339.29610096713299</v>
      </c>
      <c r="G927" s="161">
        <f>+G926</f>
        <v>335.77582903291164</v>
      </c>
      <c r="H927" s="164">
        <f t="shared" si="113"/>
        <v>3.5202719342213413</v>
      </c>
      <c r="I927" s="344">
        <f t="shared" si="116"/>
        <v>1.0270574641177633E-2</v>
      </c>
      <c r="J927" s="158">
        <f t="shared" si="114"/>
        <v>59.13386061324907</v>
      </c>
      <c r="K927" s="325">
        <f t="shared" si="117"/>
        <v>1.4587757470289591E-3</v>
      </c>
      <c r="L927" s="158"/>
      <c r="M927" s="158"/>
      <c r="N927" s="158"/>
      <c r="O927" s="346"/>
    </row>
    <row r="928" spans="2:15" x14ac:dyDescent="0.25">
      <c r="B928" s="347"/>
      <c r="C928" s="158"/>
      <c r="D928" s="158"/>
      <c r="E928" s="158"/>
      <c r="F928" s="158"/>
      <c r="G928" s="158"/>
      <c r="H928" s="158"/>
      <c r="I928" s="158"/>
      <c r="J928" s="158"/>
      <c r="K928" s="158"/>
      <c r="L928" s="158"/>
      <c r="M928" s="158"/>
      <c r="N928" s="158"/>
      <c r="O928" s="346"/>
    </row>
    <row r="929" spans="2:15" x14ac:dyDescent="0.25">
      <c r="B929" s="348" t="s">
        <v>151</v>
      </c>
      <c r="C929" s="159" t="s">
        <v>189</v>
      </c>
      <c r="D929" s="159" t="s">
        <v>174</v>
      </c>
      <c r="E929" s="159" t="s">
        <v>175</v>
      </c>
      <c r="F929" s="159" t="s">
        <v>176</v>
      </c>
      <c r="G929" s="159" t="s">
        <v>190</v>
      </c>
      <c r="H929" s="159" t="s">
        <v>95</v>
      </c>
      <c r="I929" s="158"/>
      <c r="J929" s="158"/>
      <c r="K929" s="158"/>
      <c r="L929" s="158"/>
      <c r="M929" s="158"/>
      <c r="N929" s="158"/>
      <c r="O929" s="346"/>
    </row>
    <row r="930" spans="2:15" x14ac:dyDescent="0.25">
      <c r="B930" s="342" t="s">
        <v>127</v>
      </c>
      <c r="C930" s="158">
        <f>-2.97/1000</f>
        <v>-2.97E-3</v>
      </c>
      <c r="D930" s="349" t="s">
        <v>191</v>
      </c>
      <c r="E930" s="325">
        <f>IF(O905&gt;F917,-I917,I917)</f>
        <v>1.0059425055947915E-2</v>
      </c>
      <c r="F930" s="325">
        <f>+K917</f>
        <v>1.77627631780244E-3</v>
      </c>
      <c r="G930" s="158"/>
      <c r="H930" s="158"/>
      <c r="I930" s="325"/>
      <c r="J930" s="158"/>
      <c r="K930" s="325"/>
      <c r="L930" s="158"/>
      <c r="M930" s="158"/>
      <c r="N930" s="158"/>
      <c r="O930" s="346"/>
    </row>
    <row r="931" spans="2:15" x14ac:dyDescent="0.25">
      <c r="B931" s="347"/>
      <c r="C931" s="158"/>
      <c r="D931" s="349" t="s">
        <v>138</v>
      </c>
      <c r="E931" s="325">
        <f>IF(O905&gt;O906,-I918,I918)</f>
        <v>-7.0894256537668695E-3</v>
      </c>
      <c r="F931" s="325">
        <f>+K918</f>
        <v>3.0342829954590096E-3</v>
      </c>
      <c r="G931" s="325">
        <f>-SUM(F930:F931)</f>
        <v>-4.8105593132614496E-3</v>
      </c>
      <c r="H931" s="325">
        <f>+SUM(E930:E931)+C930</f>
        <v>-5.9781895449598221E-10</v>
      </c>
      <c r="I931" s="325"/>
      <c r="J931" s="158"/>
      <c r="K931" s="325"/>
      <c r="L931" s="158"/>
      <c r="M931" s="158"/>
      <c r="N931" s="158"/>
      <c r="O931" s="346"/>
    </row>
    <row r="932" spans="2:15" x14ac:dyDescent="0.25">
      <c r="B932" s="342" t="s">
        <v>128</v>
      </c>
      <c r="C932" s="158">
        <f>-3.73/1000</f>
        <v>-3.7299999999999998E-3</v>
      </c>
      <c r="D932" s="349" t="s">
        <v>192</v>
      </c>
      <c r="E932" s="325">
        <f>IF(O906&gt;O905,-I918,I918)</f>
        <v>7.0894256537668695E-3</v>
      </c>
      <c r="F932" s="325">
        <f>+K918</f>
        <v>3.0342829954590096E-3</v>
      </c>
      <c r="G932" s="158"/>
      <c r="H932" s="158"/>
      <c r="I932" s="325"/>
      <c r="J932" s="359"/>
      <c r="K932" s="325"/>
      <c r="L932" s="158"/>
      <c r="M932" s="158"/>
      <c r="N932" s="158"/>
      <c r="O932" s="346"/>
    </row>
    <row r="933" spans="2:15" x14ac:dyDescent="0.25">
      <c r="B933" s="347"/>
      <c r="C933" s="158"/>
      <c r="D933" s="349" t="s">
        <v>139</v>
      </c>
      <c r="E933" s="325">
        <f>IF(O906&gt;O907,-I919,I919)</f>
        <v>-2.5913873251488528E-3</v>
      </c>
      <c r="F933" s="325">
        <f>+K919</f>
        <v>6.7222548267289002E-3</v>
      </c>
      <c r="G933" s="158"/>
      <c r="H933" s="158"/>
      <c r="I933" s="325"/>
      <c r="J933" s="158"/>
      <c r="K933" s="325"/>
      <c r="L933" s="158"/>
      <c r="M933" s="158"/>
      <c r="N933" s="158"/>
      <c r="O933" s="346"/>
    </row>
    <row r="934" spans="2:15" x14ac:dyDescent="0.25">
      <c r="B934" s="347"/>
      <c r="C934" s="158"/>
      <c r="D934" s="349" t="s">
        <v>112</v>
      </c>
      <c r="E934" s="325">
        <f>IF(O906&gt;O909,-I925,I925)</f>
        <v>-7.6805282779763347E-4</v>
      </c>
      <c r="F934" s="325">
        <f>+K925</f>
        <v>9.88812105631264E-3</v>
      </c>
      <c r="G934" s="325">
        <f>-SUM(F932:F934)</f>
        <v>-1.9644658878500552E-2</v>
      </c>
      <c r="H934" s="325">
        <f>+SUM(E932:E934)+C932</f>
        <v>-1.449917961648256E-8</v>
      </c>
      <c r="I934" s="325"/>
      <c r="J934" s="158"/>
      <c r="K934" s="325"/>
      <c r="L934" s="158"/>
      <c r="M934" s="158"/>
      <c r="N934" s="158"/>
      <c r="O934" s="346"/>
    </row>
    <row r="935" spans="2:15" x14ac:dyDescent="0.25">
      <c r="B935" s="342" t="s">
        <v>141</v>
      </c>
      <c r="C935" s="158">
        <f>-1.9/1000</f>
        <v>-1.9E-3</v>
      </c>
      <c r="D935" s="349" t="s">
        <v>193</v>
      </c>
      <c r="E935" s="325">
        <f>IF(O907&gt;O906,-I919,I919)</f>
        <v>2.5913873251488528E-3</v>
      </c>
      <c r="F935" s="325">
        <f>+K919</f>
        <v>6.7222548267289002E-3</v>
      </c>
      <c r="G935" s="158"/>
      <c r="H935" s="158"/>
      <c r="I935" s="325"/>
      <c r="J935" s="158"/>
      <c r="K935" s="325"/>
      <c r="L935" s="158"/>
      <c r="M935" s="158"/>
      <c r="N935" s="158"/>
      <c r="O935" s="346"/>
    </row>
    <row r="936" spans="2:15" x14ac:dyDescent="0.25">
      <c r="B936" s="347"/>
      <c r="C936" s="158"/>
      <c r="D936" s="349" t="s">
        <v>117</v>
      </c>
      <c r="E936" s="325">
        <f>IF(O907&gt;O908,-I920,I920)</f>
        <v>-6.9138809985185479E-4</v>
      </c>
      <c r="F936" s="325">
        <f>+K920</f>
        <v>1.741158453924976E-3</v>
      </c>
      <c r="G936" s="325">
        <f>-SUM(F935:F936)</f>
        <v>-8.4634132806538764E-3</v>
      </c>
      <c r="H936" s="325">
        <f>+SUM(E935:E936)+C935</f>
        <v>-7.7470300205266518E-10</v>
      </c>
      <c r="I936" s="325"/>
      <c r="J936" s="158"/>
      <c r="K936" s="325"/>
      <c r="L936" s="158"/>
      <c r="M936" s="158"/>
      <c r="N936" s="158"/>
      <c r="O936" s="346"/>
    </row>
    <row r="937" spans="2:15" x14ac:dyDescent="0.25">
      <c r="B937" s="342" t="s">
        <v>145</v>
      </c>
      <c r="C937" s="158">
        <f>-1.95/1000</f>
        <v>-1.9499999999999999E-3</v>
      </c>
      <c r="D937" s="349" t="s">
        <v>194</v>
      </c>
      <c r="E937" s="325">
        <f>IF(O908&gt;O907,-I920,I920)</f>
        <v>6.9138809985185479E-4</v>
      </c>
      <c r="F937" s="325">
        <f>+K920</f>
        <v>1.741158453924976E-3</v>
      </c>
      <c r="G937" s="158"/>
      <c r="H937" s="158"/>
      <c r="I937" s="325"/>
      <c r="J937" s="158"/>
      <c r="K937" s="325"/>
      <c r="L937" s="158"/>
      <c r="M937" s="158"/>
      <c r="N937" s="158"/>
      <c r="O937" s="346"/>
    </row>
    <row r="938" spans="2:15" x14ac:dyDescent="0.25">
      <c r="B938" s="347"/>
      <c r="C938" s="158"/>
      <c r="D938" s="349" t="s">
        <v>118</v>
      </c>
      <c r="E938" s="325">
        <f>IF(O908&gt;O909,-I921,I921)</f>
        <v>1.2586124446602521E-3</v>
      </c>
      <c r="F938" s="325">
        <f>+K921</f>
        <v>1.7855075355823725E-3</v>
      </c>
      <c r="G938" s="325">
        <f>-SUM(F937:F938)</f>
        <v>-3.5266659895073485E-3</v>
      </c>
      <c r="H938" s="325">
        <f>+SUM(E937:E938)+C937</f>
        <v>5.44512106844669E-10</v>
      </c>
      <c r="I938" s="325"/>
      <c r="J938" s="158"/>
      <c r="K938" s="325"/>
      <c r="L938" s="158"/>
      <c r="M938" s="158"/>
      <c r="N938" s="158"/>
      <c r="O938" s="346"/>
    </row>
    <row r="939" spans="2:15" x14ac:dyDescent="0.25">
      <c r="B939" s="342" t="s">
        <v>146</v>
      </c>
      <c r="C939" s="158">
        <f>-4.52/1000</f>
        <v>-4.5199999999999997E-3</v>
      </c>
      <c r="D939" s="349" t="s">
        <v>119</v>
      </c>
      <c r="E939" s="325">
        <f>IF(O909&gt;O906,-I925,I925)</f>
        <v>7.6805282779763347E-4</v>
      </c>
      <c r="F939" s="325">
        <f>+K925</f>
        <v>9.88812105631264E-3</v>
      </c>
      <c r="G939" s="158"/>
      <c r="H939" s="158"/>
      <c r="I939" s="325"/>
      <c r="J939" s="158"/>
      <c r="K939" s="325"/>
      <c r="L939" s="158"/>
      <c r="M939" s="158"/>
      <c r="N939" s="158"/>
      <c r="O939" s="346"/>
    </row>
    <row r="940" spans="2:15" x14ac:dyDescent="0.25">
      <c r="B940" s="347"/>
      <c r="C940" s="158"/>
      <c r="D940" s="349" t="s">
        <v>167</v>
      </c>
      <c r="E940" s="325">
        <f>IF(O909&gt;O908,-I921,I921)</f>
        <v>-1.2586124446602521E-3</v>
      </c>
      <c r="F940" s="325">
        <f>+K921</f>
        <v>1.7855075355823725E-3</v>
      </c>
      <c r="G940" s="158"/>
      <c r="H940" s="158"/>
      <c r="I940" s="325"/>
      <c r="J940" s="158"/>
      <c r="K940" s="325"/>
      <c r="L940" s="158"/>
      <c r="M940" s="158"/>
      <c r="N940" s="158"/>
      <c r="O940" s="346"/>
    </row>
    <row r="941" spans="2:15" x14ac:dyDescent="0.25">
      <c r="B941" s="347"/>
      <c r="C941" s="158"/>
      <c r="D941" s="349" t="s">
        <v>140</v>
      </c>
      <c r="E941" s="325">
        <f>IF(O909&gt;O910,-I922,I922)</f>
        <v>-1.9939050105984672E-4</v>
      </c>
      <c r="F941" s="325">
        <f>+K922</f>
        <v>2.5291641011370215E-3</v>
      </c>
      <c r="G941" s="158"/>
      <c r="H941" s="158"/>
      <c r="I941" s="325"/>
      <c r="J941" s="158"/>
      <c r="K941" s="325"/>
      <c r="L941" s="158"/>
      <c r="M941" s="158"/>
      <c r="N941" s="158"/>
      <c r="O941" s="346"/>
    </row>
    <row r="942" spans="2:15" x14ac:dyDescent="0.25">
      <c r="B942" s="347"/>
      <c r="C942" s="158"/>
      <c r="D942" s="349" t="s">
        <v>113</v>
      </c>
      <c r="E942" s="325">
        <f>IF(O909&gt;O912,-I926,I926)</f>
        <v>5.2079069470147652E-3</v>
      </c>
      <c r="F942" s="325">
        <f>+K926</f>
        <v>5.0231465067114844E-3</v>
      </c>
      <c r="G942" s="325">
        <f>-SUM(F939:F942)</f>
        <v>-1.9225939199743518E-2</v>
      </c>
      <c r="H942" s="325">
        <f>+SUM(E939:E942)+C939</f>
        <v>-2.0431709076996346E-6</v>
      </c>
      <c r="I942" s="325"/>
      <c r="J942" s="158"/>
      <c r="K942" s="325"/>
      <c r="L942" s="158"/>
      <c r="M942" s="158"/>
      <c r="N942" s="158"/>
      <c r="O942" s="346"/>
    </row>
    <row r="943" spans="2:15" x14ac:dyDescent="0.25">
      <c r="B943" s="342" t="s">
        <v>147</v>
      </c>
      <c r="C943" s="158">
        <f>-0.79/1000</f>
        <v>-7.9000000000000001E-4</v>
      </c>
      <c r="D943" s="349" t="s">
        <v>195</v>
      </c>
      <c r="E943" s="325">
        <f>IF(O910&gt;O909,-I922,I922)</f>
        <v>1.9939050105984672E-4</v>
      </c>
      <c r="F943" s="325">
        <f>+K922</f>
        <v>2.5291641011370215E-3</v>
      </c>
      <c r="G943" s="158"/>
      <c r="H943" s="158"/>
      <c r="I943" s="325"/>
      <c r="J943" s="158"/>
      <c r="K943" s="325"/>
      <c r="L943" s="158"/>
      <c r="M943" s="158"/>
      <c r="N943" s="158"/>
      <c r="O943" s="346"/>
    </row>
    <row r="944" spans="2:15" x14ac:dyDescent="0.25">
      <c r="B944" s="347"/>
      <c r="C944" s="158"/>
      <c r="D944" s="349" t="s">
        <v>121</v>
      </c>
      <c r="E944" s="325">
        <f>IF(O910&gt;O911,-I923,I923)</f>
        <v>5.9314342383916447E-4</v>
      </c>
      <c r="F944" s="325">
        <f>+K923</f>
        <v>2.8606812728869447E-3</v>
      </c>
      <c r="G944" s="325">
        <f>-SUM(F943:F944)</f>
        <v>-5.3898453740239662E-3</v>
      </c>
      <c r="H944" s="325">
        <f>+SUM(E943:E944)+C943</f>
        <v>2.5339248990112039E-6</v>
      </c>
      <c r="I944" s="325"/>
      <c r="J944" s="158"/>
      <c r="K944" s="325"/>
      <c r="L944" s="158"/>
      <c r="M944" s="158"/>
      <c r="N944" s="158"/>
      <c r="O944" s="346"/>
    </row>
    <row r="945" spans="2:15" x14ac:dyDescent="0.25">
      <c r="B945" s="342" t="s">
        <v>148</v>
      </c>
      <c r="C945" s="158">
        <f>-0.76/1000</f>
        <v>-7.6000000000000004E-4</v>
      </c>
      <c r="D945" s="349" t="s">
        <v>169</v>
      </c>
      <c r="E945" s="325">
        <f>IF(O911&gt;O910,-I923,I923)</f>
        <v>-5.9314342383916447E-4</v>
      </c>
      <c r="F945" s="325">
        <f>+K923</f>
        <v>2.8606812728869447E-3</v>
      </c>
      <c r="G945" s="158"/>
      <c r="H945" s="158"/>
      <c r="I945" s="325"/>
      <c r="J945" s="158"/>
      <c r="K945" s="325"/>
      <c r="L945" s="158"/>
      <c r="M945" s="158"/>
      <c r="N945" s="158"/>
      <c r="O945" s="346"/>
    </row>
    <row r="946" spans="2:15" x14ac:dyDescent="0.25">
      <c r="B946" s="347"/>
      <c r="C946" s="158"/>
      <c r="D946" s="349" t="s">
        <v>122</v>
      </c>
      <c r="E946" s="325">
        <f>IF(O911&gt;O912,-I924,I924)</f>
        <v>1.3524821853676031E-3</v>
      </c>
      <c r="F946" s="325">
        <f>+K924</f>
        <v>1.4890669708416434E-3</v>
      </c>
      <c r="G946" s="325">
        <f>-SUM(F945:F946)</f>
        <v>-4.3497482437285882E-3</v>
      </c>
      <c r="H946" s="325">
        <f>+SUM(E945:E946)+C945</f>
        <v>-6.6123847156139906E-7</v>
      </c>
      <c r="I946" s="325"/>
      <c r="J946" s="158"/>
      <c r="K946" s="325"/>
      <c r="L946" s="158"/>
      <c r="M946" s="158"/>
      <c r="N946" s="158"/>
      <c r="O946" s="346"/>
    </row>
    <row r="947" spans="2:15" x14ac:dyDescent="0.25">
      <c r="B947" s="342" t="s">
        <v>142</v>
      </c>
      <c r="C947" s="158">
        <f>-3.71/1000</f>
        <v>-3.7099999999999998E-3</v>
      </c>
      <c r="D947" s="349" t="s">
        <v>168</v>
      </c>
      <c r="E947" s="325">
        <f>IF(O912&gt;O909,-I926,I926)</f>
        <v>-5.2079069470147652E-3</v>
      </c>
      <c r="F947" s="325">
        <f>+K926</f>
        <v>5.0231465067114844E-3</v>
      </c>
      <c r="G947" s="158"/>
      <c r="H947" s="158"/>
      <c r="I947" s="325"/>
      <c r="J947" s="158"/>
      <c r="K947" s="325"/>
      <c r="L947" s="158"/>
      <c r="M947" s="158"/>
      <c r="N947" s="158"/>
      <c r="O947" s="346"/>
    </row>
    <row r="948" spans="2:15" x14ac:dyDescent="0.25">
      <c r="B948" s="347"/>
      <c r="C948" s="158"/>
      <c r="D948" s="349" t="s">
        <v>171</v>
      </c>
      <c r="E948" s="325">
        <f>IF(O912&gt;O911,-I924,I924)</f>
        <v>-1.3524821853676031E-3</v>
      </c>
      <c r="F948" s="325">
        <f>+K924</f>
        <v>1.4890669708416434E-3</v>
      </c>
      <c r="G948" s="158"/>
      <c r="H948" s="158"/>
      <c r="I948" s="325"/>
      <c r="J948" s="158"/>
      <c r="K948" s="325"/>
      <c r="L948" s="158"/>
      <c r="M948" s="158"/>
      <c r="N948" s="158"/>
      <c r="O948" s="346"/>
    </row>
    <row r="949" spans="2:15" x14ac:dyDescent="0.25">
      <c r="B949" s="347"/>
      <c r="C949" s="158"/>
      <c r="D949" s="349" t="s">
        <v>114</v>
      </c>
      <c r="E949" s="325">
        <f>IF(O912&gt;F927,-I927,I927)</f>
        <v>1.0270574641177633E-2</v>
      </c>
      <c r="F949" s="325">
        <f>+K927</f>
        <v>1.4587757470289591E-3</v>
      </c>
      <c r="G949" s="325">
        <f>-SUM(F947:F949)</f>
        <v>-7.9709892245820868E-3</v>
      </c>
      <c r="H949" s="325">
        <f>+SUM(E947:E949)+C947</f>
        <v>1.8550879526436914E-7</v>
      </c>
      <c r="I949" s="325"/>
      <c r="J949" s="158"/>
      <c r="K949" s="325"/>
      <c r="L949" s="158"/>
      <c r="M949" s="158"/>
      <c r="N949" s="158"/>
      <c r="O949" s="346"/>
    </row>
    <row r="950" spans="2:15" x14ac:dyDescent="0.25">
      <c r="B950" s="347"/>
      <c r="C950" s="158"/>
      <c r="D950" s="158"/>
      <c r="E950" s="158"/>
      <c r="F950" s="158"/>
      <c r="G950" s="158"/>
      <c r="H950" s="158"/>
      <c r="I950" s="158"/>
      <c r="J950" s="158"/>
      <c r="K950" s="158"/>
      <c r="L950" s="158"/>
      <c r="M950" s="158"/>
      <c r="N950" s="158"/>
      <c r="O950" s="346"/>
    </row>
    <row r="951" spans="2:15" x14ac:dyDescent="0.25">
      <c r="B951" s="347"/>
      <c r="C951" s="158"/>
      <c r="D951" s="158">
        <v>2</v>
      </c>
      <c r="E951" s="158">
        <v>3</v>
      </c>
      <c r="F951" s="158">
        <v>4</v>
      </c>
      <c r="G951" s="158">
        <v>5</v>
      </c>
      <c r="H951" s="158">
        <v>6</v>
      </c>
      <c r="I951" s="158">
        <v>7</v>
      </c>
      <c r="J951" s="158">
        <v>8</v>
      </c>
      <c r="K951" s="158">
        <v>9</v>
      </c>
      <c r="L951" s="158"/>
      <c r="M951" s="158"/>
      <c r="N951" s="158"/>
      <c r="O951" s="346"/>
    </row>
    <row r="952" spans="2:15" x14ac:dyDescent="0.25">
      <c r="B952" s="347"/>
      <c r="C952" s="158">
        <v>2</v>
      </c>
      <c r="D952" s="324">
        <f>+G931</f>
        <v>-4.8105593132614496E-3</v>
      </c>
      <c r="E952" s="325">
        <f>+F931</f>
        <v>3.0342829954590096E-3</v>
      </c>
      <c r="F952" s="158">
        <v>0</v>
      </c>
      <c r="G952" s="158">
        <v>0</v>
      </c>
      <c r="H952" s="158">
        <v>0</v>
      </c>
      <c r="I952" s="158">
        <v>0</v>
      </c>
      <c r="J952" s="158">
        <v>0</v>
      </c>
      <c r="K952" s="326">
        <v>0</v>
      </c>
      <c r="L952" s="158"/>
      <c r="M952" s="328" t="s">
        <v>196</v>
      </c>
      <c r="N952" s="159" t="s">
        <v>204</v>
      </c>
      <c r="O952" s="353">
        <f>-H931</f>
        <v>5.9781895449598221E-10</v>
      </c>
    </row>
    <row r="953" spans="2:15" x14ac:dyDescent="0.25">
      <c r="B953" s="347"/>
      <c r="C953" s="158">
        <v>3</v>
      </c>
      <c r="D953" s="324">
        <f>+F932</f>
        <v>3.0342829954590096E-3</v>
      </c>
      <c r="E953" s="325">
        <f>+G934</f>
        <v>-1.9644658878500552E-2</v>
      </c>
      <c r="F953" s="325">
        <f>+F933</f>
        <v>6.7222548267289002E-3</v>
      </c>
      <c r="G953" s="158">
        <v>0</v>
      </c>
      <c r="H953" s="325">
        <f>+F934</f>
        <v>9.88812105631264E-3</v>
      </c>
      <c r="I953" s="158">
        <v>0</v>
      </c>
      <c r="J953" s="158">
        <v>0</v>
      </c>
      <c r="K953" s="326">
        <v>0</v>
      </c>
      <c r="L953" s="158"/>
      <c r="M953" s="328" t="s">
        <v>197</v>
      </c>
      <c r="N953" s="159" t="s">
        <v>204</v>
      </c>
      <c r="O953" s="353">
        <f>-H934</f>
        <v>1.449917961648256E-8</v>
      </c>
    </row>
    <row r="954" spans="2:15" x14ac:dyDescent="0.25">
      <c r="B954" s="347"/>
      <c r="C954" s="158">
        <v>4</v>
      </c>
      <c r="D954" s="157">
        <v>0</v>
      </c>
      <c r="E954" s="325">
        <f>+F935</f>
        <v>6.7222548267289002E-3</v>
      </c>
      <c r="F954" s="325">
        <f>+G936</f>
        <v>-8.4634132806538764E-3</v>
      </c>
      <c r="G954" s="325">
        <f>+F936</f>
        <v>1.741158453924976E-3</v>
      </c>
      <c r="H954" s="158">
        <v>0</v>
      </c>
      <c r="I954" s="158">
        <v>0</v>
      </c>
      <c r="J954" s="158">
        <v>0</v>
      </c>
      <c r="K954" s="326">
        <v>0</v>
      </c>
      <c r="L954" s="158"/>
      <c r="M954" s="328" t="s">
        <v>198</v>
      </c>
      <c r="N954" s="159" t="s">
        <v>204</v>
      </c>
      <c r="O954" s="353">
        <f>-H936</f>
        <v>7.7470300205266518E-10</v>
      </c>
    </row>
    <row r="955" spans="2:15" x14ac:dyDescent="0.25">
      <c r="B955" s="347"/>
      <c r="C955" s="158">
        <v>5</v>
      </c>
      <c r="D955" s="157">
        <v>0</v>
      </c>
      <c r="E955" s="158">
        <v>0</v>
      </c>
      <c r="F955" s="325">
        <f>+F937</f>
        <v>1.741158453924976E-3</v>
      </c>
      <c r="G955" s="325">
        <f>+G938</f>
        <v>-3.5266659895073485E-3</v>
      </c>
      <c r="H955" s="325">
        <f>+F938</f>
        <v>1.7855075355823725E-3</v>
      </c>
      <c r="I955" s="158">
        <v>0</v>
      </c>
      <c r="J955" s="158">
        <v>0</v>
      </c>
      <c r="K955" s="326">
        <v>0</v>
      </c>
      <c r="L955" s="158"/>
      <c r="M955" s="328" t="s">
        <v>199</v>
      </c>
      <c r="N955" s="159" t="s">
        <v>204</v>
      </c>
      <c r="O955" s="353">
        <f>-H938</f>
        <v>-5.44512106844669E-10</v>
      </c>
    </row>
    <row r="956" spans="2:15" x14ac:dyDescent="0.25">
      <c r="B956" s="347"/>
      <c r="C956" s="158">
        <v>6</v>
      </c>
      <c r="D956" s="157">
        <v>0</v>
      </c>
      <c r="E956" s="325">
        <f>+F939</f>
        <v>9.88812105631264E-3</v>
      </c>
      <c r="F956" s="158">
        <v>0</v>
      </c>
      <c r="G956" s="325">
        <f>+F940</f>
        <v>1.7855075355823725E-3</v>
      </c>
      <c r="H956" s="325">
        <f>+G942</f>
        <v>-1.9225939199743518E-2</v>
      </c>
      <c r="I956" s="325">
        <f>+F941</f>
        <v>2.5291641011370215E-3</v>
      </c>
      <c r="J956" s="158">
        <v>0</v>
      </c>
      <c r="K956" s="327">
        <f>+F942</f>
        <v>5.0231465067114844E-3</v>
      </c>
      <c r="L956" s="158"/>
      <c r="M956" s="328" t="s">
        <v>200</v>
      </c>
      <c r="N956" s="159" t="s">
        <v>204</v>
      </c>
      <c r="O956" s="353">
        <f>-H942</f>
        <v>2.0431709076996346E-6</v>
      </c>
    </row>
    <row r="957" spans="2:15" x14ac:dyDescent="0.25">
      <c r="B957" s="347"/>
      <c r="C957" s="158">
        <v>7</v>
      </c>
      <c r="D957" s="157">
        <v>0</v>
      </c>
      <c r="E957" s="158">
        <v>0</v>
      </c>
      <c r="F957" s="158">
        <v>0</v>
      </c>
      <c r="G957" s="158">
        <v>0</v>
      </c>
      <c r="H957" s="325">
        <f>+F943</f>
        <v>2.5291641011370215E-3</v>
      </c>
      <c r="I957" s="325">
        <f>+G944</f>
        <v>-5.3898453740239662E-3</v>
      </c>
      <c r="J957" s="325">
        <f>+F944</f>
        <v>2.8606812728869447E-3</v>
      </c>
      <c r="K957" s="326">
        <v>0</v>
      </c>
      <c r="L957" s="158"/>
      <c r="M957" s="328" t="s">
        <v>201</v>
      </c>
      <c r="N957" s="159" t="s">
        <v>204</v>
      </c>
      <c r="O957" s="353">
        <f>-H944</f>
        <v>-2.5339248990112039E-6</v>
      </c>
    </row>
    <row r="958" spans="2:15" x14ac:dyDescent="0.25">
      <c r="B958" s="347"/>
      <c r="C958" s="158">
        <v>8</v>
      </c>
      <c r="D958" s="157">
        <v>0</v>
      </c>
      <c r="E958" s="158">
        <v>0</v>
      </c>
      <c r="F958" s="158">
        <v>0</v>
      </c>
      <c r="G958" s="158">
        <v>0</v>
      </c>
      <c r="H958" s="158">
        <v>0</v>
      </c>
      <c r="I958" s="325">
        <f>+F945</f>
        <v>2.8606812728869447E-3</v>
      </c>
      <c r="J958" s="325">
        <f>+G946</f>
        <v>-4.3497482437285882E-3</v>
      </c>
      <c r="K958" s="327">
        <f>+F946</f>
        <v>1.4890669708416434E-3</v>
      </c>
      <c r="L958" s="158"/>
      <c r="M958" s="328" t="s">
        <v>202</v>
      </c>
      <c r="N958" s="159" t="s">
        <v>204</v>
      </c>
      <c r="O958" s="353">
        <f>-H946</f>
        <v>6.6123847156139906E-7</v>
      </c>
    </row>
    <row r="959" spans="2:15" x14ac:dyDescent="0.25">
      <c r="B959" s="347"/>
      <c r="C959" s="158">
        <v>9</v>
      </c>
      <c r="D959" s="157">
        <v>0</v>
      </c>
      <c r="E959" s="158">
        <v>0</v>
      </c>
      <c r="F959" s="158">
        <v>0</v>
      </c>
      <c r="G959" s="158">
        <v>0</v>
      </c>
      <c r="H959" s="325">
        <f>+F947</f>
        <v>5.0231465067114844E-3</v>
      </c>
      <c r="I959" s="158">
        <v>0</v>
      </c>
      <c r="J959" s="325">
        <f>+F948</f>
        <v>1.4890669708416434E-3</v>
      </c>
      <c r="K959" s="327">
        <f>+G949</f>
        <v>-7.9709892245820868E-3</v>
      </c>
      <c r="L959" s="158"/>
      <c r="M959" s="328" t="s">
        <v>203</v>
      </c>
      <c r="N959" s="159" t="s">
        <v>204</v>
      </c>
      <c r="O959" s="353">
        <f>-H949</f>
        <v>-1.8550879526436914E-7</v>
      </c>
    </row>
    <row r="960" spans="2:15" x14ac:dyDescent="0.25">
      <c r="B960" s="347"/>
      <c r="C960" s="158"/>
      <c r="D960" s="158"/>
      <c r="E960" s="158"/>
      <c r="F960" s="158"/>
      <c r="G960" s="158"/>
      <c r="H960" s="158"/>
      <c r="I960" s="158"/>
      <c r="J960" s="158"/>
      <c r="K960" s="158"/>
      <c r="L960" s="158"/>
      <c r="M960" s="158"/>
      <c r="N960" s="158"/>
      <c r="O960" s="346"/>
    </row>
    <row r="961" spans="2:15" x14ac:dyDescent="0.25">
      <c r="B961" s="347"/>
      <c r="C961" s="158"/>
      <c r="D961" s="329">
        <f t="array" ref="D961:K968">+MINVERSE(D952:K959)</f>
        <v>-391.31614613579529</v>
      </c>
      <c r="E961" s="330">
        <v>-290.82637728378279</v>
      </c>
      <c r="F961" s="330">
        <v>-287.51260009039623</v>
      </c>
      <c r="G961" s="330">
        <v>-274.71878762448802</v>
      </c>
      <c r="H961" s="330">
        <v>-262.24275249776917</v>
      </c>
      <c r="I961" s="330">
        <v>-247.38706656608639</v>
      </c>
      <c r="J961" s="330">
        <v>-234.25296878585345</v>
      </c>
      <c r="K961" s="331">
        <v>-209.02074733986851</v>
      </c>
      <c r="L961" s="158"/>
      <c r="M961" s="159" t="s">
        <v>196</v>
      </c>
      <c r="N961" s="159" t="s">
        <v>204</v>
      </c>
      <c r="O961" s="360">
        <f t="array" ref="O961:O968">+MMULT(D961:K968,O952:O959)</f>
        <v>-2.959223226715768E-5</v>
      </c>
    </row>
    <row r="962" spans="2:15" x14ac:dyDescent="0.25">
      <c r="B962" s="347"/>
      <c r="C962" s="158"/>
      <c r="D962" s="332">
        <v>-290.82637728378273</v>
      </c>
      <c r="E962" s="158">
        <v>-461.07681448247735</v>
      </c>
      <c r="F962" s="158">
        <v>-455.82314441822297</v>
      </c>
      <c r="G962" s="158">
        <v>-435.53980439947657</v>
      </c>
      <c r="H962" s="158">
        <v>-415.76026931285719</v>
      </c>
      <c r="I962" s="158">
        <v>-392.20803030927897</v>
      </c>
      <c r="J962" s="158">
        <v>-371.38520116231336</v>
      </c>
      <c r="K962" s="333">
        <v>-331.38197863728436</v>
      </c>
      <c r="L962" s="158"/>
      <c r="M962" s="159" t="s">
        <v>197</v>
      </c>
      <c r="N962" s="159" t="s">
        <v>204</v>
      </c>
      <c r="O962" s="360">
        <v>-4.6718572325199557E-5</v>
      </c>
    </row>
    <row r="963" spans="2:15" x14ac:dyDescent="0.25">
      <c r="B963" s="347"/>
      <c r="C963" s="158"/>
      <c r="D963" s="332">
        <v>-287.51260009039618</v>
      </c>
      <c r="E963" s="158">
        <v>-455.82314441822291</v>
      </c>
      <c r="F963" s="158">
        <v>-583.27895218730748</v>
      </c>
      <c r="G963" s="158">
        <v>-501.02935525555574</v>
      </c>
      <c r="H963" s="158">
        <v>-420.822703546897</v>
      </c>
      <c r="I963" s="158">
        <v>-396.98368470931234</v>
      </c>
      <c r="J963" s="158">
        <v>-375.90730992342031</v>
      </c>
      <c r="K963" s="333">
        <v>-335.4169949604406</v>
      </c>
      <c r="L963" s="158"/>
      <c r="M963" s="159" t="s">
        <v>198</v>
      </c>
      <c r="N963" s="159" t="s">
        <v>204</v>
      </c>
      <c r="O963" s="360">
        <v>-4.7187427948333692E-5</v>
      </c>
    </row>
    <row r="964" spans="2:15" x14ac:dyDescent="0.25">
      <c r="B964" s="347"/>
      <c r="C964" s="158"/>
      <c r="D964" s="332">
        <v>-274.71878762448802</v>
      </c>
      <c r="E964" s="158">
        <v>-435.53980439947668</v>
      </c>
      <c r="F964" s="158">
        <v>-501.02935525555586</v>
      </c>
      <c r="G964" s="158">
        <v>-753.87104714763404</v>
      </c>
      <c r="H964" s="158">
        <v>-440.36772134126142</v>
      </c>
      <c r="I964" s="158">
        <v>-415.42150452349733</v>
      </c>
      <c r="J964" s="158">
        <v>-393.36624215202846</v>
      </c>
      <c r="K964" s="333">
        <v>-350.99536342720631</v>
      </c>
      <c r="L964" s="158"/>
      <c r="M964" s="159" t="s">
        <v>199</v>
      </c>
      <c r="N964" s="159" t="s">
        <v>204</v>
      </c>
      <c r="O964" s="360">
        <v>-4.855264773533277E-5</v>
      </c>
    </row>
    <row r="965" spans="2:15" x14ac:dyDescent="0.25">
      <c r="B965" s="347"/>
      <c r="C965" s="158"/>
      <c r="D965" s="332">
        <v>-262.24275249776917</v>
      </c>
      <c r="E965" s="158">
        <v>-415.76026931285719</v>
      </c>
      <c r="F965" s="158">
        <v>-420.822703546897</v>
      </c>
      <c r="G965" s="158">
        <v>-440.36772134126136</v>
      </c>
      <c r="H965" s="158">
        <v>-459.42727291782307</v>
      </c>
      <c r="I965" s="158">
        <v>-433.40135910358043</v>
      </c>
      <c r="J965" s="158">
        <v>-410.39152311026822</v>
      </c>
      <c r="K965" s="333">
        <v>-366.18679074617319</v>
      </c>
      <c r="L965" s="158"/>
      <c r="M965" s="159" t="s">
        <v>200</v>
      </c>
      <c r="N965" s="159" t="s">
        <v>204</v>
      </c>
      <c r="O965" s="360">
        <v>-5.0188919788080228E-5</v>
      </c>
    </row>
    <row r="966" spans="2:15" x14ac:dyDescent="0.25">
      <c r="B966" s="350"/>
      <c r="C966" s="142"/>
      <c r="D966" s="334">
        <v>-247.38706656608642</v>
      </c>
      <c r="E966" s="142">
        <v>-392.20803030927902</v>
      </c>
      <c r="F966" s="142">
        <v>-396.9836847093124</v>
      </c>
      <c r="G966" s="142">
        <v>-415.42150452349739</v>
      </c>
      <c r="H966" s="142">
        <v>-433.40135910358049</v>
      </c>
      <c r="I966" s="142">
        <v>-704.71340436624394</v>
      </c>
      <c r="J966" s="142">
        <v>-595.01669753985902</v>
      </c>
      <c r="K966" s="335">
        <v>-384.27579665328551</v>
      </c>
      <c r="L966" s="142"/>
      <c r="M966" s="159" t="s">
        <v>201</v>
      </c>
      <c r="N966" s="159" t="s">
        <v>204</v>
      </c>
      <c r="O966" s="361">
        <v>5.7210047239467251E-4</v>
      </c>
    </row>
    <row r="967" spans="2:15" x14ac:dyDescent="0.25">
      <c r="B967" s="350"/>
      <c r="C967" s="142"/>
      <c r="D967" s="334">
        <v>-234.25296878585345</v>
      </c>
      <c r="E967" s="142">
        <v>-371.38520116231336</v>
      </c>
      <c r="F967" s="142">
        <v>-375.90730992342031</v>
      </c>
      <c r="G967" s="142">
        <v>-393.36624215202835</v>
      </c>
      <c r="H967" s="142">
        <v>-410.39152311026817</v>
      </c>
      <c r="I967" s="142">
        <v>-595.01669753985891</v>
      </c>
      <c r="J967" s="142">
        <v>-758.24612395626195</v>
      </c>
      <c r="K967" s="335">
        <v>-400.26851307336887</v>
      </c>
      <c r="L967" s="142"/>
      <c r="M967" s="159" t="s">
        <v>202</v>
      </c>
      <c r="N967" s="159" t="s">
        <v>204</v>
      </c>
      <c r="O967" s="361">
        <v>2.3649758056487364E-4</v>
      </c>
    </row>
    <row r="968" spans="2:15" x14ac:dyDescent="0.25">
      <c r="B968" s="350"/>
      <c r="C968" s="142"/>
      <c r="D968" s="336">
        <v>-209.02074733986851</v>
      </c>
      <c r="E968" s="337">
        <v>-331.38197863728436</v>
      </c>
      <c r="F968" s="337">
        <v>-335.41699496044066</v>
      </c>
      <c r="G968" s="337">
        <v>-350.99536342720631</v>
      </c>
      <c r="H968" s="337">
        <v>-366.18679074617324</v>
      </c>
      <c r="I968" s="337">
        <v>-384.27579665328551</v>
      </c>
      <c r="J968" s="337">
        <v>-400.26851307336887</v>
      </c>
      <c r="K968" s="338">
        <v>-430.99249343246942</v>
      </c>
      <c r="L968" s="142"/>
      <c r="M968" s="159" t="s">
        <v>203</v>
      </c>
      <c r="N968" s="159" t="s">
        <v>204</v>
      </c>
      <c r="O968" s="361">
        <v>3.5825319293834187E-5</v>
      </c>
    </row>
    <row r="969" spans="2:15" x14ac:dyDescent="0.25">
      <c r="B969" s="350"/>
      <c r="C969" s="142"/>
      <c r="D969" s="142"/>
      <c r="E969" s="142"/>
      <c r="F969" s="142"/>
      <c r="G969" s="142"/>
      <c r="H969" s="142"/>
      <c r="I969" s="142"/>
      <c r="J969" s="142"/>
      <c r="K969" s="142"/>
      <c r="L969" s="142"/>
      <c r="M969" s="142"/>
      <c r="N969" s="159"/>
      <c r="O969" s="345"/>
    </row>
    <row r="970" spans="2:15" x14ac:dyDescent="0.25">
      <c r="B970" s="347"/>
      <c r="C970" s="158"/>
      <c r="D970" s="158"/>
      <c r="E970" s="158"/>
      <c r="F970" s="158"/>
      <c r="G970" s="158"/>
      <c r="H970" s="158"/>
      <c r="I970" s="158"/>
      <c r="J970" s="158"/>
      <c r="K970" s="158"/>
      <c r="L970" s="158"/>
      <c r="M970" s="159" t="s">
        <v>205</v>
      </c>
      <c r="N970" s="159" t="s">
        <v>204</v>
      </c>
      <c r="O970" s="354">
        <f t="shared" ref="O970:O977" si="118">+O905+O961</f>
        <v>336.46446658595852</v>
      </c>
    </row>
    <row r="971" spans="2:15" x14ac:dyDescent="0.25">
      <c r="B971" s="347"/>
      <c r="C971" s="158"/>
      <c r="D971" s="158"/>
      <c r="E971" s="158"/>
      <c r="F971" s="158"/>
      <c r="G971" s="158"/>
      <c r="H971" s="158"/>
      <c r="I971" s="158"/>
      <c r="J971" s="158"/>
      <c r="K971" s="158"/>
      <c r="L971" s="158"/>
      <c r="M971" s="159" t="s">
        <v>206</v>
      </c>
      <c r="N971" s="159" t="s">
        <v>204</v>
      </c>
      <c r="O971" s="354">
        <f t="shared" si="118"/>
        <v>335.29622855465072</v>
      </c>
    </row>
    <row r="972" spans="2:15" x14ac:dyDescent="0.25">
      <c r="B972" s="347"/>
      <c r="C972" s="158"/>
      <c r="D972" s="158"/>
      <c r="E972" s="158"/>
      <c r="F972" s="158"/>
      <c r="G972" s="158"/>
      <c r="H972" s="158"/>
      <c r="I972" s="158"/>
      <c r="J972" s="158"/>
      <c r="K972" s="158"/>
      <c r="L972" s="158"/>
      <c r="M972" s="159" t="s">
        <v>207</v>
      </c>
      <c r="N972" s="159" t="s">
        <v>204</v>
      </c>
      <c r="O972" s="354">
        <f t="shared" si="118"/>
        <v>335.10348120309402</v>
      </c>
    </row>
    <row r="973" spans="2:15" x14ac:dyDescent="0.25">
      <c r="B973" s="347"/>
      <c r="C973" s="158"/>
      <c r="D973" s="158"/>
      <c r="E973" s="158"/>
      <c r="F973" s="158"/>
      <c r="G973" s="158"/>
      <c r="H973" s="158"/>
      <c r="I973" s="158"/>
      <c r="J973" s="158"/>
      <c r="K973" s="158"/>
      <c r="L973" s="158"/>
      <c r="M973" s="159" t="s">
        <v>208</v>
      </c>
      <c r="N973" s="159" t="s">
        <v>204</v>
      </c>
      <c r="O973" s="354">
        <f t="shared" si="118"/>
        <v>334.90493728182673</v>
      </c>
    </row>
    <row r="974" spans="2:15" x14ac:dyDescent="0.25">
      <c r="B974" s="347"/>
      <c r="C974" s="158"/>
      <c r="D974" s="158"/>
      <c r="E974" s="158"/>
      <c r="F974" s="158"/>
      <c r="G974" s="158"/>
      <c r="H974" s="158"/>
      <c r="I974" s="158"/>
      <c r="J974" s="158"/>
      <c r="K974" s="158"/>
      <c r="L974" s="158"/>
      <c r="M974" s="159" t="s">
        <v>209</v>
      </c>
      <c r="N974" s="159" t="s">
        <v>204</v>
      </c>
      <c r="O974" s="354">
        <f t="shared" si="118"/>
        <v>335.25738793701191</v>
      </c>
    </row>
    <row r="975" spans="2:15" x14ac:dyDescent="0.25">
      <c r="B975" s="347"/>
      <c r="C975" s="158"/>
      <c r="D975" s="158"/>
      <c r="E975" s="158"/>
      <c r="F975" s="158"/>
      <c r="G975" s="158"/>
      <c r="H975" s="158"/>
      <c r="I975" s="158"/>
      <c r="J975" s="158"/>
      <c r="K975" s="158"/>
      <c r="L975" s="158"/>
      <c r="M975" s="159" t="s">
        <v>210</v>
      </c>
      <c r="N975" s="159" t="s">
        <v>204</v>
      </c>
      <c r="O975" s="354">
        <f t="shared" si="118"/>
        <v>335.21859196545171</v>
      </c>
    </row>
    <row r="976" spans="2:15" x14ac:dyDescent="0.25">
      <c r="B976" s="347"/>
      <c r="C976" s="158"/>
      <c r="D976" s="158"/>
      <c r="E976" s="158"/>
      <c r="F976" s="158"/>
      <c r="G976" s="158"/>
      <c r="H976" s="158"/>
      <c r="I976" s="158"/>
      <c r="J976" s="158"/>
      <c r="K976" s="158"/>
      <c r="L976" s="158"/>
      <c r="M976" s="159" t="s">
        <v>211</v>
      </c>
      <c r="N976" s="159" t="s">
        <v>204</v>
      </c>
      <c r="O976" s="354">
        <f t="shared" si="118"/>
        <v>335.32192806997114</v>
      </c>
    </row>
    <row r="977" spans="2:15" ht="15.75" thickBot="1" x14ac:dyDescent="0.3">
      <c r="B977" s="355"/>
      <c r="C977" s="356"/>
      <c r="D977" s="356"/>
      <c r="E977" s="356"/>
      <c r="F977" s="356"/>
      <c r="G977" s="356"/>
      <c r="H977" s="356"/>
      <c r="I977" s="356"/>
      <c r="J977" s="356"/>
      <c r="K977" s="356"/>
      <c r="L977" s="356"/>
      <c r="M977" s="351" t="s">
        <v>212</v>
      </c>
      <c r="N977" s="351" t="s">
        <v>204</v>
      </c>
      <c r="O977" s="357">
        <f t="shared" si="118"/>
        <v>335.77586485823093</v>
      </c>
    </row>
    <row r="978" spans="2:15" ht="15.75" thickTop="1" x14ac:dyDescent="0.25"/>
    <row r="979" spans="2:15" ht="15.75" thickBot="1" x14ac:dyDescent="0.3"/>
    <row r="980" spans="2:15" ht="16.5" thickBot="1" x14ac:dyDescent="0.35">
      <c r="B980" s="358">
        <f>+B915+1</f>
        <v>16</v>
      </c>
    </row>
    <row r="981" spans="2:15" ht="15.75" thickTop="1" x14ac:dyDescent="0.25">
      <c r="B981" s="339" t="s">
        <v>174</v>
      </c>
      <c r="C981" s="340" t="s">
        <v>78</v>
      </c>
      <c r="D981" s="340" t="s">
        <v>115</v>
      </c>
      <c r="E981" s="340" t="s">
        <v>154</v>
      </c>
      <c r="F981" s="340" t="s">
        <v>155</v>
      </c>
      <c r="G981" s="340" t="s">
        <v>156</v>
      </c>
      <c r="H981" s="340" t="s">
        <v>157</v>
      </c>
      <c r="I981" s="340" t="s">
        <v>175</v>
      </c>
      <c r="J981" s="340" t="s">
        <v>177</v>
      </c>
      <c r="K981" s="340" t="s">
        <v>176</v>
      </c>
      <c r="L981" s="341"/>
      <c r="M981" s="341"/>
      <c r="N981" s="341"/>
      <c r="O981" s="352"/>
    </row>
    <row r="982" spans="2:15" x14ac:dyDescent="0.25">
      <c r="B982" s="342" t="s">
        <v>178</v>
      </c>
      <c r="C982" s="161">
        <v>310.83</v>
      </c>
      <c r="D982" s="343">
        <f>110/1000</f>
        <v>0.11</v>
      </c>
      <c r="E982" s="158">
        <f>+PI()*D982^2/4</f>
        <v>9.5033177771091243E-3</v>
      </c>
      <c r="F982" s="161">
        <v>339.29610096713299</v>
      </c>
      <c r="G982" s="161">
        <f t="shared" ref="G982:G989" si="119">+O970</f>
        <v>336.46446658595852</v>
      </c>
      <c r="H982" s="164">
        <f>+ABS(F982-G982)</f>
        <v>2.8316343811744673</v>
      </c>
      <c r="I982" s="344">
        <f>-2*E982*SQRT(2*9.81*D982*H982/C982)*LOG10(($B$2/(3.7*D982))+((2.51*$B$3*SQRT(C982))/(SQRT(2*9.81*D982^3*H982))))</f>
        <v>1.0059483535063524E-2</v>
      </c>
      <c r="J982" s="158">
        <f>(H982/I982^2)*2*9.81*E982^2</f>
        <v>49.583287124993014</v>
      </c>
      <c r="K982" s="325">
        <f>0.5*SQRT(2*9.81)*E982/(SQRT(J982*H982))</f>
        <v>1.7762680807137229E-3</v>
      </c>
      <c r="L982" s="158"/>
      <c r="M982" s="158"/>
      <c r="N982" s="158"/>
      <c r="O982" s="346"/>
    </row>
    <row r="983" spans="2:15" x14ac:dyDescent="0.25">
      <c r="B983" s="342" t="s">
        <v>138</v>
      </c>
      <c r="C983" s="161">
        <v>240.22</v>
      </c>
      <c r="D983" s="343">
        <f>110/1000</f>
        <v>0.11</v>
      </c>
      <c r="E983" s="158">
        <f t="shared" ref="E983:E989" si="120">+PI()*D983^2/4</f>
        <v>9.5033177771091243E-3</v>
      </c>
      <c r="F983" s="161">
        <f>+G982</f>
        <v>336.46446658595852</v>
      </c>
      <c r="G983" s="161">
        <f t="shared" si="119"/>
        <v>335.29622855465072</v>
      </c>
      <c r="H983" s="164">
        <f t="shared" ref="H983:H992" si="121">+ABS(F983-G983)</f>
        <v>1.1682380313077942</v>
      </c>
      <c r="I983" s="344">
        <f>-2*E983*SQRT(2*9.81*D983*H983/C983)*LOG10(($B$2/(3.7*D983))+((2.51*$B$3*SQRT(C983))/(SQRT(2*9.81*D983^3*H983))))</f>
        <v>7.0894837185529799E-3</v>
      </c>
      <c r="J983" s="158">
        <f t="shared" ref="J983:J992" si="122">(H983/I983^2)*2*9.81*E983^2</f>
        <v>41.186190869517532</v>
      </c>
      <c r="K983" s="325">
        <f>0.5*SQRT(2*9.81)*E983/(SQRT(J983*H983))</f>
        <v>3.0342633643832819E-3</v>
      </c>
      <c r="L983" s="158"/>
      <c r="M983" s="158"/>
      <c r="N983" s="158"/>
      <c r="O983" s="346"/>
    </row>
    <row r="984" spans="2:15" x14ac:dyDescent="0.25">
      <c r="B984" s="342" t="s">
        <v>139</v>
      </c>
      <c r="C984" s="161">
        <v>237.3</v>
      </c>
      <c r="D984" s="343">
        <f>110/1000</f>
        <v>0.11</v>
      </c>
      <c r="E984" s="158">
        <f t="shared" si="120"/>
        <v>9.5033177771091243E-3</v>
      </c>
      <c r="F984" s="161">
        <f t="shared" ref="F984:F989" si="123">+G983</f>
        <v>335.29622855465072</v>
      </c>
      <c r="G984" s="161">
        <f t="shared" si="119"/>
        <v>335.10348120309402</v>
      </c>
      <c r="H984" s="164">
        <f t="shared" si="121"/>
        <v>0.19274735155670442</v>
      </c>
      <c r="I984" s="344">
        <f t="shared" ref="I984:I992" si="124">-2*E984*SQRT(2*9.81*D984*H984/C984)*LOG10(($B$2/(3.7*D984))+((2.51*$B$3*SQRT(C984))/(SQRT(2*9.81*D984^3*H984))))</f>
        <v>2.5913908944592938E-3</v>
      </c>
      <c r="J984" s="158">
        <f t="shared" si="122"/>
        <v>50.859497961700129</v>
      </c>
      <c r="K984" s="325">
        <f t="shared" ref="K984:K992" si="125">0.5*SQRT(2*9.81)*E984/(SQRT(J984*H984))</f>
        <v>6.7222477339641453E-3</v>
      </c>
      <c r="L984" s="158"/>
      <c r="M984" s="158"/>
      <c r="N984" s="158"/>
      <c r="O984" s="346"/>
    </row>
    <row r="985" spans="2:15" x14ac:dyDescent="0.25">
      <c r="B985" s="342" t="s">
        <v>117</v>
      </c>
      <c r="C985" s="159">
        <v>401.35</v>
      </c>
      <c r="D985" s="343">
        <f>75/1000</f>
        <v>7.4999999999999997E-2</v>
      </c>
      <c r="E985" s="158">
        <f t="shared" si="120"/>
        <v>4.4178646691106467E-3</v>
      </c>
      <c r="F985" s="161">
        <f t="shared" si="123"/>
        <v>335.10348120309402</v>
      </c>
      <c r="G985" s="161">
        <f t="shared" si="119"/>
        <v>334.90493728182673</v>
      </c>
      <c r="H985" s="164">
        <f t="shared" si="121"/>
        <v>0.19854392126728726</v>
      </c>
      <c r="I985" s="344">
        <f t="shared" si="124"/>
        <v>6.9139083133424207E-4</v>
      </c>
      <c r="J985" s="158">
        <f t="shared" si="122"/>
        <v>159.04982015855953</v>
      </c>
      <c r="K985" s="325">
        <f t="shared" si="125"/>
        <v>1.7411533602266925E-3</v>
      </c>
      <c r="L985" s="158"/>
      <c r="M985" s="158"/>
      <c r="N985" s="158"/>
      <c r="O985" s="346"/>
    </row>
    <row r="986" spans="2:15" x14ac:dyDescent="0.25">
      <c r="B986" s="342" t="s">
        <v>118</v>
      </c>
      <c r="C986" s="159">
        <v>249.85</v>
      </c>
      <c r="D986" s="343">
        <f>75/1000</f>
        <v>7.4999999999999997E-2</v>
      </c>
      <c r="E986" s="158">
        <f t="shared" si="120"/>
        <v>4.4178646691106467E-3</v>
      </c>
      <c r="F986" s="161">
        <f t="shared" si="123"/>
        <v>334.90493728182673</v>
      </c>
      <c r="G986" s="161">
        <f t="shared" si="119"/>
        <v>335.25738793701191</v>
      </c>
      <c r="H986" s="164">
        <f t="shared" si="121"/>
        <v>0.35245065518518004</v>
      </c>
      <c r="I986" s="344">
        <f t="shared" si="124"/>
        <v>1.258609120187793E-3</v>
      </c>
      <c r="J986" s="158">
        <f t="shared" si="122"/>
        <v>85.200156543443455</v>
      </c>
      <c r="K986" s="325">
        <f t="shared" si="125"/>
        <v>1.7855111086777682E-3</v>
      </c>
      <c r="L986" s="158"/>
      <c r="M986" s="158"/>
      <c r="N986" s="158"/>
      <c r="O986" s="346"/>
    </row>
    <row r="987" spans="2:15" x14ac:dyDescent="0.25">
      <c r="B987" s="342" t="s">
        <v>140</v>
      </c>
      <c r="C987" s="159">
        <v>298.01</v>
      </c>
      <c r="D987" s="343">
        <f>63/1000</f>
        <v>6.3E-2</v>
      </c>
      <c r="E987" s="158">
        <f t="shared" si="120"/>
        <v>3.1172453105244723E-3</v>
      </c>
      <c r="F987" s="161">
        <f t="shared" si="123"/>
        <v>335.25738793701191</v>
      </c>
      <c r="G987" s="161">
        <f t="shared" si="119"/>
        <v>335.21859196545171</v>
      </c>
      <c r="H987" s="164">
        <f t="shared" si="121"/>
        <v>3.8795971560205089E-2</v>
      </c>
      <c r="I987" s="344">
        <f t="shared" si="124"/>
        <v>1.975376491099777E-4</v>
      </c>
      <c r="J987" s="158">
        <f t="shared" si="122"/>
        <v>189.55176557762175</v>
      </c>
      <c r="K987" s="325">
        <f t="shared" si="125"/>
        <v>2.5458525868263301E-3</v>
      </c>
      <c r="L987" s="158"/>
      <c r="M987" s="158"/>
      <c r="N987" s="158"/>
      <c r="O987" s="346"/>
    </row>
    <row r="988" spans="2:15" x14ac:dyDescent="0.25">
      <c r="B988" s="342" t="s">
        <v>121</v>
      </c>
      <c r="C988" s="159">
        <v>119.71</v>
      </c>
      <c r="D988" s="343">
        <f>63/1000</f>
        <v>6.3E-2</v>
      </c>
      <c r="E988" s="158">
        <f t="shared" si="120"/>
        <v>3.1172453105244723E-3</v>
      </c>
      <c r="F988" s="161">
        <f t="shared" si="123"/>
        <v>335.21859196545171</v>
      </c>
      <c r="G988" s="161">
        <f t="shared" si="119"/>
        <v>335.32192806997114</v>
      </c>
      <c r="H988" s="164">
        <f t="shared" si="121"/>
        <v>0.10333610451942832</v>
      </c>
      <c r="I988" s="344">
        <f t="shared" si="124"/>
        <v>5.9203995291544679E-4</v>
      </c>
      <c r="J988" s="158">
        <f t="shared" si="122"/>
        <v>56.207079306949858</v>
      </c>
      <c r="K988" s="325">
        <f t="shared" si="125"/>
        <v>2.864632626073769E-3</v>
      </c>
      <c r="L988" s="158"/>
      <c r="M988" s="158"/>
      <c r="N988" s="158"/>
      <c r="O988" s="346"/>
    </row>
    <row r="989" spans="2:15" x14ac:dyDescent="0.25">
      <c r="B989" s="342" t="s">
        <v>122</v>
      </c>
      <c r="C989" s="159">
        <v>283.68</v>
      </c>
      <c r="D989" s="343">
        <f>75/1000</f>
        <v>7.4999999999999997E-2</v>
      </c>
      <c r="E989" s="158">
        <f t="shared" si="120"/>
        <v>4.4178646691106467E-3</v>
      </c>
      <c r="F989" s="161">
        <f t="shared" si="123"/>
        <v>335.32192806997114</v>
      </c>
      <c r="G989" s="161">
        <f t="shared" si="119"/>
        <v>335.77586485823093</v>
      </c>
      <c r="H989" s="164">
        <f t="shared" si="121"/>
        <v>0.45393678825979578</v>
      </c>
      <c r="I989" s="344">
        <f t="shared" si="124"/>
        <v>1.3521425060966338E-3</v>
      </c>
      <c r="J989" s="158">
        <f t="shared" si="122"/>
        <v>95.076737079164232</v>
      </c>
      <c r="K989" s="325">
        <f t="shared" si="125"/>
        <v>1.4893510958653342E-3</v>
      </c>
      <c r="L989" s="158"/>
      <c r="M989" s="158"/>
      <c r="N989" s="158"/>
      <c r="O989" s="346"/>
    </row>
    <row r="990" spans="2:15" x14ac:dyDescent="0.25">
      <c r="B990" s="342" t="s">
        <v>112</v>
      </c>
      <c r="C990" s="159">
        <v>401.36</v>
      </c>
      <c r="D990" s="343">
        <f>110/1000</f>
        <v>0.11</v>
      </c>
      <c r="E990" s="158">
        <f>+PI()*D990^2/4</f>
        <v>9.5033177771091243E-3</v>
      </c>
      <c r="F990" s="161">
        <f>+G983</f>
        <v>335.29622855465072</v>
      </c>
      <c r="G990" s="161">
        <f>+G986</f>
        <v>335.25738793701191</v>
      </c>
      <c r="H990" s="164">
        <f t="shared" si="121"/>
        <v>3.8840617638811636E-2</v>
      </c>
      <c r="I990" s="344">
        <f t="shared" si="124"/>
        <v>7.6809245947315349E-4</v>
      </c>
      <c r="J990" s="158">
        <f t="shared" si="122"/>
        <v>116.65641628391366</v>
      </c>
      <c r="K990" s="325">
        <f t="shared" si="125"/>
        <v>9.8877477517972587E-3</v>
      </c>
      <c r="L990" s="158"/>
      <c r="M990" s="158"/>
      <c r="N990" s="158"/>
      <c r="O990" s="346"/>
    </row>
    <row r="991" spans="2:15" x14ac:dyDescent="0.25">
      <c r="B991" s="342" t="s">
        <v>113</v>
      </c>
      <c r="C991" s="159">
        <v>184.94</v>
      </c>
      <c r="D991" s="343">
        <f>110/1000</f>
        <v>0.11</v>
      </c>
      <c r="E991" s="158">
        <f>+PI()*D991^2/4</f>
        <v>9.5033177771091243E-3</v>
      </c>
      <c r="F991" s="161">
        <f>+G990</f>
        <v>335.25738793701191</v>
      </c>
      <c r="G991" s="161">
        <f>+G989</f>
        <v>335.77586485823093</v>
      </c>
      <c r="H991" s="164">
        <f t="shared" si="121"/>
        <v>0.518476921219019</v>
      </c>
      <c r="I991" s="344">
        <f t="shared" si="124"/>
        <v>5.2083916005697247E-3</v>
      </c>
      <c r="J991" s="158">
        <f t="shared" si="122"/>
        <v>33.866606077647823</v>
      </c>
      <c r="K991" s="325">
        <f t="shared" si="125"/>
        <v>5.0227805591847707E-3</v>
      </c>
      <c r="L991" s="158"/>
      <c r="M991" s="158"/>
      <c r="N991" s="158"/>
      <c r="O991" s="346"/>
    </row>
    <row r="992" spans="2:15" x14ac:dyDescent="0.25">
      <c r="B992" s="342" t="s">
        <v>170</v>
      </c>
      <c r="C992" s="159">
        <v>372.26</v>
      </c>
      <c r="D992" s="343">
        <f>110/1000</f>
        <v>0.11</v>
      </c>
      <c r="E992" s="158">
        <f>+PI()*D992^2/4</f>
        <v>9.5033177771091243E-3</v>
      </c>
      <c r="F992" s="161">
        <f>+F982</f>
        <v>339.29610096713299</v>
      </c>
      <c r="G992" s="161">
        <f>+G991</f>
        <v>335.77586485823093</v>
      </c>
      <c r="H992" s="164">
        <f t="shared" si="121"/>
        <v>3.5202361089020542</v>
      </c>
      <c r="I992" s="344">
        <f t="shared" si="124"/>
        <v>1.0270516513505393E-2</v>
      </c>
      <c r="J992" s="158">
        <f t="shared" si="122"/>
        <v>59.133928166792785</v>
      </c>
      <c r="K992" s="325">
        <f t="shared" si="125"/>
        <v>1.4587823367206924E-3</v>
      </c>
      <c r="L992" s="158"/>
      <c r="M992" s="158"/>
      <c r="N992" s="158"/>
      <c r="O992" s="346"/>
    </row>
    <row r="993" spans="2:15" x14ac:dyDescent="0.25">
      <c r="B993" s="347"/>
      <c r="C993" s="158"/>
      <c r="D993" s="158"/>
      <c r="E993" s="158"/>
      <c r="F993" s="158"/>
      <c r="G993" s="158"/>
      <c r="H993" s="158"/>
      <c r="I993" s="158"/>
      <c r="J993" s="158"/>
      <c r="K993" s="158"/>
      <c r="L993" s="158"/>
      <c r="M993" s="158"/>
      <c r="N993" s="158"/>
      <c r="O993" s="346"/>
    </row>
    <row r="994" spans="2:15" x14ac:dyDescent="0.25">
      <c r="B994" s="348" t="s">
        <v>151</v>
      </c>
      <c r="C994" s="159" t="s">
        <v>189</v>
      </c>
      <c r="D994" s="159" t="s">
        <v>174</v>
      </c>
      <c r="E994" s="159" t="s">
        <v>175</v>
      </c>
      <c r="F994" s="159" t="s">
        <v>176</v>
      </c>
      <c r="G994" s="159" t="s">
        <v>190</v>
      </c>
      <c r="H994" s="159" t="s">
        <v>95</v>
      </c>
      <c r="I994" s="158"/>
      <c r="J994" s="158"/>
      <c r="K994" s="158"/>
      <c r="L994" s="158"/>
      <c r="M994" s="158"/>
      <c r="N994" s="158"/>
      <c r="O994" s="346"/>
    </row>
    <row r="995" spans="2:15" x14ac:dyDescent="0.25">
      <c r="B995" s="342" t="s">
        <v>127</v>
      </c>
      <c r="C995" s="158">
        <f>-2.97/1000</f>
        <v>-2.97E-3</v>
      </c>
      <c r="D995" s="349" t="s">
        <v>191</v>
      </c>
      <c r="E995" s="325">
        <f>IF(O970&gt;F982,-I982,I982)</f>
        <v>1.0059483535063524E-2</v>
      </c>
      <c r="F995" s="325">
        <f>+K982</f>
        <v>1.7762680807137229E-3</v>
      </c>
      <c r="G995" s="158"/>
      <c r="H995" s="158"/>
      <c r="I995" s="325"/>
      <c r="J995" s="158"/>
      <c r="K995" s="325"/>
      <c r="L995" s="158"/>
      <c r="M995" s="158"/>
      <c r="N995" s="158"/>
      <c r="O995" s="346"/>
    </row>
    <row r="996" spans="2:15" x14ac:dyDescent="0.25">
      <c r="B996" s="347"/>
      <c r="C996" s="158"/>
      <c r="D996" s="349" t="s">
        <v>138</v>
      </c>
      <c r="E996" s="325">
        <f>IF(O970&gt;O971,-I983,I983)</f>
        <v>-7.0894837185529799E-3</v>
      </c>
      <c r="F996" s="325">
        <f>+K983</f>
        <v>3.0342633643832819E-3</v>
      </c>
      <c r="G996" s="325">
        <f>-SUM(F995:F996)</f>
        <v>-4.8105314450970051E-3</v>
      </c>
      <c r="H996" s="325">
        <f>+SUM(E995:E996)+C995</f>
        <v>-1.8348945583432363E-10</v>
      </c>
      <c r="I996" s="325"/>
      <c r="J996" s="158"/>
      <c r="K996" s="325"/>
      <c r="L996" s="158"/>
      <c r="M996" s="158"/>
      <c r="N996" s="158"/>
      <c r="O996" s="346"/>
    </row>
    <row r="997" spans="2:15" x14ac:dyDescent="0.25">
      <c r="B997" s="342" t="s">
        <v>128</v>
      </c>
      <c r="C997" s="158">
        <f>-3.73/1000</f>
        <v>-3.7299999999999998E-3</v>
      </c>
      <c r="D997" s="349" t="s">
        <v>192</v>
      </c>
      <c r="E997" s="325">
        <f>IF(O971&gt;O970,-I983,I983)</f>
        <v>7.0894837185529799E-3</v>
      </c>
      <c r="F997" s="325">
        <f>+K983</f>
        <v>3.0342633643832819E-3</v>
      </c>
      <c r="G997" s="158"/>
      <c r="H997" s="158"/>
      <c r="I997" s="325"/>
      <c r="J997" s="359"/>
      <c r="K997" s="325"/>
      <c r="L997" s="158"/>
      <c r="M997" s="158"/>
      <c r="N997" s="158"/>
      <c r="O997" s="346"/>
    </row>
    <row r="998" spans="2:15" x14ac:dyDescent="0.25">
      <c r="B998" s="347"/>
      <c r="C998" s="158"/>
      <c r="D998" s="349" t="s">
        <v>139</v>
      </c>
      <c r="E998" s="325">
        <f>IF(O971&gt;O972,-I984,I984)</f>
        <v>-2.5913908944592938E-3</v>
      </c>
      <c r="F998" s="325">
        <f>+K984</f>
        <v>6.7222477339641453E-3</v>
      </c>
      <c r="G998" s="158"/>
      <c r="H998" s="158"/>
      <c r="I998" s="325"/>
      <c r="J998" s="158"/>
      <c r="K998" s="325"/>
      <c r="L998" s="158"/>
      <c r="M998" s="158"/>
      <c r="N998" s="158"/>
      <c r="O998" s="346"/>
    </row>
    <row r="999" spans="2:15" x14ac:dyDescent="0.25">
      <c r="B999" s="347"/>
      <c r="C999" s="158"/>
      <c r="D999" s="349" t="s">
        <v>112</v>
      </c>
      <c r="E999" s="325">
        <f>IF(O971&gt;O974,-I990,I990)</f>
        <v>-7.6809245947315349E-4</v>
      </c>
      <c r="F999" s="325">
        <f>+K990</f>
        <v>9.8877477517972587E-3</v>
      </c>
      <c r="G999" s="325">
        <f>-SUM(F997:F999)</f>
        <v>-1.9644258850144685E-2</v>
      </c>
      <c r="H999" s="325">
        <f>+SUM(E997:E999)+C997</f>
        <v>3.6462053255165161E-10</v>
      </c>
      <c r="I999" s="325"/>
      <c r="J999" s="158"/>
      <c r="K999" s="325"/>
      <c r="L999" s="158"/>
      <c r="M999" s="158"/>
      <c r="N999" s="158"/>
      <c r="O999" s="346"/>
    </row>
    <row r="1000" spans="2:15" x14ac:dyDescent="0.25">
      <c r="B1000" s="342" t="s">
        <v>141</v>
      </c>
      <c r="C1000" s="158">
        <f>-1.9/1000</f>
        <v>-1.9E-3</v>
      </c>
      <c r="D1000" s="349" t="s">
        <v>193</v>
      </c>
      <c r="E1000" s="325">
        <f>IF(O972&gt;O971,-I984,I984)</f>
        <v>2.5913908944592938E-3</v>
      </c>
      <c r="F1000" s="325">
        <f>+K984</f>
        <v>6.7222477339641453E-3</v>
      </c>
      <c r="G1000" s="158"/>
      <c r="H1000" s="158"/>
      <c r="I1000" s="325"/>
      <c r="J1000" s="158"/>
      <c r="K1000" s="325"/>
      <c r="L1000" s="158"/>
      <c r="M1000" s="158"/>
      <c r="N1000" s="158"/>
      <c r="O1000" s="346"/>
    </row>
    <row r="1001" spans="2:15" x14ac:dyDescent="0.25">
      <c r="B1001" s="347"/>
      <c r="C1001" s="158"/>
      <c r="D1001" s="349" t="s">
        <v>117</v>
      </c>
      <c r="E1001" s="325">
        <f>IF(O972&gt;O973,-I985,I985)</f>
        <v>-6.9139083133424207E-4</v>
      </c>
      <c r="F1001" s="325">
        <f>+K985</f>
        <v>1.7411533602266925E-3</v>
      </c>
      <c r="G1001" s="325">
        <f>-SUM(F1000:F1001)</f>
        <v>-8.463401094190838E-3</v>
      </c>
      <c r="H1001" s="325">
        <f>+SUM(E1000:E1001)+C1000</f>
        <v>6.3125051843679336E-11</v>
      </c>
      <c r="I1001" s="325"/>
      <c r="J1001" s="158"/>
      <c r="K1001" s="325"/>
      <c r="L1001" s="158"/>
      <c r="M1001" s="158"/>
      <c r="N1001" s="158"/>
      <c r="O1001" s="346"/>
    </row>
    <row r="1002" spans="2:15" x14ac:dyDescent="0.25">
      <c r="B1002" s="342" t="s">
        <v>145</v>
      </c>
      <c r="C1002" s="158">
        <f>-1.95/1000</f>
        <v>-1.9499999999999999E-3</v>
      </c>
      <c r="D1002" s="349" t="s">
        <v>194</v>
      </c>
      <c r="E1002" s="325">
        <f>IF(O973&gt;O972,-I985,I985)</f>
        <v>6.9139083133424207E-4</v>
      </c>
      <c r="F1002" s="325">
        <f>+K985</f>
        <v>1.7411533602266925E-3</v>
      </c>
      <c r="G1002" s="158"/>
      <c r="H1002" s="158"/>
      <c r="I1002" s="325"/>
      <c r="J1002" s="158"/>
      <c r="K1002" s="325"/>
      <c r="L1002" s="158"/>
      <c r="M1002" s="158"/>
      <c r="N1002" s="158"/>
      <c r="O1002" s="346"/>
    </row>
    <row r="1003" spans="2:15" x14ac:dyDescent="0.25">
      <c r="B1003" s="347"/>
      <c r="C1003" s="158"/>
      <c r="D1003" s="349" t="s">
        <v>118</v>
      </c>
      <c r="E1003" s="325">
        <f>IF(O973&gt;O974,-I986,I986)</f>
        <v>1.258609120187793E-3</v>
      </c>
      <c r="F1003" s="325">
        <f>+K986</f>
        <v>1.7855111086777682E-3</v>
      </c>
      <c r="G1003" s="325">
        <f>-SUM(F1002:F1003)</f>
        <v>-3.5266644689044609E-3</v>
      </c>
      <c r="H1003" s="325">
        <f>+SUM(E1002:E1003)+C1002</f>
        <v>-4.8477964698090403E-11</v>
      </c>
      <c r="I1003" s="325"/>
      <c r="J1003" s="158"/>
      <c r="K1003" s="325"/>
      <c r="L1003" s="158"/>
      <c r="M1003" s="158"/>
      <c r="N1003" s="158"/>
      <c r="O1003" s="346"/>
    </row>
    <row r="1004" spans="2:15" x14ac:dyDescent="0.25">
      <c r="B1004" s="342" t="s">
        <v>146</v>
      </c>
      <c r="C1004" s="158">
        <f>-4.52/1000</f>
        <v>-4.5199999999999997E-3</v>
      </c>
      <c r="D1004" s="349" t="s">
        <v>119</v>
      </c>
      <c r="E1004" s="325">
        <f>IF(O974&gt;O971,-I990,I990)</f>
        <v>7.6809245947315349E-4</v>
      </c>
      <c r="F1004" s="325">
        <f>+K990</f>
        <v>9.8877477517972587E-3</v>
      </c>
      <c r="G1004" s="158"/>
      <c r="H1004" s="158"/>
      <c r="I1004" s="325"/>
      <c r="J1004" s="158"/>
      <c r="K1004" s="325"/>
      <c r="L1004" s="158"/>
      <c r="M1004" s="158"/>
      <c r="N1004" s="158"/>
      <c r="O1004" s="346"/>
    </row>
    <row r="1005" spans="2:15" x14ac:dyDescent="0.25">
      <c r="B1005" s="347"/>
      <c r="C1005" s="158"/>
      <c r="D1005" s="349" t="s">
        <v>167</v>
      </c>
      <c r="E1005" s="325">
        <f>IF(O974&gt;O973,-I986,I986)</f>
        <v>-1.258609120187793E-3</v>
      </c>
      <c r="F1005" s="325">
        <f>+K986</f>
        <v>1.7855111086777682E-3</v>
      </c>
      <c r="G1005" s="158"/>
      <c r="H1005" s="158"/>
      <c r="I1005" s="325"/>
      <c r="J1005" s="158"/>
      <c r="K1005" s="325"/>
      <c r="L1005" s="158"/>
      <c r="M1005" s="158"/>
      <c r="N1005" s="158"/>
      <c r="O1005" s="346"/>
    </row>
    <row r="1006" spans="2:15" x14ac:dyDescent="0.25">
      <c r="B1006" s="347"/>
      <c r="C1006" s="158"/>
      <c r="D1006" s="349" t="s">
        <v>140</v>
      </c>
      <c r="E1006" s="325">
        <f>IF(O974&gt;O975,-I987,I987)</f>
        <v>-1.975376491099777E-4</v>
      </c>
      <c r="F1006" s="325">
        <f>+K987</f>
        <v>2.5458525868263301E-3</v>
      </c>
      <c r="G1006" s="158"/>
      <c r="H1006" s="158"/>
      <c r="I1006" s="325"/>
      <c r="J1006" s="158"/>
      <c r="K1006" s="325"/>
      <c r="L1006" s="158"/>
      <c r="M1006" s="158"/>
      <c r="N1006" s="158"/>
      <c r="O1006" s="346"/>
    </row>
    <row r="1007" spans="2:15" x14ac:dyDescent="0.25">
      <c r="B1007" s="347"/>
      <c r="C1007" s="158"/>
      <c r="D1007" s="349" t="s">
        <v>113</v>
      </c>
      <c r="E1007" s="325">
        <f>IF(O974&gt;O977,-I991,I991)</f>
        <v>5.2083916005697247E-3</v>
      </c>
      <c r="F1007" s="325">
        <f>+K991</f>
        <v>5.0227805591847707E-3</v>
      </c>
      <c r="G1007" s="325">
        <f>-SUM(F1004:F1007)</f>
        <v>-1.9241892006486128E-2</v>
      </c>
      <c r="H1007" s="325">
        <f>+SUM(E1004:E1007)+C1004</f>
        <v>3.372907451081042E-7</v>
      </c>
      <c r="I1007" s="325"/>
      <c r="J1007" s="158"/>
      <c r="K1007" s="325"/>
      <c r="L1007" s="158"/>
      <c r="M1007" s="158"/>
      <c r="N1007" s="158"/>
      <c r="O1007" s="346"/>
    </row>
    <row r="1008" spans="2:15" x14ac:dyDescent="0.25">
      <c r="B1008" s="342" t="s">
        <v>147</v>
      </c>
      <c r="C1008" s="158">
        <f>-0.79/1000</f>
        <v>-7.9000000000000001E-4</v>
      </c>
      <c r="D1008" s="349" t="s">
        <v>195</v>
      </c>
      <c r="E1008" s="325">
        <f>IF(O975&gt;O974,-I987,I987)</f>
        <v>1.975376491099777E-4</v>
      </c>
      <c r="F1008" s="325">
        <f>+K987</f>
        <v>2.5458525868263301E-3</v>
      </c>
      <c r="G1008" s="158"/>
      <c r="H1008" s="158"/>
      <c r="I1008" s="325"/>
      <c r="J1008" s="158"/>
      <c r="K1008" s="325"/>
      <c r="L1008" s="158"/>
      <c r="M1008" s="158"/>
      <c r="N1008" s="158"/>
      <c r="O1008" s="346"/>
    </row>
    <row r="1009" spans="2:15" x14ac:dyDescent="0.25">
      <c r="B1009" s="347"/>
      <c r="C1009" s="158"/>
      <c r="D1009" s="349" t="s">
        <v>121</v>
      </c>
      <c r="E1009" s="325">
        <f>IF(O975&gt;O976,-I988,I988)</f>
        <v>5.9203995291544679E-4</v>
      </c>
      <c r="F1009" s="325">
        <f>+K988</f>
        <v>2.864632626073769E-3</v>
      </c>
      <c r="G1009" s="325">
        <f>-SUM(F1008:F1009)</f>
        <v>-5.4104852129000991E-3</v>
      </c>
      <c r="H1009" s="325">
        <f>+SUM(E1008:E1009)+C1008</f>
        <v>-4.2239797457552589E-7</v>
      </c>
      <c r="I1009" s="325"/>
      <c r="J1009" s="158"/>
      <c r="K1009" s="325"/>
      <c r="L1009" s="158"/>
      <c r="M1009" s="158"/>
      <c r="N1009" s="158"/>
      <c r="O1009" s="346"/>
    </row>
    <row r="1010" spans="2:15" x14ac:dyDescent="0.25">
      <c r="B1010" s="342" t="s">
        <v>148</v>
      </c>
      <c r="C1010" s="158">
        <f>-0.76/1000</f>
        <v>-7.6000000000000004E-4</v>
      </c>
      <c r="D1010" s="349" t="s">
        <v>169</v>
      </c>
      <c r="E1010" s="325">
        <f>IF(O976&gt;O975,-I988,I988)</f>
        <v>-5.9203995291544679E-4</v>
      </c>
      <c r="F1010" s="325">
        <f>+K988</f>
        <v>2.864632626073769E-3</v>
      </c>
      <c r="G1010" s="158"/>
      <c r="H1010" s="158"/>
      <c r="I1010" s="325"/>
      <c r="J1010" s="158"/>
      <c r="K1010" s="325"/>
      <c r="L1010" s="158"/>
      <c r="M1010" s="158"/>
      <c r="N1010" s="158"/>
      <c r="O1010" s="346"/>
    </row>
    <row r="1011" spans="2:15" x14ac:dyDescent="0.25">
      <c r="B1011" s="347"/>
      <c r="C1011" s="158"/>
      <c r="D1011" s="349" t="s">
        <v>122</v>
      </c>
      <c r="E1011" s="325">
        <f>IF(O976&gt;O977,-I989,I989)</f>
        <v>1.3521425060966338E-3</v>
      </c>
      <c r="F1011" s="325">
        <f>+K989</f>
        <v>1.4893510958653342E-3</v>
      </c>
      <c r="G1011" s="325">
        <f>-SUM(F1010:F1011)</f>
        <v>-4.3539837219391028E-3</v>
      </c>
      <c r="H1011" s="325">
        <f>+SUM(E1010:E1011)+C1010</f>
        <v>1.0255318118692659E-7</v>
      </c>
      <c r="I1011" s="325"/>
      <c r="J1011" s="158"/>
      <c r="K1011" s="325"/>
      <c r="L1011" s="158"/>
      <c r="M1011" s="158"/>
      <c r="N1011" s="158"/>
      <c r="O1011" s="346"/>
    </row>
    <row r="1012" spans="2:15" x14ac:dyDescent="0.25">
      <c r="B1012" s="342" t="s">
        <v>142</v>
      </c>
      <c r="C1012" s="158">
        <f>-3.71/1000</f>
        <v>-3.7099999999999998E-3</v>
      </c>
      <c r="D1012" s="349" t="s">
        <v>168</v>
      </c>
      <c r="E1012" s="325">
        <f>IF(O977&gt;O974,-I991,I991)</f>
        <v>-5.2083916005697247E-3</v>
      </c>
      <c r="F1012" s="325">
        <f>+K991</f>
        <v>5.0227805591847707E-3</v>
      </c>
      <c r="G1012" s="158"/>
      <c r="H1012" s="158"/>
      <c r="I1012" s="325"/>
      <c r="J1012" s="158"/>
      <c r="K1012" s="325"/>
      <c r="L1012" s="158"/>
      <c r="M1012" s="158"/>
      <c r="N1012" s="158"/>
      <c r="O1012" s="346"/>
    </row>
    <row r="1013" spans="2:15" x14ac:dyDescent="0.25">
      <c r="B1013" s="347"/>
      <c r="C1013" s="158"/>
      <c r="D1013" s="349" t="s">
        <v>171</v>
      </c>
      <c r="E1013" s="325">
        <f>IF(O977&gt;O976,-I989,I989)</f>
        <v>-1.3521425060966338E-3</v>
      </c>
      <c r="F1013" s="325">
        <f>+K989</f>
        <v>1.4893510958653342E-3</v>
      </c>
      <c r="G1013" s="158"/>
      <c r="H1013" s="158"/>
      <c r="I1013" s="325"/>
      <c r="J1013" s="158"/>
      <c r="K1013" s="325"/>
      <c r="L1013" s="158"/>
      <c r="M1013" s="158"/>
      <c r="N1013" s="158"/>
      <c r="O1013" s="346"/>
    </row>
    <row r="1014" spans="2:15" x14ac:dyDescent="0.25">
      <c r="B1014" s="347"/>
      <c r="C1014" s="158"/>
      <c r="D1014" s="349" t="s">
        <v>114</v>
      </c>
      <c r="E1014" s="325">
        <f>IF(O977&gt;F992,-I992,I992)</f>
        <v>1.0270516513505393E-2</v>
      </c>
      <c r="F1014" s="325">
        <f>+K992</f>
        <v>1.4587823367206924E-3</v>
      </c>
      <c r="G1014" s="325">
        <f>-SUM(F1012:F1014)</f>
        <v>-7.970913991770797E-3</v>
      </c>
      <c r="H1014" s="325">
        <f>+SUM(E1012:E1014)+C1012</f>
        <v>-1.7593160965383159E-8</v>
      </c>
      <c r="I1014" s="325"/>
      <c r="J1014" s="158"/>
      <c r="K1014" s="325"/>
      <c r="L1014" s="158"/>
      <c r="M1014" s="158"/>
      <c r="N1014" s="158"/>
      <c r="O1014" s="346"/>
    </row>
    <row r="1015" spans="2:15" x14ac:dyDescent="0.25">
      <c r="B1015" s="347"/>
      <c r="C1015" s="158"/>
      <c r="D1015" s="158"/>
      <c r="E1015" s="158"/>
      <c r="F1015" s="158"/>
      <c r="G1015" s="158"/>
      <c r="H1015" s="158"/>
      <c r="I1015" s="158"/>
      <c r="J1015" s="158"/>
      <c r="K1015" s="158"/>
      <c r="L1015" s="158"/>
      <c r="M1015" s="158"/>
      <c r="N1015" s="158"/>
      <c r="O1015" s="346"/>
    </row>
    <row r="1016" spans="2:15" x14ac:dyDescent="0.25">
      <c r="B1016" s="347"/>
      <c r="C1016" s="158"/>
      <c r="D1016" s="158">
        <v>2</v>
      </c>
      <c r="E1016" s="158">
        <v>3</v>
      </c>
      <c r="F1016" s="158">
        <v>4</v>
      </c>
      <c r="G1016" s="158">
        <v>5</v>
      </c>
      <c r="H1016" s="158">
        <v>6</v>
      </c>
      <c r="I1016" s="158">
        <v>7</v>
      </c>
      <c r="J1016" s="158">
        <v>8</v>
      </c>
      <c r="K1016" s="158">
        <v>9</v>
      </c>
      <c r="L1016" s="158"/>
      <c r="M1016" s="158"/>
      <c r="N1016" s="158"/>
      <c r="O1016" s="346"/>
    </row>
    <row r="1017" spans="2:15" x14ac:dyDescent="0.25">
      <c r="B1017" s="347"/>
      <c r="C1017" s="158">
        <v>2</v>
      </c>
      <c r="D1017" s="324">
        <f>+G996</f>
        <v>-4.8105314450970051E-3</v>
      </c>
      <c r="E1017" s="325">
        <f>+F996</f>
        <v>3.0342633643832819E-3</v>
      </c>
      <c r="F1017" s="158">
        <v>0</v>
      </c>
      <c r="G1017" s="158">
        <v>0</v>
      </c>
      <c r="H1017" s="158">
        <v>0</v>
      </c>
      <c r="I1017" s="158">
        <v>0</v>
      </c>
      <c r="J1017" s="158">
        <v>0</v>
      </c>
      <c r="K1017" s="326">
        <v>0</v>
      </c>
      <c r="L1017" s="158"/>
      <c r="M1017" s="328" t="s">
        <v>196</v>
      </c>
      <c r="N1017" s="159" t="s">
        <v>204</v>
      </c>
      <c r="O1017" s="353">
        <f>-H996</f>
        <v>1.8348945583432363E-10</v>
      </c>
    </row>
    <row r="1018" spans="2:15" x14ac:dyDescent="0.25">
      <c r="B1018" s="347"/>
      <c r="C1018" s="158">
        <v>3</v>
      </c>
      <c r="D1018" s="324">
        <f>+F997</f>
        <v>3.0342633643832819E-3</v>
      </c>
      <c r="E1018" s="325">
        <f>+G999</f>
        <v>-1.9644258850144685E-2</v>
      </c>
      <c r="F1018" s="325">
        <f>+F998</f>
        <v>6.7222477339641453E-3</v>
      </c>
      <c r="G1018" s="158">
        <v>0</v>
      </c>
      <c r="H1018" s="325">
        <f>+F999</f>
        <v>9.8877477517972587E-3</v>
      </c>
      <c r="I1018" s="158">
        <v>0</v>
      </c>
      <c r="J1018" s="158">
        <v>0</v>
      </c>
      <c r="K1018" s="326">
        <v>0</v>
      </c>
      <c r="L1018" s="158"/>
      <c r="M1018" s="328" t="s">
        <v>197</v>
      </c>
      <c r="N1018" s="159" t="s">
        <v>204</v>
      </c>
      <c r="O1018" s="353">
        <f>-H999</f>
        <v>-3.6462053255165161E-10</v>
      </c>
    </row>
    <row r="1019" spans="2:15" x14ac:dyDescent="0.25">
      <c r="B1019" s="347"/>
      <c r="C1019" s="158">
        <v>4</v>
      </c>
      <c r="D1019" s="157">
        <v>0</v>
      </c>
      <c r="E1019" s="325">
        <f>+F1000</f>
        <v>6.7222477339641453E-3</v>
      </c>
      <c r="F1019" s="325">
        <f>+G1001</f>
        <v>-8.463401094190838E-3</v>
      </c>
      <c r="G1019" s="325">
        <f>+F1001</f>
        <v>1.7411533602266925E-3</v>
      </c>
      <c r="H1019" s="158">
        <v>0</v>
      </c>
      <c r="I1019" s="158">
        <v>0</v>
      </c>
      <c r="J1019" s="158">
        <v>0</v>
      </c>
      <c r="K1019" s="326">
        <v>0</v>
      </c>
      <c r="L1019" s="158"/>
      <c r="M1019" s="328" t="s">
        <v>198</v>
      </c>
      <c r="N1019" s="159" t="s">
        <v>204</v>
      </c>
      <c r="O1019" s="353">
        <f>-H1001</f>
        <v>-6.3125051843679336E-11</v>
      </c>
    </row>
    <row r="1020" spans="2:15" x14ac:dyDescent="0.25">
      <c r="B1020" s="347"/>
      <c r="C1020" s="158">
        <v>5</v>
      </c>
      <c r="D1020" s="157">
        <v>0</v>
      </c>
      <c r="E1020" s="158">
        <v>0</v>
      </c>
      <c r="F1020" s="325">
        <f>+F1002</f>
        <v>1.7411533602266925E-3</v>
      </c>
      <c r="G1020" s="325">
        <f>+G1003</f>
        <v>-3.5266644689044609E-3</v>
      </c>
      <c r="H1020" s="325">
        <f>+F1003</f>
        <v>1.7855111086777682E-3</v>
      </c>
      <c r="I1020" s="158">
        <v>0</v>
      </c>
      <c r="J1020" s="158">
        <v>0</v>
      </c>
      <c r="K1020" s="326">
        <v>0</v>
      </c>
      <c r="L1020" s="158"/>
      <c r="M1020" s="328" t="s">
        <v>199</v>
      </c>
      <c r="N1020" s="159" t="s">
        <v>204</v>
      </c>
      <c r="O1020" s="353">
        <f>-H1003</f>
        <v>4.8477964698090403E-11</v>
      </c>
    </row>
    <row r="1021" spans="2:15" x14ac:dyDescent="0.25">
      <c r="B1021" s="347"/>
      <c r="C1021" s="158">
        <v>6</v>
      </c>
      <c r="D1021" s="157">
        <v>0</v>
      </c>
      <c r="E1021" s="325">
        <f>+F1004</f>
        <v>9.8877477517972587E-3</v>
      </c>
      <c r="F1021" s="158">
        <v>0</v>
      </c>
      <c r="G1021" s="325">
        <f>+F1005</f>
        <v>1.7855111086777682E-3</v>
      </c>
      <c r="H1021" s="325">
        <f>+G1007</f>
        <v>-1.9241892006486128E-2</v>
      </c>
      <c r="I1021" s="325">
        <f>+F1006</f>
        <v>2.5458525868263301E-3</v>
      </c>
      <c r="J1021" s="158">
        <v>0</v>
      </c>
      <c r="K1021" s="327">
        <f>+F1007</f>
        <v>5.0227805591847707E-3</v>
      </c>
      <c r="L1021" s="158"/>
      <c r="M1021" s="328" t="s">
        <v>200</v>
      </c>
      <c r="N1021" s="159" t="s">
        <v>204</v>
      </c>
      <c r="O1021" s="353">
        <f>-H1007</f>
        <v>-3.372907451081042E-7</v>
      </c>
    </row>
    <row r="1022" spans="2:15" x14ac:dyDescent="0.25">
      <c r="B1022" s="347"/>
      <c r="C1022" s="158">
        <v>7</v>
      </c>
      <c r="D1022" s="157">
        <v>0</v>
      </c>
      <c r="E1022" s="158">
        <v>0</v>
      </c>
      <c r="F1022" s="158">
        <v>0</v>
      </c>
      <c r="G1022" s="158">
        <v>0</v>
      </c>
      <c r="H1022" s="325">
        <f>+F1008</f>
        <v>2.5458525868263301E-3</v>
      </c>
      <c r="I1022" s="325">
        <f>+G1009</f>
        <v>-5.4104852129000991E-3</v>
      </c>
      <c r="J1022" s="325">
        <f>+F1009</f>
        <v>2.864632626073769E-3</v>
      </c>
      <c r="K1022" s="326">
        <v>0</v>
      </c>
      <c r="L1022" s="158"/>
      <c r="M1022" s="328" t="s">
        <v>201</v>
      </c>
      <c r="N1022" s="159" t="s">
        <v>204</v>
      </c>
      <c r="O1022" s="353">
        <f>-H1009</f>
        <v>4.2239797457552589E-7</v>
      </c>
    </row>
    <row r="1023" spans="2:15" x14ac:dyDescent="0.25">
      <c r="B1023" s="347"/>
      <c r="C1023" s="158">
        <v>8</v>
      </c>
      <c r="D1023" s="157">
        <v>0</v>
      </c>
      <c r="E1023" s="158">
        <v>0</v>
      </c>
      <c r="F1023" s="158">
        <v>0</v>
      </c>
      <c r="G1023" s="158">
        <v>0</v>
      </c>
      <c r="H1023" s="158">
        <v>0</v>
      </c>
      <c r="I1023" s="325">
        <f>+F1010</f>
        <v>2.864632626073769E-3</v>
      </c>
      <c r="J1023" s="325">
        <f>+G1011</f>
        <v>-4.3539837219391028E-3</v>
      </c>
      <c r="K1023" s="327">
        <f>+F1011</f>
        <v>1.4893510958653342E-3</v>
      </c>
      <c r="L1023" s="158"/>
      <c r="M1023" s="328" t="s">
        <v>202</v>
      </c>
      <c r="N1023" s="159" t="s">
        <v>204</v>
      </c>
      <c r="O1023" s="353">
        <f>-H1011</f>
        <v>-1.0255318118692659E-7</v>
      </c>
    </row>
    <row r="1024" spans="2:15" x14ac:dyDescent="0.25">
      <c r="B1024" s="347"/>
      <c r="C1024" s="158">
        <v>9</v>
      </c>
      <c r="D1024" s="157">
        <v>0</v>
      </c>
      <c r="E1024" s="158">
        <v>0</v>
      </c>
      <c r="F1024" s="158">
        <v>0</v>
      </c>
      <c r="G1024" s="158">
        <v>0</v>
      </c>
      <c r="H1024" s="325">
        <f>+F1012</f>
        <v>5.0227805591847707E-3</v>
      </c>
      <c r="I1024" s="158">
        <v>0</v>
      </c>
      <c r="J1024" s="325">
        <f>+F1013</f>
        <v>1.4893510958653342E-3</v>
      </c>
      <c r="K1024" s="327">
        <f>+G1014</f>
        <v>-7.970913991770797E-3</v>
      </c>
      <c r="L1024" s="158"/>
      <c r="M1024" s="328" t="s">
        <v>203</v>
      </c>
      <c r="N1024" s="159" t="s">
        <v>204</v>
      </c>
      <c r="O1024" s="353">
        <f>-H1014</f>
        <v>1.7593160965383159E-8</v>
      </c>
    </row>
    <row r="1025" spans="2:15" x14ac:dyDescent="0.25">
      <c r="B1025" s="347"/>
      <c r="C1025" s="158"/>
      <c r="D1025" s="158"/>
      <c r="E1025" s="158"/>
      <c r="F1025" s="158"/>
      <c r="G1025" s="158"/>
      <c r="H1025" s="158"/>
      <c r="I1025" s="158"/>
      <c r="J1025" s="158"/>
      <c r="K1025" s="158"/>
      <c r="L1025" s="158"/>
      <c r="M1025" s="158"/>
      <c r="N1025" s="158"/>
      <c r="O1025" s="346"/>
    </row>
    <row r="1026" spans="2:15" x14ac:dyDescent="0.25">
      <c r="B1026" s="347"/>
      <c r="C1026" s="158"/>
      <c r="D1026" s="329">
        <f t="array" ref="D1026:K1033">+MINVERSE(D1017:K1024)</f>
        <v>-391.31412977200972</v>
      </c>
      <c r="E1026" s="330">
        <v>-290.82146808254316</v>
      </c>
      <c r="F1026" s="330">
        <v>-287.50749918110557</v>
      </c>
      <c r="G1026" s="330">
        <v>-274.71292263948709</v>
      </c>
      <c r="H1026" s="330">
        <v>-262.23620388380596</v>
      </c>
      <c r="I1026" s="330">
        <v>-247.44731584605213</v>
      </c>
      <c r="J1026" s="330">
        <v>-234.30415447711815</v>
      </c>
      <c r="K1026" s="331">
        <v>-209.0244679265634</v>
      </c>
      <c r="L1026" s="158"/>
      <c r="M1026" s="159" t="s">
        <v>196</v>
      </c>
      <c r="N1026" s="159" t="s">
        <v>204</v>
      </c>
      <c r="O1026" s="360">
        <f t="array" ref="O1026:O1033">+MMULT(D1026:K1033,O1017:O1024)</f>
        <v>4.3189037360357019E-6</v>
      </c>
    </row>
    <row r="1027" spans="2:15" x14ac:dyDescent="0.25">
      <c r="B1027" s="347"/>
      <c r="C1027" s="158"/>
      <c r="D1027" s="332">
        <v>-290.82146808254316</v>
      </c>
      <c r="E1027" s="158">
        <v>-461.06934340048588</v>
      </c>
      <c r="F1027" s="158">
        <v>-455.81536584680066</v>
      </c>
      <c r="G1027" s="158">
        <v>-435.53080073533863</v>
      </c>
      <c r="H1027" s="158">
        <v>-415.75016843744498</v>
      </c>
      <c r="I1027" s="158">
        <v>-392.30381510545806</v>
      </c>
      <c r="J1027" s="158">
        <v>-371.46660242464918</v>
      </c>
      <c r="K1027" s="333">
        <v>-331.38810149387831</v>
      </c>
      <c r="L1027" s="158"/>
      <c r="M1027" s="159" t="s">
        <v>197</v>
      </c>
      <c r="N1027" s="159" t="s">
        <v>204</v>
      </c>
      <c r="O1027" s="360">
        <v>6.907677142468883E-6</v>
      </c>
    </row>
    <row r="1028" spans="2:15" x14ac:dyDescent="0.25">
      <c r="B1028" s="347"/>
      <c r="C1028" s="158"/>
      <c r="D1028" s="332">
        <v>-287.50749918110552</v>
      </c>
      <c r="E1028" s="158">
        <v>-455.8153658468006</v>
      </c>
      <c r="F1028" s="158">
        <v>-583.27103603928913</v>
      </c>
      <c r="G1028" s="158">
        <v>-501.02014812840616</v>
      </c>
      <c r="H1028" s="158">
        <v>-420.81263266034739</v>
      </c>
      <c r="I1028" s="158">
        <v>-397.08078016585415</v>
      </c>
      <c r="J1028" s="158">
        <v>-375.98983904015245</v>
      </c>
      <c r="K1028" s="333">
        <v>-335.42331430933797</v>
      </c>
      <c r="L1028" s="158"/>
      <c r="M1028" s="159" t="s">
        <v>198</v>
      </c>
      <c r="N1028" s="159" t="s">
        <v>204</v>
      </c>
      <c r="O1028" s="360">
        <v>6.9938624875288535E-6</v>
      </c>
    </row>
    <row r="1029" spans="2:15" x14ac:dyDescent="0.25">
      <c r="B1029" s="347"/>
      <c r="C1029" s="158"/>
      <c r="D1029" s="332">
        <v>-274.71292263948698</v>
      </c>
      <c r="E1029" s="158">
        <v>-435.53080073533852</v>
      </c>
      <c r="F1029" s="158">
        <v>-501.02014812840622</v>
      </c>
      <c r="G1029" s="158">
        <v>-753.86152739353997</v>
      </c>
      <c r="H1029" s="158">
        <v>-440.35780279185695</v>
      </c>
      <c r="I1029" s="158">
        <v>-415.52369466494991</v>
      </c>
      <c r="J1029" s="158">
        <v>-393.45315834523166</v>
      </c>
      <c r="K1029" s="333">
        <v>-351.00247053096768</v>
      </c>
      <c r="L1029" s="158"/>
      <c r="M1029" s="159" t="s">
        <v>199</v>
      </c>
      <c r="N1029" s="159" t="s">
        <v>204</v>
      </c>
      <c r="O1029" s="360">
        <v>7.2903522744016334E-6</v>
      </c>
    </row>
    <row r="1030" spans="2:15" x14ac:dyDescent="0.25">
      <c r="B1030" s="347"/>
      <c r="C1030" s="158"/>
      <c r="D1030" s="332">
        <v>-262.2362038838059</v>
      </c>
      <c r="E1030" s="158">
        <v>-415.75016843744493</v>
      </c>
      <c r="F1030" s="158">
        <v>-420.81263266034739</v>
      </c>
      <c r="G1030" s="158">
        <v>-440.35780279185695</v>
      </c>
      <c r="H1030" s="158">
        <v>-459.417409021852</v>
      </c>
      <c r="I1030" s="158">
        <v>-433.50842878192441</v>
      </c>
      <c r="J1030" s="158">
        <v>-410.4826335139789</v>
      </c>
      <c r="K1030" s="333">
        <v>-366.1945911920788</v>
      </c>
      <c r="L1030" s="158"/>
      <c r="M1030" s="159" t="s">
        <v>200</v>
      </c>
      <c r="N1030" s="159" t="s">
        <v>204</v>
      </c>
      <c r="O1030" s="360">
        <v>7.6066270657708741E-6</v>
      </c>
    </row>
    <row r="1031" spans="2:15" x14ac:dyDescent="0.25">
      <c r="B1031" s="350"/>
      <c r="C1031" s="142"/>
      <c r="D1031" s="334">
        <v>-247.44731584605213</v>
      </c>
      <c r="E1031" s="142">
        <v>-392.30381510545794</v>
      </c>
      <c r="F1031" s="142">
        <v>-397.08078016585421</v>
      </c>
      <c r="G1031" s="142">
        <v>-415.52369466494997</v>
      </c>
      <c r="H1031" s="142">
        <v>-433.50842878192447</v>
      </c>
      <c r="I1031" s="142">
        <v>-703.43280016295239</v>
      </c>
      <c r="J1031" s="142">
        <v>-594.23473475486685</v>
      </c>
      <c r="K1031" s="335">
        <v>-384.20209588243824</v>
      </c>
      <c r="L1031" s="142"/>
      <c r="M1031" s="159" t="s">
        <v>201</v>
      </c>
      <c r="N1031" s="159" t="s">
        <v>204</v>
      </c>
      <c r="O1031" s="361">
        <v>-9.6626315925052631E-5</v>
      </c>
    </row>
    <row r="1032" spans="2:15" x14ac:dyDescent="0.25">
      <c r="B1032" s="350"/>
      <c r="C1032" s="142"/>
      <c r="D1032" s="334">
        <v>-234.30415447711815</v>
      </c>
      <c r="E1032" s="142">
        <v>-371.46660242464907</v>
      </c>
      <c r="F1032" s="142">
        <v>-375.98983904015239</v>
      </c>
      <c r="G1032" s="142">
        <v>-393.45315834523166</v>
      </c>
      <c r="H1032" s="142">
        <v>-410.48263351397884</v>
      </c>
      <c r="I1032" s="142">
        <v>-594.23473475486685</v>
      </c>
      <c r="J1032" s="142">
        <v>-757.53866351031672</v>
      </c>
      <c r="K1032" s="335">
        <v>-400.20570206249926</v>
      </c>
      <c r="L1032" s="142"/>
      <c r="M1032" s="159" t="s">
        <v>202</v>
      </c>
      <c r="N1032" s="159" t="s">
        <v>204</v>
      </c>
      <c r="O1032" s="361">
        <v>-4.1807326013229848E-5</v>
      </c>
    </row>
    <row r="1033" spans="2:15" x14ac:dyDescent="0.25">
      <c r="B1033" s="350"/>
      <c r="C1033" s="142"/>
      <c r="D1033" s="336">
        <v>-209.02446792656343</v>
      </c>
      <c r="E1033" s="337">
        <v>-331.38810149387825</v>
      </c>
      <c r="F1033" s="337">
        <v>-335.42331430933802</v>
      </c>
      <c r="G1033" s="337">
        <v>-351.00247053096774</v>
      </c>
      <c r="H1033" s="337">
        <v>-366.19459119207892</v>
      </c>
      <c r="I1033" s="337">
        <v>-384.2020958824383</v>
      </c>
      <c r="J1033" s="337">
        <v>-400.20570206249931</v>
      </c>
      <c r="K1033" s="338">
        <v>-430.9871964498937</v>
      </c>
      <c r="L1033" s="142"/>
      <c r="M1033" s="159" t="s">
        <v>203</v>
      </c>
      <c r="N1033" s="159" t="s">
        <v>204</v>
      </c>
      <c r="O1033" s="361">
        <v>-5.2255650072834581E-6</v>
      </c>
    </row>
    <row r="1034" spans="2:15" x14ac:dyDescent="0.25">
      <c r="B1034" s="350"/>
      <c r="C1034" s="142"/>
      <c r="D1034" s="142"/>
      <c r="E1034" s="142"/>
      <c r="F1034" s="142"/>
      <c r="G1034" s="142"/>
      <c r="H1034" s="142"/>
      <c r="I1034" s="142"/>
      <c r="J1034" s="142"/>
      <c r="K1034" s="142"/>
      <c r="L1034" s="142"/>
      <c r="M1034" s="142"/>
      <c r="N1034" s="159"/>
      <c r="O1034" s="345"/>
    </row>
    <row r="1035" spans="2:15" x14ac:dyDescent="0.25">
      <c r="B1035" s="347"/>
      <c r="C1035" s="158"/>
      <c r="D1035" s="158"/>
      <c r="E1035" s="158"/>
      <c r="F1035" s="158"/>
      <c r="G1035" s="158"/>
      <c r="H1035" s="158"/>
      <c r="I1035" s="158"/>
      <c r="J1035" s="158"/>
      <c r="K1035" s="158"/>
      <c r="L1035" s="158"/>
      <c r="M1035" s="159" t="s">
        <v>205</v>
      </c>
      <c r="N1035" s="159" t="s">
        <v>204</v>
      </c>
      <c r="O1035" s="354">
        <f t="shared" ref="O1035:O1042" si="126">+O970+O1026</f>
        <v>336.46447090486225</v>
      </c>
    </row>
    <row r="1036" spans="2:15" x14ac:dyDescent="0.25">
      <c r="B1036" s="347"/>
      <c r="C1036" s="158"/>
      <c r="D1036" s="158"/>
      <c r="E1036" s="158"/>
      <c r="F1036" s="158"/>
      <c r="G1036" s="158"/>
      <c r="H1036" s="158"/>
      <c r="I1036" s="158"/>
      <c r="J1036" s="158"/>
      <c r="K1036" s="158"/>
      <c r="L1036" s="158"/>
      <c r="M1036" s="159" t="s">
        <v>206</v>
      </c>
      <c r="N1036" s="159" t="s">
        <v>204</v>
      </c>
      <c r="O1036" s="354">
        <f t="shared" si="126"/>
        <v>335.29623546232784</v>
      </c>
    </row>
    <row r="1037" spans="2:15" x14ac:dyDescent="0.25">
      <c r="B1037" s="347"/>
      <c r="C1037" s="158"/>
      <c r="D1037" s="158"/>
      <c r="E1037" s="158"/>
      <c r="F1037" s="158"/>
      <c r="G1037" s="158"/>
      <c r="H1037" s="158"/>
      <c r="I1037" s="158"/>
      <c r="J1037" s="158"/>
      <c r="K1037" s="158"/>
      <c r="L1037" s="158"/>
      <c r="M1037" s="159" t="s">
        <v>207</v>
      </c>
      <c r="N1037" s="159" t="s">
        <v>204</v>
      </c>
      <c r="O1037" s="354">
        <f t="shared" si="126"/>
        <v>335.1034881969565</v>
      </c>
    </row>
    <row r="1038" spans="2:15" x14ac:dyDescent="0.25">
      <c r="B1038" s="347"/>
      <c r="C1038" s="158"/>
      <c r="D1038" s="158"/>
      <c r="E1038" s="158"/>
      <c r="F1038" s="158"/>
      <c r="G1038" s="158"/>
      <c r="H1038" s="158"/>
      <c r="I1038" s="158"/>
      <c r="J1038" s="158"/>
      <c r="K1038" s="158"/>
      <c r="L1038" s="158"/>
      <c r="M1038" s="159" t="s">
        <v>208</v>
      </c>
      <c r="N1038" s="159" t="s">
        <v>204</v>
      </c>
      <c r="O1038" s="354">
        <f t="shared" si="126"/>
        <v>334.90494457217903</v>
      </c>
    </row>
    <row r="1039" spans="2:15" x14ac:dyDescent="0.25">
      <c r="B1039" s="347"/>
      <c r="C1039" s="158"/>
      <c r="D1039" s="158"/>
      <c r="E1039" s="158"/>
      <c r="F1039" s="158"/>
      <c r="G1039" s="158"/>
      <c r="H1039" s="158"/>
      <c r="I1039" s="158"/>
      <c r="J1039" s="158"/>
      <c r="K1039" s="158"/>
      <c r="L1039" s="158"/>
      <c r="M1039" s="159" t="s">
        <v>209</v>
      </c>
      <c r="N1039" s="159" t="s">
        <v>204</v>
      </c>
      <c r="O1039" s="354">
        <f t="shared" si="126"/>
        <v>335.25739554363901</v>
      </c>
    </row>
    <row r="1040" spans="2:15" x14ac:dyDescent="0.25">
      <c r="B1040" s="347"/>
      <c r="C1040" s="158"/>
      <c r="D1040" s="158"/>
      <c r="E1040" s="158"/>
      <c r="F1040" s="158"/>
      <c r="G1040" s="158"/>
      <c r="H1040" s="158"/>
      <c r="I1040" s="158"/>
      <c r="J1040" s="158"/>
      <c r="K1040" s="158"/>
      <c r="L1040" s="158"/>
      <c r="M1040" s="159" t="s">
        <v>210</v>
      </c>
      <c r="N1040" s="159" t="s">
        <v>204</v>
      </c>
      <c r="O1040" s="354">
        <f t="shared" si="126"/>
        <v>335.21849533913576</v>
      </c>
    </row>
    <row r="1041" spans="2:15" x14ac:dyDescent="0.25">
      <c r="B1041" s="347"/>
      <c r="C1041" s="158"/>
      <c r="D1041" s="158"/>
      <c r="E1041" s="158"/>
      <c r="F1041" s="158"/>
      <c r="G1041" s="158"/>
      <c r="H1041" s="158"/>
      <c r="I1041" s="158"/>
      <c r="J1041" s="158"/>
      <c r="K1041" s="158"/>
      <c r="L1041" s="158"/>
      <c r="M1041" s="159" t="s">
        <v>211</v>
      </c>
      <c r="N1041" s="159" t="s">
        <v>204</v>
      </c>
      <c r="O1041" s="354">
        <f t="shared" si="126"/>
        <v>335.32188626264514</v>
      </c>
    </row>
    <row r="1042" spans="2:15" ht="15.75" thickBot="1" x14ac:dyDescent="0.3">
      <c r="B1042" s="355"/>
      <c r="C1042" s="356"/>
      <c r="D1042" s="356"/>
      <c r="E1042" s="356"/>
      <c r="F1042" s="356"/>
      <c r="G1042" s="356"/>
      <c r="H1042" s="356"/>
      <c r="I1042" s="356"/>
      <c r="J1042" s="356"/>
      <c r="K1042" s="356"/>
      <c r="L1042" s="356"/>
      <c r="M1042" s="351" t="s">
        <v>212</v>
      </c>
      <c r="N1042" s="351" t="s">
        <v>204</v>
      </c>
      <c r="O1042" s="357">
        <f t="shared" si="126"/>
        <v>335.77585963266591</v>
      </c>
    </row>
    <row r="1043" spans="2:15" ht="15.75" thickTop="1" x14ac:dyDescent="0.25"/>
    <row r="1044" spans="2:15" ht="15.75" thickBot="1" x14ac:dyDescent="0.3"/>
    <row r="1045" spans="2:15" ht="16.5" thickBot="1" x14ac:dyDescent="0.35">
      <c r="B1045" s="545" t="s">
        <v>213</v>
      </c>
      <c r="C1045" s="546"/>
      <c r="D1045" s="547"/>
    </row>
    <row r="1046" spans="2:15" ht="15.75" thickTop="1" x14ac:dyDescent="0.25">
      <c r="B1046" s="339" t="s">
        <v>174</v>
      </c>
      <c r="C1046" s="340" t="s">
        <v>78</v>
      </c>
      <c r="D1046" s="340" t="s">
        <v>115</v>
      </c>
      <c r="E1046" s="340" t="s">
        <v>154</v>
      </c>
      <c r="F1046" s="340" t="s">
        <v>155</v>
      </c>
      <c r="G1046" s="340" t="s">
        <v>156</v>
      </c>
      <c r="H1046" s="340" t="s">
        <v>157</v>
      </c>
      <c r="I1046" s="364" t="s">
        <v>175</v>
      </c>
      <c r="J1046" s="159"/>
      <c r="K1046" s="159"/>
      <c r="L1046" s="158"/>
      <c r="M1046" s="158"/>
      <c r="N1046" s="158"/>
      <c r="O1046" s="158"/>
    </row>
    <row r="1047" spans="2:15" x14ac:dyDescent="0.25">
      <c r="B1047" s="342" t="s">
        <v>178</v>
      </c>
      <c r="C1047" s="161">
        <v>310.83</v>
      </c>
      <c r="D1047" s="343">
        <f>110/1000</f>
        <v>0.11</v>
      </c>
      <c r="E1047" s="158">
        <f>+PI()*D1047^2/4</f>
        <v>9.5033177771091243E-3</v>
      </c>
      <c r="F1047" s="161">
        <v>339.29610096713299</v>
      </c>
      <c r="G1047" s="161">
        <f t="shared" ref="G1047:G1054" si="127">+O1035</f>
        <v>336.46447090486225</v>
      </c>
      <c r="H1047" s="164">
        <f>+ABS(F1047-G1047)</f>
        <v>2.8316300622707331</v>
      </c>
      <c r="I1047" s="365">
        <f>-2*E1047*SQRT(2*9.81*D1047*H1047/C1047)*LOG10(($B$2/(3.7*D1047))+((2.51*$B$3*SQRT(C1047))/(SQRT(2*9.81*D1047^3*H1047))))</f>
        <v>1.0059475000216931E-2</v>
      </c>
      <c r="J1047" s="466"/>
      <c r="K1047" s="325"/>
      <c r="L1047" s="158"/>
      <c r="M1047" s="158"/>
      <c r="N1047" s="158"/>
      <c r="O1047" s="158"/>
    </row>
    <row r="1048" spans="2:15" x14ac:dyDescent="0.25">
      <c r="B1048" s="342" t="s">
        <v>138</v>
      </c>
      <c r="C1048" s="161">
        <v>240.22</v>
      </c>
      <c r="D1048" s="343">
        <f>110/1000</f>
        <v>0.11</v>
      </c>
      <c r="E1048" s="158">
        <f t="shared" ref="E1048:E1054" si="128">+PI()*D1048^2/4</f>
        <v>9.5033177771091243E-3</v>
      </c>
      <c r="F1048" s="161">
        <f>+G1047</f>
        <v>336.46447090486225</v>
      </c>
      <c r="G1048" s="161">
        <f t="shared" si="127"/>
        <v>335.29623546232784</v>
      </c>
      <c r="H1048" s="164">
        <f t="shared" ref="H1048:H1057" si="129">+ABS(F1048-G1048)</f>
        <v>1.1682354425344101</v>
      </c>
      <c r="I1048" s="365">
        <f>-2*E1048*SQRT(2*9.81*D1048*H1048/C1048)*LOG10(($B$2/(3.7*D1048))+((2.51*$B$3*SQRT(C1048))/(SQRT(2*9.81*D1048^3*H1048))))</f>
        <v>7.0894749416541628E-3</v>
      </c>
      <c r="J1048" s="466"/>
      <c r="K1048" s="325"/>
      <c r="L1048" s="158"/>
      <c r="M1048" s="158"/>
      <c r="N1048" s="158"/>
      <c r="O1048" s="158"/>
    </row>
    <row r="1049" spans="2:15" x14ac:dyDescent="0.25">
      <c r="B1049" s="342" t="s">
        <v>139</v>
      </c>
      <c r="C1049" s="161">
        <v>237.3</v>
      </c>
      <c r="D1049" s="343">
        <f>110/1000</f>
        <v>0.11</v>
      </c>
      <c r="E1049" s="158">
        <f t="shared" si="128"/>
        <v>9.5033177771091243E-3</v>
      </c>
      <c r="F1049" s="161">
        <f t="shared" ref="F1049:F1054" si="130">+G1048</f>
        <v>335.29623546232784</v>
      </c>
      <c r="G1049" s="161">
        <f t="shared" si="127"/>
        <v>335.1034881969565</v>
      </c>
      <c r="H1049" s="164">
        <f t="shared" si="129"/>
        <v>0.19274726537133802</v>
      </c>
      <c r="I1049" s="365">
        <f t="shared" ref="I1049:I1057" si="131">-2*E1049*SQRT(2*9.81*D1049*H1049/C1049)*LOG10(($B$2/(3.7*D1049))+((2.51*$B$3*SQRT(C1049))/(SQRT(2*9.81*D1049^3*H1049))))</f>
        <v>2.5913902383464288E-3</v>
      </c>
      <c r="J1049" s="466"/>
      <c r="K1049" s="325"/>
      <c r="L1049" s="158"/>
      <c r="M1049" s="158"/>
      <c r="N1049" s="158"/>
      <c r="O1049" s="158"/>
    </row>
    <row r="1050" spans="2:15" x14ac:dyDescent="0.25">
      <c r="B1050" s="342" t="s">
        <v>117</v>
      </c>
      <c r="C1050" s="159">
        <v>401.35</v>
      </c>
      <c r="D1050" s="343">
        <f>75/1000</f>
        <v>7.4999999999999997E-2</v>
      </c>
      <c r="E1050" s="158">
        <f t="shared" si="128"/>
        <v>4.4178646691106467E-3</v>
      </c>
      <c r="F1050" s="161">
        <f t="shared" si="130"/>
        <v>335.1034881969565</v>
      </c>
      <c r="G1050" s="161">
        <f t="shared" si="127"/>
        <v>334.90494457217903</v>
      </c>
      <c r="H1050" s="164">
        <f t="shared" si="129"/>
        <v>0.19854362477747145</v>
      </c>
      <c r="I1050" s="365">
        <f t="shared" si="131"/>
        <v>6.9139023812884678E-4</v>
      </c>
      <c r="J1050" s="466"/>
      <c r="K1050" s="325"/>
      <c r="L1050" s="158"/>
      <c r="M1050" s="158"/>
      <c r="N1050" s="158"/>
      <c r="O1050" s="158"/>
    </row>
    <row r="1051" spans="2:15" x14ac:dyDescent="0.25">
      <c r="B1051" s="342" t="s">
        <v>118</v>
      </c>
      <c r="C1051" s="159">
        <v>249.85</v>
      </c>
      <c r="D1051" s="343">
        <f>75/1000</f>
        <v>7.4999999999999997E-2</v>
      </c>
      <c r="E1051" s="158">
        <f t="shared" si="128"/>
        <v>4.4178646691106467E-3</v>
      </c>
      <c r="F1051" s="161">
        <f t="shared" si="130"/>
        <v>334.90494457217903</v>
      </c>
      <c r="G1051" s="161">
        <f t="shared" si="127"/>
        <v>335.25739554363901</v>
      </c>
      <c r="H1051" s="164">
        <f t="shared" si="129"/>
        <v>0.35245097145997306</v>
      </c>
      <c r="I1051" s="365">
        <f t="shared" si="131"/>
        <v>1.2586097627751407E-3</v>
      </c>
      <c r="J1051" s="466"/>
      <c r="K1051" s="325"/>
      <c r="L1051" s="158"/>
      <c r="M1051" s="158"/>
      <c r="N1051" s="158"/>
      <c r="O1051" s="158"/>
    </row>
    <row r="1052" spans="2:15" x14ac:dyDescent="0.25">
      <c r="B1052" s="342" t="s">
        <v>140</v>
      </c>
      <c r="C1052" s="159">
        <v>298.01</v>
      </c>
      <c r="D1052" s="343">
        <f>63/1000</f>
        <v>6.3E-2</v>
      </c>
      <c r="E1052" s="158">
        <f t="shared" si="128"/>
        <v>3.1172453105244723E-3</v>
      </c>
      <c r="F1052" s="161">
        <f t="shared" si="130"/>
        <v>335.25739554363901</v>
      </c>
      <c r="G1052" s="161">
        <f t="shared" si="127"/>
        <v>335.21849533913576</v>
      </c>
      <c r="H1052" s="164">
        <f t="shared" si="129"/>
        <v>3.8900204503249824E-2</v>
      </c>
      <c r="I1052" s="365">
        <f t="shared" si="131"/>
        <v>1.978488786712542E-4</v>
      </c>
      <c r="J1052" s="466"/>
      <c r="K1052" s="325"/>
      <c r="L1052" s="158"/>
      <c r="M1052" s="158"/>
      <c r="N1052" s="158"/>
      <c r="O1052" s="158"/>
    </row>
    <row r="1053" spans="2:15" x14ac:dyDescent="0.25">
      <c r="B1053" s="342" t="s">
        <v>121</v>
      </c>
      <c r="C1053" s="159">
        <v>119.71</v>
      </c>
      <c r="D1053" s="343">
        <f>63/1000</f>
        <v>6.3E-2</v>
      </c>
      <c r="E1053" s="158">
        <f t="shared" si="128"/>
        <v>3.1172453105244723E-3</v>
      </c>
      <c r="F1053" s="161">
        <f t="shared" si="130"/>
        <v>335.21849533913576</v>
      </c>
      <c r="G1053" s="161">
        <f t="shared" si="127"/>
        <v>335.32188626264514</v>
      </c>
      <c r="H1053" s="164">
        <f t="shared" si="129"/>
        <v>0.10339092350938017</v>
      </c>
      <c r="I1053" s="365">
        <f t="shared" si="131"/>
        <v>5.9222030572718691E-4</v>
      </c>
      <c r="J1053" s="466"/>
      <c r="K1053" s="325"/>
      <c r="L1053" s="158"/>
      <c r="M1053" s="158"/>
      <c r="N1053" s="158"/>
      <c r="O1053" s="158"/>
    </row>
    <row r="1054" spans="2:15" x14ac:dyDescent="0.25">
      <c r="B1054" s="342" t="s">
        <v>122</v>
      </c>
      <c r="C1054" s="159">
        <v>283.68</v>
      </c>
      <c r="D1054" s="343">
        <f>75/1000</f>
        <v>7.4999999999999997E-2</v>
      </c>
      <c r="E1054" s="158">
        <f t="shared" si="128"/>
        <v>4.4178646691106467E-3</v>
      </c>
      <c r="F1054" s="161">
        <f t="shared" si="130"/>
        <v>335.32188626264514</v>
      </c>
      <c r="G1054" s="161">
        <f t="shared" si="127"/>
        <v>335.77585963266591</v>
      </c>
      <c r="H1054" s="164">
        <f t="shared" si="129"/>
        <v>0.4539733700207762</v>
      </c>
      <c r="I1054" s="365">
        <f t="shared" si="131"/>
        <v>1.3522044332143215E-3</v>
      </c>
      <c r="J1054" s="466"/>
      <c r="K1054" s="325"/>
      <c r="L1054" s="158"/>
      <c r="M1054" s="158"/>
      <c r="N1054" s="158"/>
      <c r="O1054" s="158"/>
    </row>
    <row r="1055" spans="2:15" x14ac:dyDescent="0.25">
      <c r="B1055" s="342" t="s">
        <v>112</v>
      </c>
      <c r="C1055" s="159">
        <v>401.36</v>
      </c>
      <c r="D1055" s="343">
        <f>110/1000</f>
        <v>0.11</v>
      </c>
      <c r="E1055" s="158">
        <f>+PI()*D1055^2/4</f>
        <v>9.5033177771091243E-3</v>
      </c>
      <c r="F1055" s="161">
        <f>+G1048</f>
        <v>335.29623546232784</v>
      </c>
      <c r="G1055" s="161">
        <f>+G1051</f>
        <v>335.25739554363901</v>
      </c>
      <c r="H1055" s="164">
        <f t="shared" si="129"/>
        <v>3.8839918688836406E-2</v>
      </c>
      <c r="I1055" s="365">
        <f t="shared" si="131"/>
        <v>7.6808447752580963E-4</v>
      </c>
      <c r="J1055" s="466"/>
      <c r="K1055" s="325"/>
      <c r="L1055" s="158"/>
      <c r="M1055" s="158"/>
      <c r="N1055" s="158"/>
      <c r="O1055" s="158"/>
    </row>
    <row r="1056" spans="2:15" x14ac:dyDescent="0.25">
      <c r="B1056" s="342" t="s">
        <v>113</v>
      </c>
      <c r="C1056" s="159">
        <v>184.94</v>
      </c>
      <c r="D1056" s="343">
        <f>110/1000</f>
        <v>0.11</v>
      </c>
      <c r="E1056" s="158">
        <f>+PI()*D1056^2/4</f>
        <v>9.5033177771091243E-3</v>
      </c>
      <c r="F1056" s="161">
        <f>+G1055</f>
        <v>335.25739554363901</v>
      </c>
      <c r="G1056" s="161">
        <f>+G1054</f>
        <v>335.77585963266591</v>
      </c>
      <c r="H1056" s="164">
        <f t="shared" si="129"/>
        <v>0.51846408902690655</v>
      </c>
      <c r="I1056" s="365">
        <f t="shared" si="131"/>
        <v>5.2083192989176392E-3</v>
      </c>
      <c r="J1056" s="466"/>
      <c r="K1056" s="325"/>
      <c r="L1056" s="158"/>
      <c r="M1056" s="158"/>
      <c r="N1056" s="158"/>
      <c r="O1056" s="158"/>
    </row>
    <row r="1057" spans="2:15" ht="15.75" thickBot="1" x14ac:dyDescent="0.3">
      <c r="B1057" s="366" t="s">
        <v>170</v>
      </c>
      <c r="C1057" s="351">
        <v>372.26</v>
      </c>
      <c r="D1057" s="367">
        <f>110/1000</f>
        <v>0.11</v>
      </c>
      <c r="E1057" s="356">
        <f>+PI()*D1057^2/4</f>
        <v>9.5033177771091243E-3</v>
      </c>
      <c r="F1057" s="368">
        <f>+F1047</f>
        <v>339.29610096713299</v>
      </c>
      <c r="G1057" s="368">
        <f>+G1056</f>
        <v>335.77585963266591</v>
      </c>
      <c r="H1057" s="369">
        <f t="shared" si="129"/>
        <v>3.5202413344670731</v>
      </c>
      <c r="I1057" s="370">
        <f t="shared" si="131"/>
        <v>1.0270524992160482E-2</v>
      </c>
      <c r="J1057" s="466"/>
      <c r="K1057" s="325"/>
      <c r="L1057" s="158"/>
      <c r="M1057" s="158"/>
      <c r="N1057" s="158"/>
      <c r="O1057" s="158"/>
    </row>
    <row r="1058" spans="2:15" ht="15.75" thickTop="1" x14ac:dyDescent="0.25"/>
  </sheetData>
  <mergeCells count="1">
    <mergeCell ref="B1045:D1045"/>
  </mergeCells>
  <pageMargins left="0.7" right="0.7" top="0.75" bottom="0.75" header="0.3" footer="0.3"/>
  <pageSetup paperSize="9" orientation="portrait" r:id="rId1"/>
  <ignoredErrors>
    <ignoredError sqref="F15 E43 F80" formula="1"/>
    <ignoredError sqref="B20 B29 B27 B25 B22 B33 B35 B37 B85 B87 B90"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40"/>
  <sheetViews>
    <sheetView tabSelected="1" workbookViewId="0">
      <selection activeCell="W7" sqref="W7"/>
    </sheetView>
  </sheetViews>
  <sheetFormatPr baseColWidth="10" defaultRowHeight="15" x14ac:dyDescent="0.25"/>
  <cols>
    <col min="1" max="1" width="11.42578125" style="4"/>
    <col min="2" max="2" width="14.85546875" style="4" customWidth="1"/>
    <col min="3" max="3" width="13.42578125" style="4" customWidth="1"/>
    <col min="4" max="6" width="11.42578125" style="4"/>
    <col min="7" max="7" width="11" style="4" hidden="1" customWidth="1"/>
    <col min="8" max="8" width="15.140625" style="4" hidden="1" customWidth="1"/>
    <col min="9" max="9" width="15" style="4" hidden="1" customWidth="1"/>
    <col min="10" max="10" width="9.85546875" style="4" hidden="1" customWidth="1"/>
    <col min="11" max="11" width="13.28515625" style="4" hidden="1" customWidth="1"/>
    <col min="12" max="12" width="12.85546875" style="4" hidden="1" customWidth="1"/>
    <col min="13" max="13" width="15.28515625" style="4" hidden="1" customWidth="1"/>
    <col min="14" max="14" width="17.85546875" style="4" hidden="1" customWidth="1"/>
    <col min="15" max="15" width="13" style="4" hidden="1" customWidth="1"/>
    <col min="16" max="16" width="12.5703125" style="4" hidden="1" customWidth="1"/>
    <col min="17" max="17" width="12.140625" style="4" hidden="1" customWidth="1"/>
    <col min="18" max="18" width="14.85546875" style="4" hidden="1" customWidth="1"/>
    <col min="19" max="19" width="12.85546875" style="4" hidden="1" customWidth="1"/>
    <col min="20" max="20" width="16.140625" style="4" hidden="1" customWidth="1"/>
    <col min="21" max="22" width="11.42578125" style="4" hidden="1" customWidth="1"/>
    <col min="23" max="16384" width="11.42578125" style="4"/>
  </cols>
  <sheetData>
    <row r="1" spans="1:19" ht="15.75" thickBot="1" x14ac:dyDescent="0.3"/>
    <row r="2" spans="1:19" ht="46.5" thickTop="1" thickBot="1" x14ac:dyDescent="0.3">
      <c r="A2" s="559" t="s">
        <v>107</v>
      </c>
      <c r="B2" s="557" t="s">
        <v>274</v>
      </c>
      <c r="C2" s="557" t="s">
        <v>275</v>
      </c>
      <c r="D2" s="557" t="s">
        <v>78</v>
      </c>
      <c r="E2" s="557" t="s">
        <v>277</v>
      </c>
      <c r="G2" s="553" t="s">
        <v>174</v>
      </c>
      <c r="H2" s="434" t="s">
        <v>175</v>
      </c>
      <c r="I2" s="434" t="s">
        <v>214</v>
      </c>
      <c r="J2" s="434" t="s">
        <v>215</v>
      </c>
      <c r="K2" s="434" t="s">
        <v>216</v>
      </c>
      <c r="L2" s="434" t="s">
        <v>217</v>
      </c>
      <c r="M2" s="434" t="s">
        <v>95</v>
      </c>
      <c r="N2" s="434" t="s">
        <v>157</v>
      </c>
      <c r="O2" s="434" t="s">
        <v>218</v>
      </c>
      <c r="P2" s="434" t="s">
        <v>219</v>
      </c>
      <c r="Q2" s="434" t="s">
        <v>220</v>
      </c>
      <c r="R2" s="434" t="s">
        <v>221</v>
      </c>
      <c r="S2" s="435" t="s">
        <v>222</v>
      </c>
    </row>
    <row r="3" spans="1:19" x14ac:dyDescent="0.25">
      <c r="A3" s="512" t="s">
        <v>253</v>
      </c>
      <c r="B3" s="25" t="s">
        <v>276</v>
      </c>
      <c r="C3" s="25">
        <v>1</v>
      </c>
      <c r="D3" s="16">
        <v>310.83</v>
      </c>
      <c r="E3" s="104">
        <f>110/1000</f>
        <v>0.11</v>
      </c>
      <c r="G3" s="554" t="s">
        <v>178</v>
      </c>
      <c r="H3" s="463">
        <f>(22.5451388888889/11)/1000</f>
        <v>2.0495580808080819E-3</v>
      </c>
      <c r="I3" s="12">
        <v>310.83</v>
      </c>
      <c r="J3" s="103">
        <f>110/1000</f>
        <v>0.11</v>
      </c>
      <c r="K3" s="24">
        <f>+PI()*J3^2/4</f>
        <v>9.5033177771091243E-3</v>
      </c>
      <c r="L3" s="379">
        <f>+ABS(H3)/K3</f>
        <v>0.21566763617490547</v>
      </c>
      <c r="M3" s="491">
        <v>2.4923475585389668E-2</v>
      </c>
      <c r="N3" s="102">
        <f>+M3*(I3/J3)*(L3^2/(2*9.81))</f>
        <v>0.16695898715896546</v>
      </c>
      <c r="O3" s="76">
        <v>0</v>
      </c>
      <c r="P3" s="76">
        <f>+O3*(L3^2)/(2*9.81)</f>
        <v>0</v>
      </c>
      <c r="Q3" s="103">
        <f>+N3+P3</f>
        <v>0.16695898715896546</v>
      </c>
      <c r="R3" s="76">
        <f>+Q3/(ABS(H3)^2)</f>
        <v>39745.625996936011</v>
      </c>
      <c r="S3" s="437">
        <f>+R3*H3</f>
        <v>81.460968938795986</v>
      </c>
    </row>
    <row r="4" spans="1:19" x14ac:dyDescent="0.25">
      <c r="A4" s="512" t="s">
        <v>254</v>
      </c>
      <c r="B4" s="25">
        <v>1</v>
      </c>
      <c r="C4" s="25">
        <v>2</v>
      </c>
      <c r="D4" s="16">
        <v>240.22</v>
      </c>
      <c r="E4" s="104">
        <f>110/1000</f>
        <v>0.11</v>
      </c>
      <c r="G4" s="555" t="s">
        <v>138</v>
      </c>
      <c r="H4" s="25">
        <f t="shared" ref="H4:H13" si="0">(22.5451388888889/11)/1000</f>
        <v>2.0495580808080819E-3</v>
      </c>
      <c r="I4" s="16">
        <v>240.22</v>
      </c>
      <c r="J4" s="104">
        <f>110/1000</f>
        <v>0.11</v>
      </c>
      <c r="K4" s="25">
        <f t="shared" ref="K4:K13" si="1">+PI()*J4^2/4</f>
        <v>9.5033177771091243E-3</v>
      </c>
      <c r="L4" s="372">
        <f>+ABS(H4)/K4</f>
        <v>0.21566763617490547</v>
      </c>
      <c r="M4" s="492">
        <v>2.4923475585389668E-2</v>
      </c>
      <c r="N4" s="109">
        <f t="shared" ref="N4:N13" si="2">+M4*(I4/J4)*(L4^2/(2*9.81))</f>
        <v>0.12903158606095513</v>
      </c>
      <c r="O4" s="70">
        <v>0</v>
      </c>
      <c r="P4" s="70">
        <f t="shared" ref="P4:P13" si="3">+O4*(L4^2)/(2*9.81)</f>
        <v>0</v>
      </c>
      <c r="Q4" s="104">
        <f t="shared" ref="Q4:Q13" si="4">+N4+P4</f>
        <v>0.12903158606095513</v>
      </c>
      <c r="R4" s="70">
        <f>+Q4/(ABS(H4)^2)</f>
        <v>30716.772116539491</v>
      </c>
      <c r="S4" s="439">
        <f t="shared" ref="S4:S13" si="5">+R4*H4</f>
        <v>62.955808507793883</v>
      </c>
    </row>
    <row r="5" spans="1:19" x14ac:dyDescent="0.25">
      <c r="A5" s="512" t="s">
        <v>255</v>
      </c>
      <c r="B5" s="25">
        <v>2</v>
      </c>
      <c r="C5" s="25">
        <v>3</v>
      </c>
      <c r="D5" s="16">
        <v>237.3</v>
      </c>
      <c r="E5" s="104">
        <f>110/1000</f>
        <v>0.11</v>
      </c>
      <c r="G5" s="555" t="s">
        <v>139</v>
      </c>
      <c r="H5" s="25">
        <f t="shared" si="0"/>
        <v>2.0495580808080819E-3</v>
      </c>
      <c r="I5" s="16">
        <v>237.3</v>
      </c>
      <c r="J5" s="104">
        <f>110/1000</f>
        <v>0.11</v>
      </c>
      <c r="K5" s="25">
        <f t="shared" si="1"/>
        <v>9.5033177771091243E-3</v>
      </c>
      <c r="L5" s="372">
        <f t="shared" ref="L5:L13" si="6">+ABS(H5)/K5</f>
        <v>0.21566763617490547</v>
      </c>
      <c r="M5" s="492">
        <v>2.4923475585389668E-2</v>
      </c>
      <c r="N5" s="109">
        <f t="shared" si="2"/>
        <v>0.12746313950655505</v>
      </c>
      <c r="O5" s="70">
        <v>0</v>
      </c>
      <c r="P5" s="70">
        <f t="shared" si="3"/>
        <v>0</v>
      </c>
      <c r="Q5" s="104">
        <f t="shared" si="4"/>
        <v>0.12746313950655505</v>
      </c>
      <c r="R5" s="70">
        <f t="shared" ref="R5:R13" si="7">+Q5/(ABS(H5)^2)</f>
        <v>30343.393652713436</v>
      </c>
      <c r="S5" s="439">
        <f t="shared" si="5"/>
        <v>62.190547660059487</v>
      </c>
    </row>
    <row r="6" spans="1:19" x14ac:dyDescent="0.25">
      <c r="A6" s="512" t="s">
        <v>256</v>
      </c>
      <c r="B6" s="25">
        <v>3</v>
      </c>
      <c r="C6" s="25">
        <v>4</v>
      </c>
      <c r="D6" s="512">
        <v>401.35</v>
      </c>
      <c r="E6" s="104">
        <f>75/1000</f>
        <v>7.4999999999999997E-2</v>
      </c>
      <c r="G6" s="555" t="s">
        <v>117</v>
      </c>
      <c r="H6" s="25">
        <f t="shared" si="0"/>
        <v>2.0495580808080819E-3</v>
      </c>
      <c r="I6" s="479">
        <v>401.35</v>
      </c>
      <c r="J6" s="104">
        <f>75/1000</f>
        <v>7.4999999999999997E-2</v>
      </c>
      <c r="K6" s="25">
        <f t="shared" si="1"/>
        <v>4.4178646691106467E-3</v>
      </c>
      <c r="L6" s="372">
        <f t="shared" si="6"/>
        <v>0.46392504848290772</v>
      </c>
      <c r="M6" s="492">
        <v>2.2796191804658802E-2</v>
      </c>
      <c r="N6" s="109">
        <f t="shared" si="2"/>
        <v>1.3381997577113625</v>
      </c>
      <c r="O6" s="70">
        <v>0</v>
      </c>
      <c r="P6" s="70">
        <f t="shared" si="3"/>
        <v>0</v>
      </c>
      <c r="Q6" s="104">
        <f t="shared" si="4"/>
        <v>1.3381997577113625</v>
      </c>
      <c r="R6" s="70">
        <f t="shared" si="7"/>
        <v>318566.78088580573</v>
      </c>
      <c r="S6" s="439">
        <f t="shared" si="5"/>
        <v>652.92112004152079</v>
      </c>
    </row>
    <row r="7" spans="1:19" x14ac:dyDescent="0.25">
      <c r="A7" s="512" t="s">
        <v>257</v>
      </c>
      <c r="B7" s="25">
        <v>4</v>
      </c>
      <c r="C7" s="25">
        <v>5</v>
      </c>
      <c r="D7" s="512">
        <v>249.85</v>
      </c>
      <c r="E7" s="104">
        <f>75/1000</f>
        <v>7.4999999999999997E-2</v>
      </c>
      <c r="G7" s="555" t="s">
        <v>118</v>
      </c>
      <c r="H7" s="25">
        <f t="shared" si="0"/>
        <v>2.0495580808080819E-3</v>
      </c>
      <c r="I7" s="479">
        <v>249.85</v>
      </c>
      <c r="J7" s="104">
        <f>75/1000</f>
        <v>7.4999999999999997E-2</v>
      </c>
      <c r="K7" s="25">
        <f t="shared" si="1"/>
        <v>4.4178646691106467E-3</v>
      </c>
      <c r="L7" s="372">
        <f t="shared" si="6"/>
        <v>0.46392504848290772</v>
      </c>
      <c r="M7" s="492">
        <v>2.2796191804658798E-2</v>
      </c>
      <c r="N7" s="109">
        <f t="shared" si="2"/>
        <v>0.83306144129608528</v>
      </c>
      <c r="O7" s="70">
        <v>0</v>
      </c>
      <c r="P7" s="70">
        <f t="shared" si="3"/>
        <v>0</v>
      </c>
      <c r="Q7" s="104">
        <f t="shared" si="4"/>
        <v>0.83306144129608528</v>
      </c>
      <c r="R7" s="70">
        <f t="shared" si="7"/>
        <v>198315.46083049345</v>
      </c>
      <c r="S7" s="439">
        <f t="shared" si="5"/>
        <v>406.4590552943165</v>
      </c>
    </row>
    <row r="8" spans="1:19" x14ac:dyDescent="0.25">
      <c r="A8" s="512" t="s">
        <v>258</v>
      </c>
      <c r="B8" s="25">
        <v>5</v>
      </c>
      <c r="C8" s="25">
        <v>6</v>
      </c>
      <c r="D8" s="512">
        <v>298.01</v>
      </c>
      <c r="E8" s="104">
        <f>63/1000</f>
        <v>6.3E-2</v>
      </c>
      <c r="G8" s="555" t="s">
        <v>140</v>
      </c>
      <c r="H8" s="25">
        <f t="shared" si="0"/>
        <v>2.0495580808080819E-3</v>
      </c>
      <c r="I8" s="479">
        <v>298.01</v>
      </c>
      <c r="J8" s="104">
        <f>63/1000</f>
        <v>6.3E-2</v>
      </c>
      <c r="K8" s="25">
        <f t="shared" si="1"/>
        <v>3.1172453105244723E-3</v>
      </c>
      <c r="L8" s="372">
        <f t="shared" si="6"/>
        <v>0.65749014807668327</v>
      </c>
      <c r="M8" s="492">
        <v>2.1922290299885756E-2</v>
      </c>
      <c r="N8" s="109">
        <f t="shared" si="2"/>
        <v>2.284839555920648</v>
      </c>
      <c r="O8" s="70">
        <v>0</v>
      </c>
      <c r="P8" s="70">
        <f t="shared" si="3"/>
        <v>0</v>
      </c>
      <c r="Q8" s="104">
        <f t="shared" si="4"/>
        <v>2.284839555920648</v>
      </c>
      <c r="R8" s="70">
        <f t="shared" si="7"/>
        <v>543920.27645785199</v>
      </c>
      <c r="S8" s="439">
        <f t="shared" si="5"/>
        <v>1114.7961979295565</v>
      </c>
    </row>
    <row r="9" spans="1:19" x14ac:dyDescent="0.25">
      <c r="A9" s="512" t="s">
        <v>259</v>
      </c>
      <c r="B9" s="25">
        <v>6</v>
      </c>
      <c r="C9" s="25">
        <v>7</v>
      </c>
      <c r="D9" s="512">
        <v>119.71</v>
      </c>
      <c r="E9" s="104">
        <f>63/1000</f>
        <v>6.3E-2</v>
      </c>
      <c r="G9" s="555" t="s">
        <v>121</v>
      </c>
      <c r="H9" s="25">
        <f t="shared" si="0"/>
        <v>2.0495580808080819E-3</v>
      </c>
      <c r="I9" s="479">
        <v>119.71</v>
      </c>
      <c r="J9" s="104">
        <f>63/1000</f>
        <v>6.3E-2</v>
      </c>
      <c r="K9" s="25">
        <f t="shared" si="1"/>
        <v>3.1172453105244723E-3</v>
      </c>
      <c r="L9" s="372">
        <f t="shared" si="6"/>
        <v>0.65749014807668327</v>
      </c>
      <c r="M9" s="492">
        <v>2.1922290299885756E-2</v>
      </c>
      <c r="N9" s="109">
        <f t="shared" si="2"/>
        <v>0.91781531908077163</v>
      </c>
      <c r="O9" s="70">
        <v>0</v>
      </c>
      <c r="P9" s="70">
        <f t="shared" si="3"/>
        <v>0</v>
      </c>
      <c r="Q9" s="104">
        <f t="shared" si="4"/>
        <v>0.91781531908077163</v>
      </c>
      <c r="R9" s="70">
        <f t="shared" si="7"/>
        <v>218491.6489204035</v>
      </c>
      <c r="S9" s="439">
        <f t="shared" si="5"/>
        <v>447.81132463389542</v>
      </c>
    </row>
    <row r="10" spans="1:19" x14ac:dyDescent="0.25">
      <c r="A10" s="512" t="s">
        <v>260</v>
      </c>
      <c r="B10" s="25">
        <v>7</v>
      </c>
      <c r="C10" s="25">
        <v>8</v>
      </c>
      <c r="D10" s="512">
        <v>283.68</v>
      </c>
      <c r="E10" s="104">
        <f>75/1000</f>
        <v>7.4999999999999997E-2</v>
      </c>
      <c r="G10" s="555" t="s">
        <v>122</v>
      </c>
      <c r="H10" s="25">
        <f t="shared" si="0"/>
        <v>2.0495580808080819E-3</v>
      </c>
      <c r="I10" s="479">
        <v>283.68</v>
      </c>
      <c r="J10" s="104">
        <f>75/1000</f>
        <v>7.4999999999999997E-2</v>
      </c>
      <c r="K10" s="25">
        <f t="shared" si="1"/>
        <v>4.4178646691106467E-3</v>
      </c>
      <c r="L10" s="372">
        <f t="shared" si="6"/>
        <v>0.46392504848290772</v>
      </c>
      <c r="M10" s="492">
        <v>2.2796191804658802E-2</v>
      </c>
      <c r="N10" s="109">
        <f t="shared" si="2"/>
        <v>0.94585899406393237</v>
      </c>
      <c r="O10" s="70">
        <v>0</v>
      </c>
      <c r="P10" s="70">
        <f t="shared" si="3"/>
        <v>0</v>
      </c>
      <c r="Q10" s="104">
        <f t="shared" si="4"/>
        <v>0.94585899406393237</v>
      </c>
      <c r="R10" s="70">
        <f t="shared" si="7"/>
        <v>225167.620285749</v>
      </c>
      <c r="S10" s="439">
        <f t="shared" si="5"/>
        <v>461.49411569298263</v>
      </c>
    </row>
    <row r="11" spans="1:19" x14ac:dyDescent="0.25">
      <c r="A11" s="512" t="s">
        <v>261</v>
      </c>
      <c r="B11" s="25">
        <v>2</v>
      </c>
      <c r="C11" s="25">
        <v>5</v>
      </c>
      <c r="D11" s="512">
        <v>401.36</v>
      </c>
      <c r="E11" s="104">
        <f>110/1000</f>
        <v>0.11</v>
      </c>
      <c r="G11" s="555" t="s">
        <v>112</v>
      </c>
      <c r="H11" s="25">
        <f t="shared" si="0"/>
        <v>2.0495580808080819E-3</v>
      </c>
      <c r="I11" s="479">
        <v>401.36</v>
      </c>
      <c r="J11" s="104">
        <f>110/1000</f>
        <v>0.11</v>
      </c>
      <c r="K11" s="25">
        <f t="shared" si="1"/>
        <v>9.5033177771091243E-3</v>
      </c>
      <c r="L11" s="372">
        <f t="shared" si="6"/>
        <v>0.21566763617490547</v>
      </c>
      <c r="M11" s="492">
        <v>2.4923475585389668E-2</v>
      </c>
      <c r="N11" s="109">
        <f t="shared" si="2"/>
        <v>0.21558620173767779</v>
      </c>
      <c r="O11" s="70">
        <v>0</v>
      </c>
      <c r="P11" s="70">
        <f t="shared" si="3"/>
        <v>0</v>
      </c>
      <c r="Q11" s="104">
        <f t="shared" si="4"/>
        <v>0.21558620173767779</v>
      </c>
      <c r="R11" s="70">
        <f t="shared" si="7"/>
        <v>51321.637068913042</v>
      </c>
      <c r="S11" s="439">
        <f t="shared" si="5"/>
        <v>105.18667597489033</v>
      </c>
    </row>
    <row r="12" spans="1:19" x14ac:dyDescent="0.25">
      <c r="A12" s="512" t="s">
        <v>262</v>
      </c>
      <c r="B12" s="25">
        <v>5</v>
      </c>
      <c r="C12" s="25">
        <v>8</v>
      </c>
      <c r="D12" s="512">
        <v>184.94</v>
      </c>
      <c r="E12" s="104">
        <f>110/1000</f>
        <v>0.11</v>
      </c>
      <c r="G12" s="555" t="s">
        <v>113</v>
      </c>
      <c r="H12" s="25">
        <f t="shared" si="0"/>
        <v>2.0495580808080819E-3</v>
      </c>
      <c r="I12" s="479">
        <v>184.94</v>
      </c>
      <c r="J12" s="104">
        <f>110/1000</f>
        <v>0.11</v>
      </c>
      <c r="K12" s="25">
        <f t="shared" si="1"/>
        <v>9.5033177771091243E-3</v>
      </c>
      <c r="L12" s="372">
        <f t="shared" si="6"/>
        <v>0.21566763617490547</v>
      </c>
      <c r="M12" s="492">
        <v>2.4923475585389668E-2</v>
      </c>
      <c r="N12" s="109">
        <f t="shared" si="2"/>
        <v>9.9338529373545259E-2</v>
      </c>
      <c r="O12" s="70">
        <v>0</v>
      </c>
      <c r="P12" s="70">
        <f t="shared" si="3"/>
        <v>0</v>
      </c>
      <c r="Q12" s="104">
        <f t="shared" si="4"/>
        <v>9.9338529373545259E-2</v>
      </c>
      <c r="R12" s="70">
        <f t="shared" si="7"/>
        <v>23648.155171229762</v>
      </c>
      <c r="S12" s="439">
        <f t="shared" si="5"/>
        <v>48.468267527397387</v>
      </c>
    </row>
    <row r="13" spans="1:19" ht="15.75" thickBot="1" x14ac:dyDescent="0.3">
      <c r="A13" s="512" t="s">
        <v>263</v>
      </c>
      <c r="B13" s="558" t="s">
        <v>276</v>
      </c>
      <c r="C13" s="25">
        <v>8</v>
      </c>
      <c r="D13" s="512">
        <v>372.26</v>
      </c>
      <c r="E13" s="104">
        <f>110/1000</f>
        <v>0.11</v>
      </c>
      <c r="G13" s="556" t="s">
        <v>170</v>
      </c>
      <c r="H13" s="373">
        <f t="shared" si="0"/>
        <v>2.0495580808080819E-3</v>
      </c>
      <c r="I13" s="374">
        <v>372.26</v>
      </c>
      <c r="J13" s="375">
        <f>110/1000</f>
        <v>0.11</v>
      </c>
      <c r="K13" s="373">
        <f t="shared" si="1"/>
        <v>9.5033177771091243E-3</v>
      </c>
      <c r="L13" s="376">
        <f t="shared" si="6"/>
        <v>0.21566763617490547</v>
      </c>
      <c r="M13" s="493">
        <v>2.4923475585389668E-2</v>
      </c>
      <c r="N13" s="377">
        <f t="shared" si="2"/>
        <v>0.19995545011677276</v>
      </c>
      <c r="O13" s="378">
        <v>0</v>
      </c>
      <c r="P13" s="378">
        <f t="shared" si="3"/>
        <v>0</v>
      </c>
      <c r="Q13" s="375">
        <f t="shared" si="4"/>
        <v>0.19995545011677276</v>
      </c>
      <c r="R13" s="378">
        <f t="shared" si="7"/>
        <v>47600.639364345137</v>
      </c>
      <c r="S13" s="441">
        <f t="shared" si="5"/>
        <v>97.560275060824864</v>
      </c>
    </row>
    <row r="14" spans="1:19" x14ac:dyDescent="0.25">
      <c r="G14" s="347"/>
      <c r="H14" s="158"/>
      <c r="I14" s="158"/>
      <c r="J14" s="158"/>
      <c r="K14" s="158"/>
      <c r="L14" s="158"/>
      <c r="M14" s="158"/>
      <c r="N14" s="158"/>
      <c r="O14" s="158"/>
      <c r="P14" s="158"/>
      <c r="Q14" s="158"/>
      <c r="R14" s="158"/>
      <c r="S14" s="346"/>
    </row>
    <row r="15" spans="1:19" ht="45" x14ac:dyDescent="0.25">
      <c r="B15" s="512" t="s">
        <v>151</v>
      </c>
      <c r="C15" s="557" t="s">
        <v>278</v>
      </c>
      <c r="D15" s="512" t="s">
        <v>102</v>
      </c>
      <c r="E15" s="512" t="s">
        <v>281</v>
      </c>
      <c r="F15" s="512" t="s">
        <v>282</v>
      </c>
      <c r="G15" s="158"/>
      <c r="J15" s="158"/>
      <c r="K15" s="158"/>
      <c r="L15" s="158"/>
      <c r="M15" s="158"/>
      <c r="N15" s="158"/>
      <c r="O15" s="158"/>
      <c r="P15" s="158"/>
      <c r="Q15" s="158"/>
      <c r="R15" s="158"/>
      <c r="S15" s="346"/>
    </row>
    <row r="16" spans="1:19" x14ac:dyDescent="0.25">
      <c r="B16" s="25" t="s">
        <v>273</v>
      </c>
      <c r="C16" s="69">
        <f>ROUND(2.97290389066863/1000,5)</f>
        <v>2.97E-3</v>
      </c>
      <c r="D16" s="25">
        <v>300</v>
      </c>
      <c r="E16" s="25">
        <v>900</v>
      </c>
      <c r="F16" s="70">
        <v>336.46</v>
      </c>
      <c r="G16" s="158"/>
      <c r="J16" s="158"/>
      <c r="K16" s="158"/>
      <c r="L16" s="158"/>
      <c r="M16" s="158"/>
      <c r="N16" s="158"/>
      <c r="O16" s="158"/>
      <c r="P16" s="158"/>
      <c r="Q16" s="158"/>
      <c r="R16" s="158"/>
      <c r="S16" s="346"/>
    </row>
    <row r="17" spans="2:19" x14ac:dyDescent="0.25">
      <c r="B17" s="25" t="s">
        <v>265</v>
      </c>
      <c r="C17" s="69">
        <f>ROUND(3.7274570597985/1000,5)</f>
        <v>3.7299999999999998E-3</v>
      </c>
      <c r="D17" s="25">
        <v>500</v>
      </c>
      <c r="E17" s="25">
        <v>900</v>
      </c>
      <c r="F17" s="70">
        <v>335.3</v>
      </c>
      <c r="G17" s="158"/>
      <c r="J17" s="158"/>
      <c r="K17" s="158"/>
      <c r="L17" s="158"/>
      <c r="M17" s="158"/>
      <c r="N17" s="158"/>
      <c r="O17" s="158"/>
      <c r="P17" s="158"/>
      <c r="Q17" s="158"/>
      <c r="R17" s="158"/>
      <c r="S17" s="346"/>
    </row>
    <row r="18" spans="2:19" x14ac:dyDescent="0.25">
      <c r="B18" s="25" t="s">
        <v>266</v>
      </c>
      <c r="C18" s="72">
        <v>1.9E-3</v>
      </c>
      <c r="D18" s="25">
        <v>750</v>
      </c>
      <c r="E18" s="25">
        <v>900</v>
      </c>
      <c r="F18" s="70">
        <v>335.1</v>
      </c>
      <c r="G18" s="158"/>
      <c r="J18" s="158"/>
      <c r="K18" s="158"/>
      <c r="L18" s="158"/>
      <c r="M18" s="158"/>
      <c r="N18" s="158"/>
      <c r="O18" s="158"/>
      <c r="P18" s="158"/>
      <c r="Q18" s="158"/>
      <c r="R18" s="158"/>
      <c r="S18" s="346"/>
    </row>
    <row r="19" spans="2:19" x14ac:dyDescent="0.25">
      <c r="B19" s="25" t="s">
        <v>267</v>
      </c>
      <c r="C19" s="72">
        <v>1.9499999999999999E-3</v>
      </c>
      <c r="D19" s="25">
        <v>750</v>
      </c>
      <c r="E19" s="25">
        <v>500</v>
      </c>
      <c r="F19" s="70">
        <v>334.9</v>
      </c>
      <c r="G19" s="158"/>
      <c r="J19" s="158"/>
      <c r="K19" s="158"/>
      <c r="L19" s="158"/>
      <c r="M19" s="158"/>
      <c r="N19" s="158"/>
      <c r="O19" s="158"/>
      <c r="P19" s="158"/>
      <c r="Q19" s="158"/>
      <c r="R19" s="158"/>
      <c r="S19" s="346"/>
    </row>
    <row r="20" spans="2:19" x14ac:dyDescent="0.25">
      <c r="B20" s="25" t="s">
        <v>268</v>
      </c>
      <c r="C20" s="72">
        <v>4.5199999999999997E-3</v>
      </c>
      <c r="D20" s="25">
        <v>500</v>
      </c>
      <c r="E20" s="25">
        <v>500</v>
      </c>
      <c r="F20" s="70">
        <v>335.26</v>
      </c>
      <c r="G20" s="158"/>
      <c r="J20" s="158"/>
      <c r="K20" s="158"/>
      <c r="L20" s="158"/>
      <c r="M20" s="158"/>
      <c r="N20" s="158"/>
      <c r="O20" s="158"/>
      <c r="P20" s="158"/>
      <c r="Q20" s="158"/>
      <c r="R20" s="158"/>
      <c r="S20" s="346"/>
    </row>
    <row r="21" spans="2:19" x14ac:dyDescent="0.25">
      <c r="B21" s="25" t="s">
        <v>269</v>
      </c>
      <c r="C21" s="72">
        <v>7.9000000000000001E-4</v>
      </c>
      <c r="D21" s="25">
        <v>500</v>
      </c>
      <c r="E21" s="25">
        <v>300</v>
      </c>
      <c r="F21" s="70">
        <v>335.22</v>
      </c>
      <c r="G21" s="158"/>
      <c r="J21" s="158"/>
      <c r="K21" s="158"/>
      <c r="L21" s="158"/>
      <c r="M21" s="158"/>
      <c r="N21" s="158"/>
      <c r="O21" s="158"/>
      <c r="P21" s="158"/>
      <c r="Q21" s="158"/>
      <c r="R21" s="158"/>
      <c r="S21" s="346"/>
    </row>
    <row r="22" spans="2:19" x14ac:dyDescent="0.25">
      <c r="B22" s="25" t="s">
        <v>270</v>
      </c>
      <c r="C22" s="72">
        <v>7.6000000000000004E-4</v>
      </c>
      <c r="D22" s="25">
        <v>300</v>
      </c>
      <c r="E22" s="25">
        <v>300</v>
      </c>
      <c r="F22" s="70">
        <v>335.22</v>
      </c>
      <c r="G22" s="158"/>
      <c r="J22" s="158"/>
      <c r="K22" s="158"/>
      <c r="L22" s="158"/>
      <c r="M22" s="158"/>
      <c r="N22" s="158"/>
      <c r="O22" s="158"/>
      <c r="P22" s="158"/>
      <c r="Q22" s="158"/>
      <c r="R22" s="158"/>
      <c r="S22" s="346"/>
    </row>
    <row r="23" spans="2:19" x14ac:dyDescent="0.25">
      <c r="B23" s="25" t="s">
        <v>271</v>
      </c>
      <c r="C23" s="72">
        <v>3.7100000000000002E-3</v>
      </c>
      <c r="D23" s="25">
        <v>300</v>
      </c>
      <c r="E23" s="25">
        <v>500</v>
      </c>
      <c r="F23" s="70">
        <v>335.78</v>
      </c>
      <c r="G23" s="158"/>
      <c r="J23" s="158"/>
      <c r="K23" s="158"/>
      <c r="L23" s="158"/>
      <c r="M23" s="158"/>
      <c r="N23" s="158"/>
      <c r="O23" s="158"/>
      <c r="P23" s="158"/>
      <c r="Q23" s="158"/>
      <c r="R23" s="158"/>
      <c r="S23" s="346"/>
    </row>
    <row r="24" spans="2:19" x14ac:dyDescent="0.25">
      <c r="G24" s="347"/>
      <c r="H24" s="158"/>
      <c r="I24" s="158"/>
      <c r="J24" s="158"/>
      <c r="K24" s="158"/>
      <c r="L24" s="158"/>
      <c r="M24" s="158"/>
      <c r="N24" s="158"/>
      <c r="O24" s="158"/>
      <c r="P24" s="158"/>
      <c r="Q24" s="158"/>
      <c r="R24" s="158"/>
      <c r="S24" s="346"/>
    </row>
    <row r="25" spans="2:19" x14ac:dyDescent="0.25">
      <c r="B25" s="4" t="s">
        <v>279</v>
      </c>
      <c r="C25" s="4">
        <f>0.0015*10^-3</f>
        <v>1.5E-6</v>
      </c>
      <c r="G25" s="347"/>
      <c r="H25" s="158"/>
      <c r="I25" s="158"/>
      <c r="J25" s="158"/>
      <c r="K25" s="158"/>
      <c r="L25" s="158"/>
      <c r="M25" s="158"/>
      <c r="N25" s="158"/>
      <c r="O25" s="158"/>
      <c r="P25" s="158"/>
      <c r="Q25" s="158"/>
      <c r="R25" s="158"/>
      <c r="S25" s="346"/>
    </row>
    <row r="26" spans="2:19" x14ac:dyDescent="0.25">
      <c r="B26" s="4" t="s">
        <v>280</v>
      </c>
      <c r="C26" s="4">
        <f>1.01*(10^-6)</f>
        <v>1.0099999999999999E-6</v>
      </c>
      <c r="G26" s="347"/>
      <c r="H26" s="158"/>
      <c r="I26" s="158"/>
      <c r="J26" s="158"/>
      <c r="K26" s="158"/>
      <c r="L26" s="158"/>
      <c r="M26" s="158"/>
      <c r="N26" s="158"/>
      <c r="O26" s="158"/>
      <c r="P26" s="158"/>
      <c r="Q26" s="158"/>
      <c r="R26" s="158"/>
      <c r="S26" s="346"/>
    </row>
    <row r="27" spans="2:19" x14ac:dyDescent="0.25">
      <c r="G27" s="347"/>
      <c r="H27" s="158"/>
      <c r="I27" s="158"/>
      <c r="J27" s="158"/>
      <c r="K27" s="158"/>
      <c r="L27" s="158"/>
      <c r="M27" s="158"/>
      <c r="N27" s="158"/>
      <c r="O27" s="158"/>
      <c r="P27" s="158"/>
      <c r="Q27" s="158"/>
      <c r="R27" s="158"/>
      <c r="S27" s="346"/>
    </row>
    <row r="28" spans="2:19" x14ac:dyDescent="0.25">
      <c r="B28" s="561" t="s">
        <v>283</v>
      </c>
      <c r="G28" s="347"/>
      <c r="H28" s="158"/>
      <c r="I28" s="158"/>
      <c r="J28" s="158"/>
      <c r="K28" s="158"/>
      <c r="L28" s="158"/>
      <c r="M28" s="158"/>
      <c r="N28" s="158"/>
      <c r="O28" s="158"/>
      <c r="P28" s="158"/>
      <c r="Q28" s="158"/>
      <c r="R28" s="158"/>
      <c r="S28" s="346"/>
    </row>
    <row r="29" spans="2:19" x14ac:dyDescent="0.25">
      <c r="B29" s="560" t="s">
        <v>102</v>
      </c>
      <c r="C29" s="4">
        <v>300</v>
      </c>
      <c r="G29" s="347"/>
      <c r="H29" s="158"/>
      <c r="I29" s="158"/>
      <c r="J29" s="158"/>
      <c r="K29" s="158"/>
      <c r="L29" s="158"/>
      <c r="M29" s="158"/>
      <c r="N29" s="158"/>
      <c r="O29" s="158"/>
      <c r="P29" s="158"/>
      <c r="Q29" s="158"/>
      <c r="R29" s="158"/>
      <c r="S29" s="346"/>
    </row>
    <row r="30" spans="2:19" x14ac:dyDescent="0.25">
      <c r="B30" s="560" t="s">
        <v>281</v>
      </c>
      <c r="C30" s="4">
        <v>600</v>
      </c>
      <c r="G30" s="347"/>
      <c r="H30" s="158"/>
      <c r="I30" s="158"/>
      <c r="J30" s="158"/>
      <c r="K30" s="158"/>
      <c r="L30" s="158"/>
      <c r="M30" s="158"/>
      <c r="N30" s="158"/>
      <c r="O30" s="158"/>
      <c r="P30" s="158"/>
      <c r="Q30" s="158"/>
      <c r="R30" s="158"/>
      <c r="S30" s="346"/>
    </row>
    <row r="31" spans="2:19" x14ac:dyDescent="0.25">
      <c r="B31" s="560" t="s">
        <v>282</v>
      </c>
      <c r="C31" s="4">
        <v>339.29610000000002</v>
      </c>
      <c r="G31" s="347"/>
      <c r="H31" s="158"/>
      <c r="I31" s="158"/>
      <c r="J31" s="158"/>
      <c r="K31" s="158"/>
      <c r="L31" s="158"/>
      <c r="M31" s="158"/>
      <c r="N31" s="158"/>
      <c r="O31" s="158"/>
      <c r="P31" s="158"/>
      <c r="Q31" s="158"/>
      <c r="R31" s="158"/>
      <c r="S31" s="346"/>
    </row>
    <row r="32" spans="2:19" x14ac:dyDescent="0.25">
      <c r="G32" s="347"/>
      <c r="H32" s="158"/>
      <c r="I32" s="158"/>
      <c r="J32" s="158"/>
      <c r="K32" s="158"/>
      <c r="L32" s="158"/>
      <c r="M32" s="158"/>
      <c r="N32" s="158"/>
      <c r="O32" s="158"/>
      <c r="P32" s="158"/>
      <c r="Q32" s="158"/>
      <c r="R32" s="158"/>
      <c r="S32" s="346"/>
    </row>
    <row r="33" spans="7:19" x14ac:dyDescent="0.25">
      <c r="G33" s="347"/>
      <c r="H33" s="158"/>
      <c r="I33" s="158"/>
      <c r="J33" s="158"/>
      <c r="K33" s="158"/>
      <c r="L33" s="158"/>
      <c r="M33" s="158"/>
      <c r="N33" s="158"/>
      <c r="O33" s="158"/>
      <c r="P33" s="158"/>
      <c r="Q33" s="158"/>
      <c r="R33" s="158"/>
      <c r="S33" s="346"/>
    </row>
    <row r="34" spans="7:19" x14ac:dyDescent="0.25">
      <c r="G34" s="347"/>
      <c r="H34" s="168"/>
      <c r="I34" s="168"/>
      <c r="J34" s="168"/>
      <c r="K34" s="168"/>
      <c r="L34" s="168"/>
      <c r="M34" s="168"/>
      <c r="N34" s="168"/>
      <c r="O34" s="168"/>
      <c r="P34" s="158"/>
      <c r="Q34" s="158"/>
      <c r="R34" s="158"/>
      <c r="S34" s="346"/>
    </row>
    <row r="35" spans="7:19" x14ac:dyDescent="0.25">
      <c r="G35" s="348"/>
      <c r="H35" s="395">
        <v>1</v>
      </c>
      <c r="I35" s="380">
        <v>0</v>
      </c>
      <c r="J35" s="380">
        <v>0</v>
      </c>
      <c r="K35" s="380">
        <v>0</v>
      </c>
      <c r="L35" s="380">
        <v>0</v>
      </c>
      <c r="M35" s="380">
        <v>0</v>
      </c>
      <c r="N35" s="380">
        <v>0</v>
      </c>
      <c r="O35" s="381">
        <v>0</v>
      </c>
      <c r="P35" s="158"/>
      <c r="Q35" s="158"/>
      <c r="R35" s="158"/>
      <c r="S35" s="346"/>
    </row>
    <row r="36" spans="7:19" ht="15.75" x14ac:dyDescent="0.25">
      <c r="G36" s="442" t="s">
        <v>223</v>
      </c>
      <c r="H36" s="382">
        <v>-1</v>
      </c>
      <c r="I36" s="168">
        <v>1</v>
      </c>
      <c r="J36" s="159">
        <v>0</v>
      </c>
      <c r="K36" s="159">
        <v>0</v>
      </c>
      <c r="L36" s="159">
        <v>0</v>
      </c>
      <c r="M36" s="159">
        <v>0</v>
      </c>
      <c r="N36" s="159">
        <v>0</v>
      </c>
      <c r="O36" s="383">
        <v>0</v>
      </c>
      <c r="P36" s="158"/>
      <c r="Q36" s="158"/>
      <c r="R36" s="158"/>
      <c r="S36" s="346"/>
    </row>
    <row r="37" spans="7:19" x14ac:dyDescent="0.25">
      <c r="G37" s="348"/>
      <c r="H37" s="382">
        <v>0</v>
      </c>
      <c r="I37" s="168">
        <v>-1</v>
      </c>
      <c r="J37" s="168">
        <v>1</v>
      </c>
      <c r="K37" s="168">
        <v>0</v>
      </c>
      <c r="L37" s="168">
        <v>0</v>
      </c>
      <c r="M37" s="168">
        <v>0</v>
      </c>
      <c r="N37" s="168">
        <v>0</v>
      </c>
      <c r="O37" s="384">
        <v>0</v>
      </c>
      <c r="P37" s="158"/>
      <c r="Q37" s="158"/>
      <c r="R37" s="158"/>
      <c r="S37" s="346"/>
    </row>
    <row r="38" spans="7:19" x14ac:dyDescent="0.25">
      <c r="G38" s="348"/>
      <c r="H38" s="382">
        <v>0</v>
      </c>
      <c r="I38" s="168">
        <v>0</v>
      </c>
      <c r="J38" s="168">
        <v>-1</v>
      </c>
      <c r="K38" s="168">
        <v>1</v>
      </c>
      <c r="L38" s="168">
        <v>0</v>
      </c>
      <c r="M38" s="168">
        <v>0</v>
      </c>
      <c r="N38" s="168">
        <v>0</v>
      </c>
      <c r="O38" s="384">
        <v>0</v>
      </c>
      <c r="P38" s="158"/>
      <c r="Q38" s="158"/>
      <c r="R38" s="158"/>
      <c r="S38" s="346"/>
    </row>
    <row r="39" spans="7:19" x14ac:dyDescent="0.25">
      <c r="G39" s="348"/>
      <c r="H39" s="382">
        <v>0</v>
      </c>
      <c r="I39" s="168">
        <v>0</v>
      </c>
      <c r="J39" s="168">
        <v>0</v>
      </c>
      <c r="K39" s="168">
        <v>-1</v>
      </c>
      <c r="L39" s="168">
        <v>1</v>
      </c>
      <c r="M39" s="168">
        <v>0</v>
      </c>
      <c r="N39" s="168">
        <v>0</v>
      </c>
      <c r="O39" s="384">
        <v>0</v>
      </c>
      <c r="P39" s="158"/>
      <c r="Q39" s="158"/>
      <c r="R39" s="158"/>
      <c r="S39" s="346"/>
    </row>
    <row r="40" spans="7:19" x14ac:dyDescent="0.25">
      <c r="G40" s="348"/>
      <c r="H40" s="382">
        <v>0</v>
      </c>
      <c r="I40" s="168">
        <v>0</v>
      </c>
      <c r="J40" s="168">
        <v>0</v>
      </c>
      <c r="K40" s="168">
        <v>0</v>
      </c>
      <c r="L40" s="168">
        <v>-1</v>
      </c>
      <c r="M40" s="168">
        <v>1</v>
      </c>
      <c r="N40" s="168">
        <v>0</v>
      </c>
      <c r="O40" s="384">
        <v>0</v>
      </c>
      <c r="P40" s="158"/>
      <c r="Q40" s="158"/>
      <c r="R40" s="158"/>
      <c r="S40" s="346"/>
    </row>
    <row r="41" spans="7:19" x14ac:dyDescent="0.25">
      <c r="G41" s="348"/>
      <c r="H41" s="382">
        <v>0</v>
      </c>
      <c r="I41" s="168">
        <v>0</v>
      </c>
      <c r="J41" s="168">
        <v>0</v>
      </c>
      <c r="K41" s="168">
        <v>0</v>
      </c>
      <c r="L41" s="168">
        <v>0</v>
      </c>
      <c r="M41" s="168">
        <v>-1</v>
      </c>
      <c r="N41" s="168">
        <v>1</v>
      </c>
      <c r="O41" s="384">
        <v>0</v>
      </c>
      <c r="P41" s="158"/>
      <c r="Q41" s="158"/>
      <c r="R41" s="158"/>
      <c r="S41" s="346"/>
    </row>
    <row r="42" spans="7:19" x14ac:dyDescent="0.25">
      <c r="G42" s="348"/>
      <c r="H42" s="382">
        <v>0</v>
      </c>
      <c r="I42" s="168">
        <v>0</v>
      </c>
      <c r="J42" s="168">
        <v>0</v>
      </c>
      <c r="K42" s="168">
        <v>0</v>
      </c>
      <c r="L42" s="168">
        <v>0</v>
      </c>
      <c r="M42" s="168">
        <v>0</v>
      </c>
      <c r="N42" s="168">
        <v>-1</v>
      </c>
      <c r="O42" s="384">
        <v>1</v>
      </c>
      <c r="P42" s="158"/>
      <c r="Q42" s="158"/>
      <c r="R42" s="158"/>
      <c r="S42" s="346"/>
    </row>
    <row r="43" spans="7:19" x14ac:dyDescent="0.25">
      <c r="G43" s="348"/>
      <c r="H43" s="382">
        <v>0</v>
      </c>
      <c r="I43" s="152">
        <v>-1</v>
      </c>
      <c r="J43" s="152">
        <v>0</v>
      </c>
      <c r="K43" s="152">
        <v>0</v>
      </c>
      <c r="L43" s="152">
        <v>1</v>
      </c>
      <c r="M43" s="152">
        <v>0</v>
      </c>
      <c r="N43" s="152">
        <v>0</v>
      </c>
      <c r="O43" s="387">
        <v>0</v>
      </c>
      <c r="P43" s="158"/>
      <c r="Q43" s="158"/>
      <c r="R43" s="158"/>
      <c r="S43" s="346"/>
    </row>
    <row r="44" spans="7:19" x14ac:dyDescent="0.25">
      <c r="G44" s="348"/>
      <c r="H44" s="382">
        <v>0</v>
      </c>
      <c r="I44" s="152">
        <v>0</v>
      </c>
      <c r="J44" s="152">
        <v>0</v>
      </c>
      <c r="K44" s="152">
        <v>0</v>
      </c>
      <c r="L44" s="152">
        <v>1</v>
      </c>
      <c r="M44" s="152">
        <v>0</v>
      </c>
      <c r="N44" s="152">
        <v>0</v>
      </c>
      <c r="O44" s="387">
        <v>-1</v>
      </c>
      <c r="P44" s="158"/>
      <c r="Q44" s="158"/>
      <c r="R44" s="158"/>
      <c r="S44" s="346"/>
    </row>
    <row r="45" spans="7:19" x14ac:dyDescent="0.25">
      <c r="G45" s="348"/>
      <c r="H45" s="385">
        <v>0</v>
      </c>
      <c r="I45" s="388">
        <v>0</v>
      </c>
      <c r="J45" s="388">
        <v>0</v>
      </c>
      <c r="K45" s="388">
        <v>0</v>
      </c>
      <c r="L45" s="388">
        <v>0</v>
      </c>
      <c r="M45" s="388">
        <v>0</v>
      </c>
      <c r="N45" s="388">
        <v>0</v>
      </c>
      <c r="O45" s="389">
        <v>1</v>
      </c>
      <c r="P45" s="158"/>
      <c r="Q45" s="158"/>
      <c r="R45" s="158"/>
      <c r="S45" s="346"/>
    </row>
    <row r="46" spans="7:19" x14ac:dyDescent="0.25">
      <c r="G46" s="347"/>
      <c r="H46" s="158"/>
      <c r="I46" s="158"/>
      <c r="J46" s="158"/>
      <c r="K46" s="158"/>
      <c r="L46" s="158"/>
      <c r="M46" s="158"/>
      <c r="N46" s="158"/>
      <c r="O46" s="158"/>
      <c r="P46" s="158"/>
      <c r="Q46" s="158"/>
      <c r="R46" s="158"/>
      <c r="S46" s="346"/>
    </row>
    <row r="47" spans="7:19" x14ac:dyDescent="0.25">
      <c r="G47" s="347"/>
      <c r="H47" s="168"/>
      <c r="I47" s="168"/>
      <c r="J47" s="168"/>
      <c r="K47" s="168"/>
      <c r="L47" s="168"/>
      <c r="M47" s="168"/>
      <c r="N47" s="168"/>
      <c r="O47" s="168"/>
      <c r="P47" s="168"/>
      <c r="Q47" s="168"/>
      <c r="R47" s="168"/>
      <c r="S47" s="346"/>
    </row>
    <row r="48" spans="7:19" x14ac:dyDescent="0.25">
      <c r="G48" s="347"/>
      <c r="H48" s="395">
        <f t="array" ref="H48:R55">+TRANSPOSE(H35:O45)</f>
        <v>1</v>
      </c>
      <c r="I48" s="380">
        <v>-1</v>
      </c>
      <c r="J48" s="380">
        <v>0</v>
      </c>
      <c r="K48" s="380">
        <v>0</v>
      </c>
      <c r="L48" s="380">
        <v>0</v>
      </c>
      <c r="M48" s="380">
        <v>0</v>
      </c>
      <c r="N48" s="380">
        <v>0</v>
      </c>
      <c r="O48" s="380">
        <v>0</v>
      </c>
      <c r="P48" s="380">
        <v>0</v>
      </c>
      <c r="Q48" s="380">
        <v>0</v>
      </c>
      <c r="R48" s="381">
        <v>0</v>
      </c>
      <c r="S48" s="346"/>
    </row>
    <row r="49" spans="7:19" ht="15.75" x14ac:dyDescent="0.25">
      <c r="G49" s="442" t="s">
        <v>224</v>
      </c>
      <c r="H49" s="396">
        <v>0</v>
      </c>
      <c r="I49" s="159">
        <v>1</v>
      </c>
      <c r="J49" s="159">
        <v>-1</v>
      </c>
      <c r="K49" s="159">
        <v>0</v>
      </c>
      <c r="L49" s="159">
        <v>0</v>
      </c>
      <c r="M49" s="159">
        <v>0</v>
      </c>
      <c r="N49" s="159">
        <v>0</v>
      </c>
      <c r="O49" s="159">
        <v>0</v>
      </c>
      <c r="P49" s="143">
        <v>-1</v>
      </c>
      <c r="Q49" s="143">
        <v>0</v>
      </c>
      <c r="R49" s="392">
        <v>0</v>
      </c>
      <c r="S49" s="346"/>
    </row>
    <row r="50" spans="7:19" x14ac:dyDescent="0.25">
      <c r="G50" s="347"/>
      <c r="H50" s="396">
        <v>0</v>
      </c>
      <c r="I50" s="159">
        <v>0</v>
      </c>
      <c r="J50" s="159">
        <v>1</v>
      </c>
      <c r="K50" s="159">
        <v>-1</v>
      </c>
      <c r="L50" s="159">
        <v>0</v>
      </c>
      <c r="M50" s="159">
        <v>0</v>
      </c>
      <c r="N50" s="159">
        <v>0</v>
      </c>
      <c r="O50" s="159">
        <v>0</v>
      </c>
      <c r="P50" s="143">
        <v>0</v>
      </c>
      <c r="Q50" s="143">
        <v>0</v>
      </c>
      <c r="R50" s="392">
        <v>0</v>
      </c>
      <c r="S50" s="346"/>
    </row>
    <row r="51" spans="7:19" x14ac:dyDescent="0.25">
      <c r="G51" s="347"/>
      <c r="H51" s="396">
        <v>0</v>
      </c>
      <c r="I51" s="159">
        <v>0</v>
      </c>
      <c r="J51" s="159">
        <v>0</v>
      </c>
      <c r="K51" s="159">
        <v>1</v>
      </c>
      <c r="L51" s="159">
        <v>-1</v>
      </c>
      <c r="M51" s="159">
        <v>0</v>
      </c>
      <c r="N51" s="159">
        <v>0</v>
      </c>
      <c r="O51" s="159">
        <v>0</v>
      </c>
      <c r="P51" s="143">
        <v>0</v>
      </c>
      <c r="Q51" s="143">
        <v>0</v>
      </c>
      <c r="R51" s="392">
        <v>0</v>
      </c>
      <c r="S51" s="346"/>
    </row>
    <row r="52" spans="7:19" x14ac:dyDescent="0.25">
      <c r="G52" s="347"/>
      <c r="H52" s="396">
        <v>0</v>
      </c>
      <c r="I52" s="159">
        <v>0</v>
      </c>
      <c r="J52" s="159">
        <v>0</v>
      </c>
      <c r="K52" s="159">
        <v>0</v>
      </c>
      <c r="L52" s="159">
        <v>1</v>
      </c>
      <c r="M52" s="159">
        <v>-1</v>
      </c>
      <c r="N52" s="159">
        <v>0</v>
      </c>
      <c r="O52" s="159">
        <v>0</v>
      </c>
      <c r="P52" s="143">
        <v>1</v>
      </c>
      <c r="Q52" s="143">
        <v>1</v>
      </c>
      <c r="R52" s="392">
        <v>0</v>
      </c>
      <c r="S52" s="346"/>
    </row>
    <row r="53" spans="7:19" x14ac:dyDescent="0.25">
      <c r="G53" s="347"/>
      <c r="H53" s="396">
        <v>0</v>
      </c>
      <c r="I53" s="159">
        <v>0</v>
      </c>
      <c r="J53" s="159">
        <v>0</v>
      </c>
      <c r="K53" s="159">
        <v>0</v>
      </c>
      <c r="L53" s="159">
        <v>0</v>
      </c>
      <c r="M53" s="159">
        <v>1</v>
      </c>
      <c r="N53" s="159">
        <v>-1</v>
      </c>
      <c r="O53" s="159">
        <v>0</v>
      </c>
      <c r="P53" s="143">
        <v>0</v>
      </c>
      <c r="Q53" s="143">
        <v>0</v>
      </c>
      <c r="R53" s="392">
        <v>0</v>
      </c>
      <c r="S53" s="346"/>
    </row>
    <row r="54" spans="7:19" x14ac:dyDescent="0.25">
      <c r="G54" s="347"/>
      <c r="H54" s="396">
        <v>0</v>
      </c>
      <c r="I54" s="159">
        <v>0</v>
      </c>
      <c r="J54" s="159">
        <v>0</v>
      </c>
      <c r="K54" s="159">
        <v>0</v>
      </c>
      <c r="L54" s="159">
        <v>0</v>
      </c>
      <c r="M54" s="159">
        <v>0</v>
      </c>
      <c r="N54" s="159">
        <v>1</v>
      </c>
      <c r="O54" s="159">
        <v>-1</v>
      </c>
      <c r="P54" s="143">
        <v>0</v>
      </c>
      <c r="Q54" s="143">
        <v>0</v>
      </c>
      <c r="R54" s="392">
        <v>0</v>
      </c>
      <c r="S54" s="346"/>
    </row>
    <row r="55" spans="7:19" x14ac:dyDescent="0.25">
      <c r="G55" s="347"/>
      <c r="H55" s="397">
        <v>0</v>
      </c>
      <c r="I55" s="398">
        <v>0</v>
      </c>
      <c r="J55" s="398">
        <v>0</v>
      </c>
      <c r="K55" s="398">
        <v>0</v>
      </c>
      <c r="L55" s="398">
        <v>0</v>
      </c>
      <c r="M55" s="398">
        <v>0</v>
      </c>
      <c r="N55" s="398">
        <v>0</v>
      </c>
      <c r="O55" s="398">
        <v>1</v>
      </c>
      <c r="P55" s="393">
        <v>0</v>
      </c>
      <c r="Q55" s="393">
        <v>-1</v>
      </c>
      <c r="R55" s="394">
        <v>1</v>
      </c>
      <c r="S55" s="346"/>
    </row>
    <row r="56" spans="7:19" x14ac:dyDescent="0.25">
      <c r="G56" s="347"/>
      <c r="H56" s="168"/>
      <c r="I56" s="168"/>
      <c r="J56" s="168"/>
      <c r="K56" s="168"/>
      <c r="L56" s="168"/>
      <c r="M56" s="168"/>
      <c r="N56" s="168"/>
      <c r="O56" s="168"/>
      <c r="P56" s="143"/>
      <c r="Q56" s="143"/>
      <c r="R56" s="143"/>
      <c r="S56" s="346"/>
    </row>
    <row r="57" spans="7:19" x14ac:dyDescent="0.25">
      <c r="G57" s="347"/>
      <c r="H57" s="158"/>
      <c r="I57" s="158"/>
      <c r="J57" s="158"/>
      <c r="K57" s="158"/>
      <c r="L57" s="158"/>
      <c r="M57" s="158"/>
      <c r="N57" s="158"/>
      <c r="O57" s="158"/>
      <c r="P57" s="158"/>
      <c r="Q57" s="158"/>
      <c r="R57" s="158"/>
      <c r="S57" s="346"/>
    </row>
    <row r="58" spans="7:19" x14ac:dyDescent="0.25">
      <c r="G58" s="347"/>
      <c r="H58" s="158"/>
      <c r="I58" s="158"/>
      <c r="J58" s="158"/>
      <c r="K58" s="158"/>
      <c r="L58" s="158"/>
      <c r="M58" s="158"/>
      <c r="N58" s="158"/>
      <c r="O58" s="158"/>
      <c r="P58" s="158"/>
      <c r="Q58" s="158"/>
      <c r="R58" s="158"/>
      <c r="S58" s="346"/>
    </row>
    <row r="59" spans="7:19" x14ac:dyDescent="0.25">
      <c r="G59" s="347"/>
      <c r="H59" s="399">
        <v>-1</v>
      </c>
      <c r="I59" s="158"/>
      <c r="J59" s="158"/>
      <c r="K59" s="402">
        <f>2.97290389066863/1000</f>
        <v>2.9729038906686298E-3</v>
      </c>
      <c r="L59" s="158"/>
      <c r="M59" s="158"/>
      <c r="N59" s="404">
        <f>+H3</f>
        <v>2.0495580808080819E-3</v>
      </c>
      <c r="O59" s="158"/>
      <c r="P59" s="158"/>
      <c r="Q59" s="158"/>
      <c r="R59" s="158"/>
      <c r="S59" s="346"/>
    </row>
    <row r="60" spans="7:19" ht="15.75" x14ac:dyDescent="0.25">
      <c r="G60" s="442" t="s">
        <v>225</v>
      </c>
      <c r="H60" s="400">
        <v>0</v>
      </c>
      <c r="I60" s="158"/>
      <c r="J60" s="443" t="s">
        <v>226</v>
      </c>
      <c r="K60" s="403">
        <f>3.7274570597985/1000</f>
        <v>3.7274570597985003E-3</v>
      </c>
      <c r="L60" s="158"/>
      <c r="M60" s="443" t="s">
        <v>228</v>
      </c>
      <c r="N60" s="405">
        <f>+H4</f>
        <v>2.0495580808080819E-3</v>
      </c>
      <c r="O60" s="158"/>
      <c r="P60" s="443" t="s">
        <v>229</v>
      </c>
      <c r="Q60" s="474">
        <v>339.29610096713299</v>
      </c>
      <c r="R60" s="158"/>
      <c r="S60" s="346"/>
    </row>
    <row r="61" spans="7:19" x14ac:dyDescent="0.25">
      <c r="G61" s="347"/>
      <c r="H61" s="400">
        <v>0</v>
      </c>
      <c r="I61" s="158"/>
      <c r="J61" s="158"/>
      <c r="K61" s="403">
        <f>1.90180457183241/1000</f>
        <v>1.90180457183241E-3</v>
      </c>
      <c r="L61" s="158"/>
      <c r="M61" s="158"/>
      <c r="N61" s="405">
        <f>+H5</f>
        <v>2.0495580808080819E-3</v>
      </c>
      <c r="O61" s="158"/>
      <c r="P61" s="158"/>
      <c r="Q61" s="158"/>
      <c r="R61" s="158"/>
      <c r="S61" s="346"/>
    </row>
    <row r="62" spans="7:19" x14ac:dyDescent="0.25">
      <c r="G62" s="347"/>
      <c r="H62" s="400">
        <v>0</v>
      </c>
      <c r="I62" s="158"/>
      <c r="J62" s="158"/>
      <c r="K62" s="403">
        <f>1.94899806811293/1000</f>
        <v>1.94899806811293E-3</v>
      </c>
      <c r="L62" s="158"/>
      <c r="M62" s="158"/>
      <c r="N62" s="405">
        <f>+H6</f>
        <v>2.0495580808080819E-3</v>
      </c>
      <c r="O62" s="158"/>
      <c r="P62" s="158"/>
      <c r="Q62" s="158"/>
      <c r="R62" s="158"/>
      <c r="S62" s="346"/>
    </row>
    <row r="63" spans="7:19" x14ac:dyDescent="0.25">
      <c r="G63" s="347"/>
      <c r="H63" s="400">
        <v>0</v>
      </c>
      <c r="I63" s="158"/>
      <c r="J63" s="158"/>
      <c r="K63" s="403">
        <f>4.51562260756677/1000</f>
        <v>4.5156226075667698E-3</v>
      </c>
      <c r="L63" s="158"/>
      <c r="M63" s="158"/>
      <c r="N63" s="405">
        <f>+H7</f>
        <v>2.0495580808080819E-3</v>
      </c>
      <c r="O63" s="158"/>
      <c r="P63" s="158"/>
      <c r="Q63" s="158"/>
      <c r="R63" s="158"/>
      <c r="S63" s="346"/>
    </row>
    <row r="64" spans="7:19" x14ac:dyDescent="0.25">
      <c r="G64" s="347"/>
      <c r="H64" s="400">
        <v>0</v>
      </c>
      <c r="I64" s="158"/>
      <c r="J64" s="158"/>
      <c r="K64" s="403">
        <f>0.785289175132599/1000</f>
        <v>7.8528917513259896E-4</v>
      </c>
      <c r="L64" s="158"/>
      <c r="M64" s="158"/>
      <c r="N64" s="405">
        <f>+H8</f>
        <v>2.0495580808080819E-3</v>
      </c>
      <c r="O64" s="158"/>
      <c r="P64" s="158"/>
      <c r="Q64" s="158"/>
      <c r="R64" s="158"/>
      <c r="S64" s="346"/>
    </row>
    <row r="65" spans="7:19" x14ac:dyDescent="0.25">
      <c r="G65" s="347"/>
      <c r="H65" s="400">
        <v>0</v>
      </c>
      <c r="I65" s="158"/>
      <c r="J65" s="158"/>
      <c r="K65" s="403">
        <f>0.762936146537081/1000</f>
        <v>7.6293614653708095E-4</v>
      </c>
      <c r="L65" s="158"/>
      <c r="M65" s="158"/>
      <c r="N65" s="405">
        <f>+H9</f>
        <v>2.0495580808080819E-3</v>
      </c>
      <c r="O65" s="158"/>
      <c r="P65" s="158"/>
      <c r="Q65" s="158"/>
      <c r="R65" s="158"/>
      <c r="S65" s="346"/>
    </row>
    <row r="66" spans="7:19" x14ac:dyDescent="0.25">
      <c r="G66" s="347"/>
      <c r="H66" s="400">
        <v>0</v>
      </c>
      <c r="I66" s="158"/>
      <c r="J66" s="158"/>
      <c r="K66" s="93">
        <f>3.70652880601923/1000</f>
        <v>3.7065288060192303E-3</v>
      </c>
      <c r="L66" s="158"/>
      <c r="M66" s="158"/>
      <c r="N66" s="405">
        <f>+H10</f>
        <v>2.0495580808080819E-3</v>
      </c>
      <c r="O66" s="158"/>
      <c r="P66" s="158"/>
      <c r="Q66" s="158"/>
      <c r="R66" s="158"/>
      <c r="S66" s="346"/>
    </row>
    <row r="67" spans="7:19" x14ac:dyDescent="0.25">
      <c r="G67" s="347"/>
      <c r="H67" s="400">
        <v>0</v>
      </c>
      <c r="I67" s="158"/>
      <c r="J67" s="158"/>
      <c r="K67" s="158"/>
      <c r="L67" s="158"/>
      <c r="M67" s="158"/>
      <c r="N67" s="405">
        <f>+H11</f>
        <v>2.0495580808080819E-3</v>
      </c>
      <c r="O67" s="158"/>
      <c r="P67" s="158"/>
      <c r="Q67" s="158"/>
      <c r="R67" s="158"/>
      <c r="S67" s="346"/>
    </row>
    <row r="68" spans="7:19" x14ac:dyDescent="0.25">
      <c r="G68" s="347"/>
      <c r="H68" s="400">
        <v>0</v>
      </c>
      <c r="I68" s="158"/>
      <c r="J68" s="158"/>
      <c r="K68" s="158"/>
      <c r="L68" s="158"/>
      <c r="M68" s="158"/>
      <c r="N68" s="405">
        <f>+H12</f>
        <v>2.0495580808080819E-3</v>
      </c>
      <c r="O68" s="158"/>
      <c r="P68" s="158"/>
      <c r="Q68" s="158"/>
      <c r="R68" s="158"/>
      <c r="S68" s="346"/>
    </row>
    <row r="69" spans="7:19" x14ac:dyDescent="0.25">
      <c r="G69" s="347"/>
      <c r="H69" s="401">
        <v>-1</v>
      </c>
      <c r="I69" s="158"/>
      <c r="J69" s="158"/>
      <c r="K69" s="158"/>
      <c r="L69" s="158"/>
      <c r="M69" s="158"/>
      <c r="N69" s="24">
        <f>+H13</f>
        <v>2.0495580808080819E-3</v>
      </c>
      <c r="O69" s="158"/>
      <c r="P69" s="158"/>
      <c r="Q69" s="158"/>
      <c r="R69" s="158"/>
      <c r="S69" s="346"/>
    </row>
    <row r="70" spans="7:19" x14ac:dyDescent="0.25">
      <c r="G70" s="347"/>
      <c r="H70" s="158"/>
      <c r="I70" s="158"/>
      <c r="J70" s="158"/>
      <c r="K70" s="158"/>
      <c r="L70" s="158"/>
      <c r="M70" s="158"/>
      <c r="N70" s="158"/>
      <c r="O70" s="158"/>
      <c r="P70" s="158"/>
      <c r="Q70" s="158"/>
      <c r="R70" s="158"/>
      <c r="S70" s="346"/>
    </row>
    <row r="71" spans="7:19" x14ac:dyDescent="0.25">
      <c r="G71" s="347"/>
      <c r="H71" s="158"/>
      <c r="I71" s="158"/>
      <c r="J71" s="158"/>
      <c r="K71" s="158"/>
      <c r="L71" s="158"/>
      <c r="M71" s="158"/>
      <c r="N71" s="158"/>
      <c r="O71" s="158"/>
      <c r="P71" s="158"/>
      <c r="Q71" s="158"/>
      <c r="R71" s="158"/>
      <c r="S71" s="346"/>
    </row>
    <row r="72" spans="7:19" s="113" customFormat="1" x14ac:dyDescent="0.25">
      <c r="G72" s="350"/>
      <c r="H72" s="409">
        <v>2</v>
      </c>
      <c r="I72" s="390">
        <v>0</v>
      </c>
      <c r="J72" s="390">
        <v>0</v>
      </c>
      <c r="K72" s="390">
        <v>0</v>
      </c>
      <c r="L72" s="390">
        <v>0</v>
      </c>
      <c r="M72" s="390">
        <v>0</v>
      </c>
      <c r="N72" s="390">
        <v>0</v>
      </c>
      <c r="O72" s="390">
        <v>0</v>
      </c>
      <c r="P72" s="390">
        <v>0</v>
      </c>
      <c r="Q72" s="390">
        <v>0</v>
      </c>
      <c r="R72" s="391">
        <v>0</v>
      </c>
      <c r="S72" s="345"/>
    </row>
    <row r="73" spans="7:19" ht="15.75" x14ac:dyDescent="0.25">
      <c r="G73" s="442" t="s">
        <v>230</v>
      </c>
      <c r="H73" s="396">
        <v>0</v>
      </c>
      <c r="I73" s="159">
        <v>2</v>
      </c>
      <c r="J73" s="159">
        <v>0</v>
      </c>
      <c r="K73" s="159">
        <v>0</v>
      </c>
      <c r="L73" s="159">
        <v>0</v>
      </c>
      <c r="M73" s="159">
        <v>0</v>
      </c>
      <c r="N73" s="159">
        <v>0</v>
      </c>
      <c r="O73" s="159">
        <v>0</v>
      </c>
      <c r="P73" s="159">
        <v>0</v>
      </c>
      <c r="Q73" s="159">
        <v>0</v>
      </c>
      <c r="R73" s="383">
        <v>0</v>
      </c>
      <c r="S73" s="346"/>
    </row>
    <row r="74" spans="7:19" x14ac:dyDescent="0.25">
      <c r="G74" s="347"/>
      <c r="H74" s="396">
        <v>0</v>
      </c>
      <c r="I74" s="159">
        <v>0</v>
      </c>
      <c r="J74" s="159">
        <v>2</v>
      </c>
      <c r="K74" s="159">
        <v>0</v>
      </c>
      <c r="L74" s="159">
        <v>0</v>
      </c>
      <c r="M74" s="159">
        <v>0</v>
      </c>
      <c r="N74" s="159">
        <v>0</v>
      </c>
      <c r="O74" s="159">
        <v>0</v>
      </c>
      <c r="P74" s="159">
        <v>0</v>
      </c>
      <c r="Q74" s="159">
        <v>0</v>
      </c>
      <c r="R74" s="383">
        <v>0</v>
      </c>
      <c r="S74" s="346"/>
    </row>
    <row r="75" spans="7:19" x14ac:dyDescent="0.25">
      <c r="G75" s="347"/>
      <c r="H75" s="396">
        <v>0</v>
      </c>
      <c r="I75" s="159">
        <v>0</v>
      </c>
      <c r="J75" s="159">
        <v>0</v>
      </c>
      <c r="K75" s="159">
        <v>2</v>
      </c>
      <c r="L75" s="159">
        <v>0</v>
      </c>
      <c r="M75" s="159">
        <v>0</v>
      </c>
      <c r="N75" s="159">
        <v>0</v>
      </c>
      <c r="O75" s="159">
        <v>0</v>
      </c>
      <c r="P75" s="159">
        <v>0</v>
      </c>
      <c r="Q75" s="159">
        <v>0</v>
      </c>
      <c r="R75" s="383">
        <v>0</v>
      </c>
      <c r="S75" s="346"/>
    </row>
    <row r="76" spans="7:19" x14ac:dyDescent="0.25">
      <c r="G76" s="347"/>
      <c r="H76" s="396">
        <v>0</v>
      </c>
      <c r="I76" s="159">
        <v>0</v>
      </c>
      <c r="J76" s="159">
        <v>0</v>
      </c>
      <c r="K76" s="159">
        <v>0</v>
      </c>
      <c r="L76" s="159">
        <v>2</v>
      </c>
      <c r="M76" s="159">
        <v>0</v>
      </c>
      <c r="N76" s="159">
        <v>0</v>
      </c>
      <c r="O76" s="159">
        <v>0</v>
      </c>
      <c r="P76" s="159">
        <v>0</v>
      </c>
      <c r="Q76" s="159">
        <v>0</v>
      </c>
      <c r="R76" s="383">
        <v>0</v>
      </c>
      <c r="S76" s="346"/>
    </row>
    <row r="77" spans="7:19" x14ac:dyDescent="0.25">
      <c r="G77" s="347"/>
      <c r="H77" s="396">
        <v>0</v>
      </c>
      <c r="I77" s="159">
        <v>0</v>
      </c>
      <c r="J77" s="159">
        <v>0</v>
      </c>
      <c r="K77" s="159">
        <v>0</v>
      </c>
      <c r="L77" s="159">
        <v>0</v>
      </c>
      <c r="M77" s="159">
        <v>2</v>
      </c>
      <c r="N77" s="159">
        <v>0</v>
      </c>
      <c r="O77" s="159">
        <v>0</v>
      </c>
      <c r="P77" s="159">
        <v>0</v>
      </c>
      <c r="Q77" s="159">
        <v>0</v>
      </c>
      <c r="R77" s="383">
        <v>0</v>
      </c>
      <c r="S77" s="346"/>
    </row>
    <row r="78" spans="7:19" x14ac:dyDescent="0.25">
      <c r="G78" s="347"/>
      <c r="H78" s="396">
        <v>0</v>
      </c>
      <c r="I78" s="159">
        <v>0</v>
      </c>
      <c r="J78" s="159">
        <v>0</v>
      </c>
      <c r="K78" s="159">
        <v>0</v>
      </c>
      <c r="L78" s="159">
        <v>0</v>
      </c>
      <c r="M78" s="159">
        <v>0</v>
      </c>
      <c r="N78" s="159">
        <v>2</v>
      </c>
      <c r="O78" s="159">
        <v>0</v>
      </c>
      <c r="P78" s="159">
        <v>0</v>
      </c>
      <c r="Q78" s="159">
        <v>0</v>
      </c>
      <c r="R78" s="383">
        <v>0</v>
      </c>
      <c r="S78" s="346"/>
    </row>
    <row r="79" spans="7:19" x14ac:dyDescent="0.25">
      <c r="G79" s="347"/>
      <c r="H79" s="396">
        <v>0</v>
      </c>
      <c r="I79" s="159">
        <v>0</v>
      </c>
      <c r="J79" s="159">
        <v>0</v>
      </c>
      <c r="K79" s="159">
        <v>0</v>
      </c>
      <c r="L79" s="159">
        <v>0</v>
      </c>
      <c r="M79" s="159">
        <v>0</v>
      </c>
      <c r="N79" s="159">
        <v>0</v>
      </c>
      <c r="O79" s="159">
        <v>2</v>
      </c>
      <c r="P79" s="159">
        <v>0</v>
      </c>
      <c r="Q79" s="159">
        <v>0</v>
      </c>
      <c r="R79" s="383">
        <v>0</v>
      </c>
      <c r="S79" s="346"/>
    </row>
    <row r="80" spans="7:19" x14ac:dyDescent="0.25">
      <c r="G80" s="347"/>
      <c r="H80" s="396">
        <v>0</v>
      </c>
      <c r="I80" s="159">
        <v>0</v>
      </c>
      <c r="J80" s="159">
        <v>0</v>
      </c>
      <c r="K80" s="159">
        <v>0</v>
      </c>
      <c r="L80" s="159">
        <v>0</v>
      </c>
      <c r="M80" s="159">
        <v>0</v>
      </c>
      <c r="N80" s="159">
        <v>0</v>
      </c>
      <c r="O80" s="159">
        <v>0</v>
      </c>
      <c r="P80" s="159">
        <v>2</v>
      </c>
      <c r="Q80" s="159">
        <v>0</v>
      </c>
      <c r="R80" s="383">
        <v>0</v>
      </c>
      <c r="S80" s="346"/>
    </row>
    <row r="81" spans="7:19" x14ac:dyDescent="0.25">
      <c r="G81" s="347"/>
      <c r="H81" s="396">
        <v>0</v>
      </c>
      <c r="I81" s="159">
        <v>0</v>
      </c>
      <c r="J81" s="159">
        <v>0</v>
      </c>
      <c r="K81" s="159">
        <v>0</v>
      </c>
      <c r="L81" s="159">
        <v>0</v>
      </c>
      <c r="M81" s="159">
        <v>0</v>
      </c>
      <c r="N81" s="159">
        <v>0</v>
      </c>
      <c r="O81" s="159">
        <v>0</v>
      </c>
      <c r="P81" s="159">
        <v>0</v>
      </c>
      <c r="Q81" s="159">
        <v>2</v>
      </c>
      <c r="R81" s="383">
        <v>0</v>
      </c>
      <c r="S81" s="346"/>
    </row>
    <row r="82" spans="7:19" x14ac:dyDescent="0.25">
      <c r="G82" s="347"/>
      <c r="H82" s="397">
        <v>0</v>
      </c>
      <c r="I82" s="398">
        <v>0</v>
      </c>
      <c r="J82" s="398">
        <v>0</v>
      </c>
      <c r="K82" s="398">
        <v>0</v>
      </c>
      <c r="L82" s="398">
        <v>0</v>
      </c>
      <c r="M82" s="398">
        <v>0</v>
      </c>
      <c r="N82" s="398">
        <v>0</v>
      </c>
      <c r="O82" s="398">
        <v>0</v>
      </c>
      <c r="P82" s="398">
        <v>0</v>
      </c>
      <c r="Q82" s="398">
        <v>0</v>
      </c>
      <c r="R82" s="410">
        <v>2</v>
      </c>
      <c r="S82" s="346"/>
    </row>
    <row r="83" spans="7:19" x14ac:dyDescent="0.25">
      <c r="G83" s="347"/>
      <c r="H83" s="158"/>
      <c r="I83" s="158"/>
      <c r="J83" s="158"/>
      <c r="K83" s="158"/>
      <c r="L83" s="158"/>
      <c r="M83" s="158"/>
      <c r="N83" s="158"/>
      <c r="O83" s="158"/>
      <c r="P83" s="158"/>
      <c r="Q83" s="158"/>
      <c r="R83" s="158"/>
      <c r="S83" s="346"/>
    </row>
    <row r="84" spans="7:19" x14ac:dyDescent="0.25">
      <c r="G84" s="347"/>
      <c r="H84" s="158"/>
      <c r="I84" s="158"/>
      <c r="J84" s="158"/>
      <c r="K84" s="158"/>
      <c r="L84" s="158"/>
      <c r="M84" s="158"/>
      <c r="N84" s="158"/>
      <c r="O84" s="158"/>
      <c r="P84" s="158"/>
      <c r="Q84" s="158"/>
      <c r="R84" s="158"/>
      <c r="S84" s="346"/>
    </row>
    <row r="85" spans="7:19" x14ac:dyDescent="0.25">
      <c r="G85" s="350"/>
      <c r="H85" s="409">
        <v>1</v>
      </c>
      <c r="I85" s="390">
        <v>0</v>
      </c>
      <c r="J85" s="390">
        <v>0</v>
      </c>
      <c r="K85" s="390">
        <v>0</v>
      </c>
      <c r="L85" s="390">
        <v>0</v>
      </c>
      <c r="M85" s="390">
        <v>0</v>
      </c>
      <c r="N85" s="390">
        <v>0</v>
      </c>
      <c r="O85" s="390">
        <v>0</v>
      </c>
      <c r="P85" s="390">
        <v>0</v>
      </c>
      <c r="Q85" s="390">
        <v>0</v>
      </c>
      <c r="R85" s="391">
        <v>0</v>
      </c>
      <c r="S85" s="346"/>
    </row>
    <row r="86" spans="7:19" ht="15.75" x14ac:dyDescent="0.25">
      <c r="G86" s="442" t="s">
        <v>231</v>
      </c>
      <c r="H86" s="396">
        <v>0</v>
      </c>
      <c r="I86" s="159">
        <v>1</v>
      </c>
      <c r="J86" s="159">
        <v>0</v>
      </c>
      <c r="K86" s="159">
        <v>0</v>
      </c>
      <c r="L86" s="159">
        <v>0</v>
      </c>
      <c r="M86" s="159">
        <v>0</v>
      </c>
      <c r="N86" s="159">
        <v>0</v>
      </c>
      <c r="O86" s="159">
        <v>0</v>
      </c>
      <c r="P86" s="159">
        <v>0</v>
      </c>
      <c r="Q86" s="159">
        <v>0</v>
      </c>
      <c r="R86" s="383">
        <v>0</v>
      </c>
      <c r="S86" s="346"/>
    </row>
    <row r="87" spans="7:19" x14ac:dyDescent="0.25">
      <c r="G87" s="347"/>
      <c r="H87" s="396">
        <v>0</v>
      </c>
      <c r="I87" s="159">
        <v>0</v>
      </c>
      <c r="J87" s="159">
        <v>1</v>
      </c>
      <c r="K87" s="159">
        <v>0</v>
      </c>
      <c r="L87" s="159">
        <v>0</v>
      </c>
      <c r="M87" s="159">
        <v>0</v>
      </c>
      <c r="N87" s="159">
        <v>0</v>
      </c>
      <c r="O87" s="159">
        <v>0</v>
      </c>
      <c r="P87" s="159">
        <v>0</v>
      </c>
      <c r="Q87" s="159">
        <v>0</v>
      </c>
      <c r="R87" s="383">
        <v>0</v>
      </c>
      <c r="S87" s="346"/>
    </row>
    <row r="88" spans="7:19" x14ac:dyDescent="0.25">
      <c r="G88" s="347"/>
      <c r="H88" s="396">
        <v>0</v>
      </c>
      <c r="I88" s="159">
        <v>0</v>
      </c>
      <c r="J88" s="159">
        <v>0</v>
      </c>
      <c r="K88" s="159">
        <v>1</v>
      </c>
      <c r="L88" s="159">
        <v>0</v>
      </c>
      <c r="M88" s="159">
        <v>0</v>
      </c>
      <c r="N88" s="159">
        <v>0</v>
      </c>
      <c r="O88" s="159">
        <v>0</v>
      </c>
      <c r="P88" s="159">
        <v>0</v>
      </c>
      <c r="Q88" s="159">
        <v>0</v>
      </c>
      <c r="R88" s="383">
        <v>0</v>
      </c>
      <c r="S88" s="346"/>
    </row>
    <row r="89" spans="7:19" x14ac:dyDescent="0.25">
      <c r="G89" s="347"/>
      <c r="H89" s="396">
        <v>0</v>
      </c>
      <c r="I89" s="159">
        <v>0</v>
      </c>
      <c r="J89" s="159">
        <v>0</v>
      </c>
      <c r="K89" s="159">
        <v>0</v>
      </c>
      <c r="L89" s="159">
        <v>1</v>
      </c>
      <c r="M89" s="159">
        <v>0</v>
      </c>
      <c r="N89" s="159">
        <v>0</v>
      </c>
      <c r="O89" s="159">
        <v>0</v>
      </c>
      <c r="P89" s="159">
        <v>0</v>
      </c>
      <c r="Q89" s="159">
        <v>0</v>
      </c>
      <c r="R89" s="383">
        <v>0</v>
      </c>
      <c r="S89" s="346"/>
    </row>
    <row r="90" spans="7:19" x14ac:dyDescent="0.25">
      <c r="G90" s="347"/>
      <c r="H90" s="396">
        <v>0</v>
      </c>
      <c r="I90" s="159">
        <v>0</v>
      </c>
      <c r="J90" s="159">
        <v>0</v>
      </c>
      <c r="K90" s="159">
        <v>0</v>
      </c>
      <c r="L90" s="159">
        <v>0</v>
      </c>
      <c r="M90" s="159">
        <v>1</v>
      </c>
      <c r="N90" s="159">
        <v>0</v>
      </c>
      <c r="O90" s="159">
        <v>0</v>
      </c>
      <c r="P90" s="159">
        <v>0</v>
      </c>
      <c r="Q90" s="159">
        <v>0</v>
      </c>
      <c r="R90" s="383">
        <v>0</v>
      </c>
      <c r="S90" s="346"/>
    </row>
    <row r="91" spans="7:19" x14ac:dyDescent="0.25">
      <c r="G91" s="347"/>
      <c r="H91" s="396">
        <v>0</v>
      </c>
      <c r="I91" s="159">
        <v>0</v>
      </c>
      <c r="J91" s="159">
        <v>0</v>
      </c>
      <c r="K91" s="159">
        <v>0</v>
      </c>
      <c r="L91" s="159">
        <v>0</v>
      </c>
      <c r="M91" s="159">
        <v>0</v>
      </c>
      <c r="N91" s="159">
        <v>1</v>
      </c>
      <c r="O91" s="159">
        <v>0</v>
      </c>
      <c r="P91" s="159">
        <v>0</v>
      </c>
      <c r="Q91" s="159">
        <v>0</v>
      </c>
      <c r="R91" s="383">
        <v>0</v>
      </c>
      <c r="S91" s="346"/>
    </row>
    <row r="92" spans="7:19" x14ac:dyDescent="0.25">
      <c r="G92" s="347"/>
      <c r="H92" s="396">
        <v>0</v>
      </c>
      <c r="I92" s="159">
        <v>0</v>
      </c>
      <c r="J92" s="159">
        <v>0</v>
      </c>
      <c r="K92" s="159">
        <v>0</v>
      </c>
      <c r="L92" s="159">
        <v>0</v>
      </c>
      <c r="M92" s="159">
        <v>0</v>
      </c>
      <c r="N92" s="159">
        <v>0</v>
      </c>
      <c r="O92" s="159">
        <v>1</v>
      </c>
      <c r="P92" s="159">
        <v>0</v>
      </c>
      <c r="Q92" s="159">
        <v>0</v>
      </c>
      <c r="R92" s="383">
        <v>0</v>
      </c>
      <c r="S92" s="346"/>
    </row>
    <row r="93" spans="7:19" x14ac:dyDescent="0.25">
      <c r="G93" s="347"/>
      <c r="H93" s="396">
        <v>0</v>
      </c>
      <c r="I93" s="159">
        <v>0</v>
      </c>
      <c r="J93" s="159">
        <v>0</v>
      </c>
      <c r="K93" s="159">
        <v>0</v>
      </c>
      <c r="L93" s="159">
        <v>0</v>
      </c>
      <c r="M93" s="159">
        <v>0</v>
      </c>
      <c r="N93" s="159">
        <v>0</v>
      </c>
      <c r="O93" s="159">
        <v>0</v>
      </c>
      <c r="P93" s="159">
        <v>1</v>
      </c>
      <c r="Q93" s="159">
        <v>0</v>
      </c>
      <c r="R93" s="383">
        <v>0</v>
      </c>
      <c r="S93" s="346"/>
    </row>
    <row r="94" spans="7:19" x14ac:dyDescent="0.25">
      <c r="G94" s="347"/>
      <c r="H94" s="396">
        <v>0</v>
      </c>
      <c r="I94" s="159">
        <v>0</v>
      </c>
      <c r="J94" s="159">
        <v>0</v>
      </c>
      <c r="K94" s="159">
        <v>0</v>
      </c>
      <c r="L94" s="159">
        <v>0</v>
      </c>
      <c r="M94" s="159">
        <v>0</v>
      </c>
      <c r="N94" s="159">
        <v>0</v>
      </c>
      <c r="O94" s="159">
        <v>0</v>
      </c>
      <c r="P94" s="159">
        <v>0</v>
      </c>
      <c r="Q94" s="159">
        <v>1</v>
      </c>
      <c r="R94" s="383">
        <v>0</v>
      </c>
      <c r="S94" s="346"/>
    </row>
    <row r="95" spans="7:19" x14ac:dyDescent="0.25">
      <c r="G95" s="347"/>
      <c r="H95" s="397">
        <v>0</v>
      </c>
      <c r="I95" s="398">
        <v>0</v>
      </c>
      <c r="J95" s="398">
        <v>0</v>
      </c>
      <c r="K95" s="398">
        <v>0</v>
      </c>
      <c r="L95" s="398">
        <v>0</v>
      </c>
      <c r="M95" s="398">
        <v>0</v>
      </c>
      <c r="N95" s="398">
        <v>0</v>
      </c>
      <c r="O95" s="398">
        <v>0</v>
      </c>
      <c r="P95" s="398">
        <v>0</v>
      </c>
      <c r="Q95" s="398">
        <v>0</v>
      </c>
      <c r="R95" s="410">
        <v>1</v>
      </c>
      <c r="S95" s="346"/>
    </row>
    <row r="96" spans="7:19" x14ac:dyDescent="0.25">
      <c r="G96" s="347"/>
      <c r="H96" s="158"/>
      <c r="I96" s="158"/>
      <c r="J96" s="158"/>
      <c r="K96" s="158"/>
      <c r="L96" s="158"/>
      <c r="M96" s="158"/>
      <c r="N96" s="158"/>
      <c r="O96" s="158"/>
      <c r="P96" s="158"/>
      <c r="Q96" s="158"/>
      <c r="R96" s="158"/>
      <c r="S96" s="346"/>
    </row>
    <row r="97" spans="7:19" x14ac:dyDescent="0.25">
      <c r="G97" s="347"/>
      <c r="H97" s="158"/>
      <c r="I97" s="158"/>
      <c r="J97" s="158"/>
      <c r="K97" s="158"/>
      <c r="L97" s="158"/>
      <c r="M97" s="158"/>
      <c r="N97" s="158"/>
      <c r="O97" s="158"/>
      <c r="P97" s="158"/>
      <c r="Q97" s="158"/>
      <c r="R97" s="158"/>
      <c r="S97" s="346"/>
    </row>
    <row r="98" spans="7:19" x14ac:dyDescent="0.25">
      <c r="G98" s="350"/>
      <c r="H98" s="411">
        <f>+S3</f>
        <v>81.460968938795986</v>
      </c>
      <c r="I98" s="390">
        <v>0</v>
      </c>
      <c r="J98" s="390">
        <v>0</v>
      </c>
      <c r="K98" s="390">
        <v>0</v>
      </c>
      <c r="L98" s="390">
        <v>0</v>
      </c>
      <c r="M98" s="390">
        <v>0</v>
      </c>
      <c r="N98" s="390">
        <v>0</v>
      </c>
      <c r="O98" s="390">
        <v>0</v>
      </c>
      <c r="P98" s="390">
        <v>0</v>
      </c>
      <c r="Q98" s="390">
        <v>0</v>
      </c>
      <c r="R98" s="391">
        <v>0</v>
      </c>
      <c r="S98" s="346"/>
    </row>
    <row r="99" spans="7:19" ht="15.75" x14ac:dyDescent="0.25">
      <c r="G99" s="442" t="s">
        <v>232</v>
      </c>
      <c r="H99" s="396">
        <v>0</v>
      </c>
      <c r="I99" s="161">
        <f>+S4</f>
        <v>62.955808507793883</v>
      </c>
      <c r="J99" s="159">
        <v>0</v>
      </c>
      <c r="K99" s="159">
        <v>0</v>
      </c>
      <c r="L99" s="159">
        <v>0</v>
      </c>
      <c r="M99" s="159">
        <v>0</v>
      </c>
      <c r="N99" s="159">
        <v>0</v>
      </c>
      <c r="O99" s="159">
        <v>0</v>
      </c>
      <c r="P99" s="159">
        <v>0</v>
      </c>
      <c r="Q99" s="159">
        <v>0</v>
      </c>
      <c r="R99" s="383">
        <v>0</v>
      </c>
      <c r="S99" s="346"/>
    </row>
    <row r="100" spans="7:19" x14ac:dyDescent="0.25">
      <c r="G100" s="347"/>
      <c r="H100" s="396">
        <v>0</v>
      </c>
      <c r="I100" s="159">
        <v>0</v>
      </c>
      <c r="J100" s="161">
        <f>+S5</f>
        <v>62.190547660059487</v>
      </c>
      <c r="K100" s="159">
        <v>0</v>
      </c>
      <c r="L100" s="159">
        <v>0</v>
      </c>
      <c r="M100" s="159">
        <v>0</v>
      </c>
      <c r="N100" s="159">
        <v>0</v>
      </c>
      <c r="O100" s="159">
        <v>0</v>
      </c>
      <c r="P100" s="159">
        <v>0</v>
      </c>
      <c r="Q100" s="159">
        <v>0</v>
      </c>
      <c r="R100" s="383">
        <v>0</v>
      </c>
      <c r="S100" s="346"/>
    </row>
    <row r="101" spans="7:19" x14ac:dyDescent="0.25">
      <c r="G101" s="347"/>
      <c r="H101" s="396">
        <v>0</v>
      </c>
      <c r="I101" s="159">
        <v>0</v>
      </c>
      <c r="J101" s="159">
        <v>0</v>
      </c>
      <c r="K101" s="161">
        <f>+S6</f>
        <v>652.92112004152079</v>
      </c>
      <c r="L101" s="159">
        <v>0</v>
      </c>
      <c r="M101" s="159">
        <v>0</v>
      </c>
      <c r="N101" s="159">
        <v>0</v>
      </c>
      <c r="O101" s="159">
        <v>0</v>
      </c>
      <c r="P101" s="159">
        <v>0</v>
      </c>
      <c r="Q101" s="159">
        <v>0</v>
      </c>
      <c r="R101" s="383">
        <v>0</v>
      </c>
      <c r="S101" s="346"/>
    </row>
    <row r="102" spans="7:19" x14ac:dyDescent="0.25">
      <c r="G102" s="347"/>
      <c r="H102" s="396">
        <v>0</v>
      </c>
      <c r="I102" s="159">
        <v>0</v>
      </c>
      <c r="J102" s="159">
        <v>0</v>
      </c>
      <c r="K102" s="159">
        <v>0</v>
      </c>
      <c r="L102" s="161">
        <f>+S7</f>
        <v>406.4590552943165</v>
      </c>
      <c r="M102" s="159">
        <v>0</v>
      </c>
      <c r="N102" s="159">
        <v>0</v>
      </c>
      <c r="O102" s="159">
        <v>0</v>
      </c>
      <c r="P102" s="159">
        <v>0</v>
      </c>
      <c r="Q102" s="159">
        <v>0</v>
      </c>
      <c r="R102" s="383">
        <v>0</v>
      </c>
      <c r="S102" s="346"/>
    </row>
    <row r="103" spans="7:19" x14ac:dyDescent="0.25">
      <c r="G103" s="347"/>
      <c r="H103" s="396">
        <v>0</v>
      </c>
      <c r="I103" s="159">
        <v>0</v>
      </c>
      <c r="J103" s="159">
        <v>0</v>
      </c>
      <c r="K103" s="159">
        <v>0</v>
      </c>
      <c r="L103" s="159">
        <v>0</v>
      </c>
      <c r="M103" s="161">
        <f>+S8</f>
        <v>1114.7961979295565</v>
      </c>
      <c r="N103" s="159">
        <v>0</v>
      </c>
      <c r="O103" s="159">
        <v>0</v>
      </c>
      <c r="P103" s="159">
        <v>0</v>
      </c>
      <c r="Q103" s="159">
        <v>0</v>
      </c>
      <c r="R103" s="383">
        <v>0</v>
      </c>
      <c r="S103" s="346"/>
    </row>
    <row r="104" spans="7:19" x14ac:dyDescent="0.25">
      <c r="G104" s="347"/>
      <c r="H104" s="396">
        <v>0</v>
      </c>
      <c r="I104" s="159">
        <v>0</v>
      </c>
      <c r="J104" s="159">
        <v>0</v>
      </c>
      <c r="K104" s="159">
        <v>0</v>
      </c>
      <c r="L104" s="159">
        <v>0</v>
      </c>
      <c r="M104" s="159">
        <v>0</v>
      </c>
      <c r="N104" s="161">
        <f>+S9</f>
        <v>447.81132463389542</v>
      </c>
      <c r="O104" s="159">
        <v>0</v>
      </c>
      <c r="P104" s="159">
        <v>0</v>
      </c>
      <c r="Q104" s="159">
        <v>0</v>
      </c>
      <c r="R104" s="383">
        <v>0</v>
      </c>
      <c r="S104" s="346"/>
    </row>
    <row r="105" spans="7:19" x14ac:dyDescent="0.25">
      <c r="G105" s="347"/>
      <c r="H105" s="396">
        <v>0</v>
      </c>
      <c r="I105" s="159">
        <v>0</v>
      </c>
      <c r="J105" s="159">
        <v>0</v>
      </c>
      <c r="K105" s="159">
        <v>0</v>
      </c>
      <c r="L105" s="159">
        <v>0</v>
      </c>
      <c r="M105" s="159">
        <v>0</v>
      </c>
      <c r="N105" s="159">
        <v>0</v>
      </c>
      <c r="O105" s="161">
        <f>+S10</f>
        <v>461.49411569298263</v>
      </c>
      <c r="P105" s="159">
        <v>0</v>
      </c>
      <c r="Q105" s="159">
        <v>0</v>
      </c>
      <c r="R105" s="383">
        <v>0</v>
      </c>
      <c r="S105" s="346"/>
    </row>
    <row r="106" spans="7:19" x14ac:dyDescent="0.25">
      <c r="G106" s="347"/>
      <c r="H106" s="396">
        <v>0</v>
      </c>
      <c r="I106" s="159">
        <v>0</v>
      </c>
      <c r="J106" s="159">
        <v>0</v>
      </c>
      <c r="K106" s="159">
        <v>0</v>
      </c>
      <c r="L106" s="159">
        <v>0</v>
      </c>
      <c r="M106" s="159">
        <v>0</v>
      </c>
      <c r="N106" s="159">
        <v>0</v>
      </c>
      <c r="O106" s="159">
        <v>0</v>
      </c>
      <c r="P106" s="161">
        <f>+S11</f>
        <v>105.18667597489033</v>
      </c>
      <c r="Q106" s="159">
        <v>0</v>
      </c>
      <c r="R106" s="383">
        <v>0</v>
      </c>
      <c r="S106" s="346"/>
    </row>
    <row r="107" spans="7:19" x14ac:dyDescent="0.25">
      <c r="G107" s="347"/>
      <c r="H107" s="396">
        <v>0</v>
      </c>
      <c r="I107" s="159">
        <v>0</v>
      </c>
      <c r="J107" s="159">
        <v>0</v>
      </c>
      <c r="K107" s="159">
        <v>0</v>
      </c>
      <c r="L107" s="159">
        <v>0</v>
      </c>
      <c r="M107" s="159">
        <v>0</v>
      </c>
      <c r="N107" s="159">
        <v>0</v>
      </c>
      <c r="O107" s="159">
        <v>0</v>
      </c>
      <c r="P107" s="159">
        <v>0</v>
      </c>
      <c r="Q107" s="161">
        <f>+S12</f>
        <v>48.468267527397387</v>
      </c>
      <c r="R107" s="383">
        <v>0</v>
      </c>
      <c r="S107" s="346"/>
    </row>
    <row r="108" spans="7:19" x14ac:dyDescent="0.25">
      <c r="G108" s="347"/>
      <c r="H108" s="397">
        <v>0</v>
      </c>
      <c r="I108" s="398">
        <v>0</v>
      </c>
      <c r="J108" s="398">
        <v>0</v>
      </c>
      <c r="K108" s="398">
        <v>0</v>
      </c>
      <c r="L108" s="398">
        <v>0</v>
      </c>
      <c r="M108" s="398">
        <v>0</v>
      </c>
      <c r="N108" s="398">
        <v>0</v>
      </c>
      <c r="O108" s="398">
        <v>0</v>
      </c>
      <c r="P108" s="398">
        <v>0</v>
      </c>
      <c r="Q108" s="398">
        <v>0</v>
      </c>
      <c r="R108" s="412">
        <f>+S13</f>
        <v>97.560275060824864</v>
      </c>
      <c r="S108" s="346"/>
    </row>
    <row r="109" spans="7:19" x14ac:dyDescent="0.25">
      <c r="G109" s="347"/>
      <c r="H109" s="158"/>
      <c r="I109" s="158"/>
      <c r="J109" s="158"/>
      <c r="K109" s="158"/>
      <c r="L109" s="158"/>
      <c r="M109" s="158"/>
      <c r="N109" s="158"/>
      <c r="O109" s="158"/>
      <c r="P109" s="158"/>
      <c r="Q109" s="158"/>
      <c r="R109" s="158"/>
      <c r="S109" s="346"/>
    </row>
    <row r="110" spans="7:19" ht="15.75" x14ac:dyDescent="0.3">
      <c r="G110" s="444" t="s">
        <v>245</v>
      </c>
      <c r="H110" s="158"/>
      <c r="I110" s="158"/>
      <c r="J110" s="158"/>
      <c r="K110" s="158"/>
      <c r="L110" s="158"/>
      <c r="M110" s="158"/>
      <c r="N110" s="158"/>
      <c r="O110" s="158"/>
      <c r="P110" s="158"/>
      <c r="Q110" s="158"/>
      <c r="R110" s="158"/>
      <c r="S110" s="346"/>
    </row>
    <row r="111" spans="7:19" s="142" customFormat="1" ht="15.75" x14ac:dyDescent="0.3">
      <c r="G111" s="445"/>
      <c r="H111" s="411">
        <f t="array" ref="H111:R121">+MMULT(H72:R82,H98:R108)</f>
        <v>162.92193787759197</v>
      </c>
      <c r="I111" s="390">
        <v>0</v>
      </c>
      <c r="J111" s="390">
        <v>0</v>
      </c>
      <c r="K111" s="390">
        <v>0</v>
      </c>
      <c r="L111" s="390">
        <v>0</v>
      </c>
      <c r="M111" s="390">
        <v>0</v>
      </c>
      <c r="N111" s="390">
        <v>0</v>
      </c>
      <c r="O111" s="390">
        <v>0</v>
      </c>
      <c r="P111" s="390">
        <v>0</v>
      </c>
      <c r="Q111" s="390">
        <v>0</v>
      </c>
      <c r="R111" s="391">
        <v>0</v>
      </c>
      <c r="S111" s="345"/>
    </row>
    <row r="112" spans="7:19" ht="15.75" x14ac:dyDescent="0.3">
      <c r="G112" s="445" t="s">
        <v>233</v>
      </c>
      <c r="H112" s="396">
        <v>0</v>
      </c>
      <c r="I112" s="161">
        <v>125.91161701558777</v>
      </c>
      <c r="J112" s="159">
        <v>0</v>
      </c>
      <c r="K112" s="159">
        <v>0</v>
      </c>
      <c r="L112" s="159">
        <v>0</v>
      </c>
      <c r="M112" s="159">
        <v>0</v>
      </c>
      <c r="N112" s="159">
        <v>0</v>
      </c>
      <c r="O112" s="159">
        <v>0</v>
      </c>
      <c r="P112" s="159">
        <v>0</v>
      </c>
      <c r="Q112" s="159">
        <v>0</v>
      </c>
      <c r="R112" s="383">
        <v>0</v>
      </c>
      <c r="S112" s="346"/>
    </row>
    <row r="113" spans="7:19" x14ac:dyDescent="0.25">
      <c r="G113" s="347"/>
      <c r="H113" s="396">
        <v>0</v>
      </c>
      <c r="I113" s="159">
        <v>0</v>
      </c>
      <c r="J113" s="161">
        <v>124.38109532011897</v>
      </c>
      <c r="K113" s="159">
        <v>0</v>
      </c>
      <c r="L113" s="159">
        <v>0</v>
      </c>
      <c r="M113" s="159">
        <v>0</v>
      </c>
      <c r="N113" s="159">
        <v>0</v>
      </c>
      <c r="O113" s="159">
        <v>0</v>
      </c>
      <c r="P113" s="159">
        <v>0</v>
      </c>
      <c r="Q113" s="159">
        <v>0</v>
      </c>
      <c r="R113" s="383">
        <v>0</v>
      </c>
      <c r="S113" s="346"/>
    </row>
    <row r="114" spans="7:19" x14ac:dyDescent="0.25">
      <c r="G114" s="347"/>
      <c r="H114" s="396">
        <v>0</v>
      </c>
      <c r="I114" s="159">
        <v>0</v>
      </c>
      <c r="J114" s="159">
        <v>0</v>
      </c>
      <c r="K114" s="161">
        <v>1305.8422400830416</v>
      </c>
      <c r="L114" s="159">
        <v>0</v>
      </c>
      <c r="M114" s="159">
        <v>0</v>
      </c>
      <c r="N114" s="159">
        <v>0</v>
      </c>
      <c r="O114" s="159">
        <v>0</v>
      </c>
      <c r="P114" s="159">
        <v>0</v>
      </c>
      <c r="Q114" s="159">
        <v>0</v>
      </c>
      <c r="R114" s="383">
        <v>0</v>
      </c>
      <c r="S114" s="346"/>
    </row>
    <row r="115" spans="7:19" x14ac:dyDescent="0.25">
      <c r="G115" s="347"/>
      <c r="H115" s="396">
        <v>0</v>
      </c>
      <c r="I115" s="159">
        <v>0</v>
      </c>
      <c r="J115" s="159">
        <v>0</v>
      </c>
      <c r="K115" s="159">
        <v>0</v>
      </c>
      <c r="L115" s="161">
        <v>812.918110588633</v>
      </c>
      <c r="M115" s="159">
        <v>0</v>
      </c>
      <c r="N115" s="159">
        <v>0</v>
      </c>
      <c r="O115" s="159">
        <v>0</v>
      </c>
      <c r="P115" s="159">
        <v>0</v>
      </c>
      <c r="Q115" s="159">
        <v>0</v>
      </c>
      <c r="R115" s="383">
        <v>0</v>
      </c>
      <c r="S115" s="346"/>
    </row>
    <row r="116" spans="7:19" x14ac:dyDescent="0.25">
      <c r="G116" s="347"/>
      <c r="H116" s="396">
        <v>0</v>
      </c>
      <c r="I116" s="159">
        <v>0</v>
      </c>
      <c r="J116" s="159">
        <v>0</v>
      </c>
      <c r="K116" s="159">
        <v>0</v>
      </c>
      <c r="L116" s="159">
        <v>0</v>
      </c>
      <c r="M116" s="161">
        <v>2229.5923958591129</v>
      </c>
      <c r="N116" s="159">
        <v>0</v>
      </c>
      <c r="O116" s="159">
        <v>0</v>
      </c>
      <c r="P116" s="159">
        <v>0</v>
      </c>
      <c r="Q116" s="159">
        <v>0</v>
      </c>
      <c r="R116" s="383">
        <v>0</v>
      </c>
      <c r="S116" s="346"/>
    </row>
    <row r="117" spans="7:19" x14ac:dyDescent="0.25">
      <c r="G117" s="347"/>
      <c r="H117" s="396">
        <v>0</v>
      </c>
      <c r="I117" s="159">
        <v>0</v>
      </c>
      <c r="J117" s="159">
        <v>0</v>
      </c>
      <c r="K117" s="159">
        <v>0</v>
      </c>
      <c r="L117" s="159">
        <v>0</v>
      </c>
      <c r="M117" s="159">
        <v>0</v>
      </c>
      <c r="N117" s="161">
        <v>895.62264926779085</v>
      </c>
      <c r="O117" s="159">
        <v>0</v>
      </c>
      <c r="P117" s="159">
        <v>0</v>
      </c>
      <c r="Q117" s="159">
        <v>0</v>
      </c>
      <c r="R117" s="383">
        <v>0</v>
      </c>
      <c r="S117" s="346"/>
    </row>
    <row r="118" spans="7:19" x14ac:dyDescent="0.25">
      <c r="G118" s="347"/>
      <c r="H118" s="396">
        <v>0</v>
      </c>
      <c r="I118" s="159">
        <v>0</v>
      </c>
      <c r="J118" s="159">
        <v>0</v>
      </c>
      <c r="K118" s="159">
        <v>0</v>
      </c>
      <c r="L118" s="159">
        <v>0</v>
      </c>
      <c r="M118" s="159">
        <v>0</v>
      </c>
      <c r="N118" s="159">
        <v>0</v>
      </c>
      <c r="O118" s="161">
        <v>922.98823138596526</v>
      </c>
      <c r="P118" s="159">
        <v>0</v>
      </c>
      <c r="Q118" s="159">
        <v>0</v>
      </c>
      <c r="R118" s="383">
        <v>0</v>
      </c>
      <c r="S118" s="346"/>
    </row>
    <row r="119" spans="7:19" x14ac:dyDescent="0.25">
      <c r="G119" s="347"/>
      <c r="H119" s="396">
        <v>0</v>
      </c>
      <c r="I119" s="159">
        <v>0</v>
      </c>
      <c r="J119" s="159">
        <v>0</v>
      </c>
      <c r="K119" s="159">
        <v>0</v>
      </c>
      <c r="L119" s="159">
        <v>0</v>
      </c>
      <c r="M119" s="159">
        <v>0</v>
      </c>
      <c r="N119" s="159">
        <v>0</v>
      </c>
      <c r="O119" s="159">
        <v>0</v>
      </c>
      <c r="P119" s="161">
        <v>210.37335194978067</v>
      </c>
      <c r="Q119" s="159">
        <v>0</v>
      </c>
      <c r="R119" s="383">
        <v>0</v>
      </c>
      <c r="S119" s="346"/>
    </row>
    <row r="120" spans="7:19" x14ac:dyDescent="0.25">
      <c r="G120" s="347"/>
      <c r="H120" s="396">
        <v>0</v>
      </c>
      <c r="I120" s="159">
        <v>0</v>
      </c>
      <c r="J120" s="159">
        <v>0</v>
      </c>
      <c r="K120" s="159">
        <v>0</v>
      </c>
      <c r="L120" s="159">
        <v>0</v>
      </c>
      <c r="M120" s="159">
        <v>0</v>
      </c>
      <c r="N120" s="159">
        <v>0</v>
      </c>
      <c r="O120" s="159">
        <v>0</v>
      </c>
      <c r="P120" s="159">
        <v>0</v>
      </c>
      <c r="Q120" s="161">
        <v>96.936535054794774</v>
      </c>
      <c r="R120" s="383">
        <v>0</v>
      </c>
      <c r="S120" s="346"/>
    </row>
    <row r="121" spans="7:19" x14ac:dyDescent="0.25">
      <c r="G121" s="347"/>
      <c r="H121" s="397">
        <v>0</v>
      </c>
      <c r="I121" s="398">
        <v>0</v>
      </c>
      <c r="J121" s="398">
        <v>0</v>
      </c>
      <c r="K121" s="398">
        <v>0</v>
      </c>
      <c r="L121" s="398">
        <v>0</v>
      </c>
      <c r="M121" s="398">
        <v>0</v>
      </c>
      <c r="N121" s="398">
        <v>0</v>
      </c>
      <c r="O121" s="398">
        <v>0</v>
      </c>
      <c r="P121" s="398">
        <v>0</v>
      </c>
      <c r="Q121" s="398">
        <v>0</v>
      </c>
      <c r="R121" s="412">
        <v>195.12055012164973</v>
      </c>
      <c r="S121" s="346"/>
    </row>
    <row r="122" spans="7:19" x14ac:dyDescent="0.25">
      <c r="G122" s="347"/>
      <c r="H122" s="158"/>
      <c r="I122" s="158"/>
      <c r="J122" s="158"/>
      <c r="K122" s="158"/>
      <c r="L122" s="158"/>
      <c r="M122" s="158"/>
      <c r="N122" s="158"/>
      <c r="O122" s="158"/>
      <c r="P122" s="158"/>
      <c r="Q122" s="158"/>
      <c r="R122" s="158"/>
      <c r="S122" s="346"/>
    </row>
    <row r="123" spans="7:19" x14ac:dyDescent="0.25">
      <c r="G123" s="347"/>
      <c r="H123" s="158"/>
      <c r="I123" s="158"/>
      <c r="J123" s="158"/>
      <c r="K123" s="158"/>
      <c r="L123" s="158"/>
      <c r="M123" s="158"/>
      <c r="N123" s="158"/>
      <c r="O123" s="158"/>
      <c r="P123" s="158"/>
      <c r="Q123" s="158"/>
      <c r="R123" s="158"/>
      <c r="S123" s="346"/>
    </row>
    <row r="124" spans="7:19" x14ac:dyDescent="0.25">
      <c r="G124" s="347"/>
      <c r="H124" s="413">
        <f t="array" ref="H124:R134">+MINVERSE(H111:R121)</f>
        <v>6.1379088232508582E-3</v>
      </c>
      <c r="I124" s="390">
        <v>0</v>
      </c>
      <c r="J124" s="390">
        <v>0</v>
      </c>
      <c r="K124" s="390">
        <v>0</v>
      </c>
      <c r="L124" s="390">
        <v>0</v>
      </c>
      <c r="M124" s="390">
        <v>0</v>
      </c>
      <c r="N124" s="390">
        <v>0</v>
      </c>
      <c r="O124" s="390">
        <v>0</v>
      </c>
      <c r="P124" s="390">
        <v>0</v>
      </c>
      <c r="Q124" s="390">
        <v>0</v>
      </c>
      <c r="R124" s="391">
        <v>0</v>
      </c>
      <c r="S124" s="346"/>
    </row>
    <row r="125" spans="7:19" ht="15.75" x14ac:dyDescent="0.3">
      <c r="G125" s="445" t="s">
        <v>234</v>
      </c>
      <c r="H125" s="396">
        <v>0</v>
      </c>
      <c r="I125" s="178">
        <v>7.9420789256975446E-3</v>
      </c>
      <c r="J125" s="159">
        <v>0</v>
      </c>
      <c r="K125" s="159">
        <v>0</v>
      </c>
      <c r="L125" s="159">
        <v>0</v>
      </c>
      <c r="M125" s="159">
        <v>0</v>
      </c>
      <c r="N125" s="159">
        <v>0</v>
      </c>
      <c r="O125" s="159">
        <v>0</v>
      </c>
      <c r="P125" s="159">
        <v>0</v>
      </c>
      <c r="Q125" s="159">
        <v>0</v>
      </c>
      <c r="R125" s="383">
        <v>0</v>
      </c>
      <c r="S125" s="346"/>
    </row>
    <row r="126" spans="7:19" x14ac:dyDescent="0.25">
      <c r="G126" s="347"/>
      <c r="H126" s="396">
        <v>0</v>
      </c>
      <c r="I126" s="159">
        <v>0</v>
      </c>
      <c r="J126" s="178">
        <v>8.0398069933883855E-3</v>
      </c>
      <c r="K126" s="159">
        <v>0</v>
      </c>
      <c r="L126" s="159">
        <v>0</v>
      </c>
      <c r="M126" s="159">
        <v>0</v>
      </c>
      <c r="N126" s="159">
        <v>0</v>
      </c>
      <c r="O126" s="159">
        <v>0</v>
      </c>
      <c r="P126" s="159">
        <v>0</v>
      </c>
      <c r="Q126" s="159">
        <v>0</v>
      </c>
      <c r="R126" s="383">
        <v>0</v>
      </c>
      <c r="S126" s="346"/>
    </row>
    <row r="127" spans="7:19" x14ac:dyDescent="0.25">
      <c r="G127" s="347"/>
      <c r="H127" s="396">
        <v>0</v>
      </c>
      <c r="I127" s="159">
        <v>0</v>
      </c>
      <c r="J127" s="159">
        <v>0</v>
      </c>
      <c r="K127" s="344">
        <v>7.6578928855633248E-4</v>
      </c>
      <c r="L127" s="159">
        <v>0</v>
      </c>
      <c r="M127" s="159">
        <v>0</v>
      </c>
      <c r="N127" s="159">
        <v>0</v>
      </c>
      <c r="O127" s="159">
        <v>0</v>
      </c>
      <c r="P127" s="159">
        <v>0</v>
      </c>
      <c r="Q127" s="159">
        <v>0</v>
      </c>
      <c r="R127" s="383">
        <v>0</v>
      </c>
      <c r="S127" s="346"/>
    </row>
    <row r="128" spans="7:19" x14ac:dyDescent="0.25">
      <c r="G128" s="347"/>
      <c r="H128" s="396">
        <v>0</v>
      </c>
      <c r="I128" s="159">
        <v>0</v>
      </c>
      <c r="J128" s="159">
        <v>0</v>
      </c>
      <c r="K128" s="159">
        <v>0</v>
      </c>
      <c r="L128" s="163">
        <v>1.2301362055716796E-3</v>
      </c>
      <c r="M128" s="159">
        <v>0</v>
      </c>
      <c r="N128" s="159">
        <v>0</v>
      </c>
      <c r="O128" s="159">
        <v>0</v>
      </c>
      <c r="P128" s="159">
        <v>0</v>
      </c>
      <c r="Q128" s="159">
        <v>0</v>
      </c>
      <c r="R128" s="383">
        <v>0</v>
      </c>
      <c r="S128" s="346"/>
    </row>
    <row r="129" spans="7:19" x14ac:dyDescent="0.25">
      <c r="G129" s="347"/>
      <c r="H129" s="396">
        <v>0</v>
      </c>
      <c r="I129" s="159">
        <v>0</v>
      </c>
      <c r="J129" s="159">
        <v>0</v>
      </c>
      <c r="K129" s="159">
        <v>0</v>
      </c>
      <c r="L129" s="159">
        <v>0</v>
      </c>
      <c r="M129" s="178">
        <v>4.4851247333693798E-4</v>
      </c>
      <c r="N129" s="159">
        <v>0</v>
      </c>
      <c r="O129" s="159">
        <v>0</v>
      </c>
      <c r="P129" s="159">
        <v>0</v>
      </c>
      <c r="Q129" s="159">
        <v>0</v>
      </c>
      <c r="R129" s="383">
        <v>0</v>
      </c>
      <c r="S129" s="346"/>
    </row>
    <row r="130" spans="7:19" x14ac:dyDescent="0.25">
      <c r="G130" s="347"/>
      <c r="H130" s="396">
        <v>0</v>
      </c>
      <c r="I130" s="159">
        <v>0</v>
      </c>
      <c r="J130" s="159">
        <v>0</v>
      </c>
      <c r="K130" s="159">
        <v>0</v>
      </c>
      <c r="L130" s="159">
        <v>0</v>
      </c>
      <c r="M130" s="159">
        <v>0</v>
      </c>
      <c r="N130" s="163">
        <v>1.1165416605057297E-3</v>
      </c>
      <c r="O130" s="159">
        <v>0</v>
      </c>
      <c r="P130" s="159">
        <v>0</v>
      </c>
      <c r="Q130" s="159">
        <v>0</v>
      </c>
      <c r="R130" s="383">
        <v>0</v>
      </c>
      <c r="S130" s="346"/>
    </row>
    <row r="131" spans="7:19" x14ac:dyDescent="0.25">
      <c r="G131" s="347"/>
      <c r="H131" s="396">
        <v>0</v>
      </c>
      <c r="I131" s="159">
        <v>0</v>
      </c>
      <c r="J131" s="159">
        <v>0</v>
      </c>
      <c r="K131" s="159">
        <v>0</v>
      </c>
      <c r="L131" s="159">
        <v>0</v>
      </c>
      <c r="M131" s="159">
        <v>0</v>
      </c>
      <c r="N131" s="159">
        <v>0</v>
      </c>
      <c r="O131" s="344">
        <v>1.0834374328894674E-3</v>
      </c>
      <c r="P131" s="159">
        <v>0</v>
      </c>
      <c r="Q131" s="159">
        <v>0</v>
      </c>
      <c r="R131" s="383">
        <v>0</v>
      </c>
      <c r="S131" s="346"/>
    </row>
    <row r="132" spans="7:19" x14ac:dyDescent="0.25">
      <c r="G132" s="347"/>
      <c r="H132" s="396">
        <v>0</v>
      </c>
      <c r="I132" s="159">
        <v>0</v>
      </c>
      <c r="J132" s="159">
        <v>0</v>
      </c>
      <c r="K132" s="159">
        <v>0</v>
      </c>
      <c r="L132" s="159">
        <v>0</v>
      </c>
      <c r="M132" s="159">
        <v>0</v>
      </c>
      <c r="N132" s="159">
        <v>0</v>
      </c>
      <c r="O132" s="159">
        <v>0</v>
      </c>
      <c r="P132" s="344">
        <v>4.7534537560570663E-3</v>
      </c>
      <c r="Q132" s="159">
        <v>0</v>
      </c>
      <c r="R132" s="383">
        <v>0</v>
      </c>
      <c r="S132" s="346"/>
    </row>
    <row r="133" spans="7:19" x14ac:dyDescent="0.25">
      <c r="G133" s="347"/>
      <c r="H133" s="396">
        <v>0</v>
      </c>
      <c r="I133" s="159">
        <v>0</v>
      </c>
      <c r="J133" s="159">
        <v>0</v>
      </c>
      <c r="K133" s="159">
        <v>0</v>
      </c>
      <c r="L133" s="159">
        <v>0</v>
      </c>
      <c r="M133" s="159">
        <v>0</v>
      </c>
      <c r="N133" s="159">
        <v>0</v>
      </c>
      <c r="O133" s="159">
        <v>0</v>
      </c>
      <c r="P133" s="159">
        <v>0</v>
      </c>
      <c r="Q133" s="178">
        <v>1.0316027898405236E-2</v>
      </c>
      <c r="R133" s="383">
        <v>0</v>
      </c>
      <c r="S133" s="346"/>
    </row>
    <row r="134" spans="7:19" x14ac:dyDescent="0.25">
      <c r="G134" s="347"/>
      <c r="H134" s="397">
        <v>0</v>
      </c>
      <c r="I134" s="398">
        <v>0</v>
      </c>
      <c r="J134" s="398">
        <v>0</v>
      </c>
      <c r="K134" s="398">
        <v>0</v>
      </c>
      <c r="L134" s="398">
        <v>0</v>
      </c>
      <c r="M134" s="398">
        <v>0</v>
      </c>
      <c r="N134" s="398">
        <v>0</v>
      </c>
      <c r="O134" s="398">
        <v>0</v>
      </c>
      <c r="P134" s="398">
        <v>0</v>
      </c>
      <c r="Q134" s="398">
        <v>0</v>
      </c>
      <c r="R134" s="414">
        <v>5.1250368009752977E-3</v>
      </c>
      <c r="S134" s="346"/>
    </row>
    <row r="135" spans="7:19" x14ac:dyDescent="0.25">
      <c r="G135" s="347"/>
      <c r="H135" s="158"/>
      <c r="I135" s="158"/>
      <c r="J135" s="158"/>
      <c r="K135" s="158"/>
      <c r="L135" s="158"/>
      <c r="M135" s="158"/>
      <c r="N135" s="158"/>
      <c r="O135" s="158"/>
      <c r="P135" s="158"/>
      <c r="Q135" s="158"/>
      <c r="R135" s="158"/>
      <c r="S135" s="346"/>
    </row>
    <row r="136" spans="7:19" x14ac:dyDescent="0.25">
      <c r="G136" s="347"/>
      <c r="H136" s="158"/>
      <c r="I136" s="158"/>
      <c r="J136" s="158"/>
      <c r="K136" s="158"/>
      <c r="L136" s="158"/>
      <c r="M136" s="158"/>
      <c r="N136" s="158"/>
      <c r="O136" s="158"/>
      <c r="P136" s="158"/>
      <c r="Q136" s="158"/>
      <c r="R136" s="158"/>
      <c r="S136" s="346"/>
    </row>
    <row r="137" spans="7:19" x14ac:dyDescent="0.25">
      <c r="G137" s="347"/>
      <c r="H137" s="395">
        <f t="array" ref="H137:R144">+MMULT(H48:R55,H124:R134)</f>
        <v>6.1379088232508582E-3</v>
      </c>
      <c r="I137" s="380">
        <v>-7.9420789256975446E-3</v>
      </c>
      <c r="J137" s="380">
        <v>0</v>
      </c>
      <c r="K137" s="380">
        <v>0</v>
      </c>
      <c r="L137" s="380">
        <v>0</v>
      </c>
      <c r="M137" s="380">
        <v>0</v>
      </c>
      <c r="N137" s="380">
        <v>0</v>
      </c>
      <c r="O137" s="380">
        <v>0</v>
      </c>
      <c r="P137" s="380">
        <v>0</v>
      </c>
      <c r="Q137" s="380">
        <v>0</v>
      </c>
      <c r="R137" s="381">
        <v>0</v>
      </c>
      <c r="S137" s="346"/>
    </row>
    <row r="138" spans="7:19" ht="15.75" x14ac:dyDescent="0.3">
      <c r="G138" s="445" t="s">
        <v>235</v>
      </c>
      <c r="H138" s="396">
        <v>0</v>
      </c>
      <c r="I138" s="159">
        <v>7.9420789256975446E-3</v>
      </c>
      <c r="J138" s="159">
        <v>-8.0398069933883855E-3</v>
      </c>
      <c r="K138" s="159">
        <v>0</v>
      </c>
      <c r="L138" s="159">
        <v>0</v>
      </c>
      <c r="M138" s="159">
        <v>0</v>
      </c>
      <c r="N138" s="159">
        <v>0</v>
      </c>
      <c r="O138" s="159">
        <v>0</v>
      </c>
      <c r="P138" s="143">
        <v>-4.7534537560570663E-3</v>
      </c>
      <c r="Q138" s="143">
        <v>0</v>
      </c>
      <c r="R138" s="392">
        <v>0</v>
      </c>
      <c r="S138" s="346"/>
    </row>
    <row r="139" spans="7:19" x14ac:dyDescent="0.25">
      <c r="G139" s="446"/>
      <c r="H139" s="396">
        <v>0</v>
      </c>
      <c r="I139" s="159">
        <v>0</v>
      </c>
      <c r="J139" s="159">
        <v>8.0398069933883855E-3</v>
      </c>
      <c r="K139" s="159">
        <v>-7.6578928855633248E-4</v>
      </c>
      <c r="L139" s="159">
        <v>0</v>
      </c>
      <c r="M139" s="159">
        <v>0</v>
      </c>
      <c r="N139" s="159">
        <v>0</v>
      </c>
      <c r="O139" s="159">
        <v>0</v>
      </c>
      <c r="P139" s="143">
        <v>0</v>
      </c>
      <c r="Q139" s="143">
        <v>0</v>
      </c>
      <c r="R139" s="392">
        <v>0</v>
      </c>
      <c r="S139" s="346"/>
    </row>
    <row r="140" spans="7:19" x14ac:dyDescent="0.25">
      <c r="G140" s="446"/>
      <c r="H140" s="396">
        <v>0</v>
      </c>
      <c r="I140" s="159">
        <v>0</v>
      </c>
      <c r="J140" s="159">
        <v>0</v>
      </c>
      <c r="K140" s="159">
        <v>7.6578928855633248E-4</v>
      </c>
      <c r="L140" s="159">
        <v>-1.2301362055716796E-3</v>
      </c>
      <c r="M140" s="159">
        <v>0</v>
      </c>
      <c r="N140" s="159">
        <v>0</v>
      </c>
      <c r="O140" s="159">
        <v>0</v>
      </c>
      <c r="P140" s="143">
        <v>0</v>
      </c>
      <c r="Q140" s="143">
        <v>0</v>
      </c>
      <c r="R140" s="392">
        <v>0</v>
      </c>
      <c r="S140" s="346"/>
    </row>
    <row r="141" spans="7:19" x14ac:dyDescent="0.25">
      <c r="G141" s="446"/>
      <c r="H141" s="396">
        <v>0</v>
      </c>
      <c r="I141" s="159">
        <v>0</v>
      </c>
      <c r="J141" s="159">
        <v>0</v>
      </c>
      <c r="K141" s="159">
        <v>0</v>
      </c>
      <c r="L141" s="159">
        <v>1.2301362055716796E-3</v>
      </c>
      <c r="M141" s="159">
        <v>-4.4851247333693798E-4</v>
      </c>
      <c r="N141" s="159">
        <v>0</v>
      </c>
      <c r="O141" s="159">
        <v>0</v>
      </c>
      <c r="P141" s="143">
        <v>4.7534537560570663E-3</v>
      </c>
      <c r="Q141" s="143">
        <v>1.0316027898405236E-2</v>
      </c>
      <c r="R141" s="392">
        <v>0</v>
      </c>
      <c r="S141" s="346"/>
    </row>
    <row r="142" spans="7:19" x14ac:dyDescent="0.25">
      <c r="G142" s="446"/>
      <c r="H142" s="396">
        <v>0</v>
      </c>
      <c r="I142" s="159">
        <v>0</v>
      </c>
      <c r="J142" s="159">
        <v>0</v>
      </c>
      <c r="K142" s="159">
        <v>0</v>
      </c>
      <c r="L142" s="159">
        <v>0</v>
      </c>
      <c r="M142" s="159">
        <v>4.4851247333693798E-4</v>
      </c>
      <c r="N142" s="159">
        <v>-1.1165416605057297E-3</v>
      </c>
      <c r="O142" s="159">
        <v>0</v>
      </c>
      <c r="P142" s="143">
        <v>0</v>
      </c>
      <c r="Q142" s="143">
        <v>0</v>
      </c>
      <c r="R142" s="392">
        <v>0</v>
      </c>
      <c r="S142" s="346"/>
    </row>
    <row r="143" spans="7:19" x14ac:dyDescent="0.25">
      <c r="G143" s="446"/>
      <c r="H143" s="396">
        <v>0</v>
      </c>
      <c r="I143" s="159">
        <v>0</v>
      </c>
      <c r="J143" s="159">
        <v>0</v>
      </c>
      <c r="K143" s="159">
        <v>0</v>
      </c>
      <c r="L143" s="159">
        <v>0</v>
      </c>
      <c r="M143" s="159">
        <v>0</v>
      </c>
      <c r="N143" s="159">
        <v>1.1165416605057297E-3</v>
      </c>
      <c r="O143" s="159">
        <v>-1.0834374328894674E-3</v>
      </c>
      <c r="P143" s="143">
        <v>0</v>
      </c>
      <c r="Q143" s="143">
        <v>0</v>
      </c>
      <c r="R143" s="392">
        <v>0</v>
      </c>
      <c r="S143" s="346"/>
    </row>
    <row r="144" spans="7:19" x14ac:dyDescent="0.25">
      <c r="G144" s="446"/>
      <c r="H144" s="397">
        <v>0</v>
      </c>
      <c r="I144" s="398">
        <v>0</v>
      </c>
      <c r="J144" s="398">
        <v>0</v>
      </c>
      <c r="K144" s="398">
        <v>0</v>
      </c>
      <c r="L144" s="398">
        <v>0</v>
      </c>
      <c r="M144" s="398">
        <v>0</v>
      </c>
      <c r="N144" s="398">
        <v>0</v>
      </c>
      <c r="O144" s="398">
        <v>1.0834374328894674E-3</v>
      </c>
      <c r="P144" s="393">
        <v>0</v>
      </c>
      <c r="Q144" s="393">
        <v>-1.0316027898405236E-2</v>
      </c>
      <c r="R144" s="394">
        <v>5.1250368009752977E-3</v>
      </c>
      <c r="S144" s="346"/>
    </row>
    <row r="145" spans="7:19" x14ac:dyDescent="0.25">
      <c r="G145" s="446"/>
      <c r="H145" s="158"/>
      <c r="I145" s="158"/>
      <c r="J145" s="158"/>
      <c r="K145" s="158"/>
      <c r="L145" s="158"/>
      <c r="M145" s="158"/>
      <c r="N145" s="158"/>
      <c r="O145" s="158"/>
      <c r="P145" s="158"/>
      <c r="Q145" s="158"/>
      <c r="R145" s="158"/>
      <c r="S145" s="346"/>
    </row>
    <row r="146" spans="7:19" x14ac:dyDescent="0.25">
      <c r="G146" s="446"/>
      <c r="H146" s="158"/>
      <c r="I146" s="158"/>
      <c r="J146" s="158"/>
      <c r="K146" s="158"/>
      <c r="L146" s="158"/>
      <c r="M146" s="158"/>
      <c r="N146" s="158"/>
      <c r="O146" s="158"/>
      <c r="P146" s="158"/>
      <c r="Q146" s="158"/>
      <c r="R146" s="158"/>
      <c r="S146" s="346"/>
    </row>
    <row r="147" spans="7:19" x14ac:dyDescent="0.25">
      <c r="G147" s="446"/>
      <c r="H147" s="329">
        <f t="array" ref="H147:O154">+MMULT(H137:R144,H35:O45)</f>
        <v>1.4079987748948402E-2</v>
      </c>
      <c r="I147" s="330">
        <v>-7.9420789256975446E-3</v>
      </c>
      <c r="J147" s="330">
        <v>0</v>
      </c>
      <c r="K147" s="330">
        <v>0</v>
      </c>
      <c r="L147" s="330">
        <v>0</v>
      </c>
      <c r="M147" s="330">
        <v>0</v>
      </c>
      <c r="N147" s="330">
        <v>0</v>
      </c>
      <c r="O147" s="331">
        <v>0</v>
      </c>
      <c r="P147" s="158"/>
      <c r="Q147" s="158"/>
      <c r="R147" s="158"/>
      <c r="S147" s="346"/>
    </row>
    <row r="148" spans="7:19" ht="15.75" x14ac:dyDescent="0.3">
      <c r="G148" s="447" t="s">
        <v>236</v>
      </c>
      <c r="H148" s="332">
        <v>-7.9420789256975446E-3</v>
      </c>
      <c r="I148" s="158">
        <v>2.0735339675142996E-2</v>
      </c>
      <c r="J148" s="158">
        <v>-8.0398069933883855E-3</v>
      </c>
      <c r="K148" s="158">
        <v>0</v>
      </c>
      <c r="L148" s="158">
        <v>-4.7534537560570663E-3</v>
      </c>
      <c r="M148" s="158">
        <v>0</v>
      </c>
      <c r="N148" s="158">
        <v>0</v>
      </c>
      <c r="O148" s="333">
        <v>0</v>
      </c>
      <c r="P148" s="158"/>
      <c r="Q148" s="158"/>
      <c r="R148" s="158"/>
      <c r="S148" s="346"/>
    </row>
    <row r="149" spans="7:19" x14ac:dyDescent="0.25">
      <c r="G149" s="446"/>
      <c r="H149" s="332">
        <v>0</v>
      </c>
      <c r="I149" s="158">
        <v>-8.0398069933883855E-3</v>
      </c>
      <c r="J149" s="158">
        <v>8.8055962819447182E-3</v>
      </c>
      <c r="K149" s="158">
        <v>-7.6578928855633248E-4</v>
      </c>
      <c r="L149" s="158">
        <v>0</v>
      </c>
      <c r="M149" s="158">
        <v>0</v>
      </c>
      <c r="N149" s="158">
        <v>0</v>
      </c>
      <c r="O149" s="333">
        <v>0</v>
      </c>
      <c r="P149" s="158"/>
      <c r="Q149" s="158"/>
      <c r="R149" s="158"/>
      <c r="S149" s="346"/>
    </row>
    <row r="150" spans="7:19" x14ac:dyDescent="0.25">
      <c r="G150" s="446"/>
      <c r="H150" s="332">
        <v>0</v>
      </c>
      <c r="I150" s="158">
        <v>0</v>
      </c>
      <c r="J150" s="158">
        <v>-7.6578928855633248E-4</v>
      </c>
      <c r="K150" s="158">
        <v>1.9959254941280119E-3</v>
      </c>
      <c r="L150" s="158">
        <v>-1.2301362055716796E-3</v>
      </c>
      <c r="M150" s="158">
        <v>0</v>
      </c>
      <c r="N150" s="158">
        <v>0</v>
      </c>
      <c r="O150" s="333">
        <v>0</v>
      </c>
      <c r="P150" s="158"/>
      <c r="Q150" s="158"/>
      <c r="R150" s="158"/>
      <c r="S150" s="346"/>
    </row>
    <row r="151" spans="7:19" x14ac:dyDescent="0.25">
      <c r="G151" s="446"/>
      <c r="H151" s="332">
        <v>0</v>
      </c>
      <c r="I151" s="158">
        <v>-4.7534537560570663E-3</v>
      </c>
      <c r="J151" s="158">
        <v>0</v>
      </c>
      <c r="K151" s="158">
        <v>-1.2301362055716796E-3</v>
      </c>
      <c r="L151" s="158">
        <v>1.6748130333370921E-2</v>
      </c>
      <c r="M151" s="158">
        <v>-4.4851247333693798E-4</v>
      </c>
      <c r="N151" s="158">
        <v>0</v>
      </c>
      <c r="O151" s="333">
        <v>-1.0316027898405236E-2</v>
      </c>
      <c r="P151" s="158"/>
      <c r="Q151" s="158"/>
      <c r="R151" s="158"/>
      <c r="S151" s="346"/>
    </row>
    <row r="152" spans="7:19" x14ac:dyDescent="0.25">
      <c r="G152" s="446"/>
      <c r="H152" s="332">
        <v>0</v>
      </c>
      <c r="I152" s="158">
        <v>0</v>
      </c>
      <c r="J152" s="158">
        <v>0</v>
      </c>
      <c r="K152" s="158">
        <v>0</v>
      </c>
      <c r="L152" s="158">
        <v>-4.4851247333693798E-4</v>
      </c>
      <c r="M152" s="158">
        <v>1.5650541338426676E-3</v>
      </c>
      <c r="N152" s="158">
        <v>-1.1165416605057297E-3</v>
      </c>
      <c r="O152" s="333">
        <v>0</v>
      </c>
      <c r="P152" s="158"/>
      <c r="Q152" s="158"/>
      <c r="R152" s="158"/>
      <c r="S152" s="346"/>
    </row>
    <row r="153" spans="7:19" x14ac:dyDescent="0.25">
      <c r="G153" s="446"/>
      <c r="H153" s="332">
        <v>0</v>
      </c>
      <c r="I153" s="158">
        <v>0</v>
      </c>
      <c r="J153" s="158">
        <v>0</v>
      </c>
      <c r="K153" s="158">
        <v>0</v>
      </c>
      <c r="L153" s="158">
        <v>0</v>
      </c>
      <c r="M153" s="158">
        <v>-1.1165416605057297E-3</v>
      </c>
      <c r="N153" s="158">
        <v>2.1999790933951973E-3</v>
      </c>
      <c r="O153" s="333">
        <v>-1.0834374328894674E-3</v>
      </c>
      <c r="P153" s="158"/>
      <c r="Q153" s="158"/>
      <c r="R153" s="158"/>
      <c r="S153" s="346"/>
    </row>
    <row r="154" spans="7:19" x14ac:dyDescent="0.25">
      <c r="G154" s="446"/>
      <c r="H154" s="406">
        <v>0</v>
      </c>
      <c r="I154" s="407">
        <v>0</v>
      </c>
      <c r="J154" s="407">
        <v>0</v>
      </c>
      <c r="K154" s="407">
        <v>0</v>
      </c>
      <c r="L154" s="407">
        <v>-1.0316027898405236E-2</v>
      </c>
      <c r="M154" s="407">
        <v>0</v>
      </c>
      <c r="N154" s="407">
        <v>-1.0834374328894674E-3</v>
      </c>
      <c r="O154" s="408">
        <v>1.652450213227E-2</v>
      </c>
      <c r="P154" s="158"/>
      <c r="Q154" s="158"/>
      <c r="R154" s="158"/>
      <c r="S154" s="346"/>
    </row>
    <row r="155" spans="7:19" x14ac:dyDescent="0.25">
      <c r="G155" s="446"/>
      <c r="H155" s="158"/>
      <c r="I155" s="158"/>
      <c r="J155" s="158"/>
      <c r="K155" s="158"/>
      <c r="L155" s="158"/>
      <c r="M155" s="158"/>
      <c r="N155" s="158"/>
      <c r="O155" s="158"/>
      <c r="P155" s="158"/>
      <c r="Q155" s="158"/>
      <c r="R155" s="158"/>
      <c r="S155" s="346"/>
    </row>
    <row r="156" spans="7:19" x14ac:dyDescent="0.25">
      <c r="G156" s="446"/>
      <c r="H156" s="158"/>
      <c r="I156" s="158"/>
      <c r="J156" s="158"/>
      <c r="K156" s="158"/>
      <c r="L156" s="158"/>
      <c r="M156" s="158"/>
      <c r="N156" s="158"/>
      <c r="O156" s="158"/>
      <c r="P156" s="158"/>
      <c r="Q156" s="158"/>
      <c r="R156" s="158"/>
      <c r="S156" s="346"/>
    </row>
    <row r="157" spans="7:19" x14ac:dyDescent="0.25">
      <c r="G157" s="446"/>
      <c r="H157" s="329">
        <f t="array" ref="H157:O164">-MINVERSE(H147:O154)</f>
        <v>-128.49266009745676</v>
      </c>
      <c r="I157" s="330">
        <v>-101.88454277176722</v>
      </c>
      <c r="J157" s="330">
        <v>-99.630797817064121</v>
      </c>
      <c r="K157" s="330">
        <v>-75.969361546134934</v>
      </c>
      <c r="L157" s="330">
        <v>-61.239550029275222</v>
      </c>
      <c r="M157" s="330">
        <v>-50.221058843870885</v>
      </c>
      <c r="N157" s="330">
        <v>-45.794953747381655</v>
      </c>
      <c r="O157" s="331">
        <v>-41.233609839568651</v>
      </c>
      <c r="P157" s="158"/>
      <c r="Q157" s="158"/>
      <c r="R157" s="158"/>
      <c r="S157" s="346"/>
    </row>
    <row r="158" spans="7:19" ht="15.75" x14ac:dyDescent="0.3">
      <c r="G158" s="448" t="s">
        <v>237</v>
      </c>
      <c r="H158" s="332">
        <v>-101.88454277176724</v>
      </c>
      <c r="I158" s="158">
        <v>-180.6243840503887</v>
      </c>
      <c r="J158" s="158">
        <v>-176.6288683109519</v>
      </c>
      <c r="K158" s="158">
        <v>-134.68106900877538</v>
      </c>
      <c r="L158" s="158">
        <v>-108.56755796941128</v>
      </c>
      <c r="M158" s="158">
        <v>-89.033601891435993</v>
      </c>
      <c r="N158" s="158">
        <v>-81.186852178022264</v>
      </c>
      <c r="O158" s="333">
        <v>-73.100346498389158</v>
      </c>
      <c r="P158" s="158"/>
      <c r="Q158" s="158"/>
      <c r="R158" s="158"/>
      <c r="S158" s="346"/>
    </row>
    <row r="159" spans="7:19" x14ac:dyDescent="0.25">
      <c r="G159" s="446"/>
      <c r="H159" s="332">
        <v>-99.630797817064121</v>
      </c>
      <c r="I159" s="158">
        <v>-176.62886831095184</v>
      </c>
      <c r="J159" s="158">
        <v>-290.56140958460975</v>
      </c>
      <c r="K159" s="158">
        <v>-180.86497069617894</v>
      </c>
      <c r="L159" s="158">
        <v>-112.57630679615549</v>
      </c>
      <c r="M159" s="158">
        <v>-92.321078867050232</v>
      </c>
      <c r="N159" s="158">
        <v>-84.184595744359086</v>
      </c>
      <c r="O159" s="333">
        <v>-75.799503905453392</v>
      </c>
      <c r="P159" s="158"/>
      <c r="Q159" s="158"/>
      <c r="R159" s="158"/>
      <c r="S159" s="346"/>
    </row>
    <row r="160" spans="7:19" x14ac:dyDescent="0.25">
      <c r="G160" s="446"/>
      <c r="H160" s="332">
        <v>-75.969361546134948</v>
      </c>
      <c r="I160" s="158">
        <v>-134.68106900877538</v>
      </c>
      <c r="J160" s="158">
        <v>-180.86497069617897</v>
      </c>
      <c r="K160" s="158">
        <v>-665.73680334918276</v>
      </c>
      <c r="L160" s="158">
        <v>-154.66303657107161</v>
      </c>
      <c r="M160" s="158">
        <v>-126.83537774027417</v>
      </c>
      <c r="N160" s="158">
        <v>-115.65706480233665</v>
      </c>
      <c r="O160" s="333">
        <v>-104.13720060852609</v>
      </c>
      <c r="P160" s="158"/>
      <c r="Q160" s="158"/>
      <c r="R160" s="158"/>
      <c r="S160" s="346"/>
    </row>
    <row r="161" spans="7:19" x14ac:dyDescent="0.25">
      <c r="G161" s="446"/>
      <c r="H161" s="332">
        <v>-61.239550029275229</v>
      </c>
      <c r="I161" s="158">
        <v>-108.56755796941127</v>
      </c>
      <c r="J161" s="158">
        <v>-112.57630679615548</v>
      </c>
      <c r="K161" s="158">
        <v>-154.66303657107159</v>
      </c>
      <c r="L161" s="158">
        <v>-180.86303516148593</v>
      </c>
      <c r="M161" s="158">
        <v>-148.32135649566223</v>
      </c>
      <c r="N161" s="158">
        <v>-135.24943154990285</v>
      </c>
      <c r="O161" s="333">
        <v>-121.77809638842569</v>
      </c>
      <c r="P161" s="158"/>
      <c r="Q161" s="158"/>
      <c r="R161" s="158"/>
      <c r="S161" s="346"/>
    </row>
    <row r="162" spans="7:19" x14ac:dyDescent="0.25">
      <c r="G162" s="446"/>
      <c r="H162" s="332">
        <v>-50.221058843870892</v>
      </c>
      <c r="I162" s="158">
        <v>-89.033601891435964</v>
      </c>
      <c r="J162" s="158">
        <v>-92.321078867050232</v>
      </c>
      <c r="K162" s="158">
        <v>-126.83537774027415</v>
      </c>
      <c r="L162" s="158">
        <v>-148.32135649566223</v>
      </c>
      <c r="M162" s="158">
        <v>-1142.5901684208386</v>
      </c>
      <c r="N162" s="158">
        <v>-646.36324236892244</v>
      </c>
      <c r="O162" s="333">
        <v>-134.97419563456867</v>
      </c>
      <c r="P162" s="158"/>
      <c r="Q162" s="158"/>
      <c r="R162" s="158"/>
      <c r="S162" s="346"/>
    </row>
    <row r="163" spans="7:19" x14ac:dyDescent="0.25">
      <c r="G163" s="446"/>
      <c r="H163" s="332">
        <v>-45.794953747381662</v>
      </c>
      <c r="I163" s="158">
        <v>-81.186852178022235</v>
      </c>
      <c r="J163" s="158">
        <v>-84.184595744359072</v>
      </c>
      <c r="K163" s="158">
        <v>-115.65706480233665</v>
      </c>
      <c r="L163" s="158">
        <v>-135.24943154990285</v>
      </c>
      <c r="M163" s="158">
        <v>-646.36324236892244</v>
      </c>
      <c r="N163" s="158">
        <v>-851.67660196472411</v>
      </c>
      <c r="O163" s="333">
        <v>-140.27504138053615</v>
      </c>
      <c r="P163" s="158"/>
      <c r="Q163" s="158"/>
      <c r="R163" s="158"/>
      <c r="S163" s="346"/>
    </row>
    <row r="164" spans="7:19" x14ac:dyDescent="0.25">
      <c r="G164" s="446"/>
      <c r="H164" s="406">
        <v>-41.233609839568658</v>
      </c>
      <c r="I164" s="407">
        <v>-73.100346498389143</v>
      </c>
      <c r="J164" s="407">
        <v>-75.799503905453392</v>
      </c>
      <c r="K164" s="407">
        <v>-104.13720060852609</v>
      </c>
      <c r="L164" s="407">
        <v>-121.77809638842571</v>
      </c>
      <c r="M164" s="407">
        <v>-134.97419563456867</v>
      </c>
      <c r="N164" s="407">
        <v>-140.27504138053618</v>
      </c>
      <c r="O164" s="408">
        <v>-145.73785347435751</v>
      </c>
      <c r="P164" s="158"/>
      <c r="Q164" s="158"/>
      <c r="R164" s="158"/>
      <c r="S164" s="346"/>
    </row>
    <row r="165" spans="7:19" x14ac:dyDescent="0.25">
      <c r="G165" s="446"/>
      <c r="H165" s="158"/>
      <c r="I165" s="158"/>
      <c r="J165" s="158"/>
      <c r="K165" s="158"/>
      <c r="L165" s="158"/>
      <c r="M165" s="158"/>
      <c r="N165" s="158"/>
      <c r="O165" s="158"/>
      <c r="P165" s="158"/>
      <c r="Q165" s="158"/>
      <c r="R165" s="158"/>
      <c r="S165" s="346"/>
    </row>
    <row r="166" spans="7:19" ht="15.75" x14ac:dyDescent="0.3">
      <c r="G166" s="447"/>
      <c r="H166" s="158"/>
      <c r="I166" s="158"/>
      <c r="J166" s="158"/>
      <c r="K166" s="158"/>
      <c r="L166" s="158"/>
      <c r="M166" s="158"/>
      <c r="N166" s="158"/>
      <c r="O166" s="158"/>
      <c r="P166" s="158"/>
      <c r="Q166" s="158"/>
      <c r="R166" s="158"/>
      <c r="S166" s="346"/>
    </row>
    <row r="167" spans="7:19" ht="15.75" x14ac:dyDescent="0.3">
      <c r="G167" s="447"/>
      <c r="H167" s="402">
        <f t="array" ref="H167:H177">+MMULT(H98:R108,N59:N69)</f>
        <v>0.16695898715896548</v>
      </c>
      <c r="I167" s="158"/>
      <c r="J167" s="158"/>
      <c r="K167" s="417">
        <f t="array" ref="K167:K177">+MMULT(H59:H69,Q60)</f>
        <v>-339.29610096713299</v>
      </c>
      <c r="L167" s="158"/>
      <c r="M167" s="158"/>
      <c r="N167" s="158"/>
      <c r="O167" s="158"/>
      <c r="P167" s="158"/>
      <c r="Q167" s="158"/>
      <c r="R167" s="158"/>
      <c r="S167" s="346"/>
    </row>
    <row r="168" spans="7:19" ht="15.75" x14ac:dyDescent="0.3">
      <c r="G168" s="447" t="s">
        <v>238</v>
      </c>
      <c r="H168" s="403">
        <v>0.12903158606095516</v>
      </c>
      <c r="I168" s="158"/>
      <c r="J168" s="449" t="s">
        <v>239</v>
      </c>
      <c r="K168" s="418">
        <v>0</v>
      </c>
      <c r="L168" s="158"/>
      <c r="M168" s="158"/>
      <c r="N168" s="158"/>
      <c r="O168" s="158"/>
      <c r="P168" s="158"/>
      <c r="Q168" s="158"/>
      <c r="R168" s="158"/>
      <c r="S168" s="346"/>
    </row>
    <row r="169" spans="7:19" ht="15.75" x14ac:dyDescent="0.3">
      <c r="G169" s="447"/>
      <c r="H169" s="403">
        <v>0.12746313950655508</v>
      </c>
      <c r="I169" s="158"/>
      <c r="J169" s="158"/>
      <c r="K169" s="418">
        <v>0</v>
      </c>
      <c r="L169" s="158"/>
      <c r="M169" s="158"/>
      <c r="N169" s="158"/>
      <c r="O169" s="158"/>
      <c r="P169" s="158"/>
      <c r="Q169" s="158"/>
      <c r="R169" s="158"/>
      <c r="S169" s="346"/>
    </row>
    <row r="170" spans="7:19" x14ac:dyDescent="0.25">
      <c r="G170" s="347"/>
      <c r="H170" s="403">
        <v>1.3381997577113627</v>
      </c>
      <c r="I170" s="158"/>
      <c r="J170" s="158"/>
      <c r="K170" s="418">
        <v>0</v>
      </c>
      <c r="L170" s="158"/>
      <c r="M170" s="158"/>
      <c r="N170" s="158"/>
      <c r="O170" s="158"/>
      <c r="P170" s="158"/>
      <c r="Q170" s="158"/>
      <c r="R170" s="158"/>
      <c r="S170" s="346"/>
    </row>
    <row r="171" spans="7:19" x14ac:dyDescent="0.25">
      <c r="G171" s="347"/>
      <c r="H171" s="403">
        <v>0.83306144129608539</v>
      </c>
      <c r="I171" s="158"/>
      <c r="J171" s="158"/>
      <c r="K171" s="418">
        <v>0</v>
      </c>
      <c r="L171" s="158"/>
      <c r="M171" s="158"/>
      <c r="N171" s="158"/>
      <c r="O171" s="158"/>
      <c r="P171" s="158"/>
      <c r="Q171" s="158"/>
      <c r="R171" s="158"/>
      <c r="S171" s="346"/>
    </row>
    <row r="172" spans="7:19" x14ac:dyDescent="0.25">
      <c r="G172" s="347"/>
      <c r="H172" s="403">
        <v>2.2848395559206485</v>
      </c>
      <c r="I172" s="158"/>
      <c r="J172" s="158"/>
      <c r="K172" s="418">
        <v>0</v>
      </c>
      <c r="L172" s="158"/>
      <c r="M172" s="158"/>
      <c r="N172" s="158"/>
      <c r="O172" s="158"/>
      <c r="P172" s="158"/>
      <c r="Q172" s="158"/>
      <c r="R172" s="158"/>
      <c r="S172" s="346"/>
    </row>
    <row r="173" spans="7:19" x14ac:dyDescent="0.25">
      <c r="G173" s="347"/>
      <c r="H173" s="403">
        <v>0.91781531908077163</v>
      </c>
      <c r="I173" s="158"/>
      <c r="J173" s="158"/>
      <c r="K173" s="418">
        <v>0</v>
      </c>
      <c r="L173" s="158"/>
      <c r="M173" s="158"/>
      <c r="N173" s="158"/>
      <c r="O173" s="158"/>
      <c r="P173" s="158"/>
      <c r="Q173" s="158"/>
      <c r="R173" s="158"/>
      <c r="S173" s="346"/>
    </row>
    <row r="174" spans="7:19" x14ac:dyDescent="0.25">
      <c r="G174" s="347"/>
      <c r="H174" s="403">
        <v>0.94585899406393237</v>
      </c>
      <c r="I174" s="158"/>
      <c r="J174" s="158"/>
      <c r="K174" s="418">
        <v>0</v>
      </c>
      <c r="L174" s="158"/>
      <c r="M174" s="158"/>
      <c r="N174" s="158"/>
      <c r="O174" s="158"/>
      <c r="P174" s="158"/>
      <c r="Q174" s="158"/>
      <c r="R174" s="158"/>
      <c r="S174" s="346"/>
    </row>
    <row r="175" spans="7:19" x14ac:dyDescent="0.25">
      <c r="G175" s="347"/>
      <c r="H175" s="403">
        <v>0.21558620173767781</v>
      </c>
      <c r="I175" s="158"/>
      <c r="J175" s="158"/>
      <c r="K175" s="418">
        <v>0</v>
      </c>
      <c r="L175" s="158"/>
      <c r="M175" s="158"/>
      <c r="N175" s="158"/>
      <c r="O175" s="158"/>
      <c r="P175" s="158"/>
      <c r="Q175" s="158"/>
      <c r="R175" s="158"/>
      <c r="S175" s="346"/>
    </row>
    <row r="176" spans="7:19" x14ac:dyDescent="0.25">
      <c r="G176" s="347"/>
      <c r="H176" s="403">
        <v>9.9338529373545273E-2</v>
      </c>
      <c r="I176" s="158"/>
      <c r="J176" s="158"/>
      <c r="K176" s="418">
        <v>0</v>
      </c>
      <c r="L176" s="158"/>
      <c r="M176" s="158"/>
      <c r="N176" s="158"/>
      <c r="O176" s="158"/>
      <c r="P176" s="158"/>
      <c r="Q176" s="158"/>
      <c r="R176" s="158"/>
      <c r="S176" s="346"/>
    </row>
    <row r="177" spans="7:19" x14ac:dyDescent="0.25">
      <c r="G177" s="347"/>
      <c r="H177" s="93">
        <v>0.19995545011677279</v>
      </c>
      <c r="I177" s="158"/>
      <c r="J177" s="158"/>
      <c r="K177" s="76">
        <v>-339.29610096713299</v>
      </c>
      <c r="L177" s="158"/>
      <c r="M177" s="158"/>
      <c r="N177" s="158"/>
      <c r="O177" s="158"/>
      <c r="P177" s="158"/>
      <c r="Q177" s="158"/>
      <c r="R177" s="158"/>
      <c r="S177" s="346"/>
    </row>
    <row r="178" spans="7:19" x14ac:dyDescent="0.25">
      <c r="G178" s="347"/>
      <c r="H178" s="158"/>
      <c r="I178" s="158"/>
      <c r="J178" s="158"/>
      <c r="K178" s="158"/>
      <c r="L178" s="158"/>
      <c r="M178" s="158"/>
      <c r="N178" s="158"/>
      <c r="O178" s="158"/>
      <c r="P178" s="158"/>
      <c r="Q178" s="158"/>
      <c r="R178" s="158"/>
      <c r="S178" s="346"/>
    </row>
    <row r="179" spans="7:19" x14ac:dyDescent="0.25">
      <c r="G179" s="347"/>
      <c r="H179" s="158"/>
      <c r="I179" s="158"/>
      <c r="J179" s="158"/>
      <c r="K179" s="158"/>
      <c r="L179" s="158"/>
      <c r="M179" s="158"/>
      <c r="N179" s="158"/>
      <c r="O179" s="158"/>
      <c r="P179" s="158"/>
      <c r="Q179" s="158"/>
      <c r="R179" s="158"/>
      <c r="S179" s="346"/>
    </row>
    <row r="180" spans="7:19" x14ac:dyDescent="0.25">
      <c r="G180" s="347"/>
      <c r="H180" s="419">
        <f t="array" ref="H180:H190">+H167:H177+K167:K177</f>
        <v>-339.12914197997401</v>
      </c>
      <c r="I180" s="158"/>
      <c r="J180" s="158"/>
      <c r="K180" s="158"/>
      <c r="L180" s="158"/>
      <c r="M180" s="158"/>
      <c r="N180" s="158"/>
      <c r="O180" s="158"/>
      <c r="P180" s="158"/>
      <c r="Q180" s="158"/>
      <c r="R180" s="158"/>
      <c r="S180" s="346"/>
    </row>
    <row r="181" spans="7:19" ht="15.75" x14ac:dyDescent="0.3">
      <c r="G181" s="447" t="s">
        <v>240</v>
      </c>
      <c r="H181" s="420">
        <v>0.12903158606095516</v>
      </c>
      <c r="I181" s="158"/>
      <c r="J181" s="158"/>
      <c r="K181" s="158"/>
      <c r="L181" s="158"/>
      <c r="M181" s="158"/>
      <c r="N181" s="158"/>
      <c r="O181" s="158"/>
      <c r="P181" s="158"/>
      <c r="Q181" s="158"/>
      <c r="R181" s="158"/>
      <c r="S181" s="346"/>
    </row>
    <row r="182" spans="7:19" x14ac:dyDescent="0.25">
      <c r="G182" s="347"/>
      <c r="H182" s="420">
        <v>0.12746313950655508</v>
      </c>
      <c r="I182" s="158"/>
      <c r="J182" s="158"/>
      <c r="K182" s="158"/>
      <c r="L182" s="158"/>
      <c r="M182" s="158"/>
      <c r="N182" s="158"/>
      <c r="O182" s="158"/>
      <c r="P182" s="158"/>
      <c r="Q182" s="158"/>
      <c r="R182" s="158"/>
      <c r="S182" s="346"/>
    </row>
    <row r="183" spans="7:19" x14ac:dyDescent="0.25">
      <c r="G183" s="347"/>
      <c r="H183" s="420">
        <v>1.3381997577113627</v>
      </c>
      <c r="I183" s="158"/>
      <c r="J183" s="158"/>
      <c r="K183" s="158"/>
      <c r="L183" s="158"/>
      <c r="M183" s="158"/>
      <c r="N183" s="158"/>
      <c r="O183" s="158"/>
      <c r="P183" s="158"/>
      <c r="Q183" s="158"/>
      <c r="R183" s="158"/>
      <c r="S183" s="346"/>
    </row>
    <row r="184" spans="7:19" x14ac:dyDescent="0.25">
      <c r="G184" s="347"/>
      <c r="H184" s="420">
        <v>0.83306144129608539</v>
      </c>
      <c r="I184" s="158"/>
      <c r="J184" s="158"/>
      <c r="K184" s="158"/>
      <c r="L184" s="158"/>
      <c r="M184" s="158"/>
      <c r="N184" s="158"/>
      <c r="O184" s="158"/>
      <c r="P184" s="158"/>
      <c r="Q184" s="158"/>
      <c r="R184" s="158"/>
      <c r="S184" s="346"/>
    </row>
    <row r="185" spans="7:19" x14ac:dyDescent="0.25">
      <c r="G185" s="347"/>
      <c r="H185" s="420">
        <v>2.2848395559206485</v>
      </c>
      <c r="I185" s="158"/>
      <c r="J185" s="158"/>
      <c r="K185" s="158"/>
      <c r="L185" s="158"/>
      <c r="M185" s="158"/>
      <c r="N185" s="158"/>
      <c r="O185" s="158"/>
      <c r="P185" s="158"/>
      <c r="Q185" s="158"/>
      <c r="R185" s="158"/>
      <c r="S185" s="346"/>
    </row>
    <row r="186" spans="7:19" x14ac:dyDescent="0.25">
      <c r="G186" s="347"/>
      <c r="H186" s="420">
        <v>0.91781531908077163</v>
      </c>
      <c r="I186" s="158"/>
      <c r="J186" s="158"/>
      <c r="K186" s="158"/>
      <c r="L186" s="158"/>
      <c r="M186" s="158"/>
      <c r="N186" s="158"/>
      <c r="O186" s="158"/>
      <c r="P186" s="158"/>
      <c r="Q186" s="158"/>
      <c r="R186" s="158"/>
      <c r="S186" s="346"/>
    </row>
    <row r="187" spans="7:19" x14ac:dyDescent="0.25">
      <c r="G187" s="347"/>
      <c r="H187" s="420">
        <v>0.94585899406393237</v>
      </c>
      <c r="I187" s="158"/>
      <c r="J187" s="158"/>
      <c r="K187" s="158"/>
      <c r="L187" s="158"/>
      <c r="M187" s="158"/>
      <c r="N187" s="158"/>
      <c r="O187" s="158"/>
      <c r="P187" s="158"/>
      <c r="Q187" s="158"/>
      <c r="R187" s="158"/>
      <c r="S187" s="346"/>
    </row>
    <row r="188" spans="7:19" x14ac:dyDescent="0.25">
      <c r="G188" s="347"/>
      <c r="H188" s="420">
        <v>0.21558620173767781</v>
      </c>
      <c r="I188" s="158"/>
      <c r="J188" s="158"/>
      <c r="K188" s="158"/>
      <c r="L188" s="158"/>
      <c r="M188" s="158"/>
      <c r="N188" s="158"/>
      <c r="O188" s="158"/>
      <c r="P188" s="158"/>
      <c r="Q188" s="158"/>
      <c r="R188" s="158"/>
      <c r="S188" s="346"/>
    </row>
    <row r="189" spans="7:19" x14ac:dyDescent="0.25">
      <c r="G189" s="347"/>
      <c r="H189" s="420">
        <v>9.9338529373545273E-2</v>
      </c>
      <c r="I189" s="158"/>
      <c r="J189" s="158"/>
      <c r="K189" s="158"/>
      <c r="L189" s="158"/>
      <c r="M189" s="158"/>
      <c r="N189" s="158"/>
      <c r="O189" s="158"/>
      <c r="P189" s="158"/>
      <c r="Q189" s="158"/>
      <c r="R189" s="158"/>
      <c r="S189" s="346"/>
    </row>
    <row r="190" spans="7:19" x14ac:dyDescent="0.25">
      <c r="G190" s="347"/>
      <c r="H190" s="93">
        <v>-339.09614551701623</v>
      </c>
      <c r="I190" s="158"/>
      <c r="J190" s="158"/>
      <c r="K190" s="158"/>
      <c r="L190" s="158"/>
      <c r="M190" s="158"/>
      <c r="N190" s="158"/>
      <c r="O190" s="158"/>
      <c r="P190" s="158"/>
      <c r="Q190" s="158"/>
      <c r="R190" s="158"/>
      <c r="S190" s="346"/>
    </row>
    <row r="191" spans="7:19" x14ac:dyDescent="0.25">
      <c r="G191" s="347"/>
      <c r="H191" s="158"/>
      <c r="I191" s="158"/>
      <c r="J191" s="158"/>
      <c r="K191" s="158"/>
      <c r="L191" s="158"/>
      <c r="M191" s="158"/>
      <c r="N191" s="158"/>
      <c r="O191" s="158"/>
      <c r="P191" s="158"/>
      <c r="Q191" s="158"/>
      <c r="R191" s="158"/>
      <c r="S191" s="346"/>
    </row>
    <row r="192" spans="7:19" x14ac:dyDescent="0.25">
      <c r="G192" s="347"/>
      <c r="H192" s="158"/>
      <c r="I192" s="158"/>
      <c r="J192" s="158"/>
      <c r="K192" s="158"/>
      <c r="L192" s="158"/>
      <c r="M192" s="158"/>
      <c r="N192" s="158"/>
      <c r="O192" s="158"/>
      <c r="P192" s="158"/>
      <c r="Q192" s="158"/>
      <c r="R192" s="158"/>
      <c r="S192" s="346"/>
    </row>
    <row r="193" spans="7:19" x14ac:dyDescent="0.25">
      <c r="G193" s="347"/>
      <c r="H193" s="484">
        <f t="array" ref="H193:H200">+MMULT(H137:R144,H180:H190)</f>
        <v>-2.0825685318207792</v>
      </c>
      <c r="I193" s="158"/>
      <c r="J193" s="158"/>
      <c r="K193" s="489">
        <f t="array" ref="K193:K200">+MMULT(H48:R55,N59:N69)</f>
        <v>0</v>
      </c>
      <c r="L193" s="158"/>
      <c r="M193" s="158"/>
      <c r="N193" s="402">
        <f t="array" ref="N193:N200">K193:K200-K59:K66</f>
        <v>-2.9729038906686298E-3</v>
      </c>
      <c r="O193" s="158"/>
      <c r="P193" s="158"/>
      <c r="Q193" s="158"/>
      <c r="R193" s="158"/>
      <c r="S193" s="346"/>
    </row>
    <row r="194" spans="7:19" ht="15.75" x14ac:dyDescent="0.3">
      <c r="G194" s="447" t="s">
        <v>241</v>
      </c>
      <c r="H194" s="485">
        <v>-1.024779040404041E-3</v>
      </c>
      <c r="I194" s="158"/>
      <c r="J194" s="449" t="s">
        <v>242</v>
      </c>
      <c r="K194" s="486">
        <v>-2.0495580808080819E-3</v>
      </c>
      <c r="L194" s="158"/>
      <c r="M194" s="449" t="s">
        <v>243</v>
      </c>
      <c r="N194" s="403">
        <v>-5.7770151406065819E-3</v>
      </c>
      <c r="O194" s="158"/>
      <c r="P194" s="158"/>
      <c r="Q194" s="158"/>
      <c r="R194" s="158"/>
      <c r="S194" s="346"/>
    </row>
    <row r="195" spans="7:19" x14ac:dyDescent="0.25">
      <c r="G195" s="347"/>
      <c r="H195" s="485">
        <v>0</v>
      </c>
      <c r="I195" s="158"/>
      <c r="J195" s="158"/>
      <c r="K195" s="486">
        <v>0</v>
      </c>
      <c r="L195" s="158"/>
      <c r="M195" s="158"/>
      <c r="N195" s="403">
        <v>-1.90180457183241E-3</v>
      </c>
      <c r="O195" s="158"/>
      <c r="P195" s="158"/>
      <c r="Q195" s="158"/>
      <c r="R195" s="158"/>
      <c r="S195" s="346"/>
    </row>
    <row r="196" spans="7:19" x14ac:dyDescent="0.25">
      <c r="G196" s="347"/>
      <c r="H196" s="485">
        <v>0</v>
      </c>
      <c r="I196" s="158"/>
      <c r="J196" s="158"/>
      <c r="K196" s="486">
        <v>0</v>
      </c>
      <c r="L196" s="158"/>
      <c r="M196" s="158"/>
      <c r="N196" s="403">
        <v>-1.94899806811293E-3</v>
      </c>
      <c r="O196" s="158"/>
      <c r="P196" s="158"/>
      <c r="Q196" s="158"/>
      <c r="R196" s="158"/>
      <c r="S196" s="346"/>
    </row>
    <row r="197" spans="7:19" x14ac:dyDescent="0.25">
      <c r="G197" s="347"/>
      <c r="H197" s="485">
        <v>2.0495580808080819E-3</v>
      </c>
      <c r="I197" s="158"/>
      <c r="J197" s="158"/>
      <c r="K197" s="486">
        <v>4.0991161616161639E-3</v>
      </c>
      <c r="L197" s="158"/>
      <c r="M197" s="158"/>
      <c r="N197" s="403">
        <v>-4.1650644595060595E-4</v>
      </c>
      <c r="O197" s="158"/>
      <c r="P197" s="158"/>
      <c r="Q197" s="158"/>
      <c r="R197" s="158"/>
      <c r="S197" s="346"/>
    </row>
    <row r="198" spans="7:19" x14ac:dyDescent="0.25">
      <c r="G198" s="347"/>
      <c r="H198" s="485">
        <v>0</v>
      </c>
      <c r="I198" s="158"/>
      <c r="J198" s="158"/>
      <c r="K198" s="486">
        <v>0</v>
      </c>
      <c r="L198" s="158"/>
      <c r="M198" s="158"/>
      <c r="N198" s="403">
        <v>-7.8528917513259896E-4</v>
      </c>
      <c r="O198" s="158"/>
      <c r="P198" s="158"/>
      <c r="Q198" s="158"/>
      <c r="R198" s="158"/>
      <c r="S198" s="346"/>
    </row>
    <row r="199" spans="7:19" x14ac:dyDescent="0.25">
      <c r="G199" s="347"/>
      <c r="H199" s="485">
        <v>2.1684043449710089E-19</v>
      </c>
      <c r="I199" s="158"/>
      <c r="J199" s="158"/>
      <c r="K199" s="486">
        <v>0</v>
      </c>
      <c r="L199" s="158"/>
      <c r="M199" s="158"/>
      <c r="N199" s="403">
        <v>-7.6293614653708095E-4</v>
      </c>
      <c r="O199" s="158"/>
      <c r="P199" s="158"/>
      <c r="Q199" s="158"/>
      <c r="R199" s="158"/>
      <c r="S199" s="346"/>
    </row>
    <row r="200" spans="7:19" x14ac:dyDescent="0.25">
      <c r="G200" s="347"/>
      <c r="H200" s="102">
        <v>-1.737880224843583</v>
      </c>
      <c r="I200" s="158"/>
      <c r="J200" s="158"/>
      <c r="K200" s="480">
        <v>2.0495580808080819E-3</v>
      </c>
      <c r="L200" s="158"/>
      <c r="M200" s="158"/>
      <c r="N200" s="93">
        <v>-1.6569707252111483E-3</v>
      </c>
      <c r="O200" s="158"/>
      <c r="P200" s="158"/>
      <c r="Q200" s="158"/>
      <c r="R200" s="158"/>
      <c r="S200" s="346"/>
    </row>
    <row r="201" spans="7:19" x14ac:dyDescent="0.25">
      <c r="G201" s="347"/>
      <c r="H201" s="170"/>
      <c r="I201" s="158"/>
      <c r="J201" s="158"/>
      <c r="K201" s="158"/>
      <c r="L201" s="158"/>
      <c r="M201" s="158"/>
      <c r="N201" s="158"/>
      <c r="O201" s="158"/>
      <c r="P201" s="158"/>
      <c r="Q201" s="158"/>
      <c r="R201" s="158"/>
      <c r="S201" s="346"/>
    </row>
    <row r="202" spans="7:19" ht="15.75" thickBot="1" x14ac:dyDescent="0.3">
      <c r="G202" s="347"/>
      <c r="H202" s="158"/>
      <c r="I202" s="158"/>
      <c r="J202" s="158"/>
      <c r="K202" s="158"/>
      <c r="L202" s="158"/>
      <c r="M202" s="158"/>
      <c r="N202" s="158"/>
      <c r="O202" s="158"/>
      <c r="P202" s="158"/>
      <c r="Q202" s="158"/>
      <c r="R202" s="158"/>
      <c r="S202" s="346"/>
    </row>
    <row r="203" spans="7:19" ht="15.75" x14ac:dyDescent="0.3">
      <c r="G203" s="347"/>
      <c r="H203" s="421">
        <f t="array" ref="H203:H210">H193:H200-N193:N200</f>
        <v>-2.0795956279301104</v>
      </c>
      <c r="I203" s="158"/>
      <c r="J203" s="422" t="s">
        <v>205</v>
      </c>
      <c r="K203" s="481">
        <f t="array" ref="K203:K210">+MMULT(H157:O164,H203:H210)</f>
        <v>337.75640720521989</v>
      </c>
      <c r="L203" s="158"/>
      <c r="M203" s="158"/>
      <c r="N203" s="158"/>
      <c r="O203" s="158"/>
      <c r="P203" s="158"/>
      <c r="Q203" s="158"/>
      <c r="R203" s="158"/>
      <c r="S203" s="346"/>
    </row>
    <row r="204" spans="7:19" ht="15.75" x14ac:dyDescent="0.3">
      <c r="G204" s="450" t="s">
        <v>244</v>
      </c>
      <c r="H204" s="494">
        <v>4.7522361002025407E-3</v>
      </c>
      <c r="I204" s="158"/>
      <c r="J204" s="424" t="s">
        <v>206</v>
      </c>
      <c r="K204" s="482">
        <v>336.94080261399358</v>
      </c>
      <c r="L204" s="158"/>
      <c r="M204" s="158"/>
      <c r="N204" s="158"/>
      <c r="O204" s="158"/>
      <c r="P204" s="158"/>
      <c r="Q204" s="158"/>
      <c r="R204" s="158"/>
      <c r="S204" s="346"/>
    </row>
    <row r="205" spans="7:19" ht="15.75" x14ac:dyDescent="0.3">
      <c r="G205" s="347"/>
      <c r="H205" s="495">
        <v>1.90180457183241E-3</v>
      </c>
      <c r="I205" s="158"/>
      <c r="J205" s="424" t="s">
        <v>207</v>
      </c>
      <c r="K205" s="482">
        <v>336.63780764720309</v>
      </c>
      <c r="L205" s="158"/>
      <c r="M205" s="158"/>
      <c r="N205" s="158"/>
      <c r="O205" s="158"/>
      <c r="P205" s="158"/>
      <c r="Q205" s="158"/>
      <c r="R205" s="158"/>
      <c r="S205" s="346"/>
    </row>
    <row r="206" spans="7:19" ht="15.75" x14ac:dyDescent="0.3">
      <c r="G206" s="347"/>
      <c r="H206" s="486">
        <v>1.94899806811293E-3</v>
      </c>
      <c r="I206" s="158"/>
      <c r="J206" s="424" t="s">
        <v>208</v>
      </c>
      <c r="K206" s="482">
        <v>335.94020520079391</v>
      </c>
      <c r="L206" s="158"/>
      <c r="M206" s="158"/>
      <c r="N206" s="158"/>
      <c r="O206" s="158"/>
      <c r="P206" s="158"/>
      <c r="Q206" s="158"/>
      <c r="R206" s="158"/>
      <c r="S206" s="346"/>
    </row>
    <row r="207" spans="7:19" ht="15.75" x14ac:dyDescent="0.3">
      <c r="G207" s="347"/>
      <c r="H207" s="494">
        <v>2.4660645267586879E-3</v>
      </c>
      <c r="I207" s="158"/>
      <c r="J207" s="424" t="s">
        <v>209</v>
      </c>
      <c r="K207" s="482">
        <v>337.09030677537902</v>
      </c>
      <c r="L207" s="158"/>
      <c r="M207" s="158"/>
      <c r="N207" s="158"/>
      <c r="O207" s="158"/>
      <c r="P207" s="158"/>
      <c r="Q207" s="158"/>
      <c r="R207" s="158"/>
      <c r="S207" s="346"/>
    </row>
    <row r="208" spans="7:19" ht="15.75" x14ac:dyDescent="0.3">
      <c r="G208" s="347"/>
      <c r="H208" s="485">
        <v>7.8528917513259896E-4</v>
      </c>
      <c r="I208" s="158"/>
      <c r="J208" s="424" t="s">
        <v>210</v>
      </c>
      <c r="K208" s="482">
        <v>336.18277670722102</v>
      </c>
      <c r="L208" s="158"/>
      <c r="M208" s="158"/>
      <c r="N208" s="158"/>
      <c r="O208" s="158"/>
      <c r="P208" s="158"/>
      <c r="Q208" s="158"/>
      <c r="R208" s="158"/>
      <c r="S208" s="346"/>
    </row>
    <row r="209" spans="7:19" ht="15.75" x14ac:dyDescent="0.3">
      <c r="G209" s="347"/>
      <c r="H209" s="485">
        <v>7.6293614653708116E-4</v>
      </c>
      <c r="I209" s="158"/>
      <c r="J209" s="424" t="s">
        <v>211</v>
      </c>
      <c r="K209" s="482">
        <v>336.52154652926606</v>
      </c>
      <c r="L209" s="158"/>
      <c r="M209" s="158"/>
      <c r="N209" s="158"/>
      <c r="O209" s="158"/>
      <c r="P209" s="158"/>
      <c r="Q209" s="158"/>
      <c r="R209" s="158"/>
      <c r="S209" s="346"/>
    </row>
    <row r="210" spans="7:19" ht="16.5" thickBot="1" x14ac:dyDescent="0.35">
      <c r="G210" s="347"/>
      <c r="H210" s="75">
        <v>-1.7362232541183718</v>
      </c>
      <c r="I210" s="158"/>
      <c r="J210" s="426" t="s">
        <v>212</v>
      </c>
      <c r="K210" s="483">
        <v>337.57484848425679</v>
      </c>
      <c r="L210" s="158"/>
      <c r="M210" s="158"/>
      <c r="N210" s="158"/>
      <c r="O210" s="158"/>
      <c r="P210" s="158"/>
      <c r="Q210" s="158"/>
      <c r="R210" s="158"/>
      <c r="S210" s="346"/>
    </row>
    <row r="211" spans="7:19" x14ac:dyDescent="0.25">
      <c r="G211" s="347"/>
      <c r="H211" s="158"/>
      <c r="I211" s="158"/>
      <c r="J211" s="158"/>
      <c r="K211" s="158"/>
      <c r="L211" s="158"/>
      <c r="M211" s="158"/>
      <c r="N211" s="158"/>
      <c r="O211" s="158"/>
      <c r="P211" s="158"/>
      <c r="Q211" s="158"/>
      <c r="R211" s="158"/>
      <c r="S211" s="346"/>
    </row>
    <row r="212" spans="7:19" ht="15.75" x14ac:dyDescent="0.3">
      <c r="G212" s="444" t="s">
        <v>246</v>
      </c>
      <c r="H212" s="158"/>
      <c r="I212" s="158"/>
      <c r="J212" s="158"/>
      <c r="K212" s="158"/>
      <c r="L212" s="158"/>
      <c r="M212" s="158"/>
      <c r="N212" s="158"/>
      <c r="O212" s="158"/>
      <c r="P212" s="158"/>
      <c r="Q212" s="158"/>
      <c r="R212" s="158"/>
      <c r="S212" s="346"/>
    </row>
    <row r="213" spans="7:19" x14ac:dyDescent="0.25">
      <c r="G213" s="347"/>
      <c r="H213" s="411">
        <f t="array" ref="H213:R223">+MMULT(H124:R134,H98:R108)</f>
        <v>0.5</v>
      </c>
      <c r="I213" s="390">
        <v>0</v>
      </c>
      <c r="J213" s="390">
        <v>0</v>
      </c>
      <c r="K213" s="390">
        <v>0</v>
      </c>
      <c r="L213" s="390">
        <v>0</v>
      </c>
      <c r="M213" s="390">
        <v>0</v>
      </c>
      <c r="N213" s="390">
        <v>0</v>
      </c>
      <c r="O213" s="390">
        <v>0</v>
      </c>
      <c r="P213" s="390">
        <v>0</v>
      </c>
      <c r="Q213" s="390">
        <v>0</v>
      </c>
      <c r="R213" s="391">
        <v>0</v>
      </c>
      <c r="S213" s="346"/>
    </row>
    <row r="214" spans="7:19" ht="15.75" x14ac:dyDescent="0.3">
      <c r="G214" s="447" t="s">
        <v>247</v>
      </c>
      <c r="H214" s="396">
        <v>0</v>
      </c>
      <c r="I214" s="161">
        <v>0.5</v>
      </c>
      <c r="J214" s="159">
        <v>0</v>
      </c>
      <c r="K214" s="159">
        <v>0</v>
      </c>
      <c r="L214" s="159">
        <v>0</v>
      </c>
      <c r="M214" s="159">
        <v>0</v>
      </c>
      <c r="N214" s="159">
        <v>0</v>
      </c>
      <c r="O214" s="159">
        <v>0</v>
      </c>
      <c r="P214" s="159">
        <v>0</v>
      </c>
      <c r="Q214" s="159">
        <v>0</v>
      </c>
      <c r="R214" s="383">
        <v>0</v>
      </c>
      <c r="S214" s="346"/>
    </row>
    <row r="215" spans="7:19" x14ac:dyDescent="0.25">
      <c r="G215" s="347"/>
      <c r="H215" s="396">
        <v>0</v>
      </c>
      <c r="I215" s="159">
        <v>0</v>
      </c>
      <c r="J215" s="161">
        <v>0.49999999999999994</v>
      </c>
      <c r="K215" s="159">
        <v>0</v>
      </c>
      <c r="L215" s="159">
        <v>0</v>
      </c>
      <c r="M215" s="159">
        <v>0</v>
      </c>
      <c r="N215" s="159">
        <v>0</v>
      </c>
      <c r="O215" s="159">
        <v>0</v>
      </c>
      <c r="P215" s="159">
        <v>0</v>
      </c>
      <c r="Q215" s="159">
        <v>0</v>
      </c>
      <c r="R215" s="383">
        <v>0</v>
      </c>
      <c r="S215" s="346"/>
    </row>
    <row r="216" spans="7:19" x14ac:dyDescent="0.25">
      <c r="G216" s="347"/>
      <c r="H216" s="396">
        <v>0</v>
      </c>
      <c r="I216" s="159">
        <v>0</v>
      </c>
      <c r="J216" s="159">
        <v>0</v>
      </c>
      <c r="K216" s="161">
        <v>0.49999999999999994</v>
      </c>
      <c r="L216" s="159">
        <v>0</v>
      </c>
      <c r="M216" s="159">
        <v>0</v>
      </c>
      <c r="N216" s="159">
        <v>0</v>
      </c>
      <c r="O216" s="159">
        <v>0</v>
      </c>
      <c r="P216" s="159">
        <v>0</v>
      </c>
      <c r="Q216" s="159">
        <v>0</v>
      </c>
      <c r="R216" s="383">
        <v>0</v>
      </c>
      <c r="S216" s="346"/>
    </row>
    <row r="217" spans="7:19" x14ac:dyDescent="0.25">
      <c r="G217" s="347"/>
      <c r="H217" s="396">
        <v>0</v>
      </c>
      <c r="I217" s="159">
        <v>0</v>
      </c>
      <c r="J217" s="159">
        <v>0</v>
      </c>
      <c r="K217" s="159">
        <v>0</v>
      </c>
      <c r="L217" s="161">
        <v>0.5</v>
      </c>
      <c r="M217" s="159">
        <v>0</v>
      </c>
      <c r="N217" s="159">
        <v>0</v>
      </c>
      <c r="O217" s="159">
        <v>0</v>
      </c>
      <c r="P217" s="159">
        <v>0</v>
      </c>
      <c r="Q217" s="159">
        <v>0</v>
      </c>
      <c r="R217" s="383">
        <v>0</v>
      </c>
      <c r="S217" s="346"/>
    </row>
    <row r="218" spans="7:19" x14ac:dyDescent="0.25">
      <c r="G218" s="350"/>
      <c r="H218" s="396">
        <v>0</v>
      </c>
      <c r="I218" s="159">
        <v>0</v>
      </c>
      <c r="J218" s="159">
        <v>0</v>
      </c>
      <c r="K218" s="159">
        <v>0</v>
      </c>
      <c r="L218" s="159">
        <v>0</v>
      </c>
      <c r="M218" s="161">
        <v>0.5</v>
      </c>
      <c r="N218" s="159">
        <v>0</v>
      </c>
      <c r="O218" s="159">
        <v>0</v>
      </c>
      <c r="P218" s="159">
        <v>0</v>
      </c>
      <c r="Q218" s="159">
        <v>0</v>
      </c>
      <c r="R218" s="383">
        <v>0</v>
      </c>
      <c r="S218" s="346"/>
    </row>
    <row r="219" spans="7:19" x14ac:dyDescent="0.25">
      <c r="G219" s="350"/>
      <c r="H219" s="396">
        <v>0</v>
      </c>
      <c r="I219" s="159">
        <v>0</v>
      </c>
      <c r="J219" s="159">
        <v>0</v>
      </c>
      <c r="K219" s="159">
        <v>0</v>
      </c>
      <c r="L219" s="159">
        <v>0</v>
      </c>
      <c r="M219" s="159">
        <v>0</v>
      </c>
      <c r="N219" s="161">
        <v>0.5</v>
      </c>
      <c r="O219" s="159">
        <v>0</v>
      </c>
      <c r="P219" s="159">
        <v>0</v>
      </c>
      <c r="Q219" s="159">
        <v>0</v>
      </c>
      <c r="R219" s="383">
        <v>0</v>
      </c>
      <c r="S219" s="346"/>
    </row>
    <row r="220" spans="7:19" x14ac:dyDescent="0.25">
      <c r="G220" s="347"/>
      <c r="H220" s="396">
        <v>0</v>
      </c>
      <c r="I220" s="159">
        <v>0</v>
      </c>
      <c r="J220" s="159">
        <v>0</v>
      </c>
      <c r="K220" s="159">
        <v>0</v>
      </c>
      <c r="L220" s="159">
        <v>0</v>
      </c>
      <c r="M220" s="159">
        <v>0</v>
      </c>
      <c r="N220" s="159">
        <v>0</v>
      </c>
      <c r="O220" s="161">
        <v>0.49999999999999994</v>
      </c>
      <c r="P220" s="159">
        <v>0</v>
      </c>
      <c r="Q220" s="159">
        <v>0</v>
      </c>
      <c r="R220" s="383">
        <v>0</v>
      </c>
      <c r="S220" s="346"/>
    </row>
    <row r="221" spans="7:19" x14ac:dyDescent="0.25">
      <c r="G221" s="347"/>
      <c r="H221" s="396">
        <v>0</v>
      </c>
      <c r="I221" s="159">
        <v>0</v>
      </c>
      <c r="J221" s="159">
        <v>0</v>
      </c>
      <c r="K221" s="159">
        <v>0</v>
      </c>
      <c r="L221" s="159">
        <v>0</v>
      </c>
      <c r="M221" s="159">
        <v>0</v>
      </c>
      <c r="N221" s="159">
        <v>0</v>
      </c>
      <c r="O221" s="159">
        <v>0</v>
      </c>
      <c r="P221" s="161">
        <v>0.5</v>
      </c>
      <c r="Q221" s="159">
        <v>0</v>
      </c>
      <c r="R221" s="383">
        <v>0</v>
      </c>
      <c r="S221" s="346"/>
    </row>
    <row r="222" spans="7:19" x14ac:dyDescent="0.25">
      <c r="G222" s="347"/>
      <c r="H222" s="396">
        <v>0</v>
      </c>
      <c r="I222" s="159">
        <v>0</v>
      </c>
      <c r="J222" s="159">
        <v>0</v>
      </c>
      <c r="K222" s="159">
        <v>0</v>
      </c>
      <c r="L222" s="159">
        <v>0</v>
      </c>
      <c r="M222" s="159">
        <v>0</v>
      </c>
      <c r="N222" s="159">
        <v>0</v>
      </c>
      <c r="O222" s="159">
        <v>0</v>
      </c>
      <c r="P222" s="159">
        <v>0</v>
      </c>
      <c r="Q222" s="161">
        <v>0.5</v>
      </c>
      <c r="R222" s="383">
        <v>0</v>
      </c>
      <c r="S222" s="346"/>
    </row>
    <row r="223" spans="7:19" x14ac:dyDescent="0.25">
      <c r="G223" s="347"/>
      <c r="H223" s="397">
        <v>0</v>
      </c>
      <c r="I223" s="398">
        <v>0</v>
      </c>
      <c r="J223" s="398">
        <v>0</v>
      </c>
      <c r="K223" s="398">
        <v>0</v>
      </c>
      <c r="L223" s="398">
        <v>0</v>
      </c>
      <c r="M223" s="398">
        <v>0</v>
      </c>
      <c r="N223" s="398">
        <v>0</v>
      </c>
      <c r="O223" s="398">
        <v>0</v>
      </c>
      <c r="P223" s="398">
        <v>0</v>
      </c>
      <c r="Q223" s="398">
        <v>0</v>
      </c>
      <c r="R223" s="412">
        <v>0.5</v>
      </c>
      <c r="S223" s="346"/>
    </row>
    <row r="224" spans="7:19" x14ac:dyDescent="0.25">
      <c r="G224" s="347"/>
      <c r="H224" s="158"/>
      <c r="I224" s="158"/>
      <c r="J224" s="158"/>
      <c r="K224" s="158"/>
      <c r="L224" s="158"/>
      <c r="M224" s="158"/>
      <c r="N224" s="158"/>
      <c r="O224" s="158"/>
      <c r="P224" s="158"/>
      <c r="Q224" s="158"/>
      <c r="R224" s="158"/>
      <c r="S224" s="346"/>
    </row>
    <row r="225" spans="7:19" x14ac:dyDescent="0.25">
      <c r="G225" s="347"/>
      <c r="H225" s="158"/>
      <c r="I225" s="158"/>
      <c r="J225" s="158"/>
      <c r="K225" s="158"/>
      <c r="L225" s="158"/>
      <c r="M225" s="158"/>
      <c r="N225" s="158"/>
      <c r="O225" s="158"/>
      <c r="P225" s="158"/>
      <c r="Q225" s="158"/>
      <c r="R225" s="158"/>
      <c r="S225" s="346"/>
    </row>
    <row r="226" spans="7:19" x14ac:dyDescent="0.25">
      <c r="G226" s="347"/>
      <c r="H226" s="411">
        <f t="array" ref="H226:R236">H85:R95-H213:R223</f>
        <v>0.5</v>
      </c>
      <c r="I226" s="390">
        <v>0</v>
      </c>
      <c r="J226" s="390">
        <v>0</v>
      </c>
      <c r="K226" s="390">
        <v>0</v>
      </c>
      <c r="L226" s="390">
        <v>0</v>
      </c>
      <c r="M226" s="390">
        <v>0</v>
      </c>
      <c r="N226" s="390">
        <v>0</v>
      </c>
      <c r="O226" s="390">
        <v>0</v>
      </c>
      <c r="P226" s="390">
        <v>0</v>
      </c>
      <c r="Q226" s="390">
        <v>0</v>
      </c>
      <c r="R226" s="391">
        <v>0</v>
      </c>
      <c r="S226" s="346"/>
    </row>
    <row r="227" spans="7:19" ht="15.75" x14ac:dyDescent="0.3">
      <c r="G227" s="447" t="s">
        <v>248</v>
      </c>
      <c r="H227" s="396">
        <v>0</v>
      </c>
      <c r="I227" s="161">
        <v>0.5</v>
      </c>
      <c r="J227" s="159">
        <v>0</v>
      </c>
      <c r="K227" s="159">
        <v>0</v>
      </c>
      <c r="L227" s="159">
        <v>0</v>
      </c>
      <c r="M227" s="159">
        <v>0</v>
      </c>
      <c r="N227" s="159">
        <v>0</v>
      </c>
      <c r="O227" s="159">
        <v>0</v>
      </c>
      <c r="P227" s="159">
        <v>0</v>
      </c>
      <c r="Q227" s="159">
        <v>0</v>
      </c>
      <c r="R227" s="383">
        <v>0</v>
      </c>
      <c r="S227" s="346"/>
    </row>
    <row r="228" spans="7:19" x14ac:dyDescent="0.25">
      <c r="G228" s="347"/>
      <c r="H228" s="396">
        <v>0</v>
      </c>
      <c r="I228" s="159">
        <v>0</v>
      </c>
      <c r="J228" s="161">
        <v>0.5</v>
      </c>
      <c r="K228" s="159">
        <v>0</v>
      </c>
      <c r="L228" s="159">
        <v>0</v>
      </c>
      <c r="M228" s="159">
        <v>0</v>
      </c>
      <c r="N228" s="159">
        <v>0</v>
      </c>
      <c r="O228" s="159">
        <v>0</v>
      </c>
      <c r="P228" s="159">
        <v>0</v>
      </c>
      <c r="Q228" s="159">
        <v>0</v>
      </c>
      <c r="R228" s="383">
        <v>0</v>
      </c>
      <c r="S228" s="346"/>
    </row>
    <row r="229" spans="7:19" x14ac:dyDescent="0.25">
      <c r="G229" s="347"/>
      <c r="H229" s="396">
        <v>0</v>
      </c>
      <c r="I229" s="159">
        <v>0</v>
      </c>
      <c r="J229" s="159">
        <v>0</v>
      </c>
      <c r="K229" s="161">
        <v>0.5</v>
      </c>
      <c r="L229" s="159">
        <v>0</v>
      </c>
      <c r="M229" s="159">
        <v>0</v>
      </c>
      <c r="N229" s="159">
        <v>0</v>
      </c>
      <c r="O229" s="159">
        <v>0</v>
      </c>
      <c r="P229" s="159">
        <v>0</v>
      </c>
      <c r="Q229" s="159">
        <v>0</v>
      </c>
      <c r="R229" s="383">
        <v>0</v>
      </c>
      <c r="S229" s="346"/>
    </row>
    <row r="230" spans="7:19" x14ac:dyDescent="0.25">
      <c r="G230" s="347"/>
      <c r="H230" s="396">
        <v>0</v>
      </c>
      <c r="I230" s="159">
        <v>0</v>
      </c>
      <c r="J230" s="159">
        <v>0</v>
      </c>
      <c r="K230" s="159">
        <v>0</v>
      </c>
      <c r="L230" s="161">
        <v>0.5</v>
      </c>
      <c r="M230" s="159">
        <v>0</v>
      </c>
      <c r="N230" s="159">
        <v>0</v>
      </c>
      <c r="O230" s="159">
        <v>0</v>
      </c>
      <c r="P230" s="159">
        <v>0</v>
      </c>
      <c r="Q230" s="159">
        <v>0</v>
      </c>
      <c r="R230" s="383">
        <v>0</v>
      </c>
      <c r="S230" s="346"/>
    </row>
    <row r="231" spans="7:19" x14ac:dyDescent="0.25">
      <c r="G231" s="347"/>
      <c r="H231" s="396">
        <v>0</v>
      </c>
      <c r="I231" s="159">
        <v>0</v>
      </c>
      <c r="J231" s="159">
        <v>0</v>
      </c>
      <c r="K231" s="159">
        <v>0</v>
      </c>
      <c r="L231" s="159">
        <v>0</v>
      </c>
      <c r="M231" s="161">
        <v>0.5</v>
      </c>
      <c r="N231" s="159">
        <v>0</v>
      </c>
      <c r="O231" s="159">
        <v>0</v>
      </c>
      <c r="P231" s="159">
        <v>0</v>
      </c>
      <c r="Q231" s="159">
        <v>0</v>
      </c>
      <c r="R231" s="383">
        <v>0</v>
      </c>
      <c r="S231" s="346"/>
    </row>
    <row r="232" spans="7:19" x14ac:dyDescent="0.25">
      <c r="G232" s="347"/>
      <c r="H232" s="396">
        <v>0</v>
      </c>
      <c r="I232" s="159">
        <v>0</v>
      </c>
      <c r="J232" s="159">
        <v>0</v>
      </c>
      <c r="K232" s="159">
        <v>0</v>
      </c>
      <c r="L232" s="159">
        <v>0</v>
      </c>
      <c r="M232" s="159">
        <v>0</v>
      </c>
      <c r="N232" s="161">
        <v>0.5</v>
      </c>
      <c r="O232" s="159">
        <v>0</v>
      </c>
      <c r="P232" s="159">
        <v>0</v>
      </c>
      <c r="Q232" s="159">
        <v>0</v>
      </c>
      <c r="R232" s="383">
        <v>0</v>
      </c>
      <c r="S232" s="346"/>
    </row>
    <row r="233" spans="7:19" x14ac:dyDescent="0.25">
      <c r="G233" s="347"/>
      <c r="H233" s="396">
        <v>0</v>
      </c>
      <c r="I233" s="159">
        <v>0</v>
      </c>
      <c r="J233" s="159">
        <v>0</v>
      </c>
      <c r="K233" s="159">
        <v>0</v>
      </c>
      <c r="L233" s="159">
        <v>0</v>
      </c>
      <c r="M233" s="159">
        <v>0</v>
      </c>
      <c r="N233" s="159">
        <v>0</v>
      </c>
      <c r="O233" s="161">
        <v>0.5</v>
      </c>
      <c r="P233" s="159">
        <v>0</v>
      </c>
      <c r="Q233" s="159">
        <v>0</v>
      </c>
      <c r="R233" s="383">
        <v>0</v>
      </c>
      <c r="S233" s="346"/>
    </row>
    <row r="234" spans="7:19" x14ac:dyDescent="0.25">
      <c r="G234" s="347"/>
      <c r="H234" s="396">
        <v>0</v>
      </c>
      <c r="I234" s="159">
        <v>0</v>
      </c>
      <c r="J234" s="159">
        <v>0</v>
      </c>
      <c r="K234" s="159">
        <v>0</v>
      </c>
      <c r="L234" s="159">
        <v>0</v>
      </c>
      <c r="M234" s="159">
        <v>0</v>
      </c>
      <c r="N234" s="159">
        <v>0</v>
      </c>
      <c r="O234" s="159">
        <v>0</v>
      </c>
      <c r="P234" s="161">
        <v>0.5</v>
      </c>
      <c r="Q234" s="159">
        <v>0</v>
      </c>
      <c r="R234" s="383">
        <v>0</v>
      </c>
      <c r="S234" s="346"/>
    </row>
    <row r="235" spans="7:19" x14ac:dyDescent="0.25">
      <c r="G235" s="347"/>
      <c r="H235" s="396">
        <v>0</v>
      </c>
      <c r="I235" s="159">
        <v>0</v>
      </c>
      <c r="J235" s="159">
        <v>0</v>
      </c>
      <c r="K235" s="159">
        <v>0</v>
      </c>
      <c r="L235" s="159">
        <v>0</v>
      </c>
      <c r="M235" s="159">
        <v>0</v>
      </c>
      <c r="N235" s="159">
        <v>0</v>
      </c>
      <c r="O235" s="159">
        <v>0</v>
      </c>
      <c r="P235" s="159">
        <v>0</v>
      </c>
      <c r="Q235" s="161">
        <v>0.5</v>
      </c>
      <c r="R235" s="383">
        <v>0</v>
      </c>
      <c r="S235" s="346"/>
    </row>
    <row r="236" spans="7:19" x14ac:dyDescent="0.25">
      <c r="G236" s="347"/>
      <c r="H236" s="397">
        <v>0</v>
      </c>
      <c r="I236" s="398">
        <v>0</v>
      </c>
      <c r="J236" s="398">
        <v>0</v>
      </c>
      <c r="K236" s="398">
        <v>0</v>
      </c>
      <c r="L236" s="398">
        <v>0</v>
      </c>
      <c r="M236" s="398">
        <v>0</v>
      </c>
      <c r="N236" s="398">
        <v>0</v>
      </c>
      <c r="O236" s="398">
        <v>0</v>
      </c>
      <c r="P236" s="398">
        <v>0</v>
      </c>
      <c r="Q236" s="398">
        <v>0</v>
      </c>
      <c r="R236" s="412">
        <v>0.5</v>
      </c>
      <c r="S236" s="346"/>
    </row>
    <row r="237" spans="7:19" x14ac:dyDescent="0.25">
      <c r="G237" s="347"/>
      <c r="H237" s="158"/>
      <c r="I237" s="158"/>
      <c r="J237" s="158"/>
      <c r="K237" s="158"/>
      <c r="L237" s="158"/>
      <c r="M237" s="158"/>
      <c r="N237" s="158"/>
      <c r="O237" s="158"/>
      <c r="P237" s="158"/>
      <c r="Q237" s="158"/>
      <c r="R237" s="158"/>
      <c r="S237" s="346"/>
    </row>
    <row r="238" spans="7:19" x14ac:dyDescent="0.25">
      <c r="G238" s="347"/>
      <c r="H238" s="158"/>
      <c r="I238" s="158"/>
      <c r="J238" s="158"/>
      <c r="K238" s="158"/>
      <c r="L238" s="158"/>
      <c r="M238" s="158"/>
      <c r="N238" s="158"/>
      <c r="O238" s="158"/>
      <c r="P238" s="158"/>
      <c r="Q238" s="158"/>
      <c r="R238" s="158"/>
      <c r="S238" s="346"/>
    </row>
    <row r="239" spans="7:19" x14ac:dyDescent="0.25">
      <c r="G239" s="347"/>
      <c r="H239" s="404">
        <f t="array" ref="H239:H249">+MMULT(H226:R236,N59:N69)</f>
        <v>1.024779040404041E-3</v>
      </c>
      <c r="I239" s="158"/>
      <c r="J239" s="158"/>
      <c r="K239" s="404">
        <f t="array" ref="K239:K249">+MMULT(H59:H69,Q60)</f>
        <v>-339.29610096713299</v>
      </c>
      <c r="L239" s="158"/>
      <c r="M239" s="158"/>
      <c r="N239" s="419">
        <f t="array" ref="N239:N249">+MMULT(H35:O45,K203:K210)</f>
        <v>337.75640720521989</v>
      </c>
      <c r="O239" s="158"/>
      <c r="P239" s="158"/>
      <c r="Q239" s="158"/>
      <c r="R239" s="158"/>
      <c r="S239" s="346"/>
    </row>
    <row r="240" spans="7:19" ht="15.75" x14ac:dyDescent="0.3">
      <c r="G240" s="447" t="s">
        <v>249</v>
      </c>
      <c r="H240" s="405">
        <v>1.024779040404041E-3</v>
      </c>
      <c r="I240" s="158"/>
      <c r="J240" s="449" t="s">
        <v>239</v>
      </c>
      <c r="K240" s="405">
        <v>0</v>
      </c>
      <c r="L240" s="158"/>
      <c r="M240" s="449" t="s">
        <v>250</v>
      </c>
      <c r="N240" s="420">
        <v>-0.81560459122630391</v>
      </c>
      <c r="O240" s="158"/>
      <c r="P240" s="158"/>
      <c r="Q240" s="158"/>
      <c r="R240" s="158"/>
      <c r="S240" s="346"/>
    </row>
    <row r="241" spans="7:19" x14ac:dyDescent="0.25">
      <c r="G241" s="347"/>
      <c r="H241" s="405">
        <v>1.024779040404041E-3</v>
      </c>
      <c r="I241" s="158"/>
      <c r="J241" s="158"/>
      <c r="K241" s="405">
        <v>0</v>
      </c>
      <c r="L241" s="158"/>
      <c r="M241" s="158"/>
      <c r="N241" s="420">
        <v>-0.30299496679049298</v>
      </c>
      <c r="O241" s="158"/>
      <c r="P241" s="158"/>
      <c r="Q241" s="158"/>
      <c r="R241" s="158"/>
      <c r="S241" s="346"/>
    </row>
    <row r="242" spans="7:19" x14ac:dyDescent="0.25">
      <c r="G242" s="347"/>
      <c r="H242" s="405">
        <v>1.024779040404041E-3</v>
      </c>
      <c r="I242" s="158"/>
      <c r="J242" s="158"/>
      <c r="K242" s="405">
        <v>0</v>
      </c>
      <c r="L242" s="158"/>
      <c r="M242" s="158"/>
      <c r="N242" s="420">
        <v>-0.6976024464091779</v>
      </c>
      <c r="O242" s="158"/>
      <c r="P242" s="158"/>
      <c r="Q242" s="158"/>
      <c r="R242" s="158"/>
      <c r="S242" s="346"/>
    </row>
    <row r="243" spans="7:19" x14ac:dyDescent="0.25">
      <c r="G243" s="347"/>
      <c r="H243" s="405">
        <v>1.024779040404041E-3</v>
      </c>
      <c r="I243" s="158"/>
      <c r="J243" s="158"/>
      <c r="K243" s="405">
        <v>0</v>
      </c>
      <c r="L243" s="158"/>
      <c r="M243" s="158"/>
      <c r="N243" s="420">
        <v>1.1501015745851078</v>
      </c>
      <c r="O243" s="158"/>
      <c r="P243" s="158"/>
      <c r="Q243" s="158"/>
      <c r="R243" s="158"/>
      <c r="S243" s="346"/>
    </row>
    <row r="244" spans="7:19" x14ac:dyDescent="0.25">
      <c r="G244" s="347"/>
      <c r="H244" s="405">
        <v>1.024779040404041E-3</v>
      </c>
      <c r="I244" s="158"/>
      <c r="J244" s="158"/>
      <c r="K244" s="405">
        <v>0</v>
      </c>
      <c r="L244" s="158"/>
      <c r="M244" s="158"/>
      <c r="N244" s="420">
        <v>-0.90753006815799608</v>
      </c>
      <c r="O244" s="158"/>
      <c r="P244" s="158"/>
      <c r="Q244" s="158"/>
      <c r="R244" s="158"/>
      <c r="S244" s="346"/>
    </row>
    <row r="245" spans="7:19" x14ac:dyDescent="0.25">
      <c r="G245" s="347"/>
      <c r="H245" s="405">
        <v>1.024779040404041E-3</v>
      </c>
      <c r="I245" s="158"/>
      <c r="J245" s="158"/>
      <c r="K245" s="405">
        <v>0</v>
      </c>
      <c r="L245" s="158"/>
      <c r="M245" s="158"/>
      <c r="N245" s="420">
        <v>0.33876982204503747</v>
      </c>
      <c r="O245" s="158"/>
      <c r="P245" s="158"/>
      <c r="Q245" s="158"/>
      <c r="R245" s="158"/>
      <c r="S245" s="346"/>
    </row>
    <row r="246" spans="7:19" x14ac:dyDescent="0.25">
      <c r="G246" s="347"/>
      <c r="H246" s="405">
        <v>1.024779040404041E-3</v>
      </c>
      <c r="I246" s="158"/>
      <c r="J246" s="158"/>
      <c r="K246" s="405">
        <v>0</v>
      </c>
      <c r="L246" s="158"/>
      <c r="M246" s="158"/>
      <c r="N246" s="420">
        <v>1.0533019549907294</v>
      </c>
      <c r="O246" s="158"/>
      <c r="P246" s="158"/>
      <c r="Q246" s="158"/>
      <c r="R246" s="158"/>
      <c r="S246" s="346"/>
    </row>
    <row r="247" spans="7:19" x14ac:dyDescent="0.25">
      <c r="G247" s="347"/>
      <c r="H247" s="405">
        <v>1.024779040404041E-3</v>
      </c>
      <c r="I247" s="158"/>
      <c r="J247" s="158"/>
      <c r="K247" s="405">
        <v>0</v>
      </c>
      <c r="L247" s="158"/>
      <c r="M247" s="158"/>
      <c r="N247" s="420">
        <v>0.14950416138543687</v>
      </c>
      <c r="O247" s="158"/>
      <c r="P247" s="158"/>
      <c r="Q247" s="158"/>
      <c r="R247" s="158"/>
      <c r="S247" s="346"/>
    </row>
    <row r="248" spans="7:19" x14ac:dyDescent="0.25">
      <c r="G248" s="347"/>
      <c r="H248" s="405">
        <v>1.024779040404041E-3</v>
      </c>
      <c r="I248" s="158"/>
      <c r="J248" s="158"/>
      <c r="K248" s="405">
        <v>0</v>
      </c>
      <c r="L248" s="158"/>
      <c r="M248" s="158"/>
      <c r="N248" s="420">
        <v>-0.48454170887777082</v>
      </c>
      <c r="O248" s="158"/>
      <c r="P248" s="158"/>
      <c r="Q248" s="158"/>
      <c r="R248" s="158"/>
      <c r="S248" s="346"/>
    </row>
    <row r="249" spans="7:19" x14ac:dyDescent="0.25">
      <c r="G249" s="347"/>
      <c r="H249" s="24">
        <v>1.024779040404041E-3</v>
      </c>
      <c r="I249" s="158"/>
      <c r="J249" s="158"/>
      <c r="K249" s="24">
        <v>-339.29610096713299</v>
      </c>
      <c r="L249" s="158"/>
      <c r="M249" s="158"/>
      <c r="N249" s="75">
        <v>337.57484848425679</v>
      </c>
      <c r="O249" s="158"/>
      <c r="P249" s="158"/>
      <c r="Q249" s="158"/>
      <c r="R249" s="158"/>
      <c r="S249" s="346"/>
    </row>
    <row r="250" spans="7:19" x14ac:dyDescent="0.25">
      <c r="G250" s="347"/>
      <c r="H250" s="158"/>
      <c r="I250" s="158"/>
      <c r="J250" s="158"/>
      <c r="K250" s="158"/>
      <c r="L250" s="158"/>
      <c r="M250" s="158"/>
      <c r="N250" s="158"/>
      <c r="O250" s="158"/>
      <c r="P250" s="158"/>
      <c r="Q250" s="158"/>
      <c r="R250" s="158"/>
      <c r="S250" s="346"/>
    </row>
    <row r="251" spans="7:19" x14ac:dyDescent="0.25">
      <c r="G251" s="347"/>
      <c r="H251" s="158"/>
      <c r="I251" s="158"/>
      <c r="J251" s="158"/>
      <c r="K251" s="158"/>
      <c r="L251" s="158"/>
      <c r="M251" s="158"/>
      <c r="N251" s="158"/>
      <c r="O251" s="158"/>
      <c r="P251" s="158"/>
      <c r="Q251" s="158"/>
      <c r="R251" s="158"/>
      <c r="S251" s="346"/>
    </row>
    <row r="252" spans="7:19" x14ac:dyDescent="0.25">
      <c r="G252" s="347"/>
      <c r="H252" s="419">
        <f t="array" ref="H252:H262">N239:N249+K239:K249</f>
        <v>-1.5396937619130995</v>
      </c>
      <c r="I252" s="158"/>
      <c r="J252" s="158"/>
      <c r="K252" s="158"/>
      <c r="L252" s="158"/>
      <c r="M252" s="158"/>
      <c r="N252" s="158"/>
      <c r="O252" s="158"/>
      <c r="P252" s="158"/>
      <c r="Q252" s="158"/>
      <c r="R252" s="158"/>
      <c r="S252" s="346"/>
    </row>
    <row r="253" spans="7:19" ht="15.75" x14ac:dyDescent="0.3">
      <c r="G253" s="447" t="s">
        <v>251</v>
      </c>
      <c r="H253" s="420">
        <v>-0.81560459122630391</v>
      </c>
      <c r="I253" s="158"/>
      <c r="J253" s="158"/>
      <c r="K253" s="158"/>
      <c r="L253" s="158"/>
      <c r="M253" s="158"/>
      <c r="N253" s="158"/>
      <c r="O253" s="158"/>
      <c r="P253" s="158"/>
      <c r="Q253" s="158"/>
      <c r="R253" s="158"/>
      <c r="S253" s="346"/>
    </row>
    <row r="254" spans="7:19" x14ac:dyDescent="0.25">
      <c r="G254" s="347"/>
      <c r="H254" s="420">
        <v>-0.30299496679049298</v>
      </c>
      <c r="I254" s="158"/>
      <c r="J254" s="158"/>
      <c r="K254" s="158"/>
      <c r="L254" s="158"/>
      <c r="M254" s="158"/>
      <c r="N254" s="158"/>
      <c r="O254" s="158"/>
      <c r="P254" s="158"/>
      <c r="Q254" s="158"/>
      <c r="R254" s="158"/>
      <c r="S254" s="346"/>
    </row>
    <row r="255" spans="7:19" x14ac:dyDescent="0.25">
      <c r="G255" s="347"/>
      <c r="H255" s="420">
        <v>-0.6976024464091779</v>
      </c>
      <c r="I255" s="158"/>
      <c r="J255" s="158"/>
      <c r="K255" s="158"/>
      <c r="L255" s="158"/>
      <c r="M255" s="158"/>
      <c r="N255" s="158"/>
      <c r="O255" s="158"/>
      <c r="P255" s="158"/>
      <c r="Q255" s="158"/>
      <c r="R255" s="158"/>
      <c r="S255" s="346"/>
    </row>
    <row r="256" spans="7:19" x14ac:dyDescent="0.25">
      <c r="G256" s="347"/>
      <c r="H256" s="420">
        <v>1.1501015745851078</v>
      </c>
      <c r="I256" s="158"/>
      <c r="J256" s="158"/>
      <c r="K256" s="158"/>
      <c r="L256" s="158"/>
      <c r="M256" s="158"/>
      <c r="N256" s="158"/>
      <c r="O256" s="158"/>
      <c r="P256" s="158"/>
      <c r="Q256" s="158"/>
      <c r="R256" s="158"/>
      <c r="S256" s="346"/>
    </row>
    <row r="257" spans="7:19" x14ac:dyDescent="0.25">
      <c r="G257" s="347"/>
      <c r="H257" s="420">
        <v>-0.90753006815799608</v>
      </c>
      <c r="I257" s="158"/>
      <c r="J257" s="158"/>
      <c r="K257" s="158"/>
      <c r="L257" s="158"/>
      <c r="M257" s="158"/>
      <c r="N257" s="158"/>
      <c r="O257" s="158"/>
      <c r="P257" s="158"/>
      <c r="Q257" s="158"/>
      <c r="R257" s="158"/>
      <c r="S257" s="346"/>
    </row>
    <row r="258" spans="7:19" x14ac:dyDescent="0.25">
      <c r="G258" s="347"/>
      <c r="H258" s="420">
        <v>0.33876982204503747</v>
      </c>
      <c r="I258" s="158"/>
      <c r="J258" s="158"/>
      <c r="K258" s="158"/>
      <c r="L258" s="158"/>
      <c r="M258" s="158"/>
      <c r="N258" s="158"/>
      <c r="O258" s="158"/>
      <c r="P258" s="158"/>
      <c r="Q258" s="158"/>
      <c r="R258" s="158"/>
      <c r="S258" s="346"/>
    </row>
    <row r="259" spans="7:19" x14ac:dyDescent="0.25">
      <c r="G259" s="347"/>
      <c r="H259" s="420">
        <v>1.0533019549907294</v>
      </c>
      <c r="I259" s="158"/>
      <c r="J259" s="158"/>
      <c r="K259" s="158"/>
      <c r="L259" s="158"/>
      <c r="M259" s="158"/>
      <c r="N259" s="158"/>
      <c r="O259" s="158"/>
      <c r="P259" s="158"/>
      <c r="Q259" s="158"/>
      <c r="R259" s="158"/>
      <c r="S259" s="346"/>
    </row>
    <row r="260" spans="7:19" x14ac:dyDescent="0.25">
      <c r="G260" s="347"/>
      <c r="H260" s="420">
        <v>0.14950416138543687</v>
      </c>
      <c r="I260" s="158"/>
      <c r="J260" s="158"/>
      <c r="K260" s="158"/>
      <c r="L260" s="158"/>
      <c r="M260" s="158"/>
      <c r="N260" s="158"/>
      <c r="O260" s="158"/>
      <c r="P260" s="158"/>
      <c r="Q260" s="158"/>
      <c r="R260" s="158"/>
      <c r="S260" s="346"/>
    </row>
    <row r="261" spans="7:19" x14ac:dyDescent="0.25">
      <c r="G261" s="347"/>
      <c r="H261" s="420">
        <v>-0.48454170887777082</v>
      </c>
      <c r="I261" s="158"/>
      <c r="J261" s="158"/>
      <c r="K261" s="158"/>
      <c r="L261" s="158"/>
      <c r="M261" s="158"/>
      <c r="N261" s="158"/>
      <c r="O261" s="158"/>
      <c r="P261" s="158"/>
      <c r="Q261" s="158"/>
      <c r="R261" s="158"/>
      <c r="S261" s="346"/>
    </row>
    <row r="262" spans="7:19" x14ac:dyDescent="0.25">
      <c r="G262" s="347"/>
      <c r="H262" s="75">
        <v>-1.7212524828761957</v>
      </c>
      <c r="I262" s="158"/>
      <c r="J262" s="158"/>
      <c r="K262" s="158"/>
      <c r="L262" s="158"/>
      <c r="M262" s="158"/>
      <c r="N262" s="158"/>
      <c r="O262" s="158"/>
      <c r="P262" s="158"/>
      <c r="Q262" s="158"/>
      <c r="R262" s="158"/>
      <c r="S262" s="346"/>
    </row>
    <row r="263" spans="7:19" x14ac:dyDescent="0.25">
      <c r="G263" s="347"/>
      <c r="H263" s="158"/>
      <c r="I263" s="158"/>
      <c r="J263" s="158"/>
      <c r="K263" s="158"/>
      <c r="L263" s="158"/>
      <c r="M263" s="158"/>
      <c r="N263" s="158"/>
      <c r="O263" s="158"/>
      <c r="P263" s="158"/>
      <c r="Q263" s="158"/>
      <c r="R263" s="158"/>
      <c r="S263" s="346"/>
    </row>
    <row r="264" spans="7:19" ht="15.75" thickBot="1" x14ac:dyDescent="0.3">
      <c r="G264" s="347"/>
      <c r="H264" s="158"/>
      <c r="I264" s="158"/>
      <c r="J264" s="158"/>
      <c r="K264" s="158"/>
      <c r="L264" s="158"/>
      <c r="M264" s="158"/>
      <c r="N264" s="158"/>
      <c r="O264" s="158"/>
      <c r="P264" s="158"/>
      <c r="Q264" s="158"/>
      <c r="R264" s="158"/>
      <c r="S264" s="346"/>
    </row>
    <row r="265" spans="7:19" ht="15.75" x14ac:dyDescent="0.3">
      <c r="G265" s="347"/>
      <c r="H265" s="419">
        <f t="array" ref="H265:H275">+MMULT(H124:R134,H252:H262)</f>
        <v>-9.4504999263507194E-3</v>
      </c>
      <c r="I265" s="158"/>
      <c r="J265" s="428" t="s">
        <v>253</v>
      </c>
      <c r="K265" s="429">
        <f t="array" ref="K265:K275">H239:H249-H265:H275</f>
        <v>1.0475278966754761E-2</v>
      </c>
      <c r="L265" s="158"/>
      <c r="M265" s="158"/>
      <c r="N265" s="158"/>
      <c r="O265" s="158"/>
      <c r="P265" s="158"/>
      <c r="Q265" s="158"/>
      <c r="R265" s="158"/>
      <c r="S265" s="346"/>
    </row>
    <row r="266" spans="7:19" ht="15.75" x14ac:dyDescent="0.3">
      <c r="G266" s="447" t="s">
        <v>252</v>
      </c>
      <c r="H266" s="420">
        <v>-6.4775960356805891E-3</v>
      </c>
      <c r="I266" s="158"/>
      <c r="J266" s="430" t="s">
        <v>254</v>
      </c>
      <c r="K266" s="431">
        <v>7.5023750760846303E-3</v>
      </c>
      <c r="L266" s="158"/>
      <c r="M266" s="158"/>
      <c r="N266" s="158"/>
      <c r="O266" s="158"/>
      <c r="P266" s="158"/>
      <c r="Q266" s="158"/>
      <c r="R266" s="158"/>
      <c r="S266" s="346"/>
    </row>
    <row r="267" spans="7:19" ht="15.75" x14ac:dyDescent="0.3">
      <c r="G267" s="347"/>
      <c r="H267" s="420">
        <v>-2.4360210529636873E-3</v>
      </c>
      <c r="I267" s="158"/>
      <c r="J267" s="430" t="s">
        <v>255</v>
      </c>
      <c r="K267" s="431">
        <v>3.4608000933677285E-3</v>
      </c>
      <c r="L267" s="158"/>
      <c r="M267" s="158"/>
      <c r="N267" s="158"/>
      <c r="O267" s="158"/>
      <c r="P267" s="158"/>
      <c r="Q267" s="158"/>
      <c r="R267" s="158"/>
      <c r="S267" s="346"/>
    </row>
    <row r="268" spans="7:19" ht="15.75" x14ac:dyDescent="0.3">
      <c r="G268" s="347"/>
      <c r="H268" s="420">
        <v>-5.3421648113084145E-4</v>
      </c>
      <c r="I268" s="158"/>
      <c r="J268" s="430" t="s">
        <v>256</v>
      </c>
      <c r="K268" s="431">
        <v>1.5589955215348824E-3</v>
      </c>
      <c r="L268" s="158"/>
      <c r="M268" s="158"/>
      <c r="N268" s="158"/>
      <c r="O268" s="158"/>
      <c r="P268" s="158"/>
      <c r="Q268" s="158"/>
      <c r="R268" s="158"/>
      <c r="S268" s="346"/>
    </row>
    <row r="269" spans="7:19" ht="15.75" x14ac:dyDescent="0.3">
      <c r="G269" s="347"/>
      <c r="H269" s="420">
        <v>1.4147815869821386E-3</v>
      </c>
      <c r="I269" s="158"/>
      <c r="J269" s="430" t="s">
        <v>257</v>
      </c>
      <c r="K269" s="431">
        <v>-3.9000254657809764E-4</v>
      </c>
      <c r="L269" s="158"/>
      <c r="M269" s="158"/>
      <c r="N269" s="158"/>
      <c r="O269" s="158"/>
      <c r="P269" s="158"/>
      <c r="Q269" s="158"/>
      <c r="R269" s="158"/>
      <c r="S269" s="346"/>
    </row>
    <row r="270" spans="7:19" ht="15.75" x14ac:dyDescent="0.3">
      <c r="G270" s="347"/>
      <c r="H270" s="420">
        <v>-4.0703855549718273E-4</v>
      </c>
      <c r="I270" s="158"/>
      <c r="J270" s="430" t="s">
        <v>258</v>
      </c>
      <c r="K270" s="431">
        <v>1.4318175959012237E-3</v>
      </c>
      <c r="L270" s="158"/>
      <c r="M270" s="158"/>
      <c r="N270" s="158"/>
      <c r="O270" s="158"/>
      <c r="P270" s="158"/>
      <c r="Q270" s="158"/>
      <c r="R270" s="158"/>
      <c r="S270" s="346"/>
    </row>
    <row r="271" spans="7:19" ht="15.75" x14ac:dyDescent="0.3">
      <c r="G271" s="347"/>
      <c r="H271" s="420">
        <v>3.7825061963539671E-4</v>
      </c>
      <c r="I271" s="158"/>
      <c r="J271" s="430" t="s">
        <v>259</v>
      </c>
      <c r="K271" s="431">
        <v>6.4652842076864427E-4</v>
      </c>
      <c r="L271" s="158"/>
      <c r="M271" s="158"/>
      <c r="N271" s="158"/>
      <c r="O271" s="158"/>
      <c r="P271" s="158"/>
      <c r="Q271" s="158"/>
      <c r="R271" s="158"/>
      <c r="S271" s="346"/>
    </row>
    <row r="272" spans="7:19" ht="15.75" x14ac:dyDescent="0.3">
      <c r="G272" s="347"/>
      <c r="H272" s="420">
        <v>1.1411867661726132E-3</v>
      </c>
      <c r="I272" s="158"/>
      <c r="J272" s="430" t="s">
        <v>260</v>
      </c>
      <c r="K272" s="431">
        <v>-1.1640772576857221E-4</v>
      </c>
      <c r="L272" s="158"/>
      <c r="M272" s="158"/>
      <c r="N272" s="158"/>
      <c r="O272" s="158"/>
      <c r="P272" s="158"/>
      <c r="Q272" s="158"/>
      <c r="R272" s="158"/>
      <c r="S272" s="346"/>
    </row>
    <row r="273" spans="7:19" ht="15.75" x14ac:dyDescent="0.3">
      <c r="G273" s="347"/>
      <c r="H273" s="420">
        <v>7.1066111748376677E-4</v>
      </c>
      <c r="I273" s="158"/>
      <c r="J273" s="430" t="s">
        <v>261</v>
      </c>
      <c r="K273" s="431">
        <v>3.1411792292027421E-4</v>
      </c>
      <c r="L273" s="158"/>
      <c r="M273" s="158"/>
      <c r="N273" s="158"/>
      <c r="O273" s="158"/>
      <c r="P273" s="158"/>
      <c r="Q273" s="158"/>
      <c r="R273" s="158"/>
      <c r="S273" s="346"/>
    </row>
    <row r="274" spans="7:19" ht="15.75" x14ac:dyDescent="0.3">
      <c r="G274" s="347"/>
      <c r="H274" s="420">
        <v>-4.9985457867240315E-3</v>
      </c>
      <c r="I274" s="158"/>
      <c r="J274" s="430" t="s">
        <v>262</v>
      </c>
      <c r="K274" s="431">
        <v>6.0233248271280727E-3</v>
      </c>
      <c r="L274" s="158"/>
      <c r="M274" s="158"/>
      <c r="N274" s="158"/>
      <c r="O274" s="158"/>
      <c r="P274" s="158"/>
      <c r="Q274" s="158"/>
      <c r="R274" s="158"/>
      <c r="S274" s="346"/>
    </row>
    <row r="275" spans="7:19" ht="16.5" thickBot="1" x14ac:dyDescent="0.35">
      <c r="G275" s="355"/>
      <c r="H275" s="451">
        <v>-8.8214823185106071E-3</v>
      </c>
      <c r="I275" s="356"/>
      <c r="J275" s="452" t="s">
        <v>263</v>
      </c>
      <c r="K275" s="453">
        <v>9.8462613589146483E-3</v>
      </c>
      <c r="L275" s="356"/>
      <c r="M275" s="356"/>
      <c r="N275" s="356"/>
      <c r="O275" s="356"/>
      <c r="P275" s="356"/>
      <c r="Q275" s="356"/>
      <c r="R275" s="356"/>
      <c r="S275" s="454"/>
    </row>
    <row r="276" spans="7:19" ht="15.75" thickTop="1" x14ac:dyDescent="0.25"/>
    <row r="277" spans="7:19" ht="15.75" thickBot="1" x14ac:dyDescent="0.3"/>
    <row r="278" spans="7:19" ht="15.75" thickBot="1" x14ac:dyDescent="0.3">
      <c r="G278" s="432" t="e">
        <f>#REF!+1</f>
        <v>#REF!</v>
      </c>
    </row>
    <row r="279" spans="7:19" ht="16.5" thickTop="1" thickBot="1" x14ac:dyDescent="0.3">
      <c r="G279" s="433" t="s">
        <v>174</v>
      </c>
      <c r="H279" s="434" t="s">
        <v>175</v>
      </c>
      <c r="I279" s="434" t="s">
        <v>214</v>
      </c>
      <c r="J279" s="434" t="s">
        <v>215</v>
      </c>
      <c r="K279" s="434" t="s">
        <v>216</v>
      </c>
      <c r="L279" s="434" t="s">
        <v>217</v>
      </c>
      <c r="M279" s="434" t="s">
        <v>95</v>
      </c>
      <c r="N279" s="434" t="s">
        <v>157</v>
      </c>
      <c r="O279" s="434" t="s">
        <v>218</v>
      </c>
      <c r="P279" s="434" t="s">
        <v>219</v>
      </c>
      <c r="Q279" s="434" t="s">
        <v>220</v>
      </c>
      <c r="R279" s="434" t="s">
        <v>221</v>
      </c>
      <c r="S279" s="435" t="s">
        <v>222</v>
      </c>
    </row>
    <row r="280" spans="7:19" x14ac:dyDescent="0.25">
      <c r="G280" s="436" t="s">
        <v>178</v>
      </c>
      <c r="H280" s="93">
        <f>ABS(K265)</f>
        <v>1.0475278966754761E-2</v>
      </c>
      <c r="I280" s="12">
        <v>310.83</v>
      </c>
      <c r="J280" s="103">
        <f>110/1000</f>
        <v>0.11</v>
      </c>
      <c r="K280" s="24">
        <f>+PI()*J280^2/4</f>
        <v>9.5033177771091243E-3</v>
      </c>
      <c r="L280" s="379">
        <f>+ABS(H280)/K280</f>
        <v>1.1022759853392279</v>
      </c>
      <c r="M280" s="491">
        <v>1.7404213478994939E-2</v>
      </c>
      <c r="N280" s="102">
        <f>+M280*(I280/J280)*(L280^2/(2*9.81))</f>
        <v>3.0455542047904149</v>
      </c>
      <c r="O280" s="76">
        <v>0</v>
      </c>
      <c r="P280" s="76">
        <f>+O280*(L280^2)/(2*9.81)</f>
        <v>0</v>
      </c>
      <c r="Q280" s="103">
        <f>+N280+P280</f>
        <v>3.0455542047904149</v>
      </c>
      <c r="R280" s="76">
        <f>+Q280/(ABS(H280)^2)</f>
        <v>27754.610601439123</v>
      </c>
      <c r="S280" s="437">
        <f>+R280*H280</f>
        <v>290.73728866372392</v>
      </c>
    </row>
    <row r="281" spans="7:19" x14ac:dyDescent="0.25">
      <c r="G281" s="438" t="s">
        <v>138</v>
      </c>
      <c r="H281" s="72">
        <f>ABS(K266)</f>
        <v>7.5023750760846303E-3</v>
      </c>
      <c r="I281" s="16">
        <v>240.22</v>
      </c>
      <c r="J281" s="104">
        <f>110/1000</f>
        <v>0.11</v>
      </c>
      <c r="K281" s="25">
        <f t="shared" ref="K281:K290" si="8">+PI()*J281^2/4</f>
        <v>9.5033177771091243E-3</v>
      </c>
      <c r="L281" s="372">
        <f>+ABS(H281)/K281</f>
        <v>0.78944798564515917</v>
      </c>
      <c r="M281" s="492">
        <v>1.863744599044927E-2</v>
      </c>
      <c r="N281" s="109">
        <f t="shared" ref="N281:N290" si="9">+M281*(I281/J281)*(L281^2/(2*9.81))</f>
        <v>1.2928582592523683</v>
      </c>
      <c r="O281" s="70">
        <v>0</v>
      </c>
      <c r="P281" s="70">
        <f t="shared" ref="P281:P290" si="10">+O281*(L281^2)/(2*9.81)</f>
        <v>0</v>
      </c>
      <c r="Q281" s="104">
        <f t="shared" ref="Q281:Q290" si="11">+N281+P281</f>
        <v>1.2928582592523683</v>
      </c>
      <c r="R281" s="70">
        <f>+Q281/(ABS(H281)^2)</f>
        <v>22969.596650418058</v>
      </c>
      <c r="S281" s="439">
        <f t="shared" ref="S281:S290" si="12">+R281*H281</f>
        <v>172.32652941781345</v>
      </c>
    </row>
    <row r="282" spans="7:19" x14ac:dyDescent="0.25">
      <c r="G282" s="438" t="s">
        <v>139</v>
      </c>
      <c r="H282" s="72">
        <f t="shared" ref="H282:H289" si="13">ABS(K267)</f>
        <v>3.4608000933677285E-3</v>
      </c>
      <c r="I282" s="16">
        <v>237.3</v>
      </c>
      <c r="J282" s="104">
        <f>110/1000</f>
        <v>0.11</v>
      </c>
      <c r="K282" s="25">
        <f t="shared" si="8"/>
        <v>9.5033177771091243E-3</v>
      </c>
      <c r="L282" s="372">
        <f t="shared" ref="L282:L290" si="14">+ABS(H282)/K282</f>
        <v>0.36416756490073843</v>
      </c>
      <c r="M282" s="492">
        <v>2.2055940733502206E-2</v>
      </c>
      <c r="N282" s="109">
        <f t="shared" si="9"/>
        <v>0.32161341857093151</v>
      </c>
      <c r="O282" s="70">
        <v>0</v>
      </c>
      <c r="P282" s="70">
        <f t="shared" si="10"/>
        <v>0</v>
      </c>
      <c r="Q282" s="104">
        <f t="shared" si="11"/>
        <v>0.32161341857093151</v>
      </c>
      <c r="R282" s="70">
        <f t="shared" ref="R282:R290" si="15">+Q282/(ABS(H282)^2)</f>
        <v>26852.27787611993</v>
      </c>
      <c r="S282" s="439">
        <f t="shared" si="12"/>
        <v>92.930365780812039</v>
      </c>
    </row>
    <row r="283" spans="7:19" x14ac:dyDescent="0.25">
      <c r="G283" s="438" t="s">
        <v>117</v>
      </c>
      <c r="H283" s="72">
        <f t="shared" si="13"/>
        <v>1.5589955215348824E-3</v>
      </c>
      <c r="I283" s="479">
        <v>401.35</v>
      </c>
      <c r="J283" s="104">
        <f>75/1000</f>
        <v>7.4999999999999997E-2</v>
      </c>
      <c r="K283" s="25">
        <f t="shared" si="8"/>
        <v>4.4178646691106467E-3</v>
      </c>
      <c r="L283" s="372">
        <f t="shared" si="14"/>
        <v>0.35288439965924112</v>
      </c>
      <c r="M283" s="492">
        <v>2.4297374814554878E-2</v>
      </c>
      <c r="N283" s="109">
        <f t="shared" si="9"/>
        <v>0.82525330640280659</v>
      </c>
      <c r="O283" s="70">
        <v>0</v>
      </c>
      <c r="P283" s="70">
        <f t="shared" si="10"/>
        <v>0</v>
      </c>
      <c r="Q283" s="104">
        <f t="shared" si="11"/>
        <v>0.82525330640280659</v>
      </c>
      <c r="R283" s="70">
        <f t="shared" si="15"/>
        <v>339545.15495288669</v>
      </c>
      <c r="S283" s="439">
        <f t="shared" si="12"/>
        <v>529.34937593041809</v>
      </c>
    </row>
    <row r="284" spans="7:19" x14ac:dyDescent="0.25">
      <c r="G284" s="438" t="s">
        <v>118</v>
      </c>
      <c r="H284" s="72">
        <f t="shared" si="13"/>
        <v>3.9000254657809764E-4</v>
      </c>
      <c r="I284" s="479">
        <v>249.85</v>
      </c>
      <c r="J284" s="104">
        <f>75/1000</f>
        <v>7.4999999999999997E-2</v>
      </c>
      <c r="K284" s="25">
        <f t="shared" si="8"/>
        <v>4.4178646691106467E-3</v>
      </c>
      <c r="L284" s="372">
        <f t="shared" si="14"/>
        <v>8.8278518195671313E-2</v>
      </c>
      <c r="M284" s="492">
        <v>3.4659855015905058E-2</v>
      </c>
      <c r="N284" s="109">
        <f t="shared" si="9"/>
        <v>4.5862307131786378E-2</v>
      </c>
      <c r="O284" s="70">
        <v>0</v>
      </c>
      <c r="P284" s="70">
        <f t="shared" si="10"/>
        <v>0</v>
      </c>
      <c r="Q284" s="104">
        <f t="shared" si="11"/>
        <v>4.5862307131786378E-2</v>
      </c>
      <c r="R284" s="70">
        <f t="shared" si="15"/>
        <v>301523.39385004493</v>
      </c>
      <c r="S284" s="439">
        <f t="shared" si="12"/>
        <v>117.59489145438823</v>
      </c>
    </row>
    <row r="285" spans="7:19" x14ac:dyDescent="0.25">
      <c r="G285" s="438" t="s">
        <v>140</v>
      </c>
      <c r="H285" s="72">
        <f t="shared" si="13"/>
        <v>1.4318175959012237E-3</v>
      </c>
      <c r="I285" s="479">
        <v>298.01</v>
      </c>
      <c r="J285" s="104">
        <f>63/1000</f>
        <v>6.3E-2</v>
      </c>
      <c r="K285" s="25">
        <f t="shared" si="8"/>
        <v>3.1172453105244723E-3</v>
      </c>
      <c r="L285" s="372">
        <f t="shared" si="14"/>
        <v>0.45932143712498597</v>
      </c>
      <c r="M285" s="492">
        <v>2.3802096373163856E-2</v>
      </c>
      <c r="N285" s="109">
        <f t="shared" si="9"/>
        <v>1.2107094276308048</v>
      </c>
      <c r="O285" s="70">
        <v>0</v>
      </c>
      <c r="P285" s="70">
        <f t="shared" si="10"/>
        <v>0</v>
      </c>
      <c r="Q285" s="104">
        <f t="shared" si="11"/>
        <v>1.2107094276308048</v>
      </c>
      <c r="R285" s="70">
        <f t="shared" si="15"/>
        <v>590560.68788739596</v>
      </c>
      <c r="S285" s="439">
        <f t="shared" si="12"/>
        <v>845.57518436470423</v>
      </c>
    </row>
    <row r="286" spans="7:19" x14ac:dyDescent="0.25">
      <c r="G286" s="438" t="s">
        <v>121</v>
      </c>
      <c r="H286" s="72">
        <f t="shared" si="13"/>
        <v>6.4652842076864427E-4</v>
      </c>
      <c r="I286" s="479">
        <v>119.71</v>
      </c>
      <c r="J286" s="104">
        <f>63/1000</f>
        <v>6.3E-2</v>
      </c>
      <c r="K286" s="25">
        <f t="shared" si="8"/>
        <v>3.1172453105244723E-3</v>
      </c>
      <c r="L286" s="372">
        <f t="shared" si="14"/>
        <v>0.20740376722545031</v>
      </c>
      <c r="M286" s="492">
        <v>2.8917268842428536E-2</v>
      </c>
      <c r="N286" s="109">
        <f t="shared" si="9"/>
        <v>0.12047069948854411</v>
      </c>
      <c r="O286" s="70">
        <v>0</v>
      </c>
      <c r="P286" s="70">
        <f t="shared" si="10"/>
        <v>0</v>
      </c>
      <c r="Q286" s="104">
        <f t="shared" si="11"/>
        <v>0.12047069948854411</v>
      </c>
      <c r="R286" s="70">
        <f t="shared" si="15"/>
        <v>288208.10532235971</v>
      </c>
      <c r="S286" s="439">
        <f t="shared" si="12"/>
        <v>186.33473118678833</v>
      </c>
    </row>
    <row r="287" spans="7:19" x14ac:dyDescent="0.25">
      <c r="G287" s="438" t="s">
        <v>122</v>
      </c>
      <c r="H287" s="72">
        <f t="shared" si="13"/>
        <v>1.1640772576857221E-4</v>
      </c>
      <c r="I287" s="479">
        <v>283.68</v>
      </c>
      <c r="J287" s="104">
        <f>75/1000</f>
        <v>7.4999999999999997E-2</v>
      </c>
      <c r="K287" s="25">
        <f t="shared" si="8"/>
        <v>4.4178646691106467E-3</v>
      </c>
      <c r="L287" s="372">
        <f t="shared" si="14"/>
        <v>2.6349319068663564E-2</v>
      </c>
      <c r="M287" s="492">
        <v>3.2709257663195483E-2</v>
      </c>
      <c r="N287" s="109">
        <f t="shared" si="9"/>
        <v>4.3780219298301297E-3</v>
      </c>
      <c r="O287" s="70">
        <v>0</v>
      </c>
      <c r="P287" s="70">
        <f t="shared" si="10"/>
        <v>0</v>
      </c>
      <c r="Q287" s="104">
        <f t="shared" si="11"/>
        <v>4.3780219298301297E-3</v>
      </c>
      <c r="R287" s="70">
        <f t="shared" si="15"/>
        <v>323083.16110193223</v>
      </c>
      <c r="S287" s="439">
        <f t="shared" si="12"/>
        <v>37.609376017997164</v>
      </c>
    </row>
    <row r="288" spans="7:19" x14ac:dyDescent="0.25">
      <c r="G288" s="438" t="s">
        <v>112</v>
      </c>
      <c r="H288" s="72">
        <f t="shared" si="13"/>
        <v>3.1411792292027421E-4</v>
      </c>
      <c r="I288" s="479">
        <v>401.36</v>
      </c>
      <c r="J288" s="104">
        <f>110/1000</f>
        <v>0.11</v>
      </c>
      <c r="K288" s="25">
        <f t="shared" si="8"/>
        <v>9.5033177771091243E-3</v>
      </c>
      <c r="L288" s="372">
        <f t="shared" si="14"/>
        <v>3.3053500923319414E-2</v>
      </c>
      <c r="M288" s="492">
        <v>4.1192186358823976E-2</v>
      </c>
      <c r="N288" s="109">
        <f t="shared" si="9"/>
        <v>8.3693585578193189E-3</v>
      </c>
      <c r="O288" s="70">
        <v>0</v>
      </c>
      <c r="P288" s="70">
        <f t="shared" si="10"/>
        <v>0</v>
      </c>
      <c r="Q288" s="104">
        <f t="shared" si="11"/>
        <v>8.3693585578193189E-3</v>
      </c>
      <c r="R288" s="70">
        <f t="shared" si="15"/>
        <v>84821.654633989601</v>
      </c>
      <c r="S288" s="439">
        <f t="shared" si="12"/>
        <v>26.644001972289665</v>
      </c>
    </row>
    <row r="289" spans="7:19" x14ac:dyDescent="0.25">
      <c r="G289" s="438" t="s">
        <v>113</v>
      </c>
      <c r="H289" s="72">
        <f t="shared" si="13"/>
        <v>6.0233248271280727E-3</v>
      </c>
      <c r="I289" s="479">
        <v>184.94</v>
      </c>
      <c r="J289" s="104">
        <f>110/1000</f>
        <v>0.11</v>
      </c>
      <c r="K289" s="25">
        <f t="shared" si="8"/>
        <v>9.5033177771091243E-3</v>
      </c>
      <c r="L289" s="372">
        <f t="shared" si="14"/>
        <v>0.63381283972599589</v>
      </c>
      <c r="M289" s="492">
        <v>1.9522416349225195E-2</v>
      </c>
      <c r="N289" s="109">
        <f t="shared" si="9"/>
        <v>0.67203950210911823</v>
      </c>
      <c r="O289" s="70">
        <v>0</v>
      </c>
      <c r="P289" s="70">
        <f t="shared" si="10"/>
        <v>0</v>
      </c>
      <c r="Q289" s="104">
        <f t="shared" si="11"/>
        <v>0.67203950210911823</v>
      </c>
      <c r="R289" s="70">
        <f t="shared" si="15"/>
        <v>18523.465138805284</v>
      </c>
      <c r="S289" s="439">
        <f t="shared" si="12"/>
        <v>111.57284745500722</v>
      </c>
    </row>
    <row r="290" spans="7:19" ht="15.75" thickBot="1" x14ac:dyDescent="0.3">
      <c r="G290" s="440" t="s">
        <v>170</v>
      </c>
      <c r="H290" s="455">
        <f>ABS(K275)</f>
        <v>9.8462613589146483E-3</v>
      </c>
      <c r="I290" s="374">
        <v>372.26</v>
      </c>
      <c r="J290" s="375">
        <f>110/1000</f>
        <v>0.11</v>
      </c>
      <c r="K290" s="373">
        <f t="shared" si="8"/>
        <v>9.5033177771091243E-3</v>
      </c>
      <c r="L290" s="376">
        <f t="shared" si="14"/>
        <v>1.0360867214849514</v>
      </c>
      <c r="M290" s="493">
        <v>1.7623394251295704E-2</v>
      </c>
      <c r="N290" s="377">
        <f t="shared" si="9"/>
        <v>3.2631456382161095</v>
      </c>
      <c r="O290" s="378">
        <v>0</v>
      </c>
      <c r="P290" s="378">
        <f t="shared" si="10"/>
        <v>0</v>
      </c>
      <c r="Q290" s="375">
        <f t="shared" si="11"/>
        <v>3.2631456382161095</v>
      </c>
      <c r="R290" s="378">
        <f t="shared" si="15"/>
        <v>33658.421003825038</v>
      </c>
      <c r="S290" s="441">
        <f t="shared" si="12"/>
        <v>331.40961013204367</v>
      </c>
    </row>
    <row r="291" spans="7:19" x14ac:dyDescent="0.25">
      <c r="G291" s="347"/>
      <c r="H291" s="158"/>
      <c r="I291" s="158"/>
      <c r="J291" s="158"/>
      <c r="K291" s="158"/>
      <c r="L291" s="158"/>
      <c r="M291" s="158"/>
      <c r="N291" s="158"/>
      <c r="O291" s="158"/>
      <c r="P291" s="158"/>
      <c r="Q291" s="158"/>
      <c r="R291" s="158"/>
      <c r="S291" s="346"/>
    </row>
    <row r="292" spans="7:19" x14ac:dyDescent="0.25">
      <c r="G292" s="347"/>
      <c r="H292" s="168"/>
      <c r="I292" s="168"/>
      <c r="J292" s="168"/>
      <c r="K292" s="168"/>
      <c r="L292" s="168"/>
      <c r="M292" s="168"/>
      <c r="N292" s="168"/>
      <c r="O292" s="168"/>
      <c r="P292" s="158"/>
      <c r="Q292" s="158"/>
      <c r="R292" s="158"/>
      <c r="S292" s="346"/>
    </row>
    <row r="293" spans="7:19" x14ac:dyDescent="0.25">
      <c r="G293" s="348"/>
      <c r="H293" s="395">
        <v>1</v>
      </c>
      <c r="I293" s="380">
        <v>0</v>
      </c>
      <c r="J293" s="380">
        <v>0</v>
      </c>
      <c r="K293" s="380">
        <v>0</v>
      </c>
      <c r="L293" s="380">
        <v>0</v>
      </c>
      <c r="M293" s="380">
        <v>0</v>
      </c>
      <c r="N293" s="380">
        <v>0</v>
      </c>
      <c r="O293" s="381">
        <v>0</v>
      </c>
      <c r="P293" s="158"/>
      <c r="Q293" s="158"/>
      <c r="R293" s="158"/>
      <c r="S293" s="346"/>
    </row>
    <row r="294" spans="7:19" ht="15.75" x14ac:dyDescent="0.25">
      <c r="G294" s="442" t="s">
        <v>223</v>
      </c>
      <c r="H294" s="382">
        <v>-1</v>
      </c>
      <c r="I294" s="168">
        <v>1</v>
      </c>
      <c r="J294" s="159">
        <v>0</v>
      </c>
      <c r="K294" s="159">
        <v>0</v>
      </c>
      <c r="L294" s="159">
        <v>0</v>
      </c>
      <c r="M294" s="159">
        <v>0</v>
      </c>
      <c r="N294" s="159">
        <v>0</v>
      </c>
      <c r="O294" s="383">
        <v>0</v>
      </c>
      <c r="P294" s="158"/>
      <c r="Q294" s="158"/>
      <c r="R294" s="158"/>
      <c r="S294" s="346"/>
    </row>
    <row r="295" spans="7:19" x14ac:dyDescent="0.25">
      <c r="G295" s="348"/>
      <c r="H295" s="382">
        <v>0</v>
      </c>
      <c r="I295" s="168">
        <v>-1</v>
      </c>
      <c r="J295" s="168">
        <v>1</v>
      </c>
      <c r="K295" s="168">
        <v>0</v>
      </c>
      <c r="L295" s="168">
        <v>0</v>
      </c>
      <c r="M295" s="168">
        <v>0</v>
      </c>
      <c r="N295" s="168">
        <v>0</v>
      </c>
      <c r="O295" s="384">
        <v>0</v>
      </c>
      <c r="P295" s="158"/>
      <c r="Q295" s="158"/>
      <c r="R295" s="158"/>
      <c r="S295" s="346"/>
    </row>
    <row r="296" spans="7:19" x14ac:dyDescent="0.25">
      <c r="G296" s="348"/>
      <c r="H296" s="382">
        <v>0</v>
      </c>
      <c r="I296" s="168">
        <v>0</v>
      </c>
      <c r="J296" s="168">
        <v>-1</v>
      </c>
      <c r="K296" s="168">
        <v>1</v>
      </c>
      <c r="L296" s="168">
        <v>0</v>
      </c>
      <c r="M296" s="168">
        <v>0</v>
      </c>
      <c r="N296" s="168">
        <v>0</v>
      </c>
      <c r="O296" s="384">
        <v>0</v>
      </c>
      <c r="P296" s="158"/>
      <c r="Q296" s="158"/>
      <c r="R296" s="158"/>
      <c r="S296" s="346"/>
    </row>
    <row r="297" spans="7:19" x14ac:dyDescent="0.25">
      <c r="G297" s="348"/>
      <c r="H297" s="382">
        <v>0</v>
      </c>
      <c r="I297" s="168">
        <v>0</v>
      </c>
      <c r="J297" s="168">
        <v>0</v>
      </c>
      <c r="K297" s="168">
        <v>-1</v>
      </c>
      <c r="L297" s="168">
        <v>1</v>
      </c>
      <c r="M297" s="168">
        <v>0</v>
      </c>
      <c r="N297" s="168">
        <v>0</v>
      </c>
      <c r="O297" s="384">
        <v>0</v>
      </c>
      <c r="P297" s="158"/>
      <c r="Q297" s="158"/>
      <c r="R297" s="158"/>
      <c r="S297" s="346"/>
    </row>
    <row r="298" spans="7:19" x14ac:dyDescent="0.25">
      <c r="G298" s="348"/>
      <c r="H298" s="382">
        <v>0</v>
      </c>
      <c r="I298" s="168">
        <v>0</v>
      </c>
      <c r="J298" s="168">
        <v>0</v>
      </c>
      <c r="K298" s="168">
        <v>0</v>
      </c>
      <c r="L298" s="168">
        <v>-1</v>
      </c>
      <c r="M298" s="168">
        <v>1</v>
      </c>
      <c r="N298" s="168">
        <v>0</v>
      </c>
      <c r="O298" s="384">
        <v>0</v>
      </c>
      <c r="P298" s="158"/>
      <c r="Q298" s="158"/>
      <c r="R298" s="158"/>
      <c r="S298" s="346"/>
    </row>
    <row r="299" spans="7:19" x14ac:dyDescent="0.25">
      <c r="G299" s="348"/>
      <c r="H299" s="382">
        <v>0</v>
      </c>
      <c r="I299" s="168">
        <v>0</v>
      </c>
      <c r="J299" s="168">
        <v>0</v>
      </c>
      <c r="K299" s="168">
        <v>0</v>
      </c>
      <c r="L299" s="168">
        <v>0</v>
      </c>
      <c r="M299" s="168">
        <v>-1</v>
      </c>
      <c r="N299" s="168">
        <v>1</v>
      </c>
      <c r="O299" s="384">
        <v>0</v>
      </c>
      <c r="P299" s="158"/>
      <c r="Q299" s="158"/>
      <c r="R299" s="158"/>
      <c r="S299" s="346"/>
    </row>
    <row r="300" spans="7:19" x14ac:dyDescent="0.25">
      <c r="G300" s="348"/>
      <c r="H300" s="382">
        <v>0</v>
      </c>
      <c r="I300" s="168">
        <v>0</v>
      </c>
      <c r="J300" s="168">
        <v>0</v>
      </c>
      <c r="K300" s="168">
        <v>0</v>
      </c>
      <c r="L300" s="168">
        <v>0</v>
      </c>
      <c r="M300" s="168">
        <v>0</v>
      </c>
      <c r="N300" s="168">
        <v>-1</v>
      </c>
      <c r="O300" s="384">
        <v>1</v>
      </c>
      <c r="P300" s="158"/>
      <c r="Q300" s="158"/>
      <c r="R300" s="158"/>
      <c r="S300" s="346"/>
    </row>
    <row r="301" spans="7:19" x14ac:dyDescent="0.25">
      <c r="G301" s="348"/>
      <c r="H301" s="382">
        <v>0</v>
      </c>
      <c r="I301" s="152">
        <v>-1</v>
      </c>
      <c r="J301" s="152">
        <v>0</v>
      </c>
      <c r="K301" s="152">
        <v>0</v>
      </c>
      <c r="L301" s="152">
        <v>1</v>
      </c>
      <c r="M301" s="152">
        <v>0</v>
      </c>
      <c r="N301" s="152">
        <v>0</v>
      </c>
      <c r="O301" s="387">
        <v>0</v>
      </c>
      <c r="P301" s="158"/>
      <c r="Q301" s="158"/>
      <c r="R301" s="158"/>
      <c r="S301" s="346"/>
    </row>
    <row r="302" spans="7:19" x14ac:dyDescent="0.25">
      <c r="G302" s="348"/>
      <c r="H302" s="382">
        <v>0</v>
      </c>
      <c r="I302" s="152">
        <v>0</v>
      </c>
      <c r="J302" s="152">
        <v>0</v>
      </c>
      <c r="K302" s="152">
        <v>0</v>
      </c>
      <c r="L302" s="152">
        <v>1</v>
      </c>
      <c r="M302" s="152">
        <v>0</v>
      </c>
      <c r="N302" s="152">
        <v>0</v>
      </c>
      <c r="O302" s="387">
        <v>-1</v>
      </c>
      <c r="P302" s="158"/>
      <c r="Q302" s="158"/>
      <c r="R302" s="158"/>
      <c r="S302" s="346"/>
    </row>
    <row r="303" spans="7:19" x14ac:dyDescent="0.25">
      <c r="G303" s="348"/>
      <c r="H303" s="385">
        <v>0</v>
      </c>
      <c r="I303" s="388">
        <v>0</v>
      </c>
      <c r="J303" s="388">
        <v>0</v>
      </c>
      <c r="K303" s="388">
        <v>0</v>
      </c>
      <c r="L303" s="388">
        <v>0</v>
      </c>
      <c r="M303" s="388">
        <v>0</v>
      </c>
      <c r="N303" s="388">
        <v>0</v>
      </c>
      <c r="O303" s="389">
        <v>1</v>
      </c>
      <c r="P303" s="158"/>
      <c r="Q303" s="158"/>
      <c r="R303" s="158"/>
      <c r="S303" s="346"/>
    </row>
    <row r="304" spans="7:19" x14ac:dyDescent="0.25">
      <c r="G304" s="347"/>
      <c r="H304" s="158"/>
      <c r="I304" s="158"/>
      <c r="J304" s="158"/>
      <c r="K304" s="158"/>
      <c r="L304" s="158"/>
      <c r="M304" s="158"/>
      <c r="N304" s="158"/>
      <c r="O304" s="158"/>
      <c r="P304" s="158"/>
      <c r="Q304" s="158"/>
      <c r="R304" s="158"/>
      <c r="S304" s="346"/>
    </row>
    <row r="305" spans="7:19" x14ac:dyDescent="0.25">
      <c r="G305" s="347"/>
      <c r="H305" s="168"/>
      <c r="I305" s="168"/>
      <c r="J305" s="168"/>
      <c r="K305" s="168"/>
      <c r="L305" s="168"/>
      <c r="M305" s="168"/>
      <c r="N305" s="168"/>
      <c r="O305" s="168"/>
      <c r="P305" s="168"/>
      <c r="Q305" s="168"/>
      <c r="R305" s="168"/>
      <c r="S305" s="346"/>
    </row>
    <row r="306" spans="7:19" x14ac:dyDescent="0.25">
      <c r="G306" s="347"/>
      <c r="H306" s="395">
        <f t="array" ref="H306:R313">+TRANSPOSE(H293:O303)</f>
        <v>1</v>
      </c>
      <c r="I306" s="380">
        <v>-1</v>
      </c>
      <c r="J306" s="380">
        <v>0</v>
      </c>
      <c r="K306" s="380">
        <v>0</v>
      </c>
      <c r="L306" s="380">
        <v>0</v>
      </c>
      <c r="M306" s="380">
        <v>0</v>
      </c>
      <c r="N306" s="380">
        <v>0</v>
      </c>
      <c r="O306" s="380">
        <v>0</v>
      </c>
      <c r="P306" s="380">
        <v>0</v>
      </c>
      <c r="Q306" s="380">
        <v>0</v>
      </c>
      <c r="R306" s="381">
        <v>0</v>
      </c>
      <c r="S306" s="346"/>
    </row>
    <row r="307" spans="7:19" ht="15.75" x14ac:dyDescent="0.25">
      <c r="G307" s="442" t="s">
        <v>224</v>
      </c>
      <c r="H307" s="396">
        <v>0</v>
      </c>
      <c r="I307" s="159">
        <v>1</v>
      </c>
      <c r="J307" s="159">
        <v>-1</v>
      </c>
      <c r="K307" s="159">
        <v>0</v>
      </c>
      <c r="L307" s="159">
        <v>0</v>
      </c>
      <c r="M307" s="159">
        <v>0</v>
      </c>
      <c r="N307" s="159">
        <v>0</v>
      </c>
      <c r="O307" s="159">
        <v>0</v>
      </c>
      <c r="P307" s="143">
        <v>-1</v>
      </c>
      <c r="Q307" s="143">
        <v>0</v>
      </c>
      <c r="R307" s="392">
        <v>0</v>
      </c>
      <c r="S307" s="346"/>
    </row>
    <row r="308" spans="7:19" x14ac:dyDescent="0.25">
      <c r="G308" s="347"/>
      <c r="H308" s="396">
        <v>0</v>
      </c>
      <c r="I308" s="159">
        <v>0</v>
      </c>
      <c r="J308" s="159">
        <v>1</v>
      </c>
      <c r="K308" s="159">
        <v>-1</v>
      </c>
      <c r="L308" s="159">
        <v>0</v>
      </c>
      <c r="M308" s="159">
        <v>0</v>
      </c>
      <c r="N308" s="159">
        <v>0</v>
      </c>
      <c r="O308" s="159">
        <v>0</v>
      </c>
      <c r="P308" s="143">
        <v>0</v>
      </c>
      <c r="Q308" s="143">
        <v>0</v>
      </c>
      <c r="R308" s="392">
        <v>0</v>
      </c>
      <c r="S308" s="346"/>
    </row>
    <row r="309" spans="7:19" x14ac:dyDescent="0.25">
      <c r="G309" s="347"/>
      <c r="H309" s="396">
        <v>0</v>
      </c>
      <c r="I309" s="159">
        <v>0</v>
      </c>
      <c r="J309" s="159">
        <v>0</v>
      </c>
      <c r="K309" s="159">
        <v>1</v>
      </c>
      <c r="L309" s="159">
        <v>-1</v>
      </c>
      <c r="M309" s="159">
        <v>0</v>
      </c>
      <c r="N309" s="159">
        <v>0</v>
      </c>
      <c r="O309" s="159">
        <v>0</v>
      </c>
      <c r="P309" s="143">
        <v>0</v>
      </c>
      <c r="Q309" s="143">
        <v>0</v>
      </c>
      <c r="R309" s="392">
        <v>0</v>
      </c>
      <c r="S309" s="346"/>
    </row>
    <row r="310" spans="7:19" x14ac:dyDescent="0.25">
      <c r="G310" s="347"/>
      <c r="H310" s="396">
        <v>0</v>
      </c>
      <c r="I310" s="159">
        <v>0</v>
      </c>
      <c r="J310" s="159">
        <v>0</v>
      </c>
      <c r="K310" s="159">
        <v>0</v>
      </c>
      <c r="L310" s="159">
        <v>1</v>
      </c>
      <c r="M310" s="159">
        <v>-1</v>
      </c>
      <c r="N310" s="159">
        <v>0</v>
      </c>
      <c r="O310" s="159">
        <v>0</v>
      </c>
      <c r="P310" s="143">
        <v>1</v>
      </c>
      <c r="Q310" s="143">
        <v>1</v>
      </c>
      <c r="R310" s="392">
        <v>0</v>
      </c>
      <c r="S310" s="346"/>
    </row>
    <row r="311" spans="7:19" x14ac:dyDescent="0.25">
      <c r="G311" s="347"/>
      <c r="H311" s="396">
        <v>0</v>
      </c>
      <c r="I311" s="159">
        <v>0</v>
      </c>
      <c r="J311" s="159">
        <v>0</v>
      </c>
      <c r="K311" s="159">
        <v>0</v>
      </c>
      <c r="L311" s="159">
        <v>0</v>
      </c>
      <c r="M311" s="159">
        <v>1</v>
      </c>
      <c r="N311" s="159">
        <v>-1</v>
      </c>
      <c r="O311" s="159">
        <v>0</v>
      </c>
      <c r="P311" s="143">
        <v>0</v>
      </c>
      <c r="Q311" s="143">
        <v>0</v>
      </c>
      <c r="R311" s="392">
        <v>0</v>
      </c>
      <c r="S311" s="346"/>
    </row>
    <row r="312" spans="7:19" x14ac:dyDescent="0.25">
      <c r="G312" s="347"/>
      <c r="H312" s="396">
        <v>0</v>
      </c>
      <c r="I312" s="159">
        <v>0</v>
      </c>
      <c r="J312" s="159">
        <v>0</v>
      </c>
      <c r="K312" s="159">
        <v>0</v>
      </c>
      <c r="L312" s="159">
        <v>0</v>
      </c>
      <c r="M312" s="159">
        <v>0</v>
      </c>
      <c r="N312" s="159">
        <v>1</v>
      </c>
      <c r="O312" s="159">
        <v>-1</v>
      </c>
      <c r="P312" s="143">
        <v>0</v>
      </c>
      <c r="Q312" s="143">
        <v>0</v>
      </c>
      <c r="R312" s="392">
        <v>0</v>
      </c>
      <c r="S312" s="346"/>
    </row>
    <row r="313" spans="7:19" x14ac:dyDescent="0.25">
      <c r="G313" s="347"/>
      <c r="H313" s="397">
        <v>0</v>
      </c>
      <c r="I313" s="398">
        <v>0</v>
      </c>
      <c r="J313" s="398">
        <v>0</v>
      </c>
      <c r="K313" s="398">
        <v>0</v>
      </c>
      <c r="L313" s="398">
        <v>0</v>
      </c>
      <c r="M313" s="398">
        <v>0</v>
      </c>
      <c r="N313" s="398">
        <v>0</v>
      </c>
      <c r="O313" s="398">
        <v>1</v>
      </c>
      <c r="P313" s="393">
        <v>0</v>
      </c>
      <c r="Q313" s="393">
        <v>-1</v>
      </c>
      <c r="R313" s="394">
        <v>1</v>
      </c>
      <c r="S313" s="346"/>
    </row>
    <row r="314" spans="7:19" x14ac:dyDescent="0.25">
      <c r="G314" s="347"/>
      <c r="H314" s="168"/>
      <c r="I314" s="168"/>
      <c r="J314" s="168"/>
      <c r="K314" s="168"/>
      <c r="L314" s="168"/>
      <c r="M314" s="168"/>
      <c r="N314" s="168"/>
      <c r="O314" s="168"/>
      <c r="P314" s="143"/>
      <c r="Q314" s="143"/>
      <c r="R314" s="143"/>
      <c r="S314" s="346"/>
    </row>
    <row r="315" spans="7:19" x14ac:dyDescent="0.25">
      <c r="G315" s="347"/>
      <c r="H315" s="158"/>
      <c r="I315" s="158"/>
      <c r="J315" s="158"/>
      <c r="K315" s="158"/>
      <c r="L315" s="158"/>
      <c r="M315" s="158"/>
      <c r="N315" s="158"/>
      <c r="O315" s="158"/>
      <c r="P315" s="158"/>
      <c r="Q315" s="158"/>
      <c r="R315" s="158"/>
      <c r="S315" s="346"/>
    </row>
    <row r="316" spans="7:19" x14ac:dyDescent="0.25">
      <c r="G316" s="347"/>
      <c r="H316" s="158"/>
      <c r="I316" s="158"/>
      <c r="J316" s="158"/>
      <c r="K316" s="158"/>
      <c r="L316" s="158"/>
      <c r="M316" s="158"/>
      <c r="N316" s="158"/>
      <c r="O316" s="158"/>
      <c r="P316" s="158"/>
      <c r="Q316" s="158"/>
      <c r="R316" s="158"/>
      <c r="S316" s="346"/>
    </row>
    <row r="317" spans="7:19" x14ac:dyDescent="0.25">
      <c r="G317" s="347"/>
      <c r="H317" s="399">
        <v>-1</v>
      </c>
      <c r="I317" s="158"/>
      <c r="J317" s="158"/>
      <c r="K317" s="402">
        <f>2.97290389066863/1000</f>
        <v>2.9729038906686298E-3</v>
      </c>
      <c r="L317" s="158"/>
      <c r="M317" s="158"/>
      <c r="N317" s="404">
        <f>+H280</f>
        <v>1.0475278966754761E-2</v>
      </c>
      <c r="O317" s="158"/>
      <c r="P317" s="158"/>
      <c r="Q317" s="158"/>
      <c r="R317" s="158"/>
      <c r="S317" s="346"/>
    </row>
    <row r="318" spans="7:19" ht="15.75" x14ac:dyDescent="0.25">
      <c r="G318" s="442" t="s">
        <v>225</v>
      </c>
      <c r="H318" s="400">
        <v>0</v>
      </c>
      <c r="I318" s="158"/>
      <c r="J318" s="443" t="s">
        <v>226</v>
      </c>
      <c r="K318" s="403">
        <f>3.7274570597985/1000</f>
        <v>3.7274570597985003E-3</v>
      </c>
      <c r="L318" s="158"/>
      <c r="M318" s="443" t="s">
        <v>228</v>
      </c>
      <c r="N318" s="405">
        <f t="shared" ref="N318:N325" si="16">+H281</f>
        <v>7.5023750760846303E-3</v>
      </c>
      <c r="O318" s="158"/>
      <c r="P318" s="443" t="s">
        <v>229</v>
      </c>
      <c r="Q318" s="474">
        <v>339.29610096713299</v>
      </c>
      <c r="R318" s="158"/>
      <c r="S318" s="346"/>
    </row>
    <row r="319" spans="7:19" x14ac:dyDescent="0.25">
      <c r="G319" s="347"/>
      <c r="H319" s="400">
        <v>0</v>
      </c>
      <c r="I319" s="158"/>
      <c r="J319" s="158"/>
      <c r="K319" s="403">
        <f>1.90180457183241/1000</f>
        <v>1.90180457183241E-3</v>
      </c>
      <c r="L319" s="158"/>
      <c r="M319" s="158"/>
      <c r="N319" s="405">
        <f t="shared" si="16"/>
        <v>3.4608000933677285E-3</v>
      </c>
      <c r="O319" s="158"/>
      <c r="P319" s="158"/>
      <c r="Q319" s="158"/>
      <c r="R319" s="158"/>
      <c r="S319" s="346"/>
    </row>
    <row r="320" spans="7:19" x14ac:dyDescent="0.25">
      <c r="G320" s="347"/>
      <c r="H320" s="400">
        <v>0</v>
      </c>
      <c r="I320" s="158"/>
      <c r="J320" s="158"/>
      <c r="K320" s="403">
        <f>1.94899806811293/1000</f>
        <v>1.94899806811293E-3</v>
      </c>
      <c r="L320" s="158"/>
      <c r="M320" s="158"/>
      <c r="N320" s="405">
        <f t="shared" si="16"/>
        <v>1.5589955215348824E-3</v>
      </c>
      <c r="O320" s="158"/>
      <c r="P320" s="158"/>
      <c r="Q320" s="158"/>
      <c r="R320" s="158"/>
      <c r="S320" s="346"/>
    </row>
    <row r="321" spans="7:19" x14ac:dyDescent="0.25">
      <c r="G321" s="347"/>
      <c r="H321" s="400">
        <v>0</v>
      </c>
      <c r="I321" s="158"/>
      <c r="J321" s="158"/>
      <c r="K321" s="403">
        <f>4.51562260756677/1000</f>
        <v>4.5156226075667698E-3</v>
      </c>
      <c r="L321" s="158"/>
      <c r="M321" s="158"/>
      <c r="N321" s="405">
        <f t="shared" si="16"/>
        <v>3.9000254657809764E-4</v>
      </c>
      <c r="O321" s="158"/>
      <c r="P321" s="158"/>
      <c r="Q321" s="158"/>
      <c r="R321" s="158"/>
      <c r="S321" s="346"/>
    </row>
    <row r="322" spans="7:19" x14ac:dyDescent="0.25">
      <c r="G322" s="347"/>
      <c r="H322" s="400">
        <v>0</v>
      </c>
      <c r="I322" s="158"/>
      <c r="J322" s="158"/>
      <c r="K322" s="403">
        <f>0.785289175132599/1000</f>
        <v>7.8528917513259896E-4</v>
      </c>
      <c r="L322" s="158"/>
      <c r="M322" s="158"/>
      <c r="N322" s="405">
        <f t="shared" si="16"/>
        <v>1.4318175959012237E-3</v>
      </c>
      <c r="O322" s="158"/>
      <c r="P322" s="158"/>
      <c r="Q322" s="158"/>
      <c r="R322" s="158"/>
      <c r="S322" s="346"/>
    </row>
    <row r="323" spans="7:19" x14ac:dyDescent="0.25">
      <c r="G323" s="347"/>
      <c r="H323" s="400">
        <v>0</v>
      </c>
      <c r="I323" s="158"/>
      <c r="J323" s="158"/>
      <c r="K323" s="403">
        <f>0.762936146537081/1000</f>
        <v>7.6293614653708095E-4</v>
      </c>
      <c r="L323" s="158"/>
      <c r="M323" s="158"/>
      <c r="N323" s="405">
        <f t="shared" si="16"/>
        <v>6.4652842076864427E-4</v>
      </c>
      <c r="O323" s="158"/>
      <c r="P323" s="158"/>
      <c r="Q323" s="158"/>
      <c r="R323" s="158"/>
      <c r="S323" s="346"/>
    </row>
    <row r="324" spans="7:19" x14ac:dyDescent="0.25">
      <c r="G324" s="347"/>
      <c r="H324" s="400">
        <v>0</v>
      </c>
      <c r="I324" s="158"/>
      <c r="J324" s="158"/>
      <c r="K324" s="93">
        <f>3.70652880601923/1000</f>
        <v>3.7065288060192303E-3</v>
      </c>
      <c r="L324" s="158"/>
      <c r="M324" s="158"/>
      <c r="N324" s="405">
        <f t="shared" si="16"/>
        <v>1.1640772576857221E-4</v>
      </c>
      <c r="O324" s="158"/>
      <c r="P324" s="158"/>
      <c r="Q324" s="158"/>
      <c r="R324" s="158"/>
      <c r="S324" s="346"/>
    </row>
    <row r="325" spans="7:19" x14ac:dyDescent="0.25">
      <c r="G325" s="347"/>
      <c r="H325" s="400">
        <v>0</v>
      </c>
      <c r="I325" s="158"/>
      <c r="J325" s="158"/>
      <c r="K325" s="158"/>
      <c r="L325" s="158"/>
      <c r="M325" s="158"/>
      <c r="N325" s="405">
        <f t="shared" si="16"/>
        <v>3.1411792292027421E-4</v>
      </c>
      <c r="O325" s="158"/>
      <c r="P325" s="158"/>
      <c r="Q325" s="158"/>
      <c r="R325" s="158"/>
      <c r="S325" s="346"/>
    </row>
    <row r="326" spans="7:19" x14ac:dyDescent="0.25">
      <c r="G326" s="347"/>
      <c r="H326" s="400">
        <v>0</v>
      </c>
      <c r="I326" s="158"/>
      <c r="J326" s="158"/>
      <c r="K326" s="158"/>
      <c r="L326" s="158"/>
      <c r="M326" s="158"/>
      <c r="N326" s="405">
        <f>+H289</f>
        <v>6.0233248271280727E-3</v>
      </c>
      <c r="O326" s="158"/>
      <c r="P326" s="158"/>
      <c r="Q326" s="158"/>
      <c r="R326" s="158"/>
      <c r="S326" s="346"/>
    </row>
    <row r="327" spans="7:19" x14ac:dyDescent="0.25">
      <c r="G327" s="347"/>
      <c r="H327" s="401">
        <v>-1</v>
      </c>
      <c r="I327" s="158"/>
      <c r="J327" s="158"/>
      <c r="K327" s="158"/>
      <c r="L327" s="158"/>
      <c r="M327" s="158"/>
      <c r="N327" s="24">
        <f t="shared" ref="N327" si="17">+H290</f>
        <v>9.8462613589146483E-3</v>
      </c>
      <c r="O327" s="158"/>
      <c r="P327" s="158"/>
      <c r="Q327" s="158"/>
      <c r="R327" s="158"/>
      <c r="S327" s="346"/>
    </row>
    <row r="328" spans="7:19" x14ac:dyDescent="0.25">
      <c r="G328" s="347"/>
      <c r="H328" s="158"/>
      <c r="I328" s="158"/>
      <c r="J328" s="158"/>
      <c r="K328" s="158"/>
      <c r="L328" s="158"/>
      <c r="M328" s="158"/>
      <c r="N328" s="158"/>
      <c r="O328" s="158"/>
      <c r="P328" s="158"/>
      <c r="Q328" s="158"/>
      <c r="R328" s="158"/>
      <c r="S328" s="346"/>
    </row>
    <row r="329" spans="7:19" x14ac:dyDescent="0.25">
      <c r="G329" s="347"/>
      <c r="H329" s="158"/>
      <c r="I329" s="158"/>
      <c r="J329" s="158"/>
      <c r="K329" s="158"/>
      <c r="L329" s="158"/>
      <c r="M329" s="158"/>
      <c r="N329" s="158"/>
      <c r="O329" s="158"/>
      <c r="P329" s="158"/>
      <c r="Q329" s="158"/>
      <c r="R329" s="158"/>
      <c r="S329" s="346"/>
    </row>
    <row r="330" spans="7:19" x14ac:dyDescent="0.25">
      <c r="G330" s="350"/>
      <c r="H330" s="409">
        <v>2</v>
      </c>
      <c r="I330" s="390">
        <v>0</v>
      </c>
      <c r="J330" s="390">
        <v>0</v>
      </c>
      <c r="K330" s="390">
        <v>0</v>
      </c>
      <c r="L330" s="390">
        <v>0</v>
      </c>
      <c r="M330" s="390">
        <v>0</v>
      </c>
      <c r="N330" s="390">
        <v>0</v>
      </c>
      <c r="O330" s="390">
        <v>0</v>
      </c>
      <c r="P330" s="390">
        <v>0</v>
      </c>
      <c r="Q330" s="390">
        <v>0</v>
      </c>
      <c r="R330" s="391">
        <v>0</v>
      </c>
      <c r="S330" s="345"/>
    </row>
    <row r="331" spans="7:19" ht="15.75" x14ac:dyDescent="0.25">
      <c r="G331" s="442" t="s">
        <v>230</v>
      </c>
      <c r="H331" s="396">
        <v>0</v>
      </c>
      <c r="I331" s="159">
        <v>2</v>
      </c>
      <c r="J331" s="159">
        <v>0</v>
      </c>
      <c r="K331" s="159">
        <v>0</v>
      </c>
      <c r="L331" s="159">
        <v>0</v>
      </c>
      <c r="M331" s="159">
        <v>0</v>
      </c>
      <c r="N331" s="159">
        <v>0</v>
      </c>
      <c r="O331" s="159">
        <v>0</v>
      </c>
      <c r="P331" s="159">
        <v>0</v>
      </c>
      <c r="Q331" s="159">
        <v>0</v>
      </c>
      <c r="R331" s="383">
        <v>0</v>
      </c>
      <c r="S331" s="346"/>
    </row>
    <row r="332" spans="7:19" x14ac:dyDescent="0.25">
      <c r="G332" s="347"/>
      <c r="H332" s="396">
        <v>0</v>
      </c>
      <c r="I332" s="159">
        <v>0</v>
      </c>
      <c r="J332" s="159">
        <v>2</v>
      </c>
      <c r="K332" s="159">
        <v>0</v>
      </c>
      <c r="L332" s="159">
        <v>0</v>
      </c>
      <c r="M332" s="159">
        <v>0</v>
      </c>
      <c r="N332" s="159">
        <v>0</v>
      </c>
      <c r="O332" s="159">
        <v>0</v>
      </c>
      <c r="P332" s="159">
        <v>0</v>
      </c>
      <c r="Q332" s="159">
        <v>0</v>
      </c>
      <c r="R332" s="383">
        <v>0</v>
      </c>
      <c r="S332" s="346"/>
    </row>
    <row r="333" spans="7:19" x14ac:dyDescent="0.25">
      <c r="G333" s="347"/>
      <c r="H333" s="396">
        <v>0</v>
      </c>
      <c r="I333" s="159">
        <v>0</v>
      </c>
      <c r="J333" s="159">
        <v>0</v>
      </c>
      <c r="K333" s="159">
        <v>2</v>
      </c>
      <c r="L333" s="159">
        <v>0</v>
      </c>
      <c r="M333" s="159">
        <v>0</v>
      </c>
      <c r="N333" s="159">
        <v>0</v>
      </c>
      <c r="O333" s="159">
        <v>0</v>
      </c>
      <c r="P333" s="159">
        <v>0</v>
      </c>
      <c r="Q333" s="159">
        <v>0</v>
      </c>
      <c r="R333" s="383">
        <v>0</v>
      </c>
      <c r="S333" s="346"/>
    </row>
    <row r="334" spans="7:19" x14ac:dyDescent="0.25">
      <c r="G334" s="347"/>
      <c r="H334" s="396">
        <v>0</v>
      </c>
      <c r="I334" s="159">
        <v>0</v>
      </c>
      <c r="J334" s="159">
        <v>0</v>
      </c>
      <c r="K334" s="159">
        <v>0</v>
      </c>
      <c r="L334" s="159">
        <v>2</v>
      </c>
      <c r="M334" s="159">
        <v>0</v>
      </c>
      <c r="N334" s="159">
        <v>0</v>
      </c>
      <c r="O334" s="159">
        <v>0</v>
      </c>
      <c r="P334" s="159">
        <v>0</v>
      </c>
      <c r="Q334" s="159">
        <v>0</v>
      </c>
      <c r="R334" s="383">
        <v>0</v>
      </c>
      <c r="S334" s="346"/>
    </row>
    <row r="335" spans="7:19" x14ac:dyDescent="0.25">
      <c r="G335" s="347"/>
      <c r="H335" s="396">
        <v>0</v>
      </c>
      <c r="I335" s="159">
        <v>0</v>
      </c>
      <c r="J335" s="159">
        <v>0</v>
      </c>
      <c r="K335" s="159">
        <v>0</v>
      </c>
      <c r="L335" s="159">
        <v>0</v>
      </c>
      <c r="M335" s="159">
        <v>2</v>
      </c>
      <c r="N335" s="159">
        <v>0</v>
      </c>
      <c r="O335" s="159">
        <v>0</v>
      </c>
      <c r="P335" s="159">
        <v>0</v>
      </c>
      <c r="Q335" s="159">
        <v>0</v>
      </c>
      <c r="R335" s="383">
        <v>0</v>
      </c>
      <c r="S335" s="346"/>
    </row>
    <row r="336" spans="7:19" x14ac:dyDescent="0.25">
      <c r="G336" s="347"/>
      <c r="H336" s="396">
        <v>0</v>
      </c>
      <c r="I336" s="159">
        <v>0</v>
      </c>
      <c r="J336" s="159">
        <v>0</v>
      </c>
      <c r="K336" s="159">
        <v>0</v>
      </c>
      <c r="L336" s="159">
        <v>0</v>
      </c>
      <c r="M336" s="159">
        <v>0</v>
      </c>
      <c r="N336" s="159">
        <v>2</v>
      </c>
      <c r="O336" s="159">
        <v>0</v>
      </c>
      <c r="P336" s="159">
        <v>0</v>
      </c>
      <c r="Q336" s="159">
        <v>0</v>
      </c>
      <c r="R336" s="383">
        <v>0</v>
      </c>
      <c r="S336" s="346"/>
    </row>
    <row r="337" spans="7:19" x14ac:dyDescent="0.25">
      <c r="G337" s="347"/>
      <c r="H337" s="396">
        <v>0</v>
      </c>
      <c r="I337" s="159">
        <v>0</v>
      </c>
      <c r="J337" s="159">
        <v>0</v>
      </c>
      <c r="K337" s="159">
        <v>0</v>
      </c>
      <c r="L337" s="159">
        <v>0</v>
      </c>
      <c r="M337" s="159">
        <v>0</v>
      </c>
      <c r="N337" s="159">
        <v>0</v>
      </c>
      <c r="O337" s="159">
        <v>2</v>
      </c>
      <c r="P337" s="159">
        <v>0</v>
      </c>
      <c r="Q337" s="159">
        <v>0</v>
      </c>
      <c r="R337" s="383">
        <v>0</v>
      </c>
      <c r="S337" s="346"/>
    </row>
    <row r="338" spans="7:19" x14ac:dyDescent="0.25">
      <c r="G338" s="347"/>
      <c r="H338" s="396">
        <v>0</v>
      </c>
      <c r="I338" s="159">
        <v>0</v>
      </c>
      <c r="J338" s="159">
        <v>0</v>
      </c>
      <c r="K338" s="159">
        <v>0</v>
      </c>
      <c r="L338" s="159">
        <v>0</v>
      </c>
      <c r="M338" s="159">
        <v>0</v>
      </c>
      <c r="N338" s="159">
        <v>0</v>
      </c>
      <c r="O338" s="159">
        <v>0</v>
      </c>
      <c r="P338" s="159">
        <v>2</v>
      </c>
      <c r="Q338" s="159">
        <v>0</v>
      </c>
      <c r="R338" s="383">
        <v>0</v>
      </c>
      <c r="S338" s="346"/>
    </row>
    <row r="339" spans="7:19" x14ac:dyDescent="0.25">
      <c r="G339" s="347"/>
      <c r="H339" s="396">
        <v>0</v>
      </c>
      <c r="I339" s="159">
        <v>0</v>
      </c>
      <c r="J339" s="159">
        <v>0</v>
      </c>
      <c r="K339" s="159">
        <v>0</v>
      </c>
      <c r="L339" s="159">
        <v>0</v>
      </c>
      <c r="M339" s="159">
        <v>0</v>
      </c>
      <c r="N339" s="159">
        <v>0</v>
      </c>
      <c r="O339" s="159">
        <v>0</v>
      </c>
      <c r="P339" s="159">
        <v>0</v>
      </c>
      <c r="Q339" s="159">
        <v>2</v>
      </c>
      <c r="R339" s="383">
        <v>0</v>
      </c>
      <c r="S339" s="346"/>
    </row>
    <row r="340" spans="7:19" x14ac:dyDescent="0.25">
      <c r="G340" s="347"/>
      <c r="H340" s="397">
        <v>0</v>
      </c>
      <c r="I340" s="398">
        <v>0</v>
      </c>
      <c r="J340" s="398">
        <v>0</v>
      </c>
      <c r="K340" s="398">
        <v>0</v>
      </c>
      <c r="L340" s="398">
        <v>0</v>
      </c>
      <c r="M340" s="398">
        <v>0</v>
      </c>
      <c r="N340" s="398">
        <v>0</v>
      </c>
      <c r="O340" s="398">
        <v>0</v>
      </c>
      <c r="P340" s="398">
        <v>0</v>
      </c>
      <c r="Q340" s="398">
        <v>0</v>
      </c>
      <c r="R340" s="410">
        <v>2</v>
      </c>
      <c r="S340" s="346"/>
    </row>
    <row r="341" spans="7:19" x14ac:dyDescent="0.25">
      <c r="G341" s="347"/>
      <c r="H341" s="158"/>
      <c r="I341" s="158"/>
      <c r="J341" s="158"/>
      <c r="K341" s="158"/>
      <c r="L341" s="158"/>
      <c r="M341" s="158"/>
      <c r="N341" s="158"/>
      <c r="O341" s="158"/>
      <c r="P341" s="158"/>
      <c r="Q341" s="158"/>
      <c r="R341" s="158"/>
      <c r="S341" s="346"/>
    </row>
    <row r="342" spans="7:19" x14ac:dyDescent="0.25">
      <c r="G342" s="347"/>
      <c r="H342" s="158"/>
      <c r="I342" s="158"/>
      <c r="J342" s="158"/>
      <c r="K342" s="158"/>
      <c r="L342" s="158"/>
      <c r="M342" s="158"/>
      <c r="N342" s="158"/>
      <c r="O342" s="158"/>
      <c r="P342" s="158"/>
      <c r="Q342" s="158"/>
      <c r="R342" s="158"/>
      <c r="S342" s="346"/>
    </row>
    <row r="343" spans="7:19" x14ac:dyDescent="0.25">
      <c r="G343" s="350"/>
      <c r="H343" s="409">
        <v>1</v>
      </c>
      <c r="I343" s="390">
        <v>0</v>
      </c>
      <c r="J343" s="390">
        <v>0</v>
      </c>
      <c r="K343" s="390">
        <v>0</v>
      </c>
      <c r="L343" s="390">
        <v>0</v>
      </c>
      <c r="M343" s="390">
        <v>0</v>
      </c>
      <c r="N343" s="390">
        <v>0</v>
      </c>
      <c r="O343" s="390">
        <v>0</v>
      </c>
      <c r="P343" s="390">
        <v>0</v>
      </c>
      <c r="Q343" s="390">
        <v>0</v>
      </c>
      <c r="R343" s="391">
        <v>0</v>
      </c>
      <c r="S343" s="346"/>
    </row>
    <row r="344" spans="7:19" ht="15.75" x14ac:dyDescent="0.25">
      <c r="G344" s="442" t="s">
        <v>231</v>
      </c>
      <c r="H344" s="396">
        <v>0</v>
      </c>
      <c r="I344" s="159">
        <v>1</v>
      </c>
      <c r="J344" s="159">
        <v>0</v>
      </c>
      <c r="K344" s="159">
        <v>0</v>
      </c>
      <c r="L344" s="159">
        <v>0</v>
      </c>
      <c r="M344" s="159">
        <v>0</v>
      </c>
      <c r="N344" s="159">
        <v>0</v>
      </c>
      <c r="O344" s="159">
        <v>0</v>
      </c>
      <c r="P344" s="159">
        <v>0</v>
      </c>
      <c r="Q344" s="159">
        <v>0</v>
      </c>
      <c r="R344" s="383">
        <v>0</v>
      </c>
      <c r="S344" s="346"/>
    </row>
    <row r="345" spans="7:19" x14ac:dyDescent="0.25">
      <c r="G345" s="347"/>
      <c r="H345" s="396">
        <v>0</v>
      </c>
      <c r="I345" s="159">
        <v>0</v>
      </c>
      <c r="J345" s="159">
        <v>1</v>
      </c>
      <c r="K345" s="159">
        <v>0</v>
      </c>
      <c r="L345" s="159">
        <v>0</v>
      </c>
      <c r="M345" s="159">
        <v>0</v>
      </c>
      <c r="N345" s="159">
        <v>0</v>
      </c>
      <c r="O345" s="159">
        <v>0</v>
      </c>
      <c r="P345" s="159">
        <v>0</v>
      </c>
      <c r="Q345" s="159">
        <v>0</v>
      </c>
      <c r="R345" s="383">
        <v>0</v>
      </c>
      <c r="S345" s="346"/>
    </row>
    <row r="346" spans="7:19" x14ac:dyDescent="0.25">
      <c r="G346" s="347"/>
      <c r="H346" s="396">
        <v>0</v>
      </c>
      <c r="I346" s="159">
        <v>0</v>
      </c>
      <c r="J346" s="159">
        <v>0</v>
      </c>
      <c r="K346" s="159">
        <v>1</v>
      </c>
      <c r="L346" s="159">
        <v>0</v>
      </c>
      <c r="M346" s="159">
        <v>0</v>
      </c>
      <c r="N346" s="159">
        <v>0</v>
      </c>
      <c r="O346" s="159">
        <v>0</v>
      </c>
      <c r="P346" s="159">
        <v>0</v>
      </c>
      <c r="Q346" s="159">
        <v>0</v>
      </c>
      <c r="R346" s="383">
        <v>0</v>
      </c>
      <c r="S346" s="346"/>
    </row>
    <row r="347" spans="7:19" x14ac:dyDescent="0.25">
      <c r="G347" s="347"/>
      <c r="H347" s="396">
        <v>0</v>
      </c>
      <c r="I347" s="159">
        <v>0</v>
      </c>
      <c r="J347" s="159">
        <v>0</v>
      </c>
      <c r="K347" s="159">
        <v>0</v>
      </c>
      <c r="L347" s="159">
        <v>1</v>
      </c>
      <c r="M347" s="159">
        <v>0</v>
      </c>
      <c r="N347" s="159">
        <v>0</v>
      </c>
      <c r="O347" s="159">
        <v>0</v>
      </c>
      <c r="P347" s="159">
        <v>0</v>
      </c>
      <c r="Q347" s="159">
        <v>0</v>
      </c>
      <c r="R347" s="383">
        <v>0</v>
      </c>
      <c r="S347" s="346"/>
    </row>
    <row r="348" spans="7:19" x14ac:dyDescent="0.25">
      <c r="G348" s="347"/>
      <c r="H348" s="396">
        <v>0</v>
      </c>
      <c r="I348" s="159">
        <v>0</v>
      </c>
      <c r="J348" s="159">
        <v>0</v>
      </c>
      <c r="K348" s="159">
        <v>0</v>
      </c>
      <c r="L348" s="159">
        <v>0</v>
      </c>
      <c r="M348" s="159">
        <v>1</v>
      </c>
      <c r="N348" s="159">
        <v>0</v>
      </c>
      <c r="O348" s="159">
        <v>0</v>
      </c>
      <c r="P348" s="159">
        <v>0</v>
      </c>
      <c r="Q348" s="159">
        <v>0</v>
      </c>
      <c r="R348" s="383">
        <v>0</v>
      </c>
      <c r="S348" s="346"/>
    </row>
    <row r="349" spans="7:19" x14ac:dyDescent="0.25">
      <c r="G349" s="347"/>
      <c r="H349" s="396">
        <v>0</v>
      </c>
      <c r="I349" s="159">
        <v>0</v>
      </c>
      <c r="J349" s="159">
        <v>0</v>
      </c>
      <c r="K349" s="159">
        <v>0</v>
      </c>
      <c r="L349" s="159">
        <v>0</v>
      </c>
      <c r="M349" s="159">
        <v>0</v>
      </c>
      <c r="N349" s="159">
        <v>1</v>
      </c>
      <c r="O349" s="159">
        <v>0</v>
      </c>
      <c r="P349" s="159">
        <v>0</v>
      </c>
      <c r="Q349" s="159">
        <v>0</v>
      </c>
      <c r="R349" s="383">
        <v>0</v>
      </c>
      <c r="S349" s="346"/>
    </row>
    <row r="350" spans="7:19" x14ac:dyDescent="0.25">
      <c r="G350" s="347"/>
      <c r="H350" s="396">
        <v>0</v>
      </c>
      <c r="I350" s="159">
        <v>0</v>
      </c>
      <c r="J350" s="159">
        <v>0</v>
      </c>
      <c r="K350" s="159">
        <v>0</v>
      </c>
      <c r="L350" s="159">
        <v>0</v>
      </c>
      <c r="M350" s="159">
        <v>0</v>
      </c>
      <c r="N350" s="159">
        <v>0</v>
      </c>
      <c r="O350" s="159">
        <v>1</v>
      </c>
      <c r="P350" s="159">
        <v>0</v>
      </c>
      <c r="Q350" s="159">
        <v>0</v>
      </c>
      <c r="R350" s="383">
        <v>0</v>
      </c>
      <c r="S350" s="346"/>
    </row>
    <row r="351" spans="7:19" x14ac:dyDescent="0.25">
      <c r="G351" s="347"/>
      <c r="H351" s="396">
        <v>0</v>
      </c>
      <c r="I351" s="159">
        <v>0</v>
      </c>
      <c r="J351" s="159">
        <v>0</v>
      </c>
      <c r="K351" s="159">
        <v>0</v>
      </c>
      <c r="L351" s="159">
        <v>0</v>
      </c>
      <c r="M351" s="159">
        <v>0</v>
      </c>
      <c r="N351" s="159">
        <v>0</v>
      </c>
      <c r="O351" s="159">
        <v>0</v>
      </c>
      <c r="P351" s="159">
        <v>1</v>
      </c>
      <c r="Q351" s="159">
        <v>0</v>
      </c>
      <c r="R351" s="383">
        <v>0</v>
      </c>
      <c r="S351" s="346"/>
    </row>
    <row r="352" spans="7:19" x14ac:dyDescent="0.25">
      <c r="G352" s="347"/>
      <c r="H352" s="396">
        <v>0</v>
      </c>
      <c r="I352" s="159">
        <v>0</v>
      </c>
      <c r="J352" s="159">
        <v>0</v>
      </c>
      <c r="K352" s="159">
        <v>0</v>
      </c>
      <c r="L352" s="159">
        <v>0</v>
      </c>
      <c r="M352" s="159">
        <v>0</v>
      </c>
      <c r="N352" s="159">
        <v>0</v>
      </c>
      <c r="O352" s="159">
        <v>0</v>
      </c>
      <c r="P352" s="159">
        <v>0</v>
      </c>
      <c r="Q352" s="159">
        <v>1</v>
      </c>
      <c r="R352" s="383">
        <v>0</v>
      </c>
      <c r="S352" s="346"/>
    </row>
    <row r="353" spans="7:19" x14ac:dyDescent="0.25">
      <c r="G353" s="347"/>
      <c r="H353" s="397">
        <v>0</v>
      </c>
      <c r="I353" s="398">
        <v>0</v>
      </c>
      <c r="J353" s="398">
        <v>0</v>
      </c>
      <c r="K353" s="398">
        <v>0</v>
      </c>
      <c r="L353" s="398">
        <v>0</v>
      </c>
      <c r="M353" s="398">
        <v>0</v>
      </c>
      <c r="N353" s="398">
        <v>0</v>
      </c>
      <c r="O353" s="398">
        <v>0</v>
      </c>
      <c r="P353" s="398">
        <v>0</v>
      </c>
      <c r="Q353" s="398">
        <v>0</v>
      </c>
      <c r="R353" s="410">
        <v>1</v>
      </c>
      <c r="S353" s="346"/>
    </row>
    <row r="354" spans="7:19" x14ac:dyDescent="0.25">
      <c r="G354" s="347"/>
      <c r="H354" s="158"/>
      <c r="I354" s="158"/>
      <c r="J354" s="158"/>
      <c r="K354" s="158"/>
      <c r="L354" s="158"/>
      <c r="M354" s="158"/>
      <c r="N354" s="158"/>
      <c r="O354" s="158"/>
      <c r="P354" s="158"/>
      <c r="Q354" s="158"/>
      <c r="R354" s="158"/>
      <c r="S354" s="346"/>
    </row>
    <row r="355" spans="7:19" x14ac:dyDescent="0.25">
      <c r="G355" s="347"/>
      <c r="H355" s="158"/>
      <c r="I355" s="158"/>
      <c r="J355" s="158"/>
      <c r="K355" s="158"/>
      <c r="L355" s="158"/>
      <c r="M355" s="158"/>
      <c r="N355" s="158"/>
      <c r="O355" s="158"/>
      <c r="P355" s="158"/>
      <c r="Q355" s="158"/>
      <c r="R355" s="158"/>
      <c r="S355" s="346"/>
    </row>
    <row r="356" spans="7:19" x14ac:dyDescent="0.25">
      <c r="G356" s="350"/>
      <c r="H356" s="411">
        <f>+S280</f>
        <v>290.73728866372392</v>
      </c>
      <c r="I356" s="390">
        <v>0</v>
      </c>
      <c r="J356" s="390">
        <v>0</v>
      </c>
      <c r="K356" s="390">
        <v>0</v>
      </c>
      <c r="L356" s="390">
        <v>0</v>
      </c>
      <c r="M356" s="390">
        <v>0</v>
      </c>
      <c r="N356" s="390">
        <v>0</v>
      </c>
      <c r="O356" s="390">
        <v>0</v>
      </c>
      <c r="P356" s="390">
        <v>0</v>
      </c>
      <c r="Q356" s="390">
        <v>0</v>
      </c>
      <c r="R356" s="391">
        <v>0</v>
      </c>
      <c r="S356" s="346"/>
    </row>
    <row r="357" spans="7:19" ht="15.75" x14ac:dyDescent="0.25">
      <c r="G357" s="442" t="s">
        <v>232</v>
      </c>
      <c r="H357" s="396">
        <v>0</v>
      </c>
      <c r="I357" s="161">
        <f>+S281</f>
        <v>172.32652941781345</v>
      </c>
      <c r="J357" s="159">
        <v>0</v>
      </c>
      <c r="K357" s="159">
        <v>0</v>
      </c>
      <c r="L357" s="159">
        <v>0</v>
      </c>
      <c r="M357" s="159">
        <v>0</v>
      </c>
      <c r="N357" s="159">
        <v>0</v>
      </c>
      <c r="O357" s="159">
        <v>0</v>
      </c>
      <c r="P357" s="159">
        <v>0</v>
      </c>
      <c r="Q357" s="159">
        <v>0</v>
      </c>
      <c r="R357" s="383">
        <v>0</v>
      </c>
      <c r="S357" s="346"/>
    </row>
    <row r="358" spans="7:19" x14ac:dyDescent="0.25">
      <c r="G358" s="347"/>
      <c r="H358" s="396">
        <v>0</v>
      </c>
      <c r="I358" s="159">
        <v>0</v>
      </c>
      <c r="J358" s="161">
        <f>+S282</f>
        <v>92.930365780812039</v>
      </c>
      <c r="K358" s="159">
        <v>0</v>
      </c>
      <c r="L358" s="159">
        <v>0</v>
      </c>
      <c r="M358" s="159">
        <v>0</v>
      </c>
      <c r="N358" s="159">
        <v>0</v>
      </c>
      <c r="O358" s="159">
        <v>0</v>
      </c>
      <c r="P358" s="159">
        <v>0</v>
      </c>
      <c r="Q358" s="159">
        <v>0</v>
      </c>
      <c r="R358" s="383">
        <v>0</v>
      </c>
      <c r="S358" s="346"/>
    </row>
    <row r="359" spans="7:19" x14ac:dyDescent="0.25">
      <c r="G359" s="347"/>
      <c r="H359" s="396">
        <v>0</v>
      </c>
      <c r="I359" s="159">
        <v>0</v>
      </c>
      <c r="J359" s="159">
        <v>0</v>
      </c>
      <c r="K359" s="161">
        <f>+S283</f>
        <v>529.34937593041809</v>
      </c>
      <c r="L359" s="159">
        <v>0</v>
      </c>
      <c r="M359" s="159">
        <v>0</v>
      </c>
      <c r="N359" s="159">
        <v>0</v>
      </c>
      <c r="O359" s="159">
        <v>0</v>
      </c>
      <c r="P359" s="159">
        <v>0</v>
      </c>
      <c r="Q359" s="159">
        <v>0</v>
      </c>
      <c r="R359" s="383">
        <v>0</v>
      </c>
      <c r="S359" s="346"/>
    </row>
    <row r="360" spans="7:19" x14ac:dyDescent="0.25">
      <c r="G360" s="347"/>
      <c r="H360" s="396">
        <v>0</v>
      </c>
      <c r="I360" s="159">
        <v>0</v>
      </c>
      <c r="J360" s="159">
        <v>0</v>
      </c>
      <c r="K360" s="159">
        <v>0</v>
      </c>
      <c r="L360" s="161">
        <f>+S284</f>
        <v>117.59489145438823</v>
      </c>
      <c r="M360" s="159">
        <v>0</v>
      </c>
      <c r="N360" s="159">
        <v>0</v>
      </c>
      <c r="O360" s="159">
        <v>0</v>
      </c>
      <c r="P360" s="159">
        <v>0</v>
      </c>
      <c r="Q360" s="159">
        <v>0</v>
      </c>
      <c r="R360" s="383">
        <v>0</v>
      </c>
      <c r="S360" s="346"/>
    </row>
    <row r="361" spans="7:19" x14ac:dyDescent="0.25">
      <c r="G361" s="347"/>
      <c r="H361" s="396">
        <v>0</v>
      </c>
      <c r="I361" s="159">
        <v>0</v>
      </c>
      <c r="J361" s="159">
        <v>0</v>
      </c>
      <c r="K361" s="159">
        <v>0</v>
      </c>
      <c r="L361" s="159">
        <v>0</v>
      </c>
      <c r="M361" s="161">
        <f>+S285</f>
        <v>845.57518436470423</v>
      </c>
      <c r="N361" s="159">
        <v>0</v>
      </c>
      <c r="O361" s="159">
        <v>0</v>
      </c>
      <c r="P361" s="159">
        <v>0</v>
      </c>
      <c r="Q361" s="159">
        <v>0</v>
      </c>
      <c r="R361" s="383">
        <v>0</v>
      </c>
      <c r="S361" s="346"/>
    </row>
    <row r="362" spans="7:19" x14ac:dyDescent="0.25">
      <c r="G362" s="347"/>
      <c r="H362" s="396">
        <v>0</v>
      </c>
      <c r="I362" s="159">
        <v>0</v>
      </c>
      <c r="J362" s="159">
        <v>0</v>
      </c>
      <c r="K362" s="159">
        <v>0</v>
      </c>
      <c r="L362" s="159">
        <v>0</v>
      </c>
      <c r="M362" s="159">
        <v>0</v>
      </c>
      <c r="N362" s="161">
        <f>+S286</f>
        <v>186.33473118678833</v>
      </c>
      <c r="O362" s="159">
        <v>0</v>
      </c>
      <c r="P362" s="159">
        <v>0</v>
      </c>
      <c r="Q362" s="159">
        <v>0</v>
      </c>
      <c r="R362" s="383">
        <v>0</v>
      </c>
      <c r="S362" s="346"/>
    </row>
    <row r="363" spans="7:19" x14ac:dyDescent="0.25">
      <c r="G363" s="347"/>
      <c r="H363" s="396">
        <v>0</v>
      </c>
      <c r="I363" s="159">
        <v>0</v>
      </c>
      <c r="J363" s="159">
        <v>0</v>
      </c>
      <c r="K363" s="159">
        <v>0</v>
      </c>
      <c r="L363" s="159">
        <v>0</v>
      </c>
      <c r="M363" s="159">
        <v>0</v>
      </c>
      <c r="N363" s="159">
        <v>0</v>
      </c>
      <c r="O363" s="161">
        <f>+S287</f>
        <v>37.609376017997164</v>
      </c>
      <c r="P363" s="159">
        <v>0</v>
      </c>
      <c r="Q363" s="159">
        <v>0</v>
      </c>
      <c r="R363" s="383">
        <v>0</v>
      </c>
      <c r="S363" s="346"/>
    </row>
    <row r="364" spans="7:19" x14ac:dyDescent="0.25">
      <c r="G364" s="347"/>
      <c r="H364" s="396">
        <v>0</v>
      </c>
      <c r="I364" s="159">
        <v>0</v>
      </c>
      <c r="J364" s="159">
        <v>0</v>
      </c>
      <c r="K364" s="159">
        <v>0</v>
      </c>
      <c r="L364" s="159">
        <v>0</v>
      </c>
      <c r="M364" s="159">
        <v>0</v>
      </c>
      <c r="N364" s="159">
        <v>0</v>
      </c>
      <c r="O364" s="159">
        <v>0</v>
      </c>
      <c r="P364" s="161">
        <f>+S288</f>
        <v>26.644001972289665</v>
      </c>
      <c r="Q364" s="159">
        <v>0</v>
      </c>
      <c r="R364" s="383">
        <v>0</v>
      </c>
      <c r="S364" s="346"/>
    </row>
    <row r="365" spans="7:19" x14ac:dyDescent="0.25">
      <c r="G365" s="347"/>
      <c r="H365" s="396">
        <v>0</v>
      </c>
      <c r="I365" s="159">
        <v>0</v>
      </c>
      <c r="J365" s="159">
        <v>0</v>
      </c>
      <c r="K365" s="159">
        <v>0</v>
      </c>
      <c r="L365" s="159">
        <v>0</v>
      </c>
      <c r="M365" s="159">
        <v>0</v>
      </c>
      <c r="N365" s="159">
        <v>0</v>
      </c>
      <c r="O365" s="159">
        <v>0</v>
      </c>
      <c r="P365" s="159">
        <v>0</v>
      </c>
      <c r="Q365" s="161">
        <f>+S289</f>
        <v>111.57284745500722</v>
      </c>
      <c r="R365" s="383">
        <v>0</v>
      </c>
      <c r="S365" s="346"/>
    </row>
    <row r="366" spans="7:19" x14ac:dyDescent="0.25">
      <c r="G366" s="347"/>
      <c r="H366" s="397">
        <v>0</v>
      </c>
      <c r="I366" s="398">
        <v>0</v>
      </c>
      <c r="J366" s="398">
        <v>0</v>
      </c>
      <c r="K366" s="398">
        <v>0</v>
      </c>
      <c r="L366" s="398">
        <v>0</v>
      </c>
      <c r="M366" s="398">
        <v>0</v>
      </c>
      <c r="N366" s="398">
        <v>0</v>
      </c>
      <c r="O366" s="398">
        <v>0</v>
      </c>
      <c r="P366" s="398">
        <v>0</v>
      </c>
      <c r="Q366" s="398">
        <v>0</v>
      </c>
      <c r="R366" s="412">
        <f>+S290</f>
        <v>331.40961013204367</v>
      </c>
      <c r="S366" s="346"/>
    </row>
    <row r="367" spans="7:19" x14ac:dyDescent="0.25">
      <c r="G367" s="347"/>
      <c r="H367" s="158"/>
      <c r="I367" s="158"/>
      <c r="J367" s="158"/>
      <c r="K367" s="158"/>
      <c r="L367" s="158"/>
      <c r="M367" s="158"/>
      <c r="N367" s="158"/>
      <c r="O367" s="158"/>
      <c r="P367" s="158"/>
      <c r="Q367" s="158"/>
      <c r="R367" s="158"/>
      <c r="S367" s="346"/>
    </row>
    <row r="368" spans="7:19" ht="15.75" x14ac:dyDescent="0.3">
      <c r="G368" s="444" t="s">
        <v>245</v>
      </c>
      <c r="H368" s="158"/>
      <c r="I368" s="158"/>
      <c r="J368" s="158"/>
      <c r="K368" s="158"/>
      <c r="L368" s="158"/>
      <c r="M368" s="158"/>
      <c r="N368" s="158"/>
      <c r="O368" s="158"/>
      <c r="P368" s="158"/>
      <c r="Q368" s="158"/>
      <c r="R368" s="158"/>
      <c r="S368" s="346"/>
    </row>
    <row r="369" spans="7:19" ht="15.75" x14ac:dyDescent="0.3">
      <c r="G369" s="445"/>
      <c r="H369" s="411">
        <f t="array" ref="H369:R379">+MMULT(H330:R340,H356:R366)</f>
        <v>581.47457732744783</v>
      </c>
      <c r="I369" s="390">
        <v>0</v>
      </c>
      <c r="J369" s="390">
        <v>0</v>
      </c>
      <c r="K369" s="390">
        <v>0</v>
      </c>
      <c r="L369" s="390">
        <v>0</v>
      </c>
      <c r="M369" s="390">
        <v>0</v>
      </c>
      <c r="N369" s="390">
        <v>0</v>
      </c>
      <c r="O369" s="390">
        <v>0</v>
      </c>
      <c r="P369" s="390">
        <v>0</v>
      </c>
      <c r="Q369" s="390">
        <v>0</v>
      </c>
      <c r="R369" s="391">
        <v>0</v>
      </c>
      <c r="S369" s="345"/>
    </row>
    <row r="370" spans="7:19" ht="15.75" x14ac:dyDescent="0.3">
      <c r="G370" s="445" t="s">
        <v>233</v>
      </c>
      <c r="H370" s="396">
        <v>0</v>
      </c>
      <c r="I370" s="161">
        <v>344.65305883562689</v>
      </c>
      <c r="J370" s="159">
        <v>0</v>
      </c>
      <c r="K370" s="159">
        <v>0</v>
      </c>
      <c r="L370" s="159">
        <v>0</v>
      </c>
      <c r="M370" s="159">
        <v>0</v>
      </c>
      <c r="N370" s="159">
        <v>0</v>
      </c>
      <c r="O370" s="159">
        <v>0</v>
      </c>
      <c r="P370" s="159">
        <v>0</v>
      </c>
      <c r="Q370" s="159">
        <v>0</v>
      </c>
      <c r="R370" s="383">
        <v>0</v>
      </c>
      <c r="S370" s="346"/>
    </row>
    <row r="371" spans="7:19" x14ac:dyDescent="0.25">
      <c r="G371" s="347"/>
      <c r="H371" s="396">
        <v>0</v>
      </c>
      <c r="I371" s="159">
        <v>0</v>
      </c>
      <c r="J371" s="161">
        <v>185.86073156162408</v>
      </c>
      <c r="K371" s="159">
        <v>0</v>
      </c>
      <c r="L371" s="159">
        <v>0</v>
      </c>
      <c r="M371" s="159">
        <v>0</v>
      </c>
      <c r="N371" s="159">
        <v>0</v>
      </c>
      <c r="O371" s="159">
        <v>0</v>
      </c>
      <c r="P371" s="159">
        <v>0</v>
      </c>
      <c r="Q371" s="159">
        <v>0</v>
      </c>
      <c r="R371" s="383">
        <v>0</v>
      </c>
      <c r="S371" s="346"/>
    </row>
    <row r="372" spans="7:19" x14ac:dyDescent="0.25">
      <c r="G372" s="347"/>
      <c r="H372" s="396">
        <v>0</v>
      </c>
      <c r="I372" s="159">
        <v>0</v>
      </c>
      <c r="J372" s="159">
        <v>0</v>
      </c>
      <c r="K372" s="161">
        <v>1058.6987518608362</v>
      </c>
      <c r="L372" s="159">
        <v>0</v>
      </c>
      <c r="M372" s="159">
        <v>0</v>
      </c>
      <c r="N372" s="159">
        <v>0</v>
      </c>
      <c r="O372" s="159">
        <v>0</v>
      </c>
      <c r="P372" s="159">
        <v>0</v>
      </c>
      <c r="Q372" s="159">
        <v>0</v>
      </c>
      <c r="R372" s="383">
        <v>0</v>
      </c>
      <c r="S372" s="346"/>
    </row>
    <row r="373" spans="7:19" x14ac:dyDescent="0.25">
      <c r="G373" s="347"/>
      <c r="H373" s="396">
        <v>0</v>
      </c>
      <c r="I373" s="159">
        <v>0</v>
      </c>
      <c r="J373" s="159">
        <v>0</v>
      </c>
      <c r="K373" s="159">
        <v>0</v>
      </c>
      <c r="L373" s="161">
        <v>235.18978290877646</v>
      </c>
      <c r="M373" s="159">
        <v>0</v>
      </c>
      <c r="N373" s="159">
        <v>0</v>
      </c>
      <c r="O373" s="159">
        <v>0</v>
      </c>
      <c r="P373" s="159">
        <v>0</v>
      </c>
      <c r="Q373" s="159">
        <v>0</v>
      </c>
      <c r="R373" s="383">
        <v>0</v>
      </c>
      <c r="S373" s="346"/>
    </row>
    <row r="374" spans="7:19" x14ac:dyDescent="0.25">
      <c r="G374" s="347"/>
      <c r="H374" s="396">
        <v>0</v>
      </c>
      <c r="I374" s="159">
        <v>0</v>
      </c>
      <c r="J374" s="159">
        <v>0</v>
      </c>
      <c r="K374" s="159">
        <v>0</v>
      </c>
      <c r="L374" s="159">
        <v>0</v>
      </c>
      <c r="M374" s="161">
        <v>1691.1503687294085</v>
      </c>
      <c r="N374" s="159">
        <v>0</v>
      </c>
      <c r="O374" s="159">
        <v>0</v>
      </c>
      <c r="P374" s="159">
        <v>0</v>
      </c>
      <c r="Q374" s="159">
        <v>0</v>
      </c>
      <c r="R374" s="383">
        <v>0</v>
      </c>
      <c r="S374" s="346"/>
    </row>
    <row r="375" spans="7:19" x14ac:dyDescent="0.25">
      <c r="G375" s="347"/>
      <c r="H375" s="396">
        <v>0</v>
      </c>
      <c r="I375" s="159">
        <v>0</v>
      </c>
      <c r="J375" s="159">
        <v>0</v>
      </c>
      <c r="K375" s="159">
        <v>0</v>
      </c>
      <c r="L375" s="159">
        <v>0</v>
      </c>
      <c r="M375" s="159">
        <v>0</v>
      </c>
      <c r="N375" s="161">
        <v>372.66946237357666</v>
      </c>
      <c r="O375" s="159">
        <v>0</v>
      </c>
      <c r="P375" s="159">
        <v>0</v>
      </c>
      <c r="Q375" s="159">
        <v>0</v>
      </c>
      <c r="R375" s="383">
        <v>0</v>
      </c>
      <c r="S375" s="346"/>
    </row>
    <row r="376" spans="7:19" x14ac:dyDescent="0.25">
      <c r="G376" s="347"/>
      <c r="H376" s="396">
        <v>0</v>
      </c>
      <c r="I376" s="159">
        <v>0</v>
      </c>
      <c r="J376" s="159">
        <v>0</v>
      </c>
      <c r="K376" s="159">
        <v>0</v>
      </c>
      <c r="L376" s="159">
        <v>0</v>
      </c>
      <c r="M376" s="159">
        <v>0</v>
      </c>
      <c r="N376" s="159">
        <v>0</v>
      </c>
      <c r="O376" s="161">
        <v>75.218752035994328</v>
      </c>
      <c r="P376" s="159">
        <v>0</v>
      </c>
      <c r="Q376" s="159">
        <v>0</v>
      </c>
      <c r="R376" s="383">
        <v>0</v>
      </c>
      <c r="S376" s="346"/>
    </row>
    <row r="377" spans="7:19" x14ac:dyDescent="0.25">
      <c r="G377" s="347"/>
      <c r="H377" s="396">
        <v>0</v>
      </c>
      <c r="I377" s="159">
        <v>0</v>
      </c>
      <c r="J377" s="159">
        <v>0</v>
      </c>
      <c r="K377" s="159">
        <v>0</v>
      </c>
      <c r="L377" s="159">
        <v>0</v>
      </c>
      <c r="M377" s="159">
        <v>0</v>
      </c>
      <c r="N377" s="159">
        <v>0</v>
      </c>
      <c r="O377" s="159">
        <v>0</v>
      </c>
      <c r="P377" s="161">
        <v>53.28800394457933</v>
      </c>
      <c r="Q377" s="159">
        <v>0</v>
      </c>
      <c r="R377" s="383">
        <v>0</v>
      </c>
      <c r="S377" s="346"/>
    </row>
    <row r="378" spans="7:19" x14ac:dyDescent="0.25">
      <c r="G378" s="347"/>
      <c r="H378" s="396">
        <v>0</v>
      </c>
      <c r="I378" s="159">
        <v>0</v>
      </c>
      <c r="J378" s="159">
        <v>0</v>
      </c>
      <c r="K378" s="159">
        <v>0</v>
      </c>
      <c r="L378" s="159">
        <v>0</v>
      </c>
      <c r="M378" s="159">
        <v>0</v>
      </c>
      <c r="N378" s="159">
        <v>0</v>
      </c>
      <c r="O378" s="159">
        <v>0</v>
      </c>
      <c r="P378" s="159">
        <v>0</v>
      </c>
      <c r="Q378" s="161">
        <v>223.14569491001444</v>
      </c>
      <c r="R378" s="383">
        <v>0</v>
      </c>
      <c r="S378" s="346"/>
    </row>
    <row r="379" spans="7:19" x14ac:dyDescent="0.25">
      <c r="G379" s="347"/>
      <c r="H379" s="397">
        <v>0</v>
      </c>
      <c r="I379" s="398">
        <v>0</v>
      </c>
      <c r="J379" s="398">
        <v>0</v>
      </c>
      <c r="K379" s="398">
        <v>0</v>
      </c>
      <c r="L379" s="398">
        <v>0</v>
      </c>
      <c r="M379" s="398">
        <v>0</v>
      </c>
      <c r="N379" s="398">
        <v>0</v>
      </c>
      <c r="O379" s="398">
        <v>0</v>
      </c>
      <c r="P379" s="398">
        <v>0</v>
      </c>
      <c r="Q379" s="398">
        <v>0</v>
      </c>
      <c r="R379" s="412">
        <v>662.81922026408733</v>
      </c>
      <c r="S379" s="346"/>
    </row>
    <row r="380" spans="7:19" x14ac:dyDescent="0.25">
      <c r="G380" s="347"/>
      <c r="H380" s="158"/>
      <c r="I380" s="158"/>
      <c r="J380" s="158"/>
      <c r="K380" s="158"/>
      <c r="L380" s="158"/>
      <c r="M380" s="158"/>
      <c r="N380" s="158"/>
      <c r="O380" s="158"/>
      <c r="P380" s="158"/>
      <c r="Q380" s="158"/>
      <c r="R380" s="158"/>
      <c r="S380" s="346"/>
    </row>
    <row r="381" spans="7:19" x14ac:dyDescent="0.25">
      <c r="G381" s="347"/>
      <c r="H381" s="158"/>
      <c r="I381" s="158"/>
      <c r="J381" s="158"/>
      <c r="K381" s="158"/>
      <c r="L381" s="158"/>
      <c r="M381" s="158"/>
      <c r="N381" s="158"/>
      <c r="O381" s="158"/>
      <c r="P381" s="158"/>
      <c r="Q381" s="158"/>
      <c r="R381" s="158"/>
      <c r="S381" s="346"/>
    </row>
    <row r="382" spans="7:19" x14ac:dyDescent="0.25">
      <c r="G382" s="347"/>
      <c r="H382" s="413">
        <f t="array" ref="H382:R392">+MINVERSE(H369:R379)</f>
        <v>1.7197656423710963E-3</v>
      </c>
      <c r="I382" s="390">
        <v>0</v>
      </c>
      <c r="J382" s="390">
        <v>0</v>
      </c>
      <c r="K382" s="390">
        <v>0</v>
      </c>
      <c r="L382" s="390">
        <v>0</v>
      </c>
      <c r="M382" s="390">
        <v>0</v>
      </c>
      <c r="N382" s="390">
        <v>0</v>
      </c>
      <c r="O382" s="390">
        <v>0</v>
      </c>
      <c r="P382" s="390">
        <v>0</v>
      </c>
      <c r="Q382" s="390">
        <v>0</v>
      </c>
      <c r="R382" s="391">
        <v>0</v>
      </c>
      <c r="S382" s="346"/>
    </row>
    <row r="383" spans="7:19" ht="15.75" x14ac:dyDescent="0.3">
      <c r="G383" s="445" t="s">
        <v>234</v>
      </c>
      <c r="H383" s="396">
        <v>0</v>
      </c>
      <c r="I383" s="178">
        <v>2.9014685184527069E-3</v>
      </c>
      <c r="J383" s="159">
        <v>0</v>
      </c>
      <c r="K383" s="159">
        <v>0</v>
      </c>
      <c r="L383" s="159">
        <v>0</v>
      </c>
      <c r="M383" s="159">
        <v>0</v>
      </c>
      <c r="N383" s="159">
        <v>0</v>
      </c>
      <c r="O383" s="159">
        <v>0</v>
      </c>
      <c r="P383" s="159">
        <v>0</v>
      </c>
      <c r="Q383" s="159">
        <v>0</v>
      </c>
      <c r="R383" s="383">
        <v>0</v>
      </c>
      <c r="S383" s="346"/>
    </row>
    <row r="384" spans="7:19" x14ac:dyDescent="0.25">
      <c r="G384" s="347"/>
      <c r="H384" s="396">
        <v>0</v>
      </c>
      <c r="I384" s="159">
        <v>0</v>
      </c>
      <c r="J384" s="178">
        <v>5.3803726672002226E-3</v>
      </c>
      <c r="K384" s="159">
        <v>0</v>
      </c>
      <c r="L384" s="159">
        <v>0</v>
      </c>
      <c r="M384" s="159">
        <v>0</v>
      </c>
      <c r="N384" s="159">
        <v>0</v>
      </c>
      <c r="O384" s="159">
        <v>0</v>
      </c>
      <c r="P384" s="159">
        <v>0</v>
      </c>
      <c r="Q384" s="159">
        <v>0</v>
      </c>
      <c r="R384" s="383">
        <v>0</v>
      </c>
      <c r="S384" s="346"/>
    </row>
    <row r="385" spans="7:19" x14ac:dyDescent="0.25">
      <c r="G385" s="347"/>
      <c r="H385" s="396">
        <v>0</v>
      </c>
      <c r="I385" s="159">
        <v>0</v>
      </c>
      <c r="J385" s="159">
        <v>0</v>
      </c>
      <c r="K385" s="344">
        <v>9.4455575605651419E-4</v>
      </c>
      <c r="L385" s="159">
        <v>0</v>
      </c>
      <c r="M385" s="159">
        <v>0</v>
      </c>
      <c r="N385" s="159">
        <v>0</v>
      </c>
      <c r="O385" s="159">
        <v>0</v>
      </c>
      <c r="P385" s="159">
        <v>0</v>
      </c>
      <c r="Q385" s="159">
        <v>0</v>
      </c>
      <c r="R385" s="383">
        <v>0</v>
      </c>
      <c r="S385" s="346"/>
    </row>
    <row r="386" spans="7:19" x14ac:dyDescent="0.25">
      <c r="G386" s="347"/>
      <c r="H386" s="396">
        <v>0</v>
      </c>
      <c r="I386" s="159">
        <v>0</v>
      </c>
      <c r="J386" s="159">
        <v>0</v>
      </c>
      <c r="K386" s="159">
        <v>0</v>
      </c>
      <c r="L386" s="163">
        <v>4.2518853822313876E-3</v>
      </c>
      <c r="M386" s="159">
        <v>0</v>
      </c>
      <c r="N386" s="159">
        <v>0</v>
      </c>
      <c r="O386" s="159">
        <v>0</v>
      </c>
      <c r="P386" s="159">
        <v>0</v>
      </c>
      <c r="Q386" s="159">
        <v>0</v>
      </c>
      <c r="R386" s="383">
        <v>0</v>
      </c>
      <c r="S386" s="346"/>
    </row>
    <row r="387" spans="7:19" x14ac:dyDescent="0.25">
      <c r="G387" s="347"/>
      <c r="H387" s="396">
        <v>0</v>
      </c>
      <c r="I387" s="159">
        <v>0</v>
      </c>
      <c r="J387" s="159">
        <v>0</v>
      </c>
      <c r="K387" s="159">
        <v>0</v>
      </c>
      <c r="L387" s="159">
        <v>0</v>
      </c>
      <c r="M387" s="178">
        <v>5.9131347424257598E-4</v>
      </c>
      <c r="N387" s="159">
        <v>0</v>
      </c>
      <c r="O387" s="159">
        <v>0</v>
      </c>
      <c r="P387" s="159">
        <v>0</v>
      </c>
      <c r="Q387" s="159">
        <v>0</v>
      </c>
      <c r="R387" s="383">
        <v>0</v>
      </c>
      <c r="S387" s="346"/>
    </row>
    <row r="388" spans="7:19" x14ac:dyDescent="0.25">
      <c r="G388" s="347"/>
      <c r="H388" s="396">
        <v>0</v>
      </c>
      <c r="I388" s="159">
        <v>0</v>
      </c>
      <c r="J388" s="159">
        <v>0</v>
      </c>
      <c r="K388" s="159">
        <v>0</v>
      </c>
      <c r="L388" s="159">
        <v>0</v>
      </c>
      <c r="M388" s="159">
        <v>0</v>
      </c>
      <c r="N388" s="163">
        <v>2.6833430183167669E-3</v>
      </c>
      <c r="O388" s="159">
        <v>0</v>
      </c>
      <c r="P388" s="159">
        <v>0</v>
      </c>
      <c r="Q388" s="159">
        <v>0</v>
      </c>
      <c r="R388" s="383">
        <v>0</v>
      </c>
      <c r="S388" s="346"/>
    </row>
    <row r="389" spans="7:19" x14ac:dyDescent="0.25">
      <c r="G389" s="347"/>
      <c r="H389" s="396">
        <v>0</v>
      </c>
      <c r="I389" s="159">
        <v>0</v>
      </c>
      <c r="J389" s="159">
        <v>0</v>
      </c>
      <c r="K389" s="159">
        <v>0</v>
      </c>
      <c r="L389" s="159">
        <v>0</v>
      </c>
      <c r="M389" s="159">
        <v>0</v>
      </c>
      <c r="N389" s="159">
        <v>0</v>
      </c>
      <c r="O389" s="344">
        <v>1.3294557180654518E-2</v>
      </c>
      <c r="P389" s="159">
        <v>0</v>
      </c>
      <c r="Q389" s="159">
        <v>0</v>
      </c>
      <c r="R389" s="383">
        <v>0</v>
      </c>
      <c r="S389" s="346"/>
    </row>
    <row r="390" spans="7:19" x14ac:dyDescent="0.25">
      <c r="G390" s="347"/>
      <c r="H390" s="396">
        <v>0</v>
      </c>
      <c r="I390" s="159">
        <v>0</v>
      </c>
      <c r="J390" s="159">
        <v>0</v>
      </c>
      <c r="K390" s="159">
        <v>0</v>
      </c>
      <c r="L390" s="159">
        <v>0</v>
      </c>
      <c r="M390" s="159">
        <v>0</v>
      </c>
      <c r="N390" s="159">
        <v>0</v>
      </c>
      <c r="O390" s="159">
        <v>0</v>
      </c>
      <c r="P390" s="344">
        <v>1.8765949669273061E-2</v>
      </c>
      <c r="Q390" s="159">
        <v>0</v>
      </c>
      <c r="R390" s="383">
        <v>0</v>
      </c>
      <c r="S390" s="346"/>
    </row>
    <row r="391" spans="7:19" x14ac:dyDescent="0.25">
      <c r="G391" s="347"/>
      <c r="H391" s="396">
        <v>0</v>
      </c>
      <c r="I391" s="159">
        <v>0</v>
      </c>
      <c r="J391" s="159">
        <v>0</v>
      </c>
      <c r="K391" s="159">
        <v>0</v>
      </c>
      <c r="L391" s="159">
        <v>0</v>
      </c>
      <c r="M391" s="159">
        <v>0</v>
      </c>
      <c r="N391" s="159">
        <v>0</v>
      </c>
      <c r="O391" s="159">
        <v>0</v>
      </c>
      <c r="P391" s="159">
        <v>0</v>
      </c>
      <c r="Q391" s="178">
        <v>4.4813770680328796E-3</v>
      </c>
      <c r="R391" s="383">
        <v>0</v>
      </c>
      <c r="S391" s="346"/>
    </row>
    <row r="392" spans="7:19" x14ac:dyDescent="0.25">
      <c r="G392" s="347"/>
      <c r="H392" s="397">
        <v>0</v>
      </c>
      <c r="I392" s="398">
        <v>0</v>
      </c>
      <c r="J392" s="398">
        <v>0</v>
      </c>
      <c r="K392" s="398">
        <v>0</v>
      </c>
      <c r="L392" s="398">
        <v>0</v>
      </c>
      <c r="M392" s="398">
        <v>0</v>
      </c>
      <c r="N392" s="398">
        <v>0</v>
      </c>
      <c r="O392" s="398">
        <v>0</v>
      </c>
      <c r="P392" s="398">
        <v>0</v>
      </c>
      <c r="Q392" s="398">
        <v>0</v>
      </c>
      <c r="R392" s="414">
        <v>1.5087070040026443E-3</v>
      </c>
      <c r="S392" s="346"/>
    </row>
    <row r="393" spans="7:19" x14ac:dyDescent="0.25">
      <c r="G393" s="347"/>
      <c r="H393" s="158"/>
      <c r="I393" s="158"/>
      <c r="J393" s="158"/>
      <c r="K393" s="158"/>
      <c r="L393" s="158"/>
      <c r="M393" s="158"/>
      <c r="N393" s="158"/>
      <c r="O393" s="158"/>
      <c r="P393" s="158"/>
      <c r="Q393" s="158"/>
      <c r="R393" s="158"/>
      <c r="S393" s="346"/>
    </row>
    <row r="394" spans="7:19" x14ac:dyDescent="0.25">
      <c r="G394" s="347"/>
      <c r="H394" s="158"/>
      <c r="I394" s="158"/>
      <c r="J394" s="158"/>
      <c r="K394" s="158"/>
      <c r="L394" s="158"/>
      <c r="M394" s="158"/>
      <c r="N394" s="158"/>
      <c r="O394" s="158"/>
      <c r="P394" s="158"/>
      <c r="Q394" s="158"/>
      <c r="R394" s="158"/>
      <c r="S394" s="346"/>
    </row>
    <row r="395" spans="7:19" x14ac:dyDescent="0.25">
      <c r="G395" s="347"/>
      <c r="H395" s="395">
        <f t="array" ref="H395:R402">+MMULT(H306:R313,H382:R392)</f>
        <v>1.7197656423710963E-3</v>
      </c>
      <c r="I395" s="380">
        <v>-2.9014685184527069E-3</v>
      </c>
      <c r="J395" s="380">
        <v>0</v>
      </c>
      <c r="K395" s="380">
        <v>0</v>
      </c>
      <c r="L395" s="380">
        <v>0</v>
      </c>
      <c r="M395" s="380">
        <v>0</v>
      </c>
      <c r="N395" s="380">
        <v>0</v>
      </c>
      <c r="O395" s="380">
        <v>0</v>
      </c>
      <c r="P395" s="380">
        <v>0</v>
      </c>
      <c r="Q395" s="380">
        <v>0</v>
      </c>
      <c r="R395" s="381">
        <v>0</v>
      </c>
      <c r="S395" s="346"/>
    </row>
    <row r="396" spans="7:19" ht="15.75" x14ac:dyDescent="0.3">
      <c r="G396" s="445" t="s">
        <v>235</v>
      </c>
      <c r="H396" s="396">
        <v>0</v>
      </c>
      <c r="I396" s="159">
        <v>2.9014685184527069E-3</v>
      </c>
      <c r="J396" s="159">
        <v>-5.3803726672002226E-3</v>
      </c>
      <c r="K396" s="159">
        <v>0</v>
      </c>
      <c r="L396" s="159">
        <v>0</v>
      </c>
      <c r="M396" s="159">
        <v>0</v>
      </c>
      <c r="N396" s="159">
        <v>0</v>
      </c>
      <c r="O396" s="159">
        <v>0</v>
      </c>
      <c r="P396" s="143">
        <v>-1.8765949669273061E-2</v>
      </c>
      <c r="Q396" s="143">
        <v>0</v>
      </c>
      <c r="R396" s="392">
        <v>0</v>
      </c>
      <c r="S396" s="346"/>
    </row>
    <row r="397" spans="7:19" x14ac:dyDescent="0.25">
      <c r="G397" s="446"/>
      <c r="H397" s="396">
        <v>0</v>
      </c>
      <c r="I397" s="159">
        <v>0</v>
      </c>
      <c r="J397" s="159">
        <v>5.3803726672002226E-3</v>
      </c>
      <c r="K397" s="159">
        <v>-9.4455575605651419E-4</v>
      </c>
      <c r="L397" s="159">
        <v>0</v>
      </c>
      <c r="M397" s="159">
        <v>0</v>
      </c>
      <c r="N397" s="159">
        <v>0</v>
      </c>
      <c r="O397" s="159">
        <v>0</v>
      </c>
      <c r="P397" s="143">
        <v>0</v>
      </c>
      <c r="Q397" s="143">
        <v>0</v>
      </c>
      <c r="R397" s="392">
        <v>0</v>
      </c>
      <c r="S397" s="346"/>
    </row>
    <row r="398" spans="7:19" x14ac:dyDescent="0.25">
      <c r="G398" s="446"/>
      <c r="H398" s="396">
        <v>0</v>
      </c>
      <c r="I398" s="159">
        <v>0</v>
      </c>
      <c r="J398" s="159">
        <v>0</v>
      </c>
      <c r="K398" s="159">
        <v>9.4455575605651419E-4</v>
      </c>
      <c r="L398" s="159">
        <v>-4.2518853822313876E-3</v>
      </c>
      <c r="M398" s="159">
        <v>0</v>
      </c>
      <c r="N398" s="159">
        <v>0</v>
      </c>
      <c r="O398" s="159">
        <v>0</v>
      </c>
      <c r="P398" s="143">
        <v>0</v>
      </c>
      <c r="Q398" s="143">
        <v>0</v>
      </c>
      <c r="R398" s="392">
        <v>0</v>
      </c>
      <c r="S398" s="346"/>
    </row>
    <row r="399" spans="7:19" x14ac:dyDescent="0.25">
      <c r="G399" s="446"/>
      <c r="H399" s="396">
        <v>0</v>
      </c>
      <c r="I399" s="159">
        <v>0</v>
      </c>
      <c r="J399" s="159">
        <v>0</v>
      </c>
      <c r="K399" s="159">
        <v>0</v>
      </c>
      <c r="L399" s="159">
        <v>4.2518853822313876E-3</v>
      </c>
      <c r="M399" s="159">
        <v>-5.9131347424257598E-4</v>
      </c>
      <c r="N399" s="159">
        <v>0</v>
      </c>
      <c r="O399" s="159">
        <v>0</v>
      </c>
      <c r="P399" s="143">
        <v>1.8765949669273061E-2</v>
      </c>
      <c r="Q399" s="143">
        <v>4.4813770680328796E-3</v>
      </c>
      <c r="R399" s="392">
        <v>0</v>
      </c>
      <c r="S399" s="346"/>
    </row>
    <row r="400" spans="7:19" x14ac:dyDescent="0.25">
      <c r="G400" s="446"/>
      <c r="H400" s="396">
        <v>0</v>
      </c>
      <c r="I400" s="159">
        <v>0</v>
      </c>
      <c r="J400" s="159">
        <v>0</v>
      </c>
      <c r="K400" s="159">
        <v>0</v>
      </c>
      <c r="L400" s="159">
        <v>0</v>
      </c>
      <c r="M400" s="159">
        <v>5.9131347424257598E-4</v>
      </c>
      <c r="N400" s="159">
        <v>-2.6833430183167669E-3</v>
      </c>
      <c r="O400" s="159">
        <v>0</v>
      </c>
      <c r="P400" s="143">
        <v>0</v>
      </c>
      <c r="Q400" s="143">
        <v>0</v>
      </c>
      <c r="R400" s="392">
        <v>0</v>
      </c>
      <c r="S400" s="346"/>
    </row>
    <row r="401" spans="7:19" x14ac:dyDescent="0.25">
      <c r="G401" s="446"/>
      <c r="H401" s="396">
        <v>0</v>
      </c>
      <c r="I401" s="159">
        <v>0</v>
      </c>
      <c r="J401" s="159">
        <v>0</v>
      </c>
      <c r="K401" s="159">
        <v>0</v>
      </c>
      <c r="L401" s="159">
        <v>0</v>
      </c>
      <c r="M401" s="159">
        <v>0</v>
      </c>
      <c r="N401" s="159">
        <v>2.6833430183167669E-3</v>
      </c>
      <c r="O401" s="159">
        <v>-1.3294557180654518E-2</v>
      </c>
      <c r="P401" s="143">
        <v>0</v>
      </c>
      <c r="Q401" s="143">
        <v>0</v>
      </c>
      <c r="R401" s="392">
        <v>0</v>
      </c>
      <c r="S401" s="346"/>
    </row>
    <row r="402" spans="7:19" x14ac:dyDescent="0.25">
      <c r="G402" s="446"/>
      <c r="H402" s="397">
        <v>0</v>
      </c>
      <c r="I402" s="398">
        <v>0</v>
      </c>
      <c r="J402" s="398">
        <v>0</v>
      </c>
      <c r="K402" s="398">
        <v>0</v>
      </c>
      <c r="L402" s="398">
        <v>0</v>
      </c>
      <c r="M402" s="398">
        <v>0</v>
      </c>
      <c r="N402" s="398">
        <v>0</v>
      </c>
      <c r="O402" s="398">
        <v>1.3294557180654518E-2</v>
      </c>
      <c r="P402" s="393">
        <v>0</v>
      </c>
      <c r="Q402" s="393">
        <v>-4.4813770680328796E-3</v>
      </c>
      <c r="R402" s="394">
        <v>1.5087070040026443E-3</v>
      </c>
      <c r="S402" s="346"/>
    </row>
    <row r="403" spans="7:19" x14ac:dyDescent="0.25">
      <c r="G403" s="446"/>
      <c r="H403" s="158"/>
      <c r="I403" s="158"/>
      <c r="J403" s="158"/>
      <c r="K403" s="158"/>
      <c r="L403" s="158"/>
      <c r="M403" s="158"/>
      <c r="N403" s="158"/>
      <c r="O403" s="158"/>
      <c r="P403" s="158"/>
      <c r="Q403" s="158"/>
      <c r="R403" s="158"/>
      <c r="S403" s="346"/>
    </row>
    <row r="404" spans="7:19" x14ac:dyDescent="0.25">
      <c r="G404" s="446"/>
      <c r="H404" s="158"/>
      <c r="I404" s="158"/>
      <c r="J404" s="158"/>
      <c r="K404" s="158"/>
      <c r="L404" s="158"/>
      <c r="M404" s="158"/>
      <c r="N404" s="158"/>
      <c r="O404" s="158"/>
      <c r="P404" s="158"/>
      <c r="Q404" s="158"/>
      <c r="R404" s="158"/>
      <c r="S404" s="346"/>
    </row>
    <row r="405" spans="7:19" x14ac:dyDescent="0.25">
      <c r="G405" s="446"/>
      <c r="H405" s="329">
        <f t="array" ref="H405:O412">+MMULT(H395:R402,H293:O303)</f>
        <v>4.6212341608238032E-3</v>
      </c>
      <c r="I405" s="330">
        <v>-2.9014685184527069E-3</v>
      </c>
      <c r="J405" s="330">
        <v>0</v>
      </c>
      <c r="K405" s="330">
        <v>0</v>
      </c>
      <c r="L405" s="330">
        <v>0</v>
      </c>
      <c r="M405" s="330">
        <v>0</v>
      </c>
      <c r="N405" s="330">
        <v>0</v>
      </c>
      <c r="O405" s="331">
        <v>0</v>
      </c>
      <c r="P405" s="158"/>
      <c r="Q405" s="158"/>
      <c r="R405" s="158"/>
      <c r="S405" s="346"/>
    </row>
    <row r="406" spans="7:19" ht="15.75" x14ac:dyDescent="0.3">
      <c r="G406" s="447" t="s">
        <v>236</v>
      </c>
      <c r="H406" s="332">
        <v>-2.9014685184527069E-3</v>
      </c>
      <c r="I406" s="158">
        <v>2.704779085492599E-2</v>
      </c>
      <c r="J406" s="158">
        <v>-5.3803726672002226E-3</v>
      </c>
      <c r="K406" s="158">
        <v>0</v>
      </c>
      <c r="L406" s="158">
        <v>-1.8765949669273061E-2</v>
      </c>
      <c r="M406" s="158">
        <v>0</v>
      </c>
      <c r="N406" s="158">
        <v>0</v>
      </c>
      <c r="O406" s="333">
        <v>0</v>
      </c>
      <c r="P406" s="158"/>
      <c r="Q406" s="158"/>
      <c r="R406" s="158"/>
      <c r="S406" s="346"/>
    </row>
    <row r="407" spans="7:19" x14ac:dyDescent="0.25">
      <c r="G407" s="446"/>
      <c r="H407" s="332">
        <v>0</v>
      </c>
      <c r="I407" s="158">
        <v>-5.3803726672002226E-3</v>
      </c>
      <c r="J407" s="158">
        <v>6.3249284232567366E-3</v>
      </c>
      <c r="K407" s="158">
        <v>-9.4455575605651419E-4</v>
      </c>
      <c r="L407" s="158">
        <v>0</v>
      </c>
      <c r="M407" s="158">
        <v>0</v>
      </c>
      <c r="N407" s="158">
        <v>0</v>
      </c>
      <c r="O407" s="333">
        <v>0</v>
      </c>
      <c r="P407" s="158"/>
      <c r="Q407" s="158"/>
      <c r="R407" s="158"/>
      <c r="S407" s="346"/>
    </row>
    <row r="408" spans="7:19" x14ac:dyDescent="0.25">
      <c r="G408" s="446"/>
      <c r="H408" s="332">
        <v>0</v>
      </c>
      <c r="I408" s="158">
        <v>0</v>
      </c>
      <c r="J408" s="158">
        <v>-9.4455575605651419E-4</v>
      </c>
      <c r="K408" s="158">
        <v>5.1964411382879015E-3</v>
      </c>
      <c r="L408" s="158">
        <v>-4.2518853822313876E-3</v>
      </c>
      <c r="M408" s="158">
        <v>0</v>
      </c>
      <c r="N408" s="158">
        <v>0</v>
      </c>
      <c r="O408" s="333">
        <v>0</v>
      </c>
      <c r="P408" s="158"/>
      <c r="Q408" s="158"/>
      <c r="R408" s="158"/>
      <c r="S408" s="346"/>
    </row>
    <row r="409" spans="7:19" x14ac:dyDescent="0.25">
      <c r="G409" s="446"/>
      <c r="H409" s="332">
        <v>0</v>
      </c>
      <c r="I409" s="158">
        <v>-1.8765949669273061E-2</v>
      </c>
      <c r="J409" s="158">
        <v>0</v>
      </c>
      <c r="K409" s="158">
        <v>-4.2518853822313876E-3</v>
      </c>
      <c r="L409" s="158">
        <v>2.8090525593779905E-2</v>
      </c>
      <c r="M409" s="158">
        <v>-5.9131347424257598E-4</v>
      </c>
      <c r="N409" s="158">
        <v>0</v>
      </c>
      <c r="O409" s="333">
        <v>-4.4813770680328796E-3</v>
      </c>
      <c r="P409" s="158"/>
      <c r="Q409" s="158"/>
      <c r="R409" s="158"/>
      <c r="S409" s="346"/>
    </row>
    <row r="410" spans="7:19" x14ac:dyDescent="0.25">
      <c r="G410" s="446"/>
      <c r="H410" s="332">
        <v>0</v>
      </c>
      <c r="I410" s="158">
        <v>0</v>
      </c>
      <c r="J410" s="158">
        <v>0</v>
      </c>
      <c r="K410" s="158">
        <v>0</v>
      </c>
      <c r="L410" s="158">
        <v>-5.9131347424257598E-4</v>
      </c>
      <c r="M410" s="158">
        <v>3.2746564925593431E-3</v>
      </c>
      <c r="N410" s="158">
        <v>-2.6833430183167669E-3</v>
      </c>
      <c r="O410" s="333">
        <v>0</v>
      </c>
      <c r="P410" s="158"/>
      <c r="Q410" s="158"/>
      <c r="R410" s="158"/>
      <c r="S410" s="346"/>
    </row>
    <row r="411" spans="7:19" x14ac:dyDescent="0.25">
      <c r="G411" s="446"/>
      <c r="H411" s="332">
        <v>0</v>
      </c>
      <c r="I411" s="158">
        <v>0</v>
      </c>
      <c r="J411" s="158">
        <v>0</v>
      </c>
      <c r="K411" s="158">
        <v>0</v>
      </c>
      <c r="L411" s="158">
        <v>0</v>
      </c>
      <c r="M411" s="158">
        <v>-2.6833430183167669E-3</v>
      </c>
      <c r="N411" s="158">
        <v>1.5977900198971284E-2</v>
      </c>
      <c r="O411" s="333">
        <v>-1.3294557180654518E-2</v>
      </c>
      <c r="P411" s="158"/>
      <c r="Q411" s="158"/>
      <c r="R411" s="158"/>
      <c r="S411" s="346"/>
    </row>
    <row r="412" spans="7:19" x14ac:dyDescent="0.25">
      <c r="G412" s="446"/>
      <c r="H412" s="406">
        <v>0</v>
      </c>
      <c r="I412" s="407">
        <v>0</v>
      </c>
      <c r="J412" s="407">
        <v>0</v>
      </c>
      <c r="K412" s="407">
        <v>0</v>
      </c>
      <c r="L412" s="407">
        <v>-4.4813770680328796E-3</v>
      </c>
      <c r="M412" s="407">
        <v>0</v>
      </c>
      <c r="N412" s="407">
        <v>-1.3294557180654518E-2</v>
      </c>
      <c r="O412" s="408">
        <v>1.9284641252690041E-2</v>
      </c>
      <c r="P412" s="158"/>
      <c r="Q412" s="158"/>
      <c r="R412" s="158"/>
      <c r="S412" s="346"/>
    </row>
    <row r="413" spans="7:19" x14ac:dyDescent="0.25">
      <c r="G413" s="446"/>
      <c r="H413" s="158"/>
      <c r="I413" s="158"/>
      <c r="J413" s="158"/>
      <c r="K413" s="158"/>
      <c r="L413" s="158"/>
      <c r="M413" s="158"/>
      <c r="N413" s="158"/>
      <c r="O413" s="158"/>
      <c r="P413" s="158"/>
      <c r="Q413" s="158"/>
      <c r="R413" s="158"/>
      <c r="S413" s="346"/>
    </row>
    <row r="414" spans="7:19" x14ac:dyDescent="0.25">
      <c r="G414" s="446"/>
      <c r="H414" s="158"/>
      <c r="I414" s="158"/>
      <c r="J414" s="158"/>
      <c r="K414" s="158"/>
      <c r="L414" s="158"/>
      <c r="M414" s="158"/>
      <c r="N414" s="158"/>
      <c r="O414" s="158"/>
      <c r="P414" s="158"/>
      <c r="Q414" s="158"/>
      <c r="R414" s="158"/>
      <c r="S414" s="346"/>
    </row>
    <row r="415" spans="7:19" x14ac:dyDescent="0.25">
      <c r="G415" s="446"/>
      <c r="H415" s="329">
        <f t="array" ref="H415:O422">-MINVERSE(H405:O412)</f>
        <v>-397.96189871273452</v>
      </c>
      <c r="I415" s="330">
        <v>-289.18980705847969</v>
      </c>
      <c r="J415" s="330">
        <v>-287.15088922507681</v>
      </c>
      <c r="K415" s="330">
        <v>-275.53681804805331</v>
      </c>
      <c r="L415" s="330">
        <v>-272.95675372474108</v>
      </c>
      <c r="M415" s="330">
        <v>-222.5379769161658</v>
      </c>
      <c r="N415" s="330">
        <v>-211.42746965778286</v>
      </c>
      <c r="O415" s="331">
        <v>-209.18495028112224</v>
      </c>
      <c r="P415" s="158"/>
      <c r="Q415" s="158"/>
      <c r="R415" s="158"/>
      <c r="S415" s="346"/>
    </row>
    <row r="416" spans="7:19" ht="15.75" x14ac:dyDescent="0.3">
      <c r="G416" s="448" t="s">
        <v>237</v>
      </c>
      <c r="H416" s="332">
        <v>-289.18980705847963</v>
      </c>
      <c r="I416" s="158">
        <v>-460.59910932735977</v>
      </c>
      <c r="J416" s="158">
        <v>-457.35167904062376</v>
      </c>
      <c r="K416" s="158">
        <v>-438.85368668669611</v>
      </c>
      <c r="L416" s="158">
        <v>-434.74436021557119</v>
      </c>
      <c r="M416" s="158">
        <v>-354.44124051844921</v>
      </c>
      <c r="N416" s="158">
        <v>-336.74528574245153</v>
      </c>
      <c r="O416" s="333">
        <v>-333.1735746989487</v>
      </c>
      <c r="P416" s="158"/>
      <c r="Q416" s="158"/>
      <c r="R416" s="158"/>
      <c r="S416" s="346"/>
    </row>
    <row r="417" spans="7:19" x14ac:dyDescent="0.25">
      <c r="G417" s="446"/>
      <c r="H417" s="332">
        <v>-287.15088922507681</v>
      </c>
      <c r="I417" s="158">
        <v>-457.35167904062388</v>
      </c>
      <c r="J417" s="158">
        <v>-617.40914249470291</v>
      </c>
      <c r="K417" s="158">
        <v>-470.4287259760539</v>
      </c>
      <c r="L417" s="158">
        <v>-437.77704655156856</v>
      </c>
      <c r="M417" s="158">
        <v>-356.91374897491602</v>
      </c>
      <c r="N417" s="158">
        <v>-339.09435089484657</v>
      </c>
      <c r="O417" s="333">
        <v>-335.49772433714963</v>
      </c>
      <c r="P417" s="158"/>
      <c r="Q417" s="158"/>
      <c r="R417" s="158"/>
      <c r="S417" s="346"/>
    </row>
    <row r="418" spans="7:19" x14ac:dyDescent="0.25">
      <c r="G418" s="446"/>
      <c r="H418" s="332">
        <v>-275.53681804805319</v>
      </c>
      <c r="I418" s="158">
        <v>-438.85368668669594</v>
      </c>
      <c r="J418" s="158">
        <v>-470.42872597605378</v>
      </c>
      <c r="K418" s="158">
        <v>-650.2862698731974</v>
      </c>
      <c r="L418" s="158">
        <v>-455.05181573884749</v>
      </c>
      <c r="M418" s="158">
        <v>-370.99763638261686</v>
      </c>
      <c r="N418" s="158">
        <v>-352.47508131587063</v>
      </c>
      <c r="O418" s="333">
        <v>-348.73653116001691</v>
      </c>
      <c r="P418" s="158"/>
      <c r="Q418" s="158"/>
      <c r="R418" s="158"/>
      <c r="S418" s="346"/>
    </row>
    <row r="419" spans="7:19" x14ac:dyDescent="0.25">
      <c r="G419" s="446"/>
      <c r="H419" s="332">
        <v>-272.95675372474096</v>
      </c>
      <c r="I419" s="158">
        <v>-434.74436021557108</v>
      </c>
      <c r="J419" s="158">
        <v>-437.77704655156845</v>
      </c>
      <c r="K419" s="158">
        <v>-455.05181573884749</v>
      </c>
      <c r="L419" s="158">
        <v>-458.88940335082316</v>
      </c>
      <c r="M419" s="158">
        <v>-374.12637004373306</v>
      </c>
      <c r="N419" s="158">
        <v>-355.44760874857997</v>
      </c>
      <c r="O419" s="333">
        <v>-351.67753028480911</v>
      </c>
      <c r="P419" s="158"/>
      <c r="Q419" s="158"/>
      <c r="R419" s="158"/>
      <c r="S419" s="346"/>
    </row>
    <row r="420" spans="7:19" x14ac:dyDescent="0.25">
      <c r="G420" s="446"/>
      <c r="H420" s="332">
        <v>-222.53797691616575</v>
      </c>
      <c r="I420" s="158">
        <v>-354.44124051844909</v>
      </c>
      <c r="J420" s="158">
        <v>-356.91374897491596</v>
      </c>
      <c r="K420" s="158">
        <v>-370.9976363826168</v>
      </c>
      <c r="L420" s="158">
        <v>-374.12637004373306</v>
      </c>
      <c r="M420" s="158">
        <v>-755.92211486919814</v>
      </c>
      <c r="N420" s="158">
        <v>-467.38687118578196</v>
      </c>
      <c r="O420" s="333">
        <v>-409.14957744553976</v>
      </c>
      <c r="P420" s="158"/>
      <c r="Q420" s="158"/>
      <c r="R420" s="158"/>
      <c r="S420" s="346"/>
    </row>
    <row r="421" spans="7:19" x14ac:dyDescent="0.25">
      <c r="G421" s="446"/>
      <c r="H421" s="332">
        <v>-211.42746965778281</v>
      </c>
      <c r="I421" s="158">
        <v>-336.74528574245147</v>
      </c>
      <c r="J421" s="158">
        <v>-339.09435089484651</v>
      </c>
      <c r="K421" s="158">
        <v>-352.47508131587068</v>
      </c>
      <c r="L421" s="158">
        <v>-355.44760874857997</v>
      </c>
      <c r="M421" s="158">
        <v>-467.38687118578196</v>
      </c>
      <c r="N421" s="158">
        <v>-492.0543079331772</v>
      </c>
      <c r="O421" s="333">
        <v>-421.81437491886567</v>
      </c>
      <c r="P421" s="158"/>
      <c r="Q421" s="158"/>
      <c r="R421" s="158"/>
      <c r="S421" s="346"/>
    </row>
    <row r="422" spans="7:19" x14ac:dyDescent="0.25">
      <c r="G422" s="446"/>
      <c r="H422" s="406">
        <v>-209.18495028112224</v>
      </c>
      <c r="I422" s="407">
        <v>-333.1735746989487</v>
      </c>
      <c r="J422" s="407">
        <v>-335.49772433714963</v>
      </c>
      <c r="K422" s="407">
        <v>-348.73653116001697</v>
      </c>
      <c r="L422" s="407">
        <v>-351.67753028480917</v>
      </c>
      <c r="M422" s="407">
        <v>-409.14957744553982</v>
      </c>
      <c r="N422" s="407">
        <v>-421.81437491886572</v>
      </c>
      <c r="O422" s="408">
        <v>-424.37060867803865</v>
      </c>
      <c r="P422" s="158"/>
      <c r="Q422" s="158"/>
      <c r="R422" s="158"/>
      <c r="S422" s="346"/>
    </row>
    <row r="423" spans="7:19" x14ac:dyDescent="0.25">
      <c r="G423" s="446"/>
      <c r="H423" s="158"/>
      <c r="I423" s="158"/>
      <c r="J423" s="158"/>
      <c r="K423" s="158"/>
      <c r="L423" s="158"/>
      <c r="M423" s="158"/>
      <c r="N423" s="158"/>
      <c r="O423" s="158"/>
      <c r="P423" s="158"/>
      <c r="Q423" s="158"/>
      <c r="R423" s="158"/>
      <c r="S423" s="346"/>
    </row>
    <row r="424" spans="7:19" ht="15.75" x14ac:dyDescent="0.3">
      <c r="G424" s="447"/>
      <c r="H424" s="158"/>
      <c r="I424" s="158"/>
      <c r="J424" s="158"/>
      <c r="K424" s="158"/>
      <c r="L424" s="158"/>
      <c r="M424" s="158"/>
      <c r="N424" s="158"/>
      <c r="O424" s="158"/>
      <c r="P424" s="158"/>
      <c r="Q424" s="158"/>
      <c r="R424" s="158"/>
      <c r="S424" s="346"/>
    </row>
    <row r="425" spans="7:19" ht="15.75" x14ac:dyDescent="0.3">
      <c r="G425" s="447"/>
      <c r="H425" s="402">
        <f t="array" ref="H425:H435">+MMULT(H356:R366,N317:N327)</f>
        <v>3.0455542047904145</v>
      </c>
      <c r="I425" s="158"/>
      <c r="J425" s="158"/>
      <c r="K425" s="417">
        <f t="array" ref="K425:K435">+MMULT(H317:H327,Q318)</f>
        <v>-339.29610096713299</v>
      </c>
      <c r="L425" s="158"/>
      <c r="M425" s="158"/>
      <c r="N425" s="158"/>
      <c r="O425" s="158"/>
      <c r="P425" s="158"/>
      <c r="Q425" s="158"/>
      <c r="R425" s="158"/>
      <c r="S425" s="346"/>
    </row>
    <row r="426" spans="7:19" ht="15.75" x14ac:dyDescent="0.3">
      <c r="G426" s="447" t="s">
        <v>238</v>
      </c>
      <c r="H426" s="403">
        <v>1.2928582592523685</v>
      </c>
      <c r="I426" s="158"/>
      <c r="J426" s="449" t="s">
        <v>239</v>
      </c>
      <c r="K426" s="418">
        <v>0</v>
      </c>
      <c r="L426" s="158"/>
      <c r="M426" s="158"/>
      <c r="N426" s="158"/>
      <c r="O426" s="158"/>
      <c r="P426" s="158"/>
      <c r="Q426" s="158"/>
      <c r="R426" s="158"/>
      <c r="S426" s="346"/>
    </row>
    <row r="427" spans="7:19" ht="15.75" x14ac:dyDescent="0.3">
      <c r="G427" s="447"/>
      <c r="H427" s="403">
        <v>0.32161341857093145</v>
      </c>
      <c r="I427" s="158"/>
      <c r="J427" s="158"/>
      <c r="K427" s="418">
        <v>0</v>
      </c>
      <c r="L427" s="158"/>
      <c r="M427" s="158"/>
      <c r="N427" s="158"/>
      <c r="O427" s="158"/>
      <c r="P427" s="158"/>
      <c r="Q427" s="158"/>
      <c r="R427" s="158"/>
      <c r="S427" s="346"/>
    </row>
    <row r="428" spans="7:19" x14ac:dyDescent="0.25">
      <c r="G428" s="347"/>
      <c r="H428" s="403">
        <v>0.8252533064028067</v>
      </c>
      <c r="I428" s="158"/>
      <c r="J428" s="158"/>
      <c r="K428" s="418">
        <v>0</v>
      </c>
      <c r="L428" s="158"/>
      <c r="M428" s="158"/>
      <c r="N428" s="158"/>
      <c r="O428" s="158"/>
      <c r="P428" s="158"/>
      <c r="Q428" s="158"/>
      <c r="R428" s="158"/>
      <c r="S428" s="346"/>
    </row>
    <row r="429" spans="7:19" x14ac:dyDescent="0.25">
      <c r="G429" s="347"/>
      <c r="H429" s="403">
        <v>4.5862307131786385E-2</v>
      </c>
      <c r="I429" s="158"/>
      <c r="J429" s="158"/>
      <c r="K429" s="418">
        <v>0</v>
      </c>
      <c r="L429" s="158"/>
      <c r="M429" s="158"/>
      <c r="N429" s="158"/>
      <c r="O429" s="158"/>
      <c r="P429" s="158"/>
      <c r="Q429" s="158"/>
      <c r="R429" s="158"/>
      <c r="S429" s="346"/>
    </row>
    <row r="430" spans="7:19" x14ac:dyDescent="0.25">
      <c r="G430" s="347"/>
      <c r="H430" s="403">
        <v>1.2107094276308048</v>
      </c>
      <c r="I430" s="158"/>
      <c r="J430" s="158"/>
      <c r="K430" s="418">
        <v>0</v>
      </c>
      <c r="L430" s="158"/>
      <c r="M430" s="158"/>
      <c r="N430" s="158"/>
      <c r="O430" s="158"/>
      <c r="P430" s="158"/>
      <c r="Q430" s="158"/>
      <c r="R430" s="158"/>
      <c r="S430" s="346"/>
    </row>
    <row r="431" spans="7:19" x14ac:dyDescent="0.25">
      <c r="G431" s="347"/>
      <c r="H431" s="403">
        <v>0.12047069948854411</v>
      </c>
      <c r="I431" s="158"/>
      <c r="J431" s="158"/>
      <c r="K431" s="418">
        <v>0</v>
      </c>
      <c r="L431" s="158"/>
      <c r="M431" s="158"/>
      <c r="N431" s="158"/>
      <c r="O431" s="158"/>
      <c r="P431" s="158"/>
      <c r="Q431" s="158"/>
      <c r="R431" s="158"/>
      <c r="S431" s="346"/>
    </row>
    <row r="432" spans="7:19" x14ac:dyDescent="0.25">
      <c r="G432" s="347"/>
      <c r="H432" s="403">
        <v>4.3780219298301297E-3</v>
      </c>
      <c r="I432" s="158"/>
      <c r="J432" s="158"/>
      <c r="K432" s="418">
        <v>0</v>
      </c>
      <c r="L432" s="158"/>
      <c r="M432" s="158"/>
      <c r="N432" s="158"/>
      <c r="O432" s="158"/>
      <c r="P432" s="158"/>
      <c r="Q432" s="158"/>
      <c r="R432" s="158"/>
      <c r="S432" s="346"/>
    </row>
    <row r="433" spans="7:19" x14ac:dyDescent="0.25">
      <c r="G433" s="347"/>
      <c r="H433" s="403">
        <v>8.3693585578193189E-3</v>
      </c>
      <c r="I433" s="158"/>
      <c r="J433" s="158"/>
      <c r="K433" s="418">
        <v>0</v>
      </c>
      <c r="L433" s="158"/>
      <c r="M433" s="158"/>
      <c r="N433" s="158"/>
      <c r="O433" s="158"/>
      <c r="P433" s="158"/>
      <c r="Q433" s="158"/>
      <c r="R433" s="158"/>
      <c r="S433" s="346"/>
    </row>
    <row r="434" spans="7:19" x14ac:dyDescent="0.25">
      <c r="G434" s="347"/>
      <c r="H434" s="403">
        <v>0.67203950210911823</v>
      </c>
      <c r="I434" s="158"/>
      <c r="J434" s="158"/>
      <c r="K434" s="418">
        <v>0</v>
      </c>
      <c r="L434" s="158"/>
      <c r="M434" s="158"/>
      <c r="N434" s="158"/>
      <c r="O434" s="158"/>
      <c r="P434" s="158"/>
      <c r="Q434" s="158"/>
      <c r="R434" s="158"/>
      <c r="S434" s="346"/>
    </row>
    <row r="435" spans="7:19" x14ac:dyDescent="0.25">
      <c r="G435" s="347"/>
      <c r="H435" s="93">
        <v>3.2631456382161099</v>
      </c>
      <c r="I435" s="158"/>
      <c r="J435" s="158"/>
      <c r="K435" s="76">
        <v>-339.29610096713299</v>
      </c>
      <c r="L435" s="158"/>
      <c r="M435" s="158"/>
      <c r="N435" s="158"/>
      <c r="O435" s="158"/>
      <c r="P435" s="158"/>
      <c r="Q435" s="158"/>
      <c r="R435" s="158"/>
      <c r="S435" s="346"/>
    </row>
    <row r="436" spans="7:19" x14ac:dyDescent="0.25">
      <c r="G436" s="347"/>
      <c r="H436" s="158"/>
      <c r="I436" s="158"/>
      <c r="J436" s="158"/>
      <c r="K436" s="158"/>
      <c r="L436" s="158"/>
      <c r="M436" s="158"/>
      <c r="N436" s="158"/>
      <c r="O436" s="158"/>
      <c r="P436" s="158"/>
      <c r="Q436" s="158"/>
      <c r="R436" s="158"/>
      <c r="S436" s="346"/>
    </row>
    <row r="437" spans="7:19" x14ac:dyDescent="0.25">
      <c r="G437" s="347"/>
      <c r="H437" s="158"/>
      <c r="I437" s="158"/>
      <c r="J437" s="158"/>
      <c r="K437" s="158"/>
      <c r="L437" s="158"/>
      <c r="M437" s="158"/>
      <c r="N437" s="158"/>
      <c r="O437" s="158"/>
      <c r="P437" s="158"/>
      <c r="Q437" s="158"/>
      <c r="R437" s="158"/>
      <c r="S437" s="346"/>
    </row>
    <row r="438" spans="7:19" x14ac:dyDescent="0.25">
      <c r="G438" s="347"/>
      <c r="H438" s="419">
        <f t="array" ref="H438:H448">+H425:H435+K425:K435</f>
        <v>-336.25054676234259</v>
      </c>
      <c r="I438" s="158"/>
      <c r="J438" s="158"/>
      <c r="K438" s="158"/>
      <c r="L438" s="158"/>
      <c r="M438" s="158"/>
      <c r="N438" s="158"/>
      <c r="O438" s="158"/>
      <c r="P438" s="158"/>
      <c r="Q438" s="158"/>
      <c r="R438" s="158"/>
      <c r="S438" s="346"/>
    </row>
    <row r="439" spans="7:19" ht="15.75" x14ac:dyDescent="0.3">
      <c r="G439" s="447" t="s">
        <v>240</v>
      </c>
      <c r="H439" s="420">
        <v>1.2928582592523685</v>
      </c>
      <c r="I439" s="158"/>
      <c r="J439" s="158"/>
      <c r="K439" s="158"/>
      <c r="L439" s="158"/>
      <c r="M439" s="158"/>
      <c r="N439" s="158"/>
      <c r="O439" s="158"/>
      <c r="P439" s="158"/>
      <c r="Q439" s="158"/>
      <c r="R439" s="158"/>
      <c r="S439" s="346"/>
    </row>
    <row r="440" spans="7:19" x14ac:dyDescent="0.25">
      <c r="G440" s="347"/>
      <c r="H440" s="420">
        <v>0.32161341857093145</v>
      </c>
      <c r="I440" s="158"/>
      <c r="J440" s="158"/>
      <c r="K440" s="158"/>
      <c r="L440" s="158"/>
      <c r="M440" s="158"/>
      <c r="N440" s="158"/>
      <c r="O440" s="158"/>
      <c r="P440" s="158"/>
      <c r="Q440" s="158"/>
      <c r="R440" s="158"/>
      <c r="S440" s="346"/>
    </row>
    <row r="441" spans="7:19" x14ac:dyDescent="0.25">
      <c r="G441" s="347"/>
      <c r="H441" s="420">
        <v>0.8252533064028067</v>
      </c>
      <c r="I441" s="158"/>
      <c r="J441" s="158"/>
      <c r="K441" s="158"/>
      <c r="L441" s="158"/>
      <c r="M441" s="158"/>
      <c r="N441" s="158"/>
      <c r="O441" s="158"/>
      <c r="P441" s="158"/>
      <c r="Q441" s="158"/>
      <c r="R441" s="158"/>
      <c r="S441" s="346"/>
    </row>
    <row r="442" spans="7:19" x14ac:dyDescent="0.25">
      <c r="G442" s="347"/>
      <c r="H442" s="420">
        <v>4.5862307131786385E-2</v>
      </c>
      <c r="I442" s="158"/>
      <c r="J442" s="158"/>
      <c r="K442" s="158"/>
      <c r="L442" s="158"/>
      <c r="M442" s="158"/>
      <c r="N442" s="158"/>
      <c r="O442" s="158"/>
      <c r="P442" s="158"/>
      <c r="Q442" s="158"/>
      <c r="R442" s="158"/>
      <c r="S442" s="346"/>
    </row>
    <row r="443" spans="7:19" x14ac:dyDescent="0.25">
      <c r="G443" s="347"/>
      <c r="H443" s="420">
        <v>1.2107094276308048</v>
      </c>
      <c r="I443" s="158"/>
      <c r="J443" s="158"/>
      <c r="K443" s="158"/>
      <c r="L443" s="158"/>
      <c r="M443" s="158"/>
      <c r="N443" s="158"/>
      <c r="O443" s="158"/>
      <c r="P443" s="158"/>
      <c r="Q443" s="158"/>
      <c r="R443" s="158"/>
      <c r="S443" s="346"/>
    </row>
    <row r="444" spans="7:19" x14ac:dyDescent="0.25">
      <c r="G444" s="347"/>
      <c r="H444" s="420">
        <v>0.12047069948854411</v>
      </c>
      <c r="I444" s="158"/>
      <c r="J444" s="158"/>
      <c r="K444" s="158"/>
      <c r="L444" s="158"/>
      <c r="M444" s="158"/>
      <c r="N444" s="158"/>
      <c r="O444" s="158"/>
      <c r="P444" s="158"/>
      <c r="Q444" s="158"/>
      <c r="R444" s="158"/>
      <c r="S444" s="346"/>
    </row>
    <row r="445" spans="7:19" x14ac:dyDescent="0.25">
      <c r="G445" s="347"/>
      <c r="H445" s="420">
        <v>4.3780219298301297E-3</v>
      </c>
      <c r="I445" s="158"/>
      <c r="J445" s="158"/>
      <c r="K445" s="158"/>
      <c r="L445" s="158"/>
      <c r="M445" s="158"/>
      <c r="N445" s="158"/>
      <c r="O445" s="158"/>
      <c r="P445" s="158"/>
      <c r="Q445" s="158"/>
      <c r="R445" s="158"/>
      <c r="S445" s="346"/>
    </row>
    <row r="446" spans="7:19" x14ac:dyDescent="0.25">
      <c r="G446" s="347"/>
      <c r="H446" s="420">
        <v>8.3693585578193189E-3</v>
      </c>
      <c r="I446" s="158"/>
      <c r="J446" s="158"/>
      <c r="K446" s="158"/>
      <c r="L446" s="158"/>
      <c r="M446" s="158"/>
      <c r="N446" s="158"/>
      <c r="O446" s="158"/>
      <c r="P446" s="158"/>
      <c r="Q446" s="158"/>
      <c r="R446" s="158"/>
      <c r="S446" s="346"/>
    </row>
    <row r="447" spans="7:19" x14ac:dyDescent="0.25">
      <c r="G447" s="347"/>
      <c r="H447" s="420">
        <v>0.67203950210911823</v>
      </c>
      <c r="I447" s="158"/>
      <c r="J447" s="158"/>
      <c r="K447" s="158"/>
      <c r="L447" s="158"/>
      <c r="M447" s="158"/>
      <c r="N447" s="158"/>
      <c r="O447" s="158"/>
      <c r="P447" s="158"/>
      <c r="Q447" s="158"/>
      <c r="R447" s="158"/>
      <c r="S447" s="346"/>
    </row>
    <row r="448" spans="7:19" x14ac:dyDescent="0.25">
      <c r="G448" s="347"/>
      <c r="H448" s="93">
        <v>-336.0329553289169</v>
      </c>
      <c r="I448" s="158"/>
      <c r="J448" s="158"/>
      <c r="K448" s="158"/>
      <c r="L448" s="158"/>
      <c r="M448" s="158"/>
      <c r="N448" s="158"/>
      <c r="O448" s="158"/>
      <c r="P448" s="158"/>
      <c r="Q448" s="158"/>
      <c r="R448" s="158"/>
      <c r="S448" s="346"/>
    </row>
    <row r="449" spans="7:19" x14ac:dyDescent="0.25">
      <c r="G449" s="347"/>
      <c r="H449" s="158"/>
      <c r="I449" s="158"/>
      <c r="J449" s="158"/>
      <c r="K449" s="158"/>
      <c r="L449" s="158"/>
      <c r="M449" s="158"/>
      <c r="N449" s="158"/>
      <c r="O449" s="158"/>
      <c r="P449" s="158"/>
      <c r="Q449" s="158"/>
      <c r="R449" s="158"/>
      <c r="S449" s="346"/>
    </row>
    <row r="450" spans="7:19" x14ac:dyDescent="0.25">
      <c r="G450" s="347"/>
      <c r="H450" s="158"/>
      <c r="I450" s="158"/>
      <c r="J450" s="158"/>
      <c r="K450" s="158"/>
      <c r="L450" s="158"/>
      <c r="M450" s="158"/>
      <c r="N450" s="158"/>
      <c r="O450" s="158"/>
      <c r="P450" s="158"/>
      <c r="Q450" s="158"/>
      <c r="R450" s="158"/>
      <c r="S450" s="346"/>
    </row>
    <row r="451" spans="7:19" x14ac:dyDescent="0.25">
      <c r="G451" s="347"/>
      <c r="H451" s="484">
        <f t="array" ref="H451:H458">+MMULT(H395:R402,H438:H448)</f>
        <v>-0.5820233250884147</v>
      </c>
      <c r="I451" s="158"/>
      <c r="J451" s="158"/>
      <c r="K451" s="489">
        <f t="array" ref="K451:K458">+MMULT(H306:R313,N317:N327)</f>
        <v>2.9729038906701304E-3</v>
      </c>
      <c r="L451" s="158"/>
      <c r="M451" s="158"/>
      <c r="N451" s="402">
        <f t="array" ref="N451:N458">K451:K458-K317:K324</f>
        <v>1.5005358067199381E-15</v>
      </c>
      <c r="O451" s="158"/>
      <c r="P451" s="158"/>
      <c r="Q451" s="158"/>
      <c r="R451" s="158"/>
      <c r="S451" s="346"/>
    </row>
    <row r="452" spans="7:19" ht="15.75" x14ac:dyDescent="0.3">
      <c r="G452" s="447" t="s">
        <v>241</v>
      </c>
      <c r="H452" s="485">
        <v>1.8637285298983147E-3</v>
      </c>
      <c r="I452" s="158"/>
      <c r="J452" s="449" t="s">
        <v>242</v>
      </c>
      <c r="K452" s="486">
        <v>3.7274570597966277E-3</v>
      </c>
      <c r="L452" s="158"/>
      <c r="M452" s="449" t="s">
        <v>243</v>
      </c>
      <c r="N452" s="403">
        <v>-1.8726339923169633E-15</v>
      </c>
      <c r="O452" s="158"/>
      <c r="P452" s="158"/>
      <c r="Q452" s="158"/>
      <c r="R452" s="158"/>
      <c r="S452" s="346"/>
    </row>
    <row r="453" spans="7:19" x14ac:dyDescent="0.25">
      <c r="G453" s="347"/>
      <c r="H453" s="485">
        <v>9.509022859164228E-4</v>
      </c>
      <c r="I453" s="158"/>
      <c r="J453" s="158"/>
      <c r="K453" s="486">
        <v>1.901804571832846E-3</v>
      </c>
      <c r="L453" s="158"/>
      <c r="M453" s="158"/>
      <c r="N453" s="403">
        <v>4.3606611377366988E-16</v>
      </c>
      <c r="O453" s="158"/>
      <c r="P453" s="158"/>
      <c r="Q453" s="158"/>
      <c r="R453" s="158"/>
      <c r="S453" s="346"/>
    </row>
    <row r="454" spans="7:19" x14ac:dyDescent="0.25">
      <c r="G454" s="347"/>
      <c r="H454" s="485">
        <v>5.8449648747839239E-4</v>
      </c>
      <c r="I454" s="158"/>
      <c r="J454" s="158"/>
      <c r="K454" s="486">
        <v>1.1689929749567848E-3</v>
      </c>
      <c r="L454" s="158"/>
      <c r="M454" s="158"/>
      <c r="N454" s="403">
        <v>-7.8000509315614519E-4</v>
      </c>
      <c r="O454" s="158"/>
      <c r="P454" s="158"/>
      <c r="Q454" s="158"/>
      <c r="R454" s="158"/>
      <c r="S454" s="346"/>
    </row>
    <row r="455" spans="7:19" x14ac:dyDescent="0.25">
      <c r="G455" s="347"/>
      <c r="H455" s="485">
        <v>2.6478138503626104E-3</v>
      </c>
      <c r="I455" s="158"/>
      <c r="J455" s="158"/>
      <c r="K455" s="486">
        <v>5.2956277007252207E-3</v>
      </c>
      <c r="L455" s="158"/>
      <c r="M455" s="158"/>
      <c r="N455" s="403">
        <v>7.8000509315845085E-4</v>
      </c>
      <c r="O455" s="158"/>
      <c r="P455" s="158"/>
      <c r="Q455" s="158"/>
      <c r="R455" s="158"/>
      <c r="S455" s="346"/>
    </row>
    <row r="456" spans="7:19" x14ac:dyDescent="0.25">
      <c r="G456" s="347"/>
      <c r="H456" s="485">
        <v>3.9264458756628961E-4</v>
      </c>
      <c r="I456" s="158"/>
      <c r="J456" s="158"/>
      <c r="K456" s="486">
        <v>7.8528917513257944E-4</v>
      </c>
      <c r="L456" s="158"/>
      <c r="M456" s="158"/>
      <c r="N456" s="403">
        <v>-1.951563910473908E-17</v>
      </c>
      <c r="O456" s="158"/>
      <c r="P456" s="158"/>
      <c r="Q456" s="158"/>
      <c r="R456" s="158"/>
      <c r="S456" s="346"/>
    </row>
    <row r="457" spans="7:19" x14ac:dyDescent="0.25">
      <c r="G457" s="347"/>
      <c r="H457" s="485">
        <v>2.6506034750003603E-4</v>
      </c>
      <c r="I457" s="158"/>
      <c r="J457" s="158"/>
      <c r="K457" s="486">
        <v>5.3012069500007206E-4</v>
      </c>
      <c r="L457" s="158"/>
      <c r="M457" s="158"/>
      <c r="N457" s="403">
        <v>-2.3281545153700889E-4</v>
      </c>
      <c r="O457" s="158"/>
      <c r="P457" s="158"/>
      <c r="Q457" s="158"/>
      <c r="R457" s="158"/>
      <c r="S457" s="346"/>
    </row>
    <row r="458" spans="7:19" x14ac:dyDescent="0.25">
      <c r="G458" s="347"/>
      <c r="H458" s="102">
        <v>-0.50992873183112442</v>
      </c>
      <c r="I458" s="158"/>
      <c r="J458" s="158"/>
      <c r="K458" s="480">
        <v>3.9393442575551482E-3</v>
      </c>
      <c r="L458" s="158"/>
      <c r="M458" s="158"/>
      <c r="N458" s="93">
        <v>2.3281545153591796E-4</v>
      </c>
      <c r="O458" s="158"/>
      <c r="P458" s="158"/>
      <c r="Q458" s="158"/>
      <c r="R458" s="158"/>
      <c r="S458" s="346"/>
    </row>
    <row r="459" spans="7:19" x14ac:dyDescent="0.25">
      <c r="G459" s="347"/>
      <c r="H459" s="170"/>
      <c r="I459" s="158"/>
      <c r="J459" s="158"/>
      <c r="K459" s="158"/>
      <c r="L459" s="158"/>
      <c r="M459" s="158"/>
      <c r="N459" s="158"/>
      <c r="O459" s="158"/>
      <c r="P459" s="158"/>
      <c r="Q459" s="158"/>
      <c r="R459" s="158"/>
      <c r="S459" s="346"/>
    </row>
    <row r="460" spans="7:19" ht="15.75" thickBot="1" x14ac:dyDescent="0.3">
      <c r="G460" s="347"/>
      <c r="H460" s="158"/>
      <c r="I460" s="158"/>
      <c r="J460" s="158"/>
      <c r="K460" s="158"/>
      <c r="L460" s="158"/>
      <c r="M460" s="158"/>
      <c r="N460" s="158"/>
      <c r="O460" s="158"/>
      <c r="P460" s="158"/>
      <c r="Q460" s="158"/>
      <c r="R460" s="158"/>
      <c r="S460" s="346"/>
    </row>
    <row r="461" spans="7:19" ht="16.5" thickBot="1" x14ac:dyDescent="0.35">
      <c r="G461" s="347"/>
      <c r="H461" s="421">
        <f t="array" ref="H461:H468">H451:H458-N451:N458</f>
        <v>-0.58202332508841625</v>
      </c>
      <c r="I461" s="158"/>
      <c r="J461" s="422" t="s">
        <v>205</v>
      </c>
      <c r="K461" s="481">
        <f t="array" ref="K461:K468">+MMULT(H415:O422,H461:H468)</f>
        <v>336.45075732875779</v>
      </c>
      <c r="L461" s="158"/>
      <c r="M461" s="497" t="s">
        <v>264</v>
      </c>
      <c r="N461" s="498">
        <f>ABS(K461-K203)</f>
        <v>1.3056498764620983</v>
      </c>
      <c r="O461" s="158"/>
      <c r="P461" s="158"/>
      <c r="Q461" s="158"/>
      <c r="R461" s="158"/>
      <c r="S461" s="346"/>
    </row>
    <row r="462" spans="7:19" ht="15.75" x14ac:dyDescent="0.3">
      <c r="G462" s="450" t="s">
        <v>244</v>
      </c>
      <c r="H462" s="494">
        <v>1.8637285299001874E-3</v>
      </c>
      <c r="I462" s="158"/>
      <c r="J462" s="424" t="s">
        <v>206</v>
      </c>
      <c r="K462" s="482">
        <v>335.2765683747794</v>
      </c>
      <c r="L462" s="158"/>
      <c r="M462" s="158"/>
      <c r="N462" s="499">
        <f t="shared" ref="N462:N468" si="18">ABS(K462-K204)</f>
        <v>1.6642342392141813</v>
      </c>
      <c r="O462" s="158"/>
      <c r="P462" s="158"/>
      <c r="Q462" s="158"/>
      <c r="R462" s="158"/>
      <c r="S462" s="346"/>
    </row>
    <row r="463" spans="7:19" ht="15.75" x14ac:dyDescent="0.3">
      <c r="G463" s="347"/>
      <c r="H463" s="495">
        <v>9.5090228591598674E-4</v>
      </c>
      <c r="I463" s="158"/>
      <c r="J463" s="424" t="s">
        <v>207</v>
      </c>
      <c r="K463" s="482">
        <v>335.07852670507106</v>
      </c>
      <c r="L463" s="158"/>
      <c r="M463" s="158"/>
      <c r="N463" s="499">
        <f t="shared" si="18"/>
        <v>1.5592809421320339</v>
      </c>
      <c r="O463" s="158"/>
      <c r="P463" s="158"/>
      <c r="Q463" s="158"/>
      <c r="R463" s="158"/>
      <c r="S463" s="346"/>
    </row>
    <row r="464" spans="7:19" ht="15.75" x14ac:dyDescent="0.3">
      <c r="G464" s="347"/>
      <c r="H464" s="486">
        <v>1.3645015806345376E-3</v>
      </c>
      <c r="I464" s="158"/>
      <c r="J464" s="424" t="s">
        <v>208</v>
      </c>
      <c r="K464" s="482">
        <v>334.95716203176886</v>
      </c>
      <c r="L464" s="158"/>
      <c r="M464" s="158"/>
      <c r="N464" s="499">
        <f t="shared" si="18"/>
        <v>0.98304316902505207</v>
      </c>
      <c r="O464" s="158"/>
      <c r="P464" s="158"/>
      <c r="Q464" s="158"/>
      <c r="R464" s="158"/>
      <c r="S464" s="346"/>
    </row>
    <row r="465" spans="7:19" ht="15.75" x14ac:dyDescent="0.3">
      <c r="G465" s="347"/>
      <c r="H465" s="494">
        <v>1.8678087572041595E-3</v>
      </c>
      <c r="I465" s="158"/>
      <c r="J465" s="424" t="s">
        <v>209</v>
      </c>
      <c r="K465" s="482">
        <v>335.25111771672397</v>
      </c>
      <c r="L465" s="158"/>
      <c r="M465" s="158"/>
      <c r="N465" s="499">
        <f t="shared" si="18"/>
        <v>1.8391890586550517</v>
      </c>
      <c r="O465" s="158"/>
      <c r="P465" s="158"/>
      <c r="Q465" s="158"/>
      <c r="R465" s="158"/>
      <c r="S465" s="346"/>
    </row>
    <row r="466" spans="7:19" ht="15.75" x14ac:dyDescent="0.3">
      <c r="G466" s="347"/>
      <c r="H466" s="485">
        <v>3.9264458756630913E-4</v>
      </c>
      <c r="I466" s="158"/>
      <c r="J466" s="424" t="s">
        <v>210</v>
      </c>
      <c r="K466" s="482">
        <v>335.52016972045612</v>
      </c>
      <c r="L466" s="158"/>
      <c r="M466" s="158"/>
      <c r="N466" s="499">
        <f t="shared" si="18"/>
        <v>0.66260698676489937</v>
      </c>
      <c r="O466" s="158"/>
      <c r="P466" s="158"/>
      <c r="Q466" s="158"/>
      <c r="R466" s="158"/>
      <c r="S466" s="346"/>
    </row>
    <row r="467" spans="7:19" ht="15.75" x14ac:dyDescent="0.3">
      <c r="G467" s="347"/>
      <c r="H467" s="485">
        <v>4.9787579903704492E-4</v>
      </c>
      <c r="I467" s="158"/>
      <c r="J467" s="424" t="s">
        <v>211</v>
      </c>
      <c r="K467" s="482">
        <v>335.72578587123485</v>
      </c>
      <c r="L467" s="158"/>
      <c r="M467" s="158"/>
      <c r="N467" s="499">
        <f t="shared" si="18"/>
        <v>0.7957606580312131</v>
      </c>
      <c r="O467" s="158"/>
      <c r="P467" s="158"/>
      <c r="Q467" s="158"/>
      <c r="R467" s="158"/>
      <c r="S467" s="346"/>
    </row>
    <row r="468" spans="7:19" ht="16.5" thickBot="1" x14ac:dyDescent="0.35">
      <c r="G468" s="347"/>
      <c r="H468" s="75">
        <v>-0.51016154728266039</v>
      </c>
      <c r="I468" s="158"/>
      <c r="J468" s="426" t="s">
        <v>212</v>
      </c>
      <c r="K468" s="483">
        <v>335.80473656116152</v>
      </c>
      <c r="L468" s="158"/>
      <c r="M468" s="158"/>
      <c r="N468" s="500">
        <f t="shared" si="18"/>
        <v>1.7701119230952713</v>
      </c>
      <c r="O468" s="158"/>
      <c r="P468" s="158"/>
      <c r="Q468" s="158"/>
      <c r="R468" s="158"/>
      <c r="S468" s="346"/>
    </row>
    <row r="469" spans="7:19" x14ac:dyDescent="0.25">
      <c r="G469" s="347"/>
      <c r="H469" s="158"/>
      <c r="I469" s="158"/>
      <c r="J469" s="158"/>
      <c r="K469" s="158"/>
      <c r="L469" s="158"/>
      <c r="M469" s="158"/>
      <c r="N469" s="158"/>
      <c r="O469" s="158"/>
      <c r="P469" s="158"/>
      <c r="Q469" s="158"/>
      <c r="R469" s="158"/>
      <c r="S469" s="346"/>
    </row>
    <row r="470" spans="7:19" ht="15.75" x14ac:dyDescent="0.3">
      <c r="G470" s="444" t="s">
        <v>246</v>
      </c>
      <c r="H470" s="158"/>
      <c r="I470" s="158"/>
      <c r="J470" s="158"/>
      <c r="K470" s="158"/>
      <c r="L470" s="158"/>
      <c r="M470" s="158"/>
      <c r="N470" s="158"/>
      <c r="O470" s="158"/>
      <c r="P470" s="158"/>
      <c r="Q470" s="158"/>
      <c r="R470" s="158"/>
      <c r="S470" s="346"/>
    </row>
    <row r="471" spans="7:19" x14ac:dyDescent="0.25">
      <c r="G471" s="347"/>
      <c r="H471" s="411">
        <f t="array" ref="H471:R481">+MMULT(H382:R392,H356:R366)</f>
        <v>0.5</v>
      </c>
      <c r="I471" s="390">
        <v>0</v>
      </c>
      <c r="J471" s="390">
        <v>0</v>
      </c>
      <c r="K471" s="390">
        <v>0</v>
      </c>
      <c r="L471" s="390">
        <v>0</v>
      </c>
      <c r="M471" s="390">
        <v>0</v>
      </c>
      <c r="N471" s="390">
        <v>0</v>
      </c>
      <c r="O471" s="390">
        <v>0</v>
      </c>
      <c r="P471" s="390">
        <v>0</v>
      </c>
      <c r="Q471" s="390">
        <v>0</v>
      </c>
      <c r="R471" s="391">
        <v>0</v>
      </c>
      <c r="S471" s="346"/>
    </row>
    <row r="472" spans="7:19" ht="15.75" x14ac:dyDescent="0.3">
      <c r="G472" s="447" t="s">
        <v>247</v>
      </c>
      <c r="H472" s="396">
        <v>0</v>
      </c>
      <c r="I472" s="161">
        <v>0.5</v>
      </c>
      <c r="J472" s="159">
        <v>0</v>
      </c>
      <c r="K472" s="159">
        <v>0</v>
      </c>
      <c r="L472" s="159">
        <v>0</v>
      </c>
      <c r="M472" s="159">
        <v>0</v>
      </c>
      <c r="N472" s="159">
        <v>0</v>
      </c>
      <c r="O472" s="159">
        <v>0</v>
      </c>
      <c r="P472" s="159">
        <v>0</v>
      </c>
      <c r="Q472" s="159">
        <v>0</v>
      </c>
      <c r="R472" s="383">
        <v>0</v>
      </c>
      <c r="S472" s="346"/>
    </row>
    <row r="473" spans="7:19" x14ac:dyDescent="0.25">
      <c r="G473" s="347"/>
      <c r="H473" s="396">
        <v>0</v>
      </c>
      <c r="I473" s="159">
        <v>0</v>
      </c>
      <c r="J473" s="161">
        <v>0.49999999999999994</v>
      </c>
      <c r="K473" s="159">
        <v>0</v>
      </c>
      <c r="L473" s="159">
        <v>0</v>
      </c>
      <c r="M473" s="159">
        <v>0</v>
      </c>
      <c r="N473" s="159">
        <v>0</v>
      </c>
      <c r="O473" s="159">
        <v>0</v>
      </c>
      <c r="P473" s="159">
        <v>0</v>
      </c>
      <c r="Q473" s="159">
        <v>0</v>
      </c>
      <c r="R473" s="383">
        <v>0</v>
      </c>
      <c r="S473" s="346"/>
    </row>
    <row r="474" spans="7:19" x14ac:dyDescent="0.25">
      <c r="G474" s="347"/>
      <c r="H474" s="396">
        <v>0</v>
      </c>
      <c r="I474" s="159">
        <v>0</v>
      </c>
      <c r="J474" s="159">
        <v>0</v>
      </c>
      <c r="K474" s="161">
        <v>0.5</v>
      </c>
      <c r="L474" s="159">
        <v>0</v>
      </c>
      <c r="M474" s="159">
        <v>0</v>
      </c>
      <c r="N474" s="159">
        <v>0</v>
      </c>
      <c r="O474" s="159">
        <v>0</v>
      </c>
      <c r="P474" s="159">
        <v>0</v>
      </c>
      <c r="Q474" s="159">
        <v>0</v>
      </c>
      <c r="R474" s="383">
        <v>0</v>
      </c>
      <c r="S474" s="346"/>
    </row>
    <row r="475" spans="7:19" x14ac:dyDescent="0.25">
      <c r="G475" s="347"/>
      <c r="H475" s="396">
        <v>0</v>
      </c>
      <c r="I475" s="159">
        <v>0</v>
      </c>
      <c r="J475" s="159">
        <v>0</v>
      </c>
      <c r="K475" s="159">
        <v>0</v>
      </c>
      <c r="L475" s="161">
        <v>0.5</v>
      </c>
      <c r="M475" s="159">
        <v>0</v>
      </c>
      <c r="N475" s="159">
        <v>0</v>
      </c>
      <c r="O475" s="159">
        <v>0</v>
      </c>
      <c r="P475" s="159">
        <v>0</v>
      </c>
      <c r="Q475" s="159">
        <v>0</v>
      </c>
      <c r="R475" s="383">
        <v>0</v>
      </c>
      <c r="S475" s="346"/>
    </row>
    <row r="476" spans="7:19" x14ac:dyDescent="0.25">
      <c r="G476" s="350"/>
      <c r="H476" s="396">
        <v>0</v>
      </c>
      <c r="I476" s="159">
        <v>0</v>
      </c>
      <c r="J476" s="159">
        <v>0</v>
      </c>
      <c r="K476" s="159">
        <v>0</v>
      </c>
      <c r="L476" s="159">
        <v>0</v>
      </c>
      <c r="M476" s="161">
        <v>0.49999999999999994</v>
      </c>
      <c r="N476" s="159">
        <v>0</v>
      </c>
      <c r="O476" s="159">
        <v>0</v>
      </c>
      <c r="P476" s="159">
        <v>0</v>
      </c>
      <c r="Q476" s="159">
        <v>0</v>
      </c>
      <c r="R476" s="383">
        <v>0</v>
      </c>
      <c r="S476" s="346"/>
    </row>
    <row r="477" spans="7:19" x14ac:dyDescent="0.25">
      <c r="G477" s="350"/>
      <c r="H477" s="396">
        <v>0</v>
      </c>
      <c r="I477" s="159">
        <v>0</v>
      </c>
      <c r="J477" s="159">
        <v>0</v>
      </c>
      <c r="K477" s="159">
        <v>0</v>
      </c>
      <c r="L477" s="159">
        <v>0</v>
      </c>
      <c r="M477" s="159">
        <v>0</v>
      </c>
      <c r="N477" s="161">
        <v>0.5</v>
      </c>
      <c r="O477" s="159">
        <v>0</v>
      </c>
      <c r="P477" s="159">
        <v>0</v>
      </c>
      <c r="Q477" s="159">
        <v>0</v>
      </c>
      <c r="R477" s="383">
        <v>0</v>
      </c>
      <c r="S477" s="346"/>
    </row>
    <row r="478" spans="7:19" x14ac:dyDescent="0.25">
      <c r="G478" s="347"/>
      <c r="H478" s="396">
        <v>0</v>
      </c>
      <c r="I478" s="159">
        <v>0</v>
      </c>
      <c r="J478" s="159">
        <v>0</v>
      </c>
      <c r="K478" s="159">
        <v>0</v>
      </c>
      <c r="L478" s="159">
        <v>0</v>
      </c>
      <c r="M478" s="159">
        <v>0</v>
      </c>
      <c r="N478" s="159">
        <v>0</v>
      </c>
      <c r="O478" s="161">
        <v>0.5</v>
      </c>
      <c r="P478" s="159">
        <v>0</v>
      </c>
      <c r="Q478" s="159">
        <v>0</v>
      </c>
      <c r="R478" s="383">
        <v>0</v>
      </c>
      <c r="S478" s="346"/>
    </row>
    <row r="479" spans="7:19" x14ac:dyDescent="0.25">
      <c r="G479" s="347"/>
      <c r="H479" s="396">
        <v>0</v>
      </c>
      <c r="I479" s="159">
        <v>0</v>
      </c>
      <c r="J479" s="159">
        <v>0</v>
      </c>
      <c r="K479" s="159">
        <v>0</v>
      </c>
      <c r="L479" s="159">
        <v>0</v>
      </c>
      <c r="M479" s="159">
        <v>0</v>
      </c>
      <c r="N479" s="159">
        <v>0</v>
      </c>
      <c r="O479" s="159">
        <v>0</v>
      </c>
      <c r="P479" s="161">
        <v>0.5</v>
      </c>
      <c r="Q479" s="159">
        <v>0</v>
      </c>
      <c r="R479" s="383">
        <v>0</v>
      </c>
      <c r="S479" s="346"/>
    </row>
    <row r="480" spans="7:19" x14ac:dyDescent="0.25">
      <c r="G480" s="347"/>
      <c r="H480" s="396">
        <v>0</v>
      </c>
      <c r="I480" s="159">
        <v>0</v>
      </c>
      <c r="J480" s="159">
        <v>0</v>
      </c>
      <c r="K480" s="159">
        <v>0</v>
      </c>
      <c r="L480" s="159">
        <v>0</v>
      </c>
      <c r="M480" s="159">
        <v>0</v>
      </c>
      <c r="N480" s="159">
        <v>0</v>
      </c>
      <c r="O480" s="159">
        <v>0</v>
      </c>
      <c r="P480" s="159">
        <v>0</v>
      </c>
      <c r="Q480" s="161">
        <v>0.5</v>
      </c>
      <c r="R480" s="383">
        <v>0</v>
      </c>
      <c r="S480" s="346"/>
    </row>
    <row r="481" spans="7:19" x14ac:dyDescent="0.25">
      <c r="G481" s="347"/>
      <c r="H481" s="397">
        <v>0</v>
      </c>
      <c r="I481" s="398">
        <v>0</v>
      </c>
      <c r="J481" s="398">
        <v>0</v>
      </c>
      <c r="K481" s="398">
        <v>0</v>
      </c>
      <c r="L481" s="398">
        <v>0</v>
      </c>
      <c r="M481" s="398">
        <v>0</v>
      </c>
      <c r="N481" s="398">
        <v>0</v>
      </c>
      <c r="O481" s="398">
        <v>0</v>
      </c>
      <c r="P481" s="398">
        <v>0</v>
      </c>
      <c r="Q481" s="398">
        <v>0</v>
      </c>
      <c r="R481" s="412">
        <v>0.5</v>
      </c>
      <c r="S481" s="346"/>
    </row>
    <row r="482" spans="7:19" x14ac:dyDescent="0.25">
      <c r="G482" s="347"/>
      <c r="H482" s="158"/>
      <c r="I482" s="158"/>
      <c r="J482" s="158"/>
      <c r="K482" s="158"/>
      <c r="L482" s="158"/>
      <c r="M482" s="158"/>
      <c r="N482" s="158"/>
      <c r="O482" s="158"/>
      <c r="P482" s="158"/>
      <c r="Q482" s="158"/>
      <c r="R482" s="158"/>
      <c r="S482" s="346"/>
    </row>
    <row r="483" spans="7:19" x14ac:dyDescent="0.25">
      <c r="G483" s="347"/>
      <c r="H483" s="158"/>
      <c r="I483" s="158"/>
      <c r="J483" s="158"/>
      <c r="K483" s="158"/>
      <c r="L483" s="158"/>
      <c r="M483" s="158"/>
      <c r="N483" s="158"/>
      <c r="O483" s="158"/>
      <c r="P483" s="158"/>
      <c r="Q483" s="158"/>
      <c r="R483" s="158"/>
      <c r="S483" s="346"/>
    </row>
    <row r="484" spans="7:19" x14ac:dyDescent="0.25">
      <c r="G484" s="347"/>
      <c r="H484" s="411">
        <f t="array" ref="H484:R494">H343:R353-H471:R481</f>
        <v>0.5</v>
      </c>
      <c r="I484" s="390">
        <v>0</v>
      </c>
      <c r="J484" s="390">
        <v>0</v>
      </c>
      <c r="K484" s="390">
        <v>0</v>
      </c>
      <c r="L484" s="390">
        <v>0</v>
      </c>
      <c r="M484" s="390">
        <v>0</v>
      </c>
      <c r="N484" s="390">
        <v>0</v>
      </c>
      <c r="O484" s="390">
        <v>0</v>
      </c>
      <c r="P484" s="390">
        <v>0</v>
      </c>
      <c r="Q484" s="390">
        <v>0</v>
      </c>
      <c r="R484" s="391">
        <v>0</v>
      </c>
      <c r="S484" s="346"/>
    </row>
    <row r="485" spans="7:19" ht="15.75" x14ac:dyDescent="0.3">
      <c r="G485" s="447" t="s">
        <v>248</v>
      </c>
      <c r="H485" s="396">
        <v>0</v>
      </c>
      <c r="I485" s="161">
        <v>0.5</v>
      </c>
      <c r="J485" s="159">
        <v>0</v>
      </c>
      <c r="K485" s="159">
        <v>0</v>
      </c>
      <c r="L485" s="159">
        <v>0</v>
      </c>
      <c r="M485" s="159">
        <v>0</v>
      </c>
      <c r="N485" s="159">
        <v>0</v>
      </c>
      <c r="O485" s="159">
        <v>0</v>
      </c>
      <c r="P485" s="159">
        <v>0</v>
      </c>
      <c r="Q485" s="159">
        <v>0</v>
      </c>
      <c r="R485" s="383">
        <v>0</v>
      </c>
      <c r="S485" s="346"/>
    </row>
    <row r="486" spans="7:19" x14ac:dyDescent="0.25">
      <c r="G486" s="347"/>
      <c r="H486" s="396">
        <v>0</v>
      </c>
      <c r="I486" s="159">
        <v>0</v>
      </c>
      <c r="J486" s="161">
        <v>0.5</v>
      </c>
      <c r="K486" s="159">
        <v>0</v>
      </c>
      <c r="L486" s="159">
        <v>0</v>
      </c>
      <c r="M486" s="159">
        <v>0</v>
      </c>
      <c r="N486" s="159">
        <v>0</v>
      </c>
      <c r="O486" s="159">
        <v>0</v>
      </c>
      <c r="P486" s="159">
        <v>0</v>
      </c>
      <c r="Q486" s="159">
        <v>0</v>
      </c>
      <c r="R486" s="383">
        <v>0</v>
      </c>
      <c r="S486" s="346"/>
    </row>
    <row r="487" spans="7:19" x14ac:dyDescent="0.25">
      <c r="G487" s="347"/>
      <c r="H487" s="396">
        <v>0</v>
      </c>
      <c r="I487" s="159">
        <v>0</v>
      </c>
      <c r="J487" s="159">
        <v>0</v>
      </c>
      <c r="K487" s="161">
        <v>0.5</v>
      </c>
      <c r="L487" s="159">
        <v>0</v>
      </c>
      <c r="M487" s="159">
        <v>0</v>
      </c>
      <c r="N487" s="159">
        <v>0</v>
      </c>
      <c r="O487" s="159">
        <v>0</v>
      </c>
      <c r="P487" s="159">
        <v>0</v>
      </c>
      <c r="Q487" s="159">
        <v>0</v>
      </c>
      <c r="R487" s="383">
        <v>0</v>
      </c>
      <c r="S487" s="346"/>
    </row>
    <row r="488" spans="7:19" x14ac:dyDescent="0.25">
      <c r="G488" s="347"/>
      <c r="H488" s="396">
        <v>0</v>
      </c>
      <c r="I488" s="159">
        <v>0</v>
      </c>
      <c r="J488" s="159">
        <v>0</v>
      </c>
      <c r="K488" s="159">
        <v>0</v>
      </c>
      <c r="L488" s="161">
        <v>0.5</v>
      </c>
      <c r="M488" s="159">
        <v>0</v>
      </c>
      <c r="N488" s="159">
        <v>0</v>
      </c>
      <c r="O488" s="159">
        <v>0</v>
      </c>
      <c r="P488" s="159">
        <v>0</v>
      </c>
      <c r="Q488" s="159">
        <v>0</v>
      </c>
      <c r="R488" s="383">
        <v>0</v>
      </c>
      <c r="S488" s="346"/>
    </row>
    <row r="489" spans="7:19" x14ac:dyDescent="0.25">
      <c r="G489" s="347"/>
      <c r="H489" s="396">
        <v>0</v>
      </c>
      <c r="I489" s="159">
        <v>0</v>
      </c>
      <c r="J489" s="159">
        <v>0</v>
      </c>
      <c r="K489" s="159">
        <v>0</v>
      </c>
      <c r="L489" s="159">
        <v>0</v>
      </c>
      <c r="M489" s="161">
        <v>0.5</v>
      </c>
      <c r="N489" s="159">
        <v>0</v>
      </c>
      <c r="O489" s="159">
        <v>0</v>
      </c>
      <c r="P489" s="159">
        <v>0</v>
      </c>
      <c r="Q489" s="159">
        <v>0</v>
      </c>
      <c r="R489" s="383">
        <v>0</v>
      </c>
      <c r="S489" s="346"/>
    </row>
    <row r="490" spans="7:19" x14ac:dyDescent="0.25">
      <c r="G490" s="347"/>
      <c r="H490" s="396">
        <v>0</v>
      </c>
      <c r="I490" s="159">
        <v>0</v>
      </c>
      <c r="J490" s="159">
        <v>0</v>
      </c>
      <c r="K490" s="159">
        <v>0</v>
      </c>
      <c r="L490" s="159">
        <v>0</v>
      </c>
      <c r="M490" s="159">
        <v>0</v>
      </c>
      <c r="N490" s="161">
        <v>0.5</v>
      </c>
      <c r="O490" s="159">
        <v>0</v>
      </c>
      <c r="P490" s="159">
        <v>0</v>
      </c>
      <c r="Q490" s="159">
        <v>0</v>
      </c>
      <c r="R490" s="383">
        <v>0</v>
      </c>
      <c r="S490" s="346"/>
    </row>
    <row r="491" spans="7:19" x14ac:dyDescent="0.25">
      <c r="G491" s="347"/>
      <c r="H491" s="396">
        <v>0</v>
      </c>
      <c r="I491" s="159">
        <v>0</v>
      </c>
      <c r="J491" s="159">
        <v>0</v>
      </c>
      <c r="K491" s="159">
        <v>0</v>
      </c>
      <c r="L491" s="159">
        <v>0</v>
      </c>
      <c r="M491" s="159">
        <v>0</v>
      </c>
      <c r="N491" s="159">
        <v>0</v>
      </c>
      <c r="O491" s="161">
        <v>0.5</v>
      </c>
      <c r="P491" s="159">
        <v>0</v>
      </c>
      <c r="Q491" s="159">
        <v>0</v>
      </c>
      <c r="R491" s="383">
        <v>0</v>
      </c>
      <c r="S491" s="346"/>
    </row>
    <row r="492" spans="7:19" x14ac:dyDescent="0.25">
      <c r="G492" s="347"/>
      <c r="H492" s="396">
        <v>0</v>
      </c>
      <c r="I492" s="159">
        <v>0</v>
      </c>
      <c r="J492" s="159">
        <v>0</v>
      </c>
      <c r="K492" s="159">
        <v>0</v>
      </c>
      <c r="L492" s="159">
        <v>0</v>
      </c>
      <c r="M492" s="159">
        <v>0</v>
      </c>
      <c r="N492" s="159">
        <v>0</v>
      </c>
      <c r="O492" s="159">
        <v>0</v>
      </c>
      <c r="P492" s="161">
        <v>0.5</v>
      </c>
      <c r="Q492" s="159">
        <v>0</v>
      </c>
      <c r="R492" s="383">
        <v>0</v>
      </c>
      <c r="S492" s="346"/>
    </row>
    <row r="493" spans="7:19" x14ac:dyDescent="0.25">
      <c r="G493" s="347"/>
      <c r="H493" s="396">
        <v>0</v>
      </c>
      <c r="I493" s="159">
        <v>0</v>
      </c>
      <c r="J493" s="159">
        <v>0</v>
      </c>
      <c r="K493" s="159">
        <v>0</v>
      </c>
      <c r="L493" s="159">
        <v>0</v>
      </c>
      <c r="M493" s="159">
        <v>0</v>
      </c>
      <c r="N493" s="159">
        <v>0</v>
      </c>
      <c r="O493" s="159">
        <v>0</v>
      </c>
      <c r="P493" s="159">
        <v>0</v>
      </c>
      <c r="Q493" s="161">
        <v>0.5</v>
      </c>
      <c r="R493" s="383">
        <v>0</v>
      </c>
      <c r="S493" s="346"/>
    </row>
    <row r="494" spans="7:19" x14ac:dyDescent="0.25">
      <c r="G494" s="347"/>
      <c r="H494" s="397">
        <v>0</v>
      </c>
      <c r="I494" s="398">
        <v>0</v>
      </c>
      <c r="J494" s="398">
        <v>0</v>
      </c>
      <c r="K494" s="398">
        <v>0</v>
      </c>
      <c r="L494" s="398">
        <v>0</v>
      </c>
      <c r="M494" s="398">
        <v>0</v>
      </c>
      <c r="N494" s="398">
        <v>0</v>
      </c>
      <c r="O494" s="398">
        <v>0</v>
      </c>
      <c r="P494" s="398">
        <v>0</v>
      </c>
      <c r="Q494" s="398">
        <v>0</v>
      </c>
      <c r="R494" s="412">
        <v>0.5</v>
      </c>
      <c r="S494" s="346"/>
    </row>
    <row r="495" spans="7:19" x14ac:dyDescent="0.25">
      <c r="G495" s="347"/>
      <c r="H495" s="158"/>
      <c r="I495" s="158"/>
      <c r="J495" s="158"/>
      <c r="K495" s="158"/>
      <c r="L495" s="158"/>
      <c r="M495" s="158"/>
      <c r="N495" s="158"/>
      <c r="O495" s="158"/>
      <c r="P495" s="158"/>
      <c r="Q495" s="158"/>
      <c r="R495" s="158"/>
      <c r="S495" s="346"/>
    </row>
    <row r="496" spans="7:19" x14ac:dyDescent="0.25">
      <c r="G496" s="347"/>
      <c r="H496" s="158"/>
      <c r="I496" s="158"/>
      <c r="J496" s="158"/>
      <c r="K496" s="158"/>
      <c r="L496" s="158"/>
      <c r="M496" s="158"/>
      <c r="N496" s="158"/>
      <c r="O496" s="158"/>
      <c r="P496" s="158"/>
      <c r="Q496" s="158"/>
      <c r="R496" s="158"/>
      <c r="S496" s="346"/>
    </row>
    <row r="497" spans="7:19" x14ac:dyDescent="0.25">
      <c r="G497" s="347"/>
      <c r="H497" s="404">
        <f t="array" ref="H497:H507">+MMULT(H484:R494,N317:N327)</f>
        <v>5.2376394833773803E-3</v>
      </c>
      <c r="I497" s="158"/>
      <c r="J497" s="158"/>
      <c r="K497" s="404">
        <f t="array" ref="K497:K507">+MMULT(H317:H327,Q318)</f>
        <v>-339.29610096713299</v>
      </c>
      <c r="L497" s="158"/>
      <c r="M497" s="158"/>
      <c r="N497" s="419">
        <f t="array" ref="N497:N507">+MMULT(H293:O303,K461:K468)</f>
        <v>336.45075732875779</v>
      </c>
      <c r="O497" s="158"/>
      <c r="P497" s="158"/>
      <c r="Q497" s="158"/>
      <c r="R497" s="158"/>
      <c r="S497" s="346"/>
    </row>
    <row r="498" spans="7:19" ht="15.75" x14ac:dyDescent="0.3">
      <c r="G498" s="447" t="s">
        <v>249</v>
      </c>
      <c r="H498" s="405">
        <v>3.7511875380423151E-3</v>
      </c>
      <c r="I498" s="158"/>
      <c r="J498" s="449" t="s">
        <v>239</v>
      </c>
      <c r="K498" s="405">
        <v>0</v>
      </c>
      <c r="L498" s="158"/>
      <c r="M498" s="449" t="s">
        <v>250</v>
      </c>
      <c r="N498" s="420">
        <v>-1.174188953978387</v>
      </c>
      <c r="O498" s="158"/>
      <c r="P498" s="158"/>
      <c r="Q498" s="158"/>
      <c r="R498" s="158"/>
      <c r="S498" s="346"/>
    </row>
    <row r="499" spans="7:19" x14ac:dyDescent="0.25">
      <c r="G499" s="347"/>
      <c r="H499" s="405">
        <v>1.7304000466838642E-3</v>
      </c>
      <c r="I499" s="158"/>
      <c r="J499" s="158"/>
      <c r="K499" s="405">
        <v>0</v>
      </c>
      <c r="L499" s="158"/>
      <c r="M499" s="158"/>
      <c r="N499" s="420">
        <v>-0.19804166970834558</v>
      </c>
      <c r="O499" s="158"/>
      <c r="P499" s="158"/>
      <c r="Q499" s="158"/>
      <c r="R499" s="158"/>
      <c r="S499" s="346"/>
    </row>
    <row r="500" spans="7:19" x14ac:dyDescent="0.25">
      <c r="G500" s="347"/>
      <c r="H500" s="405">
        <v>7.7949776076744121E-4</v>
      </c>
      <c r="I500" s="158"/>
      <c r="J500" s="158"/>
      <c r="K500" s="405">
        <v>0</v>
      </c>
      <c r="L500" s="158"/>
      <c r="M500" s="158"/>
      <c r="N500" s="420">
        <v>-0.12136467330219602</v>
      </c>
      <c r="O500" s="158"/>
      <c r="P500" s="158"/>
      <c r="Q500" s="158"/>
      <c r="R500" s="158"/>
      <c r="S500" s="346"/>
    </row>
    <row r="501" spans="7:19" x14ac:dyDescent="0.25">
      <c r="G501" s="347"/>
      <c r="H501" s="405">
        <v>1.9500127328904882E-4</v>
      </c>
      <c r="I501" s="158"/>
      <c r="J501" s="158"/>
      <c r="K501" s="405">
        <v>0</v>
      </c>
      <c r="L501" s="158"/>
      <c r="M501" s="158"/>
      <c r="N501" s="420">
        <v>0.29395568495510815</v>
      </c>
      <c r="O501" s="158"/>
      <c r="P501" s="158"/>
      <c r="Q501" s="158"/>
      <c r="R501" s="158"/>
      <c r="S501" s="346"/>
    </row>
    <row r="502" spans="7:19" x14ac:dyDescent="0.25">
      <c r="G502" s="347"/>
      <c r="H502" s="405">
        <v>7.1590879795061185E-4</v>
      </c>
      <c r="I502" s="158"/>
      <c r="J502" s="158"/>
      <c r="K502" s="405">
        <v>0</v>
      </c>
      <c r="L502" s="158"/>
      <c r="M502" s="158"/>
      <c r="N502" s="420">
        <v>0.26905200373215621</v>
      </c>
      <c r="O502" s="158"/>
      <c r="P502" s="158"/>
      <c r="Q502" s="158"/>
      <c r="R502" s="158"/>
      <c r="S502" s="346"/>
    </row>
    <row r="503" spans="7:19" x14ac:dyDescent="0.25">
      <c r="G503" s="347"/>
      <c r="H503" s="405">
        <v>3.2326421038432213E-4</v>
      </c>
      <c r="I503" s="158"/>
      <c r="J503" s="158"/>
      <c r="K503" s="405">
        <v>0</v>
      </c>
      <c r="L503" s="158"/>
      <c r="M503" s="158"/>
      <c r="N503" s="420">
        <v>0.20561615077872375</v>
      </c>
      <c r="O503" s="158"/>
      <c r="P503" s="158"/>
      <c r="Q503" s="158"/>
      <c r="R503" s="158"/>
      <c r="S503" s="346"/>
    </row>
    <row r="504" spans="7:19" x14ac:dyDescent="0.25">
      <c r="G504" s="347"/>
      <c r="H504" s="405">
        <v>5.8203862884286103E-5</v>
      </c>
      <c r="I504" s="158"/>
      <c r="J504" s="158"/>
      <c r="K504" s="405">
        <v>0</v>
      </c>
      <c r="L504" s="158"/>
      <c r="M504" s="158"/>
      <c r="N504" s="420">
        <v>7.8950689926671203E-2</v>
      </c>
      <c r="O504" s="158"/>
      <c r="P504" s="158"/>
      <c r="Q504" s="158"/>
      <c r="R504" s="158"/>
      <c r="S504" s="346"/>
    </row>
    <row r="505" spans="7:19" x14ac:dyDescent="0.25">
      <c r="G505" s="347"/>
      <c r="H505" s="405">
        <v>1.570589614601371E-4</v>
      </c>
      <c r="I505" s="158"/>
      <c r="J505" s="158"/>
      <c r="K505" s="405">
        <v>0</v>
      </c>
      <c r="L505" s="158"/>
      <c r="M505" s="158"/>
      <c r="N505" s="420">
        <v>-2.545065805543345E-2</v>
      </c>
      <c r="O505" s="158"/>
      <c r="P505" s="158"/>
      <c r="Q505" s="158"/>
      <c r="R505" s="158"/>
      <c r="S505" s="346"/>
    </row>
    <row r="506" spans="7:19" x14ac:dyDescent="0.25">
      <c r="G506" s="347"/>
      <c r="H506" s="405">
        <v>3.0116624135640363E-3</v>
      </c>
      <c r="I506" s="158"/>
      <c r="J506" s="158"/>
      <c r="K506" s="405">
        <v>0</v>
      </c>
      <c r="L506" s="158"/>
      <c r="M506" s="158"/>
      <c r="N506" s="420">
        <v>-0.55361884443755116</v>
      </c>
      <c r="O506" s="158"/>
      <c r="P506" s="158"/>
      <c r="Q506" s="158"/>
      <c r="R506" s="158"/>
      <c r="S506" s="346"/>
    </row>
    <row r="507" spans="7:19" x14ac:dyDescent="0.25">
      <c r="G507" s="347"/>
      <c r="H507" s="24">
        <v>4.9231306794573241E-3</v>
      </c>
      <c r="I507" s="158"/>
      <c r="J507" s="158"/>
      <c r="K507" s="24">
        <v>-339.29610096713299</v>
      </c>
      <c r="L507" s="158"/>
      <c r="M507" s="158"/>
      <c r="N507" s="75">
        <v>335.80473656116152</v>
      </c>
      <c r="O507" s="158"/>
      <c r="P507" s="158"/>
      <c r="Q507" s="158"/>
      <c r="R507" s="158"/>
      <c r="S507" s="346"/>
    </row>
    <row r="508" spans="7:19" x14ac:dyDescent="0.25">
      <c r="G508" s="347"/>
      <c r="H508" s="158"/>
      <c r="I508" s="158"/>
      <c r="J508" s="158"/>
      <c r="K508" s="158"/>
      <c r="L508" s="158"/>
      <c r="M508" s="158"/>
      <c r="N508" s="158"/>
      <c r="O508" s="158"/>
      <c r="P508" s="158"/>
      <c r="Q508" s="158"/>
      <c r="R508" s="158"/>
      <c r="S508" s="346"/>
    </row>
    <row r="509" spans="7:19" x14ac:dyDescent="0.25">
      <c r="G509" s="347"/>
      <c r="H509" s="158"/>
      <c r="I509" s="158"/>
      <c r="J509" s="158"/>
      <c r="K509" s="158"/>
      <c r="L509" s="158"/>
      <c r="M509" s="158"/>
      <c r="N509" s="158"/>
      <c r="O509" s="158"/>
      <c r="P509" s="158"/>
      <c r="Q509" s="158"/>
      <c r="R509" s="158"/>
      <c r="S509" s="346"/>
    </row>
    <row r="510" spans="7:19" x14ac:dyDescent="0.25">
      <c r="G510" s="347"/>
      <c r="H510" s="419">
        <f t="array" ref="H510:H520">N497:N507+K497:K507</f>
        <v>-2.8453436383751978</v>
      </c>
      <c r="I510" s="158"/>
      <c r="J510" s="158"/>
      <c r="K510" s="158"/>
      <c r="L510" s="158"/>
      <c r="M510" s="158"/>
      <c r="N510" s="158"/>
      <c r="O510" s="158"/>
      <c r="P510" s="158"/>
      <c r="Q510" s="158"/>
      <c r="R510" s="158"/>
      <c r="S510" s="346"/>
    </row>
    <row r="511" spans="7:19" ht="15.75" x14ac:dyDescent="0.3">
      <c r="G511" s="447" t="s">
        <v>251</v>
      </c>
      <c r="H511" s="420">
        <v>-1.174188953978387</v>
      </c>
      <c r="I511" s="158"/>
      <c r="J511" s="158"/>
      <c r="K511" s="158"/>
      <c r="L511" s="158"/>
      <c r="M511" s="158"/>
      <c r="N511" s="158"/>
      <c r="O511" s="158"/>
      <c r="P511" s="158"/>
      <c r="Q511" s="158"/>
      <c r="R511" s="158"/>
      <c r="S511" s="346"/>
    </row>
    <row r="512" spans="7:19" x14ac:dyDescent="0.25">
      <c r="G512" s="347"/>
      <c r="H512" s="420">
        <v>-0.19804166970834558</v>
      </c>
      <c r="I512" s="158"/>
      <c r="J512" s="158"/>
      <c r="K512" s="158"/>
      <c r="L512" s="158"/>
      <c r="M512" s="158"/>
      <c r="N512" s="158"/>
      <c r="O512" s="158"/>
      <c r="P512" s="158"/>
      <c r="Q512" s="158"/>
      <c r="R512" s="158"/>
      <c r="S512" s="346"/>
    </row>
    <row r="513" spans="7:19" x14ac:dyDescent="0.25">
      <c r="G513" s="347"/>
      <c r="H513" s="420">
        <v>-0.12136467330219602</v>
      </c>
      <c r="I513" s="158"/>
      <c r="J513" s="158"/>
      <c r="K513" s="158"/>
      <c r="L513" s="158"/>
      <c r="M513" s="158"/>
      <c r="N513" s="158"/>
      <c r="O513" s="158"/>
      <c r="P513" s="158"/>
      <c r="Q513" s="158"/>
      <c r="R513" s="158"/>
      <c r="S513" s="346"/>
    </row>
    <row r="514" spans="7:19" x14ac:dyDescent="0.25">
      <c r="G514" s="347"/>
      <c r="H514" s="420">
        <v>0.29395568495510815</v>
      </c>
      <c r="I514" s="158"/>
      <c r="J514" s="158"/>
      <c r="K514" s="158"/>
      <c r="L514" s="158"/>
      <c r="M514" s="158"/>
      <c r="N514" s="158"/>
      <c r="O514" s="158"/>
      <c r="P514" s="158"/>
      <c r="Q514" s="158"/>
      <c r="R514" s="158"/>
      <c r="S514" s="346"/>
    </row>
    <row r="515" spans="7:19" x14ac:dyDescent="0.25">
      <c r="G515" s="347"/>
      <c r="H515" s="420">
        <v>0.26905200373215621</v>
      </c>
      <c r="I515" s="158"/>
      <c r="J515" s="158"/>
      <c r="K515" s="158"/>
      <c r="L515" s="158"/>
      <c r="M515" s="158"/>
      <c r="N515" s="158"/>
      <c r="O515" s="158"/>
      <c r="P515" s="158"/>
      <c r="Q515" s="158"/>
      <c r="R515" s="158"/>
      <c r="S515" s="346"/>
    </row>
    <row r="516" spans="7:19" x14ac:dyDescent="0.25">
      <c r="G516" s="347"/>
      <c r="H516" s="420">
        <v>0.20561615077872375</v>
      </c>
      <c r="I516" s="158"/>
      <c r="J516" s="158"/>
      <c r="K516" s="158"/>
      <c r="L516" s="158"/>
      <c r="M516" s="158"/>
      <c r="N516" s="158"/>
      <c r="O516" s="158"/>
      <c r="P516" s="158"/>
      <c r="Q516" s="158"/>
      <c r="R516" s="158"/>
      <c r="S516" s="346"/>
    </row>
    <row r="517" spans="7:19" x14ac:dyDescent="0.25">
      <c r="G517" s="347"/>
      <c r="H517" s="420">
        <v>7.8950689926671203E-2</v>
      </c>
      <c r="I517" s="158"/>
      <c r="J517" s="158"/>
      <c r="K517" s="158"/>
      <c r="L517" s="158"/>
      <c r="M517" s="158"/>
      <c r="N517" s="158"/>
      <c r="O517" s="158"/>
      <c r="P517" s="158"/>
      <c r="Q517" s="158"/>
      <c r="R517" s="158"/>
      <c r="S517" s="346"/>
    </row>
    <row r="518" spans="7:19" x14ac:dyDescent="0.25">
      <c r="G518" s="347"/>
      <c r="H518" s="420">
        <v>-2.545065805543345E-2</v>
      </c>
      <c r="I518" s="158"/>
      <c r="J518" s="158"/>
      <c r="K518" s="158"/>
      <c r="L518" s="158"/>
      <c r="M518" s="158"/>
      <c r="N518" s="158"/>
      <c r="O518" s="158"/>
      <c r="P518" s="158"/>
      <c r="Q518" s="158"/>
      <c r="R518" s="158"/>
      <c r="S518" s="346"/>
    </row>
    <row r="519" spans="7:19" x14ac:dyDescent="0.25">
      <c r="G519" s="347"/>
      <c r="H519" s="420">
        <v>-0.55361884443755116</v>
      </c>
      <c r="I519" s="158"/>
      <c r="J519" s="158"/>
      <c r="K519" s="158"/>
      <c r="L519" s="158"/>
      <c r="M519" s="158"/>
      <c r="N519" s="158"/>
      <c r="O519" s="158"/>
      <c r="P519" s="158"/>
      <c r="Q519" s="158"/>
      <c r="R519" s="158"/>
      <c r="S519" s="346"/>
    </row>
    <row r="520" spans="7:19" x14ac:dyDescent="0.25">
      <c r="G520" s="347"/>
      <c r="H520" s="75">
        <v>-3.491364405971467</v>
      </c>
      <c r="I520" s="158"/>
      <c r="J520" s="158"/>
      <c r="K520" s="158"/>
      <c r="L520" s="158"/>
      <c r="M520" s="158"/>
      <c r="N520" s="158"/>
      <c r="O520" s="158"/>
      <c r="P520" s="158"/>
      <c r="Q520" s="158"/>
      <c r="R520" s="158"/>
      <c r="S520" s="346"/>
    </row>
    <row r="521" spans="7:19" x14ac:dyDescent="0.25">
      <c r="G521" s="347"/>
      <c r="H521" s="158"/>
      <c r="I521" s="158"/>
      <c r="J521" s="158"/>
      <c r="K521" s="158"/>
      <c r="L521" s="158"/>
      <c r="M521" s="158"/>
      <c r="N521" s="158"/>
      <c r="O521" s="158"/>
      <c r="P521" s="158"/>
      <c r="Q521" s="158"/>
      <c r="R521" s="158"/>
      <c r="S521" s="346"/>
    </row>
    <row r="522" spans="7:19" ht="15.75" thickBot="1" x14ac:dyDescent="0.3">
      <c r="G522" s="347"/>
      <c r="H522" s="158"/>
      <c r="I522" s="158"/>
      <c r="J522" s="158"/>
      <c r="K522" s="158"/>
      <c r="L522" s="158"/>
      <c r="M522" s="158"/>
      <c r="N522" s="158"/>
      <c r="O522" s="158"/>
      <c r="P522" s="158"/>
      <c r="Q522" s="158"/>
      <c r="R522" s="158"/>
      <c r="S522" s="346"/>
    </row>
    <row r="523" spans="7:19" ht="15.75" x14ac:dyDescent="0.3">
      <c r="G523" s="347"/>
      <c r="H523" s="419">
        <f t="array" ref="H523:H533">+MMULT(H382:R392,H510:H520)</f>
        <v>-4.8933242300168338E-3</v>
      </c>
      <c r="I523" s="158"/>
      <c r="J523" s="428" t="s">
        <v>253</v>
      </c>
      <c r="K523" s="429">
        <f t="array" ref="K523:K533">H497:H507-H523:H533</f>
        <v>1.0130963713394215E-2</v>
      </c>
      <c r="L523" s="158"/>
      <c r="M523" s="158"/>
      <c r="N523" s="158"/>
      <c r="O523" s="158"/>
      <c r="P523" s="158"/>
      <c r="Q523" s="158"/>
      <c r="R523" s="158"/>
      <c r="S523" s="346"/>
    </row>
    <row r="524" spans="7:19" ht="15.75" x14ac:dyDescent="0.3">
      <c r="G524" s="447" t="s">
        <v>252</v>
      </c>
      <c r="H524" s="420">
        <v>-3.4068722846832041E-3</v>
      </c>
      <c r="I524" s="158"/>
      <c r="J524" s="430" t="s">
        <v>254</v>
      </c>
      <c r="K524" s="431">
        <v>7.1580598227255193E-3</v>
      </c>
      <c r="L524" s="158"/>
      <c r="M524" s="158"/>
      <c r="N524" s="158"/>
      <c r="O524" s="158"/>
      <c r="P524" s="158"/>
      <c r="Q524" s="158"/>
      <c r="R524" s="158"/>
      <c r="S524" s="346"/>
    </row>
    <row r="525" spans="7:19" ht="15.75" x14ac:dyDescent="0.3">
      <c r="G525" s="347"/>
      <c r="H525" s="420">
        <v>-1.0655379866654768E-3</v>
      </c>
      <c r="I525" s="158"/>
      <c r="J525" s="430" t="s">
        <v>255</v>
      </c>
      <c r="K525" s="431">
        <v>2.7959380333493411E-3</v>
      </c>
      <c r="L525" s="158"/>
      <c r="M525" s="158"/>
      <c r="N525" s="158"/>
      <c r="O525" s="158"/>
      <c r="P525" s="158"/>
      <c r="Q525" s="158"/>
      <c r="R525" s="158"/>
      <c r="S525" s="346"/>
    </row>
    <row r="526" spans="7:19" ht="15.75" x14ac:dyDescent="0.3">
      <c r="G526" s="347"/>
      <c r="H526" s="420">
        <v>-1.146357007495076E-4</v>
      </c>
      <c r="I526" s="158"/>
      <c r="J526" s="430" t="s">
        <v>256</v>
      </c>
      <c r="K526" s="431">
        <v>8.9413346151694887E-4</v>
      </c>
      <c r="L526" s="158"/>
      <c r="M526" s="158"/>
      <c r="N526" s="158"/>
      <c r="O526" s="158"/>
      <c r="P526" s="158"/>
      <c r="Q526" s="158"/>
      <c r="R526" s="158"/>
      <c r="S526" s="346"/>
    </row>
    <row r="527" spans="7:19" ht="15.75" x14ac:dyDescent="0.3">
      <c r="G527" s="347"/>
      <c r="H527" s="420">
        <v>1.2498658798844394E-3</v>
      </c>
      <c r="I527" s="158"/>
      <c r="J527" s="430" t="s">
        <v>257</v>
      </c>
      <c r="K527" s="431">
        <v>-1.0548646065953906E-3</v>
      </c>
      <c r="L527" s="158"/>
      <c r="M527" s="158"/>
      <c r="N527" s="158"/>
      <c r="O527" s="158"/>
      <c r="P527" s="158"/>
      <c r="Q527" s="158"/>
      <c r="R527" s="158"/>
      <c r="S527" s="346"/>
    </row>
    <row r="528" spans="7:19" ht="15.75" x14ac:dyDescent="0.3">
      <c r="G528" s="347"/>
      <c r="H528" s="420">
        <v>1.5909407507878781E-4</v>
      </c>
      <c r="I528" s="158"/>
      <c r="J528" s="430" t="s">
        <v>258</v>
      </c>
      <c r="K528" s="431">
        <v>5.5681472287182402E-4</v>
      </c>
      <c r="L528" s="158"/>
      <c r="M528" s="158"/>
      <c r="N528" s="158"/>
      <c r="O528" s="158"/>
      <c r="P528" s="158"/>
      <c r="Q528" s="158"/>
      <c r="R528" s="158"/>
      <c r="S528" s="346"/>
    </row>
    <row r="529" spans="7:19" ht="15.75" x14ac:dyDescent="0.3">
      <c r="G529" s="347"/>
      <c r="H529" s="420">
        <v>5.5173866264525602E-4</v>
      </c>
      <c r="I529" s="158"/>
      <c r="J529" s="430" t="s">
        <v>259</v>
      </c>
      <c r="K529" s="431">
        <v>-2.2847445226093388E-4</v>
      </c>
      <c r="L529" s="158"/>
      <c r="M529" s="158"/>
      <c r="N529" s="158"/>
      <c r="O529" s="158"/>
      <c r="P529" s="158"/>
      <c r="Q529" s="158"/>
      <c r="R529" s="158"/>
      <c r="S529" s="346"/>
    </row>
    <row r="530" spans="7:19" ht="15.75" x14ac:dyDescent="0.3">
      <c r="G530" s="347"/>
      <c r="H530" s="420">
        <v>1.0496144616822549E-3</v>
      </c>
      <c r="I530" s="158"/>
      <c r="J530" s="430" t="s">
        <v>260</v>
      </c>
      <c r="K530" s="431">
        <v>-9.9141059879796875E-4</v>
      </c>
      <c r="L530" s="158"/>
      <c r="M530" s="158"/>
      <c r="N530" s="158"/>
      <c r="O530" s="158"/>
      <c r="P530" s="158"/>
      <c r="Q530" s="158"/>
      <c r="R530" s="158"/>
      <c r="S530" s="346"/>
    </row>
    <row r="531" spans="7:19" ht="15.75" x14ac:dyDescent="0.3">
      <c r="G531" s="347"/>
      <c r="H531" s="420">
        <v>-4.7760576811814313E-4</v>
      </c>
      <c r="I531" s="158"/>
      <c r="J531" s="430" t="s">
        <v>261</v>
      </c>
      <c r="K531" s="431">
        <v>6.3466472957828023E-4</v>
      </c>
      <c r="L531" s="158"/>
      <c r="M531" s="158"/>
      <c r="N531" s="158"/>
      <c r="O531" s="158"/>
      <c r="P531" s="158"/>
      <c r="Q531" s="158"/>
      <c r="R531" s="158"/>
      <c r="S531" s="346"/>
    </row>
    <row r="532" spans="7:19" ht="15.75" x14ac:dyDescent="0.3">
      <c r="G532" s="347"/>
      <c r="H532" s="420">
        <v>-2.4809747938933039E-3</v>
      </c>
      <c r="I532" s="158"/>
      <c r="J532" s="430" t="s">
        <v>262</v>
      </c>
      <c r="K532" s="431">
        <v>5.4926372074573402E-3</v>
      </c>
      <c r="L532" s="158"/>
      <c r="M532" s="158"/>
      <c r="N532" s="158"/>
      <c r="O532" s="158"/>
      <c r="P532" s="158"/>
      <c r="Q532" s="158"/>
      <c r="R532" s="158"/>
      <c r="S532" s="346"/>
    </row>
    <row r="533" spans="7:19" ht="16.5" thickBot="1" x14ac:dyDescent="0.35">
      <c r="G533" s="355"/>
      <c r="H533" s="451">
        <v>-5.2674459328146839E-3</v>
      </c>
      <c r="I533" s="356"/>
      <c r="J533" s="452" t="s">
        <v>263</v>
      </c>
      <c r="K533" s="453">
        <v>1.0190576612272007E-2</v>
      </c>
      <c r="L533" s="356"/>
      <c r="M533" s="356"/>
      <c r="N533" s="356"/>
      <c r="O533" s="356"/>
      <c r="P533" s="356"/>
      <c r="Q533" s="356"/>
      <c r="R533" s="356"/>
      <c r="S533" s="454"/>
    </row>
    <row r="534" spans="7:19" ht="15.75" thickTop="1" x14ac:dyDescent="0.25"/>
    <row r="535" spans="7:19" ht="15.75" thickBot="1" x14ac:dyDescent="0.3"/>
    <row r="536" spans="7:19" ht="15.75" thickBot="1" x14ac:dyDescent="0.3">
      <c r="G536" s="432" t="e">
        <f>G278+1</f>
        <v>#REF!</v>
      </c>
    </row>
    <row r="537" spans="7:19" ht="16.5" thickTop="1" thickBot="1" x14ac:dyDescent="0.3">
      <c r="G537" s="433" t="s">
        <v>174</v>
      </c>
      <c r="H537" s="434" t="s">
        <v>175</v>
      </c>
      <c r="I537" s="434" t="s">
        <v>214</v>
      </c>
      <c r="J537" s="434" t="s">
        <v>215</v>
      </c>
      <c r="K537" s="434" t="s">
        <v>216</v>
      </c>
      <c r="L537" s="434" t="s">
        <v>217</v>
      </c>
      <c r="M537" s="434" t="s">
        <v>95</v>
      </c>
      <c r="N537" s="434" t="s">
        <v>157</v>
      </c>
      <c r="O537" s="434" t="s">
        <v>218</v>
      </c>
      <c r="P537" s="434" t="s">
        <v>219</v>
      </c>
      <c r="Q537" s="434" t="s">
        <v>220</v>
      </c>
      <c r="R537" s="434" t="s">
        <v>221</v>
      </c>
      <c r="S537" s="435" t="s">
        <v>222</v>
      </c>
    </row>
    <row r="538" spans="7:19" x14ac:dyDescent="0.25">
      <c r="G538" s="436" t="s">
        <v>178</v>
      </c>
      <c r="H538" s="93">
        <f>ABS(K523)</f>
        <v>1.0130963713394215E-2</v>
      </c>
      <c r="I538" s="12">
        <v>310.83</v>
      </c>
      <c r="J538" s="103">
        <f>110/1000</f>
        <v>0.11</v>
      </c>
      <c r="K538" s="24">
        <f>+PI()*J538^2/4</f>
        <v>9.5033177771091243E-3</v>
      </c>
      <c r="L538" s="379">
        <f>+ABS(H538)/K538</f>
        <v>1.0660449277826862</v>
      </c>
      <c r="M538" s="491">
        <v>1.752198133918044E-2</v>
      </c>
      <c r="N538" s="102">
        <f>+M538*(I538/J538)*(L538^2/(2*9.81))</f>
        <v>2.8679096809348836</v>
      </c>
      <c r="O538" s="76">
        <v>0</v>
      </c>
      <c r="P538" s="76">
        <f>+O538*(L538^2)/(2*9.81)</f>
        <v>0</v>
      </c>
      <c r="Q538" s="103">
        <f>+N538+P538</f>
        <v>2.8679096809348836</v>
      </c>
      <c r="R538" s="76">
        <f>+Q538/(ABS(H538)^2)</f>
        <v>27942.415761652657</v>
      </c>
      <c r="S538" s="437">
        <f>+R538*H538</f>
        <v>283.08360014587765</v>
      </c>
    </row>
    <row r="539" spans="7:19" x14ac:dyDescent="0.25">
      <c r="G539" s="438" t="s">
        <v>138</v>
      </c>
      <c r="H539" s="72">
        <f>ABS(K524)</f>
        <v>7.1580598227255193E-3</v>
      </c>
      <c r="I539" s="16">
        <v>240.22</v>
      </c>
      <c r="J539" s="104">
        <f>110/1000</f>
        <v>0.11</v>
      </c>
      <c r="K539" s="25">
        <f t="shared" ref="K539:K548" si="19">+PI()*J539^2/4</f>
        <v>9.5033177771091243E-3</v>
      </c>
      <c r="L539" s="372">
        <f>+ABS(H539)/K539</f>
        <v>0.75321692808876861</v>
      </c>
      <c r="M539" s="492">
        <v>1.882163582454557E-2</v>
      </c>
      <c r="N539" s="109">
        <f t="shared" ref="N539:N548" si="20">+M539*(I539/J539)*(L539^2/(2*9.81))</f>
        <v>1.1885432349885652</v>
      </c>
      <c r="O539" s="70">
        <v>0</v>
      </c>
      <c r="P539" s="70">
        <f t="shared" ref="P539:P548" si="21">+O539*(L539^2)/(2*9.81)</f>
        <v>0</v>
      </c>
      <c r="Q539" s="104">
        <f t="shared" ref="Q539:Q548" si="22">+N539+P539</f>
        <v>1.1885432349885652</v>
      </c>
      <c r="R539" s="70">
        <f>+Q539/(ABS(H539)^2)</f>
        <v>23196.60018934005</v>
      </c>
      <c r="S539" s="439">
        <f t="shared" ref="S539:S548" si="23">+R539*H539</f>
        <v>166.0426518391422</v>
      </c>
    </row>
    <row r="540" spans="7:19" x14ac:dyDescent="0.25">
      <c r="G540" s="438" t="s">
        <v>139</v>
      </c>
      <c r="H540" s="72">
        <f t="shared" ref="H540:H547" si="24">ABS(K525)</f>
        <v>2.7959380333493411E-3</v>
      </c>
      <c r="I540" s="16">
        <v>237.3</v>
      </c>
      <c r="J540" s="104">
        <f>110/1000</f>
        <v>0.11</v>
      </c>
      <c r="K540" s="25">
        <f t="shared" si="19"/>
        <v>9.5033177771091243E-3</v>
      </c>
      <c r="L540" s="372">
        <f t="shared" ref="L540:L548" si="25">+ABS(H540)/K540</f>
        <v>0.29420651807350756</v>
      </c>
      <c r="M540" s="492">
        <v>2.3162164896672461E-2</v>
      </c>
      <c r="N540" s="109">
        <f t="shared" si="20"/>
        <v>0.22043968385941309</v>
      </c>
      <c r="O540" s="70">
        <v>0</v>
      </c>
      <c r="P540" s="70">
        <f t="shared" si="21"/>
        <v>0</v>
      </c>
      <c r="Q540" s="104">
        <f t="shared" si="22"/>
        <v>0.22043968385941309</v>
      </c>
      <c r="R540" s="70">
        <f t="shared" ref="R540:R548" si="26">+Q540/(ABS(H540)^2)</f>
        <v>28199.064167470719</v>
      </c>
      <c r="S540" s="439">
        <f t="shared" si="23"/>
        <v>78.84283601068995</v>
      </c>
    </row>
    <row r="541" spans="7:19" x14ac:dyDescent="0.25">
      <c r="G541" s="438" t="s">
        <v>117</v>
      </c>
      <c r="H541" s="72">
        <f t="shared" si="24"/>
        <v>8.9413346151694887E-4</v>
      </c>
      <c r="I541" s="490">
        <v>401.35</v>
      </c>
      <c r="J541" s="104">
        <f>75/1000</f>
        <v>7.4999999999999997E-2</v>
      </c>
      <c r="K541" s="25">
        <f t="shared" si="19"/>
        <v>4.4178646691106467E-3</v>
      </c>
      <c r="L541" s="372">
        <f t="shared" si="25"/>
        <v>0.20239041448432268</v>
      </c>
      <c r="M541" s="492">
        <v>2.7830159982936451E-2</v>
      </c>
      <c r="N541" s="109">
        <f t="shared" si="20"/>
        <v>0.3109271051344985</v>
      </c>
      <c r="O541" s="70">
        <v>0</v>
      </c>
      <c r="P541" s="70">
        <f t="shared" si="21"/>
        <v>0</v>
      </c>
      <c r="Q541" s="104">
        <f t="shared" si="22"/>
        <v>0.3109271051344985</v>
      </c>
      <c r="R541" s="70">
        <f t="shared" si="26"/>
        <v>388914.27801941731</v>
      </c>
      <c r="S541" s="439">
        <f t="shared" si="23"/>
        <v>347.74126963886664</v>
      </c>
    </row>
    <row r="542" spans="7:19" x14ac:dyDescent="0.25">
      <c r="G542" s="438" t="s">
        <v>118</v>
      </c>
      <c r="H542" s="72">
        <f t="shared" si="24"/>
        <v>1.0548646065953906E-3</v>
      </c>
      <c r="I542" s="490">
        <v>249.85</v>
      </c>
      <c r="J542" s="104">
        <f>75/1000</f>
        <v>7.4999999999999997E-2</v>
      </c>
      <c r="K542" s="25">
        <f t="shared" si="19"/>
        <v>4.4178646691106467E-3</v>
      </c>
      <c r="L542" s="372">
        <f t="shared" si="25"/>
        <v>0.23877250337044476</v>
      </c>
      <c r="M542" s="492">
        <v>2.6705284257896377E-2</v>
      </c>
      <c r="N542" s="109">
        <f t="shared" si="20"/>
        <v>0.25851450614450827</v>
      </c>
      <c r="O542" s="70">
        <v>0</v>
      </c>
      <c r="P542" s="70">
        <f t="shared" si="21"/>
        <v>0</v>
      </c>
      <c r="Q542" s="104">
        <f t="shared" si="22"/>
        <v>0.25851450614450827</v>
      </c>
      <c r="R542" s="70">
        <f t="shared" si="26"/>
        <v>232322.60895136429</v>
      </c>
      <c r="S542" s="439">
        <f t="shared" si="23"/>
        <v>245.06889749469568</v>
      </c>
    </row>
    <row r="543" spans="7:19" x14ac:dyDescent="0.25">
      <c r="G543" s="438" t="s">
        <v>140</v>
      </c>
      <c r="H543" s="72">
        <f t="shared" si="24"/>
        <v>5.5681472287182402E-4</v>
      </c>
      <c r="I543" s="490">
        <v>298.01</v>
      </c>
      <c r="J543" s="104">
        <f>63/1000</f>
        <v>6.3E-2</v>
      </c>
      <c r="K543" s="25">
        <f t="shared" si="19"/>
        <v>3.1172453105244723E-3</v>
      </c>
      <c r="L543" s="372">
        <f t="shared" si="25"/>
        <v>0.17862396680553214</v>
      </c>
      <c r="M543" s="492">
        <v>3.005519245256464E-2</v>
      </c>
      <c r="N543" s="109">
        <f t="shared" si="20"/>
        <v>0.23120129256326946</v>
      </c>
      <c r="O543" s="70">
        <v>0</v>
      </c>
      <c r="P543" s="70">
        <f t="shared" si="21"/>
        <v>0</v>
      </c>
      <c r="Q543" s="104">
        <f t="shared" si="22"/>
        <v>0.23120129256326946</v>
      </c>
      <c r="R543" s="70">
        <f t="shared" si="26"/>
        <v>745708.06079865212</v>
      </c>
      <c r="S543" s="439">
        <f t="shared" si="23"/>
        <v>415.2212272168868</v>
      </c>
    </row>
    <row r="544" spans="7:19" x14ac:dyDescent="0.25">
      <c r="G544" s="438" t="s">
        <v>121</v>
      </c>
      <c r="H544" s="72">
        <f t="shared" si="24"/>
        <v>2.2847445226093388E-4</v>
      </c>
      <c r="I544" s="490">
        <v>119.71</v>
      </c>
      <c r="J544" s="104">
        <f>63/1000</f>
        <v>6.3E-2</v>
      </c>
      <c r="K544" s="25">
        <f t="shared" si="19"/>
        <v>3.1172453105244723E-3</v>
      </c>
      <c r="L544" s="372">
        <f t="shared" si="25"/>
        <v>7.3293703094060747E-2</v>
      </c>
      <c r="M544" s="492">
        <v>3.8399239340805358E-2</v>
      </c>
      <c r="N544" s="109">
        <f t="shared" si="20"/>
        <v>1.997776171816169E-2</v>
      </c>
      <c r="O544" s="70">
        <v>0</v>
      </c>
      <c r="P544" s="70">
        <f t="shared" si="21"/>
        <v>0</v>
      </c>
      <c r="Q544" s="104">
        <f t="shared" si="22"/>
        <v>1.997776171816169E-2</v>
      </c>
      <c r="R544" s="70">
        <f t="shared" si="26"/>
        <v>382711.52357222064</v>
      </c>
      <c r="S544" s="439">
        <f t="shared" si="23"/>
        <v>87.439805722110592</v>
      </c>
    </row>
    <row r="545" spans="7:19" x14ac:dyDescent="0.25">
      <c r="G545" s="438" t="s">
        <v>122</v>
      </c>
      <c r="H545" s="72">
        <f t="shared" si="24"/>
        <v>9.9141059879796875E-4</v>
      </c>
      <c r="I545" s="490">
        <v>283.68</v>
      </c>
      <c r="J545" s="104">
        <f>75/1000</f>
        <v>7.4999999999999997E-2</v>
      </c>
      <c r="K545" s="25">
        <f t="shared" si="19"/>
        <v>4.4178646691106467E-3</v>
      </c>
      <c r="L545" s="372">
        <f t="shared" si="25"/>
        <v>0.22440945412606947</v>
      </c>
      <c r="M545" s="492">
        <v>2.7119538161289793E-2</v>
      </c>
      <c r="N545" s="109">
        <f t="shared" si="20"/>
        <v>0.26328919690138014</v>
      </c>
      <c r="O545" s="70">
        <v>0</v>
      </c>
      <c r="P545" s="70">
        <f t="shared" si="21"/>
        <v>0</v>
      </c>
      <c r="Q545" s="104">
        <f t="shared" si="22"/>
        <v>0.26328919690138014</v>
      </c>
      <c r="R545" s="70">
        <f t="shared" si="26"/>
        <v>267871.13932679844</v>
      </c>
      <c r="S545" s="439">
        <f t="shared" si="23"/>
        <v>265.57028664067536</v>
      </c>
    </row>
    <row r="546" spans="7:19" x14ac:dyDescent="0.25">
      <c r="G546" s="438" t="s">
        <v>112</v>
      </c>
      <c r="H546" s="72">
        <f t="shared" si="24"/>
        <v>6.3466472957828023E-4</v>
      </c>
      <c r="I546" s="490">
        <v>401.36</v>
      </c>
      <c r="J546" s="104">
        <f>110/1000</f>
        <v>0.11</v>
      </c>
      <c r="K546" s="25">
        <f t="shared" si="19"/>
        <v>9.5033177771091243E-3</v>
      </c>
      <c r="L546" s="372">
        <f t="shared" si="25"/>
        <v>6.6783490194026005E-2</v>
      </c>
      <c r="M546" s="492">
        <v>3.3671037653637242E-2</v>
      </c>
      <c r="N546" s="109">
        <f t="shared" si="20"/>
        <v>2.7927825643973461E-2</v>
      </c>
      <c r="O546" s="70">
        <v>0</v>
      </c>
      <c r="P546" s="70">
        <f t="shared" si="21"/>
        <v>0</v>
      </c>
      <c r="Q546" s="104">
        <f t="shared" si="22"/>
        <v>2.7927825643973461E-2</v>
      </c>
      <c r="R546" s="70">
        <f t="shared" si="26"/>
        <v>69334.341764383484</v>
      </c>
      <c r="S546" s="439">
        <f t="shared" si="23"/>
        <v>44.004061266380504</v>
      </c>
    </row>
    <row r="547" spans="7:19" x14ac:dyDescent="0.25">
      <c r="G547" s="438" t="s">
        <v>113</v>
      </c>
      <c r="H547" s="72">
        <f t="shared" si="24"/>
        <v>5.4926372074573402E-3</v>
      </c>
      <c r="I547" s="490">
        <v>184.94</v>
      </c>
      <c r="J547" s="104">
        <f>110/1000</f>
        <v>0.11</v>
      </c>
      <c r="K547" s="25">
        <f t="shared" si="19"/>
        <v>9.5033177771091243E-3</v>
      </c>
      <c r="L547" s="372">
        <f t="shared" si="25"/>
        <v>0.57797048738995038</v>
      </c>
      <c r="M547" s="492">
        <v>1.9913050488325968E-2</v>
      </c>
      <c r="N547" s="109">
        <f t="shared" si="20"/>
        <v>0.57001762672883416</v>
      </c>
      <c r="O547" s="70">
        <v>0</v>
      </c>
      <c r="P547" s="70">
        <f t="shared" si="21"/>
        <v>0</v>
      </c>
      <c r="Q547" s="104">
        <f t="shared" si="22"/>
        <v>0.57001762672883416</v>
      </c>
      <c r="R547" s="70">
        <f t="shared" si="26"/>
        <v>18894.110745794787</v>
      </c>
      <c r="S547" s="439">
        <f t="shared" si="23"/>
        <v>103.778495684172</v>
      </c>
    </row>
    <row r="548" spans="7:19" ht="15.75" thickBot="1" x14ac:dyDescent="0.3">
      <c r="G548" s="440" t="s">
        <v>170</v>
      </c>
      <c r="H548" s="455">
        <f>ABS(K533)</f>
        <v>1.0190576612272007E-2</v>
      </c>
      <c r="I548" s="374">
        <v>372.26</v>
      </c>
      <c r="J548" s="375">
        <f>110/1000</f>
        <v>0.11</v>
      </c>
      <c r="K548" s="373">
        <f t="shared" si="19"/>
        <v>9.5033177771091243E-3</v>
      </c>
      <c r="L548" s="376">
        <f t="shared" si="25"/>
        <v>1.0723177790411575</v>
      </c>
      <c r="M548" s="493">
        <v>1.7501219270564739E-2</v>
      </c>
      <c r="N548" s="377">
        <f t="shared" si="20"/>
        <v>3.4711230073142993</v>
      </c>
      <c r="O548" s="378">
        <v>0</v>
      </c>
      <c r="P548" s="378">
        <f t="shared" si="21"/>
        <v>0</v>
      </c>
      <c r="Q548" s="375">
        <f t="shared" si="22"/>
        <v>3.4711230073142993</v>
      </c>
      <c r="R548" s="378">
        <f t="shared" si="26"/>
        <v>33425.082472158538</v>
      </c>
      <c r="S548" s="441">
        <f t="shared" si="23"/>
        <v>340.62086370404182</v>
      </c>
    </row>
    <row r="549" spans="7:19" x14ac:dyDescent="0.25">
      <c r="G549" s="347"/>
      <c r="H549" s="158"/>
      <c r="I549" s="158"/>
      <c r="J549" s="158"/>
      <c r="K549" s="158"/>
      <c r="L549" s="158"/>
      <c r="M549" s="158"/>
      <c r="N549" s="158"/>
      <c r="O549" s="158"/>
      <c r="P549" s="158"/>
      <c r="Q549" s="158"/>
      <c r="R549" s="158"/>
      <c r="S549" s="346"/>
    </row>
    <row r="550" spans="7:19" x14ac:dyDescent="0.25">
      <c r="G550" s="347"/>
      <c r="H550" s="168"/>
      <c r="I550" s="168"/>
      <c r="J550" s="168"/>
      <c r="K550" s="168"/>
      <c r="L550" s="168"/>
      <c r="M550" s="168"/>
      <c r="N550" s="168"/>
      <c r="O550" s="168"/>
      <c r="P550" s="158"/>
      <c r="Q550" s="158"/>
      <c r="R550" s="158"/>
      <c r="S550" s="346"/>
    </row>
    <row r="551" spans="7:19" x14ac:dyDescent="0.25">
      <c r="G551" s="348"/>
      <c r="H551" s="395">
        <v>1</v>
      </c>
      <c r="I551" s="380">
        <v>0</v>
      </c>
      <c r="J551" s="380">
        <v>0</v>
      </c>
      <c r="K551" s="380">
        <v>0</v>
      </c>
      <c r="L551" s="380">
        <v>0</v>
      </c>
      <c r="M551" s="380">
        <v>0</v>
      </c>
      <c r="N551" s="380">
        <v>0</v>
      </c>
      <c r="O551" s="381">
        <v>0</v>
      </c>
      <c r="P551" s="158"/>
      <c r="Q551" s="158"/>
      <c r="R551" s="158"/>
      <c r="S551" s="346"/>
    </row>
    <row r="552" spans="7:19" ht="15.75" x14ac:dyDescent="0.25">
      <c r="G552" s="442" t="s">
        <v>223</v>
      </c>
      <c r="H552" s="382">
        <v>-1</v>
      </c>
      <c r="I552" s="168">
        <v>1</v>
      </c>
      <c r="J552" s="159">
        <v>0</v>
      </c>
      <c r="K552" s="159">
        <v>0</v>
      </c>
      <c r="L552" s="159">
        <v>0</v>
      </c>
      <c r="M552" s="159">
        <v>0</v>
      </c>
      <c r="N552" s="159">
        <v>0</v>
      </c>
      <c r="O552" s="383">
        <v>0</v>
      </c>
      <c r="P552" s="158"/>
      <c r="Q552" s="158"/>
      <c r="R552" s="158"/>
      <c r="S552" s="346"/>
    </row>
    <row r="553" spans="7:19" x14ac:dyDescent="0.25">
      <c r="G553" s="348"/>
      <c r="H553" s="382">
        <v>0</v>
      </c>
      <c r="I553" s="168">
        <v>-1</v>
      </c>
      <c r="J553" s="168">
        <v>1</v>
      </c>
      <c r="K553" s="168">
        <v>0</v>
      </c>
      <c r="L553" s="168">
        <v>0</v>
      </c>
      <c r="M553" s="168">
        <v>0</v>
      </c>
      <c r="N553" s="168">
        <v>0</v>
      </c>
      <c r="O553" s="384">
        <v>0</v>
      </c>
      <c r="P553" s="158"/>
      <c r="Q553" s="158"/>
      <c r="R553" s="158"/>
      <c r="S553" s="346"/>
    </row>
    <row r="554" spans="7:19" x14ac:dyDescent="0.25">
      <c r="G554" s="348"/>
      <c r="H554" s="382">
        <v>0</v>
      </c>
      <c r="I554" s="168">
        <v>0</v>
      </c>
      <c r="J554" s="168">
        <v>-1</v>
      </c>
      <c r="K554" s="168">
        <v>1</v>
      </c>
      <c r="L554" s="168">
        <v>0</v>
      </c>
      <c r="M554" s="168">
        <v>0</v>
      </c>
      <c r="N554" s="168">
        <v>0</v>
      </c>
      <c r="O554" s="384">
        <v>0</v>
      </c>
      <c r="P554" s="158"/>
      <c r="Q554" s="158"/>
      <c r="R554" s="158"/>
      <c r="S554" s="346"/>
    </row>
    <row r="555" spans="7:19" x14ac:dyDescent="0.25">
      <c r="G555" s="348"/>
      <c r="H555" s="382">
        <v>0</v>
      </c>
      <c r="I555" s="168">
        <v>0</v>
      </c>
      <c r="J555" s="168">
        <v>0</v>
      </c>
      <c r="K555" s="168">
        <v>-1</v>
      </c>
      <c r="L555" s="168">
        <v>1</v>
      </c>
      <c r="M555" s="168">
        <v>0</v>
      </c>
      <c r="N555" s="168">
        <v>0</v>
      </c>
      <c r="O555" s="384">
        <v>0</v>
      </c>
      <c r="P555" s="158"/>
      <c r="Q555" s="158"/>
      <c r="R555" s="158"/>
      <c r="S555" s="346"/>
    </row>
    <row r="556" spans="7:19" x14ac:dyDescent="0.25">
      <c r="G556" s="348"/>
      <c r="H556" s="382">
        <v>0</v>
      </c>
      <c r="I556" s="168">
        <v>0</v>
      </c>
      <c r="J556" s="168">
        <v>0</v>
      </c>
      <c r="K556" s="168">
        <v>0</v>
      </c>
      <c r="L556" s="168">
        <v>-1</v>
      </c>
      <c r="M556" s="168">
        <v>1</v>
      </c>
      <c r="N556" s="168">
        <v>0</v>
      </c>
      <c r="O556" s="384">
        <v>0</v>
      </c>
      <c r="P556" s="158"/>
      <c r="Q556" s="158"/>
      <c r="R556" s="158"/>
      <c r="S556" s="346"/>
    </row>
    <row r="557" spans="7:19" x14ac:dyDescent="0.25">
      <c r="G557" s="348"/>
      <c r="H557" s="382">
        <v>0</v>
      </c>
      <c r="I557" s="168">
        <v>0</v>
      </c>
      <c r="J557" s="168">
        <v>0</v>
      </c>
      <c r="K557" s="168">
        <v>0</v>
      </c>
      <c r="L557" s="168">
        <v>0</v>
      </c>
      <c r="M557" s="168">
        <v>-1</v>
      </c>
      <c r="N557" s="168">
        <v>1</v>
      </c>
      <c r="O557" s="384">
        <v>0</v>
      </c>
      <c r="P557" s="158"/>
      <c r="Q557" s="158"/>
      <c r="R557" s="158"/>
      <c r="S557" s="346"/>
    </row>
    <row r="558" spans="7:19" x14ac:dyDescent="0.25">
      <c r="G558" s="348"/>
      <c r="H558" s="382">
        <v>0</v>
      </c>
      <c r="I558" s="168">
        <v>0</v>
      </c>
      <c r="J558" s="168">
        <v>0</v>
      </c>
      <c r="K558" s="168">
        <v>0</v>
      </c>
      <c r="L558" s="168">
        <v>0</v>
      </c>
      <c r="M558" s="168">
        <v>0</v>
      </c>
      <c r="N558" s="168">
        <v>-1</v>
      </c>
      <c r="O558" s="384">
        <v>1</v>
      </c>
      <c r="P558" s="158"/>
      <c r="Q558" s="158"/>
      <c r="R558" s="158"/>
      <c r="S558" s="346"/>
    </row>
    <row r="559" spans="7:19" x14ac:dyDescent="0.25">
      <c r="G559" s="348"/>
      <c r="H559" s="382">
        <v>0</v>
      </c>
      <c r="I559" s="152">
        <v>-1</v>
      </c>
      <c r="J559" s="152">
        <v>0</v>
      </c>
      <c r="K559" s="152">
        <v>0</v>
      </c>
      <c r="L559" s="152">
        <v>1</v>
      </c>
      <c r="M559" s="152">
        <v>0</v>
      </c>
      <c r="N559" s="152">
        <v>0</v>
      </c>
      <c r="O559" s="387">
        <v>0</v>
      </c>
      <c r="P559" s="158"/>
      <c r="Q559" s="158"/>
      <c r="R559" s="158"/>
      <c r="S559" s="346"/>
    </row>
    <row r="560" spans="7:19" x14ac:dyDescent="0.25">
      <c r="G560" s="348"/>
      <c r="H560" s="382">
        <v>0</v>
      </c>
      <c r="I560" s="152">
        <v>0</v>
      </c>
      <c r="J560" s="152">
        <v>0</v>
      </c>
      <c r="K560" s="152">
        <v>0</v>
      </c>
      <c r="L560" s="152">
        <v>1</v>
      </c>
      <c r="M560" s="152">
        <v>0</v>
      </c>
      <c r="N560" s="152">
        <v>0</v>
      </c>
      <c r="O560" s="387">
        <v>-1</v>
      </c>
      <c r="P560" s="158"/>
      <c r="Q560" s="158"/>
      <c r="R560" s="158"/>
      <c r="S560" s="346"/>
    </row>
    <row r="561" spans="7:19" x14ac:dyDescent="0.25">
      <c r="G561" s="348"/>
      <c r="H561" s="385">
        <v>0</v>
      </c>
      <c r="I561" s="388">
        <v>0</v>
      </c>
      <c r="J561" s="388">
        <v>0</v>
      </c>
      <c r="K561" s="388">
        <v>0</v>
      </c>
      <c r="L561" s="388">
        <v>0</v>
      </c>
      <c r="M561" s="388">
        <v>0</v>
      </c>
      <c r="N561" s="388">
        <v>0</v>
      </c>
      <c r="O561" s="389">
        <v>1</v>
      </c>
      <c r="P561" s="158"/>
      <c r="Q561" s="158"/>
      <c r="R561" s="158"/>
      <c r="S561" s="346"/>
    </row>
    <row r="562" spans="7:19" x14ac:dyDescent="0.25">
      <c r="G562" s="347"/>
      <c r="H562" s="158"/>
      <c r="I562" s="158"/>
      <c r="J562" s="158"/>
      <c r="K562" s="158"/>
      <c r="L562" s="158"/>
      <c r="M562" s="158"/>
      <c r="N562" s="158"/>
      <c r="O562" s="158"/>
      <c r="P562" s="158"/>
      <c r="Q562" s="158"/>
      <c r="R562" s="158"/>
      <c r="S562" s="346"/>
    </row>
    <row r="563" spans="7:19" x14ac:dyDescent="0.25">
      <c r="G563" s="347"/>
      <c r="H563" s="168"/>
      <c r="I563" s="168"/>
      <c r="J563" s="168"/>
      <c r="K563" s="168"/>
      <c r="L563" s="168"/>
      <c r="M563" s="168"/>
      <c r="N563" s="168"/>
      <c r="O563" s="168"/>
      <c r="P563" s="168"/>
      <c r="Q563" s="168"/>
      <c r="R563" s="168"/>
      <c r="S563" s="346"/>
    </row>
    <row r="564" spans="7:19" x14ac:dyDescent="0.25">
      <c r="G564" s="347"/>
      <c r="H564" s="395">
        <f t="array" ref="H564:R571">+TRANSPOSE(H551:O561)</f>
        <v>1</v>
      </c>
      <c r="I564" s="380">
        <v>-1</v>
      </c>
      <c r="J564" s="380">
        <v>0</v>
      </c>
      <c r="K564" s="380">
        <v>0</v>
      </c>
      <c r="L564" s="380">
        <v>0</v>
      </c>
      <c r="M564" s="380">
        <v>0</v>
      </c>
      <c r="N564" s="380">
        <v>0</v>
      </c>
      <c r="O564" s="380">
        <v>0</v>
      </c>
      <c r="P564" s="380">
        <v>0</v>
      </c>
      <c r="Q564" s="380">
        <v>0</v>
      </c>
      <c r="R564" s="381">
        <v>0</v>
      </c>
      <c r="S564" s="346"/>
    </row>
    <row r="565" spans="7:19" ht="15.75" x14ac:dyDescent="0.25">
      <c r="G565" s="442" t="s">
        <v>224</v>
      </c>
      <c r="H565" s="396">
        <v>0</v>
      </c>
      <c r="I565" s="159">
        <v>1</v>
      </c>
      <c r="J565" s="159">
        <v>-1</v>
      </c>
      <c r="K565" s="159">
        <v>0</v>
      </c>
      <c r="L565" s="159">
        <v>0</v>
      </c>
      <c r="M565" s="159">
        <v>0</v>
      </c>
      <c r="N565" s="159">
        <v>0</v>
      </c>
      <c r="O565" s="159">
        <v>0</v>
      </c>
      <c r="P565" s="143">
        <v>-1</v>
      </c>
      <c r="Q565" s="143">
        <v>0</v>
      </c>
      <c r="R565" s="392">
        <v>0</v>
      </c>
      <c r="S565" s="346"/>
    </row>
    <row r="566" spans="7:19" x14ac:dyDescent="0.25">
      <c r="G566" s="347"/>
      <c r="H566" s="396">
        <v>0</v>
      </c>
      <c r="I566" s="159">
        <v>0</v>
      </c>
      <c r="J566" s="159">
        <v>1</v>
      </c>
      <c r="K566" s="159">
        <v>-1</v>
      </c>
      <c r="L566" s="159">
        <v>0</v>
      </c>
      <c r="M566" s="159">
        <v>0</v>
      </c>
      <c r="N566" s="159">
        <v>0</v>
      </c>
      <c r="O566" s="159">
        <v>0</v>
      </c>
      <c r="P566" s="143">
        <v>0</v>
      </c>
      <c r="Q566" s="143">
        <v>0</v>
      </c>
      <c r="R566" s="392">
        <v>0</v>
      </c>
      <c r="S566" s="346"/>
    </row>
    <row r="567" spans="7:19" x14ac:dyDescent="0.25">
      <c r="G567" s="347"/>
      <c r="H567" s="396">
        <v>0</v>
      </c>
      <c r="I567" s="159">
        <v>0</v>
      </c>
      <c r="J567" s="159">
        <v>0</v>
      </c>
      <c r="K567" s="159">
        <v>1</v>
      </c>
      <c r="L567" s="159">
        <v>-1</v>
      </c>
      <c r="M567" s="159">
        <v>0</v>
      </c>
      <c r="N567" s="159">
        <v>0</v>
      </c>
      <c r="O567" s="159">
        <v>0</v>
      </c>
      <c r="P567" s="143">
        <v>0</v>
      </c>
      <c r="Q567" s="143">
        <v>0</v>
      </c>
      <c r="R567" s="392">
        <v>0</v>
      </c>
      <c r="S567" s="346"/>
    </row>
    <row r="568" spans="7:19" x14ac:dyDescent="0.25">
      <c r="G568" s="347"/>
      <c r="H568" s="396">
        <v>0</v>
      </c>
      <c r="I568" s="159">
        <v>0</v>
      </c>
      <c r="J568" s="159">
        <v>0</v>
      </c>
      <c r="K568" s="159">
        <v>0</v>
      </c>
      <c r="L568" s="159">
        <v>1</v>
      </c>
      <c r="M568" s="159">
        <v>-1</v>
      </c>
      <c r="N568" s="159">
        <v>0</v>
      </c>
      <c r="O568" s="159">
        <v>0</v>
      </c>
      <c r="P568" s="143">
        <v>1</v>
      </c>
      <c r="Q568" s="143">
        <v>1</v>
      </c>
      <c r="R568" s="392">
        <v>0</v>
      </c>
      <c r="S568" s="346"/>
    </row>
    <row r="569" spans="7:19" x14ac:dyDescent="0.25">
      <c r="G569" s="347"/>
      <c r="H569" s="396">
        <v>0</v>
      </c>
      <c r="I569" s="159">
        <v>0</v>
      </c>
      <c r="J569" s="159">
        <v>0</v>
      </c>
      <c r="K569" s="159">
        <v>0</v>
      </c>
      <c r="L569" s="159">
        <v>0</v>
      </c>
      <c r="M569" s="159">
        <v>1</v>
      </c>
      <c r="N569" s="159">
        <v>-1</v>
      </c>
      <c r="O569" s="159">
        <v>0</v>
      </c>
      <c r="P569" s="143">
        <v>0</v>
      </c>
      <c r="Q569" s="143">
        <v>0</v>
      </c>
      <c r="R569" s="392">
        <v>0</v>
      </c>
      <c r="S569" s="346"/>
    </row>
    <row r="570" spans="7:19" x14ac:dyDescent="0.25">
      <c r="G570" s="347"/>
      <c r="H570" s="396">
        <v>0</v>
      </c>
      <c r="I570" s="159">
        <v>0</v>
      </c>
      <c r="J570" s="159">
        <v>0</v>
      </c>
      <c r="K570" s="159">
        <v>0</v>
      </c>
      <c r="L570" s="159">
        <v>0</v>
      </c>
      <c r="M570" s="159">
        <v>0</v>
      </c>
      <c r="N570" s="159">
        <v>1</v>
      </c>
      <c r="O570" s="159">
        <v>-1</v>
      </c>
      <c r="P570" s="143">
        <v>0</v>
      </c>
      <c r="Q570" s="143">
        <v>0</v>
      </c>
      <c r="R570" s="392">
        <v>0</v>
      </c>
      <c r="S570" s="346"/>
    </row>
    <row r="571" spans="7:19" x14ac:dyDescent="0.25">
      <c r="G571" s="347"/>
      <c r="H571" s="397">
        <v>0</v>
      </c>
      <c r="I571" s="398">
        <v>0</v>
      </c>
      <c r="J571" s="398">
        <v>0</v>
      </c>
      <c r="K571" s="398">
        <v>0</v>
      </c>
      <c r="L571" s="398">
        <v>0</v>
      </c>
      <c r="M571" s="398">
        <v>0</v>
      </c>
      <c r="N571" s="398">
        <v>0</v>
      </c>
      <c r="O571" s="398">
        <v>1</v>
      </c>
      <c r="P571" s="393">
        <v>0</v>
      </c>
      <c r="Q571" s="393">
        <v>-1</v>
      </c>
      <c r="R571" s="394">
        <v>1</v>
      </c>
      <c r="S571" s="346"/>
    </row>
    <row r="572" spans="7:19" x14ac:dyDescent="0.25">
      <c r="G572" s="347"/>
      <c r="H572" s="168"/>
      <c r="I572" s="168"/>
      <c r="J572" s="168"/>
      <c r="K572" s="168"/>
      <c r="L572" s="168"/>
      <c r="M572" s="168"/>
      <c r="N572" s="168"/>
      <c r="O572" s="168"/>
      <c r="P572" s="143"/>
      <c r="Q572" s="143"/>
      <c r="R572" s="143"/>
      <c r="S572" s="346"/>
    </row>
    <row r="573" spans="7:19" x14ac:dyDescent="0.25">
      <c r="G573" s="347"/>
      <c r="H573" s="158"/>
      <c r="I573" s="158"/>
      <c r="J573" s="158"/>
      <c r="K573" s="158"/>
      <c r="L573" s="158"/>
      <c r="M573" s="158"/>
      <c r="N573" s="158"/>
      <c r="O573" s="158"/>
      <c r="P573" s="158"/>
      <c r="Q573" s="158"/>
      <c r="R573" s="158"/>
      <c r="S573" s="346"/>
    </row>
    <row r="574" spans="7:19" x14ac:dyDescent="0.25">
      <c r="G574" s="347"/>
      <c r="H574" s="158"/>
      <c r="I574" s="158"/>
      <c r="J574" s="158"/>
      <c r="K574" s="158"/>
      <c r="L574" s="158"/>
      <c r="M574" s="158"/>
      <c r="N574" s="158"/>
      <c r="O574" s="158"/>
      <c r="P574" s="158"/>
      <c r="Q574" s="158"/>
      <c r="R574" s="158"/>
      <c r="S574" s="346"/>
    </row>
    <row r="575" spans="7:19" x14ac:dyDescent="0.25">
      <c r="G575" s="347"/>
      <c r="H575" s="399">
        <v>-1</v>
      </c>
      <c r="I575" s="158"/>
      <c r="J575" s="158"/>
      <c r="K575" s="402">
        <f>2.97290389066863/1000</f>
        <v>2.9729038906686298E-3</v>
      </c>
      <c r="L575" s="158"/>
      <c r="M575" s="158"/>
      <c r="N575" s="404">
        <f>+H538</f>
        <v>1.0130963713394215E-2</v>
      </c>
      <c r="O575" s="158"/>
      <c r="P575" s="158"/>
      <c r="Q575" s="158"/>
      <c r="R575" s="158"/>
      <c r="S575" s="346"/>
    </row>
    <row r="576" spans="7:19" ht="15.75" x14ac:dyDescent="0.25">
      <c r="G576" s="442" t="s">
        <v>225</v>
      </c>
      <c r="H576" s="400">
        <v>0</v>
      </c>
      <c r="I576" s="158"/>
      <c r="J576" s="443" t="s">
        <v>226</v>
      </c>
      <c r="K576" s="403">
        <f>3.7274570597985/1000</f>
        <v>3.7274570597985003E-3</v>
      </c>
      <c r="L576" s="158"/>
      <c r="M576" s="443" t="s">
        <v>228</v>
      </c>
      <c r="N576" s="405">
        <f t="shared" ref="N576:N583" si="27">+H539</f>
        <v>7.1580598227255193E-3</v>
      </c>
      <c r="O576" s="158"/>
      <c r="P576" s="443" t="s">
        <v>229</v>
      </c>
      <c r="Q576" s="474">
        <v>339.29610096713299</v>
      </c>
      <c r="R576" s="158"/>
      <c r="S576" s="346"/>
    </row>
    <row r="577" spans="7:19" x14ac:dyDescent="0.25">
      <c r="G577" s="347"/>
      <c r="H577" s="400">
        <v>0</v>
      </c>
      <c r="I577" s="158"/>
      <c r="J577" s="158"/>
      <c r="K577" s="403">
        <f>1.90180457183241/1000</f>
        <v>1.90180457183241E-3</v>
      </c>
      <c r="L577" s="158"/>
      <c r="M577" s="158"/>
      <c r="N577" s="405">
        <f t="shared" si="27"/>
        <v>2.7959380333493411E-3</v>
      </c>
      <c r="O577" s="158"/>
      <c r="P577" s="158"/>
      <c r="Q577" s="158"/>
      <c r="R577" s="158"/>
      <c r="S577" s="346"/>
    </row>
    <row r="578" spans="7:19" x14ac:dyDescent="0.25">
      <c r="G578" s="347"/>
      <c r="H578" s="400">
        <v>0</v>
      </c>
      <c r="I578" s="158"/>
      <c r="J578" s="158"/>
      <c r="K578" s="403">
        <f>1.94899806811293/1000</f>
        <v>1.94899806811293E-3</v>
      </c>
      <c r="L578" s="158"/>
      <c r="M578" s="158"/>
      <c r="N578" s="405">
        <f t="shared" si="27"/>
        <v>8.9413346151694887E-4</v>
      </c>
      <c r="O578" s="158"/>
      <c r="P578" s="158"/>
      <c r="Q578" s="158"/>
      <c r="R578" s="158"/>
      <c r="S578" s="346"/>
    </row>
    <row r="579" spans="7:19" x14ac:dyDescent="0.25">
      <c r="G579" s="347"/>
      <c r="H579" s="400">
        <v>0</v>
      </c>
      <c r="I579" s="158"/>
      <c r="J579" s="158"/>
      <c r="K579" s="403">
        <f>4.51562260756677/1000</f>
        <v>4.5156226075667698E-3</v>
      </c>
      <c r="L579" s="158"/>
      <c r="M579" s="158"/>
      <c r="N579" s="405">
        <f t="shared" si="27"/>
        <v>1.0548646065953906E-3</v>
      </c>
      <c r="O579" s="158"/>
      <c r="P579" s="158"/>
      <c r="Q579" s="158"/>
      <c r="R579" s="158"/>
      <c r="S579" s="346"/>
    </row>
    <row r="580" spans="7:19" x14ac:dyDescent="0.25">
      <c r="G580" s="347"/>
      <c r="H580" s="400">
        <v>0</v>
      </c>
      <c r="I580" s="158"/>
      <c r="J580" s="158"/>
      <c r="K580" s="403">
        <f>0.785289175132599/1000</f>
        <v>7.8528917513259896E-4</v>
      </c>
      <c r="L580" s="158"/>
      <c r="M580" s="158"/>
      <c r="N580" s="405">
        <f t="shared" si="27"/>
        <v>5.5681472287182402E-4</v>
      </c>
      <c r="O580" s="158"/>
      <c r="P580" s="158"/>
      <c r="Q580" s="158"/>
      <c r="R580" s="158"/>
      <c r="S580" s="346"/>
    </row>
    <row r="581" spans="7:19" x14ac:dyDescent="0.25">
      <c r="G581" s="347"/>
      <c r="H581" s="400">
        <v>0</v>
      </c>
      <c r="I581" s="158"/>
      <c r="J581" s="158"/>
      <c r="K581" s="403">
        <f>0.762936146537081/1000</f>
        <v>7.6293614653708095E-4</v>
      </c>
      <c r="L581" s="158"/>
      <c r="M581" s="158"/>
      <c r="N581" s="405">
        <f t="shared" si="27"/>
        <v>2.2847445226093388E-4</v>
      </c>
      <c r="O581" s="158"/>
      <c r="P581" s="158"/>
      <c r="Q581" s="158"/>
      <c r="R581" s="158"/>
      <c r="S581" s="346"/>
    </row>
    <row r="582" spans="7:19" x14ac:dyDescent="0.25">
      <c r="G582" s="347"/>
      <c r="H582" s="400">
        <v>0</v>
      </c>
      <c r="I582" s="158"/>
      <c r="J582" s="158"/>
      <c r="K582" s="93">
        <f>3.70652880601923/1000</f>
        <v>3.7065288060192303E-3</v>
      </c>
      <c r="L582" s="158"/>
      <c r="M582" s="158"/>
      <c r="N582" s="405">
        <f t="shared" si="27"/>
        <v>9.9141059879796875E-4</v>
      </c>
      <c r="O582" s="158"/>
      <c r="P582" s="158"/>
      <c r="Q582" s="158"/>
      <c r="R582" s="158"/>
      <c r="S582" s="346"/>
    </row>
    <row r="583" spans="7:19" x14ac:dyDescent="0.25">
      <c r="G583" s="347"/>
      <c r="H583" s="400">
        <v>0</v>
      </c>
      <c r="I583" s="158"/>
      <c r="J583" s="158"/>
      <c r="K583" s="158"/>
      <c r="L583" s="158"/>
      <c r="M583" s="158"/>
      <c r="N583" s="405">
        <f t="shared" si="27"/>
        <v>6.3466472957828023E-4</v>
      </c>
      <c r="O583" s="158"/>
      <c r="P583" s="158"/>
      <c r="Q583" s="158"/>
      <c r="R583" s="158"/>
      <c r="S583" s="346"/>
    </row>
    <row r="584" spans="7:19" x14ac:dyDescent="0.25">
      <c r="G584" s="347"/>
      <c r="H584" s="400">
        <v>0</v>
      </c>
      <c r="I584" s="158"/>
      <c r="J584" s="158"/>
      <c r="K584" s="158"/>
      <c r="L584" s="158"/>
      <c r="M584" s="158"/>
      <c r="N584" s="405">
        <f>+H547</f>
        <v>5.4926372074573402E-3</v>
      </c>
      <c r="O584" s="158"/>
      <c r="P584" s="158"/>
      <c r="Q584" s="158"/>
      <c r="R584" s="158"/>
      <c r="S584" s="346"/>
    </row>
    <row r="585" spans="7:19" x14ac:dyDescent="0.25">
      <c r="G585" s="347"/>
      <c r="H585" s="401">
        <v>-1</v>
      </c>
      <c r="I585" s="158"/>
      <c r="J585" s="158"/>
      <c r="K585" s="158"/>
      <c r="L585" s="158"/>
      <c r="M585" s="158"/>
      <c r="N585" s="24">
        <f t="shared" ref="N585" si="28">+H548</f>
        <v>1.0190576612272007E-2</v>
      </c>
      <c r="O585" s="158"/>
      <c r="P585" s="158"/>
      <c r="Q585" s="158"/>
      <c r="R585" s="158"/>
      <c r="S585" s="346"/>
    </row>
    <row r="586" spans="7:19" x14ac:dyDescent="0.25">
      <c r="G586" s="347"/>
      <c r="H586" s="158"/>
      <c r="I586" s="158"/>
      <c r="J586" s="158"/>
      <c r="K586" s="158"/>
      <c r="L586" s="158"/>
      <c r="M586" s="158"/>
      <c r="N586" s="158"/>
      <c r="O586" s="158"/>
      <c r="P586" s="158"/>
      <c r="Q586" s="158"/>
      <c r="R586" s="158"/>
      <c r="S586" s="346"/>
    </row>
    <row r="587" spans="7:19" x14ac:dyDescent="0.25">
      <c r="G587" s="347"/>
      <c r="H587" s="158"/>
      <c r="I587" s="158"/>
      <c r="J587" s="158"/>
      <c r="K587" s="158"/>
      <c r="L587" s="158"/>
      <c r="M587" s="158"/>
      <c r="N587" s="158"/>
      <c r="O587" s="158"/>
      <c r="P587" s="158"/>
      <c r="Q587" s="158"/>
      <c r="R587" s="158"/>
      <c r="S587" s="346"/>
    </row>
    <row r="588" spans="7:19" x14ac:dyDescent="0.25">
      <c r="G588" s="350"/>
      <c r="H588" s="409">
        <v>2</v>
      </c>
      <c r="I588" s="390">
        <v>0</v>
      </c>
      <c r="J588" s="390">
        <v>0</v>
      </c>
      <c r="K588" s="390">
        <v>0</v>
      </c>
      <c r="L588" s="390">
        <v>0</v>
      </c>
      <c r="M588" s="390">
        <v>0</v>
      </c>
      <c r="N588" s="390">
        <v>0</v>
      </c>
      <c r="O588" s="390">
        <v>0</v>
      </c>
      <c r="P588" s="390">
        <v>0</v>
      </c>
      <c r="Q588" s="390">
        <v>0</v>
      </c>
      <c r="R588" s="391">
        <v>0</v>
      </c>
      <c r="S588" s="345"/>
    </row>
    <row r="589" spans="7:19" ht="15.75" x14ac:dyDescent="0.25">
      <c r="G589" s="442" t="s">
        <v>230</v>
      </c>
      <c r="H589" s="396">
        <v>0</v>
      </c>
      <c r="I589" s="159">
        <v>2</v>
      </c>
      <c r="J589" s="159">
        <v>0</v>
      </c>
      <c r="K589" s="159">
        <v>0</v>
      </c>
      <c r="L589" s="159">
        <v>0</v>
      </c>
      <c r="M589" s="159">
        <v>0</v>
      </c>
      <c r="N589" s="159">
        <v>0</v>
      </c>
      <c r="O589" s="159">
        <v>0</v>
      </c>
      <c r="P589" s="159">
        <v>0</v>
      </c>
      <c r="Q589" s="159">
        <v>0</v>
      </c>
      <c r="R589" s="383">
        <v>0</v>
      </c>
      <c r="S589" s="346"/>
    </row>
    <row r="590" spans="7:19" x14ac:dyDescent="0.25">
      <c r="G590" s="347"/>
      <c r="H590" s="396">
        <v>0</v>
      </c>
      <c r="I590" s="159">
        <v>0</v>
      </c>
      <c r="J590" s="159">
        <v>2</v>
      </c>
      <c r="K590" s="159">
        <v>0</v>
      </c>
      <c r="L590" s="159">
        <v>0</v>
      </c>
      <c r="M590" s="159">
        <v>0</v>
      </c>
      <c r="N590" s="159">
        <v>0</v>
      </c>
      <c r="O590" s="159">
        <v>0</v>
      </c>
      <c r="P590" s="159">
        <v>0</v>
      </c>
      <c r="Q590" s="159">
        <v>0</v>
      </c>
      <c r="R590" s="383">
        <v>0</v>
      </c>
      <c r="S590" s="346"/>
    </row>
    <row r="591" spans="7:19" x14ac:dyDescent="0.25">
      <c r="G591" s="347"/>
      <c r="H591" s="396">
        <v>0</v>
      </c>
      <c r="I591" s="159">
        <v>0</v>
      </c>
      <c r="J591" s="159">
        <v>0</v>
      </c>
      <c r="K591" s="159">
        <v>2</v>
      </c>
      <c r="L591" s="159">
        <v>0</v>
      </c>
      <c r="M591" s="159">
        <v>0</v>
      </c>
      <c r="N591" s="159">
        <v>0</v>
      </c>
      <c r="O591" s="159">
        <v>0</v>
      </c>
      <c r="P591" s="159">
        <v>0</v>
      </c>
      <c r="Q591" s="159">
        <v>0</v>
      </c>
      <c r="R591" s="383">
        <v>0</v>
      </c>
      <c r="S591" s="346"/>
    </row>
    <row r="592" spans="7:19" x14ac:dyDescent="0.25">
      <c r="G592" s="347"/>
      <c r="H592" s="396">
        <v>0</v>
      </c>
      <c r="I592" s="159">
        <v>0</v>
      </c>
      <c r="J592" s="159">
        <v>0</v>
      </c>
      <c r="K592" s="159">
        <v>0</v>
      </c>
      <c r="L592" s="159">
        <v>2</v>
      </c>
      <c r="M592" s="159">
        <v>0</v>
      </c>
      <c r="N592" s="159">
        <v>0</v>
      </c>
      <c r="O592" s="159">
        <v>0</v>
      </c>
      <c r="P592" s="159">
        <v>0</v>
      </c>
      <c r="Q592" s="159">
        <v>0</v>
      </c>
      <c r="R592" s="383">
        <v>0</v>
      </c>
      <c r="S592" s="346"/>
    </row>
    <row r="593" spans="7:19" x14ac:dyDescent="0.25">
      <c r="G593" s="347"/>
      <c r="H593" s="396">
        <v>0</v>
      </c>
      <c r="I593" s="159">
        <v>0</v>
      </c>
      <c r="J593" s="159">
        <v>0</v>
      </c>
      <c r="K593" s="159">
        <v>0</v>
      </c>
      <c r="L593" s="159">
        <v>0</v>
      </c>
      <c r="M593" s="159">
        <v>2</v>
      </c>
      <c r="N593" s="159">
        <v>0</v>
      </c>
      <c r="O593" s="159">
        <v>0</v>
      </c>
      <c r="P593" s="159">
        <v>0</v>
      </c>
      <c r="Q593" s="159">
        <v>0</v>
      </c>
      <c r="R593" s="383">
        <v>0</v>
      </c>
      <c r="S593" s="346"/>
    </row>
    <row r="594" spans="7:19" x14ac:dyDescent="0.25">
      <c r="G594" s="347"/>
      <c r="H594" s="396">
        <v>0</v>
      </c>
      <c r="I594" s="159">
        <v>0</v>
      </c>
      <c r="J594" s="159">
        <v>0</v>
      </c>
      <c r="K594" s="159">
        <v>0</v>
      </c>
      <c r="L594" s="159">
        <v>0</v>
      </c>
      <c r="M594" s="159">
        <v>0</v>
      </c>
      <c r="N594" s="159">
        <v>2</v>
      </c>
      <c r="O594" s="159">
        <v>0</v>
      </c>
      <c r="P594" s="159">
        <v>0</v>
      </c>
      <c r="Q594" s="159">
        <v>0</v>
      </c>
      <c r="R594" s="383">
        <v>0</v>
      </c>
      <c r="S594" s="346"/>
    </row>
    <row r="595" spans="7:19" x14ac:dyDescent="0.25">
      <c r="G595" s="347"/>
      <c r="H595" s="396">
        <v>0</v>
      </c>
      <c r="I595" s="159">
        <v>0</v>
      </c>
      <c r="J595" s="159">
        <v>0</v>
      </c>
      <c r="K595" s="159">
        <v>0</v>
      </c>
      <c r="L595" s="159">
        <v>0</v>
      </c>
      <c r="M595" s="159">
        <v>0</v>
      </c>
      <c r="N595" s="159">
        <v>0</v>
      </c>
      <c r="O595" s="159">
        <v>2</v>
      </c>
      <c r="P595" s="159">
        <v>0</v>
      </c>
      <c r="Q595" s="159">
        <v>0</v>
      </c>
      <c r="R595" s="383">
        <v>0</v>
      </c>
      <c r="S595" s="346"/>
    </row>
    <row r="596" spans="7:19" x14ac:dyDescent="0.25">
      <c r="G596" s="347"/>
      <c r="H596" s="396">
        <v>0</v>
      </c>
      <c r="I596" s="159">
        <v>0</v>
      </c>
      <c r="J596" s="159">
        <v>0</v>
      </c>
      <c r="K596" s="159">
        <v>0</v>
      </c>
      <c r="L596" s="159">
        <v>0</v>
      </c>
      <c r="M596" s="159">
        <v>0</v>
      </c>
      <c r="N596" s="159">
        <v>0</v>
      </c>
      <c r="O596" s="159">
        <v>0</v>
      </c>
      <c r="P596" s="159">
        <v>2</v>
      </c>
      <c r="Q596" s="159">
        <v>0</v>
      </c>
      <c r="R596" s="383">
        <v>0</v>
      </c>
      <c r="S596" s="346"/>
    </row>
    <row r="597" spans="7:19" x14ac:dyDescent="0.25">
      <c r="G597" s="347"/>
      <c r="H597" s="396">
        <v>0</v>
      </c>
      <c r="I597" s="159">
        <v>0</v>
      </c>
      <c r="J597" s="159">
        <v>0</v>
      </c>
      <c r="K597" s="159">
        <v>0</v>
      </c>
      <c r="L597" s="159">
        <v>0</v>
      </c>
      <c r="M597" s="159">
        <v>0</v>
      </c>
      <c r="N597" s="159">
        <v>0</v>
      </c>
      <c r="O597" s="159">
        <v>0</v>
      </c>
      <c r="P597" s="159">
        <v>0</v>
      </c>
      <c r="Q597" s="159">
        <v>2</v>
      </c>
      <c r="R597" s="383">
        <v>0</v>
      </c>
      <c r="S597" s="346"/>
    </row>
    <row r="598" spans="7:19" x14ac:dyDescent="0.25">
      <c r="G598" s="347"/>
      <c r="H598" s="397">
        <v>0</v>
      </c>
      <c r="I598" s="398">
        <v>0</v>
      </c>
      <c r="J598" s="398">
        <v>0</v>
      </c>
      <c r="K598" s="398">
        <v>0</v>
      </c>
      <c r="L598" s="398">
        <v>0</v>
      </c>
      <c r="M598" s="398">
        <v>0</v>
      </c>
      <c r="N598" s="398">
        <v>0</v>
      </c>
      <c r="O598" s="398">
        <v>0</v>
      </c>
      <c r="P598" s="398">
        <v>0</v>
      </c>
      <c r="Q598" s="398">
        <v>0</v>
      </c>
      <c r="R598" s="410">
        <v>2</v>
      </c>
      <c r="S598" s="346"/>
    </row>
    <row r="599" spans="7:19" x14ac:dyDescent="0.25">
      <c r="G599" s="347"/>
      <c r="H599" s="158"/>
      <c r="I599" s="158"/>
      <c r="J599" s="158"/>
      <c r="K599" s="158"/>
      <c r="L599" s="158"/>
      <c r="M599" s="158"/>
      <c r="N599" s="158"/>
      <c r="O599" s="158"/>
      <c r="P599" s="158"/>
      <c r="Q599" s="158"/>
      <c r="R599" s="158"/>
      <c r="S599" s="346"/>
    </row>
    <row r="600" spans="7:19" x14ac:dyDescent="0.25">
      <c r="G600" s="347"/>
      <c r="H600" s="158"/>
      <c r="I600" s="158"/>
      <c r="J600" s="158"/>
      <c r="K600" s="158"/>
      <c r="L600" s="158"/>
      <c r="M600" s="158"/>
      <c r="N600" s="158"/>
      <c r="O600" s="158"/>
      <c r="P600" s="158"/>
      <c r="Q600" s="158"/>
      <c r="R600" s="158"/>
      <c r="S600" s="346"/>
    </row>
    <row r="601" spans="7:19" x14ac:dyDescent="0.25">
      <c r="G601" s="350"/>
      <c r="H601" s="409">
        <v>1</v>
      </c>
      <c r="I601" s="390">
        <v>0</v>
      </c>
      <c r="J601" s="390">
        <v>0</v>
      </c>
      <c r="K601" s="390">
        <v>0</v>
      </c>
      <c r="L601" s="390">
        <v>0</v>
      </c>
      <c r="M601" s="390">
        <v>0</v>
      </c>
      <c r="N601" s="390">
        <v>0</v>
      </c>
      <c r="O601" s="390">
        <v>0</v>
      </c>
      <c r="P601" s="390">
        <v>0</v>
      </c>
      <c r="Q601" s="390">
        <v>0</v>
      </c>
      <c r="R601" s="391">
        <v>0</v>
      </c>
      <c r="S601" s="346"/>
    </row>
    <row r="602" spans="7:19" ht="15.75" x14ac:dyDescent="0.25">
      <c r="G602" s="442" t="s">
        <v>231</v>
      </c>
      <c r="H602" s="396">
        <v>0</v>
      </c>
      <c r="I602" s="159">
        <v>1</v>
      </c>
      <c r="J602" s="159">
        <v>0</v>
      </c>
      <c r="K602" s="159">
        <v>0</v>
      </c>
      <c r="L602" s="159">
        <v>0</v>
      </c>
      <c r="M602" s="159">
        <v>0</v>
      </c>
      <c r="N602" s="159">
        <v>0</v>
      </c>
      <c r="O602" s="159">
        <v>0</v>
      </c>
      <c r="P602" s="159">
        <v>0</v>
      </c>
      <c r="Q602" s="159">
        <v>0</v>
      </c>
      <c r="R602" s="383">
        <v>0</v>
      </c>
      <c r="S602" s="346"/>
    </row>
    <row r="603" spans="7:19" x14ac:dyDescent="0.25">
      <c r="G603" s="347"/>
      <c r="H603" s="396">
        <v>0</v>
      </c>
      <c r="I603" s="159">
        <v>0</v>
      </c>
      <c r="J603" s="159">
        <v>1</v>
      </c>
      <c r="K603" s="159">
        <v>0</v>
      </c>
      <c r="L603" s="159">
        <v>0</v>
      </c>
      <c r="M603" s="159">
        <v>0</v>
      </c>
      <c r="N603" s="159">
        <v>0</v>
      </c>
      <c r="O603" s="159">
        <v>0</v>
      </c>
      <c r="P603" s="159">
        <v>0</v>
      </c>
      <c r="Q603" s="159">
        <v>0</v>
      </c>
      <c r="R603" s="383">
        <v>0</v>
      </c>
      <c r="S603" s="346"/>
    </row>
    <row r="604" spans="7:19" x14ac:dyDescent="0.25">
      <c r="G604" s="347"/>
      <c r="H604" s="396">
        <v>0</v>
      </c>
      <c r="I604" s="159">
        <v>0</v>
      </c>
      <c r="J604" s="159">
        <v>0</v>
      </c>
      <c r="K604" s="159">
        <v>1</v>
      </c>
      <c r="L604" s="159">
        <v>0</v>
      </c>
      <c r="M604" s="159">
        <v>0</v>
      </c>
      <c r="N604" s="159">
        <v>0</v>
      </c>
      <c r="O604" s="159">
        <v>0</v>
      </c>
      <c r="P604" s="159">
        <v>0</v>
      </c>
      <c r="Q604" s="159">
        <v>0</v>
      </c>
      <c r="R604" s="383">
        <v>0</v>
      </c>
      <c r="S604" s="346"/>
    </row>
    <row r="605" spans="7:19" x14ac:dyDescent="0.25">
      <c r="G605" s="347"/>
      <c r="H605" s="396">
        <v>0</v>
      </c>
      <c r="I605" s="159">
        <v>0</v>
      </c>
      <c r="J605" s="159">
        <v>0</v>
      </c>
      <c r="K605" s="159">
        <v>0</v>
      </c>
      <c r="L605" s="159">
        <v>1</v>
      </c>
      <c r="M605" s="159">
        <v>0</v>
      </c>
      <c r="N605" s="159">
        <v>0</v>
      </c>
      <c r="O605" s="159">
        <v>0</v>
      </c>
      <c r="P605" s="159">
        <v>0</v>
      </c>
      <c r="Q605" s="159">
        <v>0</v>
      </c>
      <c r="R605" s="383">
        <v>0</v>
      </c>
      <c r="S605" s="346"/>
    </row>
    <row r="606" spans="7:19" x14ac:dyDescent="0.25">
      <c r="G606" s="347"/>
      <c r="H606" s="396">
        <v>0</v>
      </c>
      <c r="I606" s="159">
        <v>0</v>
      </c>
      <c r="J606" s="159">
        <v>0</v>
      </c>
      <c r="K606" s="159">
        <v>0</v>
      </c>
      <c r="L606" s="159">
        <v>0</v>
      </c>
      <c r="M606" s="159">
        <v>1</v>
      </c>
      <c r="N606" s="159">
        <v>0</v>
      </c>
      <c r="O606" s="159">
        <v>0</v>
      </c>
      <c r="P606" s="159">
        <v>0</v>
      </c>
      <c r="Q606" s="159">
        <v>0</v>
      </c>
      <c r="R606" s="383">
        <v>0</v>
      </c>
      <c r="S606" s="346"/>
    </row>
    <row r="607" spans="7:19" x14ac:dyDescent="0.25">
      <c r="G607" s="347"/>
      <c r="H607" s="396">
        <v>0</v>
      </c>
      <c r="I607" s="159">
        <v>0</v>
      </c>
      <c r="J607" s="159">
        <v>0</v>
      </c>
      <c r="K607" s="159">
        <v>0</v>
      </c>
      <c r="L607" s="159">
        <v>0</v>
      </c>
      <c r="M607" s="159">
        <v>0</v>
      </c>
      <c r="N607" s="159">
        <v>1</v>
      </c>
      <c r="O607" s="159">
        <v>0</v>
      </c>
      <c r="P607" s="159">
        <v>0</v>
      </c>
      <c r="Q607" s="159">
        <v>0</v>
      </c>
      <c r="R607" s="383">
        <v>0</v>
      </c>
      <c r="S607" s="346"/>
    </row>
    <row r="608" spans="7:19" x14ac:dyDescent="0.25">
      <c r="G608" s="347"/>
      <c r="H608" s="396">
        <v>0</v>
      </c>
      <c r="I608" s="159">
        <v>0</v>
      </c>
      <c r="J608" s="159">
        <v>0</v>
      </c>
      <c r="K608" s="159">
        <v>0</v>
      </c>
      <c r="L608" s="159">
        <v>0</v>
      </c>
      <c r="M608" s="159">
        <v>0</v>
      </c>
      <c r="N608" s="159">
        <v>0</v>
      </c>
      <c r="O608" s="159">
        <v>1</v>
      </c>
      <c r="P608" s="159">
        <v>0</v>
      </c>
      <c r="Q608" s="159">
        <v>0</v>
      </c>
      <c r="R608" s="383">
        <v>0</v>
      </c>
      <c r="S608" s="346"/>
    </row>
    <row r="609" spans="7:19" x14ac:dyDescent="0.25">
      <c r="G609" s="347"/>
      <c r="H609" s="396">
        <v>0</v>
      </c>
      <c r="I609" s="159">
        <v>0</v>
      </c>
      <c r="J609" s="159">
        <v>0</v>
      </c>
      <c r="K609" s="159">
        <v>0</v>
      </c>
      <c r="L609" s="159">
        <v>0</v>
      </c>
      <c r="M609" s="159">
        <v>0</v>
      </c>
      <c r="N609" s="159">
        <v>0</v>
      </c>
      <c r="O609" s="159">
        <v>0</v>
      </c>
      <c r="P609" s="159">
        <v>1</v>
      </c>
      <c r="Q609" s="159">
        <v>0</v>
      </c>
      <c r="R609" s="383">
        <v>0</v>
      </c>
      <c r="S609" s="346"/>
    </row>
    <row r="610" spans="7:19" x14ac:dyDescent="0.25">
      <c r="G610" s="347"/>
      <c r="H610" s="396">
        <v>0</v>
      </c>
      <c r="I610" s="159">
        <v>0</v>
      </c>
      <c r="J610" s="159">
        <v>0</v>
      </c>
      <c r="K610" s="159">
        <v>0</v>
      </c>
      <c r="L610" s="159">
        <v>0</v>
      </c>
      <c r="M610" s="159">
        <v>0</v>
      </c>
      <c r="N610" s="159">
        <v>0</v>
      </c>
      <c r="O610" s="159">
        <v>0</v>
      </c>
      <c r="P610" s="159">
        <v>0</v>
      </c>
      <c r="Q610" s="159">
        <v>1</v>
      </c>
      <c r="R610" s="383">
        <v>0</v>
      </c>
      <c r="S610" s="346"/>
    </row>
    <row r="611" spans="7:19" x14ac:dyDescent="0.25">
      <c r="G611" s="347"/>
      <c r="H611" s="397">
        <v>0</v>
      </c>
      <c r="I611" s="398">
        <v>0</v>
      </c>
      <c r="J611" s="398">
        <v>0</v>
      </c>
      <c r="K611" s="398">
        <v>0</v>
      </c>
      <c r="L611" s="398">
        <v>0</v>
      </c>
      <c r="M611" s="398">
        <v>0</v>
      </c>
      <c r="N611" s="398">
        <v>0</v>
      </c>
      <c r="O611" s="398">
        <v>0</v>
      </c>
      <c r="P611" s="398">
        <v>0</v>
      </c>
      <c r="Q611" s="398">
        <v>0</v>
      </c>
      <c r="R611" s="410">
        <v>1</v>
      </c>
      <c r="S611" s="346"/>
    </row>
    <row r="612" spans="7:19" x14ac:dyDescent="0.25">
      <c r="G612" s="347"/>
      <c r="H612" s="158"/>
      <c r="I612" s="158"/>
      <c r="J612" s="158"/>
      <c r="K612" s="158"/>
      <c r="L612" s="158"/>
      <c r="M612" s="158"/>
      <c r="N612" s="158"/>
      <c r="O612" s="158"/>
      <c r="P612" s="158"/>
      <c r="Q612" s="158"/>
      <c r="R612" s="158"/>
      <c r="S612" s="346"/>
    </row>
    <row r="613" spans="7:19" x14ac:dyDescent="0.25">
      <c r="G613" s="347"/>
      <c r="H613" s="158"/>
      <c r="I613" s="158"/>
      <c r="J613" s="158"/>
      <c r="K613" s="158"/>
      <c r="L613" s="158"/>
      <c r="M613" s="158"/>
      <c r="N613" s="158"/>
      <c r="O613" s="158"/>
      <c r="P613" s="158"/>
      <c r="Q613" s="158"/>
      <c r="R613" s="158"/>
      <c r="S613" s="346"/>
    </row>
    <row r="614" spans="7:19" x14ac:dyDescent="0.25">
      <c r="G614" s="350"/>
      <c r="H614" s="411">
        <f>+S538</f>
        <v>283.08360014587765</v>
      </c>
      <c r="I614" s="390">
        <v>0</v>
      </c>
      <c r="J614" s="390">
        <v>0</v>
      </c>
      <c r="K614" s="390">
        <v>0</v>
      </c>
      <c r="L614" s="390">
        <v>0</v>
      </c>
      <c r="M614" s="390">
        <v>0</v>
      </c>
      <c r="N614" s="390">
        <v>0</v>
      </c>
      <c r="O614" s="390">
        <v>0</v>
      </c>
      <c r="P614" s="390">
        <v>0</v>
      </c>
      <c r="Q614" s="390">
        <v>0</v>
      </c>
      <c r="R614" s="391">
        <v>0</v>
      </c>
      <c r="S614" s="346"/>
    </row>
    <row r="615" spans="7:19" ht="15.75" x14ac:dyDescent="0.25">
      <c r="G615" s="442" t="s">
        <v>232</v>
      </c>
      <c r="H615" s="396">
        <v>0</v>
      </c>
      <c r="I615" s="161">
        <f>+S539</f>
        <v>166.0426518391422</v>
      </c>
      <c r="J615" s="159">
        <v>0</v>
      </c>
      <c r="K615" s="159">
        <v>0</v>
      </c>
      <c r="L615" s="159">
        <v>0</v>
      </c>
      <c r="M615" s="159">
        <v>0</v>
      </c>
      <c r="N615" s="159">
        <v>0</v>
      </c>
      <c r="O615" s="159">
        <v>0</v>
      </c>
      <c r="P615" s="159">
        <v>0</v>
      </c>
      <c r="Q615" s="159">
        <v>0</v>
      </c>
      <c r="R615" s="383">
        <v>0</v>
      </c>
      <c r="S615" s="346"/>
    </row>
    <row r="616" spans="7:19" x14ac:dyDescent="0.25">
      <c r="G616" s="347"/>
      <c r="H616" s="396">
        <v>0</v>
      </c>
      <c r="I616" s="159">
        <v>0</v>
      </c>
      <c r="J616" s="161">
        <f>+S540</f>
        <v>78.84283601068995</v>
      </c>
      <c r="K616" s="159">
        <v>0</v>
      </c>
      <c r="L616" s="159">
        <v>0</v>
      </c>
      <c r="M616" s="159">
        <v>0</v>
      </c>
      <c r="N616" s="159">
        <v>0</v>
      </c>
      <c r="O616" s="159">
        <v>0</v>
      </c>
      <c r="P616" s="159">
        <v>0</v>
      </c>
      <c r="Q616" s="159">
        <v>0</v>
      </c>
      <c r="R616" s="383">
        <v>0</v>
      </c>
      <c r="S616" s="346"/>
    </row>
    <row r="617" spans="7:19" x14ac:dyDescent="0.25">
      <c r="G617" s="347"/>
      <c r="H617" s="396">
        <v>0</v>
      </c>
      <c r="I617" s="159">
        <v>0</v>
      </c>
      <c r="J617" s="159">
        <v>0</v>
      </c>
      <c r="K617" s="161">
        <f>+S541</f>
        <v>347.74126963886664</v>
      </c>
      <c r="L617" s="159">
        <v>0</v>
      </c>
      <c r="M617" s="159">
        <v>0</v>
      </c>
      <c r="N617" s="159">
        <v>0</v>
      </c>
      <c r="O617" s="159">
        <v>0</v>
      </c>
      <c r="P617" s="159">
        <v>0</v>
      </c>
      <c r="Q617" s="159">
        <v>0</v>
      </c>
      <c r="R617" s="383">
        <v>0</v>
      </c>
      <c r="S617" s="346"/>
    </row>
    <row r="618" spans="7:19" x14ac:dyDescent="0.25">
      <c r="G618" s="347"/>
      <c r="H618" s="396">
        <v>0</v>
      </c>
      <c r="I618" s="159">
        <v>0</v>
      </c>
      <c r="J618" s="159">
        <v>0</v>
      </c>
      <c r="K618" s="159">
        <v>0</v>
      </c>
      <c r="L618" s="161">
        <f>+S542</f>
        <v>245.06889749469568</v>
      </c>
      <c r="M618" s="159">
        <v>0</v>
      </c>
      <c r="N618" s="159">
        <v>0</v>
      </c>
      <c r="O618" s="159">
        <v>0</v>
      </c>
      <c r="P618" s="159">
        <v>0</v>
      </c>
      <c r="Q618" s="159">
        <v>0</v>
      </c>
      <c r="R618" s="383">
        <v>0</v>
      </c>
      <c r="S618" s="346"/>
    </row>
    <row r="619" spans="7:19" x14ac:dyDescent="0.25">
      <c r="G619" s="347"/>
      <c r="H619" s="396">
        <v>0</v>
      </c>
      <c r="I619" s="159">
        <v>0</v>
      </c>
      <c r="J619" s="159">
        <v>0</v>
      </c>
      <c r="K619" s="159">
        <v>0</v>
      </c>
      <c r="L619" s="159">
        <v>0</v>
      </c>
      <c r="M619" s="161">
        <f>+S543</f>
        <v>415.2212272168868</v>
      </c>
      <c r="N619" s="159">
        <v>0</v>
      </c>
      <c r="O619" s="159">
        <v>0</v>
      </c>
      <c r="P619" s="159">
        <v>0</v>
      </c>
      <c r="Q619" s="159">
        <v>0</v>
      </c>
      <c r="R619" s="383">
        <v>0</v>
      </c>
      <c r="S619" s="346"/>
    </row>
    <row r="620" spans="7:19" x14ac:dyDescent="0.25">
      <c r="G620" s="347"/>
      <c r="H620" s="396">
        <v>0</v>
      </c>
      <c r="I620" s="159">
        <v>0</v>
      </c>
      <c r="J620" s="159">
        <v>0</v>
      </c>
      <c r="K620" s="159">
        <v>0</v>
      </c>
      <c r="L620" s="159">
        <v>0</v>
      </c>
      <c r="M620" s="159">
        <v>0</v>
      </c>
      <c r="N620" s="161">
        <f>+S544</f>
        <v>87.439805722110592</v>
      </c>
      <c r="O620" s="159">
        <v>0</v>
      </c>
      <c r="P620" s="159">
        <v>0</v>
      </c>
      <c r="Q620" s="159">
        <v>0</v>
      </c>
      <c r="R620" s="383">
        <v>0</v>
      </c>
      <c r="S620" s="346"/>
    </row>
    <row r="621" spans="7:19" x14ac:dyDescent="0.25">
      <c r="G621" s="347"/>
      <c r="H621" s="396">
        <v>0</v>
      </c>
      <c r="I621" s="159">
        <v>0</v>
      </c>
      <c r="J621" s="159">
        <v>0</v>
      </c>
      <c r="K621" s="159">
        <v>0</v>
      </c>
      <c r="L621" s="159">
        <v>0</v>
      </c>
      <c r="M621" s="159">
        <v>0</v>
      </c>
      <c r="N621" s="159">
        <v>0</v>
      </c>
      <c r="O621" s="161">
        <f>+S545</f>
        <v>265.57028664067536</v>
      </c>
      <c r="P621" s="159">
        <v>0</v>
      </c>
      <c r="Q621" s="159">
        <v>0</v>
      </c>
      <c r="R621" s="383">
        <v>0</v>
      </c>
      <c r="S621" s="346"/>
    </row>
    <row r="622" spans="7:19" x14ac:dyDescent="0.25">
      <c r="G622" s="347"/>
      <c r="H622" s="396">
        <v>0</v>
      </c>
      <c r="I622" s="159">
        <v>0</v>
      </c>
      <c r="J622" s="159">
        <v>0</v>
      </c>
      <c r="K622" s="159">
        <v>0</v>
      </c>
      <c r="L622" s="159">
        <v>0</v>
      </c>
      <c r="M622" s="159">
        <v>0</v>
      </c>
      <c r="N622" s="159">
        <v>0</v>
      </c>
      <c r="O622" s="159">
        <v>0</v>
      </c>
      <c r="P622" s="161">
        <f>+S546</f>
        <v>44.004061266380504</v>
      </c>
      <c r="Q622" s="159">
        <v>0</v>
      </c>
      <c r="R622" s="383">
        <v>0</v>
      </c>
      <c r="S622" s="346"/>
    </row>
    <row r="623" spans="7:19" x14ac:dyDescent="0.25">
      <c r="G623" s="347"/>
      <c r="H623" s="396">
        <v>0</v>
      </c>
      <c r="I623" s="159">
        <v>0</v>
      </c>
      <c r="J623" s="159">
        <v>0</v>
      </c>
      <c r="K623" s="159">
        <v>0</v>
      </c>
      <c r="L623" s="159">
        <v>0</v>
      </c>
      <c r="M623" s="159">
        <v>0</v>
      </c>
      <c r="N623" s="159">
        <v>0</v>
      </c>
      <c r="O623" s="159">
        <v>0</v>
      </c>
      <c r="P623" s="159">
        <v>0</v>
      </c>
      <c r="Q623" s="161">
        <f>+S547</f>
        <v>103.778495684172</v>
      </c>
      <c r="R623" s="383">
        <v>0</v>
      </c>
      <c r="S623" s="346"/>
    </row>
    <row r="624" spans="7:19" x14ac:dyDescent="0.25">
      <c r="G624" s="347"/>
      <c r="H624" s="397">
        <v>0</v>
      </c>
      <c r="I624" s="398">
        <v>0</v>
      </c>
      <c r="J624" s="398">
        <v>0</v>
      </c>
      <c r="K624" s="398">
        <v>0</v>
      </c>
      <c r="L624" s="398">
        <v>0</v>
      </c>
      <c r="M624" s="398">
        <v>0</v>
      </c>
      <c r="N624" s="398">
        <v>0</v>
      </c>
      <c r="O624" s="398">
        <v>0</v>
      </c>
      <c r="P624" s="398">
        <v>0</v>
      </c>
      <c r="Q624" s="398">
        <v>0</v>
      </c>
      <c r="R624" s="412">
        <f>+S548</f>
        <v>340.62086370404182</v>
      </c>
      <c r="S624" s="346"/>
    </row>
    <row r="625" spans="7:19" x14ac:dyDescent="0.25">
      <c r="G625" s="347"/>
      <c r="H625" s="158"/>
      <c r="I625" s="158"/>
      <c r="J625" s="158"/>
      <c r="K625" s="158"/>
      <c r="L625" s="158"/>
      <c r="M625" s="158"/>
      <c r="N625" s="158"/>
      <c r="O625" s="158"/>
      <c r="P625" s="158"/>
      <c r="Q625" s="158"/>
      <c r="R625" s="158"/>
      <c r="S625" s="346"/>
    </row>
    <row r="626" spans="7:19" ht="15.75" x14ac:dyDescent="0.3">
      <c r="G626" s="444" t="s">
        <v>245</v>
      </c>
      <c r="H626" s="158"/>
      <c r="I626" s="158"/>
      <c r="J626" s="158"/>
      <c r="K626" s="158"/>
      <c r="L626" s="158"/>
      <c r="M626" s="158"/>
      <c r="N626" s="158"/>
      <c r="O626" s="158"/>
      <c r="P626" s="158"/>
      <c r="Q626" s="158"/>
      <c r="R626" s="158"/>
      <c r="S626" s="346"/>
    </row>
    <row r="627" spans="7:19" ht="15.75" x14ac:dyDescent="0.3">
      <c r="G627" s="445"/>
      <c r="H627" s="411">
        <f t="array" ref="H627:R637">+MMULT(H588:R598,H614:R624)</f>
        <v>566.16720029175531</v>
      </c>
      <c r="I627" s="390">
        <v>0</v>
      </c>
      <c r="J627" s="390">
        <v>0</v>
      </c>
      <c r="K627" s="390">
        <v>0</v>
      </c>
      <c r="L627" s="390">
        <v>0</v>
      </c>
      <c r="M627" s="390">
        <v>0</v>
      </c>
      <c r="N627" s="390">
        <v>0</v>
      </c>
      <c r="O627" s="390">
        <v>0</v>
      </c>
      <c r="P627" s="390">
        <v>0</v>
      </c>
      <c r="Q627" s="390">
        <v>0</v>
      </c>
      <c r="R627" s="391">
        <v>0</v>
      </c>
      <c r="S627" s="345"/>
    </row>
    <row r="628" spans="7:19" ht="15.75" x14ac:dyDescent="0.3">
      <c r="G628" s="445" t="s">
        <v>233</v>
      </c>
      <c r="H628" s="396">
        <v>0</v>
      </c>
      <c r="I628" s="161">
        <v>332.08530367828439</v>
      </c>
      <c r="J628" s="159">
        <v>0</v>
      </c>
      <c r="K628" s="159">
        <v>0</v>
      </c>
      <c r="L628" s="159">
        <v>0</v>
      </c>
      <c r="M628" s="159">
        <v>0</v>
      </c>
      <c r="N628" s="159">
        <v>0</v>
      </c>
      <c r="O628" s="159">
        <v>0</v>
      </c>
      <c r="P628" s="159">
        <v>0</v>
      </c>
      <c r="Q628" s="159">
        <v>0</v>
      </c>
      <c r="R628" s="383">
        <v>0</v>
      </c>
      <c r="S628" s="346"/>
    </row>
    <row r="629" spans="7:19" x14ac:dyDescent="0.25">
      <c r="G629" s="347"/>
      <c r="H629" s="396">
        <v>0</v>
      </c>
      <c r="I629" s="159">
        <v>0</v>
      </c>
      <c r="J629" s="161">
        <v>157.6856720213799</v>
      </c>
      <c r="K629" s="159">
        <v>0</v>
      </c>
      <c r="L629" s="159">
        <v>0</v>
      </c>
      <c r="M629" s="159">
        <v>0</v>
      </c>
      <c r="N629" s="159">
        <v>0</v>
      </c>
      <c r="O629" s="159">
        <v>0</v>
      </c>
      <c r="P629" s="159">
        <v>0</v>
      </c>
      <c r="Q629" s="159">
        <v>0</v>
      </c>
      <c r="R629" s="383">
        <v>0</v>
      </c>
      <c r="S629" s="346"/>
    </row>
    <row r="630" spans="7:19" x14ac:dyDescent="0.25">
      <c r="G630" s="347"/>
      <c r="H630" s="396">
        <v>0</v>
      </c>
      <c r="I630" s="159">
        <v>0</v>
      </c>
      <c r="J630" s="159">
        <v>0</v>
      </c>
      <c r="K630" s="161">
        <v>695.48253927773328</v>
      </c>
      <c r="L630" s="159">
        <v>0</v>
      </c>
      <c r="M630" s="159">
        <v>0</v>
      </c>
      <c r="N630" s="159">
        <v>0</v>
      </c>
      <c r="O630" s="159">
        <v>0</v>
      </c>
      <c r="P630" s="159">
        <v>0</v>
      </c>
      <c r="Q630" s="159">
        <v>0</v>
      </c>
      <c r="R630" s="383">
        <v>0</v>
      </c>
      <c r="S630" s="346"/>
    </row>
    <row r="631" spans="7:19" x14ac:dyDescent="0.25">
      <c r="G631" s="347"/>
      <c r="H631" s="396">
        <v>0</v>
      </c>
      <c r="I631" s="159">
        <v>0</v>
      </c>
      <c r="J631" s="159">
        <v>0</v>
      </c>
      <c r="K631" s="159">
        <v>0</v>
      </c>
      <c r="L631" s="161">
        <v>490.13779498939135</v>
      </c>
      <c r="M631" s="159">
        <v>0</v>
      </c>
      <c r="N631" s="159">
        <v>0</v>
      </c>
      <c r="O631" s="159">
        <v>0</v>
      </c>
      <c r="P631" s="159">
        <v>0</v>
      </c>
      <c r="Q631" s="159">
        <v>0</v>
      </c>
      <c r="R631" s="383">
        <v>0</v>
      </c>
      <c r="S631" s="346"/>
    </row>
    <row r="632" spans="7:19" x14ac:dyDescent="0.25">
      <c r="G632" s="347"/>
      <c r="H632" s="396">
        <v>0</v>
      </c>
      <c r="I632" s="159">
        <v>0</v>
      </c>
      <c r="J632" s="159">
        <v>0</v>
      </c>
      <c r="K632" s="159">
        <v>0</v>
      </c>
      <c r="L632" s="159">
        <v>0</v>
      </c>
      <c r="M632" s="161">
        <v>830.44245443377361</v>
      </c>
      <c r="N632" s="159">
        <v>0</v>
      </c>
      <c r="O632" s="159">
        <v>0</v>
      </c>
      <c r="P632" s="159">
        <v>0</v>
      </c>
      <c r="Q632" s="159">
        <v>0</v>
      </c>
      <c r="R632" s="383">
        <v>0</v>
      </c>
      <c r="S632" s="346"/>
    </row>
    <row r="633" spans="7:19" x14ac:dyDescent="0.25">
      <c r="G633" s="347"/>
      <c r="H633" s="396">
        <v>0</v>
      </c>
      <c r="I633" s="159">
        <v>0</v>
      </c>
      <c r="J633" s="159">
        <v>0</v>
      </c>
      <c r="K633" s="159">
        <v>0</v>
      </c>
      <c r="L633" s="159">
        <v>0</v>
      </c>
      <c r="M633" s="159">
        <v>0</v>
      </c>
      <c r="N633" s="161">
        <v>174.87961144422118</v>
      </c>
      <c r="O633" s="159">
        <v>0</v>
      </c>
      <c r="P633" s="159">
        <v>0</v>
      </c>
      <c r="Q633" s="159">
        <v>0</v>
      </c>
      <c r="R633" s="383">
        <v>0</v>
      </c>
      <c r="S633" s="346"/>
    </row>
    <row r="634" spans="7:19" x14ac:dyDescent="0.25">
      <c r="G634" s="347"/>
      <c r="H634" s="396">
        <v>0</v>
      </c>
      <c r="I634" s="159">
        <v>0</v>
      </c>
      <c r="J634" s="159">
        <v>0</v>
      </c>
      <c r="K634" s="159">
        <v>0</v>
      </c>
      <c r="L634" s="159">
        <v>0</v>
      </c>
      <c r="M634" s="159">
        <v>0</v>
      </c>
      <c r="N634" s="159">
        <v>0</v>
      </c>
      <c r="O634" s="161">
        <v>531.14057328135073</v>
      </c>
      <c r="P634" s="159">
        <v>0</v>
      </c>
      <c r="Q634" s="159">
        <v>0</v>
      </c>
      <c r="R634" s="383">
        <v>0</v>
      </c>
      <c r="S634" s="346"/>
    </row>
    <row r="635" spans="7:19" x14ac:dyDescent="0.25">
      <c r="G635" s="347"/>
      <c r="H635" s="396">
        <v>0</v>
      </c>
      <c r="I635" s="159">
        <v>0</v>
      </c>
      <c r="J635" s="159">
        <v>0</v>
      </c>
      <c r="K635" s="159">
        <v>0</v>
      </c>
      <c r="L635" s="159">
        <v>0</v>
      </c>
      <c r="M635" s="159">
        <v>0</v>
      </c>
      <c r="N635" s="159">
        <v>0</v>
      </c>
      <c r="O635" s="159">
        <v>0</v>
      </c>
      <c r="P635" s="161">
        <v>88.008122532761007</v>
      </c>
      <c r="Q635" s="159">
        <v>0</v>
      </c>
      <c r="R635" s="383">
        <v>0</v>
      </c>
      <c r="S635" s="346"/>
    </row>
    <row r="636" spans="7:19" x14ac:dyDescent="0.25">
      <c r="G636" s="347"/>
      <c r="H636" s="396">
        <v>0</v>
      </c>
      <c r="I636" s="159">
        <v>0</v>
      </c>
      <c r="J636" s="159">
        <v>0</v>
      </c>
      <c r="K636" s="159">
        <v>0</v>
      </c>
      <c r="L636" s="159">
        <v>0</v>
      </c>
      <c r="M636" s="159">
        <v>0</v>
      </c>
      <c r="N636" s="159">
        <v>0</v>
      </c>
      <c r="O636" s="159">
        <v>0</v>
      </c>
      <c r="P636" s="159">
        <v>0</v>
      </c>
      <c r="Q636" s="161">
        <v>207.556991368344</v>
      </c>
      <c r="R636" s="383">
        <v>0</v>
      </c>
      <c r="S636" s="346"/>
    </row>
    <row r="637" spans="7:19" x14ac:dyDescent="0.25">
      <c r="G637" s="347"/>
      <c r="H637" s="397">
        <v>0</v>
      </c>
      <c r="I637" s="398">
        <v>0</v>
      </c>
      <c r="J637" s="398">
        <v>0</v>
      </c>
      <c r="K637" s="398">
        <v>0</v>
      </c>
      <c r="L637" s="398">
        <v>0</v>
      </c>
      <c r="M637" s="398">
        <v>0</v>
      </c>
      <c r="N637" s="398">
        <v>0</v>
      </c>
      <c r="O637" s="398">
        <v>0</v>
      </c>
      <c r="P637" s="398">
        <v>0</v>
      </c>
      <c r="Q637" s="398">
        <v>0</v>
      </c>
      <c r="R637" s="412">
        <v>681.24172740808365</v>
      </c>
      <c r="S637" s="346"/>
    </row>
    <row r="638" spans="7:19" x14ac:dyDescent="0.25">
      <c r="G638" s="347"/>
      <c r="H638" s="158"/>
      <c r="I638" s="158"/>
      <c r="J638" s="158"/>
      <c r="K638" s="158"/>
      <c r="L638" s="158"/>
      <c r="M638" s="158"/>
      <c r="N638" s="158"/>
      <c r="O638" s="158"/>
      <c r="P638" s="158"/>
      <c r="Q638" s="158"/>
      <c r="R638" s="158"/>
      <c r="S638" s="346"/>
    </row>
    <row r="639" spans="7:19" x14ac:dyDescent="0.25">
      <c r="G639" s="347"/>
      <c r="H639" s="158"/>
      <c r="I639" s="158"/>
      <c r="J639" s="158"/>
      <c r="K639" s="158"/>
      <c r="L639" s="158"/>
      <c r="M639" s="158"/>
      <c r="N639" s="158"/>
      <c r="O639" s="158"/>
      <c r="P639" s="158"/>
      <c r="Q639" s="158"/>
      <c r="R639" s="158"/>
      <c r="S639" s="346"/>
    </row>
    <row r="640" spans="7:19" x14ac:dyDescent="0.25">
      <c r="G640" s="347"/>
      <c r="H640" s="413">
        <f t="array" ref="H640:R650">+MINVERSE(H627:R637)</f>
        <v>1.7662626861546969E-3</v>
      </c>
      <c r="I640" s="390">
        <v>0</v>
      </c>
      <c r="J640" s="390">
        <v>0</v>
      </c>
      <c r="K640" s="390">
        <v>0</v>
      </c>
      <c r="L640" s="390">
        <v>0</v>
      </c>
      <c r="M640" s="390">
        <v>0</v>
      </c>
      <c r="N640" s="390">
        <v>0</v>
      </c>
      <c r="O640" s="390">
        <v>0</v>
      </c>
      <c r="P640" s="390">
        <v>0</v>
      </c>
      <c r="Q640" s="390">
        <v>0</v>
      </c>
      <c r="R640" s="391">
        <v>0</v>
      </c>
      <c r="S640" s="346"/>
    </row>
    <row r="641" spans="7:19" ht="15.75" x14ac:dyDescent="0.3">
      <c r="G641" s="445" t="s">
        <v>234</v>
      </c>
      <c r="H641" s="396">
        <v>0</v>
      </c>
      <c r="I641" s="178">
        <v>3.011274479549911E-3</v>
      </c>
      <c r="J641" s="159">
        <v>0</v>
      </c>
      <c r="K641" s="159">
        <v>0</v>
      </c>
      <c r="L641" s="159">
        <v>0</v>
      </c>
      <c r="M641" s="159">
        <v>0</v>
      </c>
      <c r="N641" s="159">
        <v>0</v>
      </c>
      <c r="O641" s="159">
        <v>0</v>
      </c>
      <c r="P641" s="159">
        <v>0</v>
      </c>
      <c r="Q641" s="159">
        <v>0</v>
      </c>
      <c r="R641" s="383">
        <v>0</v>
      </c>
      <c r="S641" s="346"/>
    </row>
    <row r="642" spans="7:19" x14ac:dyDescent="0.25">
      <c r="G642" s="347"/>
      <c r="H642" s="396">
        <v>0</v>
      </c>
      <c r="I642" s="159">
        <v>0</v>
      </c>
      <c r="J642" s="178">
        <v>6.341730273784256E-3</v>
      </c>
      <c r="K642" s="159">
        <v>0</v>
      </c>
      <c r="L642" s="159">
        <v>0</v>
      </c>
      <c r="M642" s="159">
        <v>0</v>
      </c>
      <c r="N642" s="159">
        <v>0</v>
      </c>
      <c r="O642" s="159">
        <v>0</v>
      </c>
      <c r="P642" s="159">
        <v>0</v>
      </c>
      <c r="Q642" s="159">
        <v>0</v>
      </c>
      <c r="R642" s="383">
        <v>0</v>
      </c>
      <c r="S642" s="346"/>
    </row>
    <row r="643" spans="7:19" x14ac:dyDescent="0.25">
      <c r="G643" s="347"/>
      <c r="H643" s="396">
        <v>0</v>
      </c>
      <c r="I643" s="159">
        <v>0</v>
      </c>
      <c r="J643" s="159">
        <v>0</v>
      </c>
      <c r="K643" s="344">
        <v>1.4378506195691291E-3</v>
      </c>
      <c r="L643" s="159">
        <v>0</v>
      </c>
      <c r="M643" s="159">
        <v>0</v>
      </c>
      <c r="N643" s="159">
        <v>0</v>
      </c>
      <c r="O643" s="159">
        <v>0</v>
      </c>
      <c r="P643" s="159">
        <v>0</v>
      </c>
      <c r="Q643" s="159">
        <v>0</v>
      </c>
      <c r="R643" s="383">
        <v>0</v>
      </c>
      <c r="S643" s="346"/>
    </row>
    <row r="644" spans="7:19" x14ac:dyDescent="0.25">
      <c r="G644" s="347"/>
      <c r="H644" s="396">
        <v>0</v>
      </c>
      <c r="I644" s="159">
        <v>0</v>
      </c>
      <c r="J644" s="159">
        <v>0</v>
      </c>
      <c r="K644" s="159">
        <v>0</v>
      </c>
      <c r="L644" s="163">
        <v>2.040242581214624E-3</v>
      </c>
      <c r="M644" s="159">
        <v>0</v>
      </c>
      <c r="N644" s="159">
        <v>0</v>
      </c>
      <c r="O644" s="159">
        <v>0</v>
      </c>
      <c r="P644" s="159">
        <v>0</v>
      </c>
      <c r="Q644" s="159">
        <v>0</v>
      </c>
      <c r="R644" s="383">
        <v>0</v>
      </c>
      <c r="S644" s="346"/>
    </row>
    <row r="645" spans="7:19" x14ac:dyDescent="0.25">
      <c r="G645" s="347"/>
      <c r="H645" s="396">
        <v>0</v>
      </c>
      <c r="I645" s="159">
        <v>0</v>
      </c>
      <c r="J645" s="159">
        <v>0</v>
      </c>
      <c r="K645" s="159">
        <v>0</v>
      </c>
      <c r="L645" s="159">
        <v>0</v>
      </c>
      <c r="M645" s="178">
        <v>1.2041773570955461E-3</v>
      </c>
      <c r="N645" s="159">
        <v>0</v>
      </c>
      <c r="O645" s="159">
        <v>0</v>
      </c>
      <c r="P645" s="159">
        <v>0</v>
      </c>
      <c r="Q645" s="159">
        <v>0</v>
      </c>
      <c r="R645" s="383">
        <v>0</v>
      </c>
      <c r="S645" s="346"/>
    </row>
    <row r="646" spans="7:19" x14ac:dyDescent="0.25">
      <c r="G646" s="347"/>
      <c r="H646" s="396">
        <v>0</v>
      </c>
      <c r="I646" s="159">
        <v>0</v>
      </c>
      <c r="J646" s="159">
        <v>0</v>
      </c>
      <c r="K646" s="159">
        <v>0</v>
      </c>
      <c r="L646" s="159">
        <v>0</v>
      </c>
      <c r="M646" s="159">
        <v>0</v>
      </c>
      <c r="N646" s="163">
        <v>5.7182194753386418E-3</v>
      </c>
      <c r="O646" s="159">
        <v>0</v>
      </c>
      <c r="P646" s="159">
        <v>0</v>
      </c>
      <c r="Q646" s="159">
        <v>0</v>
      </c>
      <c r="R646" s="383">
        <v>0</v>
      </c>
      <c r="S646" s="346"/>
    </row>
    <row r="647" spans="7:19" x14ac:dyDescent="0.25">
      <c r="G647" s="347"/>
      <c r="H647" s="396">
        <v>0</v>
      </c>
      <c r="I647" s="159">
        <v>0</v>
      </c>
      <c r="J647" s="159">
        <v>0</v>
      </c>
      <c r="K647" s="159">
        <v>0</v>
      </c>
      <c r="L647" s="159">
        <v>0</v>
      </c>
      <c r="M647" s="159">
        <v>0</v>
      </c>
      <c r="N647" s="159">
        <v>0</v>
      </c>
      <c r="O647" s="344">
        <v>1.8827407475615491E-3</v>
      </c>
      <c r="P647" s="159">
        <v>0</v>
      </c>
      <c r="Q647" s="159">
        <v>0</v>
      </c>
      <c r="R647" s="383">
        <v>0</v>
      </c>
      <c r="S647" s="346"/>
    </row>
    <row r="648" spans="7:19" x14ac:dyDescent="0.25">
      <c r="G648" s="347"/>
      <c r="H648" s="396">
        <v>0</v>
      </c>
      <c r="I648" s="159">
        <v>0</v>
      </c>
      <c r="J648" s="159">
        <v>0</v>
      </c>
      <c r="K648" s="159">
        <v>0</v>
      </c>
      <c r="L648" s="159">
        <v>0</v>
      </c>
      <c r="M648" s="159">
        <v>0</v>
      </c>
      <c r="N648" s="159">
        <v>0</v>
      </c>
      <c r="O648" s="159">
        <v>0</v>
      </c>
      <c r="P648" s="344">
        <v>1.1362587579660618E-2</v>
      </c>
      <c r="Q648" s="159">
        <v>0</v>
      </c>
      <c r="R648" s="383">
        <v>0</v>
      </c>
      <c r="S648" s="346"/>
    </row>
    <row r="649" spans="7:19" x14ac:dyDescent="0.25">
      <c r="G649" s="347"/>
      <c r="H649" s="396">
        <v>0</v>
      </c>
      <c r="I649" s="159">
        <v>0</v>
      </c>
      <c r="J649" s="159">
        <v>0</v>
      </c>
      <c r="K649" s="159">
        <v>0</v>
      </c>
      <c r="L649" s="159">
        <v>0</v>
      </c>
      <c r="M649" s="159">
        <v>0</v>
      </c>
      <c r="N649" s="159">
        <v>0</v>
      </c>
      <c r="O649" s="159">
        <v>0</v>
      </c>
      <c r="P649" s="159">
        <v>0</v>
      </c>
      <c r="Q649" s="178">
        <v>4.817953822742283E-3</v>
      </c>
      <c r="R649" s="383">
        <v>0</v>
      </c>
      <c r="S649" s="346"/>
    </row>
    <row r="650" spans="7:19" x14ac:dyDescent="0.25">
      <c r="G650" s="347"/>
      <c r="H650" s="397">
        <v>0</v>
      </c>
      <c r="I650" s="398">
        <v>0</v>
      </c>
      <c r="J650" s="398">
        <v>0</v>
      </c>
      <c r="K650" s="398">
        <v>0</v>
      </c>
      <c r="L650" s="398">
        <v>0</v>
      </c>
      <c r="M650" s="398">
        <v>0</v>
      </c>
      <c r="N650" s="398">
        <v>0</v>
      </c>
      <c r="O650" s="398">
        <v>0</v>
      </c>
      <c r="P650" s="398">
        <v>0</v>
      </c>
      <c r="Q650" s="398">
        <v>0</v>
      </c>
      <c r="R650" s="414">
        <v>1.467907733433614E-3</v>
      </c>
      <c r="S650" s="346"/>
    </row>
    <row r="651" spans="7:19" x14ac:dyDescent="0.25">
      <c r="G651" s="347"/>
      <c r="H651" s="158"/>
      <c r="I651" s="158"/>
      <c r="J651" s="158"/>
      <c r="K651" s="158"/>
      <c r="L651" s="158"/>
      <c r="M651" s="158"/>
      <c r="N651" s="158"/>
      <c r="O651" s="158"/>
      <c r="P651" s="158"/>
      <c r="Q651" s="158"/>
      <c r="R651" s="158"/>
      <c r="S651" s="346"/>
    </row>
    <row r="652" spans="7:19" x14ac:dyDescent="0.25">
      <c r="G652" s="347"/>
      <c r="H652" s="158"/>
      <c r="I652" s="158"/>
      <c r="J652" s="158"/>
      <c r="K652" s="158"/>
      <c r="L652" s="158"/>
      <c r="M652" s="158"/>
      <c r="N652" s="158"/>
      <c r="O652" s="158"/>
      <c r="P652" s="158"/>
      <c r="Q652" s="158"/>
      <c r="R652" s="158"/>
      <c r="S652" s="346"/>
    </row>
    <row r="653" spans="7:19" x14ac:dyDescent="0.25">
      <c r="G653" s="347"/>
      <c r="H653" s="395">
        <f t="array" ref="H653:R660">+MMULT(H564:R571,H640:R650)</f>
        <v>1.7662626861546969E-3</v>
      </c>
      <c r="I653" s="380">
        <v>-3.011274479549911E-3</v>
      </c>
      <c r="J653" s="380">
        <v>0</v>
      </c>
      <c r="K653" s="380">
        <v>0</v>
      </c>
      <c r="L653" s="380">
        <v>0</v>
      </c>
      <c r="M653" s="380">
        <v>0</v>
      </c>
      <c r="N653" s="380">
        <v>0</v>
      </c>
      <c r="O653" s="380">
        <v>0</v>
      </c>
      <c r="P653" s="380">
        <v>0</v>
      </c>
      <c r="Q653" s="380">
        <v>0</v>
      </c>
      <c r="R653" s="381">
        <v>0</v>
      </c>
      <c r="S653" s="346"/>
    </row>
    <row r="654" spans="7:19" ht="15.75" x14ac:dyDescent="0.3">
      <c r="G654" s="445" t="s">
        <v>235</v>
      </c>
      <c r="H654" s="396">
        <v>0</v>
      </c>
      <c r="I654" s="159">
        <v>3.011274479549911E-3</v>
      </c>
      <c r="J654" s="159">
        <v>-6.341730273784256E-3</v>
      </c>
      <c r="K654" s="159">
        <v>0</v>
      </c>
      <c r="L654" s="159">
        <v>0</v>
      </c>
      <c r="M654" s="159">
        <v>0</v>
      </c>
      <c r="N654" s="159">
        <v>0</v>
      </c>
      <c r="O654" s="159">
        <v>0</v>
      </c>
      <c r="P654" s="143">
        <v>-1.1362587579660618E-2</v>
      </c>
      <c r="Q654" s="143">
        <v>0</v>
      </c>
      <c r="R654" s="392">
        <v>0</v>
      </c>
      <c r="S654" s="346"/>
    </row>
    <row r="655" spans="7:19" x14ac:dyDescent="0.25">
      <c r="G655" s="446"/>
      <c r="H655" s="396">
        <v>0</v>
      </c>
      <c r="I655" s="159">
        <v>0</v>
      </c>
      <c r="J655" s="159">
        <v>6.341730273784256E-3</v>
      </c>
      <c r="K655" s="159">
        <v>-1.4378506195691291E-3</v>
      </c>
      <c r="L655" s="159">
        <v>0</v>
      </c>
      <c r="M655" s="159">
        <v>0</v>
      </c>
      <c r="N655" s="159">
        <v>0</v>
      </c>
      <c r="O655" s="159">
        <v>0</v>
      </c>
      <c r="P655" s="143">
        <v>0</v>
      </c>
      <c r="Q655" s="143">
        <v>0</v>
      </c>
      <c r="R655" s="392">
        <v>0</v>
      </c>
      <c r="S655" s="346"/>
    </row>
    <row r="656" spans="7:19" x14ac:dyDescent="0.25">
      <c r="G656" s="446"/>
      <c r="H656" s="396">
        <v>0</v>
      </c>
      <c r="I656" s="159">
        <v>0</v>
      </c>
      <c r="J656" s="159">
        <v>0</v>
      </c>
      <c r="K656" s="159">
        <v>1.4378506195691291E-3</v>
      </c>
      <c r="L656" s="159">
        <v>-2.040242581214624E-3</v>
      </c>
      <c r="M656" s="159">
        <v>0</v>
      </c>
      <c r="N656" s="159">
        <v>0</v>
      </c>
      <c r="O656" s="159">
        <v>0</v>
      </c>
      <c r="P656" s="143">
        <v>0</v>
      </c>
      <c r="Q656" s="143">
        <v>0</v>
      </c>
      <c r="R656" s="392">
        <v>0</v>
      </c>
      <c r="S656" s="346"/>
    </row>
    <row r="657" spans="7:19" x14ac:dyDescent="0.25">
      <c r="G657" s="446"/>
      <c r="H657" s="396">
        <v>0</v>
      </c>
      <c r="I657" s="159">
        <v>0</v>
      </c>
      <c r="J657" s="159">
        <v>0</v>
      </c>
      <c r="K657" s="159">
        <v>0</v>
      </c>
      <c r="L657" s="159">
        <v>2.040242581214624E-3</v>
      </c>
      <c r="M657" s="159">
        <v>-1.2041773570955461E-3</v>
      </c>
      <c r="N657" s="159">
        <v>0</v>
      </c>
      <c r="O657" s="159">
        <v>0</v>
      </c>
      <c r="P657" s="143">
        <v>1.1362587579660618E-2</v>
      </c>
      <c r="Q657" s="143">
        <v>4.817953822742283E-3</v>
      </c>
      <c r="R657" s="392">
        <v>0</v>
      </c>
      <c r="S657" s="346"/>
    </row>
    <row r="658" spans="7:19" x14ac:dyDescent="0.25">
      <c r="G658" s="446"/>
      <c r="H658" s="396">
        <v>0</v>
      </c>
      <c r="I658" s="159">
        <v>0</v>
      </c>
      <c r="J658" s="159">
        <v>0</v>
      </c>
      <c r="K658" s="159">
        <v>0</v>
      </c>
      <c r="L658" s="159">
        <v>0</v>
      </c>
      <c r="M658" s="159">
        <v>1.2041773570955461E-3</v>
      </c>
      <c r="N658" s="159">
        <v>-5.7182194753386418E-3</v>
      </c>
      <c r="O658" s="159">
        <v>0</v>
      </c>
      <c r="P658" s="143">
        <v>0</v>
      </c>
      <c r="Q658" s="143">
        <v>0</v>
      </c>
      <c r="R658" s="392">
        <v>0</v>
      </c>
      <c r="S658" s="346"/>
    </row>
    <row r="659" spans="7:19" x14ac:dyDescent="0.25">
      <c r="G659" s="446"/>
      <c r="H659" s="396">
        <v>0</v>
      </c>
      <c r="I659" s="159">
        <v>0</v>
      </c>
      <c r="J659" s="159">
        <v>0</v>
      </c>
      <c r="K659" s="159">
        <v>0</v>
      </c>
      <c r="L659" s="159">
        <v>0</v>
      </c>
      <c r="M659" s="159">
        <v>0</v>
      </c>
      <c r="N659" s="159">
        <v>5.7182194753386418E-3</v>
      </c>
      <c r="O659" s="159">
        <v>-1.8827407475615491E-3</v>
      </c>
      <c r="P659" s="143">
        <v>0</v>
      </c>
      <c r="Q659" s="143">
        <v>0</v>
      </c>
      <c r="R659" s="392">
        <v>0</v>
      </c>
      <c r="S659" s="346"/>
    </row>
    <row r="660" spans="7:19" x14ac:dyDescent="0.25">
      <c r="G660" s="446"/>
      <c r="H660" s="397">
        <v>0</v>
      </c>
      <c r="I660" s="398">
        <v>0</v>
      </c>
      <c r="J660" s="398">
        <v>0</v>
      </c>
      <c r="K660" s="398">
        <v>0</v>
      </c>
      <c r="L660" s="398">
        <v>0</v>
      </c>
      <c r="M660" s="398">
        <v>0</v>
      </c>
      <c r="N660" s="398">
        <v>0</v>
      </c>
      <c r="O660" s="398">
        <v>1.8827407475615491E-3</v>
      </c>
      <c r="P660" s="393">
        <v>0</v>
      </c>
      <c r="Q660" s="393">
        <v>-4.817953822742283E-3</v>
      </c>
      <c r="R660" s="394">
        <v>1.467907733433614E-3</v>
      </c>
      <c r="S660" s="346"/>
    </row>
    <row r="661" spans="7:19" x14ac:dyDescent="0.25">
      <c r="G661" s="446"/>
      <c r="H661" s="158"/>
      <c r="I661" s="158"/>
      <c r="J661" s="158"/>
      <c r="K661" s="158"/>
      <c r="L661" s="158"/>
      <c r="M661" s="158"/>
      <c r="N661" s="158"/>
      <c r="O661" s="158"/>
      <c r="P661" s="158"/>
      <c r="Q661" s="158"/>
      <c r="R661" s="158"/>
      <c r="S661" s="346"/>
    </row>
    <row r="662" spans="7:19" x14ac:dyDescent="0.25">
      <c r="G662" s="446"/>
      <c r="H662" s="158"/>
      <c r="I662" s="158"/>
      <c r="J662" s="158"/>
      <c r="K662" s="158"/>
      <c r="L662" s="158"/>
      <c r="M662" s="158"/>
      <c r="N662" s="158"/>
      <c r="O662" s="158"/>
      <c r="P662" s="158"/>
      <c r="Q662" s="158"/>
      <c r="R662" s="158"/>
      <c r="S662" s="346"/>
    </row>
    <row r="663" spans="7:19" x14ac:dyDescent="0.25">
      <c r="G663" s="446"/>
      <c r="H663" s="329">
        <f t="array" ref="H663:O670">+MMULT(H653:R660,H551:O561)</f>
        <v>4.7775371657046081E-3</v>
      </c>
      <c r="I663" s="330">
        <v>-3.011274479549911E-3</v>
      </c>
      <c r="J663" s="330">
        <v>0</v>
      </c>
      <c r="K663" s="330">
        <v>0</v>
      </c>
      <c r="L663" s="330">
        <v>0</v>
      </c>
      <c r="M663" s="330">
        <v>0</v>
      </c>
      <c r="N663" s="330">
        <v>0</v>
      </c>
      <c r="O663" s="331">
        <v>0</v>
      </c>
      <c r="P663" s="158"/>
      <c r="Q663" s="158"/>
      <c r="R663" s="158"/>
      <c r="S663" s="346"/>
    </row>
    <row r="664" spans="7:19" ht="15.75" x14ac:dyDescent="0.3">
      <c r="G664" s="447" t="s">
        <v>236</v>
      </c>
      <c r="H664" s="332">
        <v>-3.011274479549911E-3</v>
      </c>
      <c r="I664" s="158">
        <v>2.0715592332994786E-2</v>
      </c>
      <c r="J664" s="158">
        <v>-6.341730273784256E-3</v>
      </c>
      <c r="K664" s="158">
        <v>0</v>
      </c>
      <c r="L664" s="158">
        <v>-1.1362587579660618E-2</v>
      </c>
      <c r="M664" s="158">
        <v>0</v>
      </c>
      <c r="N664" s="158">
        <v>0</v>
      </c>
      <c r="O664" s="333">
        <v>0</v>
      </c>
      <c r="P664" s="158"/>
      <c r="Q664" s="158"/>
      <c r="R664" s="158"/>
      <c r="S664" s="346"/>
    </row>
    <row r="665" spans="7:19" x14ac:dyDescent="0.25">
      <c r="G665" s="446"/>
      <c r="H665" s="332">
        <v>0</v>
      </c>
      <c r="I665" s="158">
        <v>-6.341730273784256E-3</v>
      </c>
      <c r="J665" s="158">
        <v>7.7795808933533855E-3</v>
      </c>
      <c r="K665" s="158">
        <v>-1.4378506195691291E-3</v>
      </c>
      <c r="L665" s="158">
        <v>0</v>
      </c>
      <c r="M665" s="158">
        <v>0</v>
      </c>
      <c r="N665" s="158">
        <v>0</v>
      </c>
      <c r="O665" s="333">
        <v>0</v>
      </c>
      <c r="P665" s="158"/>
      <c r="Q665" s="158"/>
      <c r="R665" s="158"/>
      <c r="S665" s="346"/>
    </row>
    <row r="666" spans="7:19" x14ac:dyDescent="0.25">
      <c r="G666" s="446"/>
      <c r="H666" s="332">
        <v>0</v>
      </c>
      <c r="I666" s="158">
        <v>0</v>
      </c>
      <c r="J666" s="158">
        <v>-1.4378506195691291E-3</v>
      </c>
      <c r="K666" s="158">
        <v>3.4780932007837531E-3</v>
      </c>
      <c r="L666" s="158">
        <v>-2.040242581214624E-3</v>
      </c>
      <c r="M666" s="158">
        <v>0</v>
      </c>
      <c r="N666" s="158">
        <v>0</v>
      </c>
      <c r="O666" s="333">
        <v>0</v>
      </c>
      <c r="P666" s="158"/>
      <c r="Q666" s="158"/>
      <c r="R666" s="158"/>
      <c r="S666" s="346"/>
    </row>
    <row r="667" spans="7:19" x14ac:dyDescent="0.25">
      <c r="G667" s="446"/>
      <c r="H667" s="332">
        <v>0</v>
      </c>
      <c r="I667" s="158">
        <v>-1.1362587579660618E-2</v>
      </c>
      <c r="J667" s="158">
        <v>0</v>
      </c>
      <c r="K667" s="158">
        <v>-2.040242581214624E-3</v>
      </c>
      <c r="L667" s="158">
        <v>1.9424961340713073E-2</v>
      </c>
      <c r="M667" s="158">
        <v>-1.2041773570955461E-3</v>
      </c>
      <c r="N667" s="158">
        <v>0</v>
      </c>
      <c r="O667" s="333">
        <v>-4.817953822742283E-3</v>
      </c>
      <c r="P667" s="158"/>
      <c r="Q667" s="158"/>
      <c r="R667" s="158"/>
      <c r="S667" s="346"/>
    </row>
    <row r="668" spans="7:19" x14ac:dyDescent="0.25">
      <c r="G668" s="446"/>
      <c r="H668" s="332">
        <v>0</v>
      </c>
      <c r="I668" s="158">
        <v>0</v>
      </c>
      <c r="J668" s="158">
        <v>0</v>
      </c>
      <c r="K668" s="158">
        <v>0</v>
      </c>
      <c r="L668" s="158">
        <v>-1.2041773570955461E-3</v>
      </c>
      <c r="M668" s="158">
        <v>6.9223968324341884E-3</v>
      </c>
      <c r="N668" s="158">
        <v>-5.7182194753386418E-3</v>
      </c>
      <c r="O668" s="333">
        <v>0</v>
      </c>
      <c r="P668" s="158"/>
      <c r="Q668" s="158"/>
      <c r="R668" s="158"/>
      <c r="S668" s="346"/>
    </row>
    <row r="669" spans="7:19" x14ac:dyDescent="0.25">
      <c r="G669" s="446"/>
      <c r="H669" s="332">
        <v>0</v>
      </c>
      <c r="I669" s="158">
        <v>0</v>
      </c>
      <c r="J669" s="158">
        <v>0</v>
      </c>
      <c r="K669" s="158">
        <v>0</v>
      </c>
      <c r="L669" s="158">
        <v>0</v>
      </c>
      <c r="M669" s="158">
        <v>-5.7182194753386418E-3</v>
      </c>
      <c r="N669" s="158">
        <v>7.6009602229001908E-3</v>
      </c>
      <c r="O669" s="333">
        <v>-1.8827407475615491E-3</v>
      </c>
      <c r="P669" s="158"/>
      <c r="Q669" s="158"/>
      <c r="R669" s="158"/>
      <c r="S669" s="346"/>
    </row>
    <row r="670" spans="7:19" x14ac:dyDescent="0.25">
      <c r="G670" s="446"/>
      <c r="H670" s="406">
        <v>0</v>
      </c>
      <c r="I670" s="407">
        <v>0</v>
      </c>
      <c r="J670" s="407">
        <v>0</v>
      </c>
      <c r="K670" s="407">
        <v>0</v>
      </c>
      <c r="L670" s="407">
        <v>-4.817953822742283E-3</v>
      </c>
      <c r="M670" s="407">
        <v>0</v>
      </c>
      <c r="N670" s="407">
        <v>-1.8827407475615491E-3</v>
      </c>
      <c r="O670" s="408">
        <v>8.1686023037374454E-3</v>
      </c>
      <c r="P670" s="158"/>
      <c r="Q670" s="158"/>
      <c r="R670" s="158"/>
      <c r="S670" s="346"/>
    </row>
    <row r="671" spans="7:19" x14ac:dyDescent="0.25">
      <c r="G671" s="446"/>
      <c r="H671" s="158"/>
      <c r="I671" s="158"/>
      <c r="J671" s="158"/>
      <c r="K671" s="158"/>
      <c r="L671" s="158"/>
      <c r="M671" s="158"/>
      <c r="N671" s="158"/>
      <c r="O671" s="158"/>
      <c r="P671" s="158"/>
      <c r="Q671" s="158"/>
      <c r="R671" s="158"/>
      <c r="S671" s="346"/>
    </row>
    <row r="672" spans="7:19" x14ac:dyDescent="0.25">
      <c r="G672" s="446"/>
      <c r="H672" s="158"/>
      <c r="I672" s="158"/>
      <c r="J672" s="158"/>
      <c r="K672" s="158"/>
      <c r="L672" s="158"/>
      <c r="M672" s="158"/>
      <c r="N672" s="158"/>
      <c r="O672" s="158"/>
      <c r="P672" s="158"/>
      <c r="Q672" s="158"/>
      <c r="R672" s="158"/>
      <c r="S672" s="346"/>
    </row>
    <row r="673" spans="7:19" x14ac:dyDescent="0.25">
      <c r="G673" s="446"/>
      <c r="H673" s="329">
        <f t="array" ref="H673:O680">-MINVERSE(H663:O670)</f>
        <v>-392.42486654190475</v>
      </c>
      <c r="I673" s="330">
        <v>-290.51632144186965</v>
      </c>
      <c r="J673" s="330">
        <v>-287.54095146600724</v>
      </c>
      <c r="K673" s="330">
        <v>-274.41789570845606</v>
      </c>
      <c r="L673" s="330">
        <v>-265.16948866834719</v>
      </c>
      <c r="M673" s="330">
        <v>-234.84060075463157</v>
      </c>
      <c r="N673" s="330">
        <v>-228.45375949240068</v>
      </c>
      <c r="O673" s="331">
        <v>-209.05578335634164</v>
      </c>
      <c r="P673" s="158"/>
      <c r="Q673" s="158"/>
      <c r="R673" s="158"/>
      <c r="S673" s="346"/>
    </row>
    <row r="674" spans="7:19" ht="15.75" x14ac:dyDescent="0.3">
      <c r="G674" s="448" t="s">
        <v>237</v>
      </c>
      <c r="H674" s="332">
        <v>-290.51632144186965</v>
      </c>
      <c r="I674" s="158">
        <v>-460.91863506902013</v>
      </c>
      <c r="J674" s="158">
        <v>-456.19806218935054</v>
      </c>
      <c r="K674" s="158">
        <v>-435.37767964531702</v>
      </c>
      <c r="L674" s="158">
        <v>-420.70462056094937</v>
      </c>
      <c r="M674" s="158">
        <v>-372.58632706552442</v>
      </c>
      <c r="N674" s="158">
        <v>-362.45328482411287</v>
      </c>
      <c r="O674" s="333">
        <v>-331.67742810336483</v>
      </c>
      <c r="P674" s="158"/>
      <c r="Q674" s="158"/>
      <c r="R674" s="158"/>
      <c r="S674" s="346"/>
    </row>
    <row r="675" spans="7:19" x14ac:dyDescent="0.25">
      <c r="G675" s="446"/>
      <c r="H675" s="332">
        <v>-287.5409514660073</v>
      </c>
      <c r="I675" s="158">
        <v>-456.19806218935065</v>
      </c>
      <c r="J675" s="158">
        <v>-591.74022005902179</v>
      </c>
      <c r="K675" s="158">
        <v>-494.0748630653016</v>
      </c>
      <c r="L675" s="158">
        <v>-425.24569767249852</v>
      </c>
      <c r="M675" s="158">
        <v>-376.6080162964567</v>
      </c>
      <c r="N675" s="158">
        <v>-366.36559820333366</v>
      </c>
      <c r="O675" s="333">
        <v>-335.25754751153636</v>
      </c>
      <c r="P675" s="158"/>
      <c r="Q675" s="158"/>
      <c r="R675" s="158"/>
      <c r="S675" s="346"/>
    </row>
    <row r="676" spans="7:19" x14ac:dyDescent="0.25">
      <c r="G676" s="446"/>
      <c r="H676" s="332">
        <v>-274.41789570845606</v>
      </c>
      <c r="I676" s="158">
        <v>-435.37767964531702</v>
      </c>
      <c r="J676" s="158">
        <v>-494.0748630653016</v>
      </c>
      <c r="K676" s="158">
        <v>-752.96246933967984</v>
      </c>
      <c r="L676" s="158">
        <v>-445.27440288147909</v>
      </c>
      <c r="M676" s="158">
        <v>-394.34592870574318</v>
      </c>
      <c r="N676" s="158">
        <v>-383.6211015635995</v>
      </c>
      <c r="O676" s="333">
        <v>-351.04788854248949</v>
      </c>
      <c r="P676" s="158"/>
      <c r="Q676" s="158"/>
      <c r="R676" s="158"/>
      <c r="S676" s="346"/>
    </row>
    <row r="677" spans="7:19" x14ac:dyDescent="0.25">
      <c r="G677" s="446"/>
      <c r="H677" s="332">
        <v>-265.16948866834713</v>
      </c>
      <c r="I677" s="158">
        <v>-420.70462056094931</v>
      </c>
      <c r="J677" s="158">
        <v>-425.24569767249841</v>
      </c>
      <c r="K677" s="158">
        <v>-445.27440288147903</v>
      </c>
      <c r="L677" s="158">
        <v>-459.38953137603067</v>
      </c>
      <c r="M677" s="158">
        <v>-406.84663258399064</v>
      </c>
      <c r="N677" s="158">
        <v>-395.78183010930246</v>
      </c>
      <c r="O677" s="333">
        <v>-362.17605136175939</v>
      </c>
      <c r="P677" s="158"/>
      <c r="Q677" s="158"/>
      <c r="R677" s="158"/>
      <c r="S677" s="346"/>
    </row>
    <row r="678" spans="7:19" x14ac:dyDescent="0.25">
      <c r="G678" s="446"/>
      <c r="H678" s="332">
        <v>-234.84060075463162</v>
      </c>
      <c r="I678" s="158">
        <v>-372.58632706552442</v>
      </c>
      <c r="J678" s="158">
        <v>-376.6080162964567</v>
      </c>
      <c r="K678" s="158">
        <v>-394.34592870574306</v>
      </c>
      <c r="L678" s="158">
        <v>-406.84663258399064</v>
      </c>
      <c r="M678" s="158">
        <v>-784.02363042343359</v>
      </c>
      <c r="N678" s="158">
        <v>-688.57224001450868</v>
      </c>
      <c r="O678" s="333">
        <v>-398.66934165137457</v>
      </c>
      <c r="P678" s="158"/>
      <c r="Q678" s="158"/>
      <c r="R678" s="158"/>
      <c r="S678" s="346"/>
    </row>
    <row r="679" spans="7:19" x14ac:dyDescent="0.25">
      <c r="G679" s="446"/>
      <c r="H679" s="332">
        <v>-228.45375949240074</v>
      </c>
      <c r="I679" s="158">
        <v>-362.45328482411293</v>
      </c>
      <c r="J679" s="158">
        <v>-366.36559820333366</v>
      </c>
      <c r="K679" s="158">
        <v>-383.6211015635995</v>
      </c>
      <c r="L679" s="158">
        <v>-395.78183010930252</v>
      </c>
      <c r="M679" s="158">
        <v>-688.57224001450868</v>
      </c>
      <c r="N679" s="158">
        <v>-750.22982127789555</v>
      </c>
      <c r="O679" s="333">
        <v>-406.35432017348126</v>
      </c>
      <c r="P679" s="158"/>
      <c r="Q679" s="158"/>
      <c r="R679" s="158"/>
      <c r="S679" s="346"/>
    </row>
    <row r="680" spans="7:19" x14ac:dyDescent="0.25">
      <c r="G680" s="446"/>
      <c r="H680" s="406">
        <v>-209.05578335634164</v>
      </c>
      <c r="I680" s="407">
        <v>-331.67742810336478</v>
      </c>
      <c r="J680" s="407">
        <v>-335.2575475115363</v>
      </c>
      <c r="K680" s="407">
        <v>-351.04788854248949</v>
      </c>
      <c r="L680" s="407">
        <v>-362.17605136175939</v>
      </c>
      <c r="M680" s="407">
        <v>-398.66934165137462</v>
      </c>
      <c r="N680" s="407">
        <v>-406.35432017348131</v>
      </c>
      <c r="O680" s="408">
        <v>-429.69497071688966</v>
      </c>
      <c r="P680" s="158"/>
      <c r="Q680" s="158"/>
      <c r="R680" s="158"/>
      <c r="S680" s="346"/>
    </row>
    <row r="681" spans="7:19" x14ac:dyDescent="0.25">
      <c r="G681" s="446"/>
      <c r="H681" s="158"/>
      <c r="I681" s="158"/>
      <c r="J681" s="158"/>
      <c r="K681" s="158"/>
      <c r="L681" s="158"/>
      <c r="M681" s="158"/>
      <c r="N681" s="158"/>
      <c r="O681" s="158"/>
      <c r="P681" s="158"/>
      <c r="Q681" s="158"/>
      <c r="R681" s="158"/>
      <c r="S681" s="346"/>
    </row>
    <row r="682" spans="7:19" ht="15.75" x14ac:dyDescent="0.3">
      <c r="G682" s="447"/>
      <c r="H682" s="158"/>
      <c r="I682" s="158"/>
      <c r="J682" s="158"/>
      <c r="K682" s="158"/>
      <c r="L682" s="158"/>
      <c r="M682" s="158"/>
      <c r="N682" s="158"/>
      <c r="O682" s="158"/>
      <c r="P682" s="158"/>
      <c r="Q682" s="158"/>
      <c r="R682" s="158"/>
      <c r="S682" s="346"/>
    </row>
    <row r="683" spans="7:19" ht="15.75" x14ac:dyDescent="0.3">
      <c r="G683" s="447"/>
      <c r="H683" s="402">
        <f t="array" ref="H683:H693">+MMULT(H614:R624,N575:N585)</f>
        <v>2.8679096809348836</v>
      </c>
      <c r="I683" s="158"/>
      <c r="J683" s="158"/>
      <c r="K683" s="417">
        <f t="array" ref="K683:K693">+MMULT(H575:H585,Q576)</f>
        <v>-339.29610096713299</v>
      </c>
      <c r="L683" s="158"/>
      <c r="M683" s="158"/>
      <c r="N683" s="158"/>
      <c r="O683" s="158"/>
      <c r="P683" s="158"/>
      <c r="Q683" s="158"/>
      <c r="R683" s="158"/>
      <c r="S683" s="346"/>
    </row>
    <row r="684" spans="7:19" ht="15.75" x14ac:dyDescent="0.3">
      <c r="G684" s="447" t="s">
        <v>238</v>
      </c>
      <c r="H684" s="403">
        <v>1.1885432349885654</v>
      </c>
      <c r="I684" s="158"/>
      <c r="J684" s="449" t="s">
        <v>239</v>
      </c>
      <c r="K684" s="418">
        <v>0</v>
      </c>
      <c r="L684" s="158"/>
      <c r="M684" s="158"/>
      <c r="N684" s="158"/>
      <c r="O684" s="158"/>
      <c r="P684" s="158"/>
      <c r="Q684" s="158"/>
      <c r="R684" s="158"/>
      <c r="S684" s="346"/>
    </row>
    <row r="685" spans="7:19" ht="15.75" x14ac:dyDescent="0.3">
      <c r="G685" s="447"/>
      <c r="H685" s="403">
        <v>0.22043968385941307</v>
      </c>
      <c r="I685" s="158"/>
      <c r="J685" s="158"/>
      <c r="K685" s="418">
        <v>0</v>
      </c>
      <c r="L685" s="158"/>
      <c r="M685" s="158"/>
      <c r="N685" s="158"/>
      <c r="O685" s="158"/>
      <c r="P685" s="158"/>
      <c r="Q685" s="158"/>
      <c r="R685" s="158"/>
      <c r="S685" s="346"/>
    </row>
    <row r="686" spans="7:19" x14ac:dyDescent="0.25">
      <c r="G686" s="347"/>
      <c r="H686" s="403">
        <v>0.3109271051344985</v>
      </c>
      <c r="I686" s="158"/>
      <c r="J686" s="158"/>
      <c r="K686" s="418">
        <v>0</v>
      </c>
      <c r="L686" s="158"/>
      <c r="M686" s="158"/>
      <c r="N686" s="158"/>
      <c r="O686" s="158"/>
      <c r="P686" s="158"/>
      <c r="Q686" s="158"/>
      <c r="R686" s="158"/>
      <c r="S686" s="346"/>
    </row>
    <row r="687" spans="7:19" x14ac:dyDescent="0.25">
      <c r="G687" s="347"/>
      <c r="H687" s="403">
        <v>0.25851450614450827</v>
      </c>
      <c r="I687" s="158"/>
      <c r="J687" s="158"/>
      <c r="K687" s="418">
        <v>0</v>
      </c>
      <c r="L687" s="158"/>
      <c r="M687" s="158"/>
      <c r="N687" s="158"/>
      <c r="O687" s="158"/>
      <c r="P687" s="158"/>
      <c r="Q687" s="158"/>
      <c r="R687" s="158"/>
      <c r="S687" s="346"/>
    </row>
    <row r="688" spans="7:19" x14ac:dyDescent="0.25">
      <c r="G688" s="347"/>
      <c r="H688" s="403">
        <v>0.23120129256326949</v>
      </c>
      <c r="I688" s="158"/>
      <c r="J688" s="158"/>
      <c r="K688" s="418">
        <v>0</v>
      </c>
      <c r="L688" s="158"/>
      <c r="M688" s="158"/>
      <c r="N688" s="158"/>
      <c r="O688" s="158"/>
      <c r="P688" s="158"/>
      <c r="Q688" s="158"/>
      <c r="R688" s="158"/>
      <c r="S688" s="346"/>
    </row>
    <row r="689" spans="7:19" x14ac:dyDescent="0.25">
      <c r="G689" s="347"/>
      <c r="H689" s="403">
        <v>1.997776171816169E-2</v>
      </c>
      <c r="I689" s="158"/>
      <c r="J689" s="158"/>
      <c r="K689" s="418">
        <v>0</v>
      </c>
      <c r="L689" s="158"/>
      <c r="M689" s="158"/>
      <c r="N689" s="158"/>
      <c r="O689" s="158"/>
      <c r="P689" s="158"/>
      <c r="Q689" s="158"/>
      <c r="R689" s="158"/>
      <c r="S689" s="346"/>
    </row>
    <row r="690" spans="7:19" x14ac:dyDescent="0.25">
      <c r="G690" s="347"/>
      <c r="H690" s="403">
        <v>0.26328919690138014</v>
      </c>
      <c r="I690" s="158"/>
      <c r="J690" s="158"/>
      <c r="K690" s="418">
        <v>0</v>
      </c>
      <c r="L690" s="158"/>
      <c r="M690" s="158"/>
      <c r="N690" s="158"/>
      <c r="O690" s="158"/>
      <c r="P690" s="158"/>
      <c r="Q690" s="158"/>
      <c r="R690" s="158"/>
      <c r="S690" s="346"/>
    </row>
    <row r="691" spans="7:19" x14ac:dyDescent="0.25">
      <c r="G691" s="347"/>
      <c r="H691" s="403">
        <v>2.7927825643973458E-2</v>
      </c>
      <c r="I691" s="158"/>
      <c r="J691" s="158"/>
      <c r="K691" s="418">
        <v>0</v>
      </c>
      <c r="L691" s="158"/>
      <c r="M691" s="158"/>
      <c r="N691" s="158"/>
      <c r="O691" s="158"/>
      <c r="P691" s="158"/>
      <c r="Q691" s="158"/>
      <c r="R691" s="158"/>
      <c r="S691" s="346"/>
    </row>
    <row r="692" spans="7:19" x14ac:dyDescent="0.25">
      <c r="G692" s="347"/>
      <c r="H692" s="403">
        <v>0.57001762672883416</v>
      </c>
      <c r="I692" s="158"/>
      <c r="J692" s="158"/>
      <c r="K692" s="418">
        <v>0</v>
      </c>
      <c r="L692" s="158"/>
      <c r="M692" s="158"/>
      <c r="N692" s="158"/>
      <c r="O692" s="158"/>
      <c r="P692" s="158"/>
      <c r="Q692" s="158"/>
      <c r="R692" s="158"/>
      <c r="S692" s="346"/>
    </row>
    <row r="693" spans="7:19" x14ac:dyDescent="0.25">
      <c r="G693" s="347"/>
      <c r="H693" s="93">
        <v>3.4711230073142998</v>
      </c>
      <c r="I693" s="158"/>
      <c r="J693" s="158"/>
      <c r="K693" s="76">
        <v>-339.29610096713299</v>
      </c>
      <c r="L693" s="158"/>
      <c r="M693" s="158"/>
      <c r="N693" s="158"/>
      <c r="O693" s="158"/>
      <c r="P693" s="158"/>
      <c r="Q693" s="158"/>
      <c r="R693" s="158"/>
      <c r="S693" s="346"/>
    </row>
    <row r="694" spans="7:19" x14ac:dyDescent="0.25">
      <c r="G694" s="347"/>
      <c r="H694" s="158"/>
      <c r="I694" s="158"/>
      <c r="J694" s="158"/>
      <c r="K694" s="158"/>
      <c r="L694" s="158"/>
      <c r="M694" s="158"/>
      <c r="N694" s="158"/>
      <c r="O694" s="158"/>
      <c r="P694" s="158"/>
      <c r="Q694" s="158"/>
      <c r="R694" s="158"/>
      <c r="S694" s="346"/>
    </row>
    <row r="695" spans="7:19" x14ac:dyDescent="0.25">
      <c r="G695" s="347"/>
      <c r="H695" s="158"/>
      <c r="I695" s="158"/>
      <c r="J695" s="158"/>
      <c r="K695" s="158"/>
      <c r="L695" s="158"/>
      <c r="M695" s="158"/>
      <c r="N695" s="158"/>
      <c r="O695" s="158"/>
      <c r="P695" s="158"/>
      <c r="Q695" s="158"/>
      <c r="R695" s="158"/>
      <c r="S695" s="346"/>
    </row>
    <row r="696" spans="7:19" x14ac:dyDescent="0.25">
      <c r="G696" s="347"/>
      <c r="H696" s="419">
        <f t="array" ref="H696:H706">+H683:H693+K683:K693</f>
        <v>-336.42819128619811</v>
      </c>
      <c r="I696" s="158"/>
      <c r="J696" s="158"/>
      <c r="K696" s="158"/>
      <c r="L696" s="158"/>
      <c r="M696" s="158"/>
      <c r="N696" s="158"/>
      <c r="O696" s="158"/>
      <c r="P696" s="158"/>
      <c r="Q696" s="158"/>
      <c r="R696" s="158"/>
      <c r="S696" s="346"/>
    </row>
    <row r="697" spans="7:19" ht="15.75" x14ac:dyDescent="0.3">
      <c r="G697" s="447" t="s">
        <v>240</v>
      </c>
      <c r="H697" s="420">
        <v>1.1885432349885654</v>
      </c>
      <c r="I697" s="158"/>
      <c r="J697" s="158"/>
      <c r="K697" s="158"/>
      <c r="L697" s="158"/>
      <c r="M697" s="158"/>
      <c r="N697" s="158"/>
      <c r="O697" s="158"/>
      <c r="P697" s="158"/>
      <c r="Q697" s="158"/>
      <c r="R697" s="158"/>
      <c r="S697" s="346"/>
    </row>
    <row r="698" spans="7:19" x14ac:dyDescent="0.25">
      <c r="G698" s="347"/>
      <c r="H698" s="420">
        <v>0.22043968385941307</v>
      </c>
      <c r="I698" s="158"/>
      <c r="J698" s="158"/>
      <c r="K698" s="158"/>
      <c r="L698" s="158"/>
      <c r="M698" s="158"/>
      <c r="N698" s="158"/>
      <c r="O698" s="158"/>
      <c r="P698" s="158"/>
      <c r="Q698" s="158"/>
      <c r="R698" s="158"/>
      <c r="S698" s="346"/>
    </row>
    <row r="699" spans="7:19" x14ac:dyDescent="0.25">
      <c r="G699" s="347"/>
      <c r="H699" s="420">
        <v>0.3109271051344985</v>
      </c>
      <c r="I699" s="158"/>
      <c r="J699" s="158"/>
      <c r="K699" s="158"/>
      <c r="L699" s="158"/>
      <c r="M699" s="158"/>
      <c r="N699" s="158"/>
      <c r="O699" s="158"/>
      <c r="P699" s="158"/>
      <c r="Q699" s="158"/>
      <c r="R699" s="158"/>
      <c r="S699" s="346"/>
    </row>
    <row r="700" spans="7:19" x14ac:dyDescent="0.25">
      <c r="G700" s="347"/>
      <c r="H700" s="420">
        <v>0.25851450614450827</v>
      </c>
      <c r="I700" s="158"/>
      <c r="J700" s="158"/>
      <c r="K700" s="158"/>
      <c r="L700" s="158"/>
      <c r="M700" s="158"/>
      <c r="N700" s="158"/>
      <c r="O700" s="158"/>
      <c r="P700" s="158"/>
      <c r="Q700" s="158"/>
      <c r="R700" s="158"/>
      <c r="S700" s="346"/>
    </row>
    <row r="701" spans="7:19" x14ac:dyDescent="0.25">
      <c r="G701" s="347"/>
      <c r="H701" s="420">
        <v>0.23120129256326949</v>
      </c>
      <c r="I701" s="158"/>
      <c r="J701" s="158"/>
      <c r="K701" s="158"/>
      <c r="L701" s="158"/>
      <c r="M701" s="158"/>
      <c r="N701" s="158"/>
      <c r="O701" s="158"/>
      <c r="P701" s="158"/>
      <c r="Q701" s="158"/>
      <c r="R701" s="158"/>
      <c r="S701" s="346"/>
    </row>
    <row r="702" spans="7:19" x14ac:dyDescent="0.25">
      <c r="G702" s="347"/>
      <c r="H702" s="420">
        <v>1.997776171816169E-2</v>
      </c>
      <c r="I702" s="158"/>
      <c r="J702" s="158"/>
      <c r="K702" s="158"/>
      <c r="L702" s="158"/>
      <c r="M702" s="158"/>
      <c r="N702" s="158"/>
      <c r="O702" s="158"/>
      <c r="P702" s="158"/>
      <c r="Q702" s="158"/>
      <c r="R702" s="158"/>
      <c r="S702" s="346"/>
    </row>
    <row r="703" spans="7:19" x14ac:dyDescent="0.25">
      <c r="G703" s="347"/>
      <c r="H703" s="420">
        <v>0.26328919690138014</v>
      </c>
      <c r="I703" s="158"/>
      <c r="J703" s="158"/>
      <c r="K703" s="158"/>
      <c r="L703" s="158"/>
      <c r="M703" s="158"/>
      <c r="N703" s="158"/>
      <c r="O703" s="158"/>
      <c r="P703" s="158"/>
      <c r="Q703" s="158"/>
      <c r="R703" s="158"/>
      <c r="S703" s="346"/>
    </row>
    <row r="704" spans="7:19" x14ac:dyDescent="0.25">
      <c r="G704" s="347"/>
      <c r="H704" s="420">
        <v>2.7927825643973458E-2</v>
      </c>
      <c r="I704" s="158"/>
      <c r="J704" s="158"/>
      <c r="K704" s="158"/>
      <c r="L704" s="158"/>
      <c r="M704" s="158"/>
      <c r="N704" s="158"/>
      <c r="O704" s="158"/>
      <c r="P704" s="158"/>
      <c r="Q704" s="158"/>
      <c r="R704" s="158"/>
      <c r="S704" s="346"/>
    </row>
    <row r="705" spans="7:19" x14ac:dyDescent="0.25">
      <c r="G705" s="347"/>
      <c r="H705" s="420">
        <v>0.57001762672883416</v>
      </c>
      <c r="I705" s="158"/>
      <c r="J705" s="158"/>
      <c r="K705" s="158"/>
      <c r="L705" s="158"/>
      <c r="M705" s="158"/>
      <c r="N705" s="158"/>
      <c r="O705" s="158"/>
      <c r="P705" s="158"/>
      <c r="Q705" s="158"/>
      <c r="R705" s="158"/>
      <c r="S705" s="346"/>
    </row>
    <row r="706" spans="7:19" x14ac:dyDescent="0.25">
      <c r="G706" s="347"/>
      <c r="H706" s="93">
        <v>-335.82497795981868</v>
      </c>
      <c r="I706" s="158"/>
      <c r="J706" s="158"/>
      <c r="K706" s="158"/>
      <c r="L706" s="158"/>
      <c r="M706" s="158"/>
      <c r="N706" s="158"/>
      <c r="O706" s="158"/>
      <c r="P706" s="158"/>
      <c r="Q706" s="158"/>
      <c r="R706" s="158"/>
      <c r="S706" s="346"/>
    </row>
    <row r="707" spans="7:19" x14ac:dyDescent="0.25">
      <c r="G707" s="347"/>
      <c r="H707" s="158"/>
      <c r="I707" s="158"/>
      <c r="J707" s="158"/>
      <c r="K707" s="158"/>
      <c r="L707" s="158"/>
      <c r="M707" s="158"/>
      <c r="N707" s="158"/>
      <c r="O707" s="158"/>
      <c r="P707" s="158"/>
      <c r="Q707" s="158"/>
      <c r="R707" s="158"/>
      <c r="S707" s="346"/>
    </row>
    <row r="708" spans="7:19" x14ac:dyDescent="0.25">
      <c r="G708" s="347"/>
      <c r="H708" s="158"/>
      <c r="I708" s="158"/>
      <c r="J708" s="158"/>
      <c r="K708" s="158"/>
      <c r="L708" s="158"/>
      <c r="M708" s="158"/>
      <c r="N708" s="158"/>
      <c r="O708" s="158"/>
      <c r="P708" s="158"/>
      <c r="Q708" s="158"/>
      <c r="R708" s="158"/>
      <c r="S708" s="346"/>
    </row>
    <row r="709" spans="7:19" x14ac:dyDescent="0.25">
      <c r="G709" s="347"/>
      <c r="H709" s="484">
        <f t="array" ref="H709:H716">+MMULT(H653:R660,H696:H706)</f>
        <v>-0.59779959075068922</v>
      </c>
      <c r="I709" s="158"/>
      <c r="J709" s="158"/>
      <c r="K709" s="489">
        <f t="array" ref="K709:K716">+MMULT(H564:R571,N575:N585)</f>
        <v>2.9729038906686957E-3</v>
      </c>
      <c r="L709" s="158"/>
      <c r="M709" s="158"/>
      <c r="N709" s="402">
        <f t="array" ref="N709:N716">K709:K716-K575:K582</f>
        <v>6.591949208711867E-17</v>
      </c>
      <c r="O709" s="158"/>
      <c r="P709" s="158"/>
      <c r="Q709" s="158"/>
      <c r="R709" s="158"/>
      <c r="S709" s="346"/>
    </row>
    <row r="710" spans="7:19" ht="15.75" x14ac:dyDescent="0.3">
      <c r="G710" s="447" t="s">
        <v>241</v>
      </c>
      <c r="H710" s="485">
        <v>1.8637285298989494E-3</v>
      </c>
      <c r="I710" s="158"/>
      <c r="J710" s="449" t="s">
        <v>242</v>
      </c>
      <c r="K710" s="486">
        <v>3.727457059797898E-3</v>
      </c>
      <c r="L710" s="158"/>
      <c r="M710" s="449" t="s">
        <v>243</v>
      </c>
      <c r="N710" s="403">
        <v>-6.0238272703294626E-16</v>
      </c>
      <c r="O710" s="158"/>
      <c r="P710" s="158"/>
      <c r="Q710" s="158"/>
      <c r="R710" s="158"/>
      <c r="S710" s="346"/>
    </row>
    <row r="711" spans="7:19" x14ac:dyDescent="0.25">
      <c r="G711" s="347"/>
      <c r="H711" s="485">
        <v>9.509022859161961E-4</v>
      </c>
      <c r="I711" s="158"/>
      <c r="J711" s="158"/>
      <c r="K711" s="486">
        <v>1.9018045718323922E-3</v>
      </c>
      <c r="L711" s="158"/>
      <c r="M711" s="158"/>
      <c r="N711" s="403">
        <v>-1.7780915628762273E-17</v>
      </c>
      <c r="O711" s="158"/>
      <c r="P711" s="158"/>
      <c r="Q711" s="158"/>
      <c r="R711" s="158"/>
      <c r="S711" s="346"/>
    </row>
    <row r="712" spans="7:19" x14ac:dyDescent="0.25">
      <c r="G712" s="347"/>
      <c r="H712" s="485">
        <v>-8.0365572539220888E-5</v>
      </c>
      <c r="I712" s="158"/>
      <c r="J712" s="158"/>
      <c r="K712" s="486">
        <v>-1.6073114507844178E-4</v>
      </c>
      <c r="L712" s="158"/>
      <c r="M712" s="158"/>
      <c r="N712" s="403">
        <v>-2.109729213191372E-3</v>
      </c>
      <c r="O712" s="158"/>
      <c r="P712" s="158"/>
      <c r="Q712" s="158"/>
      <c r="R712" s="158"/>
      <c r="S712" s="346"/>
    </row>
    <row r="713" spans="7:19" x14ac:dyDescent="0.25">
      <c r="G713" s="347"/>
      <c r="H713" s="485">
        <v>3.3126759103795935E-3</v>
      </c>
      <c r="I713" s="158"/>
      <c r="J713" s="158"/>
      <c r="K713" s="486">
        <v>6.625351820759187E-3</v>
      </c>
      <c r="L713" s="158"/>
      <c r="M713" s="158"/>
      <c r="N713" s="403">
        <v>2.1097292131924171E-3</v>
      </c>
      <c r="O713" s="158"/>
      <c r="P713" s="158"/>
      <c r="Q713" s="158"/>
      <c r="R713" s="158"/>
      <c r="S713" s="346"/>
    </row>
    <row r="714" spans="7:19" x14ac:dyDescent="0.25">
      <c r="G714" s="347"/>
      <c r="H714" s="485">
        <v>1.6417013530544507E-4</v>
      </c>
      <c r="I714" s="158"/>
      <c r="J714" s="158"/>
      <c r="K714" s="486">
        <v>3.2834027061089013E-4</v>
      </c>
      <c r="L714" s="158"/>
      <c r="M714" s="158"/>
      <c r="N714" s="403">
        <v>-4.5694890452170882E-4</v>
      </c>
      <c r="O714" s="158"/>
      <c r="P714" s="158"/>
      <c r="Q714" s="158"/>
      <c r="R714" s="158"/>
      <c r="S714" s="346"/>
    </row>
    <row r="715" spans="7:19" x14ac:dyDescent="0.25">
      <c r="G715" s="347"/>
      <c r="H715" s="485">
        <v>-3.8146807326851743E-4</v>
      </c>
      <c r="I715" s="158"/>
      <c r="J715" s="158"/>
      <c r="K715" s="486">
        <v>-7.6293614653703487E-4</v>
      </c>
      <c r="L715" s="158"/>
      <c r="M715" s="158"/>
      <c r="N715" s="403">
        <v>-1.5258722930741159E-3</v>
      </c>
      <c r="O715" s="158"/>
      <c r="P715" s="158"/>
      <c r="Q715" s="158"/>
      <c r="R715" s="158"/>
      <c r="S715" s="346"/>
    </row>
    <row r="716" spans="7:19" x14ac:dyDescent="0.25">
      <c r="G716" s="347"/>
      <c r="H716" s="102">
        <v>-0.49521069553172054</v>
      </c>
      <c r="I716" s="158"/>
      <c r="J716" s="158"/>
      <c r="K716" s="480">
        <v>5.6893500036126355E-3</v>
      </c>
      <c r="L716" s="158"/>
      <c r="M716" s="158"/>
      <c r="N716" s="93">
        <v>1.9828211975934052E-3</v>
      </c>
      <c r="O716" s="158"/>
      <c r="P716" s="158"/>
      <c r="Q716" s="158"/>
      <c r="R716" s="158"/>
      <c r="S716" s="346"/>
    </row>
    <row r="717" spans="7:19" x14ac:dyDescent="0.25">
      <c r="G717" s="347"/>
      <c r="H717" s="170"/>
      <c r="I717" s="158"/>
      <c r="J717" s="158"/>
      <c r="K717" s="158"/>
      <c r="L717" s="158"/>
      <c r="M717" s="158"/>
      <c r="N717" s="158"/>
      <c r="O717" s="158"/>
      <c r="P717" s="158"/>
      <c r="Q717" s="158"/>
      <c r="R717" s="158"/>
      <c r="S717" s="346"/>
    </row>
    <row r="718" spans="7:19" ht="15.75" thickBot="1" x14ac:dyDescent="0.3">
      <c r="G718" s="347"/>
      <c r="H718" s="158"/>
      <c r="I718" s="158"/>
      <c r="J718" s="158"/>
      <c r="K718" s="158"/>
      <c r="L718" s="158"/>
      <c r="M718" s="158"/>
      <c r="N718" s="158"/>
      <c r="O718" s="158"/>
      <c r="P718" s="158"/>
      <c r="Q718" s="158"/>
      <c r="R718" s="158"/>
      <c r="S718" s="346"/>
    </row>
    <row r="719" spans="7:19" ht="16.5" thickBot="1" x14ac:dyDescent="0.35">
      <c r="G719" s="347"/>
      <c r="H719" s="421">
        <f t="array" ref="H719:H726">H709:H716-N709:N716</f>
        <v>-0.59779959075068934</v>
      </c>
      <c r="I719" s="158"/>
      <c r="J719" s="422" t="s">
        <v>205</v>
      </c>
      <c r="K719" s="481">
        <f t="array" ref="K719:K726">+MMULT(H673:O680,H719:H726)</f>
        <v>336.43455195863925</v>
      </c>
      <c r="L719" s="158"/>
      <c r="M719" s="497" t="s">
        <v>264</v>
      </c>
      <c r="N719" s="498">
        <f>ABS(K719-K461)</f>
        <v>1.6205370118541396E-2</v>
      </c>
      <c r="O719" s="158"/>
      <c r="P719" s="158"/>
      <c r="Q719" s="158"/>
      <c r="R719" s="158"/>
      <c r="S719" s="346"/>
    </row>
    <row r="720" spans="7:19" ht="15.75" x14ac:dyDescent="0.3">
      <c r="G720" s="450" t="s">
        <v>244</v>
      </c>
      <c r="H720" s="494">
        <v>1.8637285298995518E-3</v>
      </c>
      <c r="I720" s="158"/>
      <c r="J720" s="424" t="s">
        <v>206</v>
      </c>
      <c r="K720" s="482">
        <v>335.24973957531097</v>
      </c>
      <c r="L720" s="158"/>
      <c r="M720" s="158"/>
      <c r="N720" s="499">
        <f t="shared" ref="N720:N726" si="29">ABS(K720-K462)</f>
        <v>2.6828799468432862E-2</v>
      </c>
      <c r="O720" s="158"/>
      <c r="P720" s="158"/>
      <c r="Q720" s="158"/>
      <c r="R720" s="158"/>
      <c r="S720" s="346"/>
    </row>
    <row r="721" spans="7:19" ht="15.75" x14ac:dyDescent="0.3">
      <c r="G721" s="347"/>
      <c r="H721" s="495">
        <v>9.5090228591621388E-4</v>
      </c>
      <c r="I721" s="158"/>
      <c r="J721" s="424" t="s">
        <v>207</v>
      </c>
      <c r="K721" s="482">
        <v>334.99943147961704</v>
      </c>
      <c r="L721" s="158"/>
      <c r="M721" s="158"/>
      <c r="N721" s="499">
        <f t="shared" si="29"/>
        <v>7.9095225454011597E-2</v>
      </c>
      <c r="O721" s="158"/>
      <c r="P721" s="158"/>
      <c r="Q721" s="158"/>
      <c r="R721" s="158"/>
      <c r="S721" s="346"/>
    </row>
    <row r="722" spans="7:19" ht="15.75" x14ac:dyDescent="0.3">
      <c r="G722" s="347"/>
      <c r="H722" s="486">
        <v>2.0293636406521513E-3</v>
      </c>
      <c r="I722" s="158"/>
      <c r="J722" s="424" t="s">
        <v>208</v>
      </c>
      <c r="K722" s="482">
        <v>334.55676787210678</v>
      </c>
      <c r="L722" s="158"/>
      <c r="M722" s="158"/>
      <c r="N722" s="499">
        <f t="shared" si="29"/>
        <v>0.4003941596620848</v>
      </c>
      <c r="O722" s="158"/>
      <c r="P722" s="158"/>
      <c r="Q722" s="158"/>
      <c r="R722" s="158"/>
      <c r="S722" s="346"/>
    </row>
    <row r="723" spans="7:19" ht="15.75" x14ac:dyDescent="0.3">
      <c r="G723" s="347"/>
      <c r="H723" s="494">
        <v>1.2029466971871764E-3</v>
      </c>
      <c r="I723" s="158"/>
      <c r="J723" s="424" t="s">
        <v>209</v>
      </c>
      <c r="K723" s="482">
        <v>335.23947075810554</v>
      </c>
      <c r="L723" s="158"/>
      <c r="M723" s="158"/>
      <c r="N723" s="499">
        <f t="shared" si="29"/>
        <v>1.1646958618428016E-2</v>
      </c>
      <c r="O723" s="158"/>
      <c r="P723" s="158"/>
      <c r="Q723" s="158"/>
      <c r="R723" s="158"/>
      <c r="S723" s="346"/>
    </row>
    <row r="724" spans="7:19" ht="15.75" x14ac:dyDescent="0.3">
      <c r="G724" s="347"/>
      <c r="H724" s="485">
        <v>6.2111903982715389E-4</v>
      </c>
      <c r="I724" s="158"/>
      <c r="J724" s="424" t="s">
        <v>210</v>
      </c>
      <c r="K724" s="482">
        <v>334.98624673525165</v>
      </c>
      <c r="L724" s="158"/>
      <c r="M724" s="158"/>
      <c r="N724" s="499">
        <f t="shared" si="29"/>
        <v>0.53392298520446957</v>
      </c>
      <c r="O724" s="158"/>
      <c r="P724" s="158"/>
      <c r="Q724" s="158"/>
      <c r="R724" s="158"/>
      <c r="S724" s="346"/>
    </row>
    <row r="725" spans="7:19" ht="15.75" x14ac:dyDescent="0.3">
      <c r="G725" s="347"/>
      <c r="H725" s="485">
        <v>1.1444042198055985E-3</v>
      </c>
      <c r="I725" s="158"/>
      <c r="J725" s="424" t="s">
        <v>211</v>
      </c>
      <c r="K725" s="482">
        <v>335.04154234022053</v>
      </c>
      <c r="L725" s="158"/>
      <c r="M725" s="158"/>
      <c r="N725" s="499">
        <f t="shared" si="29"/>
        <v>0.68424353101431734</v>
      </c>
      <c r="O725" s="158"/>
      <c r="P725" s="158"/>
      <c r="Q725" s="158"/>
      <c r="R725" s="158"/>
      <c r="S725" s="346"/>
    </row>
    <row r="726" spans="7:19" ht="16.5" thickBot="1" x14ac:dyDescent="0.35">
      <c r="G726" s="347"/>
      <c r="H726" s="75">
        <v>-0.49719351672931394</v>
      </c>
      <c r="I726" s="158"/>
      <c r="J726" s="426" t="s">
        <v>212</v>
      </c>
      <c r="K726" s="483">
        <v>335.81732446897684</v>
      </c>
      <c r="L726" s="158"/>
      <c r="M726" s="158"/>
      <c r="N726" s="500">
        <f t="shared" si="29"/>
        <v>1.2587907815316157E-2</v>
      </c>
      <c r="O726" s="158"/>
      <c r="P726" s="158"/>
      <c r="Q726" s="158"/>
      <c r="R726" s="158"/>
      <c r="S726" s="346"/>
    </row>
    <row r="727" spans="7:19" x14ac:dyDescent="0.25">
      <c r="G727" s="347"/>
      <c r="H727" s="158"/>
      <c r="I727" s="158"/>
      <c r="J727" s="158"/>
      <c r="K727" s="158"/>
      <c r="L727" s="158"/>
      <c r="M727" s="158"/>
      <c r="N727" s="158"/>
      <c r="O727" s="158"/>
      <c r="P727" s="158"/>
      <c r="Q727" s="158"/>
      <c r="R727" s="158"/>
      <c r="S727" s="346"/>
    </row>
    <row r="728" spans="7:19" ht="15.75" x14ac:dyDescent="0.3">
      <c r="G728" s="444" t="s">
        <v>246</v>
      </c>
      <c r="H728" s="158"/>
      <c r="I728" s="158"/>
      <c r="J728" s="158"/>
      <c r="K728" s="158"/>
      <c r="L728" s="158"/>
      <c r="M728" s="158"/>
      <c r="N728" s="158"/>
      <c r="O728" s="158"/>
      <c r="P728" s="158"/>
      <c r="Q728" s="158"/>
      <c r="R728" s="158"/>
      <c r="S728" s="346"/>
    </row>
    <row r="729" spans="7:19" x14ac:dyDescent="0.25">
      <c r="G729" s="347"/>
      <c r="H729" s="411">
        <f t="array" ref="H729:R739">+MMULT(H640:R650,H614:R624)</f>
        <v>0.5</v>
      </c>
      <c r="I729" s="390">
        <v>0</v>
      </c>
      <c r="J729" s="390">
        <v>0</v>
      </c>
      <c r="K729" s="390">
        <v>0</v>
      </c>
      <c r="L729" s="390">
        <v>0</v>
      </c>
      <c r="M729" s="390">
        <v>0</v>
      </c>
      <c r="N729" s="390">
        <v>0</v>
      </c>
      <c r="O729" s="390">
        <v>0</v>
      </c>
      <c r="P729" s="390">
        <v>0</v>
      </c>
      <c r="Q729" s="390">
        <v>0</v>
      </c>
      <c r="R729" s="391">
        <v>0</v>
      </c>
      <c r="S729" s="346"/>
    </row>
    <row r="730" spans="7:19" ht="15.75" x14ac:dyDescent="0.3">
      <c r="G730" s="447" t="s">
        <v>247</v>
      </c>
      <c r="H730" s="396">
        <v>0</v>
      </c>
      <c r="I730" s="161">
        <v>0.5</v>
      </c>
      <c r="J730" s="159">
        <v>0</v>
      </c>
      <c r="K730" s="159">
        <v>0</v>
      </c>
      <c r="L730" s="159">
        <v>0</v>
      </c>
      <c r="M730" s="159">
        <v>0</v>
      </c>
      <c r="N730" s="159">
        <v>0</v>
      </c>
      <c r="O730" s="159">
        <v>0</v>
      </c>
      <c r="P730" s="159">
        <v>0</v>
      </c>
      <c r="Q730" s="159">
        <v>0</v>
      </c>
      <c r="R730" s="383">
        <v>0</v>
      </c>
      <c r="S730" s="346"/>
    </row>
    <row r="731" spans="7:19" x14ac:dyDescent="0.25">
      <c r="G731" s="347"/>
      <c r="H731" s="396">
        <v>0</v>
      </c>
      <c r="I731" s="159">
        <v>0</v>
      </c>
      <c r="J731" s="161">
        <v>0.5</v>
      </c>
      <c r="K731" s="159">
        <v>0</v>
      </c>
      <c r="L731" s="159">
        <v>0</v>
      </c>
      <c r="M731" s="159">
        <v>0</v>
      </c>
      <c r="N731" s="159">
        <v>0</v>
      </c>
      <c r="O731" s="159">
        <v>0</v>
      </c>
      <c r="P731" s="159">
        <v>0</v>
      </c>
      <c r="Q731" s="159">
        <v>0</v>
      </c>
      <c r="R731" s="383">
        <v>0</v>
      </c>
      <c r="S731" s="346"/>
    </row>
    <row r="732" spans="7:19" x14ac:dyDescent="0.25">
      <c r="G732" s="347"/>
      <c r="H732" s="396">
        <v>0</v>
      </c>
      <c r="I732" s="159">
        <v>0</v>
      </c>
      <c r="J732" s="159">
        <v>0</v>
      </c>
      <c r="K732" s="161">
        <v>0.5</v>
      </c>
      <c r="L732" s="159">
        <v>0</v>
      </c>
      <c r="M732" s="159">
        <v>0</v>
      </c>
      <c r="N732" s="159">
        <v>0</v>
      </c>
      <c r="O732" s="159">
        <v>0</v>
      </c>
      <c r="P732" s="159">
        <v>0</v>
      </c>
      <c r="Q732" s="159">
        <v>0</v>
      </c>
      <c r="R732" s="383">
        <v>0</v>
      </c>
      <c r="S732" s="346"/>
    </row>
    <row r="733" spans="7:19" x14ac:dyDescent="0.25">
      <c r="G733" s="347"/>
      <c r="H733" s="396">
        <v>0</v>
      </c>
      <c r="I733" s="159">
        <v>0</v>
      </c>
      <c r="J733" s="159">
        <v>0</v>
      </c>
      <c r="K733" s="159">
        <v>0</v>
      </c>
      <c r="L733" s="161">
        <v>0.5</v>
      </c>
      <c r="M733" s="159">
        <v>0</v>
      </c>
      <c r="N733" s="159">
        <v>0</v>
      </c>
      <c r="O733" s="159">
        <v>0</v>
      </c>
      <c r="P733" s="159">
        <v>0</v>
      </c>
      <c r="Q733" s="159">
        <v>0</v>
      </c>
      <c r="R733" s="383">
        <v>0</v>
      </c>
      <c r="S733" s="346"/>
    </row>
    <row r="734" spans="7:19" x14ac:dyDescent="0.25">
      <c r="G734" s="350"/>
      <c r="H734" s="396">
        <v>0</v>
      </c>
      <c r="I734" s="159">
        <v>0</v>
      </c>
      <c r="J734" s="159">
        <v>0</v>
      </c>
      <c r="K734" s="159">
        <v>0</v>
      </c>
      <c r="L734" s="159">
        <v>0</v>
      </c>
      <c r="M734" s="161">
        <v>0.5</v>
      </c>
      <c r="N734" s="159">
        <v>0</v>
      </c>
      <c r="O734" s="159">
        <v>0</v>
      </c>
      <c r="P734" s="159">
        <v>0</v>
      </c>
      <c r="Q734" s="159">
        <v>0</v>
      </c>
      <c r="R734" s="383">
        <v>0</v>
      </c>
      <c r="S734" s="346"/>
    </row>
    <row r="735" spans="7:19" x14ac:dyDescent="0.25">
      <c r="G735" s="350"/>
      <c r="H735" s="396">
        <v>0</v>
      </c>
      <c r="I735" s="159">
        <v>0</v>
      </c>
      <c r="J735" s="159">
        <v>0</v>
      </c>
      <c r="K735" s="159">
        <v>0</v>
      </c>
      <c r="L735" s="159">
        <v>0</v>
      </c>
      <c r="M735" s="159">
        <v>0</v>
      </c>
      <c r="N735" s="161">
        <v>0.5</v>
      </c>
      <c r="O735" s="159">
        <v>0</v>
      </c>
      <c r="P735" s="159">
        <v>0</v>
      </c>
      <c r="Q735" s="159">
        <v>0</v>
      </c>
      <c r="R735" s="383">
        <v>0</v>
      </c>
      <c r="S735" s="346"/>
    </row>
    <row r="736" spans="7:19" x14ac:dyDescent="0.25">
      <c r="G736" s="347"/>
      <c r="H736" s="396">
        <v>0</v>
      </c>
      <c r="I736" s="159">
        <v>0</v>
      </c>
      <c r="J736" s="159">
        <v>0</v>
      </c>
      <c r="K736" s="159">
        <v>0</v>
      </c>
      <c r="L736" s="159">
        <v>0</v>
      </c>
      <c r="M736" s="159">
        <v>0</v>
      </c>
      <c r="N736" s="159">
        <v>0</v>
      </c>
      <c r="O736" s="161">
        <v>0.5</v>
      </c>
      <c r="P736" s="159">
        <v>0</v>
      </c>
      <c r="Q736" s="159">
        <v>0</v>
      </c>
      <c r="R736" s="383">
        <v>0</v>
      </c>
      <c r="S736" s="346"/>
    </row>
    <row r="737" spans="7:19" x14ac:dyDescent="0.25">
      <c r="G737" s="347"/>
      <c r="H737" s="396">
        <v>0</v>
      </c>
      <c r="I737" s="159">
        <v>0</v>
      </c>
      <c r="J737" s="159">
        <v>0</v>
      </c>
      <c r="K737" s="159">
        <v>0</v>
      </c>
      <c r="L737" s="159">
        <v>0</v>
      </c>
      <c r="M737" s="159">
        <v>0</v>
      </c>
      <c r="N737" s="159">
        <v>0</v>
      </c>
      <c r="O737" s="159">
        <v>0</v>
      </c>
      <c r="P737" s="161">
        <v>0.5</v>
      </c>
      <c r="Q737" s="159">
        <v>0</v>
      </c>
      <c r="R737" s="383">
        <v>0</v>
      </c>
      <c r="S737" s="346"/>
    </row>
    <row r="738" spans="7:19" x14ac:dyDescent="0.25">
      <c r="G738" s="347"/>
      <c r="H738" s="396">
        <v>0</v>
      </c>
      <c r="I738" s="159">
        <v>0</v>
      </c>
      <c r="J738" s="159">
        <v>0</v>
      </c>
      <c r="K738" s="159">
        <v>0</v>
      </c>
      <c r="L738" s="159">
        <v>0</v>
      </c>
      <c r="M738" s="159">
        <v>0</v>
      </c>
      <c r="N738" s="159">
        <v>0</v>
      </c>
      <c r="O738" s="159">
        <v>0</v>
      </c>
      <c r="P738" s="159">
        <v>0</v>
      </c>
      <c r="Q738" s="161">
        <v>0.5</v>
      </c>
      <c r="R738" s="383">
        <v>0</v>
      </c>
      <c r="S738" s="346"/>
    </row>
    <row r="739" spans="7:19" x14ac:dyDescent="0.25">
      <c r="G739" s="347"/>
      <c r="H739" s="397">
        <v>0</v>
      </c>
      <c r="I739" s="398">
        <v>0</v>
      </c>
      <c r="J739" s="398">
        <v>0</v>
      </c>
      <c r="K739" s="398">
        <v>0</v>
      </c>
      <c r="L739" s="398">
        <v>0</v>
      </c>
      <c r="M739" s="398">
        <v>0</v>
      </c>
      <c r="N739" s="398">
        <v>0</v>
      </c>
      <c r="O739" s="398">
        <v>0</v>
      </c>
      <c r="P739" s="398">
        <v>0</v>
      </c>
      <c r="Q739" s="398">
        <v>0</v>
      </c>
      <c r="R739" s="412">
        <v>0.5</v>
      </c>
      <c r="S739" s="346"/>
    </row>
    <row r="740" spans="7:19" x14ac:dyDescent="0.25">
      <c r="G740" s="347"/>
      <c r="H740" s="158"/>
      <c r="I740" s="158"/>
      <c r="J740" s="158"/>
      <c r="K740" s="158"/>
      <c r="L740" s="158"/>
      <c r="M740" s="158"/>
      <c r="N740" s="158"/>
      <c r="O740" s="158"/>
      <c r="P740" s="158"/>
      <c r="Q740" s="158"/>
      <c r="R740" s="158"/>
      <c r="S740" s="346"/>
    </row>
    <row r="741" spans="7:19" x14ac:dyDescent="0.25">
      <c r="G741" s="347"/>
      <c r="H741" s="158"/>
      <c r="I741" s="158"/>
      <c r="J741" s="158"/>
      <c r="K741" s="158"/>
      <c r="L741" s="158"/>
      <c r="M741" s="158"/>
      <c r="N741" s="158"/>
      <c r="O741" s="158"/>
      <c r="P741" s="158"/>
      <c r="Q741" s="158"/>
      <c r="R741" s="158"/>
      <c r="S741" s="346"/>
    </row>
    <row r="742" spans="7:19" x14ac:dyDescent="0.25">
      <c r="G742" s="347"/>
      <c r="H742" s="411">
        <f t="array" ref="H742:R752">H601:R611-H729:R739</f>
        <v>0.5</v>
      </c>
      <c r="I742" s="390">
        <v>0</v>
      </c>
      <c r="J742" s="390">
        <v>0</v>
      </c>
      <c r="K742" s="390">
        <v>0</v>
      </c>
      <c r="L742" s="390">
        <v>0</v>
      </c>
      <c r="M742" s="390">
        <v>0</v>
      </c>
      <c r="N742" s="390">
        <v>0</v>
      </c>
      <c r="O742" s="390">
        <v>0</v>
      </c>
      <c r="P742" s="390">
        <v>0</v>
      </c>
      <c r="Q742" s="390">
        <v>0</v>
      </c>
      <c r="R742" s="391">
        <v>0</v>
      </c>
      <c r="S742" s="346"/>
    </row>
    <row r="743" spans="7:19" ht="15.75" x14ac:dyDescent="0.3">
      <c r="G743" s="447" t="s">
        <v>248</v>
      </c>
      <c r="H743" s="396">
        <v>0</v>
      </c>
      <c r="I743" s="161">
        <v>0.5</v>
      </c>
      <c r="J743" s="159">
        <v>0</v>
      </c>
      <c r="K743" s="159">
        <v>0</v>
      </c>
      <c r="L743" s="159">
        <v>0</v>
      </c>
      <c r="M743" s="159">
        <v>0</v>
      </c>
      <c r="N743" s="159">
        <v>0</v>
      </c>
      <c r="O743" s="159">
        <v>0</v>
      </c>
      <c r="P743" s="159">
        <v>0</v>
      </c>
      <c r="Q743" s="159">
        <v>0</v>
      </c>
      <c r="R743" s="383">
        <v>0</v>
      </c>
      <c r="S743" s="346"/>
    </row>
    <row r="744" spans="7:19" x14ac:dyDescent="0.25">
      <c r="G744" s="347"/>
      <c r="H744" s="396">
        <v>0</v>
      </c>
      <c r="I744" s="159">
        <v>0</v>
      </c>
      <c r="J744" s="161">
        <v>0.5</v>
      </c>
      <c r="K744" s="159">
        <v>0</v>
      </c>
      <c r="L744" s="159">
        <v>0</v>
      </c>
      <c r="M744" s="159">
        <v>0</v>
      </c>
      <c r="N744" s="159">
        <v>0</v>
      </c>
      <c r="O744" s="159">
        <v>0</v>
      </c>
      <c r="P744" s="159">
        <v>0</v>
      </c>
      <c r="Q744" s="159">
        <v>0</v>
      </c>
      <c r="R744" s="383">
        <v>0</v>
      </c>
      <c r="S744" s="346"/>
    </row>
    <row r="745" spans="7:19" x14ac:dyDescent="0.25">
      <c r="G745" s="347"/>
      <c r="H745" s="396">
        <v>0</v>
      </c>
      <c r="I745" s="159">
        <v>0</v>
      </c>
      <c r="J745" s="159">
        <v>0</v>
      </c>
      <c r="K745" s="161">
        <v>0.5</v>
      </c>
      <c r="L745" s="159">
        <v>0</v>
      </c>
      <c r="M745" s="159">
        <v>0</v>
      </c>
      <c r="N745" s="159">
        <v>0</v>
      </c>
      <c r="O745" s="159">
        <v>0</v>
      </c>
      <c r="P745" s="159">
        <v>0</v>
      </c>
      <c r="Q745" s="159">
        <v>0</v>
      </c>
      <c r="R745" s="383">
        <v>0</v>
      </c>
      <c r="S745" s="346"/>
    </row>
    <row r="746" spans="7:19" x14ac:dyDescent="0.25">
      <c r="G746" s="347"/>
      <c r="H746" s="396">
        <v>0</v>
      </c>
      <c r="I746" s="159">
        <v>0</v>
      </c>
      <c r="J746" s="159">
        <v>0</v>
      </c>
      <c r="K746" s="159">
        <v>0</v>
      </c>
      <c r="L746" s="161">
        <v>0.5</v>
      </c>
      <c r="M746" s="159">
        <v>0</v>
      </c>
      <c r="N746" s="159">
        <v>0</v>
      </c>
      <c r="O746" s="159">
        <v>0</v>
      </c>
      <c r="P746" s="159">
        <v>0</v>
      </c>
      <c r="Q746" s="159">
        <v>0</v>
      </c>
      <c r="R746" s="383">
        <v>0</v>
      </c>
      <c r="S746" s="346"/>
    </row>
    <row r="747" spans="7:19" x14ac:dyDescent="0.25">
      <c r="G747" s="347"/>
      <c r="H747" s="396">
        <v>0</v>
      </c>
      <c r="I747" s="159">
        <v>0</v>
      </c>
      <c r="J747" s="159">
        <v>0</v>
      </c>
      <c r="K747" s="159">
        <v>0</v>
      </c>
      <c r="L747" s="159">
        <v>0</v>
      </c>
      <c r="M747" s="161">
        <v>0.5</v>
      </c>
      <c r="N747" s="159">
        <v>0</v>
      </c>
      <c r="O747" s="159">
        <v>0</v>
      </c>
      <c r="P747" s="159">
        <v>0</v>
      </c>
      <c r="Q747" s="159">
        <v>0</v>
      </c>
      <c r="R747" s="383">
        <v>0</v>
      </c>
      <c r="S747" s="346"/>
    </row>
    <row r="748" spans="7:19" x14ac:dyDescent="0.25">
      <c r="G748" s="347"/>
      <c r="H748" s="396">
        <v>0</v>
      </c>
      <c r="I748" s="159">
        <v>0</v>
      </c>
      <c r="J748" s="159">
        <v>0</v>
      </c>
      <c r="K748" s="159">
        <v>0</v>
      </c>
      <c r="L748" s="159">
        <v>0</v>
      </c>
      <c r="M748" s="159">
        <v>0</v>
      </c>
      <c r="N748" s="161">
        <v>0.5</v>
      </c>
      <c r="O748" s="159">
        <v>0</v>
      </c>
      <c r="P748" s="159">
        <v>0</v>
      </c>
      <c r="Q748" s="159">
        <v>0</v>
      </c>
      <c r="R748" s="383">
        <v>0</v>
      </c>
      <c r="S748" s="346"/>
    </row>
    <row r="749" spans="7:19" x14ac:dyDescent="0.25">
      <c r="G749" s="347"/>
      <c r="H749" s="396">
        <v>0</v>
      </c>
      <c r="I749" s="159">
        <v>0</v>
      </c>
      <c r="J749" s="159">
        <v>0</v>
      </c>
      <c r="K749" s="159">
        <v>0</v>
      </c>
      <c r="L749" s="159">
        <v>0</v>
      </c>
      <c r="M749" s="159">
        <v>0</v>
      </c>
      <c r="N749" s="159">
        <v>0</v>
      </c>
      <c r="O749" s="161">
        <v>0.5</v>
      </c>
      <c r="P749" s="159">
        <v>0</v>
      </c>
      <c r="Q749" s="159">
        <v>0</v>
      </c>
      <c r="R749" s="383">
        <v>0</v>
      </c>
      <c r="S749" s="346"/>
    </row>
    <row r="750" spans="7:19" x14ac:dyDescent="0.25">
      <c r="G750" s="347"/>
      <c r="H750" s="396">
        <v>0</v>
      </c>
      <c r="I750" s="159">
        <v>0</v>
      </c>
      <c r="J750" s="159">
        <v>0</v>
      </c>
      <c r="K750" s="159">
        <v>0</v>
      </c>
      <c r="L750" s="159">
        <v>0</v>
      </c>
      <c r="M750" s="159">
        <v>0</v>
      </c>
      <c r="N750" s="159">
        <v>0</v>
      </c>
      <c r="O750" s="159">
        <v>0</v>
      </c>
      <c r="P750" s="161">
        <v>0.5</v>
      </c>
      <c r="Q750" s="159">
        <v>0</v>
      </c>
      <c r="R750" s="383">
        <v>0</v>
      </c>
      <c r="S750" s="346"/>
    </row>
    <row r="751" spans="7:19" x14ac:dyDescent="0.25">
      <c r="G751" s="347"/>
      <c r="H751" s="396">
        <v>0</v>
      </c>
      <c r="I751" s="159">
        <v>0</v>
      </c>
      <c r="J751" s="159">
        <v>0</v>
      </c>
      <c r="K751" s="159">
        <v>0</v>
      </c>
      <c r="L751" s="159">
        <v>0</v>
      </c>
      <c r="M751" s="159">
        <v>0</v>
      </c>
      <c r="N751" s="159">
        <v>0</v>
      </c>
      <c r="O751" s="159">
        <v>0</v>
      </c>
      <c r="P751" s="159">
        <v>0</v>
      </c>
      <c r="Q751" s="161">
        <v>0.5</v>
      </c>
      <c r="R751" s="383">
        <v>0</v>
      </c>
      <c r="S751" s="346"/>
    </row>
    <row r="752" spans="7:19" x14ac:dyDescent="0.25">
      <c r="G752" s="347"/>
      <c r="H752" s="397">
        <v>0</v>
      </c>
      <c r="I752" s="398">
        <v>0</v>
      </c>
      <c r="J752" s="398">
        <v>0</v>
      </c>
      <c r="K752" s="398">
        <v>0</v>
      </c>
      <c r="L752" s="398">
        <v>0</v>
      </c>
      <c r="M752" s="398">
        <v>0</v>
      </c>
      <c r="N752" s="398">
        <v>0</v>
      </c>
      <c r="O752" s="398">
        <v>0</v>
      </c>
      <c r="P752" s="398">
        <v>0</v>
      </c>
      <c r="Q752" s="398">
        <v>0</v>
      </c>
      <c r="R752" s="412">
        <v>0.5</v>
      </c>
      <c r="S752" s="346"/>
    </row>
    <row r="753" spans="7:19" x14ac:dyDescent="0.25">
      <c r="G753" s="347"/>
      <c r="H753" s="158"/>
      <c r="I753" s="158"/>
      <c r="J753" s="158"/>
      <c r="K753" s="158"/>
      <c r="L753" s="158"/>
      <c r="M753" s="158"/>
      <c r="N753" s="158"/>
      <c r="O753" s="158"/>
      <c r="P753" s="158"/>
      <c r="Q753" s="158"/>
      <c r="R753" s="158"/>
      <c r="S753" s="346"/>
    </row>
    <row r="754" spans="7:19" x14ac:dyDescent="0.25">
      <c r="G754" s="347"/>
      <c r="H754" s="158"/>
      <c r="I754" s="158"/>
      <c r="J754" s="158"/>
      <c r="K754" s="158"/>
      <c r="L754" s="158"/>
      <c r="M754" s="158"/>
      <c r="N754" s="158"/>
      <c r="O754" s="158"/>
      <c r="P754" s="158"/>
      <c r="Q754" s="158"/>
      <c r="R754" s="158"/>
      <c r="S754" s="346"/>
    </row>
    <row r="755" spans="7:19" x14ac:dyDescent="0.25">
      <c r="G755" s="347"/>
      <c r="H755" s="404">
        <f t="array" ref="H755:H765">+MMULT(H742:R752,N575:N585)</f>
        <v>5.0654818566971075E-3</v>
      </c>
      <c r="I755" s="158"/>
      <c r="J755" s="158"/>
      <c r="K755" s="404">
        <f t="array" ref="K755:K765">+MMULT(H575:H585,Q576)</f>
        <v>-339.29610096713299</v>
      </c>
      <c r="L755" s="158"/>
      <c r="M755" s="158"/>
      <c r="N755" s="419">
        <f t="array" ref="N755:N765">+MMULT(H551:O561,K719:K726)</f>
        <v>336.43455195863925</v>
      </c>
      <c r="O755" s="158"/>
      <c r="P755" s="158"/>
      <c r="Q755" s="158"/>
      <c r="R755" s="158"/>
      <c r="S755" s="346"/>
    </row>
    <row r="756" spans="7:19" ht="15.75" x14ac:dyDescent="0.3">
      <c r="G756" s="447" t="s">
        <v>249</v>
      </c>
      <c r="H756" s="405">
        <v>3.5790299113627596E-3</v>
      </c>
      <c r="I756" s="158"/>
      <c r="J756" s="449" t="s">
        <v>239</v>
      </c>
      <c r="K756" s="405">
        <v>0</v>
      </c>
      <c r="L756" s="158"/>
      <c r="M756" s="449" t="s">
        <v>250</v>
      </c>
      <c r="N756" s="420">
        <v>-1.1848123833282784</v>
      </c>
      <c r="O756" s="158"/>
      <c r="P756" s="158"/>
      <c r="Q756" s="158"/>
      <c r="R756" s="158"/>
      <c r="S756" s="346"/>
    </row>
    <row r="757" spans="7:19" x14ac:dyDescent="0.25">
      <c r="G757" s="347"/>
      <c r="H757" s="405">
        <v>1.3979690166746705E-3</v>
      </c>
      <c r="I757" s="158"/>
      <c r="J757" s="158"/>
      <c r="K757" s="405">
        <v>0</v>
      </c>
      <c r="L757" s="158"/>
      <c r="M757" s="158"/>
      <c r="N757" s="420">
        <v>-0.25030809569392432</v>
      </c>
      <c r="O757" s="158"/>
      <c r="P757" s="158"/>
      <c r="Q757" s="158"/>
      <c r="R757" s="158"/>
      <c r="S757" s="346"/>
    </row>
    <row r="758" spans="7:19" x14ac:dyDescent="0.25">
      <c r="G758" s="347"/>
      <c r="H758" s="405">
        <v>4.4706673075847444E-4</v>
      </c>
      <c r="I758" s="158"/>
      <c r="J758" s="158"/>
      <c r="K758" s="405">
        <v>0</v>
      </c>
      <c r="L758" s="158"/>
      <c r="M758" s="158"/>
      <c r="N758" s="420">
        <v>-0.44266360751026923</v>
      </c>
      <c r="O758" s="158"/>
      <c r="P758" s="158"/>
      <c r="Q758" s="158"/>
      <c r="R758" s="158"/>
      <c r="S758" s="346"/>
    </row>
    <row r="759" spans="7:19" x14ac:dyDescent="0.25">
      <c r="G759" s="347"/>
      <c r="H759" s="405">
        <v>5.2743230329769532E-4</v>
      </c>
      <c r="I759" s="158"/>
      <c r="J759" s="158"/>
      <c r="K759" s="405">
        <v>0</v>
      </c>
      <c r="L759" s="158"/>
      <c r="M759" s="158"/>
      <c r="N759" s="420">
        <v>0.68270288599876494</v>
      </c>
      <c r="O759" s="158"/>
      <c r="P759" s="158"/>
      <c r="Q759" s="158"/>
      <c r="R759" s="158"/>
      <c r="S759" s="346"/>
    </row>
    <row r="760" spans="7:19" x14ac:dyDescent="0.25">
      <c r="G760" s="347"/>
      <c r="H760" s="405">
        <v>2.7840736143591201E-4</v>
      </c>
      <c r="I760" s="158"/>
      <c r="J760" s="158"/>
      <c r="K760" s="405">
        <v>0</v>
      </c>
      <c r="L760" s="158"/>
      <c r="M760" s="158"/>
      <c r="N760" s="420">
        <v>-0.25322402285388534</v>
      </c>
      <c r="O760" s="158"/>
      <c r="P760" s="158"/>
      <c r="Q760" s="158"/>
      <c r="R760" s="158"/>
      <c r="S760" s="346"/>
    </row>
    <row r="761" spans="7:19" x14ac:dyDescent="0.25">
      <c r="G761" s="347"/>
      <c r="H761" s="405">
        <v>1.1423722613046694E-4</v>
      </c>
      <c r="I761" s="158"/>
      <c r="J761" s="158"/>
      <c r="K761" s="405">
        <v>0</v>
      </c>
      <c r="L761" s="158"/>
      <c r="M761" s="158"/>
      <c r="N761" s="420">
        <v>5.5295604968875978E-2</v>
      </c>
      <c r="O761" s="158"/>
      <c r="P761" s="158"/>
      <c r="Q761" s="158"/>
      <c r="R761" s="158"/>
      <c r="S761" s="346"/>
    </row>
    <row r="762" spans="7:19" x14ac:dyDescent="0.25">
      <c r="G762" s="347"/>
      <c r="H762" s="405">
        <v>4.9570529939898438E-4</v>
      </c>
      <c r="I762" s="158"/>
      <c r="J762" s="158"/>
      <c r="K762" s="405">
        <v>0</v>
      </c>
      <c r="L762" s="158"/>
      <c r="M762" s="158"/>
      <c r="N762" s="420">
        <v>0.7757821287563047</v>
      </c>
      <c r="O762" s="158"/>
      <c r="P762" s="158"/>
      <c r="Q762" s="158"/>
      <c r="R762" s="158"/>
      <c r="S762" s="346"/>
    </row>
    <row r="763" spans="7:19" x14ac:dyDescent="0.25">
      <c r="G763" s="347"/>
      <c r="H763" s="405">
        <v>3.1733236478914011E-4</v>
      </c>
      <c r="I763" s="158"/>
      <c r="J763" s="158"/>
      <c r="K763" s="405">
        <v>0</v>
      </c>
      <c r="L763" s="158"/>
      <c r="M763" s="158"/>
      <c r="N763" s="420">
        <v>-1.0268817205428604E-2</v>
      </c>
      <c r="O763" s="158"/>
      <c r="P763" s="158"/>
      <c r="Q763" s="158"/>
      <c r="R763" s="158"/>
      <c r="S763" s="346"/>
    </row>
    <row r="764" spans="7:19" x14ac:dyDescent="0.25">
      <c r="G764" s="347"/>
      <c r="H764" s="405">
        <v>2.7463186037286701E-3</v>
      </c>
      <c r="I764" s="158"/>
      <c r="J764" s="158"/>
      <c r="K764" s="405">
        <v>0</v>
      </c>
      <c r="L764" s="158"/>
      <c r="M764" s="158"/>
      <c r="N764" s="420">
        <v>-0.57785371087129533</v>
      </c>
      <c r="O764" s="158"/>
      <c r="P764" s="158"/>
      <c r="Q764" s="158"/>
      <c r="R764" s="158"/>
      <c r="S764" s="346"/>
    </row>
    <row r="765" spans="7:19" x14ac:dyDescent="0.25">
      <c r="G765" s="347"/>
      <c r="H765" s="24">
        <v>5.0952883061360036E-3</v>
      </c>
      <c r="I765" s="158"/>
      <c r="J765" s="158"/>
      <c r="K765" s="24">
        <v>-339.29610096713299</v>
      </c>
      <c r="L765" s="158"/>
      <c r="M765" s="158"/>
      <c r="N765" s="75">
        <v>335.81732446897684</v>
      </c>
      <c r="O765" s="158"/>
      <c r="P765" s="158"/>
      <c r="Q765" s="158"/>
      <c r="R765" s="158"/>
      <c r="S765" s="346"/>
    </row>
    <row r="766" spans="7:19" x14ac:dyDescent="0.25">
      <c r="G766" s="347"/>
      <c r="H766" s="158"/>
      <c r="I766" s="158"/>
      <c r="J766" s="158"/>
      <c r="K766" s="158"/>
      <c r="L766" s="158"/>
      <c r="M766" s="158"/>
      <c r="N766" s="158"/>
      <c r="O766" s="158"/>
      <c r="P766" s="158"/>
      <c r="Q766" s="158"/>
      <c r="R766" s="158"/>
      <c r="S766" s="346"/>
    </row>
    <row r="767" spans="7:19" x14ac:dyDescent="0.25">
      <c r="G767" s="347"/>
      <c r="H767" s="158"/>
      <c r="I767" s="158"/>
      <c r="J767" s="158"/>
      <c r="K767" s="158"/>
      <c r="L767" s="158"/>
      <c r="M767" s="158"/>
      <c r="N767" s="158"/>
      <c r="O767" s="158"/>
      <c r="P767" s="158"/>
      <c r="Q767" s="158"/>
      <c r="R767" s="158"/>
      <c r="S767" s="346"/>
    </row>
    <row r="768" spans="7:19" x14ac:dyDescent="0.25">
      <c r="G768" s="347"/>
      <c r="H768" s="419">
        <f t="array" ref="H768:H778">N755:N765+K755:K765</f>
        <v>-2.8615490084937392</v>
      </c>
      <c r="I768" s="158"/>
      <c r="J768" s="158"/>
      <c r="K768" s="158"/>
      <c r="L768" s="158"/>
      <c r="M768" s="158"/>
      <c r="N768" s="158"/>
      <c r="O768" s="158"/>
      <c r="P768" s="158"/>
      <c r="Q768" s="158"/>
      <c r="R768" s="158"/>
      <c r="S768" s="346"/>
    </row>
    <row r="769" spans="7:19" ht="15.75" x14ac:dyDescent="0.3">
      <c r="G769" s="447" t="s">
        <v>251</v>
      </c>
      <c r="H769" s="420">
        <v>-1.1848123833282784</v>
      </c>
      <c r="I769" s="158"/>
      <c r="J769" s="158"/>
      <c r="K769" s="158"/>
      <c r="L769" s="158"/>
      <c r="M769" s="158"/>
      <c r="N769" s="158"/>
      <c r="O769" s="158"/>
      <c r="P769" s="158"/>
      <c r="Q769" s="158"/>
      <c r="R769" s="158"/>
      <c r="S769" s="346"/>
    </row>
    <row r="770" spans="7:19" x14ac:dyDescent="0.25">
      <c r="G770" s="347"/>
      <c r="H770" s="420">
        <v>-0.25030809569392432</v>
      </c>
      <c r="I770" s="158"/>
      <c r="J770" s="158"/>
      <c r="K770" s="158"/>
      <c r="L770" s="158"/>
      <c r="M770" s="158"/>
      <c r="N770" s="158"/>
      <c r="O770" s="158"/>
      <c r="P770" s="158"/>
      <c r="Q770" s="158"/>
      <c r="R770" s="158"/>
      <c r="S770" s="346"/>
    </row>
    <row r="771" spans="7:19" x14ac:dyDescent="0.25">
      <c r="G771" s="347"/>
      <c r="H771" s="420">
        <v>-0.44266360751026923</v>
      </c>
      <c r="I771" s="158"/>
      <c r="J771" s="158"/>
      <c r="K771" s="158"/>
      <c r="L771" s="158"/>
      <c r="M771" s="158"/>
      <c r="N771" s="158"/>
      <c r="O771" s="158"/>
      <c r="P771" s="158"/>
      <c r="Q771" s="158"/>
      <c r="R771" s="158"/>
      <c r="S771" s="346"/>
    </row>
    <row r="772" spans="7:19" x14ac:dyDescent="0.25">
      <c r="G772" s="347"/>
      <c r="H772" s="420">
        <v>0.68270288599876494</v>
      </c>
      <c r="I772" s="158"/>
      <c r="J772" s="158"/>
      <c r="K772" s="158"/>
      <c r="L772" s="158"/>
      <c r="M772" s="158"/>
      <c r="N772" s="158"/>
      <c r="O772" s="158"/>
      <c r="P772" s="158"/>
      <c r="Q772" s="158"/>
      <c r="R772" s="158"/>
      <c r="S772" s="346"/>
    </row>
    <row r="773" spans="7:19" x14ac:dyDescent="0.25">
      <c r="G773" s="347"/>
      <c r="H773" s="420">
        <v>-0.25322402285388534</v>
      </c>
      <c r="I773" s="158"/>
      <c r="J773" s="158"/>
      <c r="K773" s="158"/>
      <c r="L773" s="158"/>
      <c r="M773" s="158"/>
      <c r="N773" s="158"/>
      <c r="O773" s="158"/>
      <c r="P773" s="158"/>
      <c r="Q773" s="158"/>
      <c r="R773" s="158"/>
      <c r="S773" s="346"/>
    </row>
    <row r="774" spans="7:19" x14ac:dyDescent="0.25">
      <c r="G774" s="347"/>
      <c r="H774" s="420">
        <v>5.5295604968875978E-2</v>
      </c>
      <c r="I774" s="158"/>
      <c r="J774" s="158"/>
      <c r="K774" s="158"/>
      <c r="L774" s="158"/>
      <c r="M774" s="158"/>
      <c r="N774" s="158"/>
      <c r="O774" s="158"/>
      <c r="P774" s="158"/>
      <c r="Q774" s="158"/>
      <c r="R774" s="158"/>
      <c r="S774" s="346"/>
    </row>
    <row r="775" spans="7:19" x14ac:dyDescent="0.25">
      <c r="G775" s="347"/>
      <c r="H775" s="420">
        <v>0.7757821287563047</v>
      </c>
      <c r="I775" s="158"/>
      <c r="J775" s="158"/>
      <c r="K775" s="158"/>
      <c r="L775" s="158"/>
      <c r="M775" s="158"/>
      <c r="N775" s="158"/>
      <c r="O775" s="158"/>
      <c r="P775" s="158"/>
      <c r="Q775" s="158"/>
      <c r="R775" s="158"/>
      <c r="S775" s="346"/>
    </row>
    <row r="776" spans="7:19" x14ac:dyDescent="0.25">
      <c r="G776" s="347"/>
      <c r="H776" s="420">
        <v>-1.0268817205428604E-2</v>
      </c>
      <c r="I776" s="158"/>
      <c r="J776" s="158"/>
      <c r="K776" s="158"/>
      <c r="L776" s="158"/>
      <c r="M776" s="158"/>
      <c r="N776" s="158"/>
      <c r="O776" s="158"/>
      <c r="P776" s="158"/>
      <c r="Q776" s="158"/>
      <c r="R776" s="158"/>
      <c r="S776" s="346"/>
    </row>
    <row r="777" spans="7:19" x14ac:dyDescent="0.25">
      <c r="G777" s="347"/>
      <c r="H777" s="420">
        <v>-0.57785371087129533</v>
      </c>
      <c r="I777" s="158"/>
      <c r="J777" s="158"/>
      <c r="K777" s="158"/>
      <c r="L777" s="158"/>
      <c r="M777" s="158"/>
      <c r="N777" s="158"/>
      <c r="O777" s="158"/>
      <c r="P777" s="158"/>
      <c r="Q777" s="158"/>
      <c r="R777" s="158"/>
      <c r="S777" s="346"/>
    </row>
    <row r="778" spans="7:19" x14ac:dyDescent="0.25">
      <c r="G778" s="347"/>
      <c r="H778" s="75">
        <v>-3.4787764981561509</v>
      </c>
      <c r="I778" s="158"/>
      <c r="J778" s="158"/>
      <c r="K778" s="158"/>
      <c r="L778" s="158"/>
      <c r="M778" s="158"/>
      <c r="N778" s="158"/>
      <c r="O778" s="158"/>
      <c r="P778" s="158"/>
      <c r="Q778" s="158"/>
      <c r="R778" s="158"/>
      <c r="S778" s="346"/>
    </row>
    <row r="779" spans="7:19" x14ac:dyDescent="0.25">
      <c r="G779" s="347"/>
      <c r="H779" s="158"/>
      <c r="I779" s="158"/>
      <c r="J779" s="158"/>
      <c r="K779" s="158"/>
      <c r="L779" s="158"/>
      <c r="M779" s="158"/>
      <c r="N779" s="158"/>
      <c r="O779" s="158"/>
      <c r="P779" s="158"/>
      <c r="Q779" s="158"/>
      <c r="R779" s="158"/>
      <c r="S779" s="346"/>
    </row>
    <row r="780" spans="7:19" ht="15.75" thickBot="1" x14ac:dyDescent="0.3">
      <c r="G780" s="347"/>
      <c r="H780" s="158"/>
      <c r="I780" s="158"/>
      <c r="J780" s="158"/>
      <c r="K780" s="158"/>
      <c r="L780" s="158"/>
      <c r="M780" s="158"/>
      <c r="N780" s="158"/>
      <c r="O780" s="158"/>
      <c r="P780" s="158"/>
      <c r="Q780" s="158"/>
      <c r="R780" s="158"/>
      <c r="S780" s="346"/>
    </row>
    <row r="781" spans="7:19" ht="15.75" x14ac:dyDescent="0.3">
      <c r="G781" s="347"/>
      <c r="H781" s="419">
        <f t="array" ref="H781:H791">+MMULT(H640:R650,H768:H778)</f>
        <v>-5.0542472383054609E-3</v>
      </c>
      <c r="I781" s="158"/>
      <c r="J781" s="428" t="s">
        <v>253</v>
      </c>
      <c r="K781" s="429">
        <f t="array" ref="K781:K791">H755:H765-H781:H791</f>
        <v>1.0119729095002569E-2</v>
      </c>
      <c r="L781" s="158"/>
      <c r="M781" s="158"/>
      <c r="N781" s="158"/>
      <c r="O781" s="158"/>
      <c r="P781" s="158"/>
      <c r="Q781" s="158"/>
      <c r="R781" s="158"/>
      <c r="S781" s="346"/>
    </row>
    <row r="782" spans="7:19" ht="15.75" x14ac:dyDescent="0.3">
      <c r="G782" s="447" t="s">
        <v>252</v>
      </c>
      <c r="H782" s="420">
        <v>-3.5677952929711512E-3</v>
      </c>
      <c r="I782" s="158"/>
      <c r="J782" s="430" t="s">
        <v>254</v>
      </c>
      <c r="K782" s="431">
        <v>7.1468252043339108E-3</v>
      </c>
      <c r="L782" s="158"/>
      <c r="M782" s="158"/>
      <c r="N782" s="158"/>
      <c r="O782" s="158"/>
      <c r="P782" s="158"/>
      <c r="Q782" s="158"/>
      <c r="R782" s="158"/>
      <c r="S782" s="346"/>
    </row>
    <row r="783" spans="7:19" ht="15.75" x14ac:dyDescent="0.3">
      <c r="G783" s="347"/>
      <c r="H783" s="420">
        <v>-1.5873864282354463E-3</v>
      </c>
      <c r="I783" s="158"/>
      <c r="J783" s="430" t="s">
        <v>255</v>
      </c>
      <c r="K783" s="431">
        <v>2.9853554449101169E-3</v>
      </c>
      <c r="L783" s="158"/>
      <c r="M783" s="158"/>
      <c r="N783" s="158"/>
      <c r="O783" s="158"/>
      <c r="P783" s="158"/>
      <c r="Q783" s="158"/>
      <c r="R783" s="158"/>
      <c r="S783" s="346"/>
    </row>
    <row r="784" spans="7:19" ht="15.75" x14ac:dyDescent="0.3">
      <c r="G784" s="347"/>
      <c r="H784" s="420">
        <v>-6.364841423193464E-4</v>
      </c>
      <c r="I784" s="158"/>
      <c r="J784" s="430" t="s">
        <v>256</v>
      </c>
      <c r="K784" s="431">
        <v>1.0835508730778209E-3</v>
      </c>
      <c r="L784" s="158"/>
      <c r="M784" s="158"/>
      <c r="N784" s="158"/>
      <c r="O784" s="158"/>
      <c r="P784" s="158"/>
      <c r="Q784" s="158"/>
      <c r="R784" s="158"/>
      <c r="S784" s="346"/>
    </row>
    <row r="785" spans="7:19" ht="15.75" x14ac:dyDescent="0.3">
      <c r="G785" s="347"/>
      <c r="H785" s="420">
        <v>1.3928794983327933E-3</v>
      </c>
      <c r="I785" s="158"/>
      <c r="J785" s="430" t="s">
        <v>257</v>
      </c>
      <c r="K785" s="431">
        <v>-8.6544719503509797E-4</v>
      </c>
      <c r="L785" s="158"/>
      <c r="M785" s="158"/>
      <c r="N785" s="158"/>
      <c r="O785" s="158"/>
      <c r="P785" s="158"/>
      <c r="Q785" s="158"/>
      <c r="R785" s="158"/>
      <c r="S785" s="346"/>
    </row>
    <row r="786" spans="7:19" ht="15.75" x14ac:dyDescent="0.3">
      <c r="G786" s="347"/>
      <c r="H786" s="420">
        <v>-3.0492663459329383E-4</v>
      </c>
      <c r="I786" s="158"/>
      <c r="J786" s="430" t="s">
        <v>258</v>
      </c>
      <c r="K786" s="431">
        <v>5.8333399602920584E-4</v>
      </c>
      <c r="L786" s="158"/>
      <c r="M786" s="158"/>
      <c r="N786" s="158"/>
      <c r="O786" s="158"/>
      <c r="P786" s="158"/>
      <c r="Q786" s="158"/>
      <c r="R786" s="158"/>
      <c r="S786" s="346"/>
    </row>
    <row r="787" spans="7:19" ht="15.75" x14ac:dyDescent="0.3">
      <c r="G787" s="347"/>
      <c r="H787" s="420">
        <v>3.1619240523365877E-4</v>
      </c>
      <c r="I787" s="158"/>
      <c r="J787" s="430" t="s">
        <v>259</v>
      </c>
      <c r="K787" s="431">
        <v>-2.0195517910319183E-4</v>
      </c>
      <c r="L787" s="158"/>
      <c r="M787" s="158"/>
      <c r="N787" s="158"/>
      <c r="O787" s="158"/>
      <c r="P787" s="158"/>
      <c r="Q787" s="158"/>
      <c r="R787" s="158"/>
      <c r="S787" s="346"/>
    </row>
    <row r="788" spans="7:19" ht="15.75" x14ac:dyDescent="0.3">
      <c r="G788" s="347"/>
      <c r="H788" s="420">
        <v>1.4605966250395351E-3</v>
      </c>
      <c r="I788" s="158"/>
      <c r="J788" s="430" t="s">
        <v>260</v>
      </c>
      <c r="K788" s="431">
        <v>-9.6489132564055071E-4</v>
      </c>
      <c r="L788" s="158"/>
      <c r="M788" s="158"/>
      <c r="N788" s="158"/>
      <c r="O788" s="158"/>
      <c r="P788" s="158"/>
      <c r="Q788" s="158"/>
      <c r="R788" s="158"/>
      <c r="S788" s="346"/>
    </row>
    <row r="789" spans="7:19" ht="15.75" x14ac:dyDescent="0.3">
      <c r="G789" s="347"/>
      <c r="H789" s="420">
        <v>-1.1668033483620832E-4</v>
      </c>
      <c r="I789" s="158"/>
      <c r="J789" s="430" t="s">
        <v>261</v>
      </c>
      <c r="K789" s="431">
        <v>4.3401269962534844E-4</v>
      </c>
      <c r="L789" s="158"/>
      <c r="M789" s="158"/>
      <c r="N789" s="158"/>
      <c r="O789" s="158"/>
      <c r="P789" s="158"/>
      <c r="Q789" s="158"/>
      <c r="R789" s="158"/>
      <c r="S789" s="346"/>
    </row>
    <row r="790" spans="7:19" ht="15.75" x14ac:dyDescent="0.3">
      <c r="G790" s="347"/>
      <c r="H790" s="420">
        <v>-2.7840724952781712E-3</v>
      </c>
      <c r="I790" s="158"/>
      <c r="J790" s="430" t="s">
        <v>262</v>
      </c>
      <c r="K790" s="431">
        <v>5.5303910990068417E-3</v>
      </c>
      <c r="L790" s="158"/>
      <c r="M790" s="158"/>
      <c r="N790" s="158"/>
      <c r="O790" s="158"/>
      <c r="P790" s="158"/>
      <c r="Q790" s="158"/>
      <c r="R790" s="158"/>
      <c r="S790" s="346"/>
    </row>
    <row r="791" spans="7:19" ht="16.5" thickBot="1" x14ac:dyDescent="0.35">
      <c r="G791" s="355"/>
      <c r="H791" s="451">
        <v>-5.1065229245305203E-3</v>
      </c>
      <c r="I791" s="356"/>
      <c r="J791" s="452" t="s">
        <v>263</v>
      </c>
      <c r="K791" s="453">
        <v>1.0201811230666524E-2</v>
      </c>
      <c r="L791" s="356"/>
      <c r="M791" s="356"/>
      <c r="N791" s="356"/>
      <c r="O791" s="356"/>
      <c r="P791" s="356"/>
      <c r="Q791" s="356"/>
      <c r="R791" s="356"/>
      <c r="S791" s="454"/>
    </row>
    <row r="792" spans="7:19" ht="15.75" thickTop="1" x14ac:dyDescent="0.25"/>
    <row r="793" spans="7:19" ht="15.75" thickBot="1" x14ac:dyDescent="0.3"/>
    <row r="794" spans="7:19" ht="15.75" thickBot="1" x14ac:dyDescent="0.3">
      <c r="G794" s="432" t="e">
        <f>G536+1</f>
        <v>#REF!</v>
      </c>
    </row>
    <row r="795" spans="7:19" ht="16.5" thickTop="1" thickBot="1" x14ac:dyDescent="0.3">
      <c r="G795" s="433" t="s">
        <v>174</v>
      </c>
      <c r="H795" s="434" t="s">
        <v>175</v>
      </c>
      <c r="I795" s="434" t="s">
        <v>214</v>
      </c>
      <c r="J795" s="434" t="s">
        <v>215</v>
      </c>
      <c r="K795" s="434" t="s">
        <v>216</v>
      </c>
      <c r="L795" s="434" t="s">
        <v>217</v>
      </c>
      <c r="M795" s="434" t="s">
        <v>95</v>
      </c>
      <c r="N795" s="434" t="s">
        <v>157</v>
      </c>
      <c r="O795" s="434" t="s">
        <v>218</v>
      </c>
      <c r="P795" s="434" t="s">
        <v>219</v>
      </c>
      <c r="Q795" s="434" t="s">
        <v>220</v>
      </c>
      <c r="R795" s="434" t="s">
        <v>221</v>
      </c>
      <c r="S795" s="435" t="s">
        <v>222</v>
      </c>
    </row>
    <row r="796" spans="7:19" x14ac:dyDescent="0.25">
      <c r="G796" s="436" t="s">
        <v>178</v>
      </c>
      <c r="H796" s="93">
        <f>ABS(K781)</f>
        <v>1.0119729095002569E-2</v>
      </c>
      <c r="I796" s="12">
        <v>310.83</v>
      </c>
      <c r="J796" s="103">
        <f>110/1000</f>
        <v>0.11</v>
      </c>
      <c r="K796" s="24">
        <f>+PI()*J796^2/4</f>
        <v>9.5033177771091243E-3</v>
      </c>
      <c r="L796" s="379">
        <f>+ABS(H796)/K796</f>
        <v>1.0648627492367151</v>
      </c>
      <c r="M796" s="491">
        <v>1.7525912085795427E-2</v>
      </c>
      <c r="N796" s="102">
        <f>+M796*(I796/J796)*(L796^2/(2*9.81))</f>
        <v>2.8621944739929699</v>
      </c>
      <c r="O796" s="76">
        <v>0</v>
      </c>
      <c r="P796" s="76">
        <f>+O796*(L796^2)/(2*9.81)</f>
        <v>0</v>
      </c>
      <c r="Q796" s="103">
        <f>+N796+P796</f>
        <v>2.8621944739929699</v>
      </c>
      <c r="R796" s="76">
        <f>+Q796/(ABS(H796)^2)</f>
        <v>27948.684148431741</v>
      </c>
      <c r="S796" s="437">
        <f>+R796*H796</f>
        <v>282.83311214392177</v>
      </c>
    </row>
    <row r="797" spans="7:19" x14ac:dyDescent="0.25">
      <c r="G797" s="438" t="s">
        <v>138</v>
      </c>
      <c r="H797" s="72">
        <f>ABS(K782)</f>
        <v>7.1468252043339108E-3</v>
      </c>
      <c r="I797" s="16">
        <v>240.22</v>
      </c>
      <c r="J797" s="104">
        <f>110/1000</f>
        <v>0.11</v>
      </c>
      <c r="K797" s="25">
        <f t="shared" ref="K797:K806" si="30">+PI()*J797^2/4</f>
        <v>9.5033177771091243E-3</v>
      </c>
      <c r="L797" s="372">
        <f>+ABS(H797)/K797</f>
        <v>0.75203474954280125</v>
      </c>
      <c r="M797" s="492">
        <v>1.8827841416633122E-2</v>
      </c>
      <c r="N797" s="109">
        <f t="shared" ref="N797:N806" si="31">+M797*(I797/J797)*(L797^2/(2*9.81))</f>
        <v>1.1852059509502006</v>
      </c>
      <c r="O797" s="70">
        <v>0</v>
      </c>
      <c r="P797" s="70">
        <f t="shared" ref="P797:P806" si="32">+O797*(L797^2)/(2*9.81)</f>
        <v>0</v>
      </c>
      <c r="Q797" s="104">
        <f t="shared" ref="Q797:Q806" si="33">+N797+P797</f>
        <v>1.1852059509502006</v>
      </c>
      <c r="R797" s="70">
        <f>+Q797/(ABS(H797)^2)</f>
        <v>23204.248230133897</v>
      </c>
      <c r="S797" s="439">
        <f t="shared" ref="S797:S806" si="34">+R797*H797</f>
        <v>165.83670609874147</v>
      </c>
    </row>
    <row r="798" spans="7:19" x14ac:dyDescent="0.25">
      <c r="G798" s="438" t="s">
        <v>139</v>
      </c>
      <c r="H798" s="72">
        <f t="shared" ref="H798:H805" si="35">ABS(K783)</f>
        <v>2.9853554449101169E-3</v>
      </c>
      <c r="I798" s="16">
        <v>237.3</v>
      </c>
      <c r="J798" s="104">
        <f>110/1000</f>
        <v>0.11</v>
      </c>
      <c r="K798" s="25">
        <f t="shared" si="30"/>
        <v>9.5033177771091243E-3</v>
      </c>
      <c r="L798" s="372">
        <f t="shared" ref="L798:L806" si="36">+ABS(H798)/K798</f>
        <v>0.31413823202892532</v>
      </c>
      <c r="M798" s="492">
        <v>2.2813738054465779E-2</v>
      </c>
      <c r="N798" s="109">
        <f t="shared" si="31"/>
        <v>0.24753926159504291</v>
      </c>
      <c r="O798" s="70">
        <v>0</v>
      </c>
      <c r="P798" s="70">
        <f t="shared" si="32"/>
        <v>0</v>
      </c>
      <c r="Q798" s="104">
        <f t="shared" si="33"/>
        <v>0.24753926159504291</v>
      </c>
      <c r="R798" s="70">
        <f t="shared" ref="R798:R806" si="37">+Q798/(ABS(H798)^2)</f>
        <v>27774.867598415683</v>
      </c>
      <c r="S798" s="439">
        <f t="shared" si="34"/>
        <v>82.917852216587846</v>
      </c>
    </row>
    <row r="799" spans="7:19" x14ac:dyDescent="0.25">
      <c r="G799" s="438" t="s">
        <v>117</v>
      </c>
      <c r="H799" s="72">
        <f t="shared" si="35"/>
        <v>1.0835508730778209E-3</v>
      </c>
      <c r="I799" s="490">
        <v>401.35</v>
      </c>
      <c r="J799" s="104">
        <f>75/1000</f>
        <v>7.4999999999999997E-2</v>
      </c>
      <c r="K799" s="25">
        <f t="shared" si="30"/>
        <v>4.4178646691106467E-3</v>
      </c>
      <c r="L799" s="372">
        <f t="shared" si="36"/>
        <v>0.24526574583733204</v>
      </c>
      <c r="M799" s="492">
        <v>2.6528976626453316E-2</v>
      </c>
      <c r="N799" s="109">
        <f t="shared" si="31"/>
        <v>0.43526855582911672</v>
      </c>
      <c r="O799" s="70">
        <v>0</v>
      </c>
      <c r="P799" s="70">
        <f t="shared" si="32"/>
        <v>0</v>
      </c>
      <c r="Q799" s="104">
        <f t="shared" si="33"/>
        <v>0.43526855582911672</v>
      </c>
      <c r="R799" s="70">
        <f t="shared" si="37"/>
        <v>370730.81137862918</v>
      </c>
      <c r="S799" s="439">
        <f t="shared" si="34"/>
        <v>401.7056943461626</v>
      </c>
    </row>
    <row r="800" spans="7:19" x14ac:dyDescent="0.25">
      <c r="G800" s="438" t="s">
        <v>118</v>
      </c>
      <c r="H800" s="72">
        <f t="shared" si="35"/>
        <v>8.6544719503509797E-4</v>
      </c>
      <c r="I800" s="490">
        <v>249.85</v>
      </c>
      <c r="J800" s="104">
        <f>75/1000</f>
        <v>7.4999999999999997E-2</v>
      </c>
      <c r="K800" s="25">
        <f t="shared" si="30"/>
        <v>4.4178646691106467E-3</v>
      </c>
      <c r="L800" s="372">
        <f t="shared" si="36"/>
        <v>0.19589717201756651</v>
      </c>
      <c r="M800" s="492">
        <v>2.8060165244462233E-2</v>
      </c>
      <c r="N800" s="109">
        <f t="shared" si="31"/>
        <v>0.18283765587736658</v>
      </c>
      <c r="O800" s="70">
        <v>0</v>
      </c>
      <c r="P800" s="70">
        <f t="shared" si="32"/>
        <v>0</v>
      </c>
      <c r="Q800" s="104">
        <f t="shared" si="33"/>
        <v>0.18283765587736658</v>
      </c>
      <c r="R800" s="70">
        <f t="shared" si="37"/>
        <v>244109.39551307273</v>
      </c>
      <c r="S800" s="439">
        <f t="shared" si="34"/>
        <v>211.26379162850213</v>
      </c>
    </row>
    <row r="801" spans="7:19" x14ac:dyDescent="0.25">
      <c r="G801" s="438" t="s">
        <v>140</v>
      </c>
      <c r="H801" s="72">
        <f t="shared" si="35"/>
        <v>5.8333399602920584E-4</v>
      </c>
      <c r="I801" s="490">
        <v>298.01</v>
      </c>
      <c r="J801" s="104">
        <f>63/1000</f>
        <v>6.3E-2</v>
      </c>
      <c r="K801" s="25">
        <f t="shared" si="30"/>
        <v>3.1172453105244723E-3</v>
      </c>
      <c r="L801" s="372">
        <f t="shared" si="36"/>
        <v>0.18713124503219181</v>
      </c>
      <c r="M801" s="492">
        <v>2.9693911736171936E-2</v>
      </c>
      <c r="N801" s="109">
        <f t="shared" si="31"/>
        <v>0.2506982557853667</v>
      </c>
      <c r="O801" s="70">
        <v>0</v>
      </c>
      <c r="P801" s="70">
        <f t="shared" si="32"/>
        <v>0</v>
      </c>
      <c r="Q801" s="104">
        <f t="shared" si="33"/>
        <v>0.2506982557853667</v>
      </c>
      <c r="R801" s="70">
        <f t="shared" si="37"/>
        <v>736744.22059532092</v>
      </c>
      <c r="S801" s="439">
        <f t="shared" si="34"/>
        <v>429.76795025129127</v>
      </c>
    </row>
    <row r="802" spans="7:19" x14ac:dyDescent="0.25">
      <c r="G802" s="438" t="s">
        <v>121</v>
      </c>
      <c r="H802" s="72">
        <f t="shared" si="35"/>
        <v>2.0195517910319183E-4</v>
      </c>
      <c r="I802" s="490">
        <v>119.71</v>
      </c>
      <c r="J802" s="104">
        <f>63/1000</f>
        <v>6.3E-2</v>
      </c>
      <c r="K802" s="25">
        <f t="shared" si="30"/>
        <v>3.1172453105244723E-3</v>
      </c>
      <c r="L802" s="372">
        <f t="shared" si="36"/>
        <v>6.4786424867285516E-2</v>
      </c>
      <c r="M802" s="492">
        <v>3.9810812886226933E-2</v>
      </c>
      <c r="N802" s="109">
        <f t="shared" si="31"/>
        <v>1.6183034249956121E-2</v>
      </c>
      <c r="O802" s="70">
        <v>0</v>
      </c>
      <c r="P802" s="70">
        <f t="shared" si="32"/>
        <v>0</v>
      </c>
      <c r="Q802" s="104">
        <f t="shared" si="33"/>
        <v>1.6183034249956121E-2</v>
      </c>
      <c r="R802" s="70">
        <f t="shared" si="37"/>
        <v>396780.17366728804</v>
      </c>
      <c r="S802" s="439">
        <f t="shared" si="34"/>
        <v>80.131811037572717</v>
      </c>
    </row>
    <row r="803" spans="7:19" x14ac:dyDescent="0.25">
      <c r="G803" s="438" t="s">
        <v>122</v>
      </c>
      <c r="H803" s="72">
        <f t="shared" si="35"/>
        <v>9.6489132564055071E-4</v>
      </c>
      <c r="I803" s="490">
        <v>283.68</v>
      </c>
      <c r="J803" s="104">
        <f>75/1000</f>
        <v>7.4999999999999997E-2</v>
      </c>
      <c r="K803" s="25">
        <f t="shared" si="30"/>
        <v>4.4178646691106467E-3</v>
      </c>
      <c r="L803" s="372">
        <f t="shared" si="36"/>
        <v>0.2184067186093302</v>
      </c>
      <c r="M803" s="492">
        <v>2.7303525126928147E-2</v>
      </c>
      <c r="N803" s="109">
        <f t="shared" si="31"/>
        <v>0.2510840710757527</v>
      </c>
      <c r="O803" s="70">
        <v>0</v>
      </c>
      <c r="P803" s="70">
        <f t="shared" si="32"/>
        <v>0</v>
      </c>
      <c r="Q803" s="104">
        <f t="shared" si="33"/>
        <v>0.2510840710757527</v>
      </c>
      <c r="R803" s="70">
        <f t="shared" si="37"/>
        <v>269688.45634059538</v>
      </c>
      <c r="S803" s="439">
        <f t="shared" si="34"/>
        <v>260.22005214843085</v>
      </c>
    </row>
    <row r="804" spans="7:19" x14ac:dyDescent="0.25">
      <c r="G804" s="438" t="s">
        <v>112</v>
      </c>
      <c r="H804" s="72">
        <f t="shared" si="35"/>
        <v>4.3401269962534844E-4</v>
      </c>
      <c r="I804" s="490">
        <v>401.36</v>
      </c>
      <c r="J804" s="104">
        <f>110/1000</f>
        <v>0.11</v>
      </c>
      <c r="K804" s="25">
        <f t="shared" si="30"/>
        <v>9.5033177771091243E-3</v>
      </c>
      <c r="L804" s="372">
        <f t="shared" si="36"/>
        <v>4.5669597692583268E-2</v>
      </c>
      <c r="M804" s="492">
        <v>3.746426786376704E-2</v>
      </c>
      <c r="N804" s="109">
        <f t="shared" si="31"/>
        <v>1.4531619629266648E-2</v>
      </c>
      <c r="O804" s="70">
        <v>0</v>
      </c>
      <c r="P804" s="70">
        <f t="shared" si="32"/>
        <v>0</v>
      </c>
      <c r="Q804" s="104">
        <f t="shared" si="33"/>
        <v>1.4531619629266648E-2</v>
      </c>
      <c r="R804" s="70">
        <f t="shared" si="37"/>
        <v>77145.242113981512</v>
      </c>
      <c r="S804" s="439">
        <f t="shared" si="34"/>
        <v>33.482014793140237</v>
      </c>
    </row>
    <row r="805" spans="7:19" x14ac:dyDescent="0.25">
      <c r="G805" s="438" t="s">
        <v>113</v>
      </c>
      <c r="H805" s="72">
        <f t="shared" si="35"/>
        <v>5.5303910990068417E-3</v>
      </c>
      <c r="I805" s="490">
        <v>184.94</v>
      </c>
      <c r="J805" s="104">
        <f>110/1000</f>
        <v>0.11</v>
      </c>
      <c r="K805" s="25">
        <f t="shared" si="30"/>
        <v>9.5033177771091243E-3</v>
      </c>
      <c r="L805" s="372">
        <f t="shared" si="36"/>
        <v>0.58194319381048487</v>
      </c>
      <c r="M805" s="492">
        <v>1.9883637851990512E-2</v>
      </c>
      <c r="N805" s="109">
        <f t="shared" si="31"/>
        <v>0.57702708122019863</v>
      </c>
      <c r="O805" s="70">
        <v>0</v>
      </c>
      <c r="P805" s="70">
        <f t="shared" si="32"/>
        <v>0</v>
      </c>
      <c r="Q805" s="104">
        <f t="shared" si="33"/>
        <v>0.57702708122019863</v>
      </c>
      <c r="R805" s="70">
        <f t="shared" si="37"/>
        <v>18866.203137737761</v>
      </c>
      <c r="S805" s="439">
        <f t="shared" si="34"/>
        <v>104.33748190499986</v>
      </c>
    </row>
    <row r="806" spans="7:19" ht="15.75" thickBot="1" x14ac:dyDescent="0.3">
      <c r="G806" s="440" t="s">
        <v>170</v>
      </c>
      <c r="H806" s="455">
        <f>ABS(K791)</f>
        <v>1.0201811230666524E-2</v>
      </c>
      <c r="I806" s="374">
        <v>372.26</v>
      </c>
      <c r="J806" s="375">
        <f>110/1000</f>
        <v>0.11</v>
      </c>
      <c r="K806" s="373">
        <f t="shared" si="30"/>
        <v>9.5033177771091243E-3</v>
      </c>
      <c r="L806" s="376">
        <f t="shared" si="36"/>
        <v>1.0734999575874309</v>
      </c>
      <c r="M806" s="493">
        <v>1.7497324286348821E-2</v>
      </c>
      <c r="N806" s="377">
        <f t="shared" si="31"/>
        <v>3.4780064968438502</v>
      </c>
      <c r="O806" s="378">
        <v>0</v>
      </c>
      <c r="P806" s="378">
        <f t="shared" si="32"/>
        <v>0</v>
      </c>
      <c r="Q806" s="375">
        <f t="shared" si="33"/>
        <v>3.4780064968438502</v>
      </c>
      <c r="R806" s="378">
        <f t="shared" si="37"/>
        <v>33417.643552239177</v>
      </c>
      <c r="S806" s="441">
        <f t="shared" si="34"/>
        <v>340.92049129364437</v>
      </c>
    </row>
    <row r="807" spans="7:19" x14ac:dyDescent="0.25">
      <c r="G807" s="347"/>
      <c r="H807" s="158"/>
      <c r="I807" s="158"/>
      <c r="J807" s="158"/>
      <c r="K807" s="158"/>
      <c r="L807" s="158"/>
      <c r="M807" s="158"/>
      <c r="N807" s="158"/>
      <c r="O807" s="158"/>
      <c r="P807" s="158"/>
      <c r="Q807" s="158"/>
      <c r="R807" s="158"/>
      <c r="S807" s="346"/>
    </row>
    <row r="808" spans="7:19" x14ac:dyDescent="0.25">
      <c r="G808" s="347"/>
      <c r="H808" s="168"/>
      <c r="I808" s="168"/>
      <c r="J808" s="168"/>
      <c r="K808" s="168"/>
      <c r="L808" s="168"/>
      <c r="M808" s="168"/>
      <c r="N808" s="168"/>
      <c r="O808" s="168"/>
      <c r="P808" s="158"/>
      <c r="Q808" s="158"/>
      <c r="R808" s="158"/>
      <c r="S808" s="346"/>
    </row>
    <row r="809" spans="7:19" x14ac:dyDescent="0.25">
      <c r="G809" s="348"/>
      <c r="H809" s="395">
        <v>1</v>
      </c>
      <c r="I809" s="380">
        <v>0</v>
      </c>
      <c r="J809" s="380">
        <v>0</v>
      </c>
      <c r="K809" s="380">
        <v>0</v>
      </c>
      <c r="L809" s="380">
        <v>0</v>
      </c>
      <c r="M809" s="380">
        <v>0</v>
      </c>
      <c r="N809" s="380">
        <v>0</v>
      </c>
      <c r="O809" s="381">
        <v>0</v>
      </c>
      <c r="P809" s="158"/>
      <c r="Q809" s="158"/>
      <c r="R809" s="158"/>
      <c r="S809" s="346"/>
    </row>
    <row r="810" spans="7:19" ht="15.75" x14ac:dyDescent="0.25">
      <c r="G810" s="442" t="s">
        <v>223</v>
      </c>
      <c r="H810" s="382">
        <v>-1</v>
      </c>
      <c r="I810" s="168">
        <v>1</v>
      </c>
      <c r="J810" s="159">
        <v>0</v>
      </c>
      <c r="K810" s="159">
        <v>0</v>
      </c>
      <c r="L810" s="159">
        <v>0</v>
      </c>
      <c r="M810" s="159">
        <v>0</v>
      </c>
      <c r="N810" s="159">
        <v>0</v>
      </c>
      <c r="O810" s="383">
        <v>0</v>
      </c>
      <c r="P810" s="158"/>
      <c r="Q810" s="158"/>
      <c r="R810" s="158"/>
      <c r="S810" s="346"/>
    </row>
    <row r="811" spans="7:19" x14ac:dyDescent="0.25">
      <c r="G811" s="348"/>
      <c r="H811" s="382">
        <v>0</v>
      </c>
      <c r="I811" s="168">
        <v>-1</v>
      </c>
      <c r="J811" s="168">
        <v>1</v>
      </c>
      <c r="K811" s="168">
        <v>0</v>
      </c>
      <c r="L811" s="168">
        <v>0</v>
      </c>
      <c r="M811" s="168">
        <v>0</v>
      </c>
      <c r="N811" s="168">
        <v>0</v>
      </c>
      <c r="O811" s="384">
        <v>0</v>
      </c>
      <c r="P811" s="158"/>
      <c r="Q811" s="158"/>
      <c r="R811" s="158"/>
      <c r="S811" s="346"/>
    </row>
    <row r="812" spans="7:19" x14ac:dyDescent="0.25">
      <c r="G812" s="348"/>
      <c r="H812" s="382">
        <v>0</v>
      </c>
      <c r="I812" s="168">
        <v>0</v>
      </c>
      <c r="J812" s="168">
        <v>-1</v>
      </c>
      <c r="K812" s="168">
        <v>1</v>
      </c>
      <c r="L812" s="168">
        <v>0</v>
      </c>
      <c r="M812" s="168">
        <v>0</v>
      </c>
      <c r="N812" s="168">
        <v>0</v>
      </c>
      <c r="O812" s="384">
        <v>0</v>
      </c>
      <c r="P812" s="158"/>
      <c r="Q812" s="158"/>
      <c r="R812" s="158"/>
      <c r="S812" s="346"/>
    </row>
    <row r="813" spans="7:19" x14ac:dyDescent="0.25">
      <c r="G813" s="348"/>
      <c r="H813" s="382">
        <v>0</v>
      </c>
      <c r="I813" s="168">
        <v>0</v>
      </c>
      <c r="J813" s="168">
        <v>0</v>
      </c>
      <c r="K813" s="168">
        <v>-1</v>
      </c>
      <c r="L813" s="168">
        <v>1</v>
      </c>
      <c r="M813" s="168">
        <v>0</v>
      </c>
      <c r="N813" s="168">
        <v>0</v>
      </c>
      <c r="O813" s="384">
        <v>0</v>
      </c>
      <c r="P813" s="158"/>
      <c r="Q813" s="158"/>
      <c r="R813" s="158"/>
      <c r="S813" s="346"/>
    </row>
    <row r="814" spans="7:19" x14ac:dyDescent="0.25">
      <c r="G814" s="348"/>
      <c r="H814" s="382">
        <v>0</v>
      </c>
      <c r="I814" s="168">
        <v>0</v>
      </c>
      <c r="J814" s="168">
        <v>0</v>
      </c>
      <c r="K814" s="168">
        <v>0</v>
      </c>
      <c r="L814" s="168">
        <v>-1</v>
      </c>
      <c r="M814" s="168">
        <v>1</v>
      </c>
      <c r="N814" s="168">
        <v>0</v>
      </c>
      <c r="O814" s="384">
        <v>0</v>
      </c>
      <c r="P814" s="158"/>
      <c r="Q814" s="158"/>
      <c r="R814" s="158"/>
      <c r="S814" s="346"/>
    </row>
    <row r="815" spans="7:19" x14ac:dyDescent="0.25">
      <c r="G815" s="348"/>
      <c r="H815" s="382">
        <v>0</v>
      </c>
      <c r="I815" s="168">
        <v>0</v>
      </c>
      <c r="J815" s="168">
        <v>0</v>
      </c>
      <c r="K815" s="168">
        <v>0</v>
      </c>
      <c r="L815" s="168">
        <v>0</v>
      </c>
      <c r="M815" s="168">
        <v>-1</v>
      </c>
      <c r="N815" s="168">
        <v>1</v>
      </c>
      <c r="O815" s="384">
        <v>0</v>
      </c>
      <c r="P815" s="158"/>
      <c r="Q815" s="158"/>
      <c r="R815" s="158"/>
      <c r="S815" s="346"/>
    </row>
    <row r="816" spans="7:19" x14ac:dyDescent="0.25">
      <c r="G816" s="348"/>
      <c r="H816" s="382">
        <v>0</v>
      </c>
      <c r="I816" s="168">
        <v>0</v>
      </c>
      <c r="J816" s="168">
        <v>0</v>
      </c>
      <c r="K816" s="168">
        <v>0</v>
      </c>
      <c r="L816" s="168">
        <v>0</v>
      </c>
      <c r="M816" s="168">
        <v>0</v>
      </c>
      <c r="N816" s="168">
        <v>-1</v>
      </c>
      <c r="O816" s="384">
        <v>1</v>
      </c>
      <c r="P816" s="158"/>
      <c r="Q816" s="158"/>
      <c r="R816" s="158"/>
      <c r="S816" s="346"/>
    </row>
    <row r="817" spans="7:19" x14ac:dyDescent="0.25">
      <c r="G817" s="348"/>
      <c r="H817" s="382">
        <v>0</v>
      </c>
      <c r="I817" s="152">
        <v>-1</v>
      </c>
      <c r="J817" s="152">
        <v>0</v>
      </c>
      <c r="K817" s="152">
        <v>0</v>
      </c>
      <c r="L817" s="152">
        <v>1</v>
      </c>
      <c r="M817" s="152">
        <v>0</v>
      </c>
      <c r="N817" s="152">
        <v>0</v>
      </c>
      <c r="O817" s="387">
        <v>0</v>
      </c>
      <c r="P817" s="158"/>
      <c r="Q817" s="158"/>
      <c r="R817" s="158"/>
      <c r="S817" s="346"/>
    </row>
    <row r="818" spans="7:19" x14ac:dyDescent="0.25">
      <c r="G818" s="348"/>
      <c r="H818" s="382">
        <v>0</v>
      </c>
      <c r="I818" s="152">
        <v>0</v>
      </c>
      <c r="J818" s="152">
        <v>0</v>
      </c>
      <c r="K818" s="152">
        <v>0</v>
      </c>
      <c r="L818" s="152">
        <v>1</v>
      </c>
      <c r="M818" s="152">
        <v>0</v>
      </c>
      <c r="N818" s="152">
        <v>0</v>
      </c>
      <c r="O818" s="387">
        <v>-1</v>
      </c>
      <c r="P818" s="158"/>
      <c r="Q818" s="158"/>
      <c r="R818" s="158"/>
      <c r="S818" s="346"/>
    </row>
    <row r="819" spans="7:19" x14ac:dyDescent="0.25">
      <c r="G819" s="348"/>
      <c r="H819" s="385">
        <v>0</v>
      </c>
      <c r="I819" s="388">
        <v>0</v>
      </c>
      <c r="J819" s="388">
        <v>0</v>
      </c>
      <c r="K819" s="388">
        <v>0</v>
      </c>
      <c r="L819" s="388">
        <v>0</v>
      </c>
      <c r="M819" s="388">
        <v>0</v>
      </c>
      <c r="N819" s="388">
        <v>0</v>
      </c>
      <c r="O819" s="389">
        <v>1</v>
      </c>
      <c r="P819" s="158"/>
      <c r="Q819" s="158"/>
      <c r="R819" s="158"/>
      <c r="S819" s="346"/>
    </row>
    <row r="820" spans="7:19" x14ac:dyDescent="0.25">
      <c r="G820" s="347"/>
      <c r="H820" s="158"/>
      <c r="I820" s="158"/>
      <c r="J820" s="158"/>
      <c r="K820" s="158"/>
      <c r="L820" s="158"/>
      <c r="M820" s="158"/>
      <c r="N820" s="158"/>
      <c r="O820" s="158"/>
      <c r="P820" s="158"/>
      <c r="Q820" s="158"/>
      <c r="R820" s="158"/>
      <c r="S820" s="346"/>
    </row>
    <row r="821" spans="7:19" x14ac:dyDescent="0.25">
      <c r="G821" s="347"/>
      <c r="H821" s="168"/>
      <c r="I821" s="168"/>
      <c r="J821" s="168"/>
      <c r="K821" s="168"/>
      <c r="L821" s="168"/>
      <c r="M821" s="168"/>
      <c r="N821" s="168"/>
      <c r="O821" s="168"/>
      <c r="P821" s="168"/>
      <c r="Q821" s="168"/>
      <c r="R821" s="168"/>
      <c r="S821" s="346"/>
    </row>
    <row r="822" spans="7:19" x14ac:dyDescent="0.25">
      <c r="G822" s="347"/>
      <c r="H822" s="395">
        <f t="array" ref="H822:R829">+TRANSPOSE(H809:O819)</f>
        <v>1</v>
      </c>
      <c r="I822" s="380">
        <v>-1</v>
      </c>
      <c r="J822" s="380">
        <v>0</v>
      </c>
      <c r="K822" s="380">
        <v>0</v>
      </c>
      <c r="L822" s="380">
        <v>0</v>
      </c>
      <c r="M822" s="380">
        <v>0</v>
      </c>
      <c r="N822" s="380">
        <v>0</v>
      </c>
      <c r="O822" s="380">
        <v>0</v>
      </c>
      <c r="P822" s="380">
        <v>0</v>
      </c>
      <c r="Q822" s="380">
        <v>0</v>
      </c>
      <c r="R822" s="381">
        <v>0</v>
      </c>
      <c r="S822" s="346"/>
    </row>
    <row r="823" spans="7:19" ht="15.75" x14ac:dyDescent="0.25">
      <c r="G823" s="442" t="s">
        <v>224</v>
      </c>
      <c r="H823" s="396">
        <v>0</v>
      </c>
      <c r="I823" s="159">
        <v>1</v>
      </c>
      <c r="J823" s="159">
        <v>-1</v>
      </c>
      <c r="K823" s="159">
        <v>0</v>
      </c>
      <c r="L823" s="159">
        <v>0</v>
      </c>
      <c r="M823" s="159">
        <v>0</v>
      </c>
      <c r="N823" s="159">
        <v>0</v>
      </c>
      <c r="O823" s="159">
        <v>0</v>
      </c>
      <c r="P823" s="143">
        <v>-1</v>
      </c>
      <c r="Q823" s="143">
        <v>0</v>
      </c>
      <c r="R823" s="392">
        <v>0</v>
      </c>
      <c r="S823" s="346"/>
    </row>
    <row r="824" spans="7:19" x14ac:dyDescent="0.25">
      <c r="G824" s="347"/>
      <c r="H824" s="396">
        <v>0</v>
      </c>
      <c r="I824" s="159">
        <v>0</v>
      </c>
      <c r="J824" s="159">
        <v>1</v>
      </c>
      <c r="K824" s="159">
        <v>-1</v>
      </c>
      <c r="L824" s="159">
        <v>0</v>
      </c>
      <c r="M824" s="159">
        <v>0</v>
      </c>
      <c r="N824" s="159">
        <v>0</v>
      </c>
      <c r="O824" s="159">
        <v>0</v>
      </c>
      <c r="P824" s="143">
        <v>0</v>
      </c>
      <c r="Q824" s="143">
        <v>0</v>
      </c>
      <c r="R824" s="392">
        <v>0</v>
      </c>
      <c r="S824" s="346"/>
    </row>
    <row r="825" spans="7:19" x14ac:dyDescent="0.25">
      <c r="G825" s="347"/>
      <c r="H825" s="396">
        <v>0</v>
      </c>
      <c r="I825" s="159">
        <v>0</v>
      </c>
      <c r="J825" s="159">
        <v>0</v>
      </c>
      <c r="K825" s="159">
        <v>1</v>
      </c>
      <c r="L825" s="159">
        <v>-1</v>
      </c>
      <c r="M825" s="159">
        <v>0</v>
      </c>
      <c r="N825" s="159">
        <v>0</v>
      </c>
      <c r="O825" s="159">
        <v>0</v>
      </c>
      <c r="P825" s="143">
        <v>0</v>
      </c>
      <c r="Q825" s="143">
        <v>0</v>
      </c>
      <c r="R825" s="392">
        <v>0</v>
      </c>
      <c r="S825" s="346"/>
    </row>
    <row r="826" spans="7:19" x14ac:dyDescent="0.25">
      <c r="G826" s="347"/>
      <c r="H826" s="396">
        <v>0</v>
      </c>
      <c r="I826" s="159">
        <v>0</v>
      </c>
      <c r="J826" s="159">
        <v>0</v>
      </c>
      <c r="K826" s="159">
        <v>0</v>
      </c>
      <c r="L826" s="159">
        <v>1</v>
      </c>
      <c r="M826" s="159">
        <v>-1</v>
      </c>
      <c r="N826" s="159">
        <v>0</v>
      </c>
      <c r="O826" s="159">
        <v>0</v>
      </c>
      <c r="P826" s="143">
        <v>1</v>
      </c>
      <c r="Q826" s="143">
        <v>1</v>
      </c>
      <c r="R826" s="392">
        <v>0</v>
      </c>
      <c r="S826" s="346"/>
    </row>
    <row r="827" spans="7:19" x14ac:dyDescent="0.25">
      <c r="G827" s="347"/>
      <c r="H827" s="396">
        <v>0</v>
      </c>
      <c r="I827" s="159">
        <v>0</v>
      </c>
      <c r="J827" s="159">
        <v>0</v>
      </c>
      <c r="K827" s="159">
        <v>0</v>
      </c>
      <c r="L827" s="159">
        <v>0</v>
      </c>
      <c r="M827" s="159">
        <v>1</v>
      </c>
      <c r="N827" s="159">
        <v>-1</v>
      </c>
      <c r="O827" s="159">
        <v>0</v>
      </c>
      <c r="P827" s="143">
        <v>0</v>
      </c>
      <c r="Q827" s="143">
        <v>0</v>
      </c>
      <c r="R827" s="392">
        <v>0</v>
      </c>
      <c r="S827" s="346"/>
    </row>
    <row r="828" spans="7:19" x14ac:dyDescent="0.25">
      <c r="G828" s="347"/>
      <c r="H828" s="396">
        <v>0</v>
      </c>
      <c r="I828" s="159">
        <v>0</v>
      </c>
      <c r="J828" s="159">
        <v>0</v>
      </c>
      <c r="K828" s="159">
        <v>0</v>
      </c>
      <c r="L828" s="159">
        <v>0</v>
      </c>
      <c r="M828" s="159">
        <v>0</v>
      </c>
      <c r="N828" s="159">
        <v>1</v>
      </c>
      <c r="O828" s="159">
        <v>-1</v>
      </c>
      <c r="P828" s="143">
        <v>0</v>
      </c>
      <c r="Q828" s="143">
        <v>0</v>
      </c>
      <c r="R828" s="392">
        <v>0</v>
      </c>
      <c r="S828" s="346"/>
    </row>
    <row r="829" spans="7:19" x14ac:dyDescent="0.25">
      <c r="G829" s="347"/>
      <c r="H829" s="397">
        <v>0</v>
      </c>
      <c r="I829" s="398">
        <v>0</v>
      </c>
      <c r="J829" s="398">
        <v>0</v>
      </c>
      <c r="K829" s="398">
        <v>0</v>
      </c>
      <c r="L829" s="398">
        <v>0</v>
      </c>
      <c r="M829" s="398">
        <v>0</v>
      </c>
      <c r="N829" s="398">
        <v>0</v>
      </c>
      <c r="O829" s="398">
        <v>1</v>
      </c>
      <c r="P829" s="393">
        <v>0</v>
      </c>
      <c r="Q829" s="393">
        <v>-1</v>
      </c>
      <c r="R829" s="394">
        <v>1</v>
      </c>
      <c r="S829" s="346"/>
    </row>
    <row r="830" spans="7:19" x14ac:dyDescent="0.25">
      <c r="G830" s="347"/>
      <c r="H830" s="168"/>
      <c r="I830" s="168"/>
      <c r="J830" s="168"/>
      <c r="K830" s="168"/>
      <c r="L830" s="168"/>
      <c r="M830" s="168"/>
      <c r="N830" s="168"/>
      <c r="O830" s="168"/>
      <c r="P830" s="143"/>
      <c r="Q830" s="143"/>
      <c r="R830" s="143"/>
      <c r="S830" s="346"/>
    </row>
    <row r="831" spans="7:19" x14ac:dyDescent="0.25">
      <c r="G831" s="347"/>
      <c r="H831" s="158"/>
      <c r="I831" s="158"/>
      <c r="J831" s="158"/>
      <c r="K831" s="158"/>
      <c r="L831" s="158"/>
      <c r="M831" s="158"/>
      <c r="N831" s="158"/>
      <c r="O831" s="158"/>
      <c r="P831" s="158"/>
      <c r="Q831" s="158"/>
      <c r="R831" s="158"/>
      <c r="S831" s="346"/>
    </row>
    <row r="832" spans="7:19" x14ac:dyDescent="0.25">
      <c r="G832" s="347"/>
      <c r="H832" s="158"/>
      <c r="I832" s="158"/>
      <c r="J832" s="158"/>
      <c r="K832" s="158"/>
      <c r="L832" s="158"/>
      <c r="M832" s="158"/>
      <c r="N832" s="158"/>
      <c r="O832" s="158"/>
      <c r="P832" s="158"/>
      <c r="Q832" s="158"/>
      <c r="R832" s="158"/>
      <c r="S832" s="346"/>
    </row>
    <row r="833" spans="7:19" x14ac:dyDescent="0.25">
      <c r="G833" s="347"/>
      <c r="H833" s="399">
        <v>-1</v>
      </c>
      <c r="I833" s="158"/>
      <c r="J833" s="158"/>
      <c r="K833" s="402">
        <f>2.97290389066863/1000</f>
        <v>2.9729038906686298E-3</v>
      </c>
      <c r="L833" s="158"/>
      <c r="M833" s="158"/>
      <c r="N833" s="404">
        <f>+H796</f>
        <v>1.0119729095002569E-2</v>
      </c>
      <c r="O833" s="158"/>
      <c r="P833" s="158"/>
      <c r="Q833" s="158"/>
      <c r="R833" s="158"/>
      <c r="S833" s="346"/>
    </row>
    <row r="834" spans="7:19" ht="15.75" x14ac:dyDescent="0.25">
      <c r="G834" s="442" t="s">
        <v>225</v>
      </c>
      <c r="H834" s="400">
        <v>0</v>
      </c>
      <c r="I834" s="158"/>
      <c r="J834" s="443" t="s">
        <v>226</v>
      </c>
      <c r="K834" s="403">
        <f>3.7274570597985/1000</f>
        <v>3.7274570597985003E-3</v>
      </c>
      <c r="L834" s="158"/>
      <c r="M834" s="443" t="s">
        <v>228</v>
      </c>
      <c r="N834" s="405">
        <f t="shared" ref="N834:N841" si="38">+H797</f>
        <v>7.1468252043339108E-3</v>
      </c>
      <c r="O834" s="158"/>
      <c r="P834" s="443" t="s">
        <v>229</v>
      </c>
      <c r="Q834" s="474">
        <v>339.29610096713299</v>
      </c>
      <c r="R834" s="158"/>
      <c r="S834" s="346"/>
    </row>
    <row r="835" spans="7:19" x14ac:dyDescent="0.25">
      <c r="G835" s="347"/>
      <c r="H835" s="400">
        <v>0</v>
      </c>
      <c r="I835" s="158"/>
      <c r="J835" s="158"/>
      <c r="K835" s="403">
        <f>1.90180457183241/1000</f>
        <v>1.90180457183241E-3</v>
      </c>
      <c r="L835" s="158"/>
      <c r="M835" s="158"/>
      <c r="N835" s="405">
        <f t="shared" si="38"/>
        <v>2.9853554449101169E-3</v>
      </c>
      <c r="O835" s="158"/>
      <c r="P835" s="158"/>
      <c r="Q835" s="158"/>
      <c r="R835" s="158"/>
      <c r="S835" s="346"/>
    </row>
    <row r="836" spans="7:19" x14ac:dyDescent="0.25">
      <c r="G836" s="347"/>
      <c r="H836" s="400">
        <v>0</v>
      </c>
      <c r="I836" s="158"/>
      <c r="J836" s="158"/>
      <c r="K836" s="403">
        <f>1.94899806811293/1000</f>
        <v>1.94899806811293E-3</v>
      </c>
      <c r="L836" s="158"/>
      <c r="M836" s="158"/>
      <c r="N836" s="405">
        <f t="shared" si="38"/>
        <v>1.0835508730778209E-3</v>
      </c>
      <c r="O836" s="158"/>
      <c r="P836" s="158"/>
      <c r="Q836" s="158"/>
      <c r="R836" s="158"/>
      <c r="S836" s="346"/>
    </row>
    <row r="837" spans="7:19" x14ac:dyDescent="0.25">
      <c r="G837" s="347"/>
      <c r="H837" s="400">
        <v>0</v>
      </c>
      <c r="I837" s="158"/>
      <c r="J837" s="158"/>
      <c r="K837" s="403">
        <f>4.51562260756677/1000</f>
        <v>4.5156226075667698E-3</v>
      </c>
      <c r="L837" s="158"/>
      <c r="M837" s="158"/>
      <c r="N837" s="405">
        <f t="shared" si="38"/>
        <v>8.6544719503509797E-4</v>
      </c>
      <c r="O837" s="158"/>
      <c r="P837" s="158"/>
      <c r="Q837" s="158"/>
      <c r="R837" s="158"/>
      <c r="S837" s="346"/>
    </row>
    <row r="838" spans="7:19" x14ac:dyDescent="0.25">
      <c r="G838" s="347"/>
      <c r="H838" s="400">
        <v>0</v>
      </c>
      <c r="I838" s="158"/>
      <c r="J838" s="158"/>
      <c r="K838" s="403">
        <f>0.785289175132599/1000</f>
        <v>7.8528917513259896E-4</v>
      </c>
      <c r="L838" s="158"/>
      <c r="M838" s="158"/>
      <c r="N838" s="405">
        <f t="shared" si="38"/>
        <v>5.8333399602920584E-4</v>
      </c>
      <c r="O838" s="158"/>
      <c r="P838" s="158"/>
      <c r="Q838" s="158"/>
      <c r="R838" s="158"/>
      <c r="S838" s="346"/>
    </row>
    <row r="839" spans="7:19" x14ac:dyDescent="0.25">
      <c r="G839" s="347"/>
      <c r="H839" s="400">
        <v>0</v>
      </c>
      <c r="I839" s="158"/>
      <c r="J839" s="158"/>
      <c r="K839" s="403">
        <f>0.762936146537081/1000</f>
        <v>7.6293614653708095E-4</v>
      </c>
      <c r="L839" s="158"/>
      <c r="M839" s="158"/>
      <c r="N839" s="405">
        <f t="shared" si="38"/>
        <v>2.0195517910319183E-4</v>
      </c>
      <c r="O839" s="158"/>
      <c r="P839" s="158"/>
      <c r="Q839" s="158"/>
      <c r="R839" s="158"/>
      <c r="S839" s="346"/>
    </row>
    <row r="840" spans="7:19" x14ac:dyDescent="0.25">
      <c r="G840" s="347"/>
      <c r="H840" s="400">
        <v>0</v>
      </c>
      <c r="I840" s="158"/>
      <c r="J840" s="158"/>
      <c r="K840" s="93">
        <f>3.70652880601923/1000</f>
        <v>3.7065288060192303E-3</v>
      </c>
      <c r="L840" s="158"/>
      <c r="M840" s="158"/>
      <c r="N840" s="405">
        <f t="shared" si="38"/>
        <v>9.6489132564055071E-4</v>
      </c>
      <c r="O840" s="158"/>
      <c r="P840" s="158"/>
      <c r="Q840" s="158"/>
      <c r="R840" s="158"/>
      <c r="S840" s="346"/>
    </row>
    <row r="841" spans="7:19" x14ac:dyDescent="0.25">
      <c r="G841" s="347"/>
      <c r="H841" s="400">
        <v>0</v>
      </c>
      <c r="I841" s="158"/>
      <c r="J841" s="158"/>
      <c r="K841" s="158"/>
      <c r="L841" s="158"/>
      <c r="M841" s="158"/>
      <c r="N841" s="405">
        <f t="shared" si="38"/>
        <v>4.3401269962534844E-4</v>
      </c>
      <c r="O841" s="158"/>
      <c r="P841" s="158"/>
      <c r="Q841" s="158"/>
      <c r="R841" s="158"/>
      <c r="S841" s="346"/>
    </row>
    <row r="842" spans="7:19" x14ac:dyDescent="0.25">
      <c r="G842" s="347"/>
      <c r="H842" s="400">
        <v>0</v>
      </c>
      <c r="I842" s="158"/>
      <c r="J842" s="158"/>
      <c r="K842" s="158"/>
      <c r="L842" s="158"/>
      <c r="M842" s="158"/>
      <c r="N842" s="405">
        <f>+H805</f>
        <v>5.5303910990068417E-3</v>
      </c>
      <c r="O842" s="158"/>
      <c r="P842" s="158"/>
      <c r="Q842" s="158"/>
      <c r="R842" s="158"/>
      <c r="S842" s="346"/>
    </row>
    <row r="843" spans="7:19" x14ac:dyDescent="0.25">
      <c r="G843" s="347"/>
      <c r="H843" s="401">
        <v>-1</v>
      </c>
      <c r="I843" s="158"/>
      <c r="J843" s="158"/>
      <c r="K843" s="158"/>
      <c r="L843" s="158"/>
      <c r="M843" s="158"/>
      <c r="N843" s="24">
        <f t="shared" ref="N843" si="39">+H806</f>
        <v>1.0201811230666524E-2</v>
      </c>
      <c r="O843" s="158"/>
      <c r="P843" s="158"/>
      <c r="Q843" s="158"/>
      <c r="R843" s="158"/>
      <c r="S843" s="346"/>
    </row>
    <row r="844" spans="7:19" x14ac:dyDescent="0.25">
      <c r="G844" s="347"/>
      <c r="H844" s="158"/>
      <c r="I844" s="158"/>
      <c r="J844" s="158"/>
      <c r="K844" s="158"/>
      <c r="L844" s="158"/>
      <c r="M844" s="158"/>
      <c r="N844" s="158"/>
      <c r="O844" s="158"/>
      <c r="P844" s="158"/>
      <c r="Q844" s="158"/>
      <c r="R844" s="158"/>
      <c r="S844" s="346"/>
    </row>
    <row r="845" spans="7:19" x14ac:dyDescent="0.25">
      <c r="G845" s="347"/>
      <c r="H845" s="158"/>
      <c r="I845" s="158"/>
      <c r="J845" s="158"/>
      <c r="K845" s="158"/>
      <c r="L845" s="158"/>
      <c r="M845" s="158"/>
      <c r="N845" s="158"/>
      <c r="O845" s="158"/>
      <c r="P845" s="158"/>
      <c r="Q845" s="158"/>
      <c r="R845" s="158"/>
      <c r="S845" s="346"/>
    </row>
    <row r="846" spans="7:19" x14ac:dyDescent="0.25">
      <c r="G846" s="350"/>
      <c r="H846" s="409">
        <v>2</v>
      </c>
      <c r="I846" s="390">
        <v>0</v>
      </c>
      <c r="J846" s="390">
        <v>0</v>
      </c>
      <c r="K846" s="390">
        <v>0</v>
      </c>
      <c r="L846" s="390">
        <v>0</v>
      </c>
      <c r="M846" s="390">
        <v>0</v>
      </c>
      <c r="N846" s="390">
        <v>0</v>
      </c>
      <c r="O846" s="390">
        <v>0</v>
      </c>
      <c r="P846" s="390">
        <v>0</v>
      </c>
      <c r="Q846" s="390">
        <v>0</v>
      </c>
      <c r="R846" s="391">
        <v>0</v>
      </c>
      <c r="S846" s="345"/>
    </row>
    <row r="847" spans="7:19" ht="15.75" x14ac:dyDescent="0.25">
      <c r="G847" s="442" t="s">
        <v>230</v>
      </c>
      <c r="H847" s="396">
        <v>0</v>
      </c>
      <c r="I847" s="159">
        <v>2</v>
      </c>
      <c r="J847" s="159">
        <v>0</v>
      </c>
      <c r="K847" s="159">
        <v>0</v>
      </c>
      <c r="L847" s="159">
        <v>0</v>
      </c>
      <c r="M847" s="159">
        <v>0</v>
      </c>
      <c r="N847" s="159">
        <v>0</v>
      </c>
      <c r="O847" s="159">
        <v>0</v>
      </c>
      <c r="P847" s="159">
        <v>0</v>
      </c>
      <c r="Q847" s="159">
        <v>0</v>
      </c>
      <c r="R847" s="383">
        <v>0</v>
      </c>
      <c r="S847" s="346"/>
    </row>
    <row r="848" spans="7:19" x14ac:dyDescent="0.25">
      <c r="G848" s="347"/>
      <c r="H848" s="396">
        <v>0</v>
      </c>
      <c r="I848" s="159">
        <v>0</v>
      </c>
      <c r="J848" s="159">
        <v>2</v>
      </c>
      <c r="K848" s="159">
        <v>0</v>
      </c>
      <c r="L848" s="159">
        <v>0</v>
      </c>
      <c r="M848" s="159">
        <v>0</v>
      </c>
      <c r="N848" s="159">
        <v>0</v>
      </c>
      <c r="O848" s="159">
        <v>0</v>
      </c>
      <c r="P848" s="159">
        <v>0</v>
      </c>
      <c r="Q848" s="159">
        <v>0</v>
      </c>
      <c r="R848" s="383">
        <v>0</v>
      </c>
      <c r="S848" s="346"/>
    </row>
    <row r="849" spans="7:19" x14ac:dyDescent="0.25">
      <c r="G849" s="347"/>
      <c r="H849" s="396">
        <v>0</v>
      </c>
      <c r="I849" s="159">
        <v>0</v>
      </c>
      <c r="J849" s="159">
        <v>0</v>
      </c>
      <c r="K849" s="159">
        <v>2</v>
      </c>
      <c r="L849" s="159">
        <v>0</v>
      </c>
      <c r="M849" s="159">
        <v>0</v>
      </c>
      <c r="N849" s="159">
        <v>0</v>
      </c>
      <c r="O849" s="159">
        <v>0</v>
      </c>
      <c r="P849" s="159">
        <v>0</v>
      </c>
      <c r="Q849" s="159">
        <v>0</v>
      </c>
      <c r="R849" s="383">
        <v>0</v>
      </c>
      <c r="S849" s="346"/>
    </row>
    <row r="850" spans="7:19" x14ac:dyDescent="0.25">
      <c r="G850" s="347"/>
      <c r="H850" s="396">
        <v>0</v>
      </c>
      <c r="I850" s="159">
        <v>0</v>
      </c>
      <c r="J850" s="159">
        <v>0</v>
      </c>
      <c r="K850" s="159">
        <v>0</v>
      </c>
      <c r="L850" s="159">
        <v>2</v>
      </c>
      <c r="M850" s="159">
        <v>0</v>
      </c>
      <c r="N850" s="159">
        <v>0</v>
      </c>
      <c r="O850" s="159">
        <v>0</v>
      </c>
      <c r="P850" s="159">
        <v>0</v>
      </c>
      <c r="Q850" s="159">
        <v>0</v>
      </c>
      <c r="R850" s="383">
        <v>0</v>
      </c>
      <c r="S850" s="346"/>
    </row>
    <row r="851" spans="7:19" x14ac:dyDescent="0.25">
      <c r="G851" s="347"/>
      <c r="H851" s="396">
        <v>0</v>
      </c>
      <c r="I851" s="159">
        <v>0</v>
      </c>
      <c r="J851" s="159">
        <v>0</v>
      </c>
      <c r="K851" s="159">
        <v>0</v>
      </c>
      <c r="L851" s="159">
        <v>0</v>
      </c>
      <c r="M851" s="159">
        <v>2</v>
      </c>
      <c r="N851" s="159">
        <v>0</v>
      </c>
      <c r="O851" s="159">
        <v>0</v>
      </c>
      <c r="P851" s="159">
        <v>0</v>
      </c>
      <c r="Q851" s="159">
        <v>0</v>
      </c>
      <c r="R851" s="383">
        <v>0</v>
      </c>
      <c r="S851" s="346"/>
    </row>
    <row r="852" spans="7:19" x14ac:dyDescent="0.25">
      <c r="G852" s="347"/>
      <c r="H852" s="396">
        <v>0</v>
      </c>
      <c r="I852" s="159">
        <v>0</v>
      </c>
      <c r="J852" s="159">
        <v>0</v>
      </c>
      <c r="K852" s="159">
        <v>0</v>
      </c>
      <c r="L852" s="159">
        <v>0</v>
      </c>
      <c r="M852" s="159">
        <v>0</v>
      </c>
      <c r="N852" s="159">
        <v>2</v>
      </c>
      <c r="O852" s="159">
        <v>0</v>
      </c>
      <c r="P852" s="159">
        <v>0</v>
      </c>
      <c r="Q852" s="159">
        <v>0</v>
      </c>
      <c r="R852" s="383">
        <v>0</v>
      </c>
      <c r="S852" s="346"/>
    </row>
    <row r="853" spans="7:19" x14ac:dyDescent="0.25">
      <c r="G853" s="347"/>
      <c r="H853" s="396">
        <v>0</v>
      </c>
      <c r="I853" s="159">
        <v>0</v>
      </c>
      <c r="J853" s="159">
        <v>0</v>
      </c>
      <c r="K853" s="159">
        <v>0</v>
      </c>
      <c r="L853" s="159">
        <v>0</v>
      </c>
      <c r="M853" s="159">
        <v>0</v>
      </c>
      <c r="N853" s="159">
        <v>0</v>
      </c>
      <c r="O853" s="159">
        <v>2</v>
      </c>
      <c r="P853" s="159">
        <v>0</v>
      </c>
      <c r="Q853" s="159">
        <v>0</v>
      </c>
      <c r="R853" s="383">
        <v>0</v>
      </c>
      <c r="S853" s="346"/>
    </row>
    <row r="854" spans="7:19" x14ac:dyDescent="0.25">
      <c r="G854" s="347"/>
      <c r="H854" s="396">
        <v>0</v>
      </c>
      <c r="I854" s="159">
        <v>0</v>
      </c>
      <c r="J854" s="159">
        <v>0</v>
      </c>
      <c r="K854" s="159">
        <v>0</v>
      </c>
      <c r="L854" s="159">
        <v>0</v>
      </c>
      <c r="M854" s="159">
        <v>0</v>
      </c>
      <c r="N854" s="159">
        <v>0</v>
      </c>
      <c r="O854" s="159">
        <v>0</v>
      </c>
      <c r="P854" s="159">
        <v>2</v>
      </c>
      <c r="Q854" s="159">
        <v>0</v>
      </c>
      <c r="R854" s="383">
        <v>0</v>
      </c>
      <c r="S854" s="346"/>
    </row>
    <row r="855" spans="7:19" x14ac:dyDescent="0.25">
      <c r="G855" s="347"/>
      <c r="H855" s="396">
        <v>0</v>
      </c>
      <c r="I855" s="159">
        <v>0</v>
      </c>
      <c r="J855" s="159">
        <v>0</v>
      </c>
      <c r="K855" s="159">
        <v>0</v>
      </c>
      <c r="L855" s="159">
        <v>0</v>
      </c>
      <c r="M855" s="159">
        <v>0</v>
      </c>
      <c r="N855" s="159">
        <v>0</v>
      </c>
      <c r="O855" s="159">
        <v>0</v>
      </c>
      <c r="P855" s="159">
        <v>0</v>
      </c>
      <c r="Q855" s="159">
        <v>2</v>
      </c>
      <c r="R855" s="383">
        <v>0</v>
      </c>
      <c r="S855" s="346"/>
    </row>
    <row r="856" spans="7:19" x14ac:dyDescent="0.25">
      <c r="G856" s="347"/>
      <c r="H856" s="397">
        <v>0</v>
      </c>
      <c r="I856" s="398">
        <v>0</v>
      </c>
      <c r="J856" s="398">
        <v>0</v>
      </c>
      <c r="K856" s="398">
        <v>0</v>
      </c>
      <c r="L856" s="398">
        <v>0</v>
      </c>
      <c r="M856" s="398">
        <v>0</v>
      </c>
      <c r="N856" s="398">
        <v>0</v>
      </c>
      <c r="O856" s="398">
        <v>0</v>
      </c>
      <c r="P856" s="398">
        <v>0</v>
      </c>
      <c r="Q856" s="398">
        <v>0</v>
      </c>
      <c r="R856" s="410">
        <v>2</v>
      </c>
      <c r="S856" s="346"/>
    </row>
    <row r="857" spans="7:19" x14ac:dyDescent="0.25">
      <c r="G857" s="347"/>
      <c r="H857" s="158"/>
      <c r="I857" s="158"/>
      <c r="J857" s="158"/>
      <c r="K857" s="158"/>
      <c r="L857" s="158"/>
      <c r="M857" s="158"/>
      <c r="N857" s="158"/>
      <c r="O857" s="158"/>
      <c r="P857" s="158"/>
      <c r="Q857" s="158"/>
      <c r="R857" s="158"/>
      <c r="S857" s="346"/>
    </row>
    <row r="858" spans="7:19" x14ac:dyDescent="0.25">
      <c r="G858" s="347"/>
      <c r="H858" s="158"/>
      <c r="I858" s="158"/>
      <c r="J858" s="158"/>
      <c r="K858" s="158"/>
      <c r="L858" s="158"/>
      <c r="M858" s="158"/>
      <c r="N858" s="158"/>
      <c r="O858" s="158"/>
      <c r="P858" s="158"/>
      <c r="Q858" s="158"/>
      <c r="R858" s="158"/>
      <c r="S858" s="346"/>
    </row>
    <row r="859" spans="7:19" x14ac:dyDescent="0.25">
      <c r="G859" s="350"/>
      <c r="H859" s="409">
        <v>1</v>
      </c>
      <c r="I859" s="390">
        <v>0</v>
      </c>
      <c r="J859" s="390">
        <v>0</v>
      </c>
      <c r="K859" s="390">
        <v>0</v>
      </c>
      <c r="L859" s="390">
        <v>0</v>
      </c>
      <c r="M859" s="390">
        <v>0</v>
      </c>
      <c r="N859" s="390">
        <v>0</v>
      </c>
      <c r="O859" s="390">
        <v>0</v>
      </c>
      <c r="P859" s="390">
        <v>0</v>
      </c>
      <c r="Q859" s="390">
        <v>0</v>
      </c>
      <c r="R859" s="391">
        <v>0</v>
      </c>
      <c r="S859" s="346"/>
    </row>
    <row r="860" spans="7:19" ht="15.75" x14ac:dyDescent="0.25">
      <c r="G860" s="442" t="s">
        <v>231</v>
      </c>
      <c r="H860" s="396">
        <v>0</v>
      </c>
      <c r="I860" s="159">
        <v>1</v>
      </c>
      <c r="J860" s="159">
        <v>0</v>
      </c>
      <c r="K860" s="159">
        <v>0</v>
      </c>
      <c r="L860" s="159">
        <v>0</v>
      </c>
      <c r="M860" s="159">
        <v>0</v>
      </c>
      <c r="N860" s="159">
        <v>0</v>
      </c>
      <c r="O860" s="159">
        <v>0</v>
      </c>
      <c r="P860" s="159">
        <v>0</v>
      </c>
      <c r="Q860" s="159">
        <v>0</v>
      </c>
      <c r="R860" s="383">
        <v>0</v>
      </c>
      <c r="S860" s="346"/>
    </row>
    <row r="861" spans="7:19" x14ac:dyDescent="0.25">
      <c r="G861" s="347"/>
      <c r="H861" s="396">
        <v>0</v>
      </c>
      <c r="I861" s="159">
        <v>0</v>
      </c>
      <c r="J861" s="159">
        <v>1</v>
      </c>
      <c r="K861" s="159">
        <v>0</v>
      </c>
      <c r="L861" s="159">
        <v>0</v>
      </c>
      <c r="M861" s="159">
        <v>0</v>
      </c>
      <c r="N861" s="159">
        <v>0</v>
      </c>
      <c r="O861" s="159">
        <v>0</v>
      </c>
      <c r="P861" s="159">
        <v>0</v>
      </c>
      <c r="Q861" s="159">
        <v>0</v>
      </c>
      <c r="R861" s="383">
        <v>0</v>
      </c>
      <c r="S861" s="346"/>
    </row>
    <row r="862" spans="7:19" x14ac:dyDescent="0.25">
      <c r="G862" s="347"/>
      <c r="H862" s="396">
        <v>0</v>
      </c>
      <c r="I862" s="159">
        <v>0</v>
      </c>
      <c r="J862" s="159">
        <v>0</v>
      </c>
      <c r="K862" s="159">
        <v>1</v>
      </c>
      <c r="L862" s="159">
        <v>0</v>
      </c>
      <c r="M862" s="159">
        <v>0</v>
      </c>
      <c r="N862" s="159">
        <v>0</v>
      </c>
      <c r="O862" s="159">
        <v>0</v>
      </c>
      <c r="P862" s="159">
        <v>0</v>
      </c>
      <c r="Q862" s="159">
        <v>0</v>
      </c>
      <c r="R862" s="383">
        <v>0</v>
      </c>
      <c r="S862" s="346"/>
    </row>
    <row r="863" spans="7:19" x14ac:dyDescent="0.25">
      <c r="G863" s="347"/>
      <c r="H863" s="396">
        <v>0</v>
      </c>
      <c r="I863" s="159">
        <v>0</v>
      </c>
      <c r="J863" s="159">
        <v>0</v>
      </c>
      <c r="K863" s="159">
        <v>0</v>
      </c>
      <c r="L863" s="159">
        <v>1</v>
      </c>
      <c r="M863" s="159">
        <v>0</v>
      </c>
      <c r="N863" s="159">
        <v>0</v>
      </c>
      <c r="O863" s="159">
        <v>0</v>
      </c>
      <c r="P863" s="159">
        <v>0</v>
      </c>
      <c r="Q863" s="159">
        <v>0</v>
      </c>
      <c r="R863" s="383">
        <v>0</v>
      </c>
      <c r="S863" s="346"/>
    </row>
    <row r="864" spans="7:19" x14ac:dyDescent="0.25">
      <c r="G864" s="347"/>
      <c r="H864" s="396">
        <v>0</v>
      </c>
      <c r="I864" s="159">
        <v>0</v>
      </c>
      <c r="J864" s="159">
        <v>0</v>
      </c>
      <c r="K864" s="159">
        <v>0</v>
      </c>
      <c r="L864" s="159">
        <v>0</v>
      </c>
      <c r="M864" s="159">
        <v>1</v>
      </c>
      <c r="N864" s="159">
        <v>0</v>
      </c>
      <c r="O864" s="159">
        <v>0</v>
      </c>
      <c r="P864" s="159">
        <v>0</v>
      </c>
      <c r="Q864" s="159">
        <v>0</v>
      </c>
      <c r="R864" s="383">
        <v>0</v>
      </c>
      <c r="S864" s="346"/>
    </row>
    <row r="865" spans="7:19" x14ac:dyDescent="0.25">
      <c r="G865" s="347"/>
      <c r="H865" s="396">
        <v>0</v>
      </c>
      <c r="I865" s="159">
        <v>0</v>
      </c>
      <c r="J865" s="159">
        <v>0</v>
      </c>
      <c r="K865" s="159">
        <v>0</v>
      </c>
      <c r="L865" s="159">
        <v>0</v>
      </c>
      <c r="M865" s="159">
        <v>0</v>
      </c>
      <c r="N865" s="159">
        <v>1</v>
      </c>
      <c r="O865" s="159">
        <v>0</v>
      </c>
      <c r="P865" s="159">
        <v>0</v>
      </c>
      <c r="Q865" s="159">
        <v>0</v>
      </c>
      <c r="R865" s="383">
        <v>0</v>
      </c>
      <c r="S865" s="346"/>
    </row>
    <row r="866" spans="7:19" x14ac:dyDescent="0.25">
      <c r="G866" s="347"/>
      <c r="H866" s="396">
        <v>0</v>
      </c>
      <c r="I866" s="159">
        <v>0</v>
      </c>
      <c r="J866" s="159">
        <v>0</v>
      </c>
      <c r="K866" s="159">
        <v>0</v>
      </c>
      <c r="L866" s="159">
        <v>0</v>
      </c>
      <c r="M866" s="159">
        <v>0</v>
      </c>
      <c r="N866" s="159">
        <v>0</v>
      </c>
      <c r="O866" s="159">
        <v>1</v>
      </c>
      <c r="P866" s="159">
        <v>0</v>
      </c>
      <c r="Q866" s="159">
        <v>0</v>
      </c>
      <c r="R866" s="383">
        <v>0</v>
      </c>
      <c r="S866" s="346"/>
    </row>
    <row r="867" spans="7:19" x14ac:dyDescent="0.25">
      <c r="G867" s="347"/>
      <c r="H867" s="396">
        <v>0</v>
      </c>
      <c r="I867" s="159">
        <v>0</v>
      </c>
      <c r="J867" s="159">
        <v>0</v>
      </c>
      <c r="K867" s="159">
        <v>0</v>
      </c>
      <c r="L867" s="159">
        <v>0</v>
      </c>
      <c r="M867" s="159">
        <v>0</v>
      </c>
      <c r="N867" s="159">
        <v>0</v>
      </c>
      <c r="O867" s="159">
        <v>0</v>
      </c>
      <c r="P867" s="159">
        <v>1</v>
      </c>
      <c r="Q867" s="159">
        <v>0</v>
      </c>
      <c r="R867" s="383">
        <v>0</v>
      </c>
      <c r="S867" s="346"/>
    </row>
    <row r="868" spans="7:19" x14ac:dyDescent="0.25">
      <c r="G868" s="347"/>
      <c r="H868" s="396">
        <v>0</v>
      </c>
      <c r="I868" s="159">
        <v>0</v>
      </c>
      <c r="J868" s="159">
        <v>0</v>
      </c>
      <c r="K868" s="159">
        <v>0</v>
      </c>
      <c r="L868" s="159">
        <v>0</v>
      </c>
      <c r="M868" s="159">
        <v>0</v>
      </c>
      <c r="N868" s="159">
        <v>0</v>
      </c>
      <c r="O868" s="159">
        <v>0</v>
      </c>
      <c r="P868" s="159">
        <v>0</v>
      </c>
      <c r="Q868" s="159">
        <v>1</v>
      </c>
      <c r="R868" s="383">
        <v>0</v>
      </c>
      <c r="S868" s="346"/>
    </row>
    <row r="869" spans="7:19" x14ac:dyDescent="0.25">
      <c r="G869" s="347"/>
      <c r="H869" s="397">
        <v>0</v>
      </c>
      <c r="I869" s="398">
        <v>0</v>
      </c>
      <c r="J869" s="398">
        <v>0</v>
      </c>
      <c r="K869" s="398">
        <v>0</v>
      </c>
      <c r="L869" s="398">
        <v>0</v>
      </c>
      <c r="M869" s="398">
        <v>0</v>
      </c>
      <c r="N869" s="398">
        <v>0</v>
      </c>
      <c r="O869" s="398">
        <v>0</v>
      </c>
      <c r="P869" s="398">
        <v>0</v>
      </c>
      <c r="Q869" s="398">
        <v>0</v>
      </c>
      <c r="R869" s="410">
        <v>1</v>
      </c>
      <c r="S869" s="346"/>
    </row>
    <row r="870" spans="7:19" x14ac:dyDescent="0.25">
      <c r="G870" s="347"/>
      <c r="H870" s="158"/>
      <c r="I870" s="158"/>
      <c r="J870" s="158"/>
      <c r="K870" s="158"/>
      <c r="L870" s="158"/>
      <c r="M870" s="158"/>
      <c r="N870" s="158"/>
      <c r="O870" s="158"/>
      <c r="P870" s="158"/>
      <c r="Q870" s="158"/>
      <c r="R870" s="158"/>
      <c r="S870" s="346"/>
    </row>
    <row r="871" spans="7:19" x14ac:dyDescent="0.25">
      <c r="G871" s="347"/>
      <c r="H871" s="158"/>
      <c r="I871" s="158"/>
      <c r="J871" s="158"/>
      <c r="K871" s="158"/>
      <c r="L871" s="158"/>
      <c r="M871" s="158"/>
      <c r="N871" s="158"/>
      <c r="O871" s="158"/>
      <c r="P871" s="158"/>
      <c r="Q871" s="158"/>
      <c r="R871" s="158"/>
      <c r="S871" s="346"/>
    </row>
    <row r="872" spans="7:19" x14ac:dyDescent="0.25">
      <c r="G872" s="350"/>
      <c r="H872" s="411">
        <f>+S796</f>
        <v>282.83311214392177</v>
      </c>
      <c r="I872" s="390">
        <v>0</v>
      </c>
      <c r="J872" s="390">
        <v>0</v>
      </c>
      <c r="K872" s="390">
        <v>0</v>
      </c>
      <c r="L872" s="390">
        <v>0</v>
      </c>
      <c r="M872" s="390">
        <v>0</v>
      </c>
      <c r="N872" s="390">
        <v>0</v>
      </c>
      <c r="O872" s="390">
        <v>0</v>
      </c>
      <c r="P872" s="390">
        <v>0</v>
      </c>
      <c r="Q872" s="390">
        <v>0</v>
      </c>
      <c r="R872" s="391">
        <v>0</v>
      </c>
      <c r="S872" s="346"/>
    </row>
    <row r="873" spans="7:19" ht="15.75" x14ac:dyDescent="0.25">
      <c r="G873" s="442" t="s">
        <v>232</v>
      </c>
      <c r="H873" s="396">
        <v>0</v>
      </c>
      <c r="I873" s="161">
        <f>+S797</f>
        <v>165.83670609874147</v>
      </c>
      <c r="J873" s="159">
        <v>0</v>
      </c>
      <c r="K873" s="159">
        <v>0</v>
      </c>
      <c r="L873" s="159">
        <v>0</v>
      </c>
      <c r="M873" s="159">
        <v>0</v>
      </c>
      <c r="N873" s="159">
        <v>0</v>
      </c>
      <c r="O873" s="159">
        <v>0</v>
      </c>
      <c r="P873" s="159">
        <v>0</v>
      </c>
      <c r="Q873" s="159">
        <v>0</v>
      </c>
      <c r="R873" s="383">
        <v>0</v>
      </c>
      <c r="S873" s="346"/>
    </row>
    <row r="874" spans="7:19" x14ac:dyDescent="0.25">
      <c r="G874" s="347"/>
      <c r="H874" s="396">
        <v>0</v>
      </c>
      <c r="I874" s="159">
        <v>0</v>
      </c>
      <c r="J874" s="161">
        <f>+S798</f>
        <v>82.917852216587846</v>
      </c>
      <c r="K874" s="159">
        <v>0</v>
      </c>
      <c r="L874" s="159">
        <v>0</v>
      </c>
      <c r="M874" s="159">
        <v>0</v>
      </c>
      <c r="N874" s="159">
        <v>0</v>
      </c>
      <c r="O874" s="159">
        <v>0</v>
      </c>
      <c r="P874" s="159">
        <v>0</v>
      </c>
      <c r="Q874" s="159">
        <v>0</v>
      </c>
      <c r="R874" s="383">
        <v>0</v>
      </c>
      <c r="S874" s="346"/>
    </row>
    <row r="875" spans="7:19" x14ac:dyDescent="0.25">
      <c r="G875" s="347"/>
      <c r="H875" s="396">
        <v>0</v>
      </c>
      <c r="I875" s="159">
        <v>0</v>
      </c>
      <c r="J875" s="159">
        <v>0</v>
      </c>
      <c r="K875" s="161">
        <f>+S799</f>
        <v>401.7056943461626</v>
      </c>
      <c r="L875" s="159">
        <v>0</v>
      </c>
      <c r="M875" s="159">
        <v>0</v>
      </c>
      <c r="N875" s="159">
        <v>0</v>
      </c>
      <c r="O875" s="159">
        <v>0</v>
      </c>
      <c r="P875" s="159">
        <v>0</v>
      </c>
      <c r="Q875" s="159">
        <v>0</v>
      </c>
      <c r="R875" s="383">
        <v>0</v>
      </c>
      <c r="S875" s="346"/>
    </row>
    <row r="876" spans="7:19" x14ac:dyDescent="0.25">
      <c r="G876" s="347"/>
      <c r="H876" s="396">
        <v>0</v>
      </c>
      <c r="I876" s="159">
        <v>0</v>
      </c>
      <c r="J876" s="159">
        <v>0</v>
      </c>
      <c r="K876" s="159">
        <v>0</v>
      </c>
      <c r="L876" s="161">
        <f>+S800</f>
        <v>211.26379162850213</v>
      </c>
      <c r="M876" s="159">
        <v>0</v>
      </c>
      <c r="N876" s="159">
        <v>0</v>
      </c>
      <c r="O876" s="159">
        <v>0</v>
      </c>
      <c r="P876" s="159">
        <v>0</v>
      </c>
      <c r="Q876" s="159">
        <v>0</v>
      </c>
      <c r="R876" s="383">
        <v>0</v>
      </c>
      <c r="S876" s="346"/>
    </row>
    <row r="877" spans="7:19" x14ac:dyDescent="0.25">
      <c r="G877" s="347"/>
      <c r="H877" s="396">
        <v>0</v>
      </c>
      <c r="I877" s="159">
        <v>0</v>
      </c>
      <c r="J877" s="159">
        <v>0</v>
      </c>
      <c r="K877" s="159">
        <v>0</v>
      </c>
      <c r="L877" s="159">
        <v>0</v>
      </c>
      <c r="M877" s="161">
        <f>+S801</f>
        <v>429.76795025129127</v>
      </c>
      <c r="N877" s="159">
        <v>0</v>
      </c>
      <c r="O877" s="159">
        <v>0</v>
      </c>
      <c r="P877" s="159">
        <v>0</v>
      </c>
      <c r="Q877" s="159">
        <v>0</v>
      </c>
      <c r="R877" s="383">
        <v>0</v>
      </c>
      <c r="S877" s="346"/>
    </row>
    <row r="878" spans="7:19" x14ac:dyDescent="0.25">
      <c r="G878" s="347"/>
      <c r="H878" s="396">
        <v>0</v>
      </c>
      <c r="I878" s="159">
        <v>0</v>
      </c>
      <c r="J878" s="159">
        <v>0</v>
      </c>
      <c r="K878" s="159">
        <v>0</v>
      </c>
      <c r="L878" s="159">
        <v>0</v>
      </c>
      <c r="M878" s="159">
        <v>0</v>
      </c>
      <c r="N878" s="161">
        <f>+S802</f>
        <v>80.131811037572717</v>
      </c>
      <c r="O878" s="159">
        <v>0</v>
      </c>
      <c r="P878" s="159">
        <v>0</v>
      </c>
      <c r="Q878" s="159">
        <v>0</v>
      </c>
      <c r="R878" s="383">
        <v>0</v>
      </c>
      <c r="S878" s="346"/>
    </row>
    <row r="879" spans="7:19" x14ac:dyDescent="0.25">
      <c r="G879" s="347"/>
      <c r="H879" s="396">
        <v>0</v>
      </c>
      <c r="I879" s="159">
        <v>0</v>
      </c>
      <c r="J879" s="159">
        <v>0</v>
      </c>
      <c r="K879" s="159">
        <v>0</v>
      </c>
      <c r="L879" s="159">
        <v>0</v>
      </c>
      <c r="M879" s="159">
        <v>0</v>
      </c>
      <c r="N879" s="159">
        <v>0</v>
      </c>
      <c r="O879" s="161">
        <f>+S803</f>
        <v>260.22005214843085</v>
      </c>
      <c r="P879" s="159">
        <v>0</v>
      </c>
      <c r="Q879" s="159">
        <v>0</v>
      </c>
      <c r="R879" s="383">
        <v>0</v>
      </c>
      <c r="S879" s="346"/>
    </row>
    <row r="880" spans="7:19" x14ac:dyDescent="0.25">
      <c r="G880" s="347"/>
      <c r="H880" s="396">
        <v>0</v>
      </c>
      <c r="I880" s="159">
        <v>0</v>
      </c>
      <c r="J880" s="159">
        <v>0</v>
      </c>
      <c r="K880" s="159">
        <v>0</v>
      </c>
      <c r="L880" s="159">
        <v>0</v>
      </c>
      <c r="M880" s="159">
        <v>0</v>
      </c>
      <c r="N880" s="159">
        <v>0</v>
      </c>
      <c r="O880" s="159">
        <v>0</v>
      </c>
      <c r="P880" s="161">
        <f>+S804</f>
        <v>33.482014793140237</v>
      </c>
      <c r="Q880" s="159">
        <v>0</v>
      </c>
      <c r="R880" s="383">
        <v>0</v>
      </c>
      <c r="S880" s="346"/>
    </row>
    <row r="881" spans="7:19" x14ac:dyDescent="0.25">
      <c r="G881" s="347"/>
      <c r="H881" s="396">
        <v>0</v>
      </c>
      <c r="I881" s="159">
        <v>0</v>
      </c>
      <c r="J881" s="159">
        <v>0</v>
      </c>
      <c r="K881" s="159">
        <v>0</v>
      </c>
      <c r="L881" s="159">
        <v>0</v>
      </c>
      <c r="M881" s="159">
        <v>0</v>
      </c>
      <c r="N881" s="159">
        <v>0</v>
      </c>
      <c r="O881" s="159">
        <v>0</v>
      </c>
      <c r="P881" s="159">
        <v>0</v>
      </c>
      <c r="Q881" s="161">
        <f>+S805</f>
        <v>104.33748190499986</v>
      </c>
      <c r="R881" s="383">
        <v>0</v>
      </c>
      <c r="S881" s="346"/>
    </row>
    <row r="882" spans="7:19" x14ac:dyDescent="0.25">
      <c r="G882" s="347"/>
      <c r="H882" s="397">
        <v>0</v>
      </c>
      <c r="I882" s="398">
        <v>0</v>
      </c>
      <c r="J882" s="398">
        <v>0</v>
      </c>
      <c r="K882" s="398">
        <v>0</v>
      </c>
      <c r="L882" s="398">
        <v>0</v>
      </c>
      <c r="M882" s="398">
        <v>0</v>
      </c>
      <c r="N882" s="398">
        <v>0</v>
      </c>
      <c r="O882" s="398">
        <v>0</v>
      </c>
      <c r="P882" s="398">
        <v>0</v>
      </c>
      <c r="Q882" s="398">
        <v>0</v>
      </c>
      <c r="R882" s="412">
        <f>+S806</f>
        <v>340.92049129364437</v>
      </c>
      <c r="S882" s="346"/>
    </row>
    <row r="883" spans="7:19" x14ac:dyDescent="0.25">
      <c r="G883" s="347"/>
      <c r="H883" s="158"/>
      <c r="I883" s="158"/>
      <c r="J883" s="158"/>
      <c r="K883" s="158"/>
      <c r="L883" s="158"/>
      <c r="M883" s="158"/>
      <c r="N883" s="158"/>
      <c r="O883" s="158"/>
      <c r="P883" s="158"/>
      <c r="Q883" s="158"/>
      <c r="R883" s="158"/>
      <c r="S883" s="346"/>
    </row>
    <row r="884" spans="7:19" ht="15.75" x14ac:dyDescent="0.3">
      <c r="G884" s="444" t="s">
        <v>245</v>
      </c>
      <c r="H884" s="158"/>
      <c r="I884" s="158"/>
      <c r="J884" s="158"/>
      <c r="K884" s="158"/>
      <c r="L884" s="158"/>
      <c r="M884" s="158"/>
      <c r="N884" s="158"/>
      <c r="O884" s="158"/>
      <c r="P884" s="158"/>
      <c r="Q884" s="158"/>
      <c r="R884" s="158"/>
      <c r="S884" s="346"/>
    </row>
    <row r="885" spans="7:19" ht="15.75" x14ac:dyDescent="0.3">
      <c r="G885" s="445"/>
      <c r="H885" s="411">
        <f t="array" ref="H885:R895">+MMULT(H846:R856,H872:R882)</f>
        <v>565.66622428784353</v>
      </c>
      <c r="I885" s="390">
        <v>0</v>
      </c>
      <c r="J885" s="390">
        <v>0</v>
      </c>
      <c r="K885" s="390">
        <v>0</v>
      </c>
      <c r="L885" s="390">
        <v>0</v>
      </c>
      <c r="M885" s="390">
        <v>0</v>
      </c>
      <c r="N885" s="390">
        <v>0</v>
      </c>
      <c r="O885" s="390">
        <v>0</v>
      </c>
      <c r="P885" s="390">
        <v>0</v>
      </c>
      <c r="Q885" s="390">
        <v>0</v>
      </c>
      <c r="R885" s="391">
        <v>0</v>
      </c>
      <c r="S885" s="345"/>
    </row>
    <row r="886" spans="7:19" ht="15.75" x14ac:dyDescent="0.3">
      <c r="G886" s="445" t="s">
        <v>233</v>
      </c>
      <c r="H886" s="396">
        <v>0</v>
      </c>
      <c r="I886" s="161">
        <v>331.67341219748295</v>
      </c>
      <c r="J886" s="159">
        <v>0</v>
      </c>
      <c r="K886" s="159">
        <v>0</v>
      </c>
      <c r="L886" s="159">
        <v>0</v>
      </c>
      <c r="M886" s="159">
        <v>0</v>
      </c>
      <c r="N886" s="159">
        <v>0</v>
      </c>
      <c r="O886" s="159">
        <v>0</v>
      </c>
      <c r="P886" s="159">
        <v>0</v>
      </c>
      <c r="Q886" s="159">
        <v>0</v>
      </c>
      <c r="R886" s="383">
        <v>0</v>
      </c>
      <c r="S886" s="346"/>
    </row>
    <row r="887" spans="7:19" x14ac:dyDescent="0.25">
      <c r="G887" s="347"/>
      <c r="H887" s="396">
        <v>0</v>
      </c>
      <c r="I887" s="159">
        <v>0</v>
      </c>
      <c r="J887" s="161">
        <v>165.83570443317569</v>
      </c>
      <c r="K887" s="159">
        <v>0</v>
      </c>
      <c r="L887" s="159">
        <v>0</v>
      </c>
      <c r="M887" s="159">
        <v>0</v>
      </c>
      <c r="N887" s="159">
        <v>0</v>
      </c>
      <c r="O887" s="159">
        <v>0</v>
      </c>
      <c r="P887" s="159">
        <v>0</v>
      </c>
      <c r="Q887" s="159">
        <v>0</v>
      </c>
      <c r="R887" s="383">
        <v>0</v>
      </c>
      <c r="S887" s="346"/>
    </row>
    <row r="888" spans="7:19" x14ac:dyDescent="0.25">
      <c r="G888" s="347"/>
      <c r="H888" s="396">
        <v>0</v>
      </c>
      <c r="I888" s="159">
        <v>0</v>
      </c>
      <c r="J888" s="159">
        <v>0</v>
      </c>
      <c r="K888" s="161">
        <v>803.4113886923252</v>
      </c>
      <c r="L888" s="159">
        <v>0</v>
      </c>
      <c r="M888" s="159">
        <v>0</v>
      </c>
      <c r="N888" s="159">
        <v>0</v>
      </c>
      <c r="O888" s="159">
        <v>0</v>
      </c>
      <c r="P888" s="159">
        <v>0</v>
      </c>
      <c r="Q888" s="159">
        <v>0</v>
      </c>
      <c r="R888" s="383">
        <v>0</v>
      </c>
      <c r="S888" s="346"/>
    </row>
    <row r="889" spans="7:19" x14ac:dyDescent="0.25">
      <c r="G889" s="347"/>
      <c r="H889" s="396">
        <v>0</v>
      </c>
      <c r="I889" s="159">
        <v>0</v>
      </c>
      <c r="J889" s="159">
        <v>0</v>
      </c>
      <c r="K889" s="159">
        <v>0</v>
      </c>
      <c r="L889" s="161">
        <v>422.52758325700427</v>
      </c>
      <c r="M889" s="159">
        <v>0</v>
      </c>
      <c r="N889" s="159">
        <v>0</v>
      </c>
      <c r="O889" s="159">
        <v>0</v>
      </c>
      <c r="P889" s="159">
        <v>0</v>
      </c>
      <c r="Q889" s="159">
        <v>0</v>
      </c>
      <c r="R889" s="383">
        <v>0</v>
      </c>
      <c r="S889" s="346"/>
    </row>
    <row r="890" spans="7:19" x14ac:dyDescent="0.25">
      <c r="G890" s="347"/>
      <c r="H890" s="396">
        <v>0</v>
      </c>
      <c r="I890" s="159">
        <v>0</v>
      </c>
      <c r="J890" s="159">
        <v>0</v>
      </c>
      <c r="K890" s="159">
        <v>0</v>
      </c>
      <c r="L890" s="159">
        <v>0</v>
      </c>
      <c r="M890" s="161">
        <v>859.53590050258254</v>
      </c>
      <c r="N890" s="159">
        <v>0</v>
      </c>
      <c r="O890" s="159">
        <v>0</v>
      </c>
      <c r="P890" s="159">
        <v>0</v>
      </c>
      <c r="Q890" s="159">
        <v>0</v>
      </c>
      <c r="R890" s="383">
        <v>0</v>
      </c>
      <c r="S890" s="346"/>
    </row>
    <row r="891" spans="7:19" x14ac:dyDescent="0.25">
      <c r="G891" s="347"/>
      <c r="H891" s="396">
        <v>0</v>
      </c>
      <c r="I891" s="159">
        <v>0</v>
      </c>
      <c r="J891" s="159">
        <v>0</v>
      </c>
      <c r="K891" s="159">
        <v>0</v>
      </c>
      <c r="L891" s="159">
        <v>0</v>
      </c>
      <c r="M891" s="159">
        <v>0</v>
      </c>
      <c r="N891" s="161">
        <v>160.26362207514543</v>
      </c>
      <c r="O891" s="159">
        <v>0</v>
      </c>
      <c r="P891" s="159">
        <v>0</v>
      </c>
      <c r="Q891" s="159">
        <v>0</v>
      </c>
      <c r="R891" s="383">
        <v>0</v>
      </c>
      <c r="S891" s="346"/>
    </row>
    <row r="892" spans="7:19" x14ac:dyDescent="0.25">
      <c r="G892" s="347"/>
      <c r="H892" s="396">
        <v>0</v>
      </c>
      <c r="I892" s="159">
        <v>0</v>
      </c>
      <c r="J892" s="159">
        <v>0</v>
      </c>
      <c r="K892" s="159">
        <v>0</v>
      </c>
      <c r="L892" s="159">
        <v>0</v>
      </c>
      <c r="M892" s="159">
        <v>0</v>
      </c>
      <c r="N892" s="159">
        <v>0</v>
      </c>
      <c r="O892" s="161">
        <v>520.4401042968617</v>
      </c>
      <c r="P892" s="159">
        <v>0</v>
      </c>
      <c r="Q892" s="159">
        <v>0</v>
      </c>
      <c r="R892" s="383">
        <v>0</v>
      </c>
      <c r="S892" s="346"/>
    </row>
    <row r="893" spans="7:19" x14ac:dyDescent="0.25">
      <c r="G893" s="347"/>
      <c r="H893" s="396">
        <v>0</v>
      </c>
      <c r="I893" s="159">
        <v>0</v>
      </c>
      <c r="J893" s="159">
        <v>0</v>
      </c>
      <c r="K893" s="159">
        <v>0</v>
      </c>
      <c r="L893" s="159">
        <v>0</v>
      </c>
      <c r="M893" s="159">
        <v>0</v>
      </c>
      <c r="N893" s="159">
        <v>0</v>
      </c>
      <c r="O893" s="159">
        <v>0</v>
      </c>
      <c r="P893" s="161">
        <v>66.964029586280475</v>
      </c>
      <c r="Q893" s="159">
        <v>0</v>
      </c>
      <c r="R893" s="383">
        <v>0</v>
      </c>
      <c r="S893" s="346"/>
    </row>
    <row r="894" spans="7:19" x14ac:dyDescent="0.25">
      <c r="G894" s="347"/>
      <c r="H894" s="396">
        <v>0</v>
      </c>
      <c r="I894" s="159">
        <v>0</v>
      </c>
      <c r="J894" s="159">
        <v>0</v>
      </c>
      <c r="K894" s="159">
        <v>0</v>
      </c>
      <c r="L894" s="159">
        <v>0</v>
      </c>
      <c r="M894" s="159">
        <v>0</v>
      </c>
      <c r="N894" s="159">
        <v>0</v>
      </c>
      <c r="O894" s="159">
        <v>0</v>
      </c>
      <c r="P894" s="159">
        <v>0</v>
      </c>
      <c r="Q894" s="161">
        <v>208.67496380999972</v>
      </c>
      <c r="R894" s="383">
        <v>0</v>
      </c>
      <c r="S894" s="346"/>
    </row>
    <row r="895" spans="7:19" x14ac:dyDescent="0.25">
      <c r="G895" s="347"/>
      <c r="H895" s="397">
        <v>0</v>
      </c>
      <c r="I895" s="398">
        <v>0</v>
      </c>
      <c r="J895" s="398">
        <v>0</v>
      </c>
      <c r="K895" s="398">
        <v>0</v>
      </c>
      <c r="L895" s="398">
        <v>0</v>
      </c>
      <c r="M895" s="398">
        <v>0</v>
      </c>
      <c r="N895" s="398">
        <v>0</v>
      </c>
      <c r="O895" s="398">
        <v>0</v>
      </c>
      <c r="P895" s="398">
        <v>0</v>
      </c>
      <c r="Q895" s="398">
        <v>0</v>
      </c>
      <c r="R895" s="412">
        <v>681.84098258728875</v>
      </c>
      <c r="S895" s="346"/>
    </row>
    <row r="896" spans="7:19" x14ac:dyDescent="0.25">
      <c r="G896" s="347"/>
      <c r="H896" s="158"/>
      <c r="I896" s="158"/>
      <c r="J896" s="158"/>
      <c r="K896" s="158"/>
      <c r="L896" s="158"/>
      <c r="M896" s="158"/>
      <c r="N896" s="158"/>
      <c r="O896" s="158"/>
      <c r="P896" s="158"/>
      <c r="Q896" s="158"/>
      <c r="R896" s="158"/>
      <c r="S896" s="346"/>
    </row>
    <row r="897" spans="7:19" x14ac:dyDescent="0.25">
      <c r="G897" s="347"/>
      <c r="H897" s="158"/>
      <c r="I897" s="158"/>
      <c r="J897" s="158"/>
      <c r="K897" s="158"/>
      <c r="L897" s="158"/>
      <c r="M897" s="158"/>
      <c r="N897" s="158"/>
      <c r="O897" s="158"/>
      <c r="P897" s="158"/>
      <c r="Q897" s="158"/>
      <c r="R897" s="158"/>
      <c r="S897" s="346"/>
    </row>
    <row r="898" spans="7:19" x14ac:dyDescent="0.25">
      <c r="G898" s="347"/>
      <c r="H898" s="413">
        <f t="array" ref="H898:R908">+MINVERSE(H885:R895)</f>
        <v>1.7678269570699035E-3</v>
      </c>
      <c r="I898" s="390">
        <v>0</v>
      </c>
      <c r="J898" s="390">
        <v>0</v>
      </c>
      <c r="K898" s="390">
        <v>0</v>
      </c>
      <c r="L898" s="390">
        <v>0</v>
      </c>
      <c r="M898" s="390">
        <v>0</v>
      </c>
      <c r="N898" s="390">
        <v>0</v>
      </c>
      <c r="O898" s="390">
        <v>0</v>
      </c>
      <c r="P898" s="390">
        <v>0</v>
      </c>
      <c r="Q898" s="390">
        <v>0</v>
      </c>
      <c r="R898" s="391">
        <v>0</v>
      </c>
      <c r="S898" s="346"/>
    </row>
    <row r="899" spans="7:19" ht="15.75" x14ac:dyDescent="0.3">
      <c r="G899" s="445" t="s">
        <v>234</v>
      </c>
      <c r="H899" s="396">
        <v>0</v>
      </c>
      <c r="I899" s="178">
        <v>3.0150140566726708E-3</v>
      </c>
      <c r="J899" s="159">
        <v>0</v>
      </c>
      <c r="K899" s="159">
        <v>0</v>
      </c>
      <c r="L899" s="159">
        <v>0</v>
      </c>
      <c r="M899" s="159">
        <v>0</v>
      </c>
      <c r="N899" s="159">
        <v>0</v>
      </c>
      <c r="O899" s="159">
        <v>0</v>
      </c>
      <c r="P899" s="159">
        <v>0</v>
      </c>
      <c r="Q899" s="159">
        <v>0</v>
      </c>
      <c r="R899" s="383">
        <v>0</v>
      </c>
      <c r="S899" s="346"/>
    </row>
    <row r="900" spans="7:19" x14ac:dyDescent="0.25">
      <c r="G900" s="347"/>
      <c r="H900" s="396">
        <v>0</v>
      </c>
      <c r="I900" s="159">
        <v>0</v>
      </c>
      <c r="J900" s="178">
        <v>6.0300645353664169E-3</v>
      </c>
      <c r="K900" s="159">
        <v>0</v>
      </c>
      <c r="L900" s="159">
        <v>0</v>
      </c>
      <c r="M900" s="159">
        <v>0</v>
      </c>
      <c r="N900" s="159">
        <v>0</v>
      </c>
      <c r="O900" s="159">
        <v>0</v>
      </c>
      <c r="P900" s="159">
        <v>0</v>
      </c>
      <c r="Q900" s="159">
        <v>0</v>
      </c>
      <c r="R900" s="383">
        <v>0</v>
      </c>
      <c r="S900" s="346"/>
    </row>
    <row r="901" spans="7:19" x14ac:dyDescent="0.25">
      <c r="G901" s="347"/>
      <c r="H901" s="396">
        <v>0</v>
      </c>
      <c r="I901" s="159">
        <v>0</v>
      </c>
      <c r="J901" s="159">
        <v>0</v>
      </c>
      <c r="K901" s="344">
        <v>1.2446923382896686E-3</v>
      </c>
      <c r="L901" s="159">
        <v>0</v>
      </c>
      <c r="M901" s="159">
        <v>0</v>
      </c>
      <c r="N901" s="159">
        <v>0</v>
      </c>
      <c r="O901" s="159">
        <v>0</v>
      </c>
      <c r="P901" s="159">
        <v>0</v>
      </c>
      <c r="Q901" s="159">
        <v>0</v>
      </c>
      <c r="R901" s="383">
        <v>0</v>
      </c>
      <c r="S901" s="346"/>
    </row>
    <row r="902" spans="7:19" x14ac:dyDescent="0.25">
      <c r="G902" s="347"/>
      <c r="H902" s="396">
        <v>0</v>
      </c>
      <c r="I902" s="159">
        <v>0</v>
      </c>
      <c r="J902" s="159">
        <v>0</v>
      </c>
      <c r="K902" s="159">
        <v>0</v>
      </c>
      <c r="L902" s="163">
        <v>2.3667093927729342E-3</v>
      </c>
      <c r="M902" s="159">
        <v>0</v>
      </c>
      <c r="N902" s="159">
        <v>0</v>
      </c>
      <c r="O902" s="159">
        <v>0</v>
      </c>
      <c r="P902" s="159">
        <v>0</v>
      </c>
      <c r="Q902" s="159">
        <v>0</v>
      </c>
      <c r="R902" s="383">
        <v>0</v>
      </c>
      <c r="S902" s="346"/>
    </row>
    <row r="903" spans="7:19" x14ac:dyDescent="0.25">
      <c r="G903" s="347"/>
      <c r="H903" s="396">
        <v>0</v>
      </c>
      <c r="I903" s="159">
        <v>0</v>
      </c>
      <c r="J903" s="159">
        <v>0</v>
      </c>
      <c r="K903" s="159">
        <v>0</v>
      </c>
      <c r="L903" s="159">
        <v>0</v>
      </c>
      <c r="M903" s="178">
        <v>1.16341853716091E-3</v>
      </c>
      <c r="N903" s="159">
        <v>0</v>
      </c>
      <c r="O903" s="159">
        <v>0</v>
      </c>
      <c r="P903" s="159">
        <v>0</v>
      </c>
      <c r="Q903" s="159">
        <v>0</v>
      </c>
      <c r="R903" s="383">
        <v>0</v>
      </c>
      <c r="S903" s="346"/>
    </row>
    <row r="904" spans="7:19" x14ac:dyDescent="0.25">
      <c r="G904" s="347"/>
      <c r="H904" s="396">
        <v>0</v>
      </c>
      <c r="I904" s="159">
        <v>0</v>
      </c>
      <c r="J904" s="159">
        <v>0</v>
      </c>
      <c r="K904" s="159">
        <v>0</v>
      </c>
      <c r="L904" s="159">
        <v>0</v>
      </c>
      <c r="M904" s="159">
        <v>0</v>
      </c>
      <c r="N904" s="163">
        <v>6.2397192017232305E-3</v>
      </c>
      <c r="O904" s="159">
        <v>0</v>
      </c>
      <c r="P904" s="159">
        <v>0</v>
      </c>
      <c r="Q904" s="159">
        <v>0</v>
      </c>
      <c r="R904" s="383">
        <v>0</v>
      </c>
      <c r="S904" s="346"/>
    </row>
    <row r="905" spans="7:19" x14ac:dyDescent="0.25">
      <c r="G905" s="347"/>
      <c r="H905" s="396">
        <v>0</v>
      </c>
      <c r="I905" s="159">
        <v>0</v>
      </c>
      <c r="J905" s="159">
        <v>0</v>
      </c>
      <c r="K905" s="159">
        <v>0</v>
      </c>
      <c r="L905" s="159">
        <v>0</v>
      </c>
      <c r="M905" s="159">
        <v>0</v>
      </c>
      <c r="N905" s="159">
        <v>0</v>
      </c>
      <c r="O905" s="344">
        <v>1.9214506947942561E-3</v>
      </c>
      <c r="P905" s="159">
        <v>0</v>
      </c>
      <c r="Q905" s="159">
        <v>0</v>
      </c>
      <c r="R905" s="383">
        <v>0</v>
      </c>
      <c r="S905" s="346"/>
    </row>
    <row r="906" spans="7:19" x14ac:dyDescent="0.25">
      <c r="G906" s="347"/>
      <c r="H906" s="396">
        <v>0</v>
      </c>
      <c r="I906" s="159">
        <v>0</v>
      </c>
      <c r="J906" s="159">
        <v>0</v>
      </c>
      <c r="K906" s="159">
        <v>0</v>
      </c>
      <c r="L906" s="159">
        <v>0</v>
      </c>
      <c r="M906" s="159">
        <v>0</v>
      </c>
      <c r="N906" s="159">
        <v>0</v>
      </c>
      <c r="O906" s="159">
        <v>0</v>
      </c>
      <c r="P906" s="344">
        <v>1.4933390451235316E-2</v>
      </c>
      <c r="Q906" s="159">
        <v>0</v>
      </c>
      <c r="R906" s="383">
        <v>0</v>
      </c>
      <c r="S906" s="346"/>
    </row>
    <row r="907" spans="7:19" x14ac:dyDescent="0.25">
      <c r="G907" s="347"/>
      <c r="H907" s="396">
        <v>0</v>
      </c>
      <c r="I907" s="159">
        <v>0</v>
      </c>
      <c r="J907" s="159">
        <v>0</v>
      </c>
      <c r="K907" s="159">
        <v>0</v>
      </c>
      <c r="L907" s="159">
        <v>0</v>
      </c>
      <c r="M907" s="159">
        <v>0</v>
      </c>
      <c r="N907" s="159">
        <v>0</v>
      </c>
      <c r="O907" s="159">
        <v>0</v>
      </c>
      <c r="P907" s="159">
        <v>0</v>
      </c>
      <c r="Q907" s="178">
        <v>4.7921417200316773E-3</v>
      </c>
      <c r="R907" s="383">
        <v>0</v>
      </c>
      <c r="S907" s="346"/>
    </row>
    <row r="908" spans="7:19" x14ac:dyDescent="0.25">
      <c r="G908" s="347"/>
      <c r="H908" s="397">
        <v>0</v>
      </c>
      <c r="I908" s="398">
        <v>0</v>
      </c>
      <c r="J908" s="398">
        <v>0</v>
      </c>
      <c r="K908" s="398">
        <v>0</v>
      </c>
      <c r="L908" s="398">
        <v>0</v>
      </c>
      <c r="M908" s="398">
        <v>0</v>
      </c>
      <c r="N908" s="398">
        <v>0</v>
      </c>
      <c r="O908" s="398">
        <v>0</v>
      </c>
      <c r="P908" s="398">
        <v>0</v>
      </c>
      <c r="Q908" s="398">
        <v>0</v>
      </c>
      <c r="R908" s="414">
        <v>1.4666176213190307E-3</v>
      </c>
      <c r="S908" s="346"/>
    </row>
    <row r="909" spans="7:19" x14ac:dyDescent="0.25">
      <c r="G909" s="347"/>
      <c r="H909" s="158"/>
      <c r="I909" s="158"/>
      <c r="J909" s="158"/>
      <c r="K909" s="158"/>
      <c r="L909" s="158"/>
      <c r="M909" s="158"/>
      <c r="N909" s="158"/>
      <c r="O909" s="158"/>
      <c r="P909" s="158"/>
      <c r="Q909" s="158"/>
      <c r="R909" s="158"/>
      <c r="S909" s="346"/>
    </row>
    <row r="910" spans="7:19" x14ac:dyDescent="0.25">
      <c r="G910" s="347"/>
      <c r="H910" s="158"/>
      <c r="I910" s="158"/>
      <c r="J910" s="158"/>
      <c r="K910" s="158"/>
      <c r="L910" s="158"/>
      <c r="M910" s="158"/>
      <c r="N910" s="158"/>
      <c r="O910" s="158"/>
      <c r="P910" s="158"/>
      <c r="Q910" s="158"/>
      <c r="R910" s="158"/>
      <c r="S910" s="346"/>
    </row>
    <row r="911" spans="7:19" x14ac:dyDescent="0.25">
      <c r="G911" s="347"/>
      <c r="H911" s="395">
        <f t="array" ref="H911:R918">+MMULT(H822:R829,H898:R908)</f>
        <v>1.7678269570699035E-3</v>
      </c>
      <c r="I911" s="380">
        <v>-3.0150140566726708E-3</v>
      </c>
      <c r="J911" s="380">
        <v>0</v>
      </c>
      <c r="K911" s="380">
        <v>0</v>
      </c>
      <c r="L911" s="380">
        <v>0</v>
      </c>
      <c r="M911" s="380">
        <v>0</v>
      </c>
      <c r="N911" s="380">
        <v>0</v>
      </c>
      <c r="O911" s="380">
        <v>0</v>
      </c>
      <c r="P911" s="380">
        <v>0</v>
      </c>
      <c r="Q911" s="380">
        <v>0</v>
      </c>
      <c r="R911" s="381">
        <v>0</v>
      </c>
      <c r="S911" s="346"/>
    </row>
    <row r="912" spans="7:19" ht="15.75" x14ac:dyDescent="0.3">
      <c r="G912" s="445" t="s">
        <v>235</v>
      </c>
      <c r="H912" s="396">
        <v>0</v>
      </c>
      <c r="I912" s="159">
        <v>3.0150140566726708E-3</v>
      </c>
      <c r="J912" s="159">
        <v>-6.0300645353664169E-3</v>
      </c>
      <c r="K912" s="159">
        <v>0</v>
      </c>
      <c r="L912" s="159">
        <v>0</v>
      </c>
      <c r="M912" s="159">
        <v>0</v>
      </c>
      <c r="N912" s="159">
        <v>0</v>
      </c>
      <c r="O912" s="159">
        <v>0</v>
      </c>
      <c r="P912" s="143">
        <v>-1.4933390451235316E-2</v>
      </c>
      <c r="Q912" s="143">
        <v>0</v>
      </c>
      <c r="R912" s="392">
        <v>0</v>
      </c>
      <c r="S912" s="346"/>
    </row>
    <row r="913" spans="7:19" x14ac:dyDescent="0.25">
      <c r="G913" s="446"/>
      <c r="H913" s="396">
        <v>0</v>
      </c>
      <c r="I913" s="159">
        <v>0</v>
      </c>
      <c r="J913" s="159">
        <v>6.0300645353664169E-3</v>
      </c>
      <c r="K913" s="159">
        <v>-1.2446923382896686E-3</v>
      </c>
      <c r="L913" s="159">
        <v>0</v>
      </c>
      <c r="M913" s="159">
        <v>0</v>
      </c>
      <c r="N913" s="159">
        <v>0</v>
      </c>
      <c r="O913" s="159">
        <v>0</v>
      </c>
      <c r="P913" s="143">
        <v>0</v>
      </c>
      <c r="Q913" s="143">
        <v>0</v>
      </c>
      <c r="R913" s="392">
        <v>0</v>
      </c>
      <c r="S913" s="346"/>
    </row>
    <row r="914" spans="7:19" x14ac:dyDescent="0.25">
      <c r="G914" s="446"/>
      <c r="H914" s="396">
        <v>0</v>
      </c>
      <c r="I914" s="159">
        <v>0</v>
      </c>
      <c r="J914" s="159">
        <v>0</v>
      </c>
      <c r="K914" s="159">
        <v>1.2446923382896686E-3</v>
      </c>
      <c r="L914" s="159">
        <v>-2.3667093927729342E-3</v>
      </c>
      <c r="M914" s="159">
        <v>0</v>
      </c>
      <c r="N914" s="159">
        <v>0</v>
      </c>
      <c r="O914" s="159">
        <v>0</v>
      </c>
      <c r="P914" s="143">
        <v>0</v>
      </c>
      <c r="Q914" s="143">
        <v>0</v>
      </c>
      <c r="R914" s="392">
        <v>0</v>
      </c>
      <c r="S914" s="346"/>
    </row>
    <row r="915" spans="7:19" x14ac:dyDescent="0.25">
      <c r="G915" s="446"/>
      <c r="H915" s="396">
        <v>0</v>
      </c>
      <c r="I915" s="159">
        <v>0</v>
      </c>
      <c r="J915" s="159">
        <v>0</v>
      </c>
      <c r="K915" s="159">
        <v>0</v>
      </c>
      <c r="L915" s="159">
        <v>2.3667093927729342E-3</v>
      </c>
      <c r="M915" s="159">
        <v>-1.16341853716091E-3</v>
      </c>
      <c r="N915" s="159">
        <v>0</v>
      </c>
      <c r="O915" s="159">
        <v>0</v>
      </c>
      <c r="P915" s="143">
        <v>1.4933390451235316E-2</v>
      </c>
      <c r="Q915" s="143">
        <v>4.7921417200316773E-3</v>
      </c>
      <c r="R915" s="392">
        <v>0</v>
      </c>
      <c r="S915" s="346"/>
    </row>
    <row r="916" spans="7:19" x14ac:dyDescent="0.25">
      <c r="G916" s="446"/>
      <c r="H916" s="396">
        <v>0</v>
      </c>
      <c r="I916" s="159">
        <v>0</v>
      </c>
      <c r="J916" s="159">
        <v>0</v>
      </c>
      <c r="K916" s="159">
        <v>0</v>
      </c>
      <c r="L916" s="159">
        <v>0</v>
      </c>
      <c r="M916" s="159">
        <v>1.16341853716091E-3</v>
      </c>
      <c r="N916" s="159">
        <v>-6.2397192017232305E-3</v>
      </c>
      <c r="O916" s="159">
        <v>0</v>
      </c>
      <c r="P916" s="143">
        <v>0</v>
      </c>
      <c r="Q916" s="143">
        <v>0</v>
      </c>
      <c r="R916" s="392">
        <v>0</v>
      </c>
      <c r="S916" s="346"/>
    </row>
    <row r="917" spans="7:19" x14ac:dyDescent="0.25">
      <c r="G917" s="446"/>
      <c r="H917" s="396">
        <v>0</v>
      </c>
      <c r="I917" s="159">
        <v>0</v>
      </c>
      <c r="J917" s="159">
        <v>0</v>
      </c>
      <c r="K917" s="159">
        <v>0</v>
      </c>
      <c r="L917" s="159">
        <v>0</v>
      </c>
      <c r="M917" s="159">
        <v>0</v>
      </c>
      <c r="N917" s="159">
        <v>6.2397192017232305E-3</v>
      </c>
      <c r="O917" s="159">
        <v>-1.9214506947942561E-3</v>
      </c>
      <c r="P917" s="143">
        <v>0</v>
      </c>
      <c r="Q917" s="143">
        <v>0</v>
      </c>
      <c r="R917" s="392">
        <v>0</v>
      </c>
      <c r="S917" s="346"/>
    </row>
    <row r="918" spans="7:19" x14ac:dyDescent="0.25">
      <c r="G918" s="446"/>
      <c r="H918" s="397">
        <v>0</v>
      </c>
      <c r="I918" s="398">
        <v>0</v>
      </c>
      <c r="J918" s="398">
        <v>0</v>
      </c>
      <c r="K918" s="398">
        <v>0</v>
      </c>
      <c r="L918" s="398">
        <v>0</v>
      </c>
      <c r="M918" s="398">
        <v>0</v>
      </c>
      <c r="N918" s="398">
        <v>0</v>
      </c>
      <c r="O918" s="398">
        <v>1.9214506947942561E-3</v>
      </c>
      <c r="P918" s="393">
        <v>0</v>
      </c>
      <c r="Q918" s="393">
        <v>-4.7921417200316773E-3</v>
      </c>
      <c r="R918" s="394">
        <v>1.4666176213190307E-3</v>
      </c>
      <c r="S918" s="346"/>
    </row>
    <row r="919" spans="7:19" x14ac:dyDescent="0.25">
      <c r="G919" s="446"/>
      <c r="H919" s="158"/>
      <c r="I919" s="158"/>
      <c r="J919" s="158"/>
      <c r="K919" s="158"/>
      <c r="L919" s="158"/>
      <c r="M919" s="158"/>
      <c r="N919" s="158"/>
      <c r="O919" s="158"/>
      <c r="P919" s="158"/>
      <c r="Q919" s="158"/>
      <c r="R919" s="158"/>
      <c r="S919" s="346"/>
    </row>
    <row r="920" spans="7:19" x14ac:dyDescent="0.25">
      <c r="G920" s="446"/>
      <c r="H920" s="158"/>
      <c r="I920" s="158"/>
      <c r="J920" s="158"/>
      <c r="K920" s="158"/>
      <c r="L920" s="158"/>
      <c r="M920" s="158"/>
      <c r="N920" s="158"/>
      <c r="O920" s="158"/>
      <c r="P920" s="158"/>
      <c r="Q920" s="158"/>
      <c r="R920" s="158"/>
      <c r="S920" s="346"/>
    </row>
    <row r="921" spans="7:19" x14ac:dyDescent="0.25">
      <c r="G921" s="446"/>
      <c r="H921" s="329">
        <f t="array" ref="H921:O928">+MMULT(H911:R918,H809:O819)</f>
        <v>4.7828410137425743E-3</v>
      </c>
      <c r="I921" s="330">
        <v>-3.0150140566726708E-3</v>
      </c>
      <c r="J921" s="330">
        <v>0</v>
      </c>
      <c r="K921" s="330">
        <v>0</v>
      </c>
      <c r="L921" s="330">
        <v>0</v>
      </c>
      <c r="M921" s="330">
        <v>0</v>
      </c>
      <c r="N921" s="330">
        <v>0</v>
      </c>
      <c r="O921" s="331">
        <v>0</v>
      </c>
      <c r="P921" s="158"/>
      <c r="Q921" s="158"/>
      <c r="R921" s="158"/>
      <c r="S921" s="346"/>
    </row>
    <row r="922" spans="7:19" ht="15.75" x14ac:dyDescent="0.3">
      <c r="G922" s="447" t="s">
        <v>236</v>
      </c>
      <c r="H922" s="332">
        <v>-3.0150140566726708E-3</v>
      </c>
      <c r="I922" s="158">
        <v>2.3978469043274404E-2</v>
      </c>
      <c r="J922" s="158">
        <v>-6.0300645353664169E-3</v>
      </c>
      <c r="K922" s="158">
        <v>0</v>
      </c>
      <c r="L922" s="158">
        <v>-1.4933390451235316E-2</v>
      </c>
      <c r="M922" s="158">
        <v>0</v>
      </c>
      <c r="N922" s="158">
        <v>0</v>
      </c>
      <c r="O922" s="333">
        <v>0</v>
      </c>
      <c r="P922" s="158"/>
      <c r="Q922" s="158"/>
      <c r="R922" s="158"/>
      <c r="S922" s="346"/>
    </row>
    <row r="923" spans="7:19" x14ac:dyDescent="0.25">
      <c r="G923" s="446"/>
      <c r="H923" s="332">
        <v>0</v>
      </c>
      <c r="I923" s="158">
        <v>-6.0300645353664169E-3</v>
      </c>
      <c r="J923" s="158">
        <v>7.2747568736560853E-3</v>
      </c>
      <c r="K923" s="158">
        <v>-1.2446923382896686E-3</v>
      </c>
      <c r="L923" s="158">
        <v>0</v>
      </c>
      <c r="M923" s="158">
        <v>0</v>
      </c>
      <c r="N923" s="158">
        <v>0</v>
      </c>
      <c r="O923" s="333">
        <v>0</v>
      </c>
      <c r="P923" s="158"/>
      <c r="Q923" s="158"/>
      <c r="R923" s="158"/>
      <c r="S923" s="346"/>
    </row>
    <row r="924" spans="7:19" x14ac:dyDescent="0.25">
      <c r="G924" s="446"/>
      <c r="H924" s="332">
        <v>0</v>
      </c>
      <c r="I924" s="158">
        <v>0</v>
      </c>
      <c r="J924" s="158">
        <v>-1.2446923382896686E-3</v>
      </c>
      <c r="K924" s="158">
        <v>3.611401731062603E-3</v>
      </c>
      <c r="L924" s="158">
        <v>-2.3667093927729342E-3</v>
      </c>
      <c r="M924" s="158">
        <v>0</v>
      </c>
      <c r="N924" s="158">
        <v>0</v>
      </c>
      <c r="O924" s="333">
        <v>0</v>
      </c>
      <c r="P924" s="158"/>
      <c r="Q924" s="158"/>
      <c r="R924" s="158"/>
      <c r="S924" s="346"/>
    </row>
    <row r="925" spans="7:19" x14ac:dyDescent="0.25">
      <c r="G925" s="446"/>
      <c r="H925" s="332">
        <v>0</v>
      </c>
      <c r="I925" s="158">
        <v>-1.4933390451235316E-2</v>
      </c>
      <c r="J925" s="158">
        <v>0</v>
      </c>
      <c r="K925" s="158">
        <v>-2.3667093927729342E-3</v>
      </c>
      <c r="L925" s="158">
        <v>2.3255660101200837E-2</v>
      </c>
      <c r="M925" s="158">
        <v>-1.16341853716091E-3</v>
      </c>
      <c r="N925" s="158">
        <v>0</v>
      </c>
      <c r="O925" s="333">
        <v>-4.7921417200316773E-3</v>
      </c>
      <c r="P925" s="158"/>
      <c r="Q925" s="158"/>
      <c r="R925" s="158"/>
      <c r="S925" s="346"/>
    </row>
    <row r="926" spans="7:19" x14ac:dyDescent="0.25">
      <c r="G926" s="446"/>
      <c r="H926" s="332">
        <v>0</v>
      </c>
      <c r="I926" s="158">
        <v>0</v>
      </c>
      <c r="J926" s="158">
        <v>0</v>
      </c>
      <c r="K926" s="158">
        <v>0</v>
      </c>
      <c r="L926" s="158">
        <v>-1.16341853716091E-3</v>
      </c>
      <c r="M926" s="158">
        <v>7.4031377388841402E-3</v>
      </c>
      <c r="N926" s="158">
        <v>-6.2397192017232305E-3</v>
      </c>
      <c r="O926" s="333">
        <v>0</v>
      </c>
      <c r="P926" s="158"/>
      <c r="Q926" s="158"/>
      <c r="R926" s="158"/>
      <c r="S926" s="346"/>
    </row>
    <row r="927" spans="7:19" x14ac:dyDescent="0.25">
      <c r="G927" s="446"/>
      <c r="H927" s="332">
        <v>0</v>
      </c>
      <c r="I927" s="158">
        <v>0</v>
      </c>
      <c r="J927" s="158">
        <v>0</v>
      </c>
      <c r="K927" s="158">
        <v>0</v>
      </c>
      <c r="L927" s="158">
        <v>0</v>
      </c>
      <c r="M927" s="158">
        <v>-6.2397192017232305E-3</v>
      </c>
      <c r="N927" s="158">
        <v>8.1611698965174864E-3</v>
      </c>
      <c r="O927" s="333">
        <v>-1.9214506947942561E-3</v>
      </c>
      <c r="P927" s="158"/>
      <c r="Q927" s="158"/>
      <c r="R927" s="158"/>
      <c r="S927" s="346"/>
    </row>
    <row r="928" spans="7:19" x14ac:dyDescent="0.25">
      <c r="G928" s="446"/>
      <c r="H928" s="406">
        <v>0</v>
      </c>
      <c r="I928" s="407">
        <v>0</v>
      </c>
      <c r="J928" s="407">
        <v>0</v>
      </c>
      <c r="K928" s="407">
        <v>0</v>
      </c>
      <c r="L928" s="407">
        <v>-4.7921417200316773E-3</v>
      </c>
      <c r="M928" s="407">
        <v>0</v>
      </c>
      <c r="N928" s="407">
        <v>-1.9214506947942561E-3</v>
      </c>
      <c r="O928" s="408">
        <v>8.180210036144964E-3</v>
      </c>
      <c r="P928" s="158"/>
      <c r="Q928" s="158"/>
      <c r="R928" s="158"/>
      <c r="S928" s="346"/>
    </row>
    <row r="929" spans="7:19" x14ac:dyDescent="0.25">
      <c r="G929" s="446"/>
      <c r="H929" s="158"/>
      <c r="I929" s="158"/>
      <c r="J929" s="158"/>
      <c r="K929" s="158"/>
      <c r="L929" s="158"/>
      <c r="M929" s="158"/>
      <c r="N929" s="158"/>
      <c r="O929" s="158"/>
      <c r="P929" s="158"/>
      <c r="Q929" s="158"/>
      <c r="R929" s="158"/>
      <c r="S929" s="346"/>
    </row>
    <row r="930" spans="7:19" x14ac:dyDescent="0.25">
      <c r="G930" s="446"/>
      <c r="H930" s="158"/>
      <c r="I930" s="158"/>
      <c r="J930" s="158"/>
      <c r="K930" s="158"/>
      <c r="L930" s="158"/>
      <c r="M930" s="158"/>
      <c r="N930" s="158"/>
      <c r="O930" s="158"/>
      <c r="P930" s="158"/>
      <c r="Q930" s="158"/>
      <c r="R930" s="158"/>
      <c r="S930" s="346"/>
    </row>
    <row r="931" spans="7:19" x14ac:dyDescent="0.25">
      <c r="G931" s="446"/>
      <c r="H931" s="329">
        <f t="array" ref="H931:O938">-MINVERSE(H921:O928)</f>
        <v>-390.51294168598236</v>
      </c>
      <c r="I931" s="330">
        <v>-287.81335595185533</v>
      </c>
      <c r="J931" s="330">
        <v>-285.45613579624705</v>
      </c>
      <c r="K931" s="330">
        <v>-274.03629394045447</v>
      </c>
      <c r="L931" s="330">
        <v>-268.03040673445042</v>
      </c>
      <c r="M931" s="330">
        <v>-236.2745525111583</v>
      </c>
      <c r="N931" s="330">
        <v>-230.35355698678356</v>
      </c>
      <c r="O931" s="331">
        <v>-211.12571545702022</v>
      </c>
      <c r="P931" s="158"/>
      <c r="Q931" s="158"/>
      <c r="R931" s="158"/>
      <c r="S931" s="346"/>
    </row>
    <row r="932" spans="7:19" ht="15.75" x14ac:dyDescent="0.3">
      <c r="G932" s="448" t="s">
        <v>237</v>
      </c>
      <c r="H932" s="332">
        <v>-287.81335595185533</v>
      </c>
      <c r="I932" s="158">
        <v>-456.57018417638272</v>
      </c>
      <c r="J932" s="158">
        <v>-452.83082872836667</v>
      </c>
      <c r="K932" s="158">
        <v>-434.71506310616058</v>
      </c>
      <c r="L932" s="158">
        <v>-425.18767679457278</v>
      </c>
      <c r="M932" s="158">
        <v>-374.81205692989857</v>
      </c>
      <c r="N932" s="158">
        <v>-365.41933779033394</v>
      </c>
      <c r="O932" s="333">
        <v>-334.91742060332592</v>
      </c>
      <c r="P932" s="158"/>
      <c r="Q932" s="158"/>
      <c r="R932" s="158"/>
      <c r="S932" s="346"/>
    </row>
    <row r="933" spans="7:19" x14ac:dyDescent="0.25">
      <c r="G933" s="446"/>
      <c r="H933" s="332">
        <v>-285.456135796247</v>
      </c>
      <c r="I933" s="158">
        <v>-452.83082872836655</v>
      </c>
      <c r="J933" s="158">
        <v>-596.04253638131149</v>
      </c>
      <c r="K933" s="158">
        <v>-486.43781203619722</v>
      </c>
      <c r="L933" s="158">
        <v>-428.794841146191</v>
      </c>
      <c r="M933" s="158">
        <v>-377.99184967579089</v>
      </c>
      <c r="N933" s="158">
        <v>-368.51944553241714</v>
      </c>
      <c r="O933" s="333">
        <v>-337.75875925510422</v>
      </c>
      <c r="P933" s="158"/>
      <c r="Q933" s="158"/>
      <c r="R933" s="158"/>
      <c r="S933" s="346"/>
    </row>
    <row r="934" spans="7:19" x14ac:dyDescent="0.25">
      <c r="G934" s="446"/>
      <c r="H934" s="332">
        <v>-274.03629394045441</v>
      </c>
      <c r="I934" s="158">
        <v>-434.71506310616058</v>
      </c>
      <c r="J934" s="158">
        <v>-486.43781203619722</v>
      </c>
      <c r="K934" s="158">
        <v>-737.01500641601103</v>
      </c>
      <c r="L934" s="158">
        <v>-446.27019080554498</v>
      </c>
      <c r="M934" s="158">
        <v>-393.39674522867</v>
      </c>
      <c r="N934" s="158">
        <v>-383.5382973211556</v>
      </c>
      <c r="O934" s="333">
        <v>-351.52397248088596</v>
      </c>
      <c r="P934" s="158"/>
      <c r="Q934" s="158"/>
      <c r="R934" s="158"/>
      <c r="S934" s="346"/>
    </row>
    <row r="935" spans="7:19" x14ac:dyDescent="0.25">
      <c r="G935" s="446"/>
      <c r="H935" s="332">
        <v>-268.03040673445037</v>
      </c>
      <c r="I935" s="158">
        <v>-425.18767679457278</v>
      </c>
      <c r="J935" s="158">
        <v>-428.794841146191</v>
      </c>
      <c r="K935" s="158">
        <v>-446.27019080554504</v>
      </c>
      <c r="L935" s="158">
        <v>-455.46077157408041</v>
      </c>
      <c r="M935" s="158">
        <v>-401.49843930457666</v>
      </c>
      <c r="N935" s="158">
        <v>-391.43696447836339</v>
      </c>
      <c r="O935" s="333">
        <v>-358.76332999954604</v>
      </c>
      <c r="P935" s="158"/>
      <c r="Q935" s="158"/>
      <c r="R935" s="158"/>
      <c r="S935" s="346"/>
    </row>
    <row r="936" spans="7:19" x14ac:dyDescent="0.25">
      <c r="G936" s="446"/>
      <c r="H936" s="332">
        <v>-236.27455251115825</v>
      </c>
      <c r="I936" s="158">
        <v>-374.8120569298984</v>
      </c>
      <c r="J936" s="158">
        <v>-377.99184967579095</v>
      </c>
      <c r="K936" s="158">
        <v>-393.39674522866994</v>
      </c>
      <c r="L936" s="158">
        <v>-401.49843930457661</v>
      </c>
      <c r="M936" s="158">
        <v>-778.8800096626336</v>
      </c>
      <c r="N936" s="158">
        <v>-688.98056590118574</v>
      </c>
      <c r="O936" s="333">
        <v>-397.04110215001873</v>
      </c>
      <c r="P936" s="158"/>
      <c r="Q936" s="158"/>
      <c r="R936" s="158"/>
      <c r="S936" s="346"/>
    </row>
    <row r="937" spans="7:19" x14ac:dyDescent="0.25">
      <c r="G937" s="446"/>
      <c r="H937" s="332">
        <v>-230.35355698678362</v>
      </c>
      <c r="I937" s="158">
        <v>-365.419337790334</v>
      </c>
      <c r="J937" s="158">
        <v>-368.51944553241736</v>
      </c>
      <c r="K937" s="158">
        <v>-383.53829732115571</v>
      </c>
      <c r="L937" s="158">
        <v>-391.43696447836345</v>
      </c>
      <c r="M937" s="158">
        <v>-688.98056590118597</v>
      </c>
      <c r="N937" s="158">
        <v>-744.45866200097953</v>
      </c>
      <c r="O937" s="333">
        <v>-404.17813319923368</v>
      </c>
      <c r="P937" s="158"/>
      <c r="Q937" s="158"/>
      <c r="R937" s="158"/>
      <c r="S937" s="346"/>
    </row>
    <row r="938" spans="7:19" x14ac:dyDescent="0.25">
      <c r="G938" s="446"/>
      <c r="H938" s="406">
        <v>-211.12571545702022</v>
      </c>
      <c r="I938" s="407">
        <v>-334.91742060332592</v>
      </c>
      <c r="J938" s="407">
        <v>-337.75875925510434</v>
      </c>
      <c r="K938" s="407">
        <v>-351.52397248088602</v>
      </c>
      <c r="L938" s="407">
        <v>-358.7633299995461</v>
      </c>
      <c r="M938" s="407">
        <v>-397.04110215001879</v>
      </c>
      <c r="N938" s="407">
        <v>-404.17813319923368</v>
      </c>
      <c r="O938" s="408">
        <v>-427.35492862871507</v>
      </c>
      <c r="P938" s="158"/>
      <c r="Q938" s="158"/>
      <c r="R938" s="158"/>
      <c r="S938" s="346"/>
    </row>
    <row r="939" spans="7:19" x14ac:dyDescent="0.25">
      <c r="G939" s="446"/>
      <c r="H939" s="158"/>
      <c r="I939" s="158"/>
      <c r="J939" s="158"/>
      <c r="K939" s="158"/>
      <c r="L939" s="158"/>
      <c r="M939" s="158"/>
      <c r="N939" s="158"/>
      <c r="O939" s="158"/>
      <c r="P939" s="158"/>
      <c r="Q939" s="158"/>
      <c r="R939" s="158"/>
      <c r="S939" s="346"/>
    </row>
    <row r="940" spans="7:19" ht="15.75" x14ac:dyDescent="0.3">
      <c r="G940" s="447"/>
      <c r="H940" s="158"/>
      <c r="I940" s="158"/>
      <c r="J940" s="158"/>
      <c r="K940" s="158"/>
      <c r="L940" s="158"/>
      <c r="M940" s="158"/>
      <c r="N940" s="158"/>
      <c r="O940" s="158"/>
      <c r="P940" s="158"/>
      <c r="Q940" s="158"/>
      <c r="R940" s="158"/>
      <c r="S940" s="346"/>
    </row>
    <row r="941" spans="7:19" ht="15.75" x14ac:dyDescent="0.3">
      <c r="G941" s="447"/>
      <c r="H941" s="402">
        <f t="array" ref="H941:H951">+MMULT(H872:R882,N833:N843)</f>
        <v>2.8621944739929694</v>
      </c>
      <c r="I941" s="158"/>
      <c r="J941" s="158"/>
      <c r="K941" s="417">
        <f t="array" ref="K941:K951">+MMULT(H833:H843,Q834)</f>
        <v>-339.29610096713299</v>
      </c>
      <c r="L941" s="158"/>
      <c r="M941" s="158"/>
      <c r="N941" s="158"/>
      <c r="O941" s="158"/>
      <c r="P941" s="158"/>
      <c r="Q941" s="158"/>
      <c r="R941" s="158"/>
      <c r="S941" s="346"/>
    </row>
    <row r="942" spans="7:19" ht="15.75" x14ac:dyDescent="0.3">
      <c r="G942" s="447" t="s">
        <v>238</v>
      </c>
      <c r="H942" s="403">
        <v>1.1852059509502006</v>
      </c>
      <c r="I942" s="158"/>
      <c r="J942" s="449" t="s">
        <v>239</v>
      </c>
      <c r="K942" s="418">
        <v>0</v>
      </c>
      <c r="L942" s="158"/>
      <c r="M942" s="158"/>
      <c r="N942" s="158"/>
      <c r="O942" s="158"/>
      <c r="P942" s="158"/>
      <c r="Q942" s="158"/>
      <c r="R942" s="158"/>
      <c r="S942" s="346"/>
    </row>
    <row r="943" spans="7:19" ht="15.75" x14ac:dyDescent="0.3">
      <c r="G943" s="447"/>
      <c r="H943" s="403">
        <v>0.24753926159504294</v>
      </c>
      <c r="I943" s="158"/>
      <c r="J943" s="158"/>
      <c r="K943" s="418">
        <v>0</v>
      </c>
      <c r="L943" s="158"/>
      <c r="M943" s="158"/>
      <c r="N943" s="158"/>
      <c r="O943" s="158"/>
      <c r="P943" s="158"/>
      <c r="Q943" s="158"/>
      <c r="R943" s="158"/>
      <c r="S943" s="346"/>
    </row>
    <row r="944" spans="7:19" x14ac:dyDescent="0.25">
      <c r="G944" s="347"/>
      <c r="H944" s="403">
        <v>0.43526855582911678</v>
      </c>
      <c r="I944" s="158"/>
      <c r="J944" s="158"/>
      <c r="K944" s="418">
        <v>0</v>
      </c>
      <c r="L944" s="158"/>
      <c r="M944" s="158"/>
      <c r="N944" s="158"/>
      <c r="O944" s="158"/>
      <c r="P944" s="158"/>
      <c r="Q944" s="158"/>
      <c r="R944" s="158"/>
      <c r="S944" s="346"/>
    </row>
    <row r="945" spans="7:19" x14ac:dyDescent="0.25">
      <c r="G945" s="347"/>
      <c r="H945" s="403">
        <v>0.18283765587736658</v>
      </c>
      <c r="I945" s="158"/>
      <c r="J945" s="158"/>
      <c r="K945" s="418">
        <v>0</v>
      </c>
      <c r="L945" s="158"/>
      <c r="M945" s="158"/>
      <c r="N945" s="158"/>
      <c r="O945" s="158"/>
      <c r="P945" s="158"/>
      <c r="Q945" s="158"/>
      <c r="R945" s="158"/>
      <c r="S945" s="346"/>
    </row>
    <row r="946" spans="7:19" x14ac:dyDescent="0.25">
      <c r="G946" s="347"/>
      <c r="H946" s="403">
        <v>0.2506982557853667</v>
      </c>
      <c r="I946" s="158"/>
      <c r="J946" s="158"/>
      <c r="K946" s="418">
        <v>0</v>
      </c>
      <c r="L946" s="158"/>
      <c r="M946" s="158"/>
      <c r="N946" s="158"/>
      <c r="O946" s="158"/>
      <c r="P946" s="158"/>
      <c r="Q946" s="158"/>
      <c r="R946" s="158"/>
      <c r="S946" s="346"/>
    </row>
    <row r="947" spans="7:19" x14ac:dyDescent="0.25">
      <c r="G947" s="347"/>
      <c r="H947" s="403">
        <v>1.6183034249956121E-2</v>
      </c>
      <c r="I947" s="158"/>
      <c r="J947" s="158"/>
      <c r="K947" s="418">
        <v>0</v>
      </c>
      <c r="L947" s="158"/>
      <c r="M947" s="158"/>
      <c r="N947" s="158"/>
      <c r="O947" s="158"/>
      <c r="P947" s="158"/>
      <c r="Q947" s="158"/>
      <c r="R947" s="158"/>
      <c r="S947" s="346"/>
    </row>
    <row r="948" spans="7:19" x14ac:dyDescent="0.25">
      <c r="G948" s="347"/>
      <c r="H948" s="403">
        <v>0.2510840710757527</v>
      </c>
      <c r="I948" s="158"/>
      <c r="J948" s="158"/>
      <c r="K948" s="418">
        <v>0</v>
      </c>
      <c r="L948" s="158"/>
      <c r="M948" s="158"/>
      <c r="N948" s="158"/>
      <c r="O948" s="158"/>
      <c r="P948" s="158"/>
      <c r="Q948" s="158"/>
      <c r="R948" s="158"/>
      <c r="S948" s="346"/>
    </row>
    <row r="949" spans="7:19" x14ac:dyDescent="0.25">
      <c r="G949" s="347"/>
      <c r="H949" s="403">
        <v>1.4531619629266647E-2</v>
      </c>
      <c r="I949" s="158"/>
      <c r="J949" s="158"/>
      <c r="K949" s="418">
        <v>0</v>
      </c>
      <c r="L949" s="158"/>
      <c r="M949" s="158"/>
      <c r="N949" s="158"/>
      <c r="O949" s="158"/>
      <c r="P949" s="158"/>
      <c r="Q949" s="158"/>
      <c r="R949" s="158"/>
      <c r="S949" s="346"/>
    </row>
    <row r="950" spans="7:19" x14ac:dyDescent="0.25">
      <c r="G950" s="347"/>
      <c r="H950" s="403">
        <v>0.57702708122019863</v>
      </c>
      <c r="I950" s="158"/>
      <c r="J950" s="158"/>
      <c r="K950" s="418">
        <v>0</v>
      </c>
      <c r="L950" s="158"/>
      <c r="M950" s="158"/>
      <c r="N950" s="158"/>
      <c r="O950" s="158"/>
      <c r="P950" s="158"/>
      <c r="Q950" s="158"/>
      <c r="R950" s="158"/>
      <c r="S950" s="346"/>
    </row>
    <row r="951" spans="7:19" x14ac:dyDescent="0.25">
      <c r="G951" s="347"/>
      <c r="H951" s="93">
        <v>3.4780064968438502</v>
      </c>
      <c r="I951" s="158"/>
      <c r="J951" s="158"/>
      <c r="K951" s="76">
        <v>-339.29610096713299</v>
      </c>
      <c r="L951" s="158"/>
      <c r="M951" s="158"/>
      <c r="N951" s="158"/>
      <c r="O951" s="158"/>
      <c r="P951" s="158"/>
      <c r="Q951" s="158"/>
      <c r="R951" s="158"/>
      <c r="S951" s="346"/>
    </row>
    <row r="952" spans="7:19" x14ac:dyDescent="0.25">
      <c r="G952" s="347"/>
      <c r="H952" s="158"/>
      <c r="I952" s="158"/>
      <c r="J952" s="158"/>
      <c r="K952" s="158"/>
      <c r="L952" s="158"/>
      <c r="M952" s="158"/>
      <c r="N952" s="158"/>
      <c r="O952" s="158"/>
      <c r="P952" s="158"/>
      <c r="Q952" s="158"/>
      <c r="R952" s="158"/>
      <c r="S952" s="346"/>
    </row>
    <row r="953" spans="7:19" x14ac:dyDescent="0.25">
      <c r="G953" s="347"/>
      <c r="H953" s="158"/>
      <c r="I953" s="158"/>
      <c r="J953" s="158"/>
      <c r="K953" s="158"/>
      <c r="L953" s="158"/>
      <c r="M953" s="158"/>
      <c r="N953" s="158"/>
      <c r="O953" s="158"/>
      <c r="P953" s="158"/>
      <c r="Q953" s="158"/>
      <c r="R953" s="158"/>
      <c r="S953" s="346"/>
    </row>
    <row r="954" spans="7:19" x14ac:dyDescent="0.25">
      <c r="G954" s="347"/>
      <c r="H954" s="419">
        <f t="array" ref="H954:H964">+H941:H951+K941:K951</f>
        <v>-336.43390649314</v>
      </c>
      <c r="I954" s="158"/>
      <c r="J954" s="158"/>
      <c r="K954" s="158"/>
      <c r="L954" s="158"/>
      <c r="M954" s="158"/>
      <c r="N954" s="158"/>
      <c r="O954" s="158"/>
      <c r="P954" s="158"/>
      <c r="Q954" s="158"/>
      <c r="R954" s="158"/>
      <c r="S954" s="346"/>
    </row>
    <row r="955" spans="7:19" ht="15.75" x14ac:dyDescent="0.3">
      <c r="G955" s="447" t="s">
        <v>240</v>
      </c>
      <c r="H955" s="420">
        <v>1.1852059509502006</v>
      </c>
      <c r="I955" s="158"/>
      <c r="J955" s="158"/>
      <c r="K955" s="158"/>
      <c r="L955" s="158"/>
      <c r="M955" s="158"/>
      <c r="N955" s="158"/>
      <c r="O955" s="158"/>
      <c r="P955" s="158"/>
      <c r="Q955" s="158"/>
      <c r="R955" s="158"/>
      <c r="S955" s="346"/>
    </row>
    <row r="956" spans="7:19" x14ac:dyDescent="0.25">
      <c r="G956" s="347"/>
      <c r="H956" s="420">
        <v>0.24753926159504294</v>
      </c>
      <c r="I956" s="158"/>
      <c r="J956" s="158"/>
      <c r="K956" s="158"/>
      <c r="L956" s="158"/>
      <c r="M956" s="158"/>
      <c r="N956" s="158"/>
      <c r="O956" s="158"/>
      <c r="P956" s="158"/>
      <c r="Q956" s="158"/>
      <c r="R956" s="158"/>
      <c r="S956" s="346"/>
    </row>
    <row r="957" spans="7:19" x14ac:dyDescent="0.25">
      <c r="G957" s="347"/>
      <c r="H957" s="420">
        <v>0.43526855582911678</v>
      </c>
      <c r="I957" s="158"/>
      <c r="J957" s="158"/>
      <c r="K957" s="158"/>
      <c r="L957" s="158"/>
      <c r="M957" s="158"/>
      <c r="N957" s="158"/>
      <c r="O957" s="158"/>
      <c r="P957" s="158"/>
      <c r="Q957" s="158"/>
      <c r="R957" s="158"/>
      <c r="S957" s="346"/>
    </row>
    <row r="958" spans="7:19" x14ac:dyDescent="0.25">
      <c r="G958" s="347"/>
      <c r="H958" s="420">
        <v>0.18283765587736658</v>
      </c>
      <c r="I958" s="158"/>
      <c r="J958" s="158"/>
      <c r="K958" s="158"/>
      <c r="L958" s="158"/>
      <c r="M958" s="158"/>
      <c r="N958" s="158"/>
      <c r="O958" s="158"/>
      <c r="P958" s="158"/>
      <c r="Q958" s="158"/>
      <c r="R958" s="158"/>
      <c r="S958" s="346"/>
    </row>
    <row r="959" spans="7:19" x14ac:dyDescent="0.25">
      <c r="G959" s="347"/>
      <c r="H959" s="420">
        <v>0.2506982557853667</v>
      </c>
      <c r="I959" s="158"/>
      <c r="J959" s="158"/>
      <c r="K959" s="158"/>
      <c r="L959" s="158"/>
      <c r="M959" s="158"/>
      <c r="N959" s="158"/>
      <c r="O959" s="158"/>
      <c r="P959" s="158"/>
      <c r="Q959" s="158"/>
      <c r="R959" s="158"/>
      <c r="S959" s="346"/>
    </row>
    <row r="960" spans="7:19" x14ac:dyDescent="0.25">
      <c r="G960" s="347"/>
      <c r="H960" s="420">
        <v>1.6183034249956121E-2</v>
      </c>
      <c r="I960" s="158"/>
      <c r="J960" s="158"/>
      <c r="K960" s="158"/>
      <c r="L960" s="158"/>
      <c r="M960" s="158"/>
      <c r="N960" s="158"/>
      <c r="O960" s="158"/>
      <c r="P960" s="158"/>
      <c r="Q960" s="158"/>
      <c r="R960" s="158"/>
      <c r="S960" s="346"/>
    </row>
    <row r="961" spans="7:19" x14ac:dyDescent="0.25">
      <c r="G961" s="347"/>
      <c r="H961" s="420">
        <v>0.2510840710757527</v>
      </c>
      <c r="I961" s="158"/>
      <c r="J961" s="158"/>
      <c r="K961" s="158"/>
      <c r="L961" s="158"/>
      <c r="M961" s="158"/>
      <c r="N961" s="158"/>
      <c r="O961" s="158"/>
      <c r="P961" s="158"/>
      <c r="Q961" s="158"/>
      <c r="R961" s="158"/>
      <c r="S961" s="346"/>
    </row>
    <row r="962" spans="7:19" x14ac:dyDescent="0.25">
      <c r="G962" s="347"/>
      <c r="H962" s="420">
        <v>1.4531619629266647E-2</v>
      </c>
      <c r="I962" s="158"/>
      <c r="J962" s="158"/>
      <c r="K962" s="158"/>
      <c r="L962" s="158"/>
      <c r="M962" s="158"/>
      <c r="N962" s="158"/>
      <c r="O962" s="158"/>
      <c r="P962" s="158"/>
      <c r="Q962" s="158"/>
      <c r="R962" s="158"/>
      <c r="S962" s="346"/>
    </row>
    <row r="963" spans="7:19" x14ac:dyDescent="0.25">
      <c r="G963" s="347"/>
      <c r="H963" s="420">
        <v>0.57702708122019863</v>
      </c>
      <c r="I963" s="158"/>
      <c r="J963" s="158"/>
      <c r="K963" s="158"/>
      <c r="L963" s="158"/>
      <c r="M963" s="158"/>
      <c r="N963" s="158"/>
      <c r="O963" s="158"/>
      <c r="P963" s="158"/>
      <c r="Q963" s="158"/>
      <c r="R963" s="158"/>
      <c r="S963" s="346"/>
    </row>
    <row r="964" spans="7:19" x14ac:dyDescent="0.25">
      <c r="G964" s="347"/>
      <c r="H964" s="93">
        <v>-335.81809447028911</v>
      </c>
      <c r="I964" s="158"/>
      <c r="J964" s="158"/>
      <c r="K964" s="158"/>
      <c r="L964" s="158"/>
      <c r="M964" s="158"/>
      <c r="N964" s="158"/>
      <c r="O964" s="158"/>
      <c r="P964" s="158"/>
      <c r="Q964" s="158"/>
      <c r="R964" s="158"/>
      <c r="S964" s="346"/>
    </row>
    <row r="965" spans="7:19" x14ac:dyDescent="0.25">
      <c r="G965" s="347"/>
      <c r="H965" s="158"/>
      <c r="I965" s="158"/>
      <c r="J965" s="158"/>
      <c r="K965" s="158"/>
      <c r="L965" s="158"/>
      <c r="M965" s="158"/>
      <c r="N965" s="158"/>
      <c r="O965" s="158"/>
      <c r="P965" s="158"/>
      <c r="Q965" s="158"/>
      <c r="R965" s="158"/>
      <c r="S965" s="346"/>
    </row>
    <row r="966" spans="7:19" x14ac:dyDescent="0.25">
      <c r="G966" s="347"/>
      <c r="H966" s="158"/>
      <c r="I966" s="158"/>
      <c r="J966" s="158"/>
      <c r="K966" s="158"/>
      <c r="L966" s="158"/>
      <c r="M966" s="158"/>
      <c r="N966" s="158"/>
      <c r="O966" s="158"/>
      <c r="P966" s="158"/>
      <c r="Q966" s="158"/>
      <c r="R966" s="158"/>
      <c r="S966" s="346"/>
    </row>
    <row r="967" spans="7:19" x14ac:dyDescent="0.25">
      <c r="G967" s="347"/>
      <c r="H967" s="484">
        <f t="array" ref="H967:H974">+MMULT(H911:R918,H954:H964)</f>
        <v>-0.59833034177307509</v>
      </c>
      <c r="I967" s="158"/>
      <c r="J967" s="158"/>
      <c r="K967" s="489">
        <f t="array" ref="K967:K974">+MMULT(H822:R829,N833:N843)</f>
        <v>2.9729038906686584E-3</v>
      </c>
      <c r="L967" s="158"/>
      <c r="M967" s="158"/>
      <c r="N967" s="402">
        <f t="array" ref="N967:N974">K967:K974-K833:K840</f>
        <v>2.8622937353617317E-17</v>
      </c>
      <c r="O967" s="158"/>
      <c r="P967" s="158"/>
      <c r="Q967" s="158"/>
      <c r="R967" s="158"/>
      <c r="S967" s="346"/>
    </row>
    <row r="968" spans="7:19" ht="15.75" x14ac:dyDescent="0.3">
      <c r="G968" s="447" t="s">
        <v>241</v>
      </c>
      <c r="H968" s="485">
        <v>1.863728529899222E-3</v>
      </c>
      <c r="I968" s="158"/>
      <c r="J968" s="449" t="s">
        <v>242</v>
      </c>
      <c r="K968" s="486">
        <v>3.7274570597984457E-3</v>
      </c>
      <c r="L968" s="158"/>
      <c r="M968" s="449" t="s">
        <v>243</v>
      </c>
      <c r="N968" s="403">
        <v>-5.4643789493269423E-17</v>
      </c>
      <c r="O968" s="158"/>
      <c r="P968" s="158"/>
      <c r="Q968" s="158"/>
      <c r="R968" s="158"/>
      <c r="S968" s="346"/>
    </row>
    <row r="969" spans="7:19" x14ac:dyDescent="0.25">
      <c r="G969" s="347"/>
      <c r="H969" s="485">
        <v>9.5090228591614818E-4</v>
      </c>
      <c r="I969" s="158"/>
      <c r="J969" s="158"/>
      <c r="K969" s="486">
        <v>1.9018045718322959E-3</v>
      </c>
      <c r="L969" s="158"/>
      <c r="M969" s="158"/>
      <c r="N969" s="403">
        <v>-1.1405806854547507E-16</v>
      </c>
      <c r="O969" s="158"/>
      <c r="P969" s="158"/>
      <c r="Q969" s="158"/>
      <c r="R969" s="158"/>
      <c r="S969" s="346"/>
    </row>
    <row r="970" spans="7:19" x14ac:dyDescent="0.25">
      <c r="G970" s="347"/>
      <c r="H970" s="485">
        <v>1.0905183902136148E-4</v>
      </c>
      <c r="I970" s="158"/>
      <c r="J970" s="158"/>
      <c r="K970" s="486">
        <v>2.1810367804272297E-4</v>
      </c>
      <c r="L970" s="158"/>
      <c r="M970" s="158"/>
      <c r="N970" s="403">
        <v>-1.730894390070207E-3</v>
      </c>
      <c r="O970" s="158"/>
      <c r="P970" s="158"/>
      <c r="Q970" s="158"/>
      <c r="R970" s="158"/>
      <c r="S970" s="346"/>
    </row>
    <row r="971" spans="7:19" x14ac:dyDescent="0.25">
      <c r="G971" s="347"/>
      <c r="H971" s="485">
        <v>3.123258498819041E-3</v>
      </c>
      <c r="I971" s="158"/>
      <c r="J971" s="158"/>
      <c r="K971" s="486">
        <v>6.2465169976380821E-3</v>
      </c>
      <c r="L971" s="158"/>
      <c r="M971" s="158"/>
      <c r="N971" s="403">
        <v>1.7308943900713122E-3</v>
      </c>
      <c r="O971" s="158"/>
      <c r="P971" s="158"/>
      <c r="Q971" s="158"/>
      <c r="R971" s="158"/>
      <c r="S971" s="346"/>
    </row>
    <row r="972" spans="7:19" x14ac:dyDescent="0.25">
      <c r="G972" s="347"/>
      <c r="H972" s="485">
        <v>1.9068940846300709E-4</v>
      </c>
      <c r="I972" s="158"/>
      <c r="J972" s="158"/>
      <c r="K972" s="486">
        <v>3.8137881692601401E-4</v>
      </c>
      <c r="L972" s="158"/>
      <c r="M972" s="158"/>
      <c r="N972" s="403">
        <v>-4.0391035820658495E-4</v>
      </c>
      <c r="O972" s="158"/>
      <c r="P972" s="158"/>
      <c r="Q972" s="158"/>
      <c r="R972" s="158"/>
      <c r="S972" s="346"/>
    </row>
    <row r="973" spans="7:19" x14ac:dyDescent="0.25">
      <c r="G973" s="347"/>
      <c r="H973" s="485">
        <v>-3.8146807326867952E-4</v>
      </c>
      <c r="I973" s="158"/>
      <c r="J973" s="158"/>
      <c r="K973" s="486">
        <v>-7.6293614653735894E-4</v>
      </c>
      <c r="L973" s="158"/>
      <c r="M973" s="158"/>
      <c r="N973" s="403">
        <v>-1.5258722930744399E-3</v>
      </c>
      <c r="O973" s="158"/>
      <c r="P973" s="158"/>
      <c r="Q973" s="158"/>
      <c r="R973" s="158"/>
      <c r="S973" s="346"/>
    </row>
    <row r="974" spans="7:19" x14ac:dyDescent="0.25">
      <c r="G974" s="347"/>
      <c r="H974" s="102">
        <v>-0.49479948479458807</v>
      </c>
      <c r="I974" s="158"/>
      <c r="J974" s="158"/>
      <c r="K974" s="480">
        <v>5.636311457300233E-3</v>
      </c>
      <c r="L974" s="158"/>
      <c r="M974" s="158"/>
      <c r="N974" s="93">
        <v>1.9297826512810028E-3</v>
      </c>
      <c r="O974" s="158"/>
      <c r="P974" s="158"/>
      <c r="Q974" s="158"/>
      <c r="R974" s="158"/>
      <c r="S974" s="346"/>
    </row>
    <row r="975" spans="7:19" x14ac:dyDescent="0.25">
      <c r="G975" s="347"/>
      <c r="H975" s="170"/>
      <c r="I975" s="158"/>
      <c r="J975" s="158"/>
      <c r="K975" s="158"/>
      <c r="L975" s="158"/>
      <c r="M975" s="158"/>
      <c r="N975" s="158"/>
      <c r="O975" s="158"/>
      <c r="P975" s="158"/>
      <c r="Q975" s="158"/>
      <c r="R975" s="158"/>
      <c r="S975" s="346"/>
    </row>
    <row r="976" spans="7:19" ht="15.75" thickBot="1" x14ac:dyDescent="0.3">
      <c r="G976" s="347"/>
      <c r="H976" s="158"/>
      <c r="I976" s="158"/>
      <c r="J976" s="158"/>
      <c r="K976" s="158"/>
      <c r="L976" s="158"/>
      <c r="M976" s="158"/>
      <c r="N976" s="158"/>
      <c r="O976" s="158"/>
      <c r="P976" s="158"/>
      <c r="Q976" s="158"/>
      <c r="R976" s="158"/>
      <c r="S976" s="346"/>
    </row>
    <row r="977" spans="7:19" ht="16.5" thickBot="1" x14ac:dyDescent="0.35">
      <c r="G977" s="347"/>
      <c r="H977" s="421">
        <f t="array" ref="H977:H984">H967:H974-N967:N974</f>
        <v>-0.59833034177307509</v>
      </c>
      <c r="I977" s="158"/>
      <c r="J977" s="422" t="s">
        <v>205</v>
      </c>
      <c r="K977" s="481">
        <f t="array" ref="K977:K984">+MMULT(H931:O938,H977:H984)</f>
        <v>336.43870264838631</v>
      </c>
      <c r="L977" s="158"/>
      <c r="M977" s="497" t="s">
        <v>264</v>
      </c>
      <c r="N977" s="498">
        <f>ABS(K977-K719)</f>
        <v>4.150689747064007E-3</v>
      </c>
      <c r="O977" s="158"/>
      <c r="P977" s="158"/>
      <c r="Q977" s="158"/>
      <c r="R977" s="158"/>
      <c r="S977" s="346"/>
    </row>
    <row r="978" spans="7:19" ht="15.75" x14ac:dyDescent="0.3">
      <c r="G978" s="450" t="s">
        <v>244</v>
      </c>
      <c r="H978" s="494">
        <v>1.8637285298992766E-3</v>
      </c>
      <c r="I978" s="158"/>
      <c r="J978" s="424" t="s">
        <v>206</v>
      </c>
      <c r="K978" s="482">
        <v>335.25630888085391</v>
      </c>
      <c r="L978" s="158"/>
      <c r="M978" s="158"/>
      <c r="N978" s="499">
        <f t="shared" ref="N978:N984" si="40">ABS(K978-K720)</f>
        <v>6.5693055429392189E-3</v>
      </c>
      <c r="O978" s="158"/>
      <c r="P978" s="158"/>
      <c r="Q978" s="158"/>
      <c r="R978" s="158"/>
      <c r="S978" s="346"/>
    </row>
    <row r="979" spans="7:19" ht="15.75" x14ac:dyDescent="0.3">
      <c r="G979" s="347"/>
      <c r="H979" s="495">
        <v>9.5090228591626223E-4</v>
      </c>
      <c r="I979" s="158"/>
      <c r="J979" s="424" t="s">
        <v>207</v>
      </c>
      <c r="K979" s="482">
        <v>335.02244936639636</v>
      </c>
      <c r="L979" s="158"/>
      <c r="M979" s="158"/>
      <c r="N979" s="499">
        <f t="shared" si="40"/>
        <v>2.3017886779314267E-2</v>
      </c>
      <c r="O979" s="158"/>
      <c r="P979" s="158"/>
      <c r="Q979" s="158"/>
      <c r="R979" s="158"/>
      <c r="S979" s="346"/>
    </row>
    <row r="980" spans="7:19" ht="15.75" x14ac:dyDescent="0.3">
      <c r="G980" s="347"/>
      <c r="H980" s="486">
        <v>1.8399462290915685E-3</v>
      </c>
      <c r="I980" s="158"/>
      <c r="J980" s="424" t="s">
        <v>208</v>
      </c>
      <c r="K980" s="482">
        <v>334.65345402164837</v>
      </c>
      <c r="L980" s="158"/>
      <c r="M980" s="158"/>
      <c r="N980" s="499">
        <f t="shared" si="40"/>
        <v>9.6686149541596933E-2</v>
      </c>
      <c r="O980" s="158"/>
      <c r="P980" s="158"/>
      <c r="Q980" s="158"/>
      <c r="R980" s="158"/>
      <c r="S980" s="346"/>
    </row>
    <row r="981" spans="7:19" ht="15.75" x14ac:dyDescent="0.3">
      <c r="G981" s="347"/>
      <c r="H981" s="494">
        <v>1.3923641087477288E-3</v>
      </c>
      <c r="I981" s="158"/>
      <c r="J981" s="424" t="s">
        <v>209</v>
      </c>
      <c r="K981" s="482">
        <v>335.23682118739981</v>
      </c>
      <c r="L981" s="158"/>
      <c r="M981" s="158"/>
      <c r="N981" s="499">
        <f t="shared" si="40"/>
        <v>2.6495707057279105E-3</v>
      </c>
      <c r="O981" s="158"/>
      <c r="P981" s="158"/>
      <c r="Q981" s="158"/>
      <c r="R981" s="158"/>
      <c r="S981" s="346"/>
    </row>
    <row r="982" spans="7:19" ht="15.75" x14ac:dyDescent="0.3">
      <c r="G982" s="347"/>
      <c r="H982" s="485">
        <v>5.9459976666959209E-4</v>
      </c>
      <c r="I982" s="158"/>
      <c r="J982" s="424" t="s">
        <v>210</v>
      </c>
      <c r="K982" s="482">
        <v>334.99973332187932</v>
      </c>
      <c r="L982" s="158"/>
      <c r="M982" s="158"/>
      <c r="N982" s="499">
        <f t="shared" si="40"/>
        <v>1.348658662766411E-2</v>
      </c>
      <c r="O982" s="158"/>
      <c r="P982" s="158"/>
      <c r="Q982" s="158"/>
      <c r="R982" s="158"/>
      <c r="S982" s="346"/>
    </row>
    <row r="983" spans="7:19" ht="15.75" x14ac:dyDescent="0.3">
      <c r="G983" s="347"/>
      <c r="H983" s="485">
        <v>1.1444042198057603E-3</v>
      </c>
      <c r="I983" s="158"/>
      <c r="J983" s="424" t="s">
        <v>211</v>
      </c>
      <c r="K983" s="482">
        <v>335.05082013182721</v>
      </c>
      <c r="L983" s="158"/>
      <c r="M983" s="158"/>
      <c r="N983" s="499">
        <f t="shared" si="40"/>
        <v>9.2777916066779653E-3</v>
      </c>
      <c r="O983" s="158"/>
      <c r="P983" s="158"/>
      <c r="Q983" s="158"/>
      <c r="R983" s="158"/>
      <c r="S983" s="346"/>
    </row>
    <row r="984" spans="7:19" ht="16.5" thickBot="1" x14ac:dyDescent="0.35">
      <c r="G984" s="347"/>
      <c r="H984" s="75">
        <v>-0.49672926744586909</v>
      </c>
      <c r="I984" s="158"/>
      <c r="J984" s="426" t="s">
        <v>212</v>
      </c>
      <c r="K984" s="483">
        <v>335.81231329569385</v>
      </c>
      <c r="L984" s="158"/>
      <c r="M984" s="158"/>
      <c r="N984" s="500">
        <f t="shared" si="40"/>
        <v>5.0111732829805078E-3</v>
      </c>
      <c r="O984" s="158"/>
      <c r="P984" s="158"/>
      <c r="Q984" s="158"/>
      <c r="R984" s="158"/>
      <c r="S984" s="346"/>
    </row>
    <row r="985" spans="7:19" x14ac:dyDescent="0.25">
      <c r="G985" s="347"/>
      <c r="H985" s="158"/>
      <c r="I985" s="158"/>
      <c r="J985" s="158"/>
      <c r="K985" s="158"/>
      <c r="L985" s="158"/>
      <c r="M985" s="158"/>
      <c r="N985" s="158"/>
      <c r="O985" s="158"/>
      <c r="P985" s="158"/>
      <c r="Q985" s="158"/>
      <c r="R985" s="158"/>
      <c r="S985" s="346"/>
    </row>
    <row r="986" spans="7:19" ht="15.75" x14ac:dyDescent="0.3">
      <c r="G986" s="444" t="s">
        <v>246</v>
      </c>
      <c r="H986" s="158"/>
      <c r="I986" s="158"/>
      <c r="J986" s="158"/>
      <c r="K986" s="158"/>
      <c r="L986" s="158"/>
      <c r="M986" s="158"/>
      <c r="N986" s="158"/>
      <c r="O986" s="158"/>
      <c r="P986" s="158"/>
      <c r="Q986" s="158"/>
      <c r="R986" s="158"/>
      <c r="S986" s="346"/>
    </row>
    <row r="987" spans="7:19" x14ac:dyDescent="0.25">
      <c r="G987" s="347"/>
      <c r="H987" s="411">
        <f t="array" ref="H987:R997">+MMULT(H898:R908,H872:R882)</f>
        <v>0.5</v>
      </c>
      <c r="I987" s="390">
        <v>0</v>
      </c>
      <c r="J987" s="390">
        <v>0</v>
      </c>
      <c r="K987" s="390">
        <v>0</v>
      </c>
      <c r="L987" s="390">
        <v>0</v>
      </c>
      <c r="M987" s="390">
        <v>0</v>
      </c>
      <c r="N987" s="390">
        <v>0</v>
      </c>
      <c r="O987" s="390">
        <v>0</v>
      </c>
      <c r="P987" s="390">
        <v>0</v>
      </c>
      <c r="Q987" s="390">
        <v>0</v>
      </c>
      <c r="R987" s="391">
        <v>0</v>
      </c>
      <c r="S987" s="346"/>
    </row>
    <row r="988" spans="7:19" ht="15.75" x14ac:dyDescent="0.3">
      <c r="G988" s="447" t="s">
        <v>247</v>
      </c>
      <c r="H988" s="396">
        <v>0</v>
      </c>
      <c r="I988" s="161">
        <v>0.5</v>
      </c>
      <c r="J988" s="159">
        <v>0</v>
      </c>
      <c r="K988" s="159">
        <v>0</v>
      </c>
      <c r="L988" s="159">
        <v>0</v>
      </c>
      <c r="M988" s="159">
        <v>0</v>
      </c>
      <c r="N988" s="159">
        <v>0</v>
      </c>
      <c r="O988" s="159">
        <v>0</v>
      </c>
      <c r="P988" s="159">
        <v>0</v>
      </c>
      <c r="Q988" s="159">
        <v>0</v>
      </c>
      <c r="R988" s="383">
        <v>0</v>
      </c>
      <c r="S988" s="346"/>
    </row>
    <row r="989" spans="7:19" x14ac:dyDescent="0.25">
      <c r="G989" s="347"/>
      <c r="H989" s="396">
        <v>0</v>
      </c>
      <c r="I989" s="159">
        <v>0</v>
      </c>
      <c r="J989" s="161">
        <v>0.5</v>
      </c>
      <c r="K989" s="159">
        <v>0</v>
      </c>
      <c r="L989" s="159">
        <v>0</v>
      </c>
      <c r="M989" s="159">
        <v>0</v>
      </c>
      <c r="N989" s="159">
        <v>0</v>
      </c>
      <c r="O989" s="159">
        <v>0</v>
      </c>
      <c r="P989" s="159">
        <v>0</v>
      </c>
      <c r="Q989" s="159">
        <v>0</v>
      </c>
      <c r="R989" s="383">
        <v>0</v>
      </c>
      <c r="S989" s="346"/>
    </row>
    <row r="990" spans="7:19" x14ac:dyDescent="0.25">
      <c r="G990" s="347"/>
      <c r="H990" s="396">
        <v>0</v>
      </c>
      <c r="I990" s="159">
        <v>0</v>
      </c>
      <c r="J990" s="159">
        <v>0</v>
      </c>
      <c r="K990" s="161">
        <v>0.5</v>
      </c>
      <c r="L990" s="159">
        <v>0</v>
      </c>
      <c r="M990" s="159">
        <v>0</v>
      </c>
      <c r="N990" s="159">
        <v>0</v>
      </c>
      <c r="O990" s="159">
        <v>0</v>
      </c>
      <c r="P990" s="159">
        <v>0</v>
      </c>
      <c r="Q990" s="159">
        <v>0</v>
      </c>
      <c r="R990" s="383">
        <v>0</v>
      </c>
      <c r="S990" s="346"/>
    </row>
    <row r="991" spans="7:19" x14ac:dyDescent="0.25">
      <c r="G991" s="347"/>
      <c r="H991" s="396">
        <v>0</v>
      </c>
      <c r="I991" s="159">
        <v>0</v>
      </c>
      <c r="J991" s="159">
        <v>0</v>
      </c>
      <c r="K991" s="159">
        <v>0</v>
      </c>
      <c r="L991" s="161">
        <v>0.5</v>
      </c>
      <c r="M991" s="159">
        <v>0</v>
      </c>
      <c r="N991" s="159">
        <v>0</v>
      </c>
      <c r="O991" s="159">
        <v>0</v>
      </c>
      <c r="P991" s="159">
        <v>0</v>
      </c>
      <c r="Q991" s="159">
        <v>0</v>
      </c>
      <c r="R991" s="383">
        <v>0</v>
      </c>
      <c r="S991" s="346"/>
    </row>
    <row r="992" spans="7:19" x14ac:dyDescent="0.25">
      <c r="G992" s="350"/>
      <c r="H992" s="396">
        <v>0</v>
      </c>
      <c r="I992" s="159">
        <v>0</v>
      </c>
      <c r="J992" s="159">
        <v>0</v>
      </c>
      <c r="K992" s="159">
        <v>0</v>
      </c>
      <c r="L992" s="159">
        <v>0</v>
      </c>
      <c r="M992" s="161">
        <v>0.5</v>
      </c>
      <c r="N992" s="159">
        <v>0</v>
      </c>
      <c r="O992" s="159">
        <v>0</v>
      </c>
      <c r="P992" s="159">
        <v>0</v>
      </c>
      <c r="Q992" s="159">
        <v>0</v>
      </c>
      <c r="R992" s="383">
        <v>0</v>
      </c>
      <c r="S992" s="346"/>
    </row>
    <row r="993" spans="7:19" x14ac:dyDescent="0.25">
      <c r="G993" s="350"/>
      <c r="H993" s="396">
        <v>0</v>
      </c>
      <c r="I993" s="159">
        <v>0</v>
      </c>
      <c r="J993" s="159">
        <v>0</v>
      </c>
      <c r="K993" s="159">
        <v>0</v>
      </c>
      <c r="L993" s="159">
        <v>0</v>
      </c>
      <c r="M993" s="159">
        <v>0</v>
      </c>
      <c r="N993" s="161">
        <v>0.5</v>
      </c>
      <c r="O993" s="159">
        <v>0</v>
      </c>
      <c r="P993" s="159">
        <v>0</v>
      </c>
      <c r="Q993" s="159">
        <v>0</v>
      </c>
      <c r="R993" s="383">
        <v>0</v>
      </c>
      <c r="S993" s="346"/>
    </row>
    <row r="994" spans="7:19" x14ac:dyDescent="0.25">
      <c r="G994" s="347"/>
      <c r="H994" s="396">
        <v>0</v>
      </c>
      <c r="I994" s="159">
        <v>0</v>
      </c>
      <c r="J994" s="159">
        <v>0</v>
      </c>
      <c r="K994" s="159">
        <v>0</v>
      </c>
      <c r="L994" s="159">
        <v>0</v>
      </c>
      <c r="M994" s="159">
        <v>0</v>
      </c>
      <c r="N994" s="159">
        <v>0</v>
      </c>
      <c r="O994" s="161">
        <v>0.5</v>
      </c>
      <c r="P994" s="159">
        <v>0</v>
      </c>
      <c r="Q994" s="159">
        <v>0</v>
      </c>
      <c r="R994" s="383">
        <v>0</v>
      </c>
      <c r="S994" s="346"/>
    </row>
    <row r="995" spans="7:19" x14ac:dyDescent="0.25">
      <c r="G995" s="347"/>
      <c r="H995" s="396">
        <v>0</v>
      </c>
      <c r="I995" s="159">
        <v>0</v>
      </c>
      <c r="J995" s="159">
        <v>0</v>
      </c>
      <c r="K995" s="159">
        <v>0</v>
      </c>
      <c r="L995" s="159">
        <v>0</v>
      </c>
      <c r="M995" s="159">
        <v>0</v>
      </c>
      <c r="N995" s="159">
        <v>0</v>
      </c>
      <c r="O995" s="159">
        <v>0</v>
      </c>
      <c r="P995" s="161">
        <v>0.5</v>
      </c>
      <c r="Q995" s="159">
        <v>0</v>
      </c>
      <c r="R995" s="383">
        <v>0</v>
      </c>
      <c r="S995" s="346"/>
    </row>
    <row r="996" spans="7:19" x14ac:dyDescent="0.25">
      <c r="G996" s="347"/>
      <c r="H996" s="396">
        <v>0</v>
      </c>
      <c r="I996" s="159">
        <v>0</v>
      </c>
      <c r="J996" s="159">
        <v>0</v>
      </c>
      <c r="K996" s="159">
        <v>0</v>
      </c>
      <c r="L996" s="159">
        <v>0</v>
      </c>
      <c r="M996" s="159">
        <v>0</v>
      </c>
      <c r="N996" s="159">
        <v>0</v>
      </c>
      <c r="O996" s="159">
        <v>0</v>
      </c>
      <c r="P996" s="159">
        <v>0</v>
      </c>
      <c r="Q996" s="161">
        <v>0.5</v>
      </c>
      <c r="R996" s="383">
        <v>0</v>
      </c>
      <c r="S996" s="346"/>
    </row>
    <row r="997" spans="7:19" x14ac:dyDescent="0.25">
      <c r="G997" s="347"/>
      <c r="H997" s="397">
        <v>0</v>
      </c>
      <c r="I997" s="398">
        <v>0</v>
      </c>
      <c r="J997" s="398">
        <v>0</v>
      </c>
      <c r="K997" s="398">
        <v>0</v>
      </c>
      <c r="L997" s="398">
        <v>0</v>
      </c>
      <c r="M997" s="398">
        <v>0</v>
      </c>
      <c r="N997" s="398">
        <v>0</v>
      </c>
      <c r="O997" s="398">
        <v>0</v>
      </c>
      <c r="P997" s="398">
        <v>0</v>
      </c>
      <c r="Q997" s="398">
        <v>0</v>
      </c>
      <c r="R997" s="412">
        <v>0.5</v>
      </c>
      <c r="S997" s="346"/>
    </row>
    <row r="998" spans="7:19" x14ac:dyDescent="0.25">
      <c r="G998" s="347"/>
      <c r="H998" s="158"/>
      <c r="I998" s="158"/>
      <c r="J998" s="158"/>
      <c r="K998" s="158"/>
      <c r="L998" s="158"/>
      <c r="M998" s="158"/>
      <c r="N998" s="158"/>
      <c r="O998" s="158"/>
      <c r="P998" s="158"/>
      <c r="Q998" s="158"/>
      <c r="R998" s="158"/>
      <c r="S998" s="346"/>
    </row>
    <row r="999" spans="7:19" x14ac:dyDescent="0.25">
      <c r="G999" s="347"/>
      <c r="H999" s="158"/>
      <c r="I999" s="158"/>
      <c r="J999" s="158"/>
      <c r="K999" s="158"/>
      <c r="L999" s="158"/>
      <c r="M999" s="158"/>
      <c r="N999" s="158"/>
      <c r="O999" s="158"/>
      <c r="P999" s="158"/>
      <c r="Q999" s="158"/>
      <c r="R999" s="158"/>
      <c r="S999" s="346"/>
    </row>
    <row r="1000" spans="7:19" x14ac:dyDescent="0.25">
      <c r="G1000" s="347"/>
      <c r="H1000" s="411">
        <f t="array" ref="H1000:R1010">H859:R869-H987:R997</f>
        <v>0.5</v>
      </c>
      <c r="I1000" s="390">
        <v>0</v>
      </c>
      <c r="J1000" s="390">
        <v>0</v>
      </c>
      <c r="K1000" s="390">
        <v>0</v>
      </c>
      <c r="L1000" s="390">
        <v>0</v>
      </c>
      <c r="M1000" s="390">
        <v>0</v>
      </c>
      <c r="N1000" s="390">
        <v>0</v>
      </c>
      <c r="O1000" s="390">
        <v>0</v>
      </c>
      <c r="P1000" s="390">
        <v>0</v>
      </c>
      <c r="Q1000" s="390">
        <v>0</v>
      </c>
      <c r="R1000" s="391">
        <v>0</v>
      </c>
      <c r="S1000" s="346"/>
    </row>
    <row r="1001" spans="7:19" ht="15.75" x14ac:dyDescent="0.3">
      <c r="G1001" s="447" t="s">
        <v>248</v>
      </c>
      <c r="H1001" s="396">
        <v>0</v>
      </c>
      <c r="I1001" s="161">
        <v>0.5</v>
      </c>
      <c r="J1001" s="159">
        <v>0</v>
      </c>
      <c r="K1001" s="159">
        <v>0</v>
      </c>
      <c r="L1001" s="159">
        <v>0</v>
      </c>
      <c r="M1001" s="159">
        <v>0</v>
      </c>
      <c r="N1001" s="159">
        <v>0</v>
      </c>
      <c r="O1001" s="159">
        <v>0</v>
      </c>
      <c r="P1001" s="159">
        <v>0</v>
      </c>
      <c r="Q1001" s="159">
        <v>0</v>
      </c>
      <c r="R1001" s="383">
        <v>0</v>
      </c>
      <c r="S1001" s="346"/>
    </row>
    <row r="1002" spans="7:19" x14ac:dyDescent="0.25">
      <c r="G1002" s="347"/>
      <c r="H1002" s="396">
        <v>0</v>
      </c>
      <c r="I1002" s="159">
        <v>0</v>
      </c>
      <c r="J1002" s="161">
        <v>0.5</v>
      </c>
      <c r="K1002" s="159">
        <v>0</v>
      </c>
      <c r="L1002" s="159">
        <v>0</v>
      </c>
      <c r="M1002" s="159">
        <v>0</v>
      </c>
      <c r="N1002" s="159">
        <v>0</v>
      </c>
      <c r="O1002" s="159">
        <v>0</v>
      </c>
      <c r="P1002" s="159">
        <v>0</v>
      </c>
      <c r="Q1002" s="159">
        <v>0</v>
      </c>
      <c r="R1002" s="383">
        <v>0</v>
      </c>
      <c r="S1002" s="346"/>
    </row>
    <row r="1003" spans="7:19" x14ac:dyDescent="0.25">
      <c r="G1003" s="347"/>
      <c r="H1003" s="396">
        <v>0</v>
      </c>
      <c r="I1003" s="159">
        <v>0</v>
      </c>
      <c r="J1003" s="159">
        <v>0</v>
      </c>
      <c r="K1003" s="161">
        <v>0.5</v>
      </c>
      <c r="L1003" s="159">
        <v>0</v>
      </c>
      <c r="M1003" s="159">
        <v>0</v>
      </c>
      <c r="N1003" s="159">
        <v>0</v>
      </c>
      <c r="O1003" s="159">
        <v>0</v>
      </c>
      <c r="P1003" s="159">
        <v>0</v>
      </c>
      <c r="Q1003" s="159">
        <v>0</v>
      </c>
      <c r="R1003" s="383">
        <v>0</v>
      </c>
      <c r="S1003" s="346"/>
    </row>
    <row r="1004" spans="7:19" x14ac:dyDescent="0.25">
      <c r="G1004" s="347"/>
      <c r="H1004" s="396">
        <v>0</v>
      </c>
      <c r="I1004" s="159">
        <v>0</v>
      </c>
      <c r="J1004" s="159">
        <v>0</v>
      </c>
      <c r="K1004" s="159">
        <v>0</v>
      </c>
      <c r="L1004" s="161">
        <v>0.5</v>
      </c>
      <c r="M1004" s="159">
        <v>0</v>
      </c>
      <c r="N1004" s="159">
        <v>0</v>
      </c>
      <c r="O1004" s="159">
        <v>0</v>
      </c>
      <c r="P1004" s="159">
        <v>0</v>
      </c>
      <c r="Q1004" s="159">
        <v>0</v>
      </c>
      <c r="R1004" s="383">
        <v>0</v>
      </c>
      <c r="S1004" s="346"/>
    </row>
    <row r="1005" spans="7:19" x14ac:dyDescent="0.25">
      <c r="G1005" s="347"/>
      <c r="H1005" s="396">
        <v>0</v>
      </c>
      <c r="I1005" s="159">
        <v>0</v>
      </c>
      <c r="J1005" s="159">
        <v>0</v>
      </c>
      <c r="K1005" s="159">
        <v>0</v>
      </c>
      <c r="L1005" s="159">
        <v>0</v>
      </c>
      <c r="M1005" s="161">
        <v>0.5</v>
      </c>
      <c r="N1005" s="159">
        <v>0</v>
      </c>
      <c r="O1005" s="159">
        <v>0</v>
      </c>
      <c r="P1005" s="159">
        <v>0</v>
      </c>
      <c r="Q1005" s="159">
        <v>0</v>
      </c>
      <c r="R1005" s="383">
        <v>0</v>
      </c>
      <c r="S1005" s="346"/>
    </row>
    <row r="1006" spans="7:19" x14ac:dyDescent="0.25">
      <c r="G1006" s="347"/>
      <c r="H1006" s="396">
        <v>0</v>
      </c>
      <c r="I1006" s="159">
        <v>0</v>
      </c>
      <c r="J1006" s="159">
        <v>0</v>
      </c>
      <c r="K1006" s="159">
        <v>0</v>
      </c>
      <c r="L1006" s="159">
        <v>0</v>
      </c>
      <c r="M1006" s="159">
        <v>0</v>
      </c>
      <c r="N1006" s="161">
        <v>0.5</v>
      </c>
      <c r="O1006" s="159">
        <v>0</v>
      </c>
      <c r="P1006" s="159">
        <v>0</v>
      </c>
      <c r="Q1006" s="159">
        <v>0</v>
      </c>
      <c r="R1006" s="383">
        <v>0</v>
      </c>
      <c r="S1006" s="346"/>
    </row>
    <row r="1007" spans="7:19" x14ac:dyDescent="0.25">
      <c r="G1007" s="347"/>
      <c r="H1007" s="396">
        <v>0</v>
      </c>
      <c r="I1007" s="159">
        <v>0</v>
      </c>
      <c r="J1007" s="159">
        <v>0</v>
      </c>
      <c r="K1007" s="159">
        <v>0</v>
      </c>
      <c r="L1007" s="159">
        <v>0</v>
      </c>
      <c r="M1007" s="159">
        <v>0</v>
      </c>
      <c r="N1007" s="159">
        <v>0</v>
      </c>
      <c r="O1007" s="161">
        <v>0.5</v>
      </c>
      <c r="P1007" s="159">
        <v>0</v>
      </c>
      <c r="Q1007" s="159">
        <v>0</v>
      </c>
      <c r="R1007" s="383">
        <v>0</v>
      </c>
      <c r="S1007" s="346"/>
    </row>
    <row r="1008" spans="7:19" x14ac:dyDescent="0.25">
      <c r="G1008" s="347"/>
      <c r="H1008" s="396">
        <v>0</v>
      </c>
      <c r="I1008" s="159">
        <v>0</v>
      </c>
      <c r="J1008" s="159">
        <v>0</v>
      </c>
      <c r="K1008" s="159">
        <v>0</v>
      </c>
      <c r="L1008" s="159">
        <v>0</v>
      </c>
      <c r="M1008" s="159">
        <v>0</v>
      </c>
      <c r="N1008" s="159">
        <v>0</v>
      </c>
      <c r="O1008" s="159">
        <v>0</v>
      </c>
      <c r="P1008" s="161">
        <v>0.5</v>
      </c>
      <c r="Q1008" s="159">
        <v>0</v>
      </c>
      <c r="R1008" s="383">
        <v>0</v>
      </c>
      <c r="S1008" s="346"/>
    </row>
    <row r="1009" spans="7:19" x14ac:dyDescent="0.25">
      <c r="G1009" s="347"/>
      <c r="H1009" s="396">
        <v>0</v>
      </c>
      <c r="I1009" s="159">
        <v>0</v>
      </c>
      <c r="J1009" s="159">
        <v>0</v>
      </c>
      <c r="K1009" s="159">
        <v>0</v>
      </c>
      <c r="L1009" s="159">
        <v>0</v>
      </c>
      <c r="M1009" s="159">
        <v>0</v>
      </c>
      <c r="N1009" s="159">
        <v>0</v>
      </c>
      <c r="O1009" s="159">
        <v>0</v>
      </c>
      <c r="P1009" s="159">
        <v>0</v>
      </c>
      <c r="Q1009" s="161">
        <v>0.5</v>
      </c>
      <c r="R1009" s="383">
        <v>0</v>
      </c>
      <c r="S1009" s="346"/>
    </row>
    <row r="1010" spans="7:19" x14ac:dyDescent="0.25">
      <c r="G1010" s="347"/>
      <c r="H1010" s="397">
        <v>0</v>
      </c>
      <c r="I1010" s="398">
        <v>0</v>
      </c>
      <c r="J1010" s="398">
        <v>0</v>
      </c>
      <c r="K1010" s="398">
        <v>0</v>
      </c>
      <c r="L1010" s="398">
        <v>0</v>
      </c>
      <c r="M1010" s="398">
        <v>0</v>
      </c>
      <c r="N1010" s="398">
        <v>0</v>
      </c>
      <c r="O1010" s="398">
        <v>0</v>
      </c>
      <c r="P1010" s="398">
        <v>0</v>
      </c>
      <c r="Q1010" s="398">
        <v>0</v>
      </c>
      <c r="R1010" s="412">
        <v>0.5</v>
      </c>
      <c r="S1010" s="346"/>
    </row>
    <row r="1011" spans="7:19" x14ac:dyDescent="0.25">
      <c r="G1011" s="347"/>
      <c r="H1011" s="158"/>
      <c r="I1011" s="158"/>
      <c r="J1011" s="158"/>
      <c r="K1011" s="158"/>
      <c r="L1011" s="158"/>
      <c r="M1011" s="158"/>
      <c r="N1011" s="158"/>
      <c r="O1011" s="158"/>
      <c r="P1011" s="158"/>
      <c r="Q1011" s="158"/>
      <c r="R1011" s="158"/>
      <c r="S1011" s="346"/>
    </row>
    <row r="1012" spans="7:19" x14ac:dyDescent="0.25">
      <c r="G1012" s="347"/>
      <c r="H1012" s="158"/>
      <c r="I1012" s="158"/>
      <c r="J1012" s="158"/>
      <c r="K1012" s="158"/>
      <c r="L1012" s="158"/>
      <c r="M1012" s="158"/>
      <c r="N1012" s="158"/>
      <c r="O1012" s="158"/>
      <c r="P1012" s="158"/>
      <c r="Q1012" s="158"/>
      <c r="R1012" s="158"/>
      <c r="S1012" s="346"/>
    </row>
    <row r="1013" spans="7:19" x14ac:dyDescent="0.25">
      <c r="G1013" s="347"/>
      <c r="H1013" s="404">
        <f t="array" ref="H1013:H1023">+MMULT(H1000:R1010,N833:N843)</f>
        <v>5.0598645475012846E-3</v>
      </c>
      <c r="I1013" s="158"/>
      <c r="J1013" s="158"/>
      <c r="K1013" s="404">
        <f t="array" ref="K1013:K1023">+MMULT(H833:H843,Q834)</f>
        <v>-339.29610096713299</v>
      </c>
      <c r="L1013" s="158"/>
      <c r="M1013" s="158"/>
      <c r="N1013" s="419">
        <f t="array" ref="N1013:N1023">+MMULT(H809:O819,K977:K984)</f>
        <v>336.43870264838631</v>
      </c>
      <c r="O1013" s="158"/>
      <c r="P1013" s="158"/>
      <c r="Q1013" s="158"/>
      <c r="R1013" s="158"/>
      <c r="S1013" s="346"/>
    </row>
    <row r="1014" spans="7:19" ht="15.75" x14ac:dyDescent="0.3">
      <c r="G1014" s="447" t="s">
        <v>249</v>
      </c>
      <c r="H1014" s="405">
        <v>3.5734126021669554E-3</v>
      </c>
      <c r="I1014" s="158"/>
      <c r="J1014" s="449" t="s">
        <v>239</v>
      </c>
      <c r="K1014" s="405">
        <v>0</v>
      </c>
      <c r="L1014" s="158"/>
      <c r="M1014" s="449" t="s">
        <v>250</v>
      </c>
      <c r="N1014" s="420">
        <v>-1.1823937675324032</v>
      </c>
      <c r="O1014" s="158"/>
      <c r="P1014" s="158"/>
      <c r="Q1014" s="158"/>
      <c r="R1014" s="158"/>
      <c r="S1014" s="346"/>
    </row>
    <row r="1015" spans="7:19" x14ac:dyDescent="0.25">
      <c r="G1015" s="347"/>
      <c r="H1015" s="405">
        <v>1.4926777224550584E-3</v>
      </c>
      <c r="I1015" s="158"/>
      <c r="J1015" s="158"/>
      <c r="K1015" s="405">
        <v>0</v>
      </c>
      <c r="L1015" s="158"/>
      <c r="M1015" s="158"/>
      <c r="N1015" s="420">
        <v>-0.23385951445754927</v>
      </c>
      <c r="O1015" s="158"/>
      <c r="P1015" s="158"/>
      <c r="Q1015" s="158"/>
      <c r="R1015" s="158"/>
      <c r="S1015" s="346"/>
    </row>
    <row r="1016" spans="7:19" x14ac:dyDescent="0.25">
      <c r="G1016" s="347"/>
      <c r="H1016" s="405">
        <v>5.4177543653891047E-4</v>
      </c>
      <c r="I1016" s="158"/>
      <c r="J1016" s="158"/>
      <c r="K1016" s="405">
        <v>0</v>
      </c>
      <c r="L1016" s="158"/>
      <c r="M1016" s="158"/>
      <c r="N1016" s="420">
        <v>-0.36899534474798656</v>
      </c>
      <c r="O1016" s="158"/>
      <c r="P1016" s="158"/>
      <c r="Q1016" s="158"/>
      <c r="R1016" s="158"/>
      <c r="S1016" s="346"/>
    </row>
    <row r="1017" spans="7:19" x14ac:dyDescent="0.25">
      <c r="G1017" s="347"/>
      <c r="H1017" s="405">
        <v>4.3272359751754899E-4</v>
      </c>
      <c r="I1017" s="158"/>
      <c r="J1017" s="158"/>
      <c r="K1017" s="405">
        <v>0</v>
      </c>
      <c r="L1017" s="158"/>
      <c r="M1017" s="158"/>
      <c r="N1017" s="420">
        <v>0.5833671657514401</v>
      </c>
      <c r="O1017" s="158"/>
      <c r="P1017" s="158"/>
      <c r="Q1017" s="158"/>
      <c r="R1017" s="158"/>
      <c r="S1017" s="346"/>
    </row>
    <row r="1018" spans="7:19" x14ac:dyDescent="0.25">
      <c r="G1018" s="347"/>
      <c r="H1018" s="405">
        <v>2.9166699801460292E-4</v>
      </c>
      <c r="I1018" s="158"/>
      <c r="J1018" s="158"/>
      <c r="K1018" s="405">
        <v>0</v>
      </c>
      <c r="L1018" s="158"/>
      <c r="M1018" s="158"/>
      <c r="N1018" s="420">
        <v>-0.23708786552049332</v>
      </c>
      <c r="O1018" s="158"/>
      <c r="P1018" s="158"/>
      <c r="Q1018" s="158"/>
      <c r="R1018" s="158"/>
      <c r="S1018" s="346"/>
    </row>
    <row r="1019" spans="7:19" x14ac:dyDescent="0.25">
      <c r="G1019" s="347"/>
      <c r="H1019" s="405">
        <v>1.0097758955159592E-4</v>
      </c>
      <c r="I1019" s="158"/>
      <c r="J1019" s="158"/>
      <c r="K1019" s="405">
        <v>0</v>
      </c>
      <c r="L1019" s="158"/>
      <c r="M1019" s="158"/>
      <c r="N1019" s="420">
        <v>5.1086809947889833E-2</v>
      </c>
      <c r="O1019" s="158"/>
      <c r="P1019" s="158"/>
      <c r="Q1019" s="158"/>
      <c r="R1019" s="158"/>
      <c r="S1019" s="346"/>
    </row>
    <row r="1020" spans="7:19" x14ac:dyDescent="0.25">
      <c r="G1020" s="347"/>
      <c r="H1020" s="405">
        <v>4.8244566282027536E-4</v>
      </c>
      <c r="I1020" s="158"/>
      <c r="J1020" s="158"/>
      <c r="K1020" s="405">
        <v>0</v>
      </c>
      <c r="L1020" s="158"/>
      <c r="M1020" s="158"/>
      <c r="N1020" s="420">
        <v>0.76149316386664623</v>
      </c>
      <c r="O1020" s="158"/>
      <c r="P1020" s="158"/>
      <c r="Q1020" s="158"/>
      <c r="R1020" s="158"/>
      <c r="S1020" s="346"/>
    </row>
    <row r="1021" spans="7:19" x14ac:dyDescent="0.25">
      <c r="G1021" s="347"/>
      <c r="H1021" s="405">
        <v>2.1700634981267422E-4</v>
      </c>
      <c r="I1021" s="158"/>
      <c r="J1021" s="158"/>
      <c r="K1021" s="405">
        <v>0</v>
      </c>
      <c r="L1021" s="158"/>
      <c r="M1021" s="158"/>
      <c r="N1021" s="420">
        <v>-1.9487693454095734E-2</v>
      </c>
      <c r="O1021" s="158"/>
      <c r="P1021" s="158"/>
      <c r="Q1021" s="158"/>
      <c r="R1021" s="158"/>
      <c r="S1021" s="346"/>
    </row>
    <row r="1022" spans="7:19" x14ac:dyDescent="0.25">
      <c r="G1022" s="347"/>
      <c r="H1022" s="405">
        <v>2.7651955495034209E-3</v>
      </c>
      <c r="I1022" s="158"/>
      <c r="J1022" s="158"/>
      <c r="K1022" s="405">
        <v>0</v>
      </c>
      <c r="L1022" s="158"/>
      <c r="M1022" s="158"/>
      <c r="N1022" s="420">
        <v>-0.57549210829404274</v>
      </c>
      <c r="O1022" s="158"/>
      <c r="P1022" s="158"/>
      <c r="Q1022" s="158"/>
      <c r="R1022" s="158"/>
      <c r="S1022" s="346"/>
    </row>
    <row r="1023" spans="7:19" x14ac:dyDescent="0.25">
      <c r="G1023" s="347"/>
      <c r="H1023" s="24">
        <v>5.100905615333262E-3</v>
      </c>
      <c r="I1023" s="158"/>
      <c r="J1023" s="158"/>
      <c r="K1023" s="24">
        <v>-339.29610096713299</v>
      </c>
      <c r="L1023" s="158"/>
      <c r="M1023" s="158"/>
      <c r="N1023" s="75">
        <v>335.81231329569385</v>
      </c>
      <c r="O1023" s="158"/>
      <c r="P1023" s="158"/>
      <c r="Q1023" s="158"/>
      <c r="R1023" s="158"/>
      <c r="S1023" s="346"/>
    </row>
    <row r="1024" spans="7:19" x14ac:dyDescent="0.25">
      <c r="G1024" s="347"/>
      <c r="H1024" s="158"/>
      <c r="I1024" s="158"/>
      <c r="J1024" s="158"/>
      <c r="K1024" s="158"/>
      <c r="L1024" s="158"/>
      <c r="M1024" s="158"/>
      <c r="N1024" s="158"/>
      <c r="O1024" s="158"/>
      <c r="P1024" s="158"/>
      <c r="Q1024" s="158"/>
      <c r="R1024" s="158"/>
      <c r="S1024" s="346"/>
    </row>
    <row r="1025" spans="7:19" x14ac:dyDescent="0.25">
      <c r="G1025" s="347"/>
      <c r="H1025" s="158"/>
      <c r="I1025" s="158"/>
      <c r="J1025" s="158"/>
      <c r="K1025" s="158"/>
      <c r="L1025" s="158"/>
      <c r="M1025" s="158"/>
      <c r="N1025" s="158"/>
      <c r="O1025" s="158"/>
      <c r="P1025" s="158"/>
      <c r="Q1025" s="158"/>
      <c r="R1025" s="158"/>
      <c r="S1025" s="346"/>
    </row>
    <row r="1026" spans="7:19" x14ac:dyDescent="0.25">
      <c r="G1026" s="347"/>
      <c r="H1026" s="419">
        <f t="array" ref="H1026:H1036">N1013:N1023+K1013:K1023</f>
        <v>-2.8573983187466752</v>
      </c>
      <c r="I1026" s="158"/>
      <c r="J1026" s="158"/>
      <c r="K1026" s="158"/>
      <c r="L1026" s="158"/>
      <c r="M1026" s="158"/>
      <c r="N1026" s="158"/>
      <c r="O1026" s="158"/>
      <c r="P1026" s="158"/>
      <c r="Q1026" s="158"/>
      <c r="R1026" s="158"/>
      <c r="S1026" s="346"/>
    </row>
    <row r="1027" spans="7:19" ht="15.75" x14ac:dyDescent="0.3">
      <c r="G1027" s="447" t="s">
        <v>251</v>
      </c>
      <c r="H1027" s="420">
        <v>-1.1823937675324032</v>
      </c>
      <c r="I1027" s="158"/>
      <c r="J1027" s="158"/>
      <c r="K1027" s="158"/>
      <c r="L1027" s="158"/>
      <c r="M1027" s="158"/>
      <c r="N1027" s="158"/>
      <c r="O1027" s="158"/>
      <c r="P1027" s="158"/>
      <c r="Q1027" s="158"/>
      <c r="R1027" s="158"/>
      <c r="S1027" s="346"/>
    </row>
    <row r="1028" spans="7:19" x14ac:dyDescent="0.25">
      <c r="G1028" s="347"/>
      <c r="H1028" s="420">
        <v>-0.23385951445754927</v>
      </c>
      <c r="I1028" s="158"/>
      <c r="J1028" s="158"/>
      <c r="K1028" s="158"/>
      <c r="L1028" s="158"/>
      <c r="M1028" s="158"/>
      <c r="N1028" s="158"/>
      <c r="O1028" s="158"/>
      <c r="P1028" s="158"/>
      <c r="Q1028" s="158"/>
      <c r="R1028" s="158"/>
      <c r="S1028" s="346"/>
    </row>
    <row r="1029" spans="7:19" x14ac:dyDescent="0.25">
      <c r="G1029" s="347"/>
      <c r="H1029" s="420">
        <v>-0.36899534474798656</v>
      </c>
      <c r="I1029" s="158"/>
      <c r="J1029" s="158"/>
      <c r="K1029" s="158"/>
      <c r="L1029" s="158"/>
      <c r="M1029" s="158"/>
      <c r="N1029" s="158"/>
      <c r="O1029" s="158"/>
      <c r="P1029" s="158"/>
      <c r="Q1029" s="158"/>
      <c r="R1029" s="158"/>
      <c r="S1029" s="346"/>
    </row>
    <row r="1030" spans="7:19" x14ac:dyDescent="0.25">
      <c r="G1030" s="347"/>
      <c r="H1030" s="420">
        <v>0.5833671657514401</v>
      </c>
      <c r="I1030" s="158"/>
      <c r="J1030" s="158"/>
      <c r="K1030" s="158"/>
      <c r="L1030" s="158"/>
      <c r="M1030" s="158"/>
      <c r="N1030" s="158"/>
      <c r="O1030" s="158"/>
      <c r="P1030" s="158"/>
      <c r="Q1030" s="158"/>
      <c r="R1030" s="158"/>
      <c r="S1030" s="346"/>
    </row>
    <row r="1031" spans="7:19" x14ac:dyDescent="0.25">
      <c r="G1031" s="347"/>
      <c r="H1031" s="420">
        <v>-0.23708786552049332</v>
      </c>
      <c r="I1031" s="158"/>
      <c r="J1031" s="158"/>
      <c r="K1031" s="158"/>
      <c r="L1031" s="158"/>
      <c r="M1031" s="158"/>
      <c r="N1031" s="158"/>
      <c r="O1031" s="158"/>
      <c r="P1031" s="158"/>
      <c r="Q1031" s="158"/>
      <c r="R1031" s="158"/>
      <c r="S1031" s="346"/>
    </row>
    <row r="1032" spans="7:19" x14ac:dyDescent="0.25">
      <c r="G1032" s="347"/>
      <c r="H1032" s="420">
        <v>5.1086809947889833E-2</v>
      </c>
      <c r="I1032" s="158"/>
      <c r="J1032" s="158"/>
      <c r="K1032" s="158"/>
      <c r="L1032" s="158"/>
      <c r="M1032" s="158"/>
      <c r="N1032" s="158"/>
      <c r="O1032" s="158"/>
      <c r="P1032" s="158"/>
      <c r="Q1032" s="158"/>
      <c r="R1032" s="158"/>
      <c r="S1032" s="346"/>
    </row>
    <row r="1033" spans="7:19" x14ac:dyDescent="0.25">
      <c r="G1033" s="347"/>
      <c r="H1033" s="420">
        <v>0.76149316386664623</v>
      </c>
      <c r="I1033" s="158"/>
      <c r="J1033" s="158"/>
      <c r="K1033" s="158"/>
      <c r="L1033" s="158"/>
      <c r="M1033" s="158"/>
      <c r="N1033" s="158"/>
      <c r="O1033" s="158"/>
      <c r="P1033" s="158"/>
      <c r="Q1033" s="158"/>
      <c r="R1033" s="158"/>
      <c r="S1033" s="346"/>
    </row>
    <row r="1034" spans="7:19" x14ac:dyDescent="0.25">
      <c r="G1034" s="347"/>
      <c r="H1034" s="420">
        <v>-1.9487693454095734E-2</v>
      </c>
      <c r="I1034" s="158"/>
      <c r="J1034" s="158"/>
      <c r="K1034" s="158"/>
      <c r="L1034" s="158"/>
      <c r="M1034" s="158"/>
      <c r="N1034" s="158"/>
      <c r="O1034" s="158"/>
      <c r="P1034" s="158"/>
      <c r="Q1034" s="158"/>
      <c r="R1034" s="158"/>
      <c r="S1034" s="346"/>
    </row>
    <row r="1035" spans="7:19" x14ac:dyDescent="0.25">
      <c r="G1035" s="347"/>
      <c r="H1035" s="420">
        <v>-0.57549210829404274</v>
      </c>
      <c r="I1035" s="158"/>
      <c r="J1035" s="158"/>
      <c r="K1035" s="158"/>
      <c r="L1035" s="158"/>
      <c r="M1035" s="158"/>
      <c r="N1035" s="158"/>
      <c r="O1035" s="158"/>
      <c r="P1035" s="158"/>
      <c r="Q1035" s="158"/>
      <c r="R1035" s="158"/>
      <c r="S1035" s="346"/>
    </row>
    <row r="1036" spans="7:19" x14ac:dyDescent="0.25">
      <c r="G1036" s="347"/>
      <c r="H1036" s="75">
        <v>-3.4837876714391314</v>
      </c>
      <c r="I1036" s="158"/>
      <c r="J1036" s="158"/>
      <c r="K1036" s="158"/>
      <c r="L1036" s="158"/>
      <c r="M1036" s="158"/>
      <c r="N1036" s="158"/>
      <c r="O1036" s="158"/>
      <c r="P1036" s="158"/>
      <c r="Q1036" s="158"/>
      <c r="R1036" s="158"/>
      <c r="S1036" s="346"/>
    </row>
    <row r="1037" spans="7:19" x14ac:dyDescent="0.25">
      <c r="G1037" s="347"/>
      <c r="H1037" s="158"/>
      <c r="I1037" s="158"/>
      <c r="J1037" s="158"/>
      <c r="K1037" s="158"/>
      <c r="L1037" s="158"/>
      <c r="M1037" s="158"/>
      <c r="N1037" s="158"/>
      <c r="O1037" s="158"/>
      <c r="P1037" s="158"/>
      <c r="Q1037" s="158"/>
      <c r="R1037" s="158"/>
      <c r="S1037" s="346"/>
    </row>
    <row r="1038" spans="7:19" ht="15.75" thickBot="1" x14ac:dyDescent="0.3">
      <c r="G1038" s="347"/>
      <c r="H1038" s="158"/>
      <c r="I1038" s="158"/>
      <c r="J1038" s="158"/>
      <c r="K1038" s="158"/>
      <c r="L1038" s="158"/>
      <c r="M1038" s="158"/>
      <c r="N1038" s="158"/>
      <c r="O1038" s="158"/>
      <c r="P1038" s="158"/>
      <c r="Q1038" s="158"/>
      <c r="R1038" s="158"/>
      <c r="S1038" s="346"/>
    </row>
    <row r="1039" spans="7:19" ht="15.75" x14ac:dyDescent="0.3">
      <c r="G1039" s="347"/>
      <c r="H1039" s="419">
        <f t="array" ref="H1039:H1049">+MMULT(H898:R908,H1026:H1036)</f>
        <v>-5.0513857749665929E-3</v>
      </c>
      <c r="I1039" s="158"/>
      <c r="J1039" s="428" t="s">
        <v>253</v>
      </c>
      <c r="K1039" s="429">
        <f t="array" ref="K1039:K1049">H1013:H1023-H1039:H1049</f>
        <v>1.0111250322467877E-2</v>
      </c>
      <c r="L1039" s="158"/>
      <c r="M1039" s="158"/>
      <c r="N1039" s="158"/>
      <c r="O1039" s="158"/>
      <c r="P1039" s="158"/>
      <c r="Q1039" s="158"/>
      <c r="R1039" s="158"/>
      <c r="S1039" s="346"/>
    </row>
    <row r="1040" spans="7:19" ht="15.75" x14ac:dyDescent="0.3">
      <c r="G1040" s="447" t="s">
        <v>252</v>
      </c>
      <c r="H1040" s="420">
        <v>-3.5649338296323539E-3</v>
      </c>
      <c r="I1040" s="158"/>
      <c r="J1040" s="430" t="s">
        <v>254</v>
      </c>
      <c r="K1040" s="431">
        <v>7.1383464317993093E-3</v>
      </c>
      <c r="L1040" s="158"/>
      <c r="M1040" s="158"/>
      <c r="N1040" s="158"/>
      <c r="O1040" s="158"/>
      <c r="P1040" s="158"/>
      <c r="Q1040" s="158"/>
      <c r="R1040" s="158"/>
      <c r="S1040" s="346"/>
    </row>
    <row r="1041" spans="7:19" ht="15.75" x14ac:dyDescent="0.3">
      <c r="G1041" s="347"/>
      <c r="H1041" s="420">
        <v>-1.4101879643884777E-3</v>
      </c>
      <c r="I1041" s="158"/>
      <c r="J1041" s="430" t="s">
        <v>255</v>
      </c>
      <c r="K1041" s="431">
        <v>2.9028656868435362E-3</v>
      </c>
      <c r="L1041" s="158"/>
      <c r="M1041" s="158"/>
      <c r="N1041" s="158"/>
      <c r="O1041" s="158"/>
      <c r="P1041" s="158"/>
      <c r="Q1041" s="158"/>
      <c r="R1041" s="158"/>
      <c r="S1041" s="346"/>
    </row>
    <row r="1042" spans="7:19" ht="15.75" x14ac:dyDescent="0.3">
      <c r="G1042" s="347"/>
      <c r="H1042" s="420">
        <v>-4.5928567847237375E-4</v>
      </c>
      <c r="I1042" s="158"/>
      <c r="J1042" s="430" t="s">
        <v>256</v>
      </c>
      <c r="K1042" s="431">
        <v>1.0010611150112843E-3</v>
      </c>
      <c r="L1042" s="158"/>
      <c r="M1042" s="158"/>
      <c r="N1042" s="158"/>
      <c r="O1042" s="158"/>
      <c r="P1042" s="158"/>
      <c r="Q1042" s="158"/>
      <c r="R1042" s="158"/>
      <c r="S1042" s="346"/>
    </row>
    <row r="1043" spans="7:19" ht="15.75" x14ac:dyDescent="0.3">
      <c r="G1043" s="347"/>
      <c r="H1043" s="420">
        <v>1.3806605506192584E-3</v>
      </c>
      <c r="I1043" s="158"/>
      <c r="J1043" s="430" t="s">
        <v>257</v>
      </c>
      <c r="K1043" s="431">
        <v>-9.4793695310170945E-4</v>
      </c>
      <c r="L1043" s="158"/>
      <c r="M1043" s="158"/>
      <c r="N1043" s="158"/>
      <c r="O1043" s="158"/>
      <c r="P1043" s="158"/>
      <c r="Q1043" s="158"/>
      <c r="R1043" s="158"/>
      <c r="S1043" s="346"/>
    </row>
    <row r="1044" spans="7:19" ht="15.75" x14ac:dyDescent="0.3">
      <c r="G1044" s="347"/>
      <c r="H1044" s="420">
        <v>-2.7583241768245486E-4</v>
      </c>
      <c r="I1044" s="158"/>
      <c r="J1044" s="430" t="s">
        <v>258</v>
      </c>
      <c r="K1044" s="431">
        <v>5.6749941569705779E-4</v>
      </c>
      <c r="L1044" s="158"/>
      <c r="M1044" s="158"/>
      <c r="N1044" s="158"/>
      <c r="O1044" s="158"/>
      <c r="P1044" s="158"/>
      <c r="Q1044" s="158"/>
      <c r="R1044" s="158"/>
      <c r="S1044" s="346"/>
    </row>
    <row r="1045" spans="7:19" ht="15.75" x14ac:dyDescent="0.3">
      <c r="G1045" s="347"/>
      <c r="H1045" s="420">
        <v>3.1876734898663356E-4</v>
      </c>
      <c r="I1045" s="158"/>
      <c r="J1045" s="430" t="s">
        <v>259</v>
      </c>
      <c r="K1045" s="431">
        <v>-2.1778975943503764E-4</v>
      </c>
      <c r="L1045" s="158"/>
      <c r="M1045" s="158"/>
      <c r="N1045" s="158"/>
      <c r="O1045" s="158"/>
      <c r="P1045" s="158"/>
      <c r="Q1045" s="158"/>
      <c r="R1045" s="158"/>
      <c r="S1045" s="346"/>
    </row>
    <row r="1046" spans="7:19" ht="15.75" x14ac:dyDescent="0.3">
      <c r="G1046" s="347"/>
      <c r="H1046" s="420">
        <v>1.4631715687926437E-3</v>
      </c>
      <c r="I1046" s="158"/>
      <c r="J1046" s="430" t="s">
        <v>260</v>
      </c>
      <c r="K1046" s="431">
        <v>-9.8072590597236831E-4</v>
      </c>
      <c r="L1046" s="158"/>
      <c r="M1046" s="158"/>
      <c r="N1046" s="158"/>
      <c r="O1046" s="158"/>
      <c r="P1046" s="158"/>
      <c r="Q1046" s="158"/>
      <c r="R1046" s="158"/>
      <c r="S1046" s="346"/>
    </row>
    <row r="1047" spans="7:19" ht="15.75" x14ac:dyDescent="0.3">
      <c r="G1047" s="347"/>
      <c r="H1047" s="420">
        <v>-2.9101733534399419E-4</v>
      </c>
      <c r="I1047" s="158"/>
      <c r="J1047" s="430" t="s">
        <v>261</v>
      </c>
      <c r="K1047" s="431">
        <v>5.080236851566684E-4</v>
      </c>
      <c r="L1047" s="158"/>
      <c r="M1047" s="158"/>
      <c r="N1047" s="158"/>
      <c r="O1047" s="158"/>
      <c r="P1047" s="158"/>
      <c r="Q1047" s="158"/>
      <c r="R1047" s="158"/>
      <c r="S1047" s="346"/>
    </row>
    <row r="1048" spans="7:19" ht="15.75" x14ac:dyDescent="0.3">
      <c r="G1048" s="347"/>
      <c r="H1048" s="420">
        <v>-2.75783974170487E-3</v>
      </c>
      <c r="I1048" s="158"/>
      <c r="J1048" s="430" t="s">
        <v>262</v>
      </c>
      <c r="K1048" s="431">
        <v>5.5230352912082909E-3</v>
      </c>
      <c r="L1048" s="158"/>
      <c r="M1048" s="158"/>
      <c r="N1048" s="158"/>
      <c r="O1048" s="158"/>
      <c r="P1048" s="158"/>
      <c r="Q1048" s="158"/>
      <c r="R1048" s="158"/>
      <c r="S1048" s="346"/>
    </row>
    <row r="1049" spans="7:19" ht="16.5" thickBot="1" x14ac:dyDescent="0.35">
      <c r="G1049" s="355"/>
      <c r="H1049" s="451">
        <v>-5.1093843878666232E-3</v>
      </c>
      <c r="I1049" s="356"/>
      <c r="J1049" s="452" t="s">
        <v>263</v>
      </c>
      <c r="K1049" s="453">
        <v>1.0210290003199885E-2</v>
      </c>
      <c r="L1049" s="356"/>
      <c r="M1049" s="356"/>
      <c r="N1049" s="356"/>
      <c r="O1049" s="356"/>
      <c r="P1049" s="356"/>
      <c r="Q1049" s="356"/>
      <c r="R1049" s="356"/>
      <c r="S1049" s="454"/>
    </row>
    <row r="1050" spans="7:19" ht="15.75" thickTop="1" x14ac:dyDescent="0.25"/>
    <row r="1051" spans="7:19" ht="15.75" thickBot="1" x14ac:dyDescent="0.3"/>
    <row r="1052" spans="7:19" ht="15.75" thickBot="1" x14ac:dyDescent="0.3">
      <c r="G1052" s="432" t="e">
        <f>G794+1</f>
        <v>#REF!</v>
      </c>
    </row>
    <row r="1053" spans="7:19" ht="16.5" thickTop="1" thickBot="1" x14ac:dyDescent="0.3">
      <c r="G1053" s="433" t="s">
        <v>174</v>
      </c>
      <c r="H1053" s="434" t="s">
        <v>175</v>
      </c>
      <c r="I1053" s="434" t="s">
        <v>214</v>
      </c>
      <c r="J1053" s="434" t="s">
        <v>215</v>
      </c>
      <c r="K1053" s="434" t="s">
        <v>216</v>
      </c>
      <c r="L1053" s="434" t="s">
        <v>217</v>
      </c>
      <c r="M1053" s="434" t="s">
        <v>95</v>
      </c>
      <c r="N1053" s="434" t="s">
        <v>157</v>
      </c>
      <c r="O1053" s="434" t="s">
        <v>218</v>
      </c>
      <c r="P1053" s="434" t="s">
        <v>219</v>
      </c>
      <c r="Q1053" s="434" t="s">
        <v>220</v>
      </c>
      <c r="R1053" s="434" t="s">
        <v>221</v>
      </c>
      <c r="S1053" s="435" t="s">
        <v>222</v>
      </c>
    </row>
    <row r="1054" spans="7:19" x14ac:dyDescent="0.25">
      <c r="G1054" s="436" t="s">
        <v>178</v>
      </c>
      <c r="H1054" s="93">
        <f>ABS(K1039)</f>
        <v>1.0111250322467877E-2</v>
      </c>
      <c r="I1054" s="12">
        <v>310.83</v>
      </c>
      <c r="J1054" s="103">
        <f>110/1000</f>
        <v>0.11</v>
      </c>
      <c r="K1054" s="24">
        <f>+PI()*J1054^2/4</f>
        <v>9.5033177771091243E-3</v>
      </c>
      <c r="L1054" s="379">
        <f>+ABS(H1054)/K1054</f>
        <v>1.0639705584530799</v>
      </c>
      <c r="M1054" s="491">
        <v>1.7528882411958095E-2</v>
      </c>
      <c r="N1054" s="102">
        <f>+M1054*(I1054/J1054)*(L1054^2/(2*9.81))</f>
        <v>2.8578846058117868</v>
      </c>
      <c r="O1054" s="76">
        <v>0</v>
      </c>
      <c r="P1054" s="76">
        <f>+O1054*(L1054^2)/(2*9.81)</f>
        <v>0</v>
      </c>
      <c r="Q1054" s="103">
        <f>+N1054+P1054</f>
        <v>2.8578846058117868</v>
      </c>
      <c r="R1054" s="76">
        <f>+Q1054/(ABS(H1054)^2)</f>
        <v>27953.420946569928</v>
      </c>
      <c r="S1054" s="437">
        <f>+R1054*H1054</f>
        <v>282.64403656008551</v>
      </c>
    </row>
    <row r="1055" spans="7:19" x14ac:dyDescent="0.25">
      <c r="G1055" s="438" t="s">
        <v>138</v>
      </c>
      <c r="H1055" s="72">
        <f>ABS(K1040)</f>
        <v>7.1383464317993093E-3</v>
      </c>
      <c r="I1055" s="16">
        <v>240.22</v>
      </c>
      <c r="J1055" s="104">
        <f>110/1000</f>
        <v>0.11</v>
      </c>
      <c r="K1055" s="25">
        <f t="shared" ref="K1055:K1064" si="41">+PI()*J1055^2/4</f>
        <v>9.5033177771091243E-3</v>
      </c>
      <c r="L1055" s="372">
        <f>+ABS(H1055)/K1055</f>
        <v>0.75114255875917568</v>
      </c>
      <c r="M1055" s="492">
        <v>1.8832533292150504E-2</v>
      </c>
      <c r="N1055" s="109">
        <f t="shared" ref="N1055:N1064" si="42">+M1055*(I1055/J1055)*(L1055^2/(2*9.81))</f>
        <v>1.1826900872017136</v>
      </c>
      <c r="O1055" s="70">
        <v>0</v>
      </c>
      <c r="P1055" s="70">
        <f t="shared" ref="P1055:P1064" si="43">+O1055*(L1055^2)/(2*9.81)</f>
        <v>0</v>
      </c>
      <c r="Q1055" s="104">
        <f t="shared" ref="Q1055:Q1064" si="44">+N1055+P1055</f>
        <v>1.1826900872017136</v>
      </c>
      <c r="R1055" s="70">
        <f>+Q1055/(ABS(H1055)^2)</f>
        <v>23210.030700984433</v>
      </c>
      <c r="S1055" s="439">
        <f t="shared" ref="S1055:S1064" si="45">+R1055*H1055</f>
        <v>165.68123983632464</v>
      </c>
    </row>
    <row r="1056" spans="7:19" x14ac:dyDescent="0.25">
      <c r="G1056" s="438" t="s">
        <v>139</v>
      </c>
      <c r="H1056" s="72">
        <f t="shared" ref="H1056:H1063" si="46">ABS(K1041)</f>
        <v>2.9028656868435362E-3</v>
      </c>
      <c r="I1056" s="16">
        <v>237.3</v>
      </c>
      <c r="J1056" s="104">
        <f>110/1000</f>
        <v>0.11</v>
      </c>
      <c r="K1056" s="25">
        <f t="shared" si="41"/>
        <v>9.5033177771091243E-3</v>
      </c>
      <c r="L1056" s="372">
        <f t="shared" ref="L1056:L1064" si="47">+ABS(H1056)/K1056</f>
        <v>0.30545813103669334</v>
      </c>
      <c r="M1056" s="492">
        <v>2.2961728708037882E-2</v>
      </c>
      <c r="N1056" s="109">
        <f t="shared" si="42"/>
        <v>0.23556676171457699</v>
      </c>
      <c r="O1056" s="70">
        <v>0</v>
      </c>
      <c r="P1056" s="70">
        <f t="shared" si="43"/>
        <v>0</v>
      </c>
      <c r="Q1056" s="104">
        <f t="shared" si="44"/>
        <v>0.23556676171457699</v>
      </c>
      <c r="R1056" s="70">
        <f t="shared" ref="R1056:R1064" si="48">+Q1056/(ABS(H1056)^2)</f>
        <v>27955.04065023888</v>
      </c>
      <c r="S1056" s="439">
        <f t="shared" si="45"/>
        <v>81.149728277894653</v>
      </c>
    </row>
    <row r="1057" spans="7:19" x14ac:dyDescent="0.25">
      <c r="G1057" s="438" t="s">
        <v>117</v>
      </c>
      <c r="H1057" s="72">
        <f t="shared" si="46"/>
        <v>1.0010611150112843E-3</v>
      </c>
      <c r="I1057" s="490">
        <v>401.35</v>
      </c>
      <c r="J1057" s="104">
        <f>75/1000</f>
        <v>7.4999999999999997E-2</v>
      </c>
      <c r="K1057" s="25">
        <f t="shared" si="41"/>
        <v>4.4178646691106467E-3</v>
      </c>
      <c r="L1057" s="372">
        <f t="shared" si="47"/>
        <v>0.22659388414738524</v>
      </c>
      <c r="M1057" s="492">
        <v>2.7054240648131243E-2</v>
      </c>
      <c r="N1057" s="109">
        <f t="shared" si="42"/>
        <v>0.3788739253046326</v>
      </c>
      <c r="O1057" s="70">
        <v>0</v>
      </c>
      <c r="P1057" s="70">
        <f t="shared" si="43"/>
        <v>0</v>
      </c>
      <c r="Q1057" s="104">
        <f t="shared" si="44"/>
        <v>0.3788739253046326</v>
      </c>
      <c r="R1057" s="70">
        <f t="shared" si="48"/>
        <v>378071.145673714</v>
      </c>
      <c r="S1057" s="439">
        <f t="shared" si="45"/>
        <v>378.4723226417218</v>
      </c>
    </row>
    <row r="1058" spans="7:19" x14ac:dyDescent="0.25">
      <c r="G1058" s="438" t="s">
        <v>118</v>
      </c>
      <c r="H1058" s="72">
        <f t="shared" si="46"/>
        <v>9.4793695310170945E-4</v>
      </c>
      <c r="I1058" s="490">
        <v>249.85</v>
      </c>
      <c r="J1058" s="104">
        <f>75/1000</f>
        <v>7.4999999999999997E-2</v>
      </c>
      <c r="K1058" s="25">
        <f t="shared" si="41"/>
        <v>4.4178646691106467E-3</v>
      </c>
      <c r="L1058" s="372">
        <f t="shared" si="47"/>
        <v>0.21456903370753028</v>
      </c>
      <c r="M1058" s="492">
        <v>2.742480495952793E-2</v>
      </c>
      <c r="N1058" s="109">
        <f t="shared" si="42"/>
        <v>0.21438615029532179</v>
      </c>
      <c r="O1058" s="70">
        <v>0</v>
      </c>
      <c r="P1058" s="70">
        <f t="shared" si="43"/>
        <v>0</v>
      </c>
      <c r="Q1058" s="104">
        <f t="shared" si="44"/>
        <v>0.21438615029532179</v>
      </c>
      <c r="R1058" s="70">
        <f t="shared" si="48"/>
        <v>238582.07898670505</v>
      </c>
      <c r="S1058" s="439">
        <f t="shared" si="45"/>
        <v>226.16076901932857</v>
      </c>
    </row>
    <row r="1059" spans="7:19" x14ac:dyDescent="0.25">
      <c r="G1059" s="438" t="s">
        <v>140</v>
      </c>
      <c r="H1059" s="72">
        <f t="shared" si="46"/>
        <v>5.6749941569705779E-4</v>
      </c>
      <c r="I1059" s="490">
        <v>298.01</v>
      </c>
      <c r="J1059" s="104">
        <f>63/1000</f>
        <v>6.3E-2</v>
      </c>
      <c r="K1059" s="25">
        <f t="shared" si="41"/>
        <v>3.1172453105244723E-3</v>
      </c>
      <c r="L1059" s="372">
        <f t="shared" si="47"/>
        <v>0.18205157411932293</v>
      </c>
      <c r="M1059" s="492">
        <v>2.9906837796782857E-2</v>
      </c>
      <c r="N1059" s="109">
        <f t="shared" si="42"/>
        <v>0.23897400229755325</v>
      </c>
      <c r="O1059" s="70">
        <v>0</v>
      </c>
      <c r="P1059" s="70">
        <f t="shared" si="43"/>
        <v>0</v>
      </c>
      <c r="Q1059" s="104">
        <f t="shared" si="44"/>
        <v>0.23897400229755325</v>
      </c>
      <c r="R1059" s="70">
        <f t="shared" si="48"/>
        <v>742027.19058469171</v>
      </c>
      <c r="S1059" s="439">
        <f t="shared" si="45"/>
        <v>421.09999708814189</v>
      </c>
    </row>
    <row r="1060" spans="7:19" x14ac:dyDescent="0.25">
      <c r="G1060" s="438" t="s">
        <v>121</v>
      </c>
      <c r="H1060" s="72">
        <f t="shared" si="46"/>
        <v>2.1778975943503764E-4</v>
      </c>
      <c r="I1060" s="490">
        <v>119.71</v>
      </c>
      <c r="J1060" s="104">
        <f>63/1000</f>
        <v>6.3E-2</v>
      </c>
      <c r="K1060" s="25">
        <f t="shared" si="41"/>
        <v>3.1172453105244723E-3</v>
      </c>
      <c r="L1060" s="372">
        <f t="shared" si="47"/>
        <v>6.9866095780057424E-2</v>
      </c>
      <c r="M1060" s="492">
        <v>3.893855108486495E-2</v>
      </c>
      <c r="N1060" s="109">
        <f t="shared" si="42"/>
        <v>1.8407873255343501E-2</v>
      </c>
      <c r="O1060" s="70">
        <v>0</v>
      </c>
      <c r="P1060" s="70">
        <f t="shared" si="43"/>
        <v>0</v>
      </c>
      <c r="Q1060" s="104">
        <f t="shared" si="44"/>
        <v>1.8407873255343501E-2</v>
      </c>
      <c r="R1060" s="70">
        <f t="shared" si="48"/>
        <v>388086.65138185158</v>
      </c>
      <c r="S1060" s="439">
        <f t="shared" si="45"/>
        <v>84.521298444402774</v>
      </c>
    </row>
    <row r="1061" spans="7:19" x14ac:dyDescent="0.25">
      <c r="G1061" s="438" t="s">
        <v>122</v>
      </c>
      <c r="H1061" s="72">
        <f t="shared" si="46"/>
        <v>9.8072590597236831E-4</v>
      </c>
      <c r="I1061" s="490">
        <v>283.68</v>
      </c>
      <c r="J1061" s="104">
        <f>75/1000</f>
        <v>7.4999999999999997E-2</v>
      </c>
      <c r="K1061" s="25">
        <f t="shared" si="41"/>
        <v>4.4178646691106467E-3</v>
      </c>
      <c r="L1061" s="372">
        <f t="shared" si="47"/>
        <v>0.22199093440537568</v>
      </c>
      <c r="M1061" s="492">
        <v>2.7192850948920197E-2</v>
      </c>
      <c r="N1061" s="109">
        <f t="shared" si="42"/>
        <v>0.25834119997005983</v>
      </c>
      <c r="O1061" s="70">
        <v>0</v>
      </c>
      <c r="P1061" s="70">
        <f t="shared" si="43"/>
        <v>0</v>
      </c>
      <c r="Q1061" s="104">
        <f t="shared" si="44"/>
        <v>0.25834119997005983</v>
      </c>
      <c r="R1061" s="70">
        <f t="shared" si="48"/>
        <v>268595.28071272414</v>
      </c>
      <c r="S1061" s="439">
        <f t="shared" si="45"/>
        <v>263.41835001688895</v>
      </c>
    </row>
    <row r="1062" spans="7:19" x14ac:dyDescent="0.25">
      <c r="G1062" s="438" t="s">
        <v>112</v>
      </c>
      <c r="H1062" s="72">
        <f t="shared" si="46"/>
        <v>5.080236851566684E-4</v>
      </c>
      <c r="I1062" s="490">
        <v>401.36</v>
      </c>
      <c r="J1062" s="104">
        <f>110/1000</f>
        <v>0.11</v>
      </c>
      <c r="K1062" s="25">
        <f t="shared" si="41"/>
        <v>9.5033177771091243E-3</v>
      </c>
      <c r="L1062" s="372">
        <f t="shared" si="47"/>
        <v>5.3457507901120339E-2</v>
      </c>
      <c r="M1062" s="492">
        <v>3.5821800277813981E-2</v>
      </c>
      <c r="N1062" s="109">
        <f t="shared" si="42"/>
        <v>1.9037382051473914E-2</v>
      </c>
      <c r="O1062" s="70">
        <v>0</v>
      </c>
      <c r="P1062" s="70">
        <f t="shared" si="43"/>
        <v>0</v>
      </c>
      <c r="Q1062" s="104">
        <f t="shared" si="44"/>
        <v>1.9037382051473914E-2</v>
      </c>
      <c r="R1062" s="70">
        <f t="shared" si="48"/>
        <v>73763.12451746338</v>
      </c>
      <c r="S1062" s="439">
        <f t="shared" si="45"/>
        <v>37.473414346031944</v>
      </c>
    </row>
    <row r="1063" spans="7:19" x14ac:dyDescent="0.25">
      <c r="G1063" s="438" t="s">
        <v>113</v>
      </c>
      <c r="H1063" s="72">
        <f t="shared" si="46"/>
        <v>5.5230352912082909E-3</v>
      </c>
      <c r="I1063" s="490">
        <v>184.94</v>
      </c>
      <c r="J1063" s="104">
        <f>110/1000</f>
        <v>0.11</v>
      </c>
      <c r="K1063" s="25">
        <f t="shared" si="41"/>
        <v>9.5033177771091243E-3</v>
      </c>
      <c r="L1063" s="372">
        <f t="shared" si="47"/>
        <v>0.5811691685730811</v>
      </c>
      <c r="M1063" s="492">
        <v>1.9889347622073388E-2</v>
      </c>
      <c r="N1063" s="109">
        <f t="shared" si="42"/>
        <v>0.57565838726714391</v>
      </c>
      <c r="O1063" s="70">
        <v>0</v>
      </c>
      <c r="P1063" s="70">
        <f t="shared" si="43"/>
        <v>0</v>
      </c>
      <c r="Q1063" s="104">
        <f t="shared" si="44"/>
        <v>0.57565838726714391</v>
      </c>
      <c r="R1063" s="70">
        <f t="shared" si="48"/>
        <v>18871.620742054201</v>
      </c>
      <c r="S1063" s="439">
        <f t="shared" si="45"/>
        <v>104.22862736066375</v>
      </c>
    </row>
    <row r="1064" spans="7:19" ht="15.75" thickBot="1" x14ac:dyDescent="0.3">
      <c r="G1064" s="440" t="s">
        <v>170</v>
      </c>
      <c r="H1064" s="455">
        <f>ABS(K1049)</f>
        <v>1.0210290003199885E-2</v>
      </c>
      <c r="I1064" s="374">
        <v>372.26</v>
      </c>
      <c r="J1064" s="375">
        <f>110/1000</f>
        <v>0.11</v>
      </c>
      <c r="K1064" s="373">
        <f t="shared" si="41"/>
        <v>9.5033177771091243E-3</v>
      </c>
      <c r="L1064" s="376">
        <f t="shared" si="47"/>
        <v>1.074392148370926</v>
      </c>
      <c r="M1064" s="493">
        <v>1.7494388460392966E-2</v>
      </c>
      <c r="N1064" s="377">
        <f t="shared" si="42"/>
        <v>3.4832055386554894</v>
      </c>
      <c r="O1064" s="378">
        <v>0</v>
      </c>
      <c r="P1064" s="378">
        <f t="shared" si="43"/>
        <v>0</v>
      </c>
      <c r="Q1064" s="375">
        <f t="shared" si="44"/>
        <v>3.4832055386554894</v>
      </c>
      <c r="R1064" s="378">
        <f t="shared" si="48"/>
        <v>33412.036501485672</v>
      </c>
      <c r="S1064" s="441">
        <f t="shared" si="45"/>
        <v>341.14658227766881</v>
      </c>
    </row>
    <row r="1065" spans="7:19" x14ac:dyDescent="0.25">
      <c r="G1065" s="347"/>
      <c r="H1065" s="158"/>
      <c r="I1065" s="158"/>
      <c r="J1065" s="158"/>
      <c r="K1065" s="158"/>
      <c r="L1065" s="158"/>
      <c r="M1065" s="158"/>
      <c r="N1065" s="158"/>
      <c r="O1065" s="158"/>
      <c r="P1065" s="158"/>
      <c r="Q1065" s="158"/>
      <c r="R1065" s="158"/>
      <c r="S1065" s="346"/>
    </row>
    <row r="1066" spans="7:19" x14ac:dyDescent="0.25">
      <c r="G1066" s="347"/>
      <c r="H1066" s="168"/>
      <c r="I1066" s="168"/>
      <c r="J1066" s="168"/>
      <c r="K1066" s="168"/>
      <c r="L1066" s="168"/>
      <c r="M1066" s="168"/>
      <c r="N1066" s="168"/>
      <c r="O1066" s="168"/>
      <c r="P1066" s="158"/>
      <c r="Q1066" s="158"/>
      <c r="R1066" s="158"/>
      <c r="S1066" s="346"/>
    </row>
    <row r="1067" spans="7:19" x14ac:dyDescent="0.25">
      <c r="G1067" s="348"/>
      <c r="H1067" s="395">
        <v>1</v>
      </c>
      <c r="I1067" s="380">
        <v>0</v>
      </c>
      <c r="J1067" s="380">
        <v>0</v>
      </c>
      <c r="K1067" s="380">
        <v>0</v>
      </c>
      <c r="L1067" s="380">
        <v>0</v>
      </c>
      <c r="M1067" s="380">
        <v>0</v>
      </c>
      <c r="N1067" s="380">
        <v>0</v>
      </c>
      <c r="O1067" s="381">
        <v>0</v>
      </c>
      <c r="P1067" s="158"/>
      <c r="Q1067" s="158"/>
      <c r="R1067" s="158"/>
      <c r="S1067" s="346"/>
    </row>
    <row r="1068" spans="7:19" ht="15.75" x14ac:dyDescent="0.25">
      <c r="G1068" s="442" t="s">
        <v>223</v>
      </c>
      <c r="H1068" s="382">
        <v>-1</v>
      </c>
      <c r="I1068" s="168">
        <v>1</v>
      </c>
      <c r="J1068" s="159">
        <v>0</v>
      </c>
      <c r="K1068" s="159">
        <v>0</v>
      </c>
      <c r="L1068" s="159">
        <v>0</v>
      </c>
      <c r="M1068" s="159">
        <v>0</v>
      </c>
      <c r="N1068" s="159">
        <v>0</v>
      </c>
      <c r="O1068" s="383">
        <v>0</v>
      </c>
      <c r="P1068" s="158"/>
      <c r="Q1068" s="158"/>
      <c r="R1068" s="158"/>
      <c r="S1068" s="346"/>
    </row>
    <row r="1069" spans="7:19" x14ac:dyDescent="0.25">
      <c r="G1069" s="348"/>
      <c r="H1069" s="382">
        <v>0</v>
      </c>
      <c r="I1069" s="168">
        <v>-1</v>
      </c>
      <c r="J1069" s="168">
        <v>1</v>
      </c>
      <c r="K1069" s="168">
        <v>0</v>
      </c>
      <c r="L1069" s="168">
        <v>0</v>
      </c>
      <c r="M1069" s="168">
        <v>0</v>
      </c>
      <c r="N1069" s="168">
        <v>0</v>
      </c>
      <c r="O1069" s="384">
        <v>0</v>
      </c>
      <c r="P1069" s="158"/>
      <c r="Q1069" s="158"/>
      <c r="R1069" s="158"/>
      <c r="S1069" s="346"/>
    </row>
    <row r="1070" spans="7:19" x14ac:dyDescent="0.25">
      <c r="G1070" s="348"/>
      <c r="H1070" s="382">
        <v>0</v>
      </c>
      <c r="I1070" s="168">
        <v>0</v>
      </c>
      <c r="J1070" s="168">
        <v>-1</v>
      </c>
      <c r="K1070" s="168">
        <v>1</v>
      </c>
      <c r="L1070" s="168">
        <v>0</v>
      </c>
      <c r="M1070" s="168">
        <v>0</v>
      </c>
      <c r="N1070" s="168">
        <v>0</v>
      </c>
      <c r="O1070" s="384">
        <v>0</v>
      </c>
      <c r="P1070" s="158"/>
      <c r="Q1070" s="158"/>
      <c r="R1070" s="158"/>
      <c r="S1070" s="346"/>
    </row>
    <row r="1071" spans="7:19" x14ac:dyDescent="0.25">
      <c r="G1071" s="348"/>
      <c r="H1071" s="382">
        <v>0</v>
      </c>
      <c r="I1071" s="168">
        <v>0</v>
      </c>
      <c r="J1071" s="168">
        <v>0</v>
      </c>
      <c r="K1071" s="168">
        <v>-1</v>
      </c>
      <c r="L1071" s="168">
        <v>1</v>
      </c>
      <c r="M1071" s="168">
        <v>0</v>
      </c>
      <c r="N1071" s="168">
        <v>0</v>
      </c>
      <c r="O1071" s="384">
        <v>0</v>
      </c>
      <c r="P1071" s="158"/>
      <c r="Q1071" s="158"/>
      <c r="R1071" s="158"/>
      <c r="S1071" s="346"/>
    </row>
    <row r="1072" spans="7:19" x14ac:dyDescent="0.25">
      <c r="G1072" s="348"/>
      <c r="H1072" s="382">
        <v>0</v>
      </c>
      <c r="I1072" s="168">
        <v>0</v>
      </c>
      <c r="J1072" s="168">
        <v>0</v>
      </c>
      <c r="K1072" s="168">
        <v>0</v>
      </c>
      <c r="L1072" s="168">
        <v>-1</v>
      </c>
      <c r="M1072" s="168">
        <v>1</v>
      </c>
      <c r="N1072" s="168">
        <v>0</v>
      </c>
      <c r="O1072" s="384">
        <v>0</v>
      </c>
      <c r="P1072" s="158"/>
      <c r="Q1072" s="158"/>
      <c r="R1072" s="158"/>
      <c r="S1072" s="346"/>
    </row>
    <row r="1073" spans="7:19" x14ac:dyDescent="0.25">
      <c r="G1073" s="348"/>
      <c r="H1073" s="382">
        <v>0</v>
      </c>
      <c r="I1073" s="168">
        <v>0</v>
      </c>
      <c r="J1073" s="168">
        <v>0</v>
      </c>
      <c r="K1073" s="168">
        <v>0</v>
      </c>
      <c r="L1073" s="168">
        <v>0</v>
      </c>
      <c r="M1073" s="168">
        <v>-1</v>
      </c>
      <c r="N1073" s="168">
        <v>1</v>
      </c>
      <c r="O1073" s="384">
        <v>0</v>
      </c>
      <c r="P1073" s="158"/>
      <c r="Q1073" s="158"/>
      <c r="R1073" s="158"/>
      <c r="S1073" s="346"/>
    </row>
    <row r="1074" spans="7:19" x14ac:dyDescent="0.25">
      <c r="G1074" s="348"/>
      <c r="H1074" s="382">
        <v>0</v>
      </c>
      <c r="I1074" s="168">
        <v>0</v>
      </c>
      <c r="J1074" s="168">
        <v>0</v>
      </c>
      <c r="K1074" s="168">
        <v>0</v>
      </c>
      <c r="L1074" s="168">
        <v>0</v>
      </c>
      <c r="M1074" s="168">
        <v>0</v>
      </c>
      <c r="N1074" s="168">
        <v>-1</v>
      </c>
      <c r="O1074" s="384">
        <v>1</v>
      </c>
      <c r="P1074" s="158"/>
      <c r="Q1074" s="158"/>
      <c r="R1074" s="158"/>
      <c r="S1074" s="346"/>
    </row>
    <row r="1075" spans="7:19" x14ac:dyDescent="0.25">
      <c r="G1075" s="348"/>
      <c r="H1075" s="382">
        <v>0</v>
      </c>
      <c r="I1075" s="152">
        <v>-1</v>
      </c>
      <c r="J1075" s="152">
        <v>0</v>
      </c>
      <c r="K1075" s="152">
        <v>0</v>
      </c>
      <c r="L1075" s="152">
        <v>1</v>
      </c>
      <c r="M1075" s="152">
        <v>0</v>
      </c>
      <c r="N1075" s="152">
        <v>0</v>
      </c>
      <c r="O1075" s="387">
        <v>0</v>
      </c>
      <c r="P1075" s="158"/>
      <c r="Q1075" s="158"/>
      <c r="R1075" s="158"/>
      <c r="S1075" s="346"/>
    </row>
    <row r="1076" spans="7:19" x14ac:dyDescent="0.25">
      <c r="G1076" s="348"/>
      <c r="H1076" s="382">
        <v>0</v>
      </c>
      <c r="I1076" s="152">
        <v>0</v>
      </c>
      <c r="J1076" s="152">
        <v>0</v>
      </c>
      <c r="K1076" s="152">
        <v>0</v>
      </c>
      <c r="L1076" s="152">
        <v>1</v>
      </c>
      <c r="M1076" s="152">
        <v>0</v>
      </c>
      <c r="N1076" s="152">
        <v>0</v>
      </c>
      <c r="O1076" s="387">
        <v>-1</v>
      </c>
      <c r="P1076" s="158"/>
      <c r="Q1076" s="158"/>
      <c r="R1076" s="158"/>
      <c r="S1076" s="346"/>
    </row>
    <row r="1077" spans="7:19" x14ac:dyDescent="0.25">
      <c r="G1077" s="348"/>
      <c r="H1077" s="385">
        <v>0</v>
      </c>
      <c r="I1077" s="388">
        <v>0</v>
      </c>
      <c r="J1077" s="388">
        <v>0</v>
      </c>
      <c r="K1077" s="388">
        <v>0</v>
      </c>
      <c r="L1077" s="388">
        <v>0</v>
      </c>
      <c r="M1077" s="388">
        <v>0</v>
      </c>
      <c r="N1077" s="388">
        <v>0</v>
      </c>
      <c r="O1077" s="389">
        <v>1</v>
      </c>
      <c r="P1077" s="158"/>
      <c r="Q1077" s="158"/>
      <c r="R1077" s="158"/>
      <c r="S1077" s="346"/>
    </row>
    <row r="1078" spans="7:19" x14ac:dyDescent="0.25">
      <c r="G1078" s="347"/>
      <c r="H1078" s="158"/>
      <c r="I1078" s="158"/>
      <c r="J1078" s="158"/>
      <c r="K1078" s="158"/>
      <c r="L1078" s="158"/>
      <c r="M1078" s="158"/>
      <c r="N1078" s="158"/>
      <c r="O1078" s="158"/>
      <c r="P1078" s="158"/>
      <c r="Q1078" s="158"/>
      <c r="R1078" s="158"/>
      <c r="S1078" s="346"/>
    </row>
    <row r="1079" spans="7:19" x14ac:dyDescent="0.25">
      <c r="G1079" s="347"/>
      <c r="H1079" s="168"/>
      <c r="I1079" s="168"/>
      <c r="J1079" s="168"/>
      <c r="K1079" s="168"/>
      <c r="L1079" s="168"/>
      <c r="M1079" s="168"/>
      <c r="N1079" s="168"/>
      <c r="O1079" s="168"/>
      <c r="P1079" s="168"/>
      <c r="Q1079" s="168"/>
      <c r="R1079" s="168"/>
      <c r="S1079" s="346"/>
    </row>
    <row r="1080" spans="7:19" x14ac:dyDescent="0.25">
      <c r="G1080" s="347"/>
      <c r="H1080" s="395">
        <f t="array" ref="H1080:R1087">+TRANSPOSE(H1067:O1077)</f>
        <v>1</v>
      </c>
      <c r="I1080" s="380">
        <v>-1</v>
      </c>
      <c r="J1080" s="380">
        <v>0</v>
      </c>
      <c r="K1080" s="380">
        <v>0</v>
      </c>
      <c r="L1080" s="380">
        <v>0</v>
      </c>
      <c r="M1080" s="380">
        <v>0</v>
      </c>
      <c r="N1080" s="380">
        <v>0</v>
      </c>
      <c r="O1080" s="380">
        <v>0</v>
      </c>
      <c r="P1080" s="380">
        <v>0</v>
      </c>
      <c r="Q1080" s="380">
        <v>0</v>
      </c>
      <c r="R1080" s="381">
        <v>0</v>
      </c>
      <c r="S1080" s="346"/>
    </row>
    <row r="1081" spans="7:19" ht="15.75" x14ac:dyDescent="0.25">
      <c r="G1081" s="442" t="s">
        <v>224</v>
      </c>
      <c r="H1081" s="396">
        <v>0</v>
      </c>
      <c r="I1081" s="159">
        <v>1</v>
      </c>
      <c r="J1081" s="159">
        <v>-1</v>
      </c>
      <c r="K1081" s="159">
        <v>0</v>
      </c>
      <c r="L1081" s="159">
        <v>0</v>
      </c>
      <c r="M1081" s="159">
        <v>0</v>
      </c>
      <c r="N1081" s="159">
        <v>0</v>
      </c>
      <c r="O1081" s="159">
        <v>0</v>
      </c>
      <c r="P1081" s="143">
        <v>-1</v>
      </c>
      <c r="Q1081" s="143">
        <v>0</v>
      </c>
      <c r="R1081" s="392">
        <v>0</v>
      </c>
      <c r="S1081" s="346"/>
    </row>
    <row r="1082" spans="7:19" x14ac:dyDescent="0.25">
      <c r="G1082" s="347"/>
      <c r="H1082" s="396">
        <v>0</v>
      </c>
      <c r="I1082" s="159">
        <v>0</v>
      </c>
      <c r="J1082" s="159">
        <v>1</v>
      </c>
      <c r="K1082" s="159">
        <v>-1</v>
      </c>
      <c r="L1082" s="159">
        <v>0</v>
      </c>
      <c r="M1082" s="159">
        <v>0</v>
      </c>
      <c r="N1082" s="159">
        <v>0</v>
      </c>
      <c r="O1082" s="159">
        <v>0</v>
      </c>
      <c r="P1082" s="143">
        <v>0</v>
      </c>
      <c r="Q1082" s="143">
        <v>0</v>
      </c>
      <c r="R1082" s="392">
        <v>0</v>
      </c>
      <c r="S1082" s="346"/>
    </row>
    <row r="1083" spans="7:19" x14ac:dyDescent="0.25">
      <c r="G1083" s="347"/>
      <c r="H1083" s="396">
        <v>0</v>
      </c>
      <c r="I1083" s="159">
        <v>0</v>
      </c>
      <c r="J1083" s="159">
        <v>0</v>
      </c>
      <c r="K1083" s="159">
        <v>1</v>
      </c>
      <c r="L1083" s="159">
        <v>-1</v>
      </c>
      <c r="M1083" s="159">
        <v>0</v>
      </c>
      <c r="N1083" s="159">
        <v>0</v>
      </c>
      <c r="O1083" s="159">
        <v>0</v>
      </c>
      <c r="P1083" s="143">
        <v>0</v>
      </c>
      <c r="Q1083" s="143">
        <v>0</v>
      </c>
      <c r="R1083" s="392">
        <v>0</v>
      </c>
      <c r="S1083" s="346"/>
    </row>
    <row r="1084" spans="7:19" x14ac:dyDescent="0.25">
      <c r="G1084" s="347"/>
      <c r="H1084" s="396">
        <v>0</v>
      </c>
      <c r="I1084" s="159">
        <v>0</v>
      </c>
      <c r="J1084" s="159">
        <v>0</v>
      </c>
      <c r="K1084" s="159">
        <v>0</v>
      </c>
      <c r="L1084" s="159">
        <v>1</v>
      </c>
      <c r="M1084" s="159">
        <v>-1</v>
      </c>
      <c r="N1084" s="159">
        <v>0</v>
      </c>
      <c r="O1084" s="159">
        <v>0</v>
      </c>
      <c r="P1084" s="143">
        <v>1</v>
      </c>
      <c r="Q1084" s="143">
        <v>1</v>
      </c>
      <c r="R1084" s="392">
        <v>0</v>
      </c>
      <c r="S1084" s="346"/>
    </row>
    <row r="1085" spans="7:19" x14ac:dyDescent="0.25">
      <c r="G1085" s="347"/>
      <c r="H1085" s="396">
        <v>0</v>
      </c>
      <c r="I1085" s="159">
        <v>0</v>
      </c>
      <c r="J1085" s="159">
        <v>0</v>
      </c>
      <c r="K1085" s="159">
        <v>0</v>
      </c>
      <c r="L1085" s="159">
        <v>0</v>
      </c>
      <c r="M1085" s="159">
        <v>1</v>
      </c>
      <c r="N1085" s="159">
        <v>-1</v>
      </c>
      <c r="O1085" s="159">
        <v>0</v>
      </c>
      <c r="P1085" s="143">
        <v>0</v>
      </c>
      <c r="Q1085" s="143">
        <v>0</v>
      </c>
      <c r="R1085" s="392">
        <v>0</v>
      </c>
      <c r="S1085" s="346"/>
    </row>
    <row r="1086" spans="7:19" x14ac:dyDescent="0.25">
      <c r="G1086" s="347"/>
      <c r="H1086" s="396">
        <v>0</v>
      </c>
      <c r="I1086" s="159">
        <v>0</v>
      </c>
      <c r="J1086" s="159">
        <v>0</v>
      </c>
      <c r="K1086" s="159">
        <v>0</v>
      </c>
      <c r="L1086" s="159">
        <v>0</v>
      </c>
      <c r="M1086" s="159">
        <v>0</v>
      </c>
      <c r="N1086" s="159">
        <v>1</v>
      </c>
      <c r="O1086" s="159">
        <v>-1</v>
      </c>
      <c r="P1086" s="143">
        <v>0</v>
      </c>
      <c r="Q1086" s="143">
        <v>0</v>
      </c>
      <c r="R1086" s="392">
        <v>0</v>
      </c>
      <c r="S1086" s="346"/>
    </row>
    <row r="1087" spans="7:19" x14ac:dyDescent="0.25">
      <c r="G1087" s="347"/>
      <c r="H1087" s="397">
        <v>0</v>
      </c>
      <c r="I1087" s="398">
        <v>0</v>
      </c>
      <c r="J1087" s="398">
        <v>0</v>
      </c>
      <c r="K1087" s="398">
        <v>0</v>
      </c>
      <c r="L1087" s="398">
        <v>0</v>
      </c>
      <c r="M1087" s="398">
        <v>0</v>
      </c>
      <c r="N1087" s="398">
        <v>0</v>
      </c>
      <c r="O1087" s="398">
        <v>1</v>
      </c>
      <c r="P1087" s="393">
        <v>0</v>
      </c>
      <c r="Q1087" s="393">
        <v>-1</v>
      </c>
      <c r="R1087" s="394">
        <v>1</v>
      </c>
      <c r="S1087" s="346"/>
    </row>
    <row r="1088" spans="7:19" x14ac:dyDescent="0.25">
      <c r="G1088" s="347"/>
      <c r="H1088" s="168"/>
      <c r="I1088" s="168"/>
      <c r="J1088" s="168"/>
      <c r="K1088" s="168"/>
      <c r="L1088" s="168"/>
      <c r="M1088" s="168"/>
      <c r="N1088" s="168"/>
      <c r="O1088" s="168"/>
      <c r="P1088" s="143"/>
      <c r="Q1088" s="143"/>
      <c r="R1088" s="143"/>
      <c r="S1088" s="346"/>
    </row>
    <row r="1089" spans="7:19" x14ac:dyDescent="0.25">
      <c r="G1089" s="347"/>
      <c r="H1089" s="158"/>
      <c r="I1089" s="158"/>
      <c r="J1089" s="158"/>
      <c r="K1089" s="158"/>
      <c r="L1089" s="158"/>
      <c r="M1089" s="158"/>
      <c r="N1089" s="158"/>
      <c r="O1089" s="158"/>
      <c r="P1089" s="158"/>
      <c r="Q1089" s="158"/>
      <c r="R1089" s="158"/>
      <c r="S1089" s="346"/>
    </row>
    <row r="1090" spans="7:19" x14ac:dyDescent="0.25">
      <c r="G1090" s="347"/>
      <c r="H1090" s="158"/>
      <c r="I1090" s="158"/>
      <c r="J1090" s="158"/>
      <c r="K1090" s="158"/>
      <c r="L1090" s="158"/>
      <c r="M1090" s="158"/>
      <c r="N1090" s="158"/>
      <c r="O1090" s="158"/>
      <c r="P1090" s="158"/>
      <c r="Q1090" s="158"/>
      <c r="R1090" s="158"/>
      <c r="S1090" s="346"/>
    </row>
    <row r="1091" spans="7:19" x14ac:dyDescent="0.25">
      <c r="G1091" s="347"/>
      <c r="H1091" s="399">
        <v>-1</v>
      </c>
      <c r="I1091" s="158"/>
      <c r="J1091" s="158"/>
      <c r="K1091" s="402">
        <f>2.97290389066863/1000</f>
        <v>2.9729038906686298E-3</v>
      </c>
      <c r="L1091" s="158"/>
      <c r="M1091" s="158"/>
      <c r="N1091" s="404">
        <f>+H1054</f>
        <v>1.0111250322467877E-2</v>
      </c>
      <c r="O1091" s="158"/>
      <c r="P1091" s="158"/>
      <c r="Q1091" s="158"/>
      <c r="R1091" s="158"/>
      <c r="S1091" s="346"/>
    </row>
    <row r="1092" spans="7:19" ht="15.75" x14ac:dyDescent="0.25">
      <c r="G1092" s="442" t="s">
        <v>225</v>
      </c>
      <c r="H1092" s="400">
        <v>0</v>
      </c>
      <c r="I1092" s="158"/>
      <c r="J1092" s="443" t="s">
        <v>226</v>
      </c>
      <c r="K1092" s="403">
        <f>3.7274570597985/1000</f>
        <v>3.7274570597985003E-3</v>
      </c>
      <c r="L1092" s="158"/>
      <c r="M1092" s="443" t="s">
        <v>228</v>
      </c>
      <c r="N1092" s="405">
        <f t="shared" ref="N1092:N1099" si="49">+H1055</f>
        <v>7.1383464317993093E-3</v>
      </c>
      <c r="O1092" s="158"/>
      <c r="P1092" s="443" t="s">
        <v>229</v>
      </c>
      <c r="Q1092" s="474">
        <v>339.29610096713299</v>
      </c>
      <c r="R1092" s="158"/>
      <c r="S1092" s="346"/>
    </row>
    <row r="1093" spans="7:19" x14ac:dyDescent="0.25">
      <c r="G1093" s="347"/>
      <c r="H1093" s="400">
        <v>0</v>
      </c>
      <c r="I1093" s="158"/>
      <c r="J1093" s="158"/>
      <c r="K1093" s="403">
        <f>1.90180457183241/1000</f>
        <v>1.90180457183241E-3</v>
      </c>
      <c r="L1093" s="158"/>
      <c r="M1093" s="158"/>
      <c r="N1093" s="405">
        <f t="shared" si="49"/>
        <v>2.9028656868435362E-3</v>
      </c>
      <c r="O1093" s="158"/>
      <c r="P1093" s="158"/>
      <c r="Q1093" s="158"/>
      <c r="R1093" s="158"/>
      <c r="S1093" s="346"/>
    </row>
    <row r="1094" spans="7:19" x14ac:dyDescent="0.25">
      <c r="G1094" s="347"/>
      <c r="H1094" s="400">
        <v>0</v>
      </c>
      <c r="I1094" s="158"/>
      <c r="J1094" s="158"/>
      <c r="K1094" s="403">
        <f>1.94899806811293/1000</f>
        <v>1.94899806811293E-3</v>
      </c>
      <c r="L1094" s="158"/>
      <c r="M1094" s="158"/>
      <c r="N1094" s="405">
        <f t="shared" si="49"/>
        <v>1.0010611150112843E-3</v>
      </c>
      <c r="O1094" s="158"/>
      <c r="P1094" s="158"/>
      <c r="Q1094" s="158"/>
      <c r="R1094" s="158"/>
      <c r="S1094" s="346"/>
    </row>
    <row r="1095" spans="7:19" x14ac:dyDescent="0.25">
      <c r="G1095" s="347"/>
      <c r="H1095" s="400">
        <v>0</v>
      </c>
      <c r="I1095" s="158"/>
      <c r="J1095" s="158"/>
      <c r="K1095" s="403">
        <f>4.51562260756677/1000</f>
        <v>4.5156226075667698E-3</v>
      </c>
      <c r="L1095" s="158"/>
      <c r="M1095" s="158"/>
      <c r="N1095" s="405">
        <f t="shared" si="49"/>
        <v>9.4793695310170945E-4</v>
      </c>
      <c r="O1095" s="158"/>
      <c r="P1095" s="158"/>
      <c r="Q1095" s="158"/>
      <c r="R1095" s="158"/>
      <c r="S1095" s="346"/>
    </row>
    <row r="1096" spans="7:19" x14ac:dyDescent="0.25">
      <c r="G1096" s="347"/>
      <c r="H1096" s="400">
        <v>0</v>
      </c>
      <c r="I1096" s="158"/>
      <c r="J1096" s="158"/>
      <c r="K1096" s="403">
        <f>0.785289175132599/1000</f>
        <v>7.8528917513259896E-4</v>
      </c>
      <c r="L1096" s="158"/>
      <c r="M1096" s="158"/>
      <c r="N1096" s="405">
        <f t="shared" si="49"/>
        <v>5.6749941569705779E-4</v>
      </c>
      <c r="O1096" s="158"/>
      <c r="P1096" s="158"/>
      <c r="Q1096" s="158"/>
      <c r="R1096" s="158"/>
      <c r="S1096" s="346"/>
    </row>
    <row r="1097" spans="7:19" x14ac:dyDescent="0.25">
      <c r="G1097" s="347"/>
      <c r="H1097" s="400">
        <v>0</v>
      </c>
      <c r="I1097" s="158"/>
      <c r="J1097" s="158"/>
      <c r="K1097" s="403">
        <f>0.762936146537081/1000</f>
        <v>7.6293614653708095E-4</v>
      </c>
      <c r="L1097" s="158"/>
      <c r="M1097" s="158"/>
      <c r="N1097" s="405">
        <f t="shared" si="49"/>
        <v>2.1778975943503764E-4</v>
      </c>
      <c r="O1097" s="158"/>
      <c r="P1097" s="158"/>
      <c r="Q1097" s="158"/>
      <c r="R1097" s="158"/>
      <c r="S1097" s="346"/>
    </row>
    <row r="1098" spans="7:19" x14ac:dyDescent="0.25">
      <c r="G1098" s="347"/>
      <c r="H1098" s="400">
        <v>0</v>
      </c>
      <c r="I1098" s="158"/>
      <c r="J1098" s="158"/>
      <c r="K1098" s="93">
        <f>3.70652880601923/1000</f>
        <v>3.7065288060192303E-3</v>
      </c>
      <c r="L1098" s="158"/>
      <c r="M1098" s="158"/>
      <c r="N1098" s="405">
        <f t="shared" si="49"/>
        <v>9.8072590597236831E-4</v>
      </c>
      <c r="O1098" s="158"/>
      <c r="P1098" s="158"/>
      <c r="Q1098" s="158"/>
      <c r="R1098" s="158"/>
      <c r="S1098" s="346"/>
    </row>
    <row r="1099" spans="7:19" x14ac:dyDescent="0.25">
      <c r="G1099" s="347"/>
      <c r="H1099" s="400">
        <v>0</v>
      </c>
      <c r="I1099" s="158"/>
      <c r="J1099" s="158"/>
      <c r="K1099" s="158"/>
      <c r="L1099" s="158"/>
      <c r="M1099" s="158"/>
      <c r="N1099" s="405">
        <f t="shared" si="49"/>
        <v>5.080236851566684E-4</v>
      </c>
      <c r="O1099" s="158"/>
      <c r="P1099" s="158"/>
      <c r="Q1099" s="158"/>
      <c r="R1099" s="158"/>
      <c r="S1099" s="346"/>
    </row>
    <row r="1100" spans="7:19" x14ac:dyDescent="0.25">
      <c r="G1100" s="347"/>
      <c r="H1100" s="400">
        <v>0</v>
      </c>
      <c r="I1100" s="158"/>
      <c r="J1100" s="158"/>
      <c r="K1100" s="158"/>
      <c r="L1100" s="158"/>
      <c r="M1100" s="158"/>
      <c r="N1100" s="405">
        <f>+H1063</f>
        <v>5.5230352912082909E-3</v>
      </c>
      <c r="O1100" s="158"/>
      <c r="P1100" s="158"/>
      <c r="Q1100" s="158"/>
      <c r="R1100" s="158"/>
      <c r="S1100" s="346"/>
    </row>
    <row r="1101" spans="7:19" x14ac:dyDescent="0.25">
      <c r="G1101" s="347"/>
      <c r="H1101" s="401">
        <v>-1</v>
      </c>
      <c r="I1101" s="158"/>
      <c r="J1101" s="158"/>
      <c r="K1101" s="158"/>
      <c r="L1101" s="158"/>
      <c r="M1101" s="158"/>
      <c r="N1101" s="24">
        <f t="shared" ref="N1101" si="50">+H1064</f>
        <v>1.0210290003199885E-2</v>
      </c>
      <c r="O1101" s="158"/>
      <c r="P1101" s="158"/>
      <c r="Q1101" s="158"/>
      <c r="R1101" s="158"/>
      <c r="S1101" s="346"/>
    </row>
    <row r="1102" spans="7:19" x14ac:dyDescent="0.25">
      <c r="G1102" s="347"/>
      <c r="H1102" s="158"/>
      <c r="I1102" s="158"/>
      <c r="J1102" s="158"/>
      <c r="K1102" s="158"/>
      <c r="L1102" s="158"/>
      <c r="M1102" s="158"/>
      <c r="N1102" s="158"/>
      <c r="O1102" s="158"/>
      <c r="P1102" s="158"/>
      <c r="Q1102" s="158"/>
      <c r="R1102" s="158"/>
      <c r="S1102" s="346"/>
    </row>
    <row r="1103" spans="7:19" x14ac:dyDescent="0.25">
      <c r="G1103" s="347"/>
      <c r="H1103" s="158"/>
      <c r="I1103" s="158"/>
      <c r="J1103" s="158"/>
      <c r="K1103" s="158"/>
      <c r="L1103" s="158"/>
      <c r="M1103" s="158"/>
      <c r="N1103" s="158"/>
      <c r="O1103" s="158"/>
      <c r="P1103" s="158"/>
      <c r="Q1103" s="158"/>
      <c r="R1103" s="158"/>
      <c r="S1103" s="346"/>
    </row>
    <row r="1104" spans="7:19" x14ac:dyDescent="0.25">
      <c r="G1104" s="350"/>
      <c r="H1104" s="409">
        <v>2</v>
      </c>
      <c r="I1104" s="390">
        <v>0</v>
      </c>
      <c r="J1104" s="390">
        <v>0</v>
      </c>
      <c r="K1104" s="390">
        <v>0</v>
      </c>
      <c r="L1104" s="390">
        <v>0</v>
      </c>
      <c r="M1104" s="390">
        <v>0</v>
      </c>
      <c r="N1104" s="390">
        <v>0</v>
      </c>
      <c r="O1104" s="390">
        <v>0</v>
      </c>
      <c r="P1104" s="390">
        <v>0</v>
      </c>
      <c r="Q1104" s="390">
        <v>0</v>
      </c>
      <c r="R1104" s="391">
        <v>0</v>
      </c>
      <c r="S1104" s="345"/>
    </row>
    <row r="1105" spans="7:19" ht="15.75" x14ac:dyDescent="0.25">
      <c r="G1105" s="442" t="s">
        <v>230</v>
      </c>
      <c r="H1105" s="396">
        <v>0</v>
      </c>
      <c r="I1105" s="159">
        <v>2</v>
      </c>
      <c r="J1105" s="159">
        <v>0</v>
      </c>
      <c r="K1105" s="159">
        <v>0</v>
      </c>
      <c r="L1105" s="159">
        <v>0</v>
      </c>
      <c r="M1105" s="159">
        <v>0</v>
      </c>
      <c r="N1105" s="159">
        <v>0</v>
      </c>
      <c r="O1105" s="159">
        <v>0</v>
      </c>
      <c r="P1105" s="159">
        <v>0</v>
      </c>
      <c r="Q1105" s="159">
        <v>0</v>
      </c>
      <c r="R1105" s="383">
        <v>0</v>
      </c>
      <c r="S1105" s="346"/>
    </row>
    <row r="1106" spans="7:19" x14ac:dyDescent="0.25">
      <c r="G1106" s="347"/>
      <c r="H1106" s="396">
        <v>0</v>
      </c>
      <c r="I1106" s="159">
        <v>0</v>
      </c>
      <c r="J1106" s="159">
        <v>2</v>
      </c>
      <c r="K1106" s="159">
        <v>0</v>
      </c>
      <c r="L1106" s="159">
        <v>0</v>
      </c>
      <c r="M1106" s="159">
        <v>0</v>
      </c>
      <c r="N1106" s="159">
        <v>0</v>
      </c>
      <c r="O1106" s="159">
        <v>0</v>
      </c>
      <c r="P1106" s="159">
        <v>0</v>
      </c>
      <c r="Q1106" s="159">
        <v>0</v>
      </c>
      <c r="R1106" s="383">
        <v>0</v>
      </c>
      <c r="S1106" s="346"/>
    </row>
    <row r="1107" spans="7:19" x14ac:dyDescent="0.25">
      <c r="G1107" s="347"/>
      <c r="H1107" s="396">
        <v>0</v>
      </c>
      <c r="I1107" s="159">
        <v>0</v>
      </c>
      <c r="J1107" s="159">
        <v>0</v>
      </c>
      <c r="K1107" s="159">
        <v>2</v>
      </c>
      <c r="L1107" s="159">
        <v>0</v>
      </c>
      <c r="M1107" s="159">
        <v>0</v>
      </c>
      <c r="N1107" s="159">
        <v>0</v>
      </c>
      <c r="O1107" s="159">
        <v>0</v>
      </c>
      <c r="P1107" s="159">
        <v>0</v>
      </c>
      <c r="Q1107" s="159">
        <v>0</v>
      </c>
      <c r="R1107" s="383">
        <v>0</v>
      </c>
      <c r="S1107" s="346"/>
    </row>
    <row r="1108" spans="7:19" x14ac:dyDescent="0.25">
      <c r="G1108" s="347"/>
      <c r="H1108" s="396">
        <v>0</v>
      </c>
      <c r="I1108" s="159">
        <v>0</v>
      </c>
      <c r="J1108" s="159">
        <v>0</v>
      </c>
      <c r="K1108" s="159">
        <v>0</v>
      </c>
      <c r="L1108" s="159">
        <v>2</v>
      </c>
      <c r="M1108" s="159">
        <v>0</v>
      </c>
      <c r="N1108" s="159">
        <v>0</v>
      </c>
      <c r="O1108" s="159">
        <v>0</v>
      </c>
      <c r="P1108" s="159">
        <v>0</v>
      </c>
      <c r="Q1108" s="159">
        <v>0</v>
      </c>
      <c r="R1108" s="383">
        <v>0</v>
      </c>
      <c r="S1108" s="346"/>
    </row>
    <row r="1109" spans="7:19" x14ac:dyDescent="0.25">
      <c r="G1109" s="347"/>
      <c r="H1109" s="396">
        <v>0</v>
      </c>
      <c r="I1109" s="159">
        <v>0</v>
      </c>
      <c r="J1109" s="159">
        <v>0</v>
      </c>
      <c r="K1109" s="159">
        <v>0</v>
      </c>
      <c r="L1109" s="159">
        <v>0</v>
      </c>
      <c r="M1109" s="159">
        <v>2</v>
      </c>
      <c r="N1109" s="159">
        <v>0</v>
      </c>
      <c r="O1109" s="159">
        <v>0</v>
      </c>
      <c r="P1109" s="159">
        <v>0</v>
      </c>
      <c r="Q1109" s="159">
        <v>0</v>
      </c>
      <c r="R1109" s="383">
        <v>0</v>
      </c>
      <c r="S1109" s="346"/>
    </row>
    <row r="1110" spans="7:19" x14ac:dyDescent="0.25">
      <c r="G1110" s="347"/>
      <c r="H1110" s="396">
        <v>0</v>
      </c>
      <c r="I1110" s="159">
        <v>0</v>
      </c>
      <c r="J1110" s="159">
        <v>0</v>
      </c>
      <c r="K1110" s="159">
        <v>0</v>
      </c>
      <c r="L1110" s="159">
        <v>0</v>
      </c>
      <c r="M1110" s="159">
        <v>0</v>
      </c>
      <c r="N1110" s="159">
        <v>2</v>
      </c>
      <c r="O1110" s="159">
        <v>0</v>
      </c>
      <c r="P1110" s="159">
        <v>0</v>
      </c>
      <c r="Q1110" s="159">
        <v>0</v>
      </c>
      <c r="R1110" s="383">
        <v>0</v>
      </c>
      <c r="S1110" s="346"/>
    </row>
    <row r="1111" spans="7:19" x14ac:dyDescent="0.25">
      <c r="G1111" s="347"/>
      <c r="H1111" s="396">
        <v>0</v>
      </c>
      <c r="I1111" s="159">
        <v>0</v>
      </c>
      <c r="J1111" s="159">
        <v>0</v>
      </c>
      <c r="K1111" s="159">
        <v>0</v>
      </c>
      <c r="L1111" s="159">
        <v>0</v>
      </c>
      <c r="M1111" s="159">
        <v>0</v>
      </c>
      <c r="N1111" s="159">
        <v>0</v>
      </c>
      <c r="O1111" s="159">
        <v>2</v>
      </c>
      <c r="P1111" s="159">
        <v>0</v>
      </c>
      <c r="Q1111" s="159">
        <v>0</v>
      </c>
      <c r="R1111" s="383">
        <v>0</v>
      </c>
      <c r="S1111" s="346"/>
    </row>
    <row r="1112" spans="7:19" x14ac:dyDescent="0.25">
      <c r="G1112" s="347"/>
      <c r="H1112" s="396">
        <v>0</v>
      </c>
      <c r="I1112" s="159">
        <v>0</v>
      </c>
      <c r="J1112" s="159">
        <v>0</v>
      </c>
      <c r="K1112" s="159">
        <v>0</v>
      </c>
      <c r="L1112" s="159">
        <v>0</v>
      </c>
      <c r="M1112" s="159">
        <v>0</v>
      </c>
      <c r="N1112" s="159">
        <v>0</v>
      </c>
      <c r="O1112" s="159">
        <v>0</v>
      </c>
      <c r="P1112" s="159">
        <v>2</v>
      </c>
      <c r="Q1112" s="159">
        <v>0</v>
      </c>
      <c r="R1112" s="383">
        <v>0</v>
      </c>
      <c r="S1112" s="346"/>
    </row>
    <row r="1113" spans="7:19" x14ac:dyDescent="0.25">
      <c r="G1113" s="347"/>
      <c r="H1113" s="396">
        <v>0</v>
      </c>
      <c r="I1113" s="159">
        <v>0</v>
      </c>
      <c r="J1113" s="159">
        <v>0</v>
      </c>
      <c r="K1113" s="159">
        <v>0</v>
      </c>
      <c r="L1113" s="159">
        <v>0</v>
      </c>
      <c r="M1113" s="159">
        <v>0</v>
      </c>
      <c r="N1113" s="159">
        <v>0</v>
      </c>
      <c r="O1113" s="159">
        <v>0</v>
      </c>
      <c r="P1113" s="159">
        <v>0</v>
      </c>
      <c r="Q1113" s="159">
        <v>2</v>
      </c>
      <c r="R1113" s="383">
        <v>0</v>
      </c>
      <c r="S1113" s="346"/>
    </row>
    <row r="1114" spans="7:19" x14ac:dyDescent="0.25">
      <c r="G1114" s="347"/>
      <c r="H1114" s="397">
        <v>0</v>
      </c>
      <c r="I1114" s="398">
        <v>0</v>
      </c>
      <c r="J1114" s="398">
        <v>0</v>
      </c>
      <c r="K1114" s="398">
        <v>0</v>
      </c>
      <c r="L1114" s="398">
        <v>0</v>
      </c>
      <c r="M1114" s="398">
        <v>0</v>
      </c>
      <c r="N1114" s="398">
        <v>0</v>
      </c>
      <c r="O1114" s="398">
        <v>0</v>
      </c>
      <c r="P1114" s="398">
        <v>0</v>
      </c>
      <c r="Q1114" s="398">
        <v>0</v>
      </c>
      <c r="R1114" s="410">
        <v>2</v>
      </c>
      <c r="S1114" s="346"/>
    </row>
    <row r="1115" spans="7:19" x14ac:dyDescent="0.25">
      <c r="G1115" s="347"/>
      <c r="H1115" s="158"/>
      <c r="I1115" s="158"/>
      <c r="J1115" s="158"/>
      <c r="K1115" s="158"/>
      <c r="L1115" s="158"/>
      <c r="M1115" s="158"/>
      <c r="N1115" s="158"/>
      <c r="O1115" s="158"/>
      <c r="P1115" s="158"/>
      <c r="Q1115" s="158"/>
      <c r="R1115" s="158"/>
      <c r="S1115" s="346"/>
    </row>
    <row r="1116" spans="7:19" x14ac:dyDescent="0.25">
      <c r="G1116" s="347"/>
      <c r="H1116" s="158"/>
      <c r="I1116" s="158"/>
      <c r="J1116" s="158"/>
      <c r="K1116" s="158"/>
      <c r="L1116" s="158"/>
      <c r="M1116" s="158"/>
      <c r="N1116" s="158"/>
      <c r="O1116" s="158"/>
      <c r="P1116" s="158"/>
      <c r="Q1116" s="158"/>
      <c r="R1116" s="158"/>
      <c r="S1116" s="346"/>
    </row>
    <row r="1117" spans="7:19" x14ac:dyDescent="0.25">
      <c r="G1117" s="350"/>
      <c r="H1117" s="409">
        <v>1</v>
      </c>
      <c r="I1117" s="390">
        <v>0</v>
      </c>
      <c r="J1117" s="390">
        <v>0</v>
      </c>
      <c r="K1117" s="390">
        <v>0</v>
      </c>
      <c r="L1117" s="390">
        <v>0</v>
      </c>
      <c r="M1117" s="390">
        <v>0</v>
      </c>
      <c r="N1117" s="390">
        <v>0</v>
      </c>
      <c r="O1117" s="390">
        <v>0</v>
      </c>
      <c r="P1117" s="390">
        <v>0</v>
      </c>
      <c r="Q1117" s="390">
        <v>0</v>
      </c>
      <c r="R1117" s="391">
        <v>0</v>
      </c>
      <c r="S1117" s="346"/>
    </row>
    <row r="1118" spans="7:19" ht="15.75" x14ac:dyDescent="0.25">
      <c r="G1118" s="442" t="s">
        <v>231</v>
      </c>
      <c r="H1118" s="396">
        <v>0</v>
      </c>
      <c r="I1118" s="159">
        <v>1</v>
      </c>
      <c r="J1118" s="159">
        <v>0</v>
      </c>
      <c r="K1118" s="159">
        <v>0</v>
      </c>
      <c r="L1118" s="159">
        <v>0</v>
      </c>
      <c r="M1118" s="159">
        <v>0</v>
      </c>
      <c r="N1118" s="159">
        <v>0</v>
      </c>
      <c r="O1118" s="159">
        <v>0</v>
      </c>
      <c r="P1118" s="159">
        <v>0</v>
      </c>
      <c r="Q1118" s="159">
        <v>0</v>
      </c>
      <c r="R1118" s="383">
        <v>0</v>
      </c>
      <c r="S1118" s="346"/>
    </row>
    <row r="1119" spans="7:19" x14ac:dyDescent="0.25">
      <c r="G1119" s="347"/>
      <c r="H1119" s="396">
        <v>0</v>
      </c>
      <c r="I1119" s="159">
        <v>0</v>
      </c>
      <c r="J1119" s="159">
        <v>1</v>
      </c>
      <c r="K1119" s="159">
        <v>0</v>
      </c>
      <c r="L1119" s="159">
        <v>0</v>
      </c>
      <c r="M1119" s="159">
        <v>0</v>
      </c>
      <c r="N1119" s="159">
        <v>0</v>
      </c>
      <c r="O1119" s="159">
        <v>0</v>
      </c>
      <c r="P1119" s="159">
        <v>0</v>
      </c>
      <c r="Q1119" s="159">
        <v>0</v>
      </c>
      <c r="R1119" s="383">
        <v>0</v>
      </c>
      <c r="S1119" s="346"/>
    </row>
    <row r="1120" spans="7:19" x14ac:dyDescent="0.25">
      <c r="G1120" s="347"/>
      <c r="H1120" s="396">
        <v>0</v>
      </c>
      <c r="I1120" s="159">
        <v>0</v>
      </c>
      <c r="J1120" s="159">
        <v>0</v>
      </c>
      <c r="K1120" s="159">
        <v>1</v>
      </c>
      <c r="L1120" s="159">
        <v>0</v>
      </c>
      <c r="M1120" s="159">
        <v>0</v>
      </c>
      <c r="N1120" s="159">
        <v>0</v>
      </c>
      <c r="O1120" s="159">
        <v>0</v>
      </c>
      <c r="P1120" s="159">
        <v>0</v>
      </c>
      <c r="Q1120" s="159">
        <v>0</v>
      </c>
      <c r="R1120" s="383">
        <v>0</v>
      </c>
      <c r="S1120" s="346"/>
    </row>
    <row r="1121" spans="7:19" x14ac:dyDescent="0.25">
      <c r="G1121" s="347"/>
      <c r="H1121" s="396">
        <v>0</v>
      </c>
      <c r="I1121" s="159">
        <v>0</v>
      </c>
      <c r="J1121" s="159">
        <v>0</v>
      </c>
      <c r="K1121" s="159">
        <v>0</v>
      </c>
      <c r="L1121" s="159">
        <v>1</v>
      </c>
      <c r="M1121" s="159">
        <v>0</v>
      </c>
      <c r="N1121" s="159">
        <v>0</v>
      </c>
      <c r="O1121" s="159">
        <v>0</v>
      </c>
      <c r="P1121" s="159">
        <v>0</v>
      </c>
      <c r="Q1121" s="159">
        <v>0</v>
      </c>
      <c r="R1121" s="383">
        <v>0</v>
      </c>
      <c r="S1121" s="346"/>
    </row>
    <row r="1122" spans="7:19" x14ac:dyDescent="0.25">
      <c r="G1122" s="347"/>
      <c r="H1122" s="396">
        <v>0</v>
      </c>
      <c r="I1122" s="159">
        <v>0</v>
      </c>
      <c r="J1122" s="159">
        <v>0</v>
      </c>
      <c r="K1122" s="159">
        <v>0</v>
      </c>
      <c r="L1122" s="159">
        <v>0</v>
      </c>
      <c r="M1122" s="159">
        <v>1</v>
      </c>
      <c r="N1122" s="159">
        <v>0</v>
      </c>
      <c r="O1122" s="159">
        <v>0</v>
      </c>
      <c r="P1122" s="159">
        <v>0</v>
      </c>
      <c r="Q1122" s="159">
        <v>0</v>
      </c>
      <c r="R1122" s="383">
        <v>0</v>
      </c>
      <c r="S1122" s="346"/>
    </row>
    <row r="1123" spans="7:19" x14ac:dyDescent="0.25">
      <c r="G1123" s="347"/>
      <c r="H1123" s="396">
        <v>0</v>
      </c>
      <c r="I1123" s="159">
        <v>0</v>
      </c>
      <c r="J1123" s="159">
        <v>0</v>
      </c>
      <c r="K1123" s="159">
        <v>0</v>
      </c>
      <c r="L1123" s="159">
        <v>0</v>
      </c>
      <c r="M1123" s="159">
        <v>0</v>
      </c>
      <c r="N1123" s="159">
        <v>1</v>
      </c>
      <c r="O1123" s="159">
        <v>0</v>
      </c>
      <c r="P1123" s="159">
        <v>0</v>
      </c>
      <c r="Q1123" s="159">
        <v>0</v>
      </c>
      <c r="R1123" s="383">
        <v>0</v>
      </c>
      <c r="S1123" s="346"/>
    </row>
    <row r="1124" spans="7:19" x14ac:dyDescent="0.25">
      <c r="G1124" s="347"/>
      <c r="H1124" s="396">
        <v>0</v>
      </c>
      <c r="I1124" s="159">
        <v>0</v>
      </c>
      <c r="J1124" s="159">
        <v>0</v>
      </c>
      <c r="K1124" s="159">
        <v>0</v>
      </c>
      <c r="L1124" s="159">
        <v>0</v>
      </c>
      <c r="M1124" s="159">
        <v>0</v>
      </c>
      <c r="N1124" s="159">
        <v>0</v>
      </c>
      <c r="O1124" s="159">
        <v>1</v>
      </c>
      <c r="P1124" s="159">
        <v>0</v>
      </c>
      <c r="Q1124" s="159">
        <v>0</v>
      </c>
      <c r="R1124" s="383">
        <v>0</v>
      </c>
      <c r="S1124" s="346"/>
    </row>
    <row r="1125" spans="7:19" x14ac:dyDescent="0.25">
      <c r="G1125" s="347"/>
      <c r="H1125" s="396">
        <v>0</v>
      </c>
      <c r="I1125" s="159">
        <v>0</v>
      </c>
      <c r="J1125" s="159">
        <v>0</v>
      </c>
      <c r="K1125" s="159">
        <v>0</v>
      </c>
      <c r="L1125" s="159">
        <v>0</v>
      </c>
      <c r="M1125" s="159">
        <v>0</v>
      </c>
      <c r="N1125" s="159">
        <v>0</v>
      </c>
      <c r="O1125" s="159">
        <v>0</v>
      </c>
      <c r="P1125" s="159">
        <v>1</v>
      </c>
      <c r="Q1125" s="159">
        <v>0</v>
      </c>
      <c r="R1125" s="383">
        <v>0</v>
      </c>
      <c r="S1125" s="346"/>
    </row>
    <row r="1126" spans="7:19" x14ac:dyDescent="0.25">
      <c r="G1126" s="347"/>
      <c r="H1126" s="396">
        <v>0</v>
      </c>
      <c r="I1126" s="159">
        <v>0</v>
      </c>
      <c r="J1126" s="159">
        <v>0</v>
      </c>
      <c r="K1126" s="159">
        <v>0</v>
      </c>
      <c r="L1126" s="159">
        <v>0</v>
      </c>
      <c r="M1126" s="159">
        <v>0</v>
      </c>
      <c r="N1126" s="159">
        <v>0</v>
      </c>
      <c r="O1126" s="159">
        <v>0</v>
      </c>
      <c r="P1126" s="159">
        <v>0</v>
      </c>
      <c r="Q1126" s="159">
        <v>1</v>
      </c>
      <c r="R1126" s="383">
        <v>0</v>
      </c>
      <c r="S1126" s="346"/>
    </row>
    <row r="1127" spans="7:19" x14ac:dyDescent="0.25">
      <c r="G1127" s="347"/>
      <c r="H1127" s="397">
        <v>0</v>
      </c>
      <c r="I1127" s="398">
        <v>0</v>
      </c>
      <c r="J1127" s="398">
        <v>0</v>
      </c>
      <c r="K1127" s="398">
        <v>0</v>
      </c>
      <c r="L1127" s="398">
        <v>0</v>
      </c>
      <c r="M1127" s="398">
        <v>0</v>
      </c>
      <c r="N1127" s="398">
        <v>0</v>
      </c>
      <c r="O1127" s="398">
        <v>0</v>
      </c>
      <c r="P1127" s="398">
        <v>0</v>
      </c>
      <c r="Q1127" s="398">
        <v>0</v>
      </c>
      <c r="R1127" s="410">
        <v>1</v>
      </c>
      <c r="S1127" s="346"/>
    </row>
    <row r="1128" spans="7:19" x14ac:dyDescent="0.25">
      <c r="G1128" s="347"/>
      <c r="H1128" s="158"/>
      <c r="I1128" s="158"/>
      <c r="J1128" s="158"/>
      <c r="K1128" s="158"/>
      <c r="L1128" s="158"/>
      <c r="M1128" s="158"/>
      <c r="N1128" s="158"/>
      <c r="O1128" s="158"/>
      <c r="P1128" s="158"/>
      <c r="Q1128" s="158"/>
      <c r="R1128" s="158"/>
      <c r="S1128" s="346"/>
    </row>
    <row r="1129" spans="7:19" x14ac:dyDescent="0.25">
      <c r="G1129" s="347"/>
      <c r="H1129" s="158"/>
      <c r="I1129" s="158"/>
      <c r="J1129" s="158"/>
      <c r="K1129" s="158"/>
      <c r="L1129" s="158"/>
      <c r="M1129" s="158"/>
      <c r="N1129" s="158"/>
      <c r="O1129" s="158"/>
      <c r="P1129" s="158"/>
      <c r="Q1129" s="158"/>
      <c r="R1129" s="158"/>
      <c r="S1129" s="346"/>
    </row>
    <row r="1130" spans="7:19" x14ac:dyDescent="0.25">
      <c r="G1130" s="350"/>
      <c r="H1130" s="411">
        <f>+S1054</f>
        <v>282.64403656008551</v>
      </c>
      <c r="I1130" s="390">
        <v>0</v>
      </c>
      <c r="J1130" s="390">
        <v>0</v>
      </c>
      <c r="K1130" s="390">
        <v>0</v>
      </c>
      <c r="L1130" s="390">
        <v>0</v>
      </c>
      <c r="M1130" s="390">
        <v>0</v>
      </c>
      <c r="N1130" s="390">
        <v>0</v>
      </c>
      <c r="O1130" s="390">
        <v>0</v>
      </c>
      <c r="P1130" s="390">
        <v>0</v>
      </c>
      <c r="Q1130" s="390">
        <v>0</v>
      </c>
      <c r="R1130" s="391">
        <v>0</v>
      </c>
      <c r="S1130" s="346"/>
    </row>
    <row r="1131" spans="7:19" ht="15.75" x14ac:dyDescent="0.25">
      <c r="G1131" s="442" t="s">
        <v>232</v>
      </c>
      <c r="H1131" s="396">
        <v>0</v>
      </c>
      <c r="I1131" s="161">
        <f>+S1055</f>
        <v>165.68123983632464</v>
      </c>
      <c r="J1131" s="159">
        <v>0</v>
      </c>
      <c r="K1131" s="159">
        <v>0</v>
      </c>
      <c r="L1131" s="159">
        <v>0</v>
      </c>
      <c r="M1131" s="159">
        <v>0</v>
      </c>
      <c r="N1131" s="159">
        <v>0</v>
      </c>
      <c r="O1131" s="159">
        <v>0</v>
      </c>
      <c r="P1131" s="159">
        <v>0</v>
      </c>
      <c r="Q1131" s="159">
        <v>0</v>
      </c>
      <c r="R1131" s="383">
        <v>0</v>
      </c>
      <c r="S1131" s="346"/>
    </row>
    <row r="1132" spans="7:19" x14ac:dyDescent="0.25">
      <c r="G1132" s="347"/>
      <c r="H1132" s="396">
        <v>0</v>
      </c>
      <c r="I1132" s="159">
        <v>0</v>
      </c>
      <c r="J1132" s="161">
        <f>+S1056</f>
        <v>81.149728277894653</v>
      </c>
      <c r="K1132" s="159">
        <v>0</v>
      </c>
      <c r="L1132" s="159">
        <v>0</v>
      </c>
      <c r="M1132" s="159">
        <v>0</v>
      </c>
      <c r="N1132" s="159">
        <v>0</v>
      </c>
      <c r="O1132" s="159">
        <v>0</v>
      </c>
      <c r="P1132" s="159">
        <v>0</v>
      </c>
      <c r="Q1132" s="159">
        <v>0</v>
      </c>
      <c r="R1132" s="383">
        <v>0</v>
      </c>
      <c r="S1132" s="346"/>
    </row>
    <row r="1133" spans="7:19" x14ac:dyDescent="0.25">
      <c r="G1133" s="347"/>
      <c r="H1133" s="396">
        <v>0</v>
      </c>
      <c r="I1133" s="159">
        <v>0</v>
      </c>
      <c r="J1133" s="159">
        <v>0</v>
      </c>
      <c r="K1133" s="161">
        <f>+S1057</f>
        <v>378.4723226417218</v>
      </c>
      <c r="L1133" s="159">
        <v>0</v>
      </c>
      <c r="M1133" s="159">
        <v>0</v>
      </c>
      <c r="N1133" s="159">
        <v>0</v>
      </c>
      <c r="O1133" s="159">
        <v>0</v>
      </c>
      <c r="P1133" s="159">
        <v>0</v>
      </c>
      <c r="Q1133" s="159">
        <v>0</v>
      </c>
      <c r="R1133" s="383">
        <v>0</v>
      </c>
      <c r="S1133" s="346"/>
    </row>
    <row r="1134" spans="7:19" x14ac:dyDescent="0.25">
      <c r="G1134" s="347"/>
      <c r="H1134" s="396">
        <v>0</v>
      </c>
      <c r="I1134" s="159">
        <v>0</v>
      </c>
      <c r="J1134" s="159">
        <v>0</v>
      </c>
      <c r="K1134" s="159">
        <v>0</v>
      </c>
      <c r="L1134" s="161">
        <f>+S1058</f>
        <v>226.16076901932857</v>
      </c>
      <c r="M1134" s="159">
        <v>0</v>
      </c>
      <c r="N1134" s="159">
        <v>0</v>
      </c>
      <c r="O1134" s="159">
        <v>0</v>
      </c>
      <c r="P1134" s="159">
        <v>0</v>
      </c>
      <c r="Q1134" s="159">
        <v>0</v>
      </c>
      <c r="R1134" s="383">
        <v>0</v>
      </c>
      <c r="S1134" s="346"/>
    </row>
    <row r="1135" spans="7:19" x14ac:dyDescent="0.25">
      <c r="G1135" s="347"/>
      <c r="H1135" s="396">
        <v>0</v>
      </c>
      <c r="I1135" s="159">
        <v>0</v>
      </c>
      <c r="J1135" s="159">
        <v>0</v>
      </c>
      <c r="K1135" s="159">
        <v>0</v>
      </c>
      <c r="L1135" s="159">
        <v>0</v>
      </c>
      <c r="M1135" s="161">
        <f>+S1059</f>
        <v>421.09999708814189</v>
      </c>
      <c r="N1135" s="159">
        <v>0</v>
      </c>
      <c r="O1135" s="159">
        <v>0</v>
      </c>
      <c r="P1135" s="159">
        <v>0</v>
      </c>
      <c r="Q1135" s="159">
        <v>0</v>
      </c>
      <c r="R1135" s="383">
        <v>0</v>
      </c>
      <c r="S1135" s="346"/>
    </row>
    <row r="1136" spans="7:19" x14ac:dyDescent="0.25">
      <c r="G1136" s="347"/>
      <c r="H1136" s="396">
        <v>0</v>
      </c>
      <c r="I1136" s="159">
        <v>0</v>
      </c>
      <c r="J1136" s="159">
        <v>0</v>
      </c>
      <c r="K1136" s="159">
        <v>0</v>
      </c>
      <c r="L1136" s="159">
        <v>0</v>
      </c>
      <c r="M1136" s="159">
        <v>0</v>
      </c>
      <c r="N1136" s="161">
        <f>+S1060</f>
        <v>84.521298444402774</v>
      </c>
      <c r="O1136" s="159">
        <v>0</v>
      </c>
      <c r="P1136" s="159">
        <v>0</v>
      </c>
      <c r="Q1136" s="159">
        <v>0</v>
      </c>
      <c r="R1136" s="383">
        <v>0</v>
      </c>
      <c r="S1136" s="346"/>
    </row>
    <row r="1137" spans="7:19" x14ac:dyDescent="0.25">
      <c r="G1137" s="347"/>
      <c r="H1137" s="396">
        <v>0</v>
      </c>
      <c r="I1137" s="159">
        <v>0</v>
      </c>
      <c r="J1137" s="159">
        <v>0</v>
      </c>
      <c r="K1137" s="159">
        <v>0</v>
      </c>
      <c r="L1137" s="159">
        <v>0</v>
      </c>
      <c r="M1137" s="159">
        <v>0</v>
      </c>
      <c r="N1137" s="159">
        <v>0</v>
      </c>
      <c r="O1137" s="161">
        <f>+S1061</f>
        <v>263.41835001688895</v>
      </c>
      <c r="P1137" s="159">
        <v>0</v>
      </c>
      <c r="Q1137" s="159">
        <v>0</v>
      </c>
      <c r="R1137" s="383">
        <v>0</v>
      </c>
      <c r="S1137" s="346"/>
    </row>
    <row r="1138" spans="7:19" x14ac:dyDescent="0.25">
      <c r="G1138" s="347"/>
      <c r="H1138" s="396">
        <v>0</v>
      </c>
      <c r="I1138" s="159">
        <v>0</v>
      </c>
      <c r="J1138" s="159">
        <v>0</v>
      </c>
      <c r="K1138" s="159">
        <v>0</v>
      </c>
      <c r="L1138" s="159">
        <v>0</v>
      </c>
      <c r="M1138" s="159">
        <v>0</v>
      </c>
      <c r="N1138" s="159">
        <v>0</v>
      </c>
      <c r="O1138" s="159">
        <v>0</v>
      </c>
      <c r="P1138" s="161">
        <f>+S1062</f>
        <v>37.473414346031944</v>
      </c>
      <c r="Q1138" s="159">
        <v>0</v>
      </c>
      <c r="R1138" s="383">
        <v>0</v>
      </c>
      <c r="S1138" s="346"/>
    </row>
    <row r="1139" spans="7:19" x14ac:dyDescent="0.25">
      <c r="G1139" s="347"/>
      <c r="H1139" s="396">
        <v>0</v>
      </c>
      <c r="I1139" s="159">
        <v>0</v>
      </c>
      <c r="J1139" s="159">
        <v>0</v>
      </c>
      <c r="K1139" s="159">
        <v>0</v>
      </c>
      <c r="L1139" s="159">
        <v>0</v>
      </c>
      <c r="M1139" s="159">
        <v>0</v>
      </c>
      <c r="N1139" s="159">
        <v>0</v>
      </c>
      <c r="O1139" s="159">
        <v>0</v>
      </c>
      <c r="P1139" s="159">
        <v>0</v>
      </c>
      <c r="Q1139" s="161">
        <f>+S1063</f>
        <v>104.22862736066375</v>
      </c>
      <c r="R1139" s="383">
        <v>0</v>
      </c>
      <c r="S1139" s="346"/>
    </row>
    <row r="1140" spans="7:19" x14ac:dyDescent="0.25">
      <c r="G1140" s="347"/>
      <c r="H1140" s="397">
        <v>0</v>
      </c>
      <c r="I1140" s="398">
        <v>0</v>
      </c>
      <c r="J1140" s="398">
        <v>0</v>
      </c>
      <c r="K1140" s="398">
        <v>0</v>
      </c>
      <c r="L1140" s="398">
        <v>0</v>
      </c>
      <c r="M1140" s="398">
        <v>0</v>
      </c>
      <c r="N1140" s="398">
        <v>0</v>
      </c>
      <c r="O1140" s="398">
        <v>0</v>
      </c>
      <c r="P1140" s="398">
        <v>0</v>
      </c>
      <c r="Q1140" s="398">
        <v>0</v>
      </c>
      <c r="R1140" s="412">
        <f>+S1064</f>
        <v>341.14658227766881</v>
      </c>
      <c r="S1140" s="346"/>
    </row>
    <row r="1141" spans="7:19" x14ac:dyDescent="0.25">
      <c r="G1141" s="347"/>
      <c r="H1141" s="158"/>
      <c r="I1141" s="158"/>
      <c r="J1141" s="158"/>
      <c r="K1141" s="158"/>
      <c r="L1141" s="158"/>
      <c r="M1141" s="158"/>
      <c r="N1141" s="158"/>
      <c r="O1141" s="158"/>
      <c r="P1141" s="158"/>
      <c r="Q1141" s="158"/>
      <c r="R1141" s="158"/>
      <c r="S1141" s="346"/>
    </row>
    <row r="1142" spans="7:19" ht="15.75" x14ac:dyDescent="0.3">
      <c r="G1142" s="444" t="s">
        <v>245</v>
      </c>
      <c r="H1142" s="158"/>
      <c r="I1142" s="158"/>
      <c r="J1142" s="158"/>
      <c r="K1142" s="158"/>
      <c r="L1142" s="158"/>
      <c r="M1142" s="158"/>
      <c r="N1142" s="158"/>
      <c r="O1142" s="158"/>
      <c r="P1142" s="158"/>
      <c r="Q1142" s="158"/>
      <c r="R1142" s="158"/>
      <c r="S1142" s="346"/>
    </row>
    <row r="1143" spans="7:19" ht="15.75" x14ac:dyDescent="0.3">
      <c r="G1143" s="445"/>
      <c r="H1143" s="411">
        <f t="array" ref="H1143:R1153">+MMULT(H1104:R1114,H1130:R1140)</f>
        <v>565.28807312017102</v>
      </c>
      <c r="I1143" s="390">
        <v>0</v>
      </c>
      <c r="J1143" s="390">
        <v>0</v>
      </c>
      <c r="K1143" s="390">
        <v>0</v>
      </c>
      <c r="L1143" s="390">
        <v>0</v>
      </c>
      <c r="M1143" s="390">
        <v>0</v>
      </c>
      <c r="N1143" s="390">
        <v>0</v>
      </c>
      <c r="O1143" s="390">
        <v>0</v>
      </c>
      <c r="P1143" s="390">
        <v>0</v>
      </c>
      <c r="Q1143" s="390">
        <v>0</v>
      </c>
      <c r="R1143" s="391">
        <v>0</v>
      </c>
      <c r="S1143" s="345"/>
    </row>
    <row r="1144" spans="7:19" ht="15.75" x14ac:dyDescent="0.3">
      <c r="G1144" s="445" t="s">
        <v>233</v>
      </c>
      <c r="H1144" s="396">
        <v>0</v>
      </c>
      <c r="I1144" s="161">
        <v>331.36247967264927</v>
      </c>
      <c r="J1144" s="159">
        <v>0</v>
      </c>
      <c r="K1144" s="159">
        <v>0</v>
      </c>
      <c r="L1144" s="159">
        <v>0</v>
      </c>
      <c r="M1144" s="159">
        <v>0</v>
      </c>
      <c r="N1144" s="159">
        <v>0</v>
      </c>
      <c r="O1144" s="159">
        <v>0</v>
      </c>
      <c r="P1144" s="159">
        <v>0</v>
      </c>
      <c r="Q1144" s="159">
        <v>0</v>
      </c>
      <c r="R1144" s="383">
        <v>0</v>
      </c>
      <c r="S1144" s="346"/>
    </row>
    <row r="1145" spans="7:19" x14ac:dyDescent="0.25">
      <c r="G1145" s="347"/>
      <c r="H1145" s="396">
        <v>0</v>
      </c>
      <c r="I1145" s="159">
        <v>0</v>
      </c>
      <c r="J1145" s="161">
        <v>162.29945655578931</v>
      </c>
      <c r="K1145" s="159">
        <v>0</v>
      </c>
      <c r="L1145" s="159">
        <v>0</v>
      </c>
      <c r="M1145" s="159">
        <v>0</v>
      </c>
      <c r="N1145" s="159">
        <v>0</v>
      </c>
      <c r="O1145" s="159">
        <v>0</v>
      </c>
      <c r="P1145" s="159">
        <v>0</v>
      </c>
      <c r="Q1145" s="159">
        <v>0</v>
      </c>
      <c r="R1145" s="383">
        <v>0</v>
      </c>
      <c r="S1145" s="346"/>
    </row>
    <row r="1146" spans="7:19" x14ac:dyDescent="0.25">
      <c r="G1146" s="347"/>
      <c r="H1146" s="396">
        <v>0</v>
      </c>
      <c r="I1146" s="159">
        <v>0</v>
      </c>
      <c r="J1146" s="159">
        <v>0</v>
      </c>
      <c r="K1146" s="161">
        <v>756.94464528344361</v>
      </c>
      <c r="L1146" s="159">
        <v>0</v>
      </c>
      <c r="M1146" s="159">
        <v>0</v>
      </c>
      <c r="N1146" s="159">
        <v>0</v>
      </c>
      <c r="O1146" s="159">
        <v>0</v>
      </c>
      <c r="P1146" s="159">
        <v>0</v>
      </c>
      <c r="Q1146" s="159">
        <v>0</v>
      </c>
      <c r="R1146" s="383">
        <v>0</v>
      </c>
      <c r="S1146" s="346"/>
    </row>
    <row r="1147" spans="7:19" x14ac:dyDescent="0.25">
      <c r="G1147" s="347"/>
      <c r="H1147" s="396">
        <v>0</v>
      </c>
      <c r="I1147" s="159">
        <v>0</v>
      </c>
      <c r="J1147" s="159">
        <v>0</v>
      </c>
      <c r="K1147" s="159">
        <v>0</v>
      </c>
      <c r="L1147" s="161">
        <v>452.32153803865714</v>
      </c>
      <c r="M1147" s="159">
        <v>0</v>
      </c>
      <c r="N1147" s="159">
        <v>0</v>
      </c>
      <c r="O1147" s="159">
        <v>0</v>
      </c>
      <c r="P1147" s="159">
        <v>0</v>
      </c>
      <c r="Q1147" s="159">
        <v>0</v>
      </c>
      <c r="R1147" s="383">
        <v>0</v>
      </c>
      <c r="S1147" s="346"/>
    </row>
    <row r="1148" spans="7:19" x14ac:dyDescent="0.25">
      <c r="G1148" s="347"/>
      <c r="H1148" s="396">
        <v>0</v>
      </c>
      <c r="I1148" s="159">
        <v>0</v>
      </c>
      <c r="J1148" s="159">
        <v>0</v>
      </c>
      <c r="K1148" s="159">
        <v>0</v>
      </c>
      <c r="L1148" s="159">
        <v>0</v>
      </c>
      <c r="M1148" s="161">
        <v>842.19999417628378</v>
      </c>
      <c r="N1148" s="159">
        <v>0</v>
      </c>
      <c r="O1148" s="159">
        <v>0</v>
      </c>
      <c r="P1148" s="159">
        <v>0</v>
      </c>
      <c r="Q1148" s="159">
        <v>0</v>
      </c>
      <c r="R1148" s="383">
        <v>0</v>
      </c>
      <c r="S1148" s="346"/>
    </row>
    <row r="1149" spans="7:19" x14ac:dyDescent="0.25">
      <c r="G1149" s="347"/>
      <c r="H1149" s="396">
        <v>0</v>
      </c>
      <c r="I1149" s="159">
        <v>0</v>
      </c>
      <c r="J1149" s="159">
        <v>0</v>
      </c>
      <c r="K1149" s="159">
        <v>0</v>
      </c>
      <c r="L1149" s="159">
        <v>0</v>
      </c>
      <c r="M1149" s="159">
        <v>0</v>
      </c>
      <c r="N1149" s="161">
        <v>169.04259688880555</v>
      </c>
      <c r="O1149" s="159">
        <v>0</v>
      </c>
      <c r="P1149" s="159">
        <v>0</v>
      </c>
      <c r="Q1149" s="159">
        <v>0</v>
      </c>
      <c r="R1149" s="383">
        <v>0</v>
      </c>
      <c r="S1149" s="346"/>
    </row>
    <row r="1150" spans="7:19" x14ac:dyDescent="0.25">
      <c r="G1150" s="347"/>
      <c r="H1150" s="396">
        <v>0</v>
      </c>
      <c r="I1150" s="159">
        <v>0</v>
      </c>
      <c r="J1150" s="159">
        <v>0</v>
      </c>
      <c r="K1150" s="159">
        <v>0</v>
      </c>
      <c r="L1150" s="159">
        <v>0</v>
      </c>
      <c r="M1150" s="159">
        <v>0</v>
      </c>
      <c r="N1150" s="159">
        <v>0</v>
      </c>
      <c r="O1150" s="161">
        <v>526.8367000337779</v>
      </c>
      <c r="P1150" s="159">
        <v>0</v>
      </c>
      <c r="Q1150" s="159">
        <v>0</v>
      </c>
      <c r="R1150" s="383">
        <v>0</v>
      </c>
      <c r="S1150" s="346"/>
    </row>
    <row r="1151" spans="7:19" x14ac:dyDescent="0.25">
      <c r="G1151" s="347"/>
      <c r="H1151" s="396">
        <v>0</v>
      </c>
      <c r="I1151" s="159">
        <v>0</v>
      </c>
      <c r="J1151" s="159">
        <v>0</v>
      </c>
      <c r="K1151" s="159">
        <v>0</v>
      </c>
      <c r="L1151" s="159">
        <v>0</v>
      </c>
      <c r="M1151" s="159">
        <v>0</v>
      </c>
      <c r="N1151" s="159">
        <v>0</v>
      </c>
      <c r="O1151" s="159">
        <v>0</v>
      </c>
      <c r="P1151" s="161">
        <v>74.946828692063889</v>
      </c>
      <c r="Q1151" s="159">
        <v>0</v>
      </c>
      <c r="R1151" s="383">
        <v>0</v>
      </c>
      <c r="S1151" s="346"/>
    </row>
    <row r="1152" spans="7:19" x14ac:dyDescent="0.25">
      <c r="G1152" s="347"/>
      <c r="H1152" s="396">
        <v>0</v>
      </c>
      <c r="I1152" s="159">
        <v>0</v>
      </c>
      <c r="J1152" s="159">
        <v>0</v>
      </c>
      <c r="K1152" s="159">
        <v>0</v>
      </c>
      <c r="L1152" s="159">
        <v>0</v>
      </c>
      <c r="M1152" s="159">
        <v>0</v>
      </c>
      <c r="N1152" s="159">
        <v>0</v>
      </c>
      <c r="O1152" s="159">
        <v>0</v>
      </c>
      <c r="P1152" s="159">
        <v>0</v>
      </c>
      <c r="Q1152" s="161">
        <v>208.4572547213275</v>
      </c>
      <c r="R1152" s="383">
        <v>0</v>
      </c>
      <c r="S1152" s="346"/>
    </row>
    <row r="1153" spans="7:19" x14ac:dyDescent="0.25">
      <c r="G1153" s="347"/>
      <c r="H1153" s="397">
        <v>0</v>
      </c>
      <c r="I1153" s="398">
        <v>0</v>
      </c>
      <c r="J1153" s="398">
        <v>0</v>
      </c>
      <c r="K1153" s="398">
        <v>0</v>
      </c>
      <c r="L1153" s="398">
        <v>0</v>
      </c>
      <c r="M1153" s="398">
        <v>0</v>
      </c>
      <c r="N1153" s="398">
        <v>0</v>
      </c>
      <c r="O1153" s="398">
        <v>0</v>
      </c>
      <c r="P1153" s="398">
        <v>0</v>
      </c>
      <c r="Q1153" s="398">
        <v>0</v>
      </c>
      <c r="R1153" s="412">
        <v>682.29316455533763</v>
      </c>
      <c r="S1153" s="346"/>
    </row>
    <row r="1154" spans="7:19" x14ac:dyDescent="0.25">
      <c r="G1154" s="347"/>
      <c r="H1154" s="158"/>
      <c r="I1154" s="158"/>
      <c r="J1154" s="158"/>
      <c r="K1154" s="158"/>
      <c r="L1154" s="158"/>
      <c r="M1154" s="158"/>
      <c r="N1154" s="158"/>
      <c r="O1154" s="158"/>
      <c r="P1154" s="158"/>
      <c r="Q1154" s="158"/>
      <c r="R1154" s="158"/>
      <c r="S1154" s="346"/>
    </row>
    <row r="1155" spans="7:19" x14ac:dyDescent="0.25">
      <c r="G1155" s="347"/>
      <c r="H1155" s="158"/>
      <c r="I1155" s="158"/>
      <c r="J1155" s="158"/>
      <c r="K1155" s="158"/>
      <c r="L1155" s="158"/>
      <c r="M1155" s="158"/>
      <c r="N1155" s="158"/>
      <c r="O1155" s="158"/>
      <c r="P1155" s="158"/>
      <c r="Q1155" s="158"/>
      <c r="R1155" s="158"/>
      <c r="S1155" s="346"/>
    </row>
    <row r="1156" spans="7:19" x14ac:dyDescent="0.25">
      <c r="G1156" s="347"/>
      <c r="H1156" s="413">
        <f t="array" ref="H1156:R1166">+MINVERSE(H1143:R1153)</f>
        <v>1.769009550264147E-3</v>
      </c>
      <c r="I1156" s="390">
        <v>0</v>
      </c>
      <c r="J1156" s="390">
        <v>0</v>
      </c>
      <c r="K1156" s="390">
        <v>0</v>
      </c>
      <c r="L1156" s="390">
        <v>0</v>
      </c>
      <c r="M1156" s="390">
        <v>0</v>
      </c>
      <c r="N1156" s="390">
        <v>0</v>
      </c>
      <c r="O1156" s="390">
        <v>0</v>
      </c>
      <c r="P1156" s="390">
        <v>0</v>
      </c>
      <c r="Q1156" s="390">
        <v>0</v>
      </c>
      <c r="R1156" s="391">
        <v>0</v>
      </c>
      <c r="S1156" s="346"/>
    </row>
    <row r="1157" spans="7:19" ht="15.75" x14ac:dyDescent="0.3">
      <c r="G1157" s="445" t="s">
        <v>234</v>
      </c>
      <c r="H1157" s="396">
        <v>0</v>
      </c>
      <c r="I1157" s="178">
        <v>3.0178431818469404E-3</v>
      </c>
      <c r="J1157" s="159">
        <v>0</v>
      </c>
      <c r="K1157" s="159">
        <v>0</v>
      </c>
      <c r="L1157" s="159">
        <v>0</v>
      </c>
      <c r="M1157" s="159">
        <v>0</v>
      </c>
      <c r="N1157" s="159">
        <v>0</v>
      </c>
      <c r="O1157" s="159">
        <v>0</v>
      </c>
      <c r="P1157" s="159">
        <v>0</v>
      </c>
      <c r="Q1157" s="159">
        <v>0</v>
      </c>
      <c r="R1157" s="383">
        <v>0</v>
      </c>
      <c r="S1157" s="346"/>
    </row>
    <row r="1158" spans="7:19" x14ac:dyDescent="0.25">
      <c r="G1158" s="347"/>
      <c r="H1158" s="396">
        <v>0</v>
      </c>
      <c r="I1158" s="159">
        <v>0</v>
      </c>
      <c r="J1158" s="178">
        <v>6.161450082590122E-3</v>
      </c>
      <c r="K1158" s="159">
        <v>0</v>
      </c>
      <c r="L1158" s="159">
        <v>0</v>
      </c>
      <c r="M1158" s="159">
        <v>0</v>
      </c>
      <c r="N1158" s="159">
        <v>0</v>
      </c>
      <c r="O1158" s="159">
        <v>0</v>
      </c>
      <c r="P1158" s="159">
        <v>0</v>
      </c>
      <c r="Q1158" s="159">
        <v>0</v>
      </c>
      <c r="R1158" s="383">
        <v>0</v>
      </c>
      <c r="S1158" s="346"/>
    </row>
    <row r="1159" spans="7:19" x14ac:dyDescent="0.25">
      <c r="G1159" s="347"/>
      <c r="H1159" s="396">
        <v>0</v>
      </c>
      <c r="I1159" s="159">
        <v>0</v>
      </c>
      <c r="J1159" s="159">
        <v>0</v>
      </c>
      <c r="K1159" s="344">
        <v>1.3211005669054472E-3</v>
      </c>
      <c r="L1159" s="159">
        <v>0</v>
      </c>
      <c r="M1159" s="159">
        <v>0</v>
      </c>
      <c r="N1159" s="159">
        <v>0</v>
      </c>
      <c r="O1159" s="159">
        <v>0</v>
      </c>
      <c r="P1159" s="159">
        <v>0</v>
      </c>
      <c r="Q1159" s="159">
        <v>0</v>
      </c>
      <c r="R1159" s="383">
        <v>0</v>
      </c>
      <c r="S1159" s="346"/>
    </row>
    <row r="1160" spans="7:19" x14ac:dyDescent="0.25">
      <c r="G1160" s="347"/>
      <c r="H1160" s="396">
        <v>0</v>
      </c>
      <c r="I1160" s="159">
        <v>0</v>
      </c>
      <c r="J1160" s="159">
        <v>0</v>
      </c>
      <c r="K1160" s="159">
        <v>0</v>
      </c>
      <c r="L1160" s="163">
        <v>2.2108166777469176E-3</v>
      </c>
      <c r="M1160" s="159">
        <v>0</v>
      </c>
      <c r="N1160" s="159">
        <v>0</v>
      </c>
      <c r="O1160" s="159">
        <v>0</v>
      </c>
      <c r="P1160" s="159">
        <v>0</v>
      </c>
      <c r="Q1160" s="159">
        <v>0</v>
      </c>
      <c r="R1160" s="383">
        <v>0</v>
      </c>
      <c r="S1160" s="346"/>
    </row>
    <row r="1161" spans="7:19" x14ac:dyDescent="0.25">
      <c r="G1161" s="347"/>
      <c r="H1161" s="396">
        <v>0</v>
      </c>
      <c r="I1161" s="159">
        <v>0</v>
      </c>
      <c r="J1161" s="159">
        <v>0</v>
      </c>
      <c r="K1161" s="159">
        <v>0</v>
      </c>
      <c r="L1161" s="159">
        <v>0</v>
      </c>
      <c r="M1161" s="178">
        <v>1.1873664294881087E-3</v>
      </c>
      <c r="N1161" s="159">
        <v>0</v>
      </c>
      <c r="O1161" s="159">
        <v>0</v>
      </c>
      <c r="P1161" s="159">
        <v>0</v>
      </c>
      <c r="Q1161" s="159">
        <v>0</v>
      </c>
      <c r="R1161" s="383">
        <v>0</v>
      </c>
      <c r="S1161" s="346"/>
    </row>
    <row r="1162" spans="7:19" x14ac:dyDescent="0.25">
      <c r="G1162" s="347"/>
      <c r="H1162" s="396">
        <v>0</v>
      </c>
      <c r="I1162" s="159">
        <v>0</v>
      </c>
      <c r="J1162" s="159">
        <v>0</v>
      </c>
      <c r="K1162" s="159">
        <v>0</v>
      </c>
      <c r="L1162" s="159">
        <v>0</v>
      </c>
      <c r="M1162" s="159">
        <v>0</v>
      </c>
      <c r="N1162" s="163">
        <v>5.9156687036569225E-3</v>
      </c>
      <c r="O1162" s="159">
        <v>0</v>
      </c>
      <c r="P1162" s="159">
        <v>0</v>
      </c>
      <c r="Q1162" s="159">
        <v>0</v>
      </c>
      <c r="R1162" s="383">
        <v>0</v>
      </c>
      <c r="S1162" s="346"/>
    </row>
    <row r="1163" spans="7:19" x14ac:dyDescent="0.25">
      <c r="G1163" s="347"/>
      <c r="H1163" s="396">
        <v>0</v>
      </c>
      <c r="I1163" s="159">
        <v>0</v>
      </c>
      <c r="J1163" s="159">
        <v>0</v>
      </c>
      <c r="K1163" s="159">
        <v>0</v>
      </c>
      <c r="L1163" s="159">
        <v>0</v>
      </c>
      <c r="M1163" s="159">
        <v>0</v>
      </c>
      <c r="N1163" s="159">
        <v>0</v>
      </c>
      <c r="O1163" s="344">
        <v>1.8981213722124625E-3</v>
      </c>
      <c r="P1163" s="159">
        <v>0</v>
      </c>
      <c r="Q1163" s="159">
        <v>0</v>
      </c>
      <c r="R1163" s="383">
        <v>0</v>
      </c>
      <c r="S1163" s="346"/>
    </row>
    <row r="1164" spans="7:19" x14ac:dyDescent="0.25">
      <c r="G1164" s="347"/>
      <c r="H1164" s="396">
        <v>0</v>
      </c>
      <c r="I1164" s="159">
        <v>0</v>
      </c>
      <c r="J1164" s="159">
        <v>0</v>
      </c>
      <c r="K1164" s="159">
        <v>0</v>
      </c>
      <c r="L1164" s="159">
        <v>0</v>
      </c>
      <c r="M1164" s="159">
        <v>0</v>
      </c>
      <c r="N1164" s="159">
        <v>0</v>
      </c>
      <c r="O1164" s="159">
        <v>0</v>
      </c>
      <c r="P1164" s="344">
        <v>1.3342792716536782E-2</v>
      </c>
      <c r="Q1164" s="159">
        <v>0</v>
      </c>
      <c r="R1164" s="383">
        <v>0</v>
      </c>
      <c r="S1164" s="346"/>
    </row>
    <row r="1165" spans="7:19" x14ac:dyDescent="0.25">
      <c r="G1165" s="347"/>
      <c r="H1165" s="396">
        <v>0</v>
      </c>
      <c r="I1165" s="159">
        <v>0</v>
      </c>
      <c r="J1165" s="159">
        <v>0</v>
      </c>
      <c r="K1165" s="159">
        <v>0</v>
      </c>
      <c r="L1165" s="159">
        <v>0</v>
      </c>
      <c r="M1165" s="159">
        <v>0</v>
      </c>
      <c r="N1165" s="159">
        <v>0</v>
      </c>
      <c r="O1165" s="159">
        <v>0</v>
      </c>
      <c r="P1165" s="159">
        <v>0</v>
      </c>
      <c r="Q1165" s="178">
        <v>4.7971465485182217E-3</v>
      </c>
      <c r="R1165" s="383">
        <v>0</v>
      </c>
      <c r="S1165" s="346"/>
    </row>
    <row r="1166" spans="7:19" x14ac:dyDescent="0.25">
      <c r="G1166" s="347"/>
      <c r="H1166" s="397">
        <v>0</v>
      </c>
      <c r="I1166" s="398">
        <v>0</v>
      </c>
      <c r="J1166" s="398">
        <v>0</v>
      </c>
      <c r="K1166" s="398">
        <v>0</v>
      </c>
      <c r="L1166" s="398">
        <v>0</v>
      </c>
      <c r="M1166" s="398">
        <v>0</v>
      </c>
      <c r="N1166" s="398">
        <v>0</v>
      </c>
      <c r="O1166" s="398">
        <v>0</v>
      </c>
      <c r="P1166" s="398">
        <v>0</v>
      </c>
      <c r="Q1166" s="398">
        <v>0</v>
      </c>
      <c r="R1166" s="414">
        <v>1.4656456373144488E-3</v>
      </c>
      <c r="S1166" s="346"/>
    </row>
    <row r="1167" spans="7:19" x14ac:dyDescent="0.25">
      <c r="G1167" s="347"/>
      <c r="H1167" s="158"/>
      <c r="I1167" s="158"/>
      <c r="J1167" s="158"/>
      <c r="K1167" s="158"/>
      <c r="L1167" s="158"/>
      <c r="M1167" s="158"/>
      <c r="N1167" s="158"/>
      <c r="O1167" s="158"/>
      <c r="P1167" s="158"/>
      <c r="Q1167" s="158"/>
      <c r="R1167" s="158"/>
      <c r="S1167" s="346"/>
    </row>
    <row r="1168" spans="7:19" x14ac:dyDescent="0.25">
      <c r="G1168" s="347"/>
      <c r="H1168" s="158"/>
      <c r="I1168" s="158"/>
      <c r="J1168" s="158"/>
      <c r="K1168" s="158"/>
      <c r="L1168" s="158"/>
      <c r="M1168" s="158"/>
      <c r="N1168" s="158"/>
      <c r="O1168" s="158"/>
      <c r="P1168" s="158"/>
      <c r="Q1168" s="158"/>
      <c r="R1168" s="158"/>
      <c r="S1168" s="346"/>
    </row>
    <row r="1169" spans="7:19" x14ac:dyDescent="0.25">
      <c r="G1169" s="347"/>
      <c r="H1169" s="395">
        <f t="array" ref="H1169:R1176">+MMULT(H1080:R1087,H1156:R1166)</f>
        <v>1.769009550264147E-3</v>
      </c>
      <c r="I1169" s="380">
        <v>-3.0178431818469404E-3</v>
      </c>
      <c r="J1169" s="380">
        <v>0</v>
      </c>
      <c r="K1169" s="380">
        <v>0</v>
      </c>
      <c r="L1169" s="380">
        <v>0</v>
      </c>
      <c r="M1169" s="380">
        <v>0</v>
      </c>
      <c r="N1169" s="380">
        <v>0</v>
      </c>
      <c r="O1169" s="380">
        <v>0</v>
      </c>
      <c r="P1169" s="380">
        <v>0</v>
      </c>
      <c r="Q1169" s="380">
        <v>0</v>
      </c>
      <c r="R1169" s="381">
        <v>0</v>
      </c>
      <c r="S1169" s="346"/>
    </row>
    <row r="1170" spans="7:19" ht="15.75" x14ac:dyDescent="0.3">
      <c r="G1170" s="445" t="s">
        <v>235</v>
      </c>
      <c r="H1170" s="396">
        <v>0</v>
      </c>
      <c r="I1170" s="159">
        <v>3.0178431818469404E-3</v>
      </c>
      <c r="J1170" s="159">
        <v>-6.161450082590122E-3</v>
      </c>
      <c r="K1170" s="159">
        <v>0</v>
      </c>
      <c r="L1170" s="159">
        <v>0</v>
      </c>
      <c r="M1170" s="159">
        <v>0</v>
      </c>
      <c r="N1170" s="159">
        <v>0</v>
      </c>
      <c r="O1170" s="159">
        <v>0</v>
      </c>
      <c r="P1170" s="143">
        <v>-1.3342792716536782E-2</v>
      </c>
      <c r="Q1170" s="143">
        <v>0</v>
      </c>
      <c r="R1170" s="392">
        <v>0</v>
      </c>
      <c r="S1170" s="346"/>
    </row>
    <row r="1171" spans="7:19" x14ac:dyDescent="0.25">
      <c r="G1171" s="446"/>
      <c r="H1171" s="396">
        <v>0</v>
      </c>
      <c r="I1171" s="159">
        <v>0</v>
      </c>
      <c r="J1171" s="159">
        <v>6.161450082590122E-3</v>
      </c>
      <c r="K1171" s="159">
        <v>-1.3211005669054472E-3</v>
      </c>
      <c r="L1171" s="159">
        <v>0</v>
      </c>
      <c r="M1171" s="159">
        <v>0</v>
      </c>
      <c r="N1171" s="159">
        <v>0</v>
      </c>
      <c r="O1171" s="159">
        <v>0</v>
      </c>
      <c r="P1171" s="143">
        <v>0</v>
      </c>
      <c r="Q1171" s="143">
        <v>0</v>
      </c>
      <c r="R1171" s="392">
        <v>0</v>
      </c>
      <c r="S1171" s="346"/>
    </row>
    <row r="1172" spans="7:19" x14ac:dyDescent="0.25">
      <c r="G1172" s="446"/>
      <c r="H1172" s="396">
        <v>0</v>
      </c>
      <c r="I1172" s="159">
        <v>0</v>
      </c>
      <c r="J1172" s="159">
        <v>0</v>
      </c>
      <c r="K1172" s="159">
        <v>1.3211005669054472E-3</v>
      </c>
      <c r="L1172" s="159">
        <v>-2.2108166777469176E-3</v>
      </c>
      <c r="M1172" s="159">
        <v>0</v>
      </c>
      <c r="N1172" s="159">
        <v>0</v>
      </c>
      <c r="O1172" s="159">
        <v>0</v>
      </c>
      <c r="P1172" s="143">
        <v>0</v>
      </c>
      <c r="Q1172" s="143">
        <v>0</v>
      </c>
      <c r="R1172" s="392">
        <v>0</v>
      </c>
      <c r="S1172" s="346"/>
    </row>
    <row r="1173" spans="7:19" x14ac:dyDescent="0.25">
      <c r="G1173" s="446"/>
      <c r="H1173" s="396">
        <v>0</v>
      </c>
      <c r="I1173" s="159">
        <v>0</v>
      </c>
      <c r="J1173" s="159">
        <v>0</v>
      </c>
      <c r="K1173" s="159">
        <v>0</v>
      </c>
      <c r="L1173" s="159">
        <v>2.2108166777469176E-3</v>
      </c>
      <c r="M1173" s="159">
        <v>-1.1873664294881087E-3</v>
      </c>
      <c r="N1173" s="159">
        <v>0</v>
      </c>
      <c r="O1173" s="159">
        <v>0</v>
      </c>
      <c r="P1173" s="143">
        <v>1.3342792716536782E-2</v>
      </c>
      <c r="Q1173" s="143">
        <v>4.7971465485182217E-3</v>
      </c>
      <c r="R1173" s="392">
        <v>0</v>
      </c>
      <c r="S1173" s="346"/>
    </row>
    <row r="1174" spans="7:19" x14ac:dyDescent="0.25">
      <c r="G1174" s="446"/>
      <c r="H1174" s="396">
        <v>0</v>
      </c>
      <c r="I1174" s="159">
        <v>0</v>
      </c>
      <c r="J1174" s="159">
        <v>0</v>
      </c>
      <c r="K1174" s="159">
        <v>0</v>
      </c>
      <c r="L1174" s="159">
        <v>0</v>
      </c>
      <c r="M1174" s="159">
        <v>1.1873664294881087E-3</v>
      </c>
      <c r="N1174" s="159">
        <v>-5.9156687036569225E-3</v>
      </c>
      <c r="O1174" s="159">
        <v>0</v>
      </c>
      <c r="P1174" s="143">
        <v>0</v>
      </c>
      <c r="Q1174" s="143">
        <v>0</v>
      </c>
      <c r="R1174" s="392">
        <v>0</v>
      </c>
      <c r="S1174" s="346"/>
    </row>
    <row r="1175" spans="7:19" x14ac:dyDescent="0.25">
      <c r="G1175" s="446"/>
      <c r="H1175" s="396">
        <v>0</v>
      </c>
      <c r="I1175" s="159">
        <v>0</v>
      </c>
      <c r="J1175" s="159">
        <v>0</v>
      </c>
      <c r="K1175" s="159">
        <v>0</v>
      </c>
      <c r="L1175" s="159">
        <v>0</v>
      </c>
      <c r="M1175" s="159">
        <v>0</v>
      </c>
      <c r="N1175" s="159">
        <v>5.9156687036569225E-3</v>
      </c>
      <c r="O1175" s="159">
        <v>-1.8981213722124625E-3</v>
      </c>
      <c r="P1175" s="143">
        <v>0</v>
      </c>
      <c r="Q1175" s="143">
        <v>0</v>
      </c>
      <c r="R1175" s="392">
        <v>0</v>
      </c>
      <c r="S1175" s="346"/>
    </row>
    <row r="1176" spans="7:19" x14ac:dyDescent="0.25">
      <c r="G1176" s="446"/>
      <c r="H1176" s="397">
        <v>0</v>
      </c>
      <c r="I1176" s="398">
        <v>0</v>
      </c>
      <c r="J1176" s="398">
        <v>0</v>
      </c>
      <c r="K1176" s="398">
        <v>0</v>
      </c>
      <c r="L1176" s="398">
        <v>0</v>
      </c>
      <c r="M1176" s="398">
        <v>0</v>
      </c>
      <c r="N1176" s="398">
        <v>0</v>
      </c>
      <c r="O1176" s="398">
        <v>1.8981213722124625E-3</v>
      </c>
      <c r="P1176" s="393">
        <v>0</v>
      </c>
      <c r="Q1176" s="393">
        <v>-4.7971465485182217E-3</v>
      </c>
      <c r="R1176" s="394">
        <v>1.4656456373144488E-3</v>
      </c>
      <c r="S1176" s="346"/>
    </row>
    <row r="1177" spans="7:19" x14ac:dyDescent="0.25">
      <c r="G1177" s="446"/>
      <c r="H1177" s="158"/>
      <c r="I1177" s="158"/>
      <c r="J1177" s="158"/>
      <c r="K1177" s="158"/>
      <c r="L1177" s="158"/>
      <c r="M1177" s="158"/>
      <c r="N1177" s="158"/>
      <c r="O1177" s="158"/>
      <c r="P1177" s="158"/>
      <c r="Q1177" s="158"/>
      <c r="R1177" s="158"/>
      <c r="S1177" s="346"/>
    </row>
    <row r="1178" spans="7:19" x14ac:dyDescent="0.25">
      <c r="G1178" s="446"/>
      <c r="H1178" s="158"/>
      <c r="I1178" s="158"/>
      <c r="J1178" s="158"/>
      <c r="K1178" s="158"/>
      <c r="L1178" s="158"/>
      <c r="M1178" s="158"/>
      <c r="N1178" s="158"/>
      <c r="O1178" s="158"/>
      <c r="P1178" s="158"/>
      <c r="Q1178" s="158"/>
      <c r="R1178" s="158"/>
      <c r="S1178" s="346"/>
    </row>
    <row r="1179" spans="7:19" x14ac:dyDescent="0.25">
      <c r="G1179" s="446"/>
      <c r="H1179" s="329">
        <f t="array" ref="H1179:O1186">+MMULT(H1169:R1176,H1067:O1077)</f>
        <v>4.7868527321110873E-3</v>
      </c>
      <c r="I1179" s="330">
        <v>-3.0178431818469404E-3</v>
      </c>
      <c r="J1179" s="330">
        <v>0</v>
      </c>
      <c r="K1179" s="330">
        <v>0</v>
      </c>
      <c r="L1179" s="330">
        <v>0</v>
      </c>
      <c r="M1179" s="330">
        <v>0</v>
      </c>
      <c r="N1179" s="330">
        <v>0</v>
      </c>
      <c r="O1179" s="331">
        <v>0</v>
      </c>
      <c r="P1179" s="158"/>
      <c r="Q1179" s="158"/>
      <c r="R1179" s="158"/>
      <c r="S1179" s="346"/>
    </row>
    <row r="1180" spans="7:19" ht="15.75" x14ac:dyDescent="0.3">
      <c r="G1180" s="447" t="s">
        <v>236</v>
      </c>
      <c r="H1180" s="332">
        <v>-3.0178431818469404E-3</v>
      </c>
      <c r="I1180" s="158">
        <v>2.2522085980973845E-2</v>
      </c>
      <c r="J1180" s="158">
        <v>-6.161450082590122E-3</v>
      </c>
      <c r="K1180" s="158">
        <v>0</v>
      </c>
      <c r="L1180" s="158">
        <v>-1.3342792716536782E-2</v>
      </c>
      <c r="M1180" s="158">
        <v>0</v>
      </c>
      <c r="N1180" s="158">
        <v>0</v>
      </c>
      <c r="O1180" s="333">
        <v>0</v>
      </c>
      <c r="P1180" s="158"/>
      <c r="Q1180" s="158"/>
      <c r="R1180" s="158"/>
      <c r="S1180" s="346"/>
    </row>
    <row r="1181" spans="7:19" x14ac:dyDescent="0.25">
      <c r="G1181" s="446"/>
      <c r="H1181" s="332">
        <v>0</v>
      </c>
      <c r="I1181" s="158">
        <v>-6.161450082590122E-3</v>
      </c>
      <c r="J1181" s="158">
        <v>7.4825506494955694E-3</v>
      </c>
      <c r="K1181" s="158">
        <v>-1.3211005669054472E-3</v>
      </c>
      <c r="L1181" s="158">
        <v>0</v>
      </c>
      <c r="M1181" s="158">
        <v>0</v>
      </c>
      <c r="N1181" s="158">
        <v>0</v>
      </c>
      <c r="O1181" s="333">
        <v>0</v>
      </c>
      <c r="P1181" s="158"/>
      <c r="Q1181" s="158"/>
      <c r="R1181" s="158"/>
      <c r="S1181" s="346"/>
    </row>
    <row r="1182" spans="7:19" x14ac:dyDescent="0.25">
      <c r="G1182" s="446"/>
      <c r="H1182" s="332">
        <v>0</v>
      </c>
      <c r="I1182" s="158">
        <v>0</v>
      </c>
      <c r="J1182" s="158">
        <v>-1.3211005669054472E-3</v>
      </c>
      <c r="K1182" s="158">
        <v>3.5319172446523651E-3</v>
      </c>
      <c r="L1182" s="158">
        <v>-2.2108166777469176E-3</v>
      </c>
      <c r="M1182" s="158">
        <v>0</v>
      </c>
      <c r="N1182" s="158">
        <v>0</v>
      </c>
      <c r="O1182" s="333">
        <v>0</v>
      </c>
      <c r="P1182" s="158"/>
      <c r="Q1182" s="158"/>
      <c r="R1182" s="158"/>
      <c r="S1182" s="346"/>
    </row>
    <row r="1183" spans="7:19" x14ac:dyDescent="0.25">
      <c r="G1183" s="446"/>
      <c r="H1183" s="332">
        <v>0</v>
      </c>
      <c r="I1183" s="158">
        <v>-1.3342792716536782E-2</v>
      </c>
      <c r="J1183" s="158">
        <v>0</v>
      </c>
      <c r="K1183" s="158">
        <v>-2.2108166777469176E-3</v>
      </c>
      <c r="L1183" s="158">
        <v>2.1538122372290032E-2</v>
      </c>
      <c r="M1183" s="158">
        <v>-1.1873664294881087E-3</v>
      </c>
      <c r="N1183" s="158">
        <v>0</v>
      </c>
      <c r="O1183" s="333">
        <v>-4.7971465485182217E-3</v>
      </c>
      <c r="P1183" s="158"/>
      <c r="Q1183" s="158"/>
      <c r="R1183" s="158"/>
      <c r="S1183" s="346"/>
    </row>
    <row r="1184" spans="7:19" x14ac:dyDescent="0.25">
      <c r="G1184" s="446"/>
      <c r="H1184" s="332">
        <v>0</v>
      </c>
      <c r="I1184" s="158">
        <v>0</v>
      </c>
      <c r="J1184" s="158">
        <v>0</v>
      </c>
      <c r="K1184" s="158">
        <v>0</v>
      </c>
      <c r="L1184" s="158">
        <v>-1.1873664294881087E-3</v>
      </c>
      <c r="M1184" s="158">
        <v>7.1030351331450312E-3</v>
      </c>
      <c r="N1184" s="158">
        <v>-5.9156687036569225E-3</v>
      </c>
      <c r="O1184" s="333">
        <v>0</v>
      </c>
      <c r="P1184" s="158"/>
      <c r="Q1184" s="158"/>
      <c r="R1184" s="158"/>
      <c r="S1184" s="346"/>
    </row>
    <row r="1185" spans="7:19" x14ac:dyDescent="0.25">
      <c r="G1185" s="446"/>
      <c r="H1185" s="332">
        <v>0</v>
      </c>
      <c r="I1185" s="158">
        <v>0</v>
      </c>
      <c r="J1185" s="158">
        <v>0</v>
      </c>
      <c r="K1185" s="158">
        <v>0</v>
      </c>
      <c r="L1185" s="158">
        <v>0</v>
      </c>
      <c r="M1185" s="158">
        <v>-5.9156687036569225E-3</v>
      </c>
      <c r="N1185" s="158">
        <v>7.8137900758693847E-3</v>
      </c>
      <c r="O1185" s="333">
        <v>-1.8981213722124625E-3</v>
      </c>
      <c r="P1185" s="158"/>
      <c r="Q1185" s="158"/>
      <c r="R1185" s="158"/>
      <c r="S1185" s="346"/>
    </row>
    <row r="1186" spans="7:19" x14ac:dyDescent="0.25">
      <c r="G1186" s="446"/>
      <c r="H1186" s="406">
        <v>0</v>
      </c>
      <c r="I1186" s="407">
        <v>0</v>
      </c>
      <c r="J1186" s="407">
        <v>0</v>
      </c>
      <c r="K1186" s="407">
        <v>0</v>
      </c>
      <c r="L1186" s="407">
        <v>-4.7971465485182217E-3</v>
      </c>
      <c r="M1186" s="407">
        <v>0</v>
      </c>
      <c r="N1186" s="407">
        <v>-1.8981213722124625E-3</v>
      </c>
      <c r="O1186" s="408">
        <v>8.1609135580451332E-3</v>
      </c>
      <c r="P1186" s="158"/>
      <c r="Q1186" s="158"/>
      <c r="R1186" s="158"/>
      <c r="S1186" s="346"/>
    </row>
    <row r="1187" spans="7:19" x14ac:dyDescent="0.25">
      <c r="G1187" s="446"/>
      <c r="H1187" s="158"/>
      <c r="I1187" s="158"/>
      <c r="J1187" s="158"/>
      <c r="K1187" s="158"/>
      <c r="L1187" s="158"/>
      <c r="M1187" s="158"/>
      <c r="N1187" s="158"/>
      <c r="O1187" s="158"/>
      <c r="P1187" s="158"/>
      <c r="Q1187" s="158"/>
      <c r="R1187" s="158"/>
      <c r="S1187" s="346"/>
    </row>
    <row r="1188" spans="7:19" x14ac:dyDescent="0.25">
      <c r="G1188" s="446"/>
      <c r="H1188" s="158"/>
      <c r="I1188" s="158"/>
      <c r="J1188" s="158"/>
      <c r="K1188" s="158"/>
      <c r="L1188" s="158"/>
      <c r="M1188" s="158"/>
      <c r="N1188" s="158"/>
      <c r="O1188" s="158"/>
      <c r="P1188" s="158"/>
      <c r="Q1188" s="158"/>
      <c r="R1188" s="158"/>
      <c r="S1188" s="346"/>
    </row>
    <row r="1189" spans="7:19" x14ac:dyDescent="0.25">
      <c r="G1189" s="446"/>
      <c r="H1189" s="329">
        <f t="array" ref="H1189:O1196">-MINVERSE(H1179:O1186)</f>
        <v>-391.01160031134322</v>
      </c>
      <c r="I1189" s="330">
        <v>-288.85362648432459</v>
      </c>
      <c r="J1189" s="330">
        <v>-286.26113651883668</v>
      </c>
      <c r="K1189" s="330">
        <v>-274.1700831107031</v>
      </c>
      <c r="L1189" s="330">
        <v>-266.94492614823253</v>
      </c>
      <c r="M1189" s="330">
        <v>-235.95478818161763</v>
      </c>
      <c r="N1189" s="330">
        <v>-229.73458699894894</v>
      </c>
      <c r="O1189" s="331">
        <v>-210.34876162157968</v>
      </c>
      <c r="P1189" s="158"/>
      <c r="Q1189" s="158"/>
      <c r="R1189" s="158"/>
      <c r="S1189" s="346"/>
    </row>
    <row r="1190" spans="7:19" ht="15.75" x14ac:dyDescent="0.3">
      <c r="G1190" s="448" t="s">
        <v>237</v>
      </c>
      <c r="H1190" s="332">
        <v>-288.85362648432454</v>
      </c>
      <c r="I1190" s="158">
        <v>-458.17482480002923</v>
      </c>
      <c r="J1190" s="158">
        <v>-454.06266027507485</v>
      </c>
      <c r="K1190" s="158">
        <v>-434.88403217770519</v>
      </c>
      <c r="L1190" s="158">
        <v>-423.42360820545389</v>
      </c>
      <c r="M1190" s="158">
        <v>-374.26756607366838</v>
      </c>
      <c r="N1190" s="158">
        <v>-364.40118626816911</v>
      </c>
      <c r="O1190" s="333">
        <v>-333.65171203104319</v>
      </c>
      <c r="P1190" s="158"/>
      <c r="Q1190" s="158"/>
      <c r="R1190" s="158"/>
      <c r="S1190" s="346"/>
    </row>
    <row r="1191" spans="7:19" x14ac:dyDescent="0.25">
      <c r="G1191" s="446"/>
      <c r="H1191" s="332">
        <v>-286.26113651883668</v>
      </c>
      <c r="I1191" s="158">
        <v>-454.06266027507485</v>
      </c>
      <c r="J1191" s="158">
        <v>-594.00130309533847</v>
      </c>
      <c r="K1191" s="158">
        <v>-489.71322610188031</v>
      </c>
      <c r="L1191" s="158">
        <v>-427.39460917433587</v>
      </c>
      <c r="M1191" s="158">
        <v>-377.77756608004142</v>
      </c>
      <c r="N1191" s="158">
        <v>-367.81865623368537</v>
      </c>
      <c r="O1191" s="333">
        <v>-336.78080366898865</v>
      </c>
      <c r="P1191" s="158"/>
      <c r="Q1191" s="158"/>
      <c r="R1191" s="158"/>
      <c r="S1191" s="346"/>
    </row>
    <row r="1192" spans="7:19" x14ac:dyDescent="0.25">
      <c r="G1192" s="446"/>
      <c r="H1192" s="332">
        <v>-274.1700831107031</v>
      </c>
      <c r="I1192" s="158">
        <v>-434.88403217770525</v>
      </c>
      <c r="J1192" s="158">
        <v>-489.7132261018802</v>
      </c>
      <c r="K1192" s="158">
        <v>-745.42982322952162</v>
      </c>
      <c r="L1192" s="158">
        <v>-445.91486785910473</v>
      </c>
      <c r="M1192" s="158">
        <v>-394.14777314142907</v>
      </c>
      <c r="N1192" s="158">
        <v>-383.75731459835652</v>
      </c>
      <c r="O1192" s="333">
        <v>-351.37450108614496</v>
      </c>
      <c r="P1192" s="158"/>
      <c r="Q1192" s="158"/>
      <c r="R1192" s="158"/>
      <c r="S1192" s="346"/>
    </row>
    <row r="1193" spans="7:19" x14ac:dyDescent="0.25">
      <c r="G1193" s="446"/>
      <c r="H1193" s="332">
        <v>-266.94492614823247</v>
      </c>
      <c r="I1193" s="158">
        <v>-423.42360820545383</v>
      </c>
      <c r="J1193" s="158">
        <v>-427.39460917433576</v>
      </c>
      <c r="K1193" s="158">
        <v>-445.91486785910467</v>
      </c>
      <c r="L1193" s="158">
        <v>-456.98187513019985</v>
      </c>
      <c r="M1193" s="158">
        <v>-403.92999074763912</v>
      </c>
      <c r="N1193" s="158">
        <v>-393.2816549985468</v>
      </c>
      <c r="O1193" s="333">
        <v>-360.09514360938664</v>
      </c>
      <c r="P1193" s="158"/>
      <c r="Q1193" s="158"/>
      <c r="R1193" s="158"/>
      <c r="S1193" s="346"/>
    </row>
    <row r="1194" spans="7:19" x14ac:dyDescent="0.25">
      <c r="G1194" s="446"/>
      <c r="H1194" s="332">
        <v>-235.95478818161769</v>
      </c>
      <c r="I1194" s="158">
        <v>-374.26756607366838</v>
      </c>
      <c r="J1194" s="158">
        <v>-377.77756608004148</v>
      </c>
      <c r="K1194" s="158">
        <v>-394.14777314142918</v>
      </c>
      <c r="L1194" s="158">
        <v>-403.92999074763918</v>
      </c>
      <c r="M1194" s="158">
        <v>-781.44886561341616</v>
      </c>
      <c r="N1194" s="158">
        <v>-688.18016022679149</v>
      </c>
      <c r="O1194" s="333">
        <v>-397.49971715104931</v>
      </c>
      <c r="P1194" s="158"/>
      <c r="Q1194" s="158"/>
      <c r="R1194" s="158"/>
      <c r="S1194" s="346"/>
    </row>
    <row r="1195" spans="7:19" x14ac:dyDescent="0.25">
      <c r="G1195" s="446"/>
      <c r="H1195" s="332">
        <v>-229.73458699894894</v>
      </c>
      <c r="I1195" s="158">
        <v>-364.40118626816906</v>
      </c>
      <c r="J1195" s="158">
        <v>-367.81865623368526</v>
      </c>
      <c r="K1195" s="158">
        <v>-383.75731459835657</v>
      </c>
      <c r="L1195" s="158">
        <v>-393.2816549985468</v>
      </c>
      <c r="M1195" s="158">
        <v>-688.18016022679137</v>
      </c>
      <c r="N1195" s="158">
        <v>-747.37086253873554</v>
      </c>
      <c r="O1195" s="333">
        <v>-405.00739500752468</v>
      </c>
      <c r="P1195" s="158"/>
      <c r="Q1195" s="158"/>
      <c r="R1195" s="158"/>
      <c r="S1195" s="346"/>
    </row>
    <row r="1196" spans="7:19" x14ac:dyDescent="0.25">
      <c r="G1196" s="446"/>
      <c r="H1196" s="406">
        <v>-210.34876162157968</v>
      </c>
      <c r="I1196" s="407">
        <v>-333.65171203104319</v>
      </c>
      <c r="J1196" s="407">
        <v>-336.78080366898865</v>
      </c>
      <c r="K1196" s="407">
        <v>-351.37450108614502</v>
      </c>
      <c r="L1196" s="407">
        <v>-360.0951436093867</v>
      </c>
      <c r="M1196" s="407">
        <v>-397.49971715104937</v>
      </c>
      <c r="N1196" s="407">
        <v>-405.00739500752474</v>
      </c>
      <c r="O1196" s="408">
        <v>-428.40575908627767</v>
      </c>
      <c r="P1196" s="158"/>
      <c r="Q1196" s="158"/>
      <c r="R1196" s="158"/>
      <c r="S1196" s="346"/>
    </row>
    <row r="1197" spans="7:19" x14ac:dyDescent="0.25">
      <c r="G1197" s="446"/>
      <c r="H1197" s="158"/>
      <c r="I1197" s="158"/>
      <c r="J1197" s="158"/>
      <c r="K1197" s="158"/>
      <c r="L1197" s="158"/>
      <c r="M1197" s="158"/>
      <c r="N1197" s="158"/>
      <c r="O1197" s="158"/>
      <c r="P1197" s="158"/>
      <c r="Q1197" s="158"/>
      <c r="R1197" s="158"/>
      <c r="S1197" s="346"/>
    </row>
    <row r="1198" spans="7:19" ht="15.75" x14ac:dyDescent="0.3">
      <c r="G1198" s="447"/>
      <c r="H1198" s="158"/>
      <c r="I1198" s="158"/>
      <c r="J1198" s="158"/>
      <c r="K1198" s="158"/>
      <c r="L1198" s="158"/>
      <c r="M1198" s="158"/>
      <c r="N1198" s="158"/>
      <c r="O1198" s="158"/>
      <c r="P1198" s="158"/>
      <c r="Q1198" s="158"/>
      <c r="R1198" s="158"/>
      <c r="S1198" s="346"/>
    </row>
    <row r="1199" spans="7:19" ht="15.75" x14ac:dyDescent="0.3">
      <c r="G1199" s="447"/>
      <c r="H1199" s="402">
        <f t="array" ref="H1199:H1209">+MMULT(H1130:R1140,N1091:N1101)</f>
        <v>2.8578846058117873</v>
      </c>
      <c r="I1199" s="158"/>
      <c r="J1199" s="158"/>
      <c r="K1199" s="417">
        <f t="array" ref="K1199:K1209">+MMULT(H1091:H1101,Q1092)</f>
        <v>-339.29610096713299</v>
      </c>
      <c r="L1199" s="158"/>
      <c r="M1199" s="158"/>
      <c r="N1199" s="158"/>
      <c r="O1199" s="158"/>
      <c r="P1199" s="158"/>
      <c r="Q1199" s="158"/>
      <c r="R1199" s="158"/>
      <c r="S1199" s="346"/>
    </row>
    <row r="1200" spans="7:19" ht="15.75" x14ac:dyDescent="0.3">
      <c r="G1200" s="447" t="s">
        <v>238</v>
      </c>
      <c r="H1200" s="403">
        <v>1.1826900872017136</v>
      </c>
      <c r="I1200" s="158"/>
      <c r="J1200" s="449" t="s">
        <v>239</v>
      </c>
      <c r="K1200" s="418">
        <v>0</v>
      </c>
      <c r="L1200" s="158"/>
      <c r="M1200" s="158"/>
      <c r="N1200" s="158"/>
      <c r="O1200" s="158"/>
      <c r="P1200" s="158"/>
      <c r="Q1200" s="158"/>
      <c r="R1200" s="158"/>
      <c r="S1200" s="346"/>
    </row>
    <row r="1201" spans="7:19" ht="15.75" x14ac:dyDescent="0.3">
      <c r="G1201" s="447"/>
      <c r="H1201" s="403">
        <v>0.23556676171457699</v>
      </c>
      <c r="I1201" s="158"/>
      <c r="J1201" s="158"/>
      <c r="K1201" s="418">
        <v>0</v>
      </c>
      <c r="L1201" s="158"/>
      <c r="M1201" s="158"/>
      <c r="N1201" s="158"/>
      <c r="O1201" s="158"/>
      <c r="P1201" s="158"/>
      <c r="Q1201" s="158"/>
      <c r="R1201" s="158"/>
      <c r="S1201" s="346"/>
    </row>
    <row r="1202" spans="7:19" x14ac:dyDescent="0.25">
      <c r="G1202" s="347"/>
      <c r="H1202" s="403">
        <v>0.37887392530463254</v>
      </c>
      <c r="I1202" s="158"/>
      <c r="J1202" s="158"/>
      <c r="K1202" s="418">
        <v>0</v>
      </c>
      <c r="L1202" s="158"/>
      <c r="M1202" s="158"/>
      <c r="N1202" s="158"/>
      <c r="O1202" s="158"/>
      <c r="P1202" s="158"/>
      <c r="Q1202" s="158"/>
      <c r="R1202" s="158"/>
      <c r="S1202" s="346"/>
    </row>
    <row r="1203" spans="7:19" x14ac:dyDescent="0.25">
      <c r="G1203" s="347"/>
      <c r="H1203" s="403">
        <v>0.21438615029532182</v>
      </c>
      <c r="I1203" s="158"/>
      <c r="J1203" s="158"/>
      <c r="K1203" s="418">
        <v>0</v>
      </c>
      <c r="L1203" s="158"/>
      <c r="M1203" s="158"/>
      <c r="N1203" s="158"/>
      <c r="O1203" s="158"/>
      <c r="P1203" s="158"/>
      <c r="Q1203" s="158"/>
      <c r="R1203" s="158"/>
      <c r="S1203" s="346"/>
    </row>
    <row r="1204" spans="7:19" x14ac:dyDescent="0.25">
      <c r="G1204" s="347"/>
      <c r="H1204" s="403">
        <v>0.23897400229755325</v>
      </c>
      <c r="I1204" s="158"/>
      <c r="J1204" s="158"/>
      <c r="K1204" s="418">
        <v>0</v>
      </c>
      <c r="L1204" s="158"/>
      <c r="M1204" s="158"/>
      <c r="N1204" s="158"/>
      <c r="O1204" s="158"/>
      <c r="P1204" s="158"/>
      <c r="Q1204" s="158"/>
      <c r="R1204" s="158"/>
      <c r="S1204" s="346"/>
    </row>
    <row r="1205" spans="7:19" x14ac:dyDescent="0.25">
      <c r="G1205" s="347"/>
      <c r="H1205" s="403">
        <v>1.8407873255343501E-2</v>
      </c>
      <c r="I1205" s="158"/>
      <c r="J1205" s="158"/>
      <c r="K1205" s="418">
        <v>0</v>
      </c>
      <c r="L1205" s="158"/>
      <c r="M1205" s="158"/>
      <c r="N1205" s="158"/>
      <c r="O1205" s="158"/>
      <c r="P1205" s="158"/>
      <c r="Q1205" s="158"/>
      <c r="R1205" s="158"/>
      <c r="S1205" s="346"/>
    </row>
    <row r="1206" spans="7:19" x14ac:dyDescent="0.25">
      <c r="G1206" s="347"/>
      <c r="H1206" s="403">
        <v>0.25834119997005983</v>
      </c>
      <c r="I1206" s="158"/>
      <c r="J1206" s="158"/>
      <c r="K1206" s="418">
        <v>0</v>
      </c>
      <c r="L1206" s="158"/>
      <c r="M1206" s="158"/>
      <c r="N1206" s="158"/>
      <c r="O1206" s="158"/>
      <c r="P1206" s="158"/>
      <c r="Q1206" s="158"/>
      <c r="R1206" s="158"/>
      <c r="S1206" s="346"/>
    </row>
    <row r="1207" spans="7:19" x14ac:dyDescent="0.25">
      <c r="G1207" s="347"/>
      <c r="H1207" s="403">
        <v>1.9037382051473914E-2</v>
      </c>
      <c r="I1207" s="158"/>
      <c r="J1207" s="158"/>
      <c r="K1207" s="418">
        <v>0</v>
      </c>
      <c r="L1207" s="158"/>
      <c r="M1207" s="158"/>
      <c r="N1207" s="158"/>
      <c r="O1207" s="158"/>
      <c r="P1207" s="158"/>
      <c r="Q1207" s="158"/>
      <c r="R1207" s="158"/>
      <c r="S1207" s="346"/>
    </row>
    <row r="1208" spans="7:19" x14ac:dyDescent="0.25">
      <c r="G1208" s="347"/>
      <c r="H1208" s="403">
        <v>0.57565838726714391</v>
      </c>
      <c r="I1208" s="158"/>
      <c r="J1208" s="158"/>
      <c r="K1208" s="418">
        <v>0</v>
      </c>
      <c r="L1208" s="158"/>
      <c r="M1208" s="158"/>
      <c r="N1208" s="158"/>
      <c r="O1208" s="158"/>
      <c r="P1208" s="158"/>
      <c r="Q1208" s="158"/>
      <c r="R1208" s="158"/>
      <c r="S1208" s="346"/>
    </row>
    <row r="1209" spans="7:19" x14ac:dyDescent="0.25">
      <c r="G1209" s="347"/>
      <c r="H1209" s="93">
        <v>3.483205538655489</v>
      </c>
      <c r="I1209" s="158"/>
      <c r="J1209" s="158"/>
      <c r="K1209" s="76">
        <v>-339.29610096713299</v>
      </c>
      <c r="L1209" s="158"/>
      <c r="M1209" s="158"/>
      <c r="N1209" s="158"/>
      <c r="O1209" s="158"/>
      <c r="P1209" s="158"/>
      <c r="Q1209" s="158"/>
      <c r="R1209" s="158"/>
      <c r="S1209" s="346"/>
    </row>
    <row r="1210" spans="7:19" x14ac:dyDescent="0.25">
      <c r="G1210" s="347"/>
      <c r="H1210" s="158"/>
      <c r="I1210" s="158"/>
      <c r="J1210" s="158"/>
      <c r="K1210" s="158"/>
      <c r="L1210" s="158"/>
      <c r="M1210" s="158"/>
      <c r="N1210" s="158"/>
      <c r="O1210" s="158"/>
      <c r="P1210" s="158"/>
      <c r="Q1210" s="158"/>
      <c r="R1210" s="158"/>
      <c r="S1210" s="346"/>
    </row>
    <row r="1211" spans="7:19" x14ac:dyDescent="0.25">
      <c r="G1211" s="347"/>
      <c r="H1211" s="158"/>
      <c r="I1211" s="158"/>
      <c r="J1211" s="158"/>
      <c r="K1211" s="158"/>
      <c r="L1211" s="158"/>
      <c r="M1211" s="158"/>
      <c r="N1211" s="158"/>
      <c r="O1211" s="158"/>
      <c r="P1211" s="158"/>
      <c r="Q1211" s="158"/>
      <c r="R1211" s="158"/>
      <c r="S1211" s="346"/>
    </row>
    <row r="1212" spans="7:19" x14ac:dyDescent="0.25">
      <c r="G1212" s="347"/>
      <c r="H1212" s="419">
        <f t="array" ref="H1212:H1222">+H1199:H1209+K1199:K1209</f>
        <v>-336.43821636132122</v>
      </c>
      <c r="I1212" s="158"/>
      <c r="J1212" s="158"/>
      <c r="K1212" s="158"/>
      <c r="L1212" s="158"/>
      <c r="M1212" s="158"/>
      <c r="N1212" s="158"/>
      <c r="O1212" s="158"/>
      <c r="P1212" s="158"/>
      <c r="Q1212" s="158"/>
      <c r="R1212" s="158"/>
      <c r="S1212" s="346"/>
    </row>
    <row r="1213" spans="7:19" ht="15.75" x14ac:dyDescent="0.3">
      <c r="G1213" s="447" t="s">
        <v>240</v>
      </c>
      <c r="H1213" s="420">
        <v>1.1826900872017136</v>
      </c>
      <c r="I1213" s="158"/>
      <c r="J1213" s="158"/>
      <c r="K1213" s="158"/>
      <c r="L1213" s="158"/>
      <c r="M1213" s="158"/>
      <c r="N1213" s="158"/>
      <c r="O1213" s="158"/>
      <c r="P1213" s="158"/>
      <c r="Q1213" s="158"/>
      <c r="R1213" s="158"/>
      <c r="S1213" s="346"/>
    </row>
    <row r="1214" spans="7:19" x14ac:dyDescent="0.25">
      <c r="G1214" s="347"/>
      <c r="H1214" s="420">
        <v>0.23556676171457699</v>
      </c>
      <c r="I1214" s="158"/>
      <c r="J1214" s="158"/>
      <c r="K1214" s="158"/>
      <c r="L1214" s="158"/>
      <c r="M1214" s="158"/>
      <c r="N1214" s="158"/>
      <c r="O1214" s="158"/>
      <c r="P1214" s="158"/>
      <c r="Q1214" s="158"/>
      <c r="R1214" s="158"/>
      <c r="S1214" s="346"/>
    </row>
    <row r="1215" spans="7:19" x14ac:dyDescent="0.25">
      <c r="G1215" s="347"/>
      <c r="H1215" s="420">
        <v>0.37887392530463254</v>
      </c>
      <c r="I1215" s="158"/>
      <c r="J1215" s="158"/>
      <c r="K1215" s="158"/>
      <c r="L1215" s="158"/>
      <c r="M1215" s="158"/>
      <c r="N1215" s="158"/>
      <c r="O1215" s="158"/>
      <c r="P1215" s="158"/>
      <c r="Q1215" s="158"/>
      <c r="R1215" s="158"/>
      <c r="S1215" s="346"/>
    </row>
    <row r="1216" spans="7:19" x14ac:dyDescent="0.25">
      <c r="G1216" s="347"/>
      <c r="H1216" s="420">
        <v>0.21438615029532182</v>
      </c>
      <c r="I1216" s="158"/>
      <c r="J1216" s="158"/>
      <c r="K1216" s="158"/>
      <c r="L1216" s="158"/>
      <c r="M1216" s="158"/>
      <c r="N1216" s="158"/>
      <c r="O1216" s="158"/>
      <c r="P1216" s="158"/>
      <c r="Q1216" s="158"/>
      <c r="R1216" s="158"/>
      <c r="S1216" s="346"/>
    </row>
    <row r="1217" spans="7:19" x14ac:dyDescent="0.25">
      <c r="G1217" s="347"/>
      <c r="H1217" s="420">
        <v>0.23897400229755325</v>
      </c>
      <c r="I1217" s="158"/>
      <c r="J1217" s="158"/>
      <c r="K1217" s="158"/>
      <c r="L1217" s="158"/>
      <c r="M1217" s="158"/>
      <c r="N1217" s="158"/>
      <c r="O1217" s="158"/>
      <c r="P1217" s="158"/>
      <c r="Q1217" s="158"/>
      <c r="R1217" s="158"/>
      <c r="S1217" s="346"/>
    </row>
    <row r="1218" spans="7:19" x14ac:dyDescent="0.25">
      <c r="G1218" s="347"/>
      <c r="H1218" s="420">
        <v>1.8407873255343501E-2</v>
      </c>
      <c r="I1218" s="158"/>
      <c r="J1218" s="158"/>
      <c r="K1218" s="158"/>
      <c r="L1218" s="158"/>
      <c r="M1218" s="158"/>
      <c r="N1218" s="158"/>
      <c r="O1218" s="158"/>
      <c r="P1218" s="158"/>
      <c r="Q1218" s="158"/>
      <c r="R1218" s="158"/>
      <c r="S1218" s="346"/>
    </row>
    <row r="1219" spans="7:19" x14ac:dyDescent="0.25">
      <c r="G1219" s="347"/>
      <c r="H1219" s="420">
        <v>0.25834119997005983</v>
      </c>
      <c r="I1219" s="158"/>
      <c r="J1219" s="158"/>
      <c r="K1219" s="158"/>
      <c r="L1219" s="158"/>
      <c r="M1219" s="158"/>
      <c r="N1219" s="158"/>
      <c r="O1219" s="158"/>
      <c r="P1219" s="158"/>
      <c r="Q1219" s="158"/>
      <c r="R1219" s="158"/>
      <c r="S1219" s="346"/>
    </row>
    <row r="1220" spans="7:19" x14ac:dyDescent="0.25">
      <c r="G1220" s="347"/>
      <c r="H1220" s="420">
        <v>1.9037382051473914E-2</v>
      </c>
      <c r="I1220" s="158"/>
      <c r="J1220" s="158"/>
      <c r="K1220" s="158"/>
      <c r="L1220" s="158"/>
      <c r="M1220" s="158"/>
      <c r="N1220" s="158"/>
      <c r="O1220" s="158"/>
      <c r="P1220" s="158"/>
      <c r="Q1220" s="158"/>
      <c r="R1220" s="158"/>
      <c r="S1220" s="346"/>
    </row>
    <row r="1221" spans="7:19" x14ac:dyDescent="0.25">
      <c r="G1221" s="347"/>
      <c r="H1221" s="420">
        <v>0.57565838726714391</v>
      </c>
      <c r="I1221" s="158"/>
      <c r="J1221" s="158"/>
      <c r="K1221" s="158"/>
      <c r="L1221" s="158"/>
      <c r="M1221" s="158"/>
      <c r="N1221" s="158"/>
      <c r="O1221" s="158"/>
      <c r="P1221" s="158"/>
      <c r="Q1221" s="158"/>
      <c r="R1221" s="158"/>
      <c r="S1221" s="346"/>
    </row>
    <row r="1222" spans="7:19" x14ac:dyDescent="0.25">
      <c r="G1222" s="347"/>
      <c r="H1222" s="93">
        <v>-335.81289542847747</v>
      </c>
      <c r="I1222" s="158"/>
      <c r="J1222" s="158"/>
      <c r="K1222" s="158"/>
      <c r="L1222" s="158"/>
      <c r="M1222" s="158"/>
      <c r="N1222" s="158"/>
      <c r="O1222" s="158"/>
      <c r="P1222" s="158"/>
      <c r="Q1222" s="158"/>
      <c r="R1222" s="158"/>
      <c r="S1222" s="346"/>
    </row>
    <row r="1223" spans="7:19" x14ac:dyDescent="0.25">
      <c r="G1223" s="347"/>
      <c r="H1223" s="158"/>
      <c r="I1223" s="158"/>
      <c r="J1223" s="158"/>
      <c r="K1223" s="158"/>
      <c r="L1223" s="158"/>
      <c r="M1223" s="158"/>
      <c r="N1223" s="158"/>
      <c r="O1223" s="158"/>
      <c r="P1223" s="158"/>
      <c r="Q1223" s="158"/>
      <c r="R1223" s="158"/>
      <c r="S1223" s="346"/>
    </row>
    <row r="1224" spans="7:19" x14ac:dyDescent="0.25">
      <c r="G1224" s="347"/>
      <c r="H1224" s="158"/>
      <c r="I1224" s="158"/>
      <c r="J1224" s="158"/>
      <c r="K1224" s="158"/>
      <c r="L1224" s="158"/>
      <c r="M1224" s="158"/>
      <c r="N1224" s="158"/>
      <c r="O1224" s="158"/>
      <c r="P1224" s="158"/>
      <c r="Q1224" s="158"/>
      <c r="R1224" s="158"/>
      <c r="S1224" s="346"/>
    </row>
    <row r="1225" spans="7:19" x14ac:dyDescent="0.25">
      <c r="G1225" s="347"/>
      <c r="H1225" s="484">
        <f t="array" ref="H1225:H1232">+MMULT(H1169:R1176,H1212:H1222)</f>
        <v>-0.59873159103291229</v>
      </c>
      <c r="I1225" s="158"/>
      <c r="J1225" s="158"/>
      <c r="K1225" s="489">
        <f t="array" ref="K1225:K1232">+MMULT(H1080:R1087,N1091:N1101)</f>
        <v>2.9729038906685682E-3</v>
      </c>
      <c r="L1225" s="158"/>
      <c r="M1225" s="158"/>
      <c r="N1225" s="402">
        <f t="array" ref="N1225:N1232">K1225:K1232-K1091:K1098</f>
        <v>-6.1582683397176652E-17</v>
      </c>
      <c r="O1225" s="158"/>
      <c r="P1225" s="158"/>
      <c r="Q1225" s="158"/>
      <c r="R1225" s="158"/>
      <c r="S1225" s="346"/>
    </row>
    <row r="1226" spans="7:19" ht="15.75" x14ac:dyDescent="0.3">
      <c r="G1226" s="447" t="s">
        <v>241</v>
      </c>
      <c r="H1226" s="485">
        <v>1.8637285298995529E-3</v>
      </c>
      <c r="I1226" s="158"/>
      <c r="J1226" s="449" t="s">
        <v>242</v>
      </c>
      <c r="K1226" s="486">
        <v>3.7274570597991049E-3</v>
      </c>
      <c r="L1226" s="158"/>
      <c r="M1226" s="449" t="s">
        <v>243</v>
      </c>
      <c r="N1226" s="403">
        <v>6.0455113137791727E-16</v>
      </c>
      <c r="O1226" s="158"/>
      <c r="P1226" s="158"/>
      <c r="Q1226" s="158"/>
      <c r="R1226" s="158"/>
      <c r="S1226" s="346"/>
    </row>
    <row r="1227" spans="7:19" x14ac:dyDescent="0.25">
      <c r="G1227" s="347"/>
      <c r="H1227" s="485">
        <v>9.5090228591612595E-4</v>
      </c>
      <c r="I1227" s="158"/>
      <c r="J1227" s="158"/>
      <c r="K1227" s="486">
        <v>1.9018045718322519E-3</v>
      </c>
      <c r="L1227" s="158"/>
      <c r="M1227" s="158"/>
      <c r="N1227" s="403">
        <v>-1.5807667674838655E-16</v>
      </c>
      <c r="O1227" s="158"/>
      <c r="P1227" s="158"/>
      <c r="Q1227" s="158"/>
      <c r="R1227" s="158"/>
      <c r="S1227" s="346"/>
    </row>
    <row r="1228" spans="7:19" x14ac:dyDescent="0.25">
      <c r="G1228" s="347"/>
      <c r="H1228" s="485">
        <v>2.656208095478741E-5</v>
      </c>
      <c r="I1228" s="158"/>
      <c r="J1228" s="158"/>
      <c r="K1228" s="486">
        <v>5.312416190957482E-5</v>
      </c>
      <c r="L1228" s="158"/>
      <c r="M1228" s="158"/>
      <c r="N1228" s="403">
        <v>-1.8958739062033552E-3</v>
      </c>
      <c r="O1228" s="158"/>
      <c r="P1228" s="158"/>
      <c r="Q1228" s="158"/>
      <c r="R1228" s="158"/>
      <c r="S1228" s="346"/>
    </row>
    <row r="1229" spans="7:19" x14ac:dyDescent="0.25">
      <c r="G1229" s="347"/>
      <c r="H1229" s="485">
        <v>3.2057482568848051E-3</v>
      </c>
      <c r="I1229" s="158"/>
      <c r="J1229" s="158"/>
      <c r="K1229" s="486">
        <v>6.4114965137696111E-3</v>
      </c>
      <c r="L1229" s="158"/>
      <c r="M1229" s="158"/>
      <c r="N1229" s="403">
        <v>1.8958739062028412E-3</v>
      </c>
      <c r="O1229" s="158"/>
      <c r="P1229" s="158"/>
      <c r="Q1229" s="158"/>
      <c r="R1229" s="158"/>
      <c r="S1229" s="346"/>
    </row>
    <row r="1230" spans="7:19" x14ac:dyDescent="0.25">
      <c r="G1230" s="347"/>
      <c r="H1230" s="485">
        <v>1.7485482813101006E-4</v>
      </c>
      <c r="I1230" s="158"/>
      <c r="J1230" s="158"/>
      <c r="K1230" s="486">
        <v>3.4970965626202012E-4</v>
      </c>
      <c r="L1230" s="158"/>
      <c r="M1230" s="158"/>
      <c r="N1230" s="403">
        <v>-4.3557951887057884E-4</v>
      </c>
      <c r="O1230" s="158"/>
      <c r="P1230" s="158"/>
      <c r="Q1230" s="158"/>
      <c r="R1230" s="158"/>
      <c r="S1230" s="346"/>
    </row>
    <row r="1231" spans="7:19" x14ac:dyDescent="0.25">
      <c r="G1231" s="347"/>
      <c r="H1231" s="485">
        <v>-3.8146807326866532E-4</v>
      </c>
      <c r="I1231" s="158"/>
      <c r="J1231" s="158"/>
      <c r="K1231" s="486">
        <v>-7.6293614653733064E-4</v>
      </c>
      <c r="L1231" s="158"/>
      <c r="M1231" s="158"/>
      <c r="N1231" s="403">
        <v>-1.5258722930744117E-3</v>
      </c>
      <c r="O1231" s="158"/>
      <c r="P1231" s="158"/>
      <c r="Q1231" s="158"/>
      <c r="R1231" s="158"/>
      <c r="S1231" s="346"/>
    </row>
    <row r="1232" spans="7:19" x14ac:dyDescent="0.25">
      <c r="G1232" s="347"/>
      <c r="H1232" s="102">
        <v>-0.49445385983129919</v>
      </c>
      <c r="I1232" s="158"/>
      <c r="J1232" s="158"/>
      <c r="K1232" s="480">
        <v>5.6679806179639625E-3</v>
      </c>
      <c r="L1232" s="158"/>
      <c r="M1232" s="158"/>
      <c r="N1232" s="93">
        <v>1.9614518119447323E-3</v>
      </c>
      <c r="O1232" s="158"/>
      <c r="P1232" s="158"/>
      <c r="Q1232" s="158"/>
      <c r="R1232" s="158"/>
      <c r="S1232" s="346"/>
    </row>
    <row r="1233" spans="7:19" x14ac:dyDescent="0.25">
      <c r="G1233" s="347"/>
      <c r="H1233" s="170"/>
      <c r="I1233" s="158"/>
      <c r="J1233" s="158"/>
      <c r="K1233" s="158"/>
      <c r="L1233" s="158"/>
      <c r="M1233" s="158"/>
      <c r="N1233" s="158"/>
      <c r="O1233" s="158"/>
      <c r="P1233" s="158"/>
      <c r="Q1233" s="158"/>
      <c r="R1233" s="158"/>
      <c r="S1233" s="346"/>
    </row>
    <row r="1234" spans="7:19" ht="15.75" thickBot="1" x14ac:dyDescent="0.3">
      <c r="G1234" s="347"/>
      <c r="H1234" s="158"/>
      <c r="I1234" s="158"/>
      <c r="J1234" s="158"/>
      <c r="K1234" s="158"/>
      <c r="L1234" s="158"/>
      <c r="M1234" s="158"/>
      <c r="N1234" s="158"/>
      <c r="O1234" s="158"/>
      <c r="P1234" s="158"/>
      <c r="Q1234" s="158"/>
      <c r="R1234" s="158"/>
      <c r="S1234" s="346"/>
    </row>
    <row r="1235" spans="7:19" ht="16.5" thickBot="1" x14ac:dyDescent="0.35">
      <c r="G1235" s="347"/>
      <c r="H1235" s="421">
        <f t="array" ref="H1235:H1242">H1225:H1232-N1225:N1232</f>
        <v>-0.59873159103291218</v>
      </c>
      <c r="I1235" s="158"/>
      <c r="J1235" s="422" t="s">
        <v>205</v>
      </c>
      <c r="K1235" s="481">
        <f t="array" ref="K1235:K1242">+MMULT(H1189:O1196,H1235:H1242)</f>
        <v>336.43710962313128</v>
      </c>
      <c r="L1235" s="158"/>
      <c r="M1235" s="497" t="s">
        <v>264</v>
      </c>
      <c r="N1235" s="498">
        <f>ABS(K1235-K977)</f>
        <v>1.5930252550333535E-3</v>
      </c>
      <c r="O1235" s="158"/>
      <c r="P1235" s="158"/>
      <c r="Q1235" s="158"/>
      <c r="R1235" s="158"/>
      <c r="S1235" s="346"/>
    </row>
    <row r="1236" spans="7:19" ht="15.75" x14ac:dyDescent="0.3">
      <c r="G1236" s="450" t="s">
        <v>244</v>
      </c>
      <c r="H1236" s="494">
        <v>1.8637285298989483E-3</v>
      </c>
      <c r="I1236" s="158"/>
      <c r="J1236" s="424" t="s">
        <v>206</v>
      </c>
      <c r="K1236" s="482">
        <v>335.2537707843843</v>
      </c>
      <c r="L1236" s="158"/>
      <c r="M1236" s="158"/>
      <c r="N1236" s="499">
        <f t="shared" ref="N1236:N1242" si="51">ABS(K1236-K978)</f>
        <v>2.5380964696068986E-3</v>
      </c>
      <c r="O1236" s="158"/>
      <c r="P1236" s="158"/>
      <c r="Q1236" s="158"/>
      <c r="R1236" s="158"/>
      <c r="S1236" s="346"/>
    </row>
    <row r="1237" spans="7:19" ht="15.75" x14ac:dyDescent="0.3">
      <c r="G1237" s="347"/>
      <c r="H1237" s="495">
        <v>9.5090228591628403E-4</v>
      </c>
      <c r="I1237" s="158"/>
      <c r="J1237" s="424" t="s">
        <v>207</v>
      </c>
      <c r="K1237" s="482">
        <v>335.01282940674702</v>
      </c>
      <c r="L1237" s="158"/>
      <c r="M1237" s="158"/>
      <c r="N1237" s="499">
        <f t="shared" si="51"/>
        <v>9.6199596493420358E-3</v>
      </c>
      <c r="O1237" s="158"/>
      <c r="P1237" s="158"/>
      <c r="Q1237" s="158"/>
      <c r="R1237" s="158"/>
      <c r="S1237" s="346"/>
    </row>
    <row r="1238" spans="7:19" ht="15.75" x14ac:dyDescent="0.3">
      <c r="G1238" s="347"/>
      <c r="H1238" s="486">
        <v>1.9224359871581427E-3</v>
      </c>
      <c r="I1238" s="158"/>
      <c r="J1238" s="424" t="s">
        <v>208</v>
      </c>
      <c r="K1238" s="482">
        <v>334.6088889357531</v>
      </c>
      <c r="L1238" s="158"/>
      <c r="M1238" s="158"/>
      <c r="N1238" s="499">
        <f t="shared" si="51"/>
        <v>4.456508589527175E-2</v>
      </c>
      <c r="O1238" s="158"/>
      <c r="P1238" s="158"/>
      <c r="Q1238" s="158"/>
      <c r="R1238" s="158"/>
      <c r="S1238" s="346"/>
    </row>
    <row r="1239" spans="7:19" ht="15.75" x14ac:dyDescent="0.3">
      <c r="G1239" s="347"/>
      <c r="H1239" s="494">
        <v>1.3098743506819639E-3</v>
      </c>
      <c r="I1239" s="158"/>
      <c r="J1239" s="424" t="s">
        <v>209</v>
      </c>
      <c r="K1239" s="482">
        <v>335.23706856543964</v>
      </c>
      <c r="L1239" s="158"/>
      <c r="M1239" s="158"/>
      <c r="N1239" s="499">
        <f t="shared" si="51"/>
        <v>2.4737803983043705E-4</v>
      </c>
      <c r="O1239" s="158"/>
      <c r="P1239" s="158"/>
      <c r="Q1239" s="158"/>
      <c r="R1239" s="158"/>
      <c r="S1239" s="346"/>
    </row>
    <row r="1240" spans="7:19" ht="15.75" x14ac:dyDescent="0.3">
      <c r="G1240" s="347"/>
      <c r="H1240" s="485">
        <v>6.104343470015889E-4</v>
      </c>
      <c r="I1240" s="158"/>
      <c r="J1240" s="424" t="s">
        <v>210</v>
      </c>
      <c r="K1240" s="482">
        <v>334.99036811054964</v>
      </c>
      <c r="L1240" s="158"/>
      <c r="M1240" s="158"/>
      <c r="N1240" s="499">
        <f t="shared" si="51"/>
        <v>9.3652113296798234E-3</v>
      </c>
      <c r="O1240" s="158"/>
      <c r="P1240" s="158"/>
      <c r="Q1240" s="158"/>
      <c r="R1240" s="158"/>
      <c r="S1240" s="346"/>
    </row>
    <row r="1241" spans="7:19" ht="15.75" x14ac:dyDescent="0.3">
      <c r="G1241" s="347"/>
      <c r="H1241" s="485">
        <v>1.1444042198057464E-3</v>
      </c>
      <c r="I1241" s="158"/>
      <c r="J1241" s="424" t="s">
        <v>211</v>
      </c>
      <c r="K1241" s="482">
        <v>335.0440409114841</v>
      </c>
      <c r="L1241" s="158"/>
      <c r="M1241" s="158"/>
      <c r="N1241" s="499">
        <f t="shared" si="51"/>
        <v>6.7792203431054077E-3</v>
      </c>
      <c r="O1241" s="158"/>
      <c r="P1241" s="158"/>
      <c r="Q1241" s="158"/>
      <c r="R1241" s="158"/>
      <c r="S1241" s="346"/>
    </row>
    <row r="1242" spans="7:19" ht="16.5" thickBot="1" x14ac:dyDescent="0.35">
      <c r="G1242" s="347"/>
      <c r="H1242" s="75">
        <v>-0.49641531164324393</v>
      </c>
      <c r="I1242" s="158"/>
      <c r="J1242" s="426" t="s">
        <v>212</v>
      </c>
      <c r="K1242" s="483">
        <v>335.81423124279434</v>
      </c>
      <c r="L1242" s="158"/>
      <c r="M1242" s="158"/>
      <c r="N1242" s="500">
        <f t="shared" si="51"/>
        <v>1.9179471004804327E-3</v>
      </c>
      <c r="O1242" s="158"/>
      <c r="P1242" s="158"/>
      <c r="Q1242" s="158"/>
      <c r="R1242" s="158"/>
      <c r="S1242" s="346"/>
    </row>
    <row r="1243" spans="7:19" x14ac:dyDescent="0.25">
      <c r="G1243" s="347"/>
      <c r="H1243" s="158"/>
      <c r="I1243" s="158"/>
      <c r="J1243" s="158"/>
      <c r="K1243" s="158"/>
      <c r="L1243" s="158"/>
      <c r="M1243" s="158"/>
      <c r="N1243" s="158"/>
      <c r="O1243" s="158"/>
      <c r="P1243" s="158"/>
      <c r="Q1243" s="158"/>
      <c r="R1243" s="158"/>
      <c r="S1243" s="346"/>
    </row>
    <row r="1244" spans="7:19" ht="15.75" x14ac:dyDescent="0.3">
      <c r="G1244" s="444" t="s">
        <v>246</v>
      </c>
      <c r="H1244" s="158"/>
      <c r="I1244" s="158"/>
      <c r="J1244" s="158"/>
      <c r="K1244" s="158"/>
      <c r="L1244" s="158"/>
      <c r="M1244" s="158"/>
      <c r="N1244" s="158"/>
      <c r="O1244" s="158"/>
      <c r="P1244" s="158"/>
      <c r="Q1244" s="158"/>
      <c r="R1244" s="158"/>
      <c r="S1244" s="346"/>
    </row>
    <row r="1245" spans="7:19" x14ac:dyDescent="0.25">
      <c r="G1245" s="347"/>
      <c r="H1245" s="411">
        <f t="array" ref="H1245:R1255">+MMULT(H1156:R1166,H1130:R1140)</f>
        <v>0.5</v>
      </c>
      <c r="I1245" s="390">
        <v>0</v>
      </c>
      <c r="J1245" s="390">
        <v>0</v>
      </c>
      <c r="K1245" s="390">
        <v>0</v>
      </c>
      <c r="L1245" s="390">
        <v>0</v>
      </c>
      <c r="M1245" s="390">
        <v>0</v>
      </c>
      <c r="N1245" s="390">
        <v>0</v>
      </c>
      <c r="O1245" s="390">
        <v>0</v>
      </c>
      <c r="P1245" s="390">
        <v>0</v>
      </c>
      <c r="Q1245" s="390">
        <v>0</v>
      </c>
      <c r="R1245" s="391">
        <v>0</v>
      </c>
      <c r="S1245" s="346"/>
    </row>
    <row r="1246" spans="7:19" ht="15.75" x14ac:dyDescent="0.3">
      <c r="G1246" s="447" t="s">
        <v>247</v>
      </c>
      <c r="H1246" s="396">
        <v>0</v>
      </c>
      <c r="I1246" s="161">
        <v>0.5</v>
      </c>
      <c r="J1246" s="159">
        <v>0</v>
      </c>
      <c r="K1246" s="159">
        <v>0</v>
      </c>
      <c r="L1246" s="159">
        <v>0</v>
      </c>
      <c r="M1246" s="159">
        <v>0</v>
      </c>
      <c r="N1246" s="159">
        <v>0</v>
      </c>
      <c r="O1246" s="159">
        <v>0</v>
      </c>
      <c r="P1246" s="159">
        <v>0</v>
      </c>
      <c r="Q1246" s="159">
        <v>0</v>
      </c>
      <c r="R1246" s="383">
        <v>0</v>
      </c>
      <c r="S1246" s="346"/>
    </row>
    <row r="1247" spans="7:19" x14ac:dyDescent="0.25">
      <c r="G1247" s="347"/>
      <c r="H1247" s="396">
        <v>0</v>
      </c>
      <c r="I1247" s="159">
        <v>0</v>
      </c>
      <c r="J1247" s="161">
        <v>0.49999999999999994</v>
      </c>
      <c r="K1247" s="159">
        <v>0</v>
      </c>
      <c r="L1247" s="159">
        <v>0</v>
      </c>
      <c r="M1247" s="159">
        <v>0</v>
      </c>
      <c r="N1247" s="159">
        <v>0</v>
      </c>
      <c r="O1247" s="159">
        <v>0</v>
      </c>
      <c r="P1247" s="159">
        <v>0</v>
      </c>
      <c r="Q1247" s="159">
        <v>0</v>
      </c>
      <c r="R1247" s="383">
        <v>0</v>
      </c>
      <c r="S1247" s="346"/>
    </row>
    <row r="1248" spans="7:19" x14ac:dyDescent="0.25">
      <c r="G1248" s="347"/>
      <c r="H1248" s="396">
        <v>0</v>
      </c>
      <c r="I1248" s="159">
        <v>0</v>
      </c>
      <c r="J1248" s="159">
        <v>0</v>
      </c>
      <c r="K1248" s="161">
        <v>0.5</v>
      </c>
      <c r="L1248" s="159">
        <v>0</v>
      </c>
      <c r="M1248" s="159">
        <v>0</v>
      </c>
      <c r="N1248" s="159">
        <v>0</v>
      </c>
      <c r="O1248" s="159">
        <v>0</v>
      </c>
      <c r="P1248" s="159">
        <v>0</v>
      </c>
      <c r="Q1248" s="159">
        <v>0</v>
      </c>
      <c r="R1248" s="383">
        <v>0</v>
      </c>
      <c r="S1248" s="346"/>
    </row>
    <row r="1249" spans="7:19" x14ac:dyDescent="0.25">
      <c r="G1249" s="347"/>
      <c r="H1249" s="396">
        <v>0</v>
      </c>
      <c r="I1249" s="159">
        <v>0</v>
      </c>
      <c r="J1249" s="159">
        <v>0</v>
      </c>
      <c r="K1249" s="159">
        <v>0</v>
      </c>
      <c r="L1249" s="161">
        <v>0.5</v>
      </c>
      <c r="M1249" s="159">
        <v>0</v>
      </c>
      <c r="N1249" s="159">
        <v>0</v>
      </c>
      <c r="O1249" s="159">
        <v>0</v>
      </c>
      <c r="P1249" s="159">
        <v>0</v>
      </c>
      <c r="Q1249" s="159">
        <v>0</v>
      </c>
      <c r="R1249" s="383">
        <v>0</v>
      </c>
      <c r="S1249" s="346"/>
    </row>
    <row r="1250" spans="7:19" x14ac:dyDescent="0.25">
      <c r="G1250" s="350"/>
      <c r="H1250" s="396">
        <v>0</v>
      </c>
      <c r="I1250" s="159">
        <v>0</v>
      </c>
      <c r="J1250" s="159">
        <v>0</v>
      </c>
      <c r="K1250" s="159">
        <v>0</v>
      </c>
      <c r="L1250" s="159">
        <v>0</v>
      </c>
      <c r="M1250" s="161">
        <v>0.5</v>
      </c>
      <c r="N1250" s="159">
        <v>0</v>
      </c>
      <c r="O1250" s="159">
        <v>0</v>
      </c>
      <c r="P1250" s="159">
        <v>0</v>
      </c>
      <c r="Q1250" s="159">
        <v>0</v>
      </c>
      <c r="R1250" s="383">
        <v>0</v>
      </c>
      <c r="S1250" s="346"/>
    </row>
    <row r="1251" spans="7:19" x14ac:dyDescent="0.25">
      <c r="G1251" s="350"/>
      <c r="H1251" s="396">
        <v>0</v>
      </c>
      <c r="I1251" s="159">
        <v>0</v>
      </c>
      <c r="J1251" s="159">
        <v>0</v>
      </c>
      <c r="K1251" s="159">
        <v>0</v>
      </c>
      <c r="L1251" s="159">
        <v>0</v>
      </c>
      <c r="M1251" s="159">
        <v>0</v>
      </c>
      <c r="N1251" s="161">
        <v>0.5</v>
      </c>
      <c r="O1251" s="159">
        <v>0</v>
      </c>
      <c r="P1251" s="159">
        <v>0</v>
      </c>
      <c r="Q1251" s="159">
        <v>0</v>
      </c>
      <c r="R1251" s="383">
        <v>0</v>
      </c>
      <c r="S1251" s="346"/>
    </row>
    <row r="1252" spans="7:19" x14ac:dyDescent="0.25">
      <c r="G1252" s="347"/>
      <c r="H1252" s="396">
        <v>0</v>
      </c>
      <c r="I1252" s="159">
        <v>0</v>
      </c>
      <c r="J1252" s="159">
        <v>0</v>
      </c>
      <c r="K1252" s="159">
        <v>0</v>
      </c>
      <c r="L1252" s="159">
        <v>0</v>
      </c>
      <c r="M1252" s="159">
        <v>0</v>
      </c>
      <c r="N1252" s="159">
        <v>0</v>
      </c>
      <c r="O1252" s="161">
        <v>0.5</v>
      </c>
      <c r="P1252" s="159">
        <v>0</v>
      </c>
      <c r="Q1252" s="159">
        <v>0</v>
      </c>
      <c r="R1252" s="383">
        <v>0</v>
      </c>
      <c r="S1252" s="346"/>
    </row>
    <row r="1253" spans="7:19" x14ac:dyDescent="0.25">
      <c r="G1253" s="347"/>
      <c r="H1253" s="396">
        <v>0</v>
      </c>
      <c r="I1253" s="159">
        <v>0</v>
      </c>
      <c r="J1253" s="159">
        <v>0</v>
      </c>
      <c r="K1253" s="159">
        <v>0</v>
      </c>
      <c r="L1253" s="159">
        <v>0</v>
      </c>
      <c r="M1253" s="159">
        <v>0</v>
      </c>
      <c r="N1253" s="159">
        <v>0</v>
      </c>
      <c r="O1253" s="159">
        <v>0</v>
      </c>
      <c r="P1253" s="161">
        <v>0.5</v>
      </c>
      <c r="Q1253" s="159">
        <v>0</v>
      </c>
      <c r="R1253" s="383">
        <v>0</v>
      </c>
      <c r="S1253" s="346"/>
    </row>
    <row r="1254" spans="7:19" x14ac:dyDescent="0.25">
      <c r="G1254" s="347"/>
      <c r="H1254" s="396">
        <v>0</v>
      </c>
      <c r="I1254" s="159">
        <v>0</v>
      </c>
      <c r="J1254" s="159">
        <v>0</v>
      </c>
      <c r="K1254" s="159">
        <v>0</v>
      </c>
      <c r="L1254" s="159">
        <v>0</v>
      </c>
      <c r="M1254" s="159">
        <v>0</v>
      </c>
      <c r="N1254" s="159">
        <v>0</v>
      </c>
      <c r="O1254" s="159">
        <v>0</v>
      </c>
      <c r="P1254" s="159">
        <v>0</v>
      </c>
      <c r="Q1254" s="161">
        <v>0.5</v>
      </c>
      <c r="R1254" s="383">
        <v>0</v>
      </c>
      <c r="S1254" s="346"/>
    </row>
    <row r="1255" spans="7:19" x14ac:dyDescent="0.25">
      <c r="G1255" s="347"/>
      <c r="H1255" s="397">
        <v>0</v>
      </c>
      <c r="I1255" s="398">
        <v>0</v>
      </c>
      <c r="J1255" s="398">
        <v>0</v>
      </c>
      <c r="K1255" s="398">
        <v>0</v>
      </c>
      <c r="L1255" s="398">
        <v>0</v>
      </c>
      <c r="M1255" s="398">
        <v>0</v>
      </c>
      <c r="N1255" s="398">
        <v>0</v>
      </c>
      <c r="O1255" s="398">
        <v>0</v>
      </c>
      <c r="P1255" s="398">
        <v>0</v>
      </c>
      <c r="Q1255" s="398">
        <v>0</v>
      </c>
      <c r="R1255" s="412">
        <v>0.49999999999999994</v>
      </c>
      <c r="S1255" s="346"/>
    </row>
    <row r="1256" spans="7:19" x14ac:dyDescent="0.25">
      <c r="G1256" s="347"/>
      <c r="H1256" s="158"/>
      <c r="I1256" s="158"/>
      <c r="J1256" s="158"/>
      <c r="K1256" s="158"/>
      <c r="L1256" s="158"/>
      <c r="M1256" s="158"/>
      <c r="N1256" s="158"/>
      <c r="O1256" s="158"/>
      <c r="P1256" s="158"/>
      <c r="Q1256" s="158"/>
      <c r="R1256" s="158"/>
      <c r="S1256" s="346"/>
    </row>
    <row r="1257" spans="7:19" x14ac:dyDescent="0.25">
      <c r="G1257" s="347"/>
      <c r="H1257" s="158"/>
      <c r="I1257" s="158"/>
      <c r="J1257" s="158"/>
      <c r="K1257" s="158"/>
      <c r="L1257" s="158"/>
      <c r="M1257" s="158"/>
      <c r="N1257" s="158"/>
      <c r="O1257" s="158"/>
      <c r="P1257" s="158"/>
      <c r="Q1257" s="158"/>
      <c r="R1257" s="158"/>
      <c r="S1257" s="346"/>
    </row>
    <row r="1258" spans="7:19" x14ac:dyDescent="0.25">
      <c r="G1258" s="347"/>
      <c r="H1258" s="411">
        <f t="array" ref="H1258:R1268">H1117:R1127-H1245:R1255</f>
        <v>0.5</v>
      </c>
      <c r="I1258" s="390">
        <v>0</v>
      </c>
      <c r="J1258" s="390">
        <v>0</v>
      </c>
      <c r="K1258" s="390">
        <v>0</v>
      </c>
      <c r="L1258" s="390">
        <v>0</v>
      </c>
      <c r="M1258" s="390">
        <v>0</v>
      </c>
      <c r="N1258" s="390">
        <v>0</v>
      </c>
      <c r="O1258" s="390">
        <v>0</v>
      </c>
      <c r="P1258" s="390">
        <v>0</v>
      </c>
      <c r="Q1258" s="390">
        <v>0</v>
      </c>
      <c r="R1258" s="391">
        <v>0</v>
      </c>
      <c r="S1258" s="346"/>
    </row>
    <row r="1259" spans="7:19" ht="15.75" x14ac:dyDescent="0.3">
      <c r="G1259" s="447" t="s">
        <v>248</v>
      </c>
      <c r="H1259" s="396">
        <v>0</v>
      </c>
      <c r="I1259" s="161">
        <v>0.5</v>
      </c>
      <c r="J1259" s="159">
        <v>0</v>
      </c>
      <c r="K1259" s="159">
        <v>0</v>
      </c>
      <c r="L1259" s="159">
        <v>0</v>
      </c>
      <c r="M1259" s="159">
        <v>0</v>
      </c>
      <c r="N1259" s="159">
        <v>0</v>
      </c>
      <c r="O1259" s="159">
        <v>0</v>
      </c>
      <c r="P1259" s="159">
        <v>0</v>
      </c>
      <c r="Q1259" s="159">
        <v>0</v>
      </c>
      <c r="R1259" s="383">
        <v>0</v>
      </c>
      <c r="S1259" s="346"/>
    </row>
    <row r="1260" spans="7:19" x14ac:dyDescent="0.25">
      <c r="G1260" s="347"/>
      <c r="H1260" s="396">
        <v>0</v>
      </c>
      <c r="I1260" s="159">
        <v>0</v>
      </c>
      <c r="J1260" s="161">
        <v>0.5</v>
      </c>
      <c r="K1260" s="159">
        <v>0</v>
      </c>
      <c r="L1260" s="159">
        <v>0</v>
      </c>
      <c r="M1260" s="159">
        <v>0</v>
      </c>
      <c r="N1260" s="159">
        <v>0</v>
      </c>
      <c r="O1260" s="159">
        <v>0</v>
      </c>
      <c r="P1260" s="159">
        <v>0</v>
      </c>
      <c r="Q1260" s="159">
        <v>0</v>
      </c>
      <c r="R1260" s="383">
        <v>0</v>
      </c>
      <c r="S1260" s="346"/>
    </row>
    <row r="1261" spans="7:19" x14ac:dyDescent="0.25">
      <c r="G1261" s="347"/>
      <c r="H1261" s="396">
        <v>0</v>
      </c>
      <c r="I1261" s="159">
        <v>0</v>
      </c>
      <c r="J1261" s="159">
        <v>0</v>
      </c>
      <c r="K1261" s="161">
        <v>0.5</v>
      </c>
      <c r="L1261" s="159">
        <v>0</v>
      </c>
      <c r="M1261" s="159">
        <v>0</v>
      </c>
      <c r="N1261" s="159">
        <v>0</v>
      </c>
      <c r="O1261" s="159">
        <v>0</v>
      </c>
      <c r="P1261" s="159">
        <v>0</v>
      </c>
      <c r="Q1261" s="159">
        <v>0</v>
      </c>
      <c r="R1261" s="383">
        <v>0</v>
      </c>
      <c r="S1261" s="346"/>
    </row>
    <row r="1262" spans="7:19" x14ac:dyDescent="0.25">
      <c r="G1262" s="347"/>
      <c r="H1262" s="396">
        <v>0</v>
      </c>
      <c r="I1262" s="159">
        <v>0</v>
      </c>
      <c r="J1262" s="159">
        <v>0</v>
      </c>
      <c r="K1262" s="159">
        <v>0</v>
      </c>
      <c r="L1262" s="161">
        <v>0.5</v>
      </c>
      <c r="M1262" s="159">
        <v>0</v>
      </c>
      <c r="N1262" s="159">
        <v>0</v>
      </c>
      <c r="O1262" s="159">
        <v>0</v>
      </c>
      <c r="P1262" s="159">
        <v>0</v>
      </c>
      <c r="Q1262" s="159">
        <v>0</v>
      </c>
      <c r="R1262" s="383">
        <v>0</v>
      </c>
      <c r="S1262" s="346"/>
    </row>
    <row r="1263" spans="7:19" x14ac:dyDescent="0.25">
      <c r="G1263" s="347"/>
      <c r="H1263" s="396">
        <v>0</v>
      </c>
      <c r="I1263" s="159">
        <v>0</v>
      </c>
      <c r="J1263" s="159">
        <v>0</v>
      </c>
      <c r="K1263" s="159">
        <v>0</v>
      </c>
      <c r="L1263" s="159">
        <v>0</v>
      </c>
      <c r="M1263" s="161">
        <v>0.5</v>
      </c>
      <c r="N1263" s="159">
        <v>0</v>
      </c>
      <c r="O1263" s="159">
        <v>0</v>
      </c>
      <c r="P1263" s="159">
        <v>0</v>
      </c>
      <c r="Q1263" s="159">
        <v>0</v>
      </c>
      <c r="R1263" s="383">
        <v>0</v>
      </c>
      <c r="S1263" s="346"/>
    </row>
    <row r="1264" spans="7:19" x14ac:dyDescent="0.25">
      <c r="G1264" s="347"/>
      <c r="H1264" s="396">
        <v>0</v>
      </c>
      <c r="I1264" s="159">
        <v>0</v>
      </c>
      <c r="J1264" s="159">
        <v>0</v>
      </c>
      <c r="K1264" s="159">
        <v>0</v>
      </c>
      <c r="L1264" s="159">
        <v>0</v>
      </c>
      <c r="M1264" s="159">
        <v>0</v>
      </c>
      <c r="N1264" s="161">
        <v>0.5</v>
      </c>
      <c r="O1264" s="159">
        <v>0</v>
      </c>
      <c r="P1264" s="159">
        <v>0</v>
      </c>
      <c r="Q1264" s="159">
        <v>0</v>
      </c>
      <c r="R1264" s="383">
        <v>0</v>
      </c>
      <c r="S1264" s="346"/>
    </row>
    <row r="1265" spans="7:19" x14ac:dyDescent="0.25">
      <c r="G1265" s="347"/>
      <c r="H1265" s="396">
        <v>0</v>
      </c>
      <c r="I1265" s="159">
        <v>0</v>
      </c>
      <c r="J1265" s="159">
        <v>0</v>
      </c>
      <c r="K1265" s="159">
        <v>0</v>
      </c>
      <c r="L1265" s="159">
        <v>0</v>
      </c>
      <c r="M1265" s="159">
        <v>0</v>
      </c>
      <c r="N1265" s="159">
        <v>0</v>
      </c>
      <c r="O1265" s="161">
        <v>0.5</v>
      </c>
      <c r="P1265" s="159">
        <v>0</v>
      </c>
      <c r="Q1265" s="159">
        <v>0</v>
      </c>
      <c r="R1265" s="383">
        <v>0</v>
      </c>
      <c r="S1265" s="346"/>
    </row>
    <row r="1266" spans="7:19" x14ac:dyDescent="0.25">
      <c r="G1266" s="347"/>
      <c r="H1266" s="396">
        <v>0</v>
      </c>
      <c r="I1266" s="159">
        <v>0</v>
      </c>
      <c r="J1266" s="159">
        <v>0</v>
      </c>
      <c r="K1266" s="159">
        <v>0</v>
      </c>
      <c r="L1266" s="159">
        <v>0</v>
      </c>
      <c r="M1266" s="159">
        <v>0</v>
      </c>
      <c r="N1266" s="159">
        <v>0</v>
      </c>
      <c r="O1266" s="159">
        <v>0</v>
      </c>
      <c r="P1266" s="161">
        <v>0.5</v>
      </c>
      <c r="Q1266" s="159">
        <v>0</v>
      </c>
      <c r="R1266" s="383">
        <v>0</v>
      </c>
      <c r="S1266" s="346"/>
    </row>
    <row r="1267" spans="7:19" x14ac:dyDescent="0.25">
      <c r="G1267" s="347"/>
      <c r="H1267" s="396">
        <v>0</v>
      </c>
      <c r="I1267" s="159">
        <v>0</v>
      </c>
      <c r="J1267" s="159">
        <v>0</v>
      </c>
      <c r="K1267" s="159">
        <v>0</v>
      </c>
      <c r="L1267" s="159">
        <v>0</v>
      </c>
      <c r="M1267" s="159">
        <v>0</v>
      </c>
      <c r="N1267" s="159">
        <v>0</v>
      </c>
      <c r="O1267" s="159">
        <v>0</v>
      </c>
      <c r="P1267" s="159">
        <v>0</v>
      </c>
      <c r="Q1267" s="161">
        <v>0.5</v>
      </c>
      <c r="R1267" s="383">
        <v>0</v>
      </c>
      <c r="S1267" s="346"/>
    </row>
    <row r="1268" spans="7:19" x14ac:dyDescent="0.25">
      <c r="G1268" s="347"/>
      <c r="H1268" s="397">
        <v>0</v>
      </c>
      <c r="I1268" s="398">
        <v>0</v>
      </c>
      <c r="J1268" s="398">
        <v>0</v>
      </c>
      <c r="K1268" s="398">
        <v>0</v>
      </c>
      <c r="L1268" s="398">
        <v>0</v>
      </c>
      <c r="M1268" s="398">
        <v>0</v>
      </c>
      <c r="N1268" s="398">
        <v>0</v>
      </c>
      <c r="O1268" s="398">
        <v>0</v>
      </c>
      <c r="P1268" s="398">
        <v>0</v>
      </c>
      <c r="Q1268" s="398">
        <v>0</v>
      </c>
      <c r="R1268" s="412">
        <v>0.5</v>
      </c>
      <c r="S1268" s="346"/>
    </row>
    <row r="1269" spans="7:19" x14ac:dyDescent="0.25">
      <c r="G1269" s="347"/>
      <c r="H1269" s="158"/>
      <c r="I1269" s="158"/>
      <c r="J1269" s="158"/>
      <c r="K1269" s="158"/>
      <c r="L1269" s="158"/>
      <c r="M1269" s="158"/>
      <c r="N1269" s="158"/>
      <c r="O1269" s="158"/>
      <c r="P1269" s="158"/>
      <c r="Q1269" s="158"/>
      <c r="R1269" s="158"/>
      <c r="S1269" s="346"/>
    </row>
    <row r="1270" spans="7:19" x14ac:dyDescent="0.25">
      <c r="G1270" s="347"/>
      <c r="H1270" s="158"/>
      <c r="I1270" s="158"/>
      <c r="J1270" s="158"/>
      <c r="K1270" s="158"/>
      <c r="L1270" s="158"/>
      <c r="M1270" s="158"/>
      <c r="N1270" s="158"/>
      <c r="O1270" s="158"/>
      <c r="P1270" s="158"/>
      <c r="Q1270" s="158"/>
      <c r="R1270" s="158"/>
      <c r="S1270" s="346"/>
    </row>
    <row r="1271" spans="7:19" x14ac:dyDescent="0.25">
      <c r="G1271" s="347"/>
      <c r="H1271" s="404">
        <f t="array" ref="H1271:H1281">+MMULT(H1258:R1268,N1091:N1101)</f>
        <v>5.0556251612339387E-3</v>
      </c>
      <c r="I1271" s="158"/>
      <c r="J1271" s="158"/>
      <c r="K1271" s="404">
        <f t="array" ref="K1271:K1281">+MMULT(H1091:H1101,Q1092)</f>
        <v>-339.29610096713299</v>
      </c>
      <c r="L1271" s="158"/>
      <c r="M1271" s="158"/>
      <c r="N1271" s="419">
        <f t="array" ref="N1271:N1281">+MMULT(H1067:O1077,K1235:K1242)</f>
        <v>336.43710962313128</v>
      </c>
      <c r="O1271" s="158"/>
      <c r="P1271" s="158"/>
      <c r="Q1271" s="158"/>
      <c r="R1271" s="158"/>
      <c r="S1271" s="346"/>
    </row>
    <row r="1272" spans="7:19" ht="15.75" x14ac:dyDescent="0.3">
      <c r="G1272" s="447" t="s">
        <v>249</v>
      </c>
      <c r="H1272" s="405">
        <v>3.5691732158996546E-3</v>
      </c>
      <c r="I1272" s="158"/>
      <c r="J1272" s="449" t="s">
        <v>239</v>
      </c>
      <c r="K1272" s="405">
        <v>0</v>
      </c>
      <c r="L1272" s="158"/>
      <c r="M1272" s="449" t="s">
        <v>250</v>
      </c>
      <c r="N1272" s="420">
        <v>-1.1833388387469768</v>
      </c>
      <c r="O1272" s="158"/>
      <c r="P1272" s="158"/>
      <c r="Q1272" s="158"/>
      <c r="R1272" s="158"/>
      <c r="S1272" s="346"/>
    </row>
    <row r="1273" spans="7:19" x14ac:dyDescent="0.25">
      <c r="G1273" s="347"/>
      <c r="H1273" s="405">
        <v>1.4514328434217681E-3</v>
      </c>
      <c r="I1273" s="158"/>
      <c r="J1273" s="158"/>
      <c r="K1273" s="405">
        <v>0</v>
      </c>
      <c r="L1273" s="158"/>
      <c r="M1273" s="158"/>
      <c r="N1273" s="420">
        <v>-0.2409413776372844</v>
      </c>
      <c r="O1273" s="158"/>
      <c r="P1273" s="158"/>
      <c r="Q1273" s="158"/>
      <c r="R1273" s="158"/>
      <c r="S1273" s="346"/>
    </row>
    <row r="1274" spans="7:19" x14ac:dyDescent="0.25">
      <c r="G1274" s="347"/>
      <c r="H1274" s="405">
        <v>5.0053055750564214E-4</v>
      </c>
      <c r="I1274" s="158"/>
      <c r="J1274" s="158"/>
      <c r="K1274" s="405">
        <v>0</v>
      </c>
      <c r="L1274" s="158"/>
      <c r="M1274" s="158"/>
      <c r="N1274" s="420">
        <v>-0.40394047099391628</v>
      </c>
      <c r="O1274" s="158"/>
      <c r="P1274" s="158"/>
      <c r="Q1274" s="158"/>
      <c r="R1274" s="158"/>
      <c r="S1274" s="346"/>
    </row>
    <row r="1275" spans="7:19" x14ac:dyDescent="0.25">
      <c r="G1275" s="347"/>
      <c r="H1275" s="405">
        <v>4.7396847655085473E-4</v>
      </c>
      <c r="I1275" s="158"/>
      <c r="J1275" s="158"/>
      <c r="K1275" s="405">
        <v>0</v>
      </c>
      <c r="L1275" s="158"/>
      <c r="M1275" s="158"/>
      <c r="N1275" s="420">
        <v>0.62817962968654228</v>
      </c>
      <c r="O1275" s="158"/>
      <c r="P1275" s="158"/>
      <c r="Q1275" s="158"/>
      <c r="R1275" s="158"/>
      <c r="S1275" s="346"/>
    </row>
    <row r="1276" spans="7:19" x14ac:dyDescent="0.25">
      <c r="G1276" s="347"/>
      <c r="H1276" s="405">
        <v>2.8374970784852889E-4</v>
      </c>
      <c r="I1276" s="158"/>
      <c r="J1276" s="158"/>
      <c r="K1276" s="405">
        <v>0</v>
      </c>
      <c r="L1276" s="158"/>
      <c r="M1276" s="158"/>
      <c r="N1276" s="420">
        <v>-0.24670045489000358</v>
      </c>
      <c r="O1276" s="158"/>
      <c r="P1276" s="158"/>
      <c r="Q1276" s="158"/>
      <c r="R1276" s="158"/>
      <c r="S1276" s="346"/>
    </row>
    <row r="1277" spans="7:19" x14ac:dyDescent="0.25">
      <c r="G1277" s="347"/>
      <c r="H1277" s="405">
        <v>1.0889487971751882E-4</v>
      </c>
      <c r="I1277" s="158"/>
      <c r="J1277" s="158"/>
      <c r="K1277" s="405">
        <v>0</v>
      </c>
      <c r="L1277" s="158"/>
      <c r="M1277" s="158"/>
      <c r="N1277" s="420">
        <v>5.3672800934464249E-2</v>
      </c>
      <c r="O1277" s="158"/>
      <c r="P1277" s="158"/>
      <c r="Q1277" s="158"/>
      <c r="R1277" s="158"/>
      <c r="S1277" s="346"/>
    </row>
    <row r="1278" spans="7:19" x14ac:dyDescent="0.25">
      <c r="G1278" s="347"/>
      <c r="H1278" s="405">
        <v>4.9036295298618415E-4</v>
      </c>
      <c r="I1278" s="158"/>
      <c r="J1278" s="158"/>
      <c r="K1278" s="405">
        <v>0</v>
      </c>
      <c r="L1278" s="158"/>
      <c r="M1278" s="158"/>
      <c r="N1278" s="420">
        <v>0.77019033131023207</v>
      </c>
      <c r="O1278" s="158"/>
      <c r="P1278" s="158"/>
      <c r="Q1278" s="158"/>
      <c r="R1278" s="158"/>
      <c r="S1278" s="346"/>
    </row>
    <row r="1279" spans="7:19" x14ac:dyDescent="0.25">
      <c r="G1279" s="347"/>
      <c r="H1279" s="405">
        <v>2.540118425783342E-4</v>
      </c>
      <c r="I1279" s="158"/>
      <c r="J1279" s="158"/>
      <c r="K1279" s="405">
        <v>0</v>
      </c>
      <c r="L1279" s="158"/>
      <c r="M1279" s="158"/>
      <c r="N1279" s="420">
        <v>-1.6702218944658398E-2</v>
      </c>
      <c r="O1279" s="158"/>
      <c r="P1279" s="158"/>
      <c r="Q1279" s="158"/>
      <c r="R1279" s="158"/>
      <c r="S1279" s="346"/>
    </row>
    <row r="1280" spans="7:19" x14ac:dyDescent="0.25">
      <c r="G1280" s="347"/>
      <c r="H1280" s="405">
        <v>2.7615176456041455E-3</v>
      </c>
      <c r="I1280" s="158"/>
      <c r="J1280" s="158"/>
      <c r="K1280" s="405">
        <v>0</v>
      </c>
      <c r="L1280" s="158"/>
      <c r="M1280" s="158"/>
      <c r="N1280" s="420">
        <v>-0.57716267735469273</v>
      </c>
      <c r="O1280" s="158"/>
      <c r="P1280" s="158"/>
      <c r="Q1280" s="158"/>
      <c r="R1280" s="158"/>
      <c r="S1280" s="346"/>
    </row>
    <row r="1281" spans="7:19" x14ac:dyDescent="0.25">
      <c r="G1281" s="347"/>
      <c r="H1281" s="24">
        <v>5.1051450015999426E-3</v>
      </c>
      <c r="I1281" s="158"/>
      <c r="J1281" s="158"/>
      <c r="K1281" s="24">
        <v>-339.29610096713299</v>
      </c>
      <c r="L1281" s="158"/>
      <c r="M1281" s="158"/>
      <c r="N1281" s="75">
        <v>335.81423124279434</v>
      </c>
      <c r="O1281" s="158"/>
      <c r="P1281" s="158"/>
      <c r="Q1281" s="158"/>
      <c r="R1281" s="158"/>
      <c r="S1281" s="346"/>
    </row>
    <row r="1282" spans="7:19" x14ac:dyDescent="0.25">
      <c r="G1282" s="347"/>
      <c r="H1282" s="158"/>
      <c r="I1282" s="158"/>
      <c r="J1282" s="158"/>
      <c r="K1282" s="158"/>
      <c r="L1282" s="158"/>
      <c r="M1282" s="158"/>
      <c r="N1282" s="158"/>
      <c r="O1282" s="158"/>
      <c r="P1282" s="158"/>
      <c r="Q1282" s="158"/>
      <c r="R1282" s="158"/>
      <c r="S1282" s="346"/>
    </row>
    <row r="1283" spans="7:19" x14ac:dyDescent="0.25">
      <c r="G1283" s="347"/>
      <c r="H1283" s="158"/>
      <c r="I1283" s="158"/>
      <c r="J1283" s="158"/>
      <c r="K1283" s="158"/>
      <c r="L1283" s="158"/>
      <c r="M1283" s="158"/>
      <c r="N1283" s="158"/>
      <c r="O1283" s="158"/>
      <c r="P1283" s="158"/>
      <c r="Q1283" s="158"/>
      <c r="R1283" s="158"/>
      <c r="S1283" s="346"/>
    </row>
    <row r="1284" spans="7:19" x14ac:dyDescent="0.25">
      <c r="G1284" s="347"/>
      <c r="H1284" s="419">
        <f t="array" ref="H1284:H1294">N1271:N1281+K1271:K1281</f>
        <v>-2.8589913440017085</v>
      </c>
      <c r="I1284" s="158"/>
      <c r="J1284" s="158"/>
      <c r="K1284" s="158"/>
      <c r="L1284" s="158"/>
      <c r="M1284" s="158"/>
      <c r="N1284" s="158"/>
      <c r="O1284" s="158"/>
      <c r="P1284" s="158"/>
      <c r="Q1284" s="158"/>
      <c r="R1284" s="158"/>
      <c r="S1284" s="346"/>
    </row>
    <row r="1285" spans="7:19" ht="15.75" x14ac:dyDescent="0.3">
      <c r="G1285" s="447" t="s">
        <v>251</v>
      </c>
      <c r="H1285" s="420">
        <v>-1.1833388387469768</v>
      </c>
      <c r="I1285" s="158"/>
      <c r="J1285" s="158"/>
      <c r="K1285" s="158"/>
      <c r="L1285" s="158"/>
      <c r="M1285" s="158"/>
      <c r="N1285" s="158"/>
      <c r="O1285" s="158"/>
      <c r="P1285" s="158"/>
      <c r="Q1285" s="158"/>
      <c r="R1285" s="158"/>
      <c r="S1285" s="346"/>
    </row>
    <row r="1286" spans="7:19" x14ac:dyDescent="0.25">
      <c r="G1286" s="347"/>
      <c r="H1286" s="420">
        <v>-0.2409413776372844</v>
      </c>
      <c r="I1286" s="158"/>
      <c r="J1286" s="158"/>
      <c r="K1286" s="158"/>
      <c r="L1286" s="158"/>
      <c r="M1286" s="158"/>
      <c r="N1286" s="158"/>
      <c r="O1286" s="158"/>
      <c r="P1286" s="158"/>
      <c r="Q1286" s="158"/>
      <c r="R1286" s="158"/>
      <c r="S1286" s="346"/>
    </row>
    <row r="1287" spans="7:19" x14ac:dyDescent="0.25">
      <c r="G1287" s="347"/>
      <c r="H1287" s="420">
        <v>-0.40394047099391628</v>
      </c>
      <c r="I1287" s="158"/>
      <c r="J1287" s="158"/>
      <c r="K1287" s="158"/>
      <c r="L1287" s="158"/>
      <c r="M1287" s="158"/>
      <c r="N1287" s="158"/>
      <c r="O1287" s="158"/>
      <c r="P1287" s="158"/>
      <c r="Q1287" s="158"/>
      <c r="R1287" s="158"/>
      <c r="S1287" s="346"/>
    </row>
    <row r="1288" spans="7:19" x14ac:dyDescent="0.25">
      <c r="G1288" s="347"/>
      <c r="H1288" s="420">
        <v>0.62817962968654228</v>
      </c>
      <c r="I1288" s="158"/>
      <c r="J1288" s="158"/>
      <c r="K1288" s="158"/>
      <c r="L1288" s="158"/>
      <c r="M1288" s="158"/>
      <c r="N1288" s="158"/>
      <c r="O1288" s="158"/>
      <c r="P1288" s="158"/>
      <c r="Q1288" s="158"/>
      <c r="R1288" s="158"/>
      <c r="S1288" s="346"/>
    </row>
    <row r="1289" spans="7:19" x14ac:dyDescent="0.25">
      <c r="G1289" s="347"/>
      <c r="H1289" s="420">
        <v>-0.24670045489000358</v>
      </c>
      <c r="I1289" s="158"/>
      <c r="J1289" s="158"/>
      <c r="K1289" s="158"/>
      <c r="L1289" s="158"/>
      <c r="M1289" s="158"/>
      <c r="N1289" s="158"/>
      <c r="O1289" s="158"/>
      <c r="P1289" s="158"/>
      <c r="Q1289" s="158"/>
      <c r="R1289" s="158"/>
      <c r="S1289" s="346"/>
    </row>
    <row r="1290" spans="7:19" x14ac:dyDescent="0.25">
      <c r="G1290" s="347"/>
      <c r="H1290" s="420">
        <v>5.3672800934464249E-2</v>
      </c>
      <c r="I1290" s="158"/>
      <c r="J1290" s="158"/>
      <c r="K1290" s="158"/>
      <c r="L1290" s="158"/>
      <c r="M1290" s="158"/>
      <c r="N1290" s="158"/>
      <c r="O1290" s="158"/>
      <c r="P1290" s="158"/>
      <c r="Q1290" s="158"/>
      <c r="R1290" s="158"/>
      <c r="S1290" s="346"/>
    </row>
    <row r="1291" spans="7:19" x14ac:dyDescent="0.25">
      <c r="G1291" s="347"/>
      <c r="H1291" s="420">
        <v>0.77019033131023207</v>
      </c>
      <c r="I1291" s="158"/>
      <c r="J1291" s="158"/>
      <c r="K1291" s="158"/>
      <c r="L1291" s="158"/>
      <c r="M1291" s="158"/>
      <c r="N1291" s="158"/>
      <c r="O1291" s="158"/>
      <c r="P1291" s="158"/>
      <c r="Q1291" s="158"/>
      <c r="R1291" s="158"/>
      <c r="S1291" s="346"/>
    </row>
    <row r="1292" spans="7:19" x14ac:dyDescent="0.25">
      <c r="G1292" s="347"/>
      <c r="H1292" s="420">
        <v>-1.6702218944658398E-2</v>
      </c>
      <c r="I1292" s="158"/>
      <c r="J1292" s="158"/>
      <c r="K1292" s="158"/>
      <c r="L1292" s="158"/>
      <c r="M1292" s="158"/>
      <c r="N1292" s="158"/>
      <c r="O1292" s="158"/>
      <c r="P1292" s="158"/>
      <c r="Q1292" s="158"/>
      <c r="R1292" s="158"/>
      <c r="S1292" s="346"/>
    </row>
    <row r="1293" spans="7:19" x14ac:dyDescent="0.25">
      <c r="G1293" s="347"/>
      <c r="H1293" s="420">
        <v>-0.57716267735469273</v>
      </c>
      <c r="I1293" s="158"/>
      <c r="J1293" s="158"/>
      <c r="K1293" s="158"/>
      <c r="L1293" s="158"/>
      <c r="M1293" s="158"/>
      <c r="N1293" s="158"/>
      <c r="O1293" s="158"/>
      <c r="P1293" s="158"/>
      <c r="Q1293" s="158"/>
      <c r="R1293" s="158"/>
      <c r="S1293" s="346"/>
    </row>
    <row r="1294" spans="7:19" x14ac:dyDescent="0.25">
      <c r="G1294" s="347"/>
      <c r="H1294" s="75">
        <v>-3.4818697243386509</v>
      </c>
      <c r="I1294" s="158"/>
      <c r="J1294" s="158"/>
      <c r="K1294" s="158"/>
      <c r="L1294" s="158"/>
      <c r="M1294" s="158"/>
      <c r="N1294" s="158"/>
      <c r="O1294" s="158"/>
      <c r="P1294" s="158"/>
      <c r="Q1294" s="158"/>
      <c r="R1294" s="158"/>
      <c r="S1294" s="346"/>
    </row>
    <row r="1295" spans="7:19" x14ac:dyDescent="0.25">
      <c r="G1295" s="347"/>
      <c r="H1295" s="158"/>
      <c r="I1295" s="158"/>
      <c r="J1295" s="158"/>
      <c r="K1295" s="158"/>
      <c r="L1295" s="158"/>
      <c r="M1295" s="158"/>
      <c r="N1295" s="158"/>
      <c r="O1295" s="158"/>
      <c r="P1295" s="158"/>
      <c r="Q1295" s="158"/>
      <c r="R1295" s="158"/>
      <c r="S1295" s="346"/>
    </row>
    <row r="1296" spans="7:19" ht="15.75" thickBot="1" x14ac:dyDescent="0.3">
      <c r="G1296" s="347"/>
      <c r="H1296" s="158"/>
      <c r="I1296" s="158"/>
      <c r="J1296" s="158"/>
      <c r="K1296" s="158"/>
      <c r="L1296" s="158"/>
      <c r="M1296" s="158"/>
      <c r="N1296" s="158"/>
      <c r="O1296" s="158"/>
      <c r="P1296" s="158"/>
      <c r="Q1296" s="158"/>
      <c r="R1296" s="158"/>
      <c r="S1296" s="346"/>
    </row>
    <row r="1297" spans="7:19" ht="15.75" x14ac:dyDescent="0.3">
      <c r="G1297" s="347"/>
      <c r="H1297" s="419">
        <f t="array" ref="H1297:H1307">+MMULT(H1156:R1166,H1284:H1294)</f>
        <v>-5.0575829916615512E-3</v>
      </c>
      <c r="I1297" s="158"/>
      <c r="J1297" s="428" t="s">
        <v>253</v>
      </c>
      <c r="K1297" s="429">
        <f t="array" ref="K1297:K1307">H1271:H1281-H1297:H1307</f>
        <v>1.011320815289549E-2</v>
      </c>
      <c r="L1297" s="158"/>
      <c r="M1297" s="158"/>
      <c r="N1297" s="158"/>
      <c r="O1297" s="158"/>
      <c r="P1297" s="158"/>
      <c r="Q1297" s="158"/>
      <c r="R1297" s="158"/>
      <c r="S1297" s="346"/>
    </row>
    <row r="1298" spans="7:19" ht="15.75" x14ac:dyDescent="0.3">
      <c r="G1298" s="447" t="s">
        <v>252</v>
      </c>
      <c r="H1298" s="420">
        <v>-3.5711310463272397E-3</v>
      </c>
      <c r="I1298" s="158"/>
      <c r="J1298" s="430" t="s">
        <v>254</v>
      </c>
      <c r="K1298" s="431">
        <v>7.1403042622268948E-3</v>
      </c>
      <c r="L1298" s="158"/>
      <c r="M1298" s="158"/>
      <c r="N1298" s="158"/>
      <c r="O1298" s="158"/>
      <c r="P1298" s="158"/>
      <c r="Q1298" s="158"/>
      <c r="R1298" s="158"/>
      <c r="S1298" s="346"/>
    </row>
    <row r="1299" spans="7:19" ht="15.75" x14ac:dyDescent="0.3">
      <c r="G1299" s="347"/>
      <c r="H1299" s="420">
        <v>-1.4845482711426238E-3</v>
      </c>
      <c r="I1299" s="158"/>
      <c r="J1299" s="430" t="s">
        <v>255</v>
      </c>
      <c r="K1299" s="431">
        <v>2.9359811145643917E-3</v>
      </c>
      <c r="L1299" s="158"/>
      <c r="M1299" s="158"/>
      <c r="N1299" s="158"/>
      <c r="O1299" s="158"/>
      <c r="P1299" s="158"/>
      <c r="Q1299" s="158"/>
      <c r="R1299" s="158"/>
      <c r="S1299" s="346"/>
    </row>
    <row r="1300" spans="7:19" ht="15.75" x14ac:dyDescent="0.3">
      <c r="G1300" s="347"/>
      <c r="H1300" s="420">
        <v>-5.336459852261162E-4</v>
      </c>
      <c r="I1300" s="158"/>
      <c r="J1300" s="430" t="s">
        <v>256</v>
      </c>
      <c r="K1300" s="431">
        <v>1.0341765427317583E-3</v>
      </c>
      <c r="L1300" s="158"/>
      <c r="M1300" s="158"/>
      <c r="N1300" s="158"/>
      <c r="O1300" s="158"/>
      <c r="P1300" s="158"/>
      <c r="Q1300" s="158"/>
      <c r="R1300" s="158"/>
      <c r="S1300" s="346"/>
    </row>
    <row r="1301" spans="7:19" ht="15.75" x14ac:dyDescent="0.3">
      <c r="G1301" s="347"/>
      <c r="H1301" s="420">
        <v>1.3887900019318904E-3</v>
      </c>
      <c r="I1301" s="158"/>
      <c r="J1301" s="430" t="s">
        <v>257</v>
      </c>
      <c r="K1301" s="431">
        <v>-9.1482152538103568E-4</v>
      </c>
      <c r="L1301" s="158"/>
      <c r="M1301" s="158"/>
      <c r="N1301" s="158"/>
      <c r="O1301" s="158"/>
      <c r="P1301" s="158"/>
      <c r="Q1301" s="158"/>
      <c r="R1301" s="158"/>
      <c r="S1301" s="346"/>
    </row>
    <row r="1302" spans="7:19" ht="15.75" x14ac:dyDescent="0.3">
      <c r="G1302" s="347"/>
      <c r="H1302" s="420">
        <v>-2.9292383827583579E-4</v>
      </c>
      <c r="I1302" s="158"/>
      <c r="J1302" s="430" t="s">
        <v>258</v>
      </c>
      <c r="K1302" s="431">
        <v>5.7667354612436468E-4</v>
      </c>
      <c r="L1302" s="158"/>
      <c r="M1302" s="158"/>
      <c r="N1302" s="158"/>
      <c r="O1302" s="158"/>
      <c r="P1302" s="158"/>
      <c r="Q1302" s="158"/>
      <c r="R1302" s="158"/>
      <c r="S1302" s="346"/>
    </row>
    <row r="1303" spans="7:19" ht="15.75" x14ac:dyDescent="0.3">
      <c r="G1303" s="347"/>
      <c r="H1303" s="420">
        <v>3.1751050872561818E-4</v>
      </c>
      <c r="I1303" s="158"/>
      <c r="J1303" s="430" t="s">
        <v>259</v>
      </c>
      <c r="K1303" s="431">
        <v>-2.0861562900809934E-4</v>
      </c>
      <c r="L1303" s="158"/>
      <c r="M1303" s="158"/>
      <c r="N1303" s="158"/>
      <c r="O1303" s="158"/>
      <c r="P1303" s="158"/>
      <c r="Q1303" s="158"/>
      <c r="R1303" s="158"/>
      <c r="S1303" s="346"/>
    </row>
    <row r="1304" spans="7:19" ht="15.75" x14ac:dyDescent="0.3">
      <c r="G1304" s="347"/>
      <c r="H1304" s="420">
        <v>1.4619147285313489E-3</v>
      </c>
      <c r="I1304" s="158"/>
      <c r="J1304" s="430" t="s">
        <v>260</v>
      </c>
      <c r="K1304" s="431">
        <v>-9.7155177554516473E-4</v>
      </c>
      <c r="L1304" s="158"/>
      <c r="M1304" s="158"/>
      <c r="N1304" s="158"/>
      <c r="O1304" s="158"/>
      <c r="P1304" s="158"/>
      <c r="Q1304" s="158"/>
      <c r="R1304" s="158"/>
      <c r="S1304" s="346"/>
    </row>
    <row r="1305" spans="7:19" ht="15.75" x14ac:dyDescent="0.3">
      <c r="G1305" s="347"/>
      <c r="H1305" s="420">
        <v>-2.2285424528479072E-4</v>
      </c>
      <c r="I1305" s="158"/>
      <c r="J1305" s="430" t="s">
        <v>261</v>
      </c>
      <c r="K1305" s="431">
        <v>4.7686608786312492E-4</v>
      </c>
      <c r="L1305" s="158"/>
      <c r="M1305" s="158"/>
      <c r="N1305" s="158"/>
      <c r="O1305" s="158"/>
      <c r="P1305" s="158"/>
      <c r="Q1305" s="158"/>
      <c r="R1305" s="158"/>
      <c r="S1305" s="346"/>
    </row>
    <row r="1306" spans="7:19" ht="15.75" x14ac:dyDescent="0.3">
      <c r="G1306" s="347"/>
      <c r="H1306" s="420">
        <v>-2.7687339456056001E-3</v>
      </c>
      <c r="I1306" s="158"/>
      <c r="J1306" s="430" t="s">
        <v>262</v>
      </c>
      <c r="K1306" s="431">
        <v>5.530251591209746E-3</v>
      </c>
      <c r="L1306" s="158"/>
      <c r="M1306" s="158"/>
      <c r="N1306" s="158"/>
      <c r="O1306" s="158"/>
      <c r="P1306" s="158"/>
      <c r="Q1306" s="158"/>
      <c r="R1306" s="158"/>
      <c r="S1306" s="346"/>
    </row>
    <row r="1307" spans="7:19" ht="16.5" thickBot="1" x14ac:dyDescent="0.35">
      <c r="G1307" s="355"/>
      <c r="H1307" s="451">
        <v>-5.1031871711742062E-3</v>
      </c>
      <c r="I1307" s="356"/>
      <c r="J1307" s="452" t="s">
        <v>263</v>
      </c>
      <c r="K1307" s="453">
        <v>1.020833217277415E-2</v>
      </c>
      <c r="L1307" s="356"/>
      <c r="M1307" s="356"/>
      <c r="N1307" s="356"/>
      <c r="O1307" s="356"/>
      <c r="P1307" s="356"/>
      <c r="Q1307" s="356"/>
      <c r="R1307" s="356"/>
      <c r="S1307" s="454"/>
    </row>
    <row r="1308" spans="7:19" ht="15.75" thickTop="1" x14ac:dyDescent="0.25"/>
    <row r="1309" spans="7:19" ht="15.75" thickBot="1" x14ac:dyDescent="0.3"/>
    <row r="1310" spans="7:19" ht="15.75" thickBot="1" x14ac:dyDescent="0.3">
      <c r="G1310" s="503" t="e">
        <f>G1052+1</f>
        <v>#REF!</v>
      </c>
      <c r="H1310" s="158"/>
      <c r="I1310" s="158"/>
      <c r="J1310" s="158"/>
      <c r="K1310" s="158"/>
      <c r="L1310" s="158"/>
      <c r="M1310" s="158"/>
      <c r="N1310" s="158"/>
      <c r="O1310" s="158"/>
      <c r="P1310" s="158"/>
      <c r="Q1310" s="158"/>
      <c r="R1310" s="158"/>
      <c r="S1310" s="356"/>
    </row>
    <row r="1311" spans="7:19" ht="16.5" thickTop="1" thickBot="1" x14ac:dyDescent="0.3">
      <c r="G1311" s="502" t="s">
        <v>174</v>
      </c>
      <c r="H1311" s="434" t="s">
        <v>175</v>
      </c>
      <c r="I1311" s="434" t="s">
        <v>214</v>
      </c>
      <c r="J1311" s="434" t="s">
        <v>215</v>
      </c>
      <c r="K1311" s="434" t="s">
        <v>216</v>
      </c>
      <c r="L1311" s="434" t="s">
        <v>217</v>
      </c>
      <c r="M1311" s="434" t="s">
        <v>95</v>
      </c>
      <c r="N1311" s="434" t="s">
        <v>157</v>
      </c>
      <c r="O1311" s="434" t="s">
        <v>218</v>
      </c>
      <c r="P1311" s="434" t="s">
        <v>219</v>
      </c>
      <c r="Q1311" s="434" t="s">
        <v>220</v>
      </c>
      <c r="R1311" s="434" t="s">
        <v>221</v>
      </c>
      <c r="S1311" s="435" t="s">
        <v>222</v>
      </c>
    </row>
    <row r="1312" spans="7:19" x14ac:dyDescent="0.25">
      <c r="G1312" s="436" t="s">
        <v>178</v>
      </c>
      <c r="H1312" s="93">
        <f>ABS(K1297)</f>
        <v>1.011320815289549E-2</v>
      </c>
      <c r="I1312" s="12">
        <v>310.83</v>
      </c>
      <c r="J1312" s="103">
        <f>110/1000</f>
        <v>0.11</v>
      </c>
      <c r="K1312" s="24">
        <f>+PI()*J1312^2/4</f>
        <v>9.5033177771091243E-3</v>
      </c>
      <c r="L1312" s="379">
        <f>+ABS(H1312)/K1312</f>
        <v>1.0641765739177347</v>
      </c>
      <c r="M1312" s="491">
        <v>1.7528196245124139E-2</v>
      </c>
      <c r="N1312" s="102">
        <f>+M1312*(I1312/J1312)*(L1312^2/(2*9.81))</f>
        <v>2.8588795361364334</v>
      </c>
      <c r="O1312" s="76">
        <v>0</v>
      </c>
      <c r="P1312" s="76">
        <f>+O1312*(L1312^2)/(2*9.81)</f>
        <v>0</v>
      </c>
      <c r="Q1312" s="103">
        <f>+N1312+P1312</f>
        <v>2.8588795361364334</v>
      </c>
      <c r="R1312" s="76">
        <f>+Q1312/(ABS(H1312)^2)</f>
        <v>27952.32671192916</v>
      </c>
      <c r="S1312" s="437">
        <f>+R1312*H1312</f>
        <v>282.68769839548037</v>
      </c>
    </row>
    <row r="1313" spans="7:19" x14ac:dyDescent="0.25">
      <c r="G1313" s="438" t="s">
        <v>138</v>
      </c>
      <c r="H1313" s="72">
        <f>ABS(K1298)</f>
        <v>7.1403042622268948E-3</v>
      </c>
      <c r="I1313" s="16">
        <v>240.22</v>
      </c>
      <c r="J1313" s="104">
        <f>110/1000</f>
        <v>0.11</v>
      </c>
      <c r="K1313" s="25">
        <f t="shared" ref="K1313:K1322" si="52">+PI()*J1313^2/4</f>
        <v>9.5033177771091243E-3</v>
      </c>
      <c r="L1313" s="372">
        <f>+ABS(H1313)/K1313</f>
        <v>0.75134857422382761</v>
      </c>
      <c r="M1313" s="492">
        <v>1.8831449241393322E-2</v>
      </c>
      <c r="N1313" s="109">
        <f t="shared" ref="N1313:N1322" si="53">+M1313*(I1313/J1313)*(L1313^2/(2*9.81))</f>
        <v>1.1832708115740722</v>
      </c>
      <c r="O1313" s="70">
        <v>0</v>
      </c>
      <c r="P1313" s="70">
        <f t="shared" ref="P1313:P1322" si="54">+O1313*(L1313^2)/(2*9.81)</f>
        <v>0</v>
      </c>
      <c r="Q1313" s="104">
        <f t="shared" ref="Q1313:Q1322" si="55">+N1313+P1313</f>
        <v>1.1832708115740722</v>
      </c>
      <c r="R1313" s="70">
        <f>+Q1313/(ABS(H1313)^2)</f>
        <v>23208.694669821482</v>
      </c>
      <c r="S1313" s="439">
        <f t="shared" ref="S1313:S1322" si="56">+R1313*H1313</f>
        <v>165.71714147164894</v>
      </c>
    </row>
    <row r="1314" spans="7:19" x14ac:dyDescent="0.25">
      <c r="G1314" s="438" t="s">
        <v>139</v>
      </c>
      <c r="H1314" s="72">
        <f t="shared" ref="H1314:H1321" si="57">ABS(K1299)</f>
        <v>2.9359811145643917E-3</v>
      </c>
      <c r="I1314" s="16">
        <v>237.3</v>
      </c>
      <c r="J1314" s="104">
        <f>110/1000</f>
        <v>0.11</v>
      </c>
      <c r="K1314" s="25">
        <f t="shared" si="52"/>
        <v>9.5033177771091243E-3</v>
      </c>
      <c r="L1314" s="372">
        <f t="shared" ref="L1314:L1322" si="58">+ABS(H1314)/K1314</f>
        <v>0.30894274856685966</v>
      </c>
      <c r="M1314" s="492">
        <v>2.2901649664801078E-2</v>
      </c>
      <c r="N1314" s="109">
        <f t="shared" si="53"/>
        <v>0.24034153404740977</v>
      </c>
      <c r="O1314" s="70">
        <v>0</v>
      </c>
      <c r="P1314" s="70">
        <f t="shared" si="54"/>
        <v>0</v>
      </c>
      <c r="Q1314" s="104">
        <f t="shared" si="55"/>
        <v>0.24034153404740977</v>
      </c>
      <c r="R1314" s="70">
        <f t="shared" ref="R1314:R1322" si="59">+Q1314/(ABS(H1314)^2)</f>
        <v>27881.896675877557</v>
      </c>
      <c r="S1314" s="439">
        <f t="shared" si="56"/>
        <v>81.860722078612199</v>
      </c>
    </row>
    <row r="1315" spans="7:19" x14ac:dyDescent="0.25">
      <c r="G1315" s="438" t="s">
        <v>117</v>
      </c>
      <c r="H1315" s="72">
        <f t="shared" si="57"/>
        <v>1.0341765427317583E-3</v>
      </c>
      <c r="I1315" s="496">
        <v>401.35</v>
      </c>
      <c r="J1315" s="104">
        <f>75/1000</f>
        <v>7.4999999999999997E-2</v>
      </c>
      <c r="K1315" s="25">
        <f t="shared" si="52"/>
        <v>4.4178646691106467E-3</v>
      </c>
      <c r="L1315" s="372">
        <f t="shared" si="58"/>
        <v>0.23408968363441218</v>
      </c>
      <c r="M1315" s="492">
        <v>2.6836533858315467E-2</v>
      </c>
      <c r="N1315" s="109">
        <f t="shared" si="53"/>
        <v>0.40110121078819699</v>
      </c>
      <c r="O1315" s="70">
        <v>0</v>
      </c>
      <c r="P1315" s="70">
        <f t="shared" si="54"/>
        <v>0</v>
      </c>
      <c r="Q1315" s="104">
        <f t="shared" si="55"/>
        <v>0.40110121078819699</v>
      </c>
      <c r="R1315" s="70">
        <f t="shared" si="59"/>
        <v>375028.78878345393</v>
      </c>
      <c r="S1315" s="439">
        <f t="shared" si="56"/>
        <v>387.84597620895124</v>
      </c>
    </row>
    <row r="1316" spans="7:19" x14ac:dyDescent="0.25">
      <c r="G1316" s="438" t="s">
        <v>118</v>
      </c>
      <c r="H1316" s="72">
        <f t="shared" si="57"/>
        <v>9.1482152538103568E-4</v>
      </c>
      <c r="I1316" s="496">
        <v>249.85</v>
      </c>
      <c r="J1316" s="104">
        <f>75/1000</f>
        <v>7.4999999999999997E-2</v>
      </c>
      <c r="K1316" s="25">
        <f t="shared" si="52"/>
        <v>4.4178646691106467E-3</v>
      </c>
      <c r="L1316" s="372">
        <f t="shared" si="58"/>
        <v>0.20707323422045812</v>
      </c>
      <c r="M1316" s="492">
        <v>2.7670450197530578E-2</v>
      </c>
      <c r="N1316" s="109">
        <f t="shared" si="53"/>
        <v>0.20145740983119254</v>
      </c>
      <c r="O1316" s="70">
        <v>0</v>
      </c>
      <c r="P1316" s="70">
        <f t="shared" si="54"/>
        <v>0</v>
      </c>
      <c r="Q1316" s="104">
        <f t="shared" si="55"/>
        <v>0.20145740983119254</v>
      </c>
      <c r="R1316" s="70">
        <f t="shared" si="59"/>
        <v>240719.06962938569</v>
      </c>
      <c r="S1316" s="439">
        <f t="shared" si="56"/>
        <v>220.21498646665836</v>
      </c>
    </row>
    <row r="1317" spans="7:19" x14ac:dyDescent="0.25">
      <c r="G1317" s="438" t="s">
        <v>140</v>
      </c>
      <c r="H1317" s="72">
        <f t="shared" si="57"/>
        <v>5.7667354612436468E-4</v>
      </c>
      <c r="I1317" s="496">
        <v>298.01</v>
      </c>
      <c r="J1317" s="104">
        <f>63/1000</f>
        <v>6.3E-2</v>
      </c>
      <c r="K1317" s="25">
        <f t="shared" si="52"/>
        <v>3.1172453105244723E-3</v>
      </c>
      <c r="L1317" s="372">
        <f t="shared" si="58"/>
        <v>0.18499459897409876</v>
      </c>
      <c r="M1317" s="492">
        <v>2.9782493123876555E-2</v>
      </c>
      <c r="N1317" s="109">
        <f t="shared" si="53"/>
        <v>0.24573693286141152</v>
      </c>
      <c r="O1317" s="70">
        <v>0</v>
      </c>
      <c r="P1317" s="70">
        <f t="shared" si="54"/>
        <v>0</v>
      </c>
      <c r="Q1317" s="104">
        <f t="shared" si="55"/>
        <v>0.24573693286141152</v>
      </c>
      <c r="R1317" s="70">
        <f t="shared" si="59"/>
        <v>738942.03899067198</v>
      </c>
      <c r="S1317" s="439">
        <f t="shared" si="56"/>
        <v>426.12832600511939</v>
      </c>
    </row>
    <row r="1318" spans="7:19" x14ac:dyDescent="0.25">
      <c r="G1318" s="438" t="s">
        <v>121</v>
      </c>
      <c r="H1318" s="72">
        <f t="shared" si="57"/>
        <v>2.0861562900809934E-4</v>
      </c>
      <c r="I1318" s="496">
        <v>119.71</v>
      </c>
      <c r="J1318" s="104">
        <f>63/1000</f>
        <v>6.3E-2</v>
      </c>
      <c r="K1318" s="25">
        <f t="shared" si="52"/>
        <v>3.1172453105244723E-3</v>
      </c>
      <c r="L1318" s="372">
        <f t="shared" si="58"/>
        <v>6.6923070925399855E-2</v>
      </c>
      <c r="M1318" s="492">
        <v>3.9432469153354417E-2</v>
      </c>
      <c r="N1318" s="109">
        <f t="shared" si="53"/>
        <v>1.7103956106362572E-2</v>
      </c>
      <c r="O1318" s="70">
        <v>0</v>
      </c>
      <c r="P1318" s="70">
        <f t="shared" si="54"/>
        <v>0</v>
      </c>
      <c r="Q1318" s="104">
        <f t="shared" si="55"/>
        <v>1.7103956106362572E-2</v>
      </c>
      <c r="R1318" s="70">
        <f t="shared" si="59"/>
        <v>393009.35661655094</v>
      </c>
      <c r="S1318" s="439">
        <f t="shared" si="56"/>
        <v>81.987894136630203</v>
      </c>
    </row>
    <row r="1319" spans="7:19" x14ac:dyDescent="0.25">
      <c r="G1319" s="438" t="s">
        <v>122</v>
      </c>
      <c r="H1319" s="72">
        <f t="shared" si="57"/>
        <v>9.7155177554516473E-4</v>
      </c>
      <c r="I1319" s="496">
        <v>283.68</v>
      </c>
      <c r="J1319" s="104">
        <f>75/1000</f>
        <v>7.4999999999999997E-2</v>
      </c>
      <c r="K1319" s="25">
        <f t="shared" si="52"/>
        <v>4.4178646691106467E-3</v>
      </c>
      <c r="L1319" s="372">
        <f t="shared" si="58"/>
        <v>0.21991433606786925</v>
      </c>
      <c r="M1319" s="492">
        <v>2.7256673060178208E-2</v>
      </c>
      <c r="N1319" s="109">
        <f t="shared" si="53"/>
        <v>0.25412557834402155</v>
      </c>
      <c r="O1319" s="70">
        <v>0</v>
      </c>
      <c r="P1319" s="70">
        <f t="shared" si="54"/>
        <v>0</v>
      </c>
      <c r="Q1319" s="104">
        <f t="shared" si="55"/>
        <v>0.25412557834402155</v>
      </c>
      <c r="R1319" s="70">
        <f t="shared" si="59"/>
        <v>269225.67867729301</v>
      </c>
      <c r="S1319" s="439">
        <f t="shared" si="56"/>
        <v>261.56668614127602</v>
      </c>
    </row>
    <row r="1320" spans="7:19" x14ac:dyDescent="0.25">
      <c r="G1320" s="438" t="s">
        <v>112</v>
      </c>
      <c r="H1320" s="72">
        <f t="shared" si="57"/>
        <v>4.7686608786312492E-4</v>
      </c>
      <c r="I1320" s="496">
        <v>401.36</v>
      </c>
      <c r="J1320" s="104">
        <f>110/1000</f>
        <v>0.11</v>
      </c>
      <c r="K1320" s="25">
        <f t="shared" si="52"/>
        <v>9.5033177771091243E-3</v>
      </c>
      <c r="L1320" s="372">
        <f t="shared" si="58"/>
        <v>5.0178905835577131E-2</v>
      </c>
      <c r="M1320" s="492">
        <v>3.6469382590629054E-2</v>
      </c>
      <c r="N1320" s="109">
        <f t="shared" si="53"/>
        <v>1.7077063178449335E-2</v>
      </c>
      <c r="O1320" s="70">
        <v>0</v>
      </c>
      <c r="P1320" s="70">
        <f t="shared" si="54"/>
        <v>0</v>
      </c>
      <c r="Q1320" s="104">
        <f t="shared" si="55"/>
        <v>1.7077063178449335E-2</v>
      </c>
      <c r="R1320" s="70">
        <f t="shared" si="59"/>
        <v>75096.605649205114</v>
      </c>
      <c r="S1320" s="439">
        <f t="shared" si="56"/>
        <v>35.811024547736288</v>
      </c>
    </row>
    <row r="1321" spans="7:19" x14ac:dyDescent="0.25">
      <c r="G1321" s="438" t="s">
        <v>113</v>
      </c>
      <c r="H1321" s="72">
        <f t="shared" si="57"/>
        <v>5.530251591209746E-3</v>
      </c>
      <c r="I1321" s="496">
        <v>184.94</v>
      </c>
      <c r="J1321" s="104">
        <f>110/1000</f>
        <v>0.11</v>
      </c>
      <c r="K1321" s="25">
        <f t="shared" si="52"/>
        <v>9.5033177771091243E-3</v>
      </c>
      <c r="L1321" s="372">
        <f t="shared" si="58"/>
        <v>0.58192851390601708</v>
      </c>
      <c r="M1321" s="492">
        <v>1.9883746048151872E-2</v>
      </c>
      <c r="N1321" s="109">
        <f t="shared" si="53"/>
        <v>0.57700110951834482</v>
      </c>
      <c r="O1321" s="70">
        <v>0</v>
      </c>
      <c r="P1321" s="70">
        <f t="shared" si="54"/>
        <v>0</v>
      </c>
      <c r="Q1321" s="104">
        <f t="shared" si="55"/>
        <v>0.57700110951834482</v>
      </c>
      <c r="R1321" s="70">
        <f t="shared" si="59"/>
        <v>18866.305797561592</v>
      </c>
      <c r="S1321" s="439">
        <f t="shared" si="56"/>
        <v>104.33541765721465</v>
      </c>
    </row>
    <row r="1322" spans="7:19" ht="15.75" thickBot="1" x14ac:dyDescent="0.3">
      <c r="G1322" s="440" t="s">
        <v>170</v>
      </c>
      <c r="H1322" s="455">
        <f>ABS(K1307)</f>
        <v>1.020833217277415E-2</v>
      </c>
      <c r="I1322" s="374">
        <v>372.26</v>
      </c>
      <c r="J1322" s="375">
        <f>110/1000</f>
        <v>0.11</v>
      </c>
      <c r="K1322" s="373">
        <f t="shared" si="52"/>
        <v>9.5033177771091243E-3</v>
      </c>
      <c r="L1322" s="376">
        <f t="shared" si="58"/>
        <v>1.0741861329064688</v>
      </c>
      <c r="M1322" s="493">
        <v>1.7495066087132773E-2</v>
      </c>
      <c r="N1322" s="377">
        <f t="shared" si="53"/>
        <v>3.482004718977505</v>
      </c>
      <c r="O1322" s="378">
        <v>0</v>
      </c>
      <c r="P1322" s="378">
        <f t="shared" si="54"/>
        <v>0</v>
      </c>
      <c r="Q1322" s="375">
        <f t="shared" si="55"/>
        <v>3.482004718977505</v>
      </c>
      <c r="R1322" s="378">
        <f t="shared" si="59"/>
        <v>33413.330681583255</v>
      </c>
      <c r="S1322" s="441">
        <f t="shared" si="56"/>
        <v>341.09437859634795</v>
      </c>
    </row>
    <row r="1323" spans="7:19" x14ac:dyDescent="0.25">
      <c r="G1323" s="347"/>
      <c r="H1323" s="158"/>
      <c r="I1323" s="158"/>
      <c r="J1323" s="158"/>
      <c r="K1323" s="158"/>
      <c r="L1323" s="158"/>
      <c r="M1323" s="158"/>
      <c r="N1323" s="158"/>
      <c r="O1323" s="158"/>
      <c r="P1323" s="158"/>
      <c r="Q1323" s="158"/>
      <c r="R1323" s="158"/>
      <c r="S1323" s="346"/>
    </row>
    <row r="1324" spans="7:19" x14ac:dyDescent="0.25">
      <c r="G1324" s="347"/>
      <c r="H1324" s="168"/>
      <c r="I1324" s="168"/>
      <c r="J1324" s="168"/>
      <c r="K1324" s="168"/>
      <c r="L1324" s="168"/>
      <c r="M1324" s="168"/>
      <c r="N1324" s="168"/>
      <c r="O1324" s="168"/>
      <c r="P1324" s="158"/>
      <c r="Q1324" s="158"/>
      <c r="R1324" s="158"/>
      <c r="S1324" s="346"/>
    </row>
    <row r="1325" spans="7:19" x14ac:dyDescent="0.25">
      <c r="G1325" s="348"/>
      <c r="H1325" s="395">
        <v>1</v>
      </c>
      <c r="I1325" s="380">
        <v>0</v>
      </c>
      <c r="J1325" s="380">
        <v>0</v>
      </c>
      <c r="K1325" s="380">
        <v>0</v>
      </c>
      <c r="L1325" s="380">
        <v>0</v>
      </c>
      <c r="M1325" s="380">
        <v>0</v>
      </c>
      <c r="N1325" s="380">
        <v>0</v>
      </c>
      <c r="O1325" s="381">
        <v>0</v>
      </c>
      <c r="P1325" s="158"/>
      <c r="Q1325" s="158"/>
      <c r="R1325" s="158"/>
      <c r="S1325" s="346"/>
    </row>
    <row r="1326" spans="7:19" ht="15.75" x14ac:dyDescent="0.25">
      <c r="G1326" s="442" t="s">
        <v>223</v>
      </c>
      <c r="H1326" s="382">
        <v>-1</v>
      </c>
      <c r="I1326" s="168">
        <v>1</v>
      </c>
      <c r="J1326" s="159">
        <v>0</v>
      </c>
      <c r="K1326" s="159">
        <v>0</v>
      </c>
      <c r="L1326" s="159">
        <v>0</v>
      </c>
      <c r="M1326" s="159">
        <v>0</v>
      </c>
      <c r="N1326" s="159">
        <v>0</v>
      </c>
      <c r="O1326" s="383">
        <v>0</v>
      </c>
      <c r="P1326" s="158"/>
      <c r="Q1326" s="158"/>
      <c r="R1326" s="158"/>
      <c r="S1326" s="346"/>
    </row>
    <row r="1327" spans="7:19" x14ac:dyDescent="0.25">
      <c r="G1327" s="348"/>
      <c r="H1327" s="382">
        <v>0</v>
      </c>
      <c r="I1327" s="168">
        <v>-1</v>
      </c>
      <c r="J1327" s="168">
        <v>1</v>
      </c>
      <c r="K1327" s="168">
        <v>0</v>
      </c>
      <c r="L1327" s="168">
        <v>0</v>
      </c>
      <c r="M1327" s="168">
        <v>0</v>
      </c>
      <c r="N1327" s="168">
        <v>0</v>
      </c>
      <c r="O1327" s="384">
        <v>0</v>
      </c>
      <c r="P1327" s="158"/>
      <c r="Q1327" s="158"/>
      <c r="R1327" s="158"/>
      <c r="S1327" s="346"/>
    </row>
    <row r="1328" spans="7:19" x14ac:dyDescent="0.25">
      <c r="G1328" s="348"/>
      <c r="H1328" s="382">
        <v>0</v>
      </c>
      <c r="I1328" s="168">
        <v>0</v>
      </c>
      <c r="J1328" s="168">
        <v>-1</v>
      </c>
      <c r="K1328" s="168">
        <v>1</v>
      </c>
      <c r="L1328" s="168">
        <v>0</v>
      </c>
      <c r="M1328" s="168">
        <v>0</v>
      </c>
      <c r="N1328" s="168">
        <v>0</v>
      </c>
      <c r="O1328" s="384">
        <v>0</v>
      </c>
      <c r="P1328" s="158"/>
      <c r="Q1328" s="158"/>
      <c r="R1328" s="158"/>
      <c r="S1328" s="346"/>
    </row>
    <row r="1329" spans="7:19" x14ac:dyDescent="0.25">
      <c r="G1329" s="348"/>
      <c r="H1329" s="382">
        <v>0</v>
      </c>
      <c r="I1329" s="168">
        <v>0</v>
      </c>
      <c r="J1329" s="168">
        <v>0</v>
      </c>
      <c r="K1329" s="168">
        <v>-1</v>
      </c>
      <c r="L1329" s="168">
        <v>1</v>
      </c>
      <c r="M1329" s="168">
        <v>0</v>
      </c>
      <c r="N1329" s="168">
        <v>0</v>
      </c>
      <c r="O1329" s="384">
        <v>0</v>
      </c>
      <c r="P1329" s="158"/>
      <c r="Q1329" s="158"/>
      <c r="R1329" s="158"/>
      <c r="S1329" s="346"/>
    </row>
    <row r="1330" spans="7:19" x14ac:dyDescent="0.25">
      <c r="G1330" s="348"/>
      <c r="H1330" s="382">
        <v>0</v>
      </c>
      <c r="I1330" s="168">
        <v>0</v>
      </c>
      <c r="J1330" s="168">
        <v>0</v>
      </c>
      <c r="K1330" s="168">
        <v>0</v>
      </c>
      <c r="L1330" s="168">
        <v>-1</v>
      </c>
      <c r="M1330" s="168">
        <v>1</v>
      </c>
      <c r="N1330" s="168">
        <v>0</v>
      </c>
      <c r="O1330" s="384">
        <v>0</v>
      </c>
      <c r="P1330" s="158"/>
      <c r="Q1330" s="158"/>
      <c r="R1330" s="158"/>
      <c r="S1330" s="346"/>
    </row>
    <row r="1331" spans="7:19" x14ac:dyDescent="0.25">
      <c r="G1331" s="348"/>
      <c r="H1331" s="382">
        <v>0</v>
      </c>
      <c r="I1331" s="168">
        <v>0</v>
      </c>
      <c r="J1331" s="168">
        <v>0</v>
      </c>
      <c r="K1331" s="168">
        <v>0</v>
      </c>
      <c r="L1331" s="168">
        <v>0</v>
      </c>
      <c r="M1331" s="168">
        <v>-1</v>
      </c>
      <c r="N1331" s="168">
        <v>1</v>
      </c>
      <c r="O1331" s="384">
        <v>0</v>
      </c>
      <c r="P1331" s="158"/>
      <c r="Q1331" s="158"/>
      <c r="R1331" s="158"/>
      <c r="S1331" s="346"/>
    </row>
    <row r="1332" spans="7:19" x14ac:dyDescent="0.25">
      <c r="G1332" s="348"/>
      <c r="H1332" s="382">
        <v>0</v>
      </c>
      <c r="I1332" s="168">
        <v>0</v>
      </c>
      <c r="J1332" s="168">
        <v>0</v>
      </c>
      <c r="K1332" s="168">
        <v>0</v>
      </c>
      <c r="L1332" s="168">
        <v>0</v>
      </c>
      <c r="M1332" s="168">
        <v>0</v>
      </c>
      <c r="N1332" s="168">
        <v>-1</v>
      </c>
      <c r="O1332" s="384">
        <v>1</v>
      </c>
      <c r="P1332" s="158"/>
      <c r="Q1332" s="158"/>
      <c r="R1332" s="158"/>
      <c r="S1332" s="346"/>
    </row>
    <row r="1333" spans="7:19" x14ac:dyDescent="0.25">
      <c r="G1333" s="348"/>
      <c r="H1333" s="382">
        <v>0</v>
      </c>
      <c r="I1333" s="152">
        <v>-1</v>
      </c>
      <c r="J1333" s="152">
        <v>0</v>
      </c>
      <c r="K1333" s="152">
        <v>0</v>
      </c>
      <c r="L1333" s="152">
        <v>1</v>
      </c>
      <c r="M1333" s="152">
        <v>0</v>
      </c>
      <c r="N1333" s="152">
        <v>0</v>
      </c>
      <c r="O1333" s="387">
        <v>0</v>
      </c>
      <c r="P1333" s="158"/>
      <c r="Q1333" s="158"/>
      <c r="R1333" s="158"/>
      <c r="S1333" s="346"/>
    </row>
    <row r="1334" spans="7:19" x14ac:dyDescent="0.25">
      <c r="G1334" s="348"/>
      <c r="H1334" s="382">
        <v>0</v>
      </c>
      <c r="I1334" s="152">
        <v>0</v>
      </c>
      <c r="J1334" s="152">
        <v>0</v>
      </c>
      <c r="K1334" s="152">
        <v>0</v>
      </c>
      <c r="L1334" s="152">
        <v>1</v>
      </c>
      <c r="M1334" s="152">
        <v>0</v>
      </c>
      <c r="N1334" s="152">
        <v>0</v>
      </c>
      <c r="O1334" s="387">
        <v>-1</v>
      </c>
      <c r="P1334" s="158"/>
      <c r="Q1334" s="158"/>
      <c r="R1334" s="158"/>
      <c r="S1334" s="346"/>
    </row>
    <row r="1335" spans="7:19" x14ac:dyDescent="0.25">
      <c r="G1335" s="348"/>
      <c r="H1335" s="385">
        <v>0</v>
      </c>
      <c r="I1335" s="388">
        <v>0</v>
      </c>
      <c r="J1335" s="388">
        <v>0</v>
      </c>
      <c r="K1335" s="388">
        <v>0</v>
      </c>
      <c r="L1335" s="388">
        <v>0</v>
      </c>
      <c r="M1335" s="388">
        <v>0</v>
      </c>
      <c r="N1335" s="388">
        <v>0</v>
      </c>
      <c r="O1335" s="389">
        <v>1</v>
      </c>
      <c r="P1335" s="158"/>
      <c r="Q1335" s="158"/>
      <c r="R1335" s="158"/>
      <c r="S1335" s="346"/>
    </row>
    <row r="1336" spans="7:19" x14ac:dyDescent="0.25">
      <c r="G1336" s="347"/>
      <c r="H1336" s="158"/>
      <c r="I1336" s="158"/>
      <c r="J1336" s="158"/>
      <c r="K1336" s="158"/>
      <c r="L1336" s="158"/>
      <c r="M1336" s="158"/>
      <c r="N1336" s="158"/>
      <c r="O1336" s="158"/>
      <c r="P1336" s="158"/>
      <c r="Q1336" s="158"/>
      <c r="R1336" s="158"/>
      <c r="S1336" s="346"/>
    </row>
    <row r="1337" spans="7:19" x14ac:dyDescent="0.25">
      <c r="G1337" s="347"/>
      <c r="H1337" s="168"/>
      <c r="I1337" s="168"/>
      <c r="J1337" s="168"/>
      <c r="K1337" s="168"/>
      <c r="L1337" s="168"/>
      <c r="M1337" s="168"/>
      <c r="N1337" s="168"/>
      <c r="O1337" s="168"/>
      <c r="P1337" s="168"/>
      <c r="Q1337" s="168"/>
      <c r="R1337" s="168"/>
      <c r="S1337" s="346"/>
    </row>
    <row r="1338" spans="7:19" x14ac:dyDescent="0.25">
      <c r="G1338" s="347"/>
      <c r="H1338" s="395">
        <f t="array" ref="H1338:R1345">+TRANSPOSE(H1325:O1335)</f>
        <v>1</v>
      </c>
      <c r="I1338" s="380">
        <v>-1</v>
      </c>
      <c r="J1338" s="380">
        <v>0</v>
      </c>
      <c r="K1338" s="380">
        <v>0</v>
      </c>
      <c r="L1338" s="380">
        <v>0</v>
      </c>
      <c r="M1338" s="380">
        <v>0</v>
      </c>
      <c r="N1338" s="380">
        <v>0</v>
      </c>
      <c r="O1338" s="380">
        <v>0</v>
      </c>
      <c r="P1338" s="380">
        <v>0</v>
      </c>
      <c r="Q1338" s="380">
        <v>0</v>
      </c>
      <c r="R1338" s="381">
        <v>0</v>
      </c>
      <c r="S1338" s="346"/>
    </row>
    <row r="1339" spans="7:19" ht="15.75" x14ac:dyDescent="0.25">
      <c r="G1339" s="442" t="s">
        <v>224</v>
      </c>
      <c r="H1339" s="396">
        <v>0</v>
      </c>
      <c r="I1339" s="159">
        <v>1</v>
      </c>
      <c r="J1339" s="159">
        <v>-1</v>
      </c>
      <c r="K1339" s="159">
        <v>0</v>
      </c>
      <c r="L1339" s="159">
        <v>0</v>
      </c>
      <c r="M1339" s="159">
        <v>0</v>
      </c>
      <c r="N1339" s="159">
        <v>0</v>
      </c>
      <c r="O1339" s="159">
        <v>0</v>
      </c>
      <c r="P1339" s="143">
        <v>-1</v>
      </c>
      <c r="Q1339" s="143">
        <v>0</v>
      </c>
      <c r="R1339" s="392">
        <v>0</v>
      </c>
      <c r="S1339" s="346"/>
    </row>
    <row r="1340" spans="7:19" x14ac:dyDescent="0.25">
      <c r="G1340" s="347"/>
      <c r="H1340" s="396">
        <v>0</v>
      </c>
      <c r="I1340" s="159">
        <v>0</v>
      </c>
      <c r="J1340" s="159">
        <v>1</v>
      </c>
      <c r="K1340" s="159">
        <v>-1</v>
      </c>
      <c r="L1340" s="159">
        <v>0</v>
      </c>
      <c r="M1340" s="159">
        <v>0</v>
      </c>
      <c r="N1340" s="159">
        <v>0</v>
      </c>
      <c r="O1340" s="159">
        <v>0</v>
      </c>
      <c r="P1340" s="143">
        <v>0</v>
      </c>
      <c r="Q1340" s="143">
        <v>0</v>
      </c>
      <c r="R1340" s="392">
        <v>0</v>
      </c>
      <c r="S1340" s="346"/>
    </row>
    <row r="1341" spans="7:19" x14ac:dyDescent="0.25">
      <c r="G1341" s="347"/>
      <c r="H1341" s="396">
        <v>0</v>
      </c>
      <c r="I1341" s="159">
        <v>0</v>
      </c>
      <c r="J1341" s="159">
        <v>0</v>
      </c>
      <c r="K1341" s="159">
        <v>1</v>
      </c>
      <c r="L1341" s="159">
        <v>-1</v>
      </c>
      <c r="M1341" s="159">
        <v>0</v>
      </c>
      <c r="N1341" s="159">
        <v>0</v>
      </c>
      <c r="O1341" s="159">
        <v>0</v>
      </c>
      <c r="P1341" s="143">
        <v>0</v>
      </c>
      <c r="Q1341" s="143">
        <v>0</v>
      </c>
      <c r="R1341" s="392">
        <v>0</v>
      </c>
      <c r="S1341" s="346"/>
    </row>
    <row r="1342" spans="7:19" x14ac:dyDescent="0.25">
      <c r="G1342" s="347"/>
      <c r="H1342" s="396">
        <v>0</v>
      </c>
      <c r="I1342" s="159">
        <v>0</v>
      </c>
      <c r="J1342" s="159">
        <v>0</v>
      </c>
      <c r="K1342" s="159">
        <v>0</v>
      </c>
      <c r="L1342" s="159">
        <v>1</v>
      </c>
      <c r="M1342" s="159">
        <v>-1</v>
      </c>
      <c r="N1342" s="159">
        <v>0</v>
      </c>
      <c r="O1342" s="159">
        <v>0</v>
      </c>
      <c r="P1342" s="143">
        <v>1</v>
      </c>
      <c r="Q1342" s="143">
        <v>1</v>
      </c>
      <c r="R1342" s="392">
        <v>0</v>
      </c>
      <c r="S1342" s="346"/>
    </row>
    <row r="1343" spans="7:19" x14ac:dyDescent="0.25">
      <c r="G1343" s="347"/>
      <c r="H1343" s="396">
        <v>0</v>
      </c>
      <c r="I1343" s="159">
        <v>0</v>
      </c>
      <c r="J1343" s="159">
        <v>0</v>
      </c>
      <c r="K1343" s="159">
        <v>0</v>
      </c>
      <c r="L1343" s="159">
        <v>0</v>
      </c>
      <c r="M1343" s="159">
        <v>1</v>
      </c>
      <c r="N1343" s="159">
        <v>-1</v>
      </c>
      <c r="O1343" s="159">
        <v>0</v>
      </c>
      <c r="P1343" s="143">
        <v>0</v>
      </c>
      <c r="Q1343" s="143">
        <v>0</v>
      </c>
      <c r="R1343" s="392">
        <v>0</v>
      </c>
      <c r="S1343" s="346"/>
    </row>
    <row r="1344" spans="7:19" x14ac:dyDescent="0.25">
      <c r="G1344" s="347"/>
      <c r="H1344" s="396">
        <v>0</v>
      </c>
      <c r="I1344" s="159">
        <v>0</v>
      </c>
      <c r="J1344" s="159">
        <v>0</v>
      </c>
      <c r="K1344" s="159">
        <v>0</v>
      </c>
      <c r="L1344" s="159">
        <v>0</v>
      </c>
      <c r="M1344" s="159">
        <v>0</v>
      </c>
      <c r="N1344" s="159">
        <v>1</v>
      </c>
      <c r="O1344" s="159">
        <v>-1</v>
      </c>
      <c r="P1344" s="143">
        <v>0</v>
      </c>
      <c r="Q1344" s="143">
        <v>0</v>
      </c>
      <c r="R1344" s="392">
        <v>0</v>
      </c>
      <c r="S1344" s="346"/>
    </row>
    <row r="1345" spans="7:19" x14ac:dyDescent="0.25">
      <c r="G1345" s="347"/>
      <c r="H1345" s="397">
        <v>0</v>
      </c>
      <c r="I1345" s="398">
        <v>0</v>
      </c>
      <c r="J1345" s="398">
        <v>0</v>
      </c>
      <c r="K1345" s="398">
        <v>0</v>
      </c>
      <c r="L1345" s="398">
        <v>0</v>
      </c>
      <c r="M1345" s="398">
        <v>0</v>
      </c>
      <c r="N1345" s="398">
        <v>0</v>
      </c>
      <c r="O1345" s="398">
        <v>1</v>
      </c>
      <c r="P1345" s="393">
        <v>0</v>
      </c>
      <c r="Q1345" s="393">
        <v>-1</v>
      </c>
      <c r="R1345" s="394">
        <v>1</v>
      </c>
      <c r="S1345" s="346"/>
    </row>
    <row r="1346" spans="7:19" x14ac:dyDescent="0.25">
      <c r="G1346" s="347"/>
      <c r="H1346" s="168"/>
      <c r="I1346" s="168"/>
      <c r="J1346" s="168"/>
      <c r="K1346" s="168"/>
      <c r="L1346" s="168"/>
      <c r="M1346" s="168"/>
      <c r="N1346" s="168"/>
      <c r="O1346" s="168"/>
      <c r="P1346" s="143"/>
      <c r="Q1346" s="143"/>
      <c r="R1346" s="143"/>
      <c r="S1346" s="346"/>
    </row>
    <row r="1347" spans="7:19" x14ac:dyDescent="0.25">
      <c r="G1347" s="347"/>
      <c r="H1347" s="158"/>
      <c r="I1347" s="158"/>
      <c r="J1347" s="158"/>
      <c r="K1347" s="158"/>
      <c r="L1347" s="158"/>
      <c r="M1347" s="158"/>
      <c r="N1347" s="158"/>
      <c r="O1347" s="158"/>
      <c r="P1347" s="158"/>
      <c r="Q1347" s="158"/>
      <c r="R1347" s="158"/>
      <c r="S1347" s="346"/>
    </row>
    <row r="1348" spans="7:19" x14ac:dyDescent="0.25">
      <c r="G1348" s="347"/>
      <c r="H1348" s="158"/>
      <c r="I1348" s="158"/>
      <c r="J1348" s="158"/>
      <c r="K1348" s="158"/>
      <c r="L1348" s="158"/>
      <c r="M1348" s="158"/>
      <c r="N1348" s="158"/>
      <c r="O1348" s="158"/>
      <c r="P1348" s="158"/>
      <c r="Q1348" s="158"/>
      <c r="R1348" s="158"/>
      <c r="S1348" s="346"/>
    </row>
    <row r="1349" spans="7:19" x14ac:dyDescent="0.25">
      <c r="G1349" s="347"/>
      <c r="H1349" s="399">
        <v>-1</v>
      </c>
      <c r="I1349" s="158"/>
      <c r="J1349" s="158"/>
      <c r="K1349" s="402">
        <f>2.97290389066863/1000</f>
        <v>2.9729038906686298E-3</v>
      </c>
      <c r="L1349" s="158"/>
      <c r="M1349" s="158"/>
      <c r="N1349" s="404">
        <f>+H1312</f>
        <v>1.011320815289549E-2</v>
      </c>
      <c r="O1349" s="158"/>
      <c r="P1349" s="158"/>
      <c r="Q1349" s="158"/>
      <c r="R1349" s="158"/>
      <c r="S1349" s="346"/>
    </row>
    <row r="1350" spans="7:19" ht="15.75" x14ac:dyDescent="0.25">
      <c r="G1350" s="442" t="s">
        <v>225</v>
      </c>
      <c r="H1350" s="400">
        <v>0</v>
      </c>
      <c r="I1350" s="158"/>
      <c r="J1350" s="443" t="s">
        <v>226</v>
      </c>
      <c r="K1350" s="403">
        <f>3.7274570597985/1000</f>
        <v>3.7274570597985003E-3</v>
      </c>
      <c r="L1350" s="158"/>
      <c r="M1350" s="443" t="s">
        <v>228</v>
      </c>
      <c r="N1350" s="405">
        <f t="shared" ref="N1350:N1357" si="60">+H1313</f>
        <v>7.1403042622268948E-3</v>
      </c>
      <c r="O1350" s="158"/>
      <c r="P1350" s="443" t="s">
        <v>229</v>
      </c>
      <c r="Q1350" s="474">
        <v>339.29610096713299</v>
      </c>
      <c r="R1350" s="158"/>
      <c r="S1350" s="346"/>
    </row>
    <row r="1351" spans="7:19" x14ac:dyDescent="0.25">
      <c r="G1351" s="347"/>
      <c r="H1351" s="400">
        <v>0</v>
      </c>
      <c r="I1351" s="158"/>
      <c r="J1351" s="158"/>
      <c r="K1351" s="403">
        <f>1.90180457183241/1000</f>
        <v>1.90180457183241E-3</v>
      </c>
      <c r="L1351" s="158"/>
      <c r="M1351" s="158"/>
      <c r="N1351" s="405">
        <f t="shared" si="60"/>
        <v>2.9359811145643917E-3</v>
      </c>
      <c r="O1351" s="158"/>
      <c r="P1351" s="158"/>
      <c r="Q1351" s="158"/>
      <c r="R1351" s="158"/>
      <c r="S1351" s="346"/>
    </row>
    <row r="1352" spans="7:19" x14ac:dyDescent="0.25">
      <c r="G1352" s="347"/>
      <c r="H1352" s="400">
        <v>0</v>
      </c>
      <c r="I1352" s="158"/>
      <c r="J1352" s="158"/>
      <c r="K1352" s="403">
        <f>1.94899806811293/1000</f>
        <v>1.94899806811293E-3</v>
      </c>
      <c r="L1352" s="158"/>
      <c r="M1352" s="158"/>
      <c r="N1352" s="405">
        <f t="shared" si="60"/>
        <v>1.0341765427317583E-3</v>
      </c>
      <c r="O1352" s="158"/>
      <c r="P1352" s="158"/>
      <c r="Q1352" s="158"/>
      <c r="R1352" s="158"/>
      <c r="S1352" s="346"/>
    </row>
    <row r="1353" spans="7:19" x14ac:dyDescent="0.25">
      <c r="G1353" s="347"/>
      <c r="H1353" s="400">
        <v>0</v>
      </c>
      <c r="I1353" s="158"/>
      <c r="J1353" s="158"/>
      <c r="K1353" s="403">
        <f>4.51562260756677/1000</f>
        <v>4.5156226075667698E-3</v>
      </c>
      <c r="L1353" s="158"/>
      <c r="M1353" s="158"/>
      <c r="N1353" s="405">
        <f t="shared" si="60"/>
        <v>9.1482152538103568E-4</v>
      </c>
      <c r="O1353" s="158"/>
      <c r="P1353" s="158"/>
      <c r="Q1353" s="158"/>
      <c r="R1353" s="158"/>
      <c r="S1353" s="346"/>
    </row>
    <row r="1354" spans="7:19" x14ac:dyDescent="0.25">
      <c r="G1354" s="347"/>
      <c r="H1354" s="400">
        <v>0</v>
      </c>
      <c r="I1354" s="158"/>
      <c r="J1354" s="158"/>
      <c r="K1354" s="403">
        <f>0.785289175132599/1000</f>
        <v>7.8528917513259896E-4</v>
      </c>
      <c r="L1354" s="158"/>
      <c r="M1354" s="158"/>
      <c r="N1354" s="405">
        <f t="shared" si="60"/>
        <v>5.7667354612436468E-4</v>
      </c>
      <c r="O1354" s="158"/>
      <c r="P1354" s="158"/>
      <c r="Q1354" s="158"/>
      <c r="R1354" s="158"/>
      <c r="S1354" s="346"/>
    </row>
    <row r="1355" spans="7:19" x14ac:dyDescent="0.25">
      <c r="G1355" s="347"/>
      <c r="H1355" s="400">
        <v>0</v>
      </c>
      <c r="I1355" s="158"/>
      <c r="J1355" s="158"/>
      <c r="K1355" s="403">
        <f>0.762936146537081/1000</f>
        <v>7.6293614653708095E-4</v>
      </c>
      <c r="L1355" s="158"/>
      <c r="M1355" s="158"/>
      <c r="N1355" s="405">
        <f t="shared" si="60"/>
        <v>2.0861562900809934E-4</v>
      </c>
      <c r="O1355" s="158"/>
      <c r="P1355" s="158"/>
      <c r="Q1355" s="158"/>
      <c r="R1355" s="158"/>
      <c r="S1355" s="346"/>
    </row>
    <row r="1356" spans="7:19" x14ac:dyDescent="0.25">
      <c r="G1356" s="347"/>
      <c r="H1356" s="400">
        <v>0</v>
      </c>
      <c r="I1356" s="158"/>
      <c r="J1356" s="158"/>
      <c r="K1356" s="93">
        <f>3.70652880601923/1000</f>
        <v>3.7065288060192303E-3</v>
      </c>
      <c r="L1356" s="158"/>
      <c r="M1356" s="158"/>
      <c r="N1356" s="405">
        <f t="shared" si="60"/>
        <v>9.7155177554516473E-4</v>
      </c>
      <c r="O1356" s="158"/>
      <c r="P1356" s="158"/>
      <c r="Q1356" s="158"/>
      <c r="R1356" s="158"/>
      <c r="S1356" s="346"/>
    </row>
    <row r="1357" spans="7:19" x14ac:dyDescent="0.25">
      <c r="G1357" s="347"/>
      <c r="H1357" s="400">
        <v>0</v>
      </c>
      <c r="I1357" s="158"/>
      <c r="J1357" s="158"/>
      <c r="K1357" s="158"/>
      <c r="L1357" s="158"/>
      <c r="M1357" s="158"/>
      <c r="N1357" s="405">
        <f t="shared" si="60"/>
        <v>4.7686608786312492E-4</v>
      </c>
      <c r="O1357" s="158"/>
      <c r="P1357" s="158"/>
      <c r="Q1357" s="158"/>
      <c r="R1357" s="158"/>
      <c r="S1357" s="346"/>
    </row>
    <row r="1358" spans="7:19" x14ac:dyDescent="0.25">
      <c r="G1358" s="347"/>
      <c r="H1358" s="400">
        <v>0</v>
      </c>
      <c r="I1358" s="158"/>
      <c r="J1358" s="158"/>
      <c r="K1358" s="158"/>
      <c r="L1358" s="158"/>
      <c r="M1358" s="158"/>
      <c r="N1358" s="405">
        <f>+H1321</f>
        <v>5.530251591209746E-3</v>
      </c>
      <c r="O1358" s="158"/>
      <c r="P1358" s="158"/>
      <c r="Q1358" s="158"/>
      <c r="R1358" s="158"/>
      <c r="S1358" s="346"/>
    </row>
    <row r="1359" spans="7:19" x14ac:dyDescent="0.25">
      <c r="G1359" s="347"/>
      <c r="H1359" s="401">
        <v>-1</v>
      </c>
      <c r="I1359" s="158"/>
      <c r="J1359" s="158"/>
      <c r="K1359" s="158"/>
      <c r="L1359" s="158"/>
      <c r="M1359" s="158"/>
      <c r="N1359" s="24">
        <f t="shared" ref="N1359" si="61">+H1322</f>
        <v>1.020833217277415E-2</v>
      </c>
      <c r="O1359" s="158"/>
      <c r="P1359" s="158"/>
      <c r="Q1359" s="158"/>
      <c r="R1359" s="158"/>
      <c r="S1359" s="346"/>
    </row>
    <row r="1360" spans="7:19" x14ac:dyDescent="0.25">
      <c r="G1360" s="347"/>
      <c r="H1360" s="158"/>
      <c r="I1360" s="158"/>
      <c r="J1360" s="158"/>
      <c r="K1360" s="158"/>
      <c r="L1360" s="158"/>
      <c r="M1360" s="158"/>
      <c r="N1360" s="158"/>
      <c r="O1360" s="158"/>
      <c r="P1360" s="158"/>
      <c r="Q1360" s="158"/>
      <c r="R1360" s="158"/>
      <c r="S1360" s="346"/>
    </row>
    <row r="1361" spans="7:19" x14ac:dyDescent="0.25">
      <c r="G1361" s="347"/>
      <c r="H1361" s="158"/>
      <c r="I1361" s="158"/>
      <c r="J1361" s="158"/>
      <c r="K1361" s="158"/>
      <c r="L1361" s="158"/>
      <c r="M1361" s="158"/>
      <c r="N1361" s="158"/>
      <c r="O1361" s="158"/>
      <c r="P1361" s="158"/>
      <c r="Q1361" s="158"/>
      <c r="R1361" s="158"/>
      <c r="S1361" s="346"/>
    </row>
    <row r="1362" spans="7:19" x14ac:dyDescent="0.25">
      <c r="G1362" s="350"/>
      <c r="H1362" s="409">
        <v>2</v>
      </c>
      <c r="I1362" s="390">
        <v>0</v>
      </c>
      <c r="J1362" s="390">
        <v>0</v>
      </c>
      <c r="K1362" s="390">
        <v>0</v>
      </c>
      <c r="L1362" s="390">
        <v>0</v>
      </c>
      <c r="M1362" s="390">
        <v>0</v>
      </c>
      <c r="N1362" s="390">
        <v>0</v>
      </c>
      <c r="O1362" s="390">
        <v>0</v>
      </c>
      <c r="P1362" s="390">
        <v>0</v>
      </c>
      <c r="Q1362" s="390">
        <v>0</v>
      </c>
      <c r="R1362" s="391">
        <v>0</v>
      </c>
      <c r="S1362" s="345"/>
    </row>
    <row r="1363" spans="7:19" ht="15.75" x14ac:dyDescent="0.25">
      <c r="G1363" s="442" t="s">
        <v>230</v>
      </c>
      <c r="H1363" s="396">
        <v>0</v>
      </c>
      <c r="I1363" s="159">
        <v>2</v>
      </c>
      <c r="J1363" s="159">
        <v>0</v>
      </c>
      <c r="K1363" s="159">
        <v>0</v>
      </c>
      <c r="L1363" s="159">
        <v>0</v>
      </c>
      <c r="M1363" s="159">
        <v>0</v>
      </c>
      <c r="N1363" s="159">
        <v>0</v>
      </c>
      <c r="O1363" s="159">
        <v>0</v>
      </c>
      <c r="P1363" s="159">
        <v>0</v>
      </c>
      <c r="Q1363" s="159">
        <v>0</v>
      </c>
      <c r="R1363" s="383">
        <v>0</v>
      </c>
      <c r="S1363" s="346"/>
    </row>
    <row r="1364" spans="7:19" x14ac:dyDescent="0.25">
      <c r="G1364" s="347"/>
      <c r="H1364" s="396">
        <v>0</v>
      </c>
      <c r="I1364" s="159">
        <v>0</v>
      </c>
      <c r="J1364" s="159">
        <v>2</v>
      </c>
      <c r="K1364" s="159">
        <v>0</v>
      </c>
      <c r="L1364" s="159">
        <v>0</v>
      </c>
      <c r="M1364" s="159">
        <v>0</v>
      </c>
      <c r="N1364" s="159">
        <v>0</v>
      </c>
      <c r="O1364" s="159">
        <v>0</v>
      </c>
      <c r="P1364" s="159">
        <v>0</v>
      </c>
      <c r="Q1364" s="159">
        <v>0</v>
      </c>
      <c r="R1364" s="383">
        <v>0</v>
      </c>
      <c r="S1364" s="346"/>
    </row>
    <row r="1365" spans="7:19" x14ac:dyDescent="0.25">
      <c r="G1365" s="347"/>
      <c r="H1365" s="396">
        <v>0</v>
      </c>
      <c r="I1365" s="159">
        <v>0</v>
      </c>
      <c r="J1365" s="159">
        <v>0</v>
      </c>
      <c r="K1365" s="159">
        <v>2</v>
      </c>
      <c r="L1365" s="159">
        <v>0</v>
      </c>
      <c r="M1365" s="159">
        <v>0</v>
      </c>
      <c r="N1365" s="159">
        <v>0</v>
      </c>
      <c r="O1365" s="159">
        <v>0</v>
      </c>
      <c r="P1365" s="159">
        <v>0</v>
      </c>
      <c r="Q1365" s="159">
        <v>0</v>
      </c>
      <c r="R1365" s="383">
        <v>0</v>
      </c>
      <c r="S1365" s="346"/>
    </row>
    <row r="1366" spans="7:19" x14ac:dyDescent="0.25">
      <c r="G1366" s="347"/>
      <c r="H1366" s="396">
        <v>0</v>
      </c>
      <c r="I1366" s="159">
        <v>0</v>
      </c>
      <c r="J1366" s="159">
        <v>0</v>
      </c>
      <c r="K1366" s="159">
        <v>0</v>
      </c>
      <c r="L1366" s="159">
        <v>2</v>
      </c>
      <c r="M1366" s="159">
        <v>0</v>
      </c>
      <c r="N1366" s="159">
        <v>0</v>
      </c>
      <c r="O1366" s="159">
        <v>0</v>
      </c>
      <c r="P1366" s="159">
        <v>0</v>
      </c>
      <c r="Q1366" s="159">
        <v>0</v>
      </c>
      <c r="R1366" s="383">
        <v>0</v>
      </c>
      <c r="S1366" s="346"/>
    </row>
    <row r="1367" spans="7:19" x14ac:dyDescent="0.25">
      <c r="G1367" s="347"/>
      <c r="H1367" s="396">
        <v>0</v>
      </c>
      <c r="I1367" s="159">
        <v>0</v>
      </c>
      <c r="J1367" s="159">
        <v>0</v>
      </c>
      <c r="K1367" s="159">
        <v>0</v>
      </c>
      <c r="L1367" s="159">
        <v>0</v>
      </c>
      <c r="M1367" s="159">
        <v>2</v>
      </c>
      <c r="N1367" s="159">
        <v>0</v>
      </c>
      <c r="O1367" s="159">
        <v>0</v>
      </c>
      <c r="P1367" s="159">
        <v>0</v>
      </c>
      <c r="Q1367" s="159">
        <v>0</v>
      </c>
      <c r="R1367" s="383">
        <v>0</v>
      </c>
      <c r="S1367" s="346"/>
    </row>
    <row r="1368" spans="7:19" x14ac:dyDescent="0.25">
      <c r="G1368" s="347"/>
      <c r="H1368" s="396">
        <v>0</v>
      </c>
      <c r="I1368" s="159">
        <v>0</v>
      </c>
      <c r="J1368" s="159">
        <v>0</v>
      </c>
      <c r="K1368" s="159">
        <v>0</v>
      </c>
      <c r="L1368" s="159">
        <v>0</v>
      </c>
      <c r="M1368" s="159">
        <v>0</v>
      </c>
      <c r="N1368" s="159">
        <v>2</v>
      </c>
      <c r="O1368" s="159">
        <v>0</v>
      </c>
      <c r="P1368" s="159">
        <v>0</v>
      </c>
      <c r="Q1368" s="159">
        <v>0</v>
      </c>
      <c r="R1368" s="383">
        <v>0</v>
      </c>
      <c r="S1368" s="346"/>
    </row>
    <row r="1369" spans="7:19" x14ac:dyDescent="0.25">
      <c r="G1369" s="347"/>
      <c r="H1369" s="396">
        <v>0</v>
      </c>
      <c r="I1369" s="159">
        <v>0</v>
      </c>
      <c r="J1369" s="159">
        <v>0</v>
      </c>
      <c r="K1369" s="159">
        <v>0</v>
      </c>
      <c r="L1369" s="159">
        <v>0</v>
      </c>
      <c r="M1369" s="159">
        <v>0</v>
      </c>
      <c r="N1369" s="159">
        <v>0</v>
      </c>
      <c r="O1369" s="159">
        <v>2</v>
      </c>
      <c r="P1369" s="159">
        <v>0</v>
      </c>
      <c r="Q1369" s="159">
        <v>0</v>
      </c>
      <c r="R1369" s="383">
        <v>0</v>
      </c>
      <c r="S1369" s="346"/>
    </row>
    <row r="1370" spans="7:19" x14ac:dyDescent="0.25">
      <c r="G1370" s="347"/>
      <c r="H1370" s="396">
        <v>0</v>
      </c>
      <c r="I1370" s="159">
        <v>0</v>
      </c>
      <c r="J1370" s="159">
        <v>0</v>
      </c>
      <c r="K1370" s="159">
        <v>0</v>
      </c>
      <c r="L1370" s="159">
        <v>0</v>
      </c>
      <c r="M1370" s="159">
        <v>0</v>
      </c>
      <c r="N1370" s="159">
        <v>0</v>
      </c>
      <c r="O1370" s="159">
        <v>0</v>
      </c>
      <c r="P1370" s="159">
        <v>2</v>
      </c>
      <c r="Q1370" s="159">
        <v>0</v>
      </c>
      <c r="R1370" s="383">
        <v>0</v>
      </c>
      <c r="S1370" s="346"/>
    </row>
    <row r="1371" spans="7:19" x14ac:dyDescent="0.25">
      <c r="G1371" s="347"/>
      <c r="H1371" s="396">
        <v>0</v>
      </c>
      <c r="I1371" s="159">
        <v>0</v>
      </c>
      <c r="J1371" s="159">
        <v>0</v>
      </c>
      <c r="K1371" s="159">
        <v>0</v>
      </c>
      <c r="L1371" s="159">
        <v>0</v>
      </c>
      <c r="M1371" s="159">
        <v>0</v>
      </c>
      <c r="N1371" s="159">
        <v>0</v>
      </c>
      <c r="O1371" s="159">
        <v>0</v>
      </c>
      <c r="P1371" s="159">
        <v>0</v>
      </c>
      <c r="Q1371" s="159">
        <v>2</v>
      </c>
      <c r="R1371" s="383">
        <v>0</v>
      </c>
      <c r="S1371" s="346"/>
    </row>
    <row r="1372" spans="7:19" x14ac:dyDescent="0.25">
      <c r="G1372" s="347"/>
      <c r="H1372" s="397">
        <v>0</v>
      </c>
      <c r="I1372" s="398">
        <v>0</v>
      </c>
      <c r="J1372" s="398">
        <v>0</v>
      </c>
      <c r="K1372" s="398">
        <v>0</v>
      </c>
      <c r="L1372" s="398">
        <v>0</v>
      </c>
      <c r="M1372" s="398">
        <v>0</v>
      </c>
      <c r="N1372" s="398">
        <v>0</v>
      </c>
      <c r="O1372" s="398">
        <v>0</v>
      </c>
      <c r="P1372" s="398">
        <v>0</v>
      </c>
      <c r="Q1372" s="398">
        <v>0</v>
      </c>
      <c r="R1372" s="410">
        <v>2</v>
      </c>
      <c r="S1372" s="346"/>
    </row>
    <row r="1373" spans="7:19" x14ac:dyDescent="0.25">
      <c r="G1373" s="347"/>
      <c r="H1373" s="158"/>
      <c r="I1373" s="158"/>
      <c r="J1373" s="158"/>
      <c r="K1373" s="158"/>
      <c r="L1373" s="158"/>
      <c r="M1373" s="158"/>
      <c r="N1373" s="158"/>
      <c r="O1373" s="158"/>
      <c r="P1373" s="158"/>
      <c r="Q1373" s="158"/>
      <c r="R1373" s="158"/>
      <c r="S1373" s="346"/>
    </row>
    <row r="1374" spans="7:19" x14ac:dyDescent="0.25">
      <c r="G1374" s="347"/>
      <c r="H1374" s="158"/>
      <c r="I1374" s="158"/>
      <c r="J1374" s="158"/>
      <c r="K1374" s="158"/>
      <c r="L1374" s="158"/>
      <c r="M1374" s="158"/>
      <c r="N1374" s="158"/>
      <c r="O1374" s="158"/>
      <c r="P1374" s="158"/>
      <c r="Q1374" s="158"/>
      <c r="R1374" s="158"/>
      <c r="S1374" s="346"/>
    </row>
    <row r="1375" spans="7:19" x14ac:dyDescent="0.25">
      <c r="G1375" s="350"/>
      <c r="H1375" s="409">
        <v>1</v>
      </c>
      <c r="I1375" s="390">
        <v>0</v>
      </c>
      <c r="J1375" s="390">
        <v>0</v>
      </c>
      <c r="K1375" s="390">
        <v>0</v>
      </c>
      <c r="L1375" s="390">
        <v>0</v>
      </c>
      <c r="M1375" s="390">
        <v>0</v>
      </c>
      <c r="N1375" s="390">
        <v>0</v>
      </c>
      <c r="O1375" s="390">
        <v>0</v>
      </c>
      <c r="P1375" s="390">
        <v>0</v>
      </c>
      <c r="Q1375" s="390">
        <v>0</v>
      </c>
      <c r="R1375" s="391">
        <v>0</v>
      </c>
      <c r="S1375" s="346"/>
    </row>
    <row r="1376" spans="7:19" ht="15.75" x14ac:dyDescent="0.25">
      <c r="G1376" s="442" t="s">
        <v>231</v>
      </c>
      <c r="H1376" s="396">
        <v>0</v>
      </c>
      <c r="I1376" s="159">
        <v>1</v>
      </c>
      <c r="J1376" s="159">
        <v>0</v>
      </c>
      <c r="K1376" s="159">
        <v>0</v>
      </c>
      <c r="L1376" s="159">
        <v>0</v>
      </c>
      <c r="M1376" s="159">
        <v>0</v>
      </c>
      <c r="N1376" s="159">
        <v>0</v>
      </c>
      <c r="O1376" s="159">
        <v>0</v>
      </c>
      <c r="P1376" s="159">
        <v>0</v>
      </c>
      <c r="Q1376" s="159">
        <v>0</v>
      </c>
      <c r="R1376" s="383">
        <v>0</v>
      </c>
      <c r="S1376" s="346"/>
    </row>
    <row r="1377" spans="7:19" x14ac:dyDescent="0.25">
      <c r="G1377" s="347"/>
      <c r="H1377" s="396">
        <v>0</v>
      </c>
      <c r="I1377" s="159">
        <v>0</v>
      </c>
      <c r="J1377" s="159">
        <v>1</v>
      </c>
      <c r="K1377" s="159">
        <v>0</v>
      </c>
      <c r="L1377" s="159">
        <v>0</v>
      </c>
      <c r="M1377" s="159">
        <v>0</v>
      </c>
      <c r="N1377" s="159">
        <v>0</v>
      </c>
      <c r="O1377" s="159">
        <v>0</v>
      </c>
      <c r="P1377" s="159">
        <v>0</v>
      </c>
      <c r="Q1377" s="159">
        <v>0</v>
      </c>
      <c r="R1377" s="383">
        <v>0</v>
      </c>
      <c r="S1377" s="346"/>
    </row>
    <row r="1378" spans="7:19" x14ac:dyDescent="0.25">
      <c r="G1378" s="347"/>
      <c r="H1378" s="396">
        <v>0</v>
      </c>
      <c r="I1378" s="159">
        <v>0</v>
      </c>
      <c r="J1378" s="159">
        <v>0</v>
      </c>
      <c r="K1378" s="159">
        <v>1</v>
      </c>
      <c r="L1378" s="159">
        <v>0</v>
      </c>
      <c r="M1378" s="159">
        <v>0</v>
      </c>
      <c r="N1378" s="159">
        <v>0</v>
      </c>
      <c r="O1378" s="159">
        <v>0</v>
      </c>
      <c r="P1378" s="159">
        <v>0</v>
      </c>
      <c r="Q1378" s="159">
        <v>0</v>
      </c>
      <c r="R1378" s="383">
        <v>0</v>
      </c>
      <c r="S1378" s="346"/>
    </row>
    <row r="1379" spans="7:19" x14ac:dyDescent="0.25">
      <c r="G1379" s="347"/>
      <c r="H1379" s="396">
        <v>0</v>
      </c>
      <c r="I1379" s="159">
        <v>0</v>
      </c>
      <c r="J1379" s="159">
        <v>0</v>
      </c>
      <c r="K1379" s="159">
        <v>0</v>
      </c>
      <c r="L1379" s="159">
        <v>1</v>
      </c>
      <c r="M1379" s="159">
        <v>0</v>
      </c>
      <c r="N1379" s="159">
        <v>0</v>
      </c>
      <c r="O1379" s="159">
        <v>0</v>
      </c>
      <c r="P1379" s="159">
        <v>0</v>
      </c>
      <c r="Q1379" s="159">
        <v>0</v>
      </c>
      <c r="R1379" s="383">
        <v>0</v>
      </c>
      <c r="S1379" s="346"/>
    </row>
    <row r="1380" spans="7:19" x14ac:dyDescent="0.25">
      <c r="G1380" s="347"/>
      <c r="H1380" s="396">
        <v>0</v>
      </c>
      <c r="I1380" s="159">
        <v>0</v>
      </c>
      <c r="J1380" s="159">
        <v>0</v>
      </c>
      <c r="K1380" s="159">
        <v>0</v>
      </c>
      <c r="L1380" s="159">
        <v>0</v>
      </c>
      <c r="M1380" s="159">
        <v>1</v>
      </c>
      <c r="N1380" s="159">
        <v>0</v>
      </c>
      <c r="O1380" s="159">
        <v>0</v>
      </c>
      <c r="P1380" s="159">
        <v>0</v>
      </c>
      <c r="Q1380" s="159">
        <v>0</v>
      </c>
      <c r="R1380" s="383">
        <v>0</v>
      </c>
      <c r="S1380" s="346"/>
    </row>
    <row r="1381" spans="7:19" x14ac:dyDescent="0.25">
      <c r="G1381" s="347"/>
      <c r="H1381" s="396">
        <v>0</v>
      </c>
      <c r="I1381" s="159">
        <v>0</v>
      </c>
      <c r="J1381" s="159">
        <v>0</v>
      </c>
      <c r="K1381" s="159">
        <v>0</v>
      </c>
      <c r="L1381" s="159">
        <v>0</v>
      </c>
      <c r="M1381" s="159">
        <v>0</v>
      </c>
      <c r="N1381" s="159">
        <v>1</v>
      </c>
      <c r="O1381" s="159">
        <v>0</v>
      </c>
      <c r="P1381" s="159">
        <v>0</v>
      </c>
      <c r="Q1381" s="159">
        <v>0</v>
      </c>
      <c r="R1381" s="383">
        <v>0</v>
      </c>
      <c r="S1381" s="346"/>
    </row>
    <row r="1382" spans="7:19" x14ac:dyDescent="0.25">
      <c r="G1382" s="347"/>
      <c r="H1382" s="396">
        <v>0</v>
      </c>
      <c r="I1382" s="159">
        <v>0</v>
      </c>
      <c r="J1382" s="159">
        <v>0</v>
      </c>
      <c r="K1382" s="159">
        <v>0</v>
      </c>
      <c r="L1382" s="159">
        <v>0</v>
      </c>
      <c r="M1382" s="159">
        <v>0</v>
      </c>
      <c r="N1382" s="159">
        <v>0</v>
      </c>
      <c r="O1382" s="159">
        <v>1</v>
      </c>
      <c r="P1382" s="159">
        <v>0</v>
      </c>
      <c r="Q1382" s="159">
        <v>0</v>
      </c>
      <c r="R1382" s="383">
        <v>0</v>
      </c>
      <c r="S1382" s="346"/>
    </row>
    <row r="1383" spans="7:19" x14ac:dyDescent="0.25">
      <c r="G1383" s="347"/>
      <c r="H1383" s="396">
        <v>0</v>
      </c>
      <c r="I1383" s="159">
        <v>0</v>
      </c>
      <c r="J1383" s="159">
        <v>0</v>
      </c>
      <c r="K1383" s="159">
        <v>0</v>
      </c>
      <c r="L1383" s="159">
        <v>0</v>
      </c>
      <c r="M1383" s="159">
        <v>0</v>
      </c>
      <c r="N1383" s="159">
        <v>0</v>
      </c>
      <c r="O1383" s="159">
        <v>0</v>
      </c>
      <c r="P1383" s="159">
        <v>1</v>
      </c>
      <c r="Q1383" s="159">
        <v>0</v>
      </c>
      <c r="R1383" s="383">
        <v>0</v>
      </c>
      <c r="S1383" s="346"/>
    </row>
    <row r="1384" spans="7:19" x14ac:dyDescent="0.25">
      <c r="G1384" s="347"/>
      <c r="H1384" s="396">
        <v>0</v>
      </c>
      <c r="I1384" s="159">
        <v>0</v>
      </c>
      <c r="J1384" s="159">
        <v>0</v>
      </c>
      <c r="K1384" s="159">
        <v>0</v>
      </c>
      <c r="L1384" s="159">
        <v>0</v>
      </c>
      <c r="M1384" s="159">
        <v>0</v>
      </c>
      <c r="N1384" s="159">
        <v>0</v>
      </c>
      <c r="O1384" s="159">
        <v>0</v>
      </c>
      <c r="P1384" s="159">
        <v>0</v>
      </c>
      <c r="Q1384" s="159">
        <v>1</v>
      </c>
      <c r="R1384" s="383">
        <v>0</v>
      </c>
      <c r="S1384" s="346"/>
    </row>
    <row r="1385" spans="7:19" x14ac:dyDescent="0.25">
      <c r="G1385" s="347"/>
      <c r="H1385" s="397">
        <v>0</v>
      </c>
      <c r="I1385" s="398">
        <v>0</v>
      </c>
      <c r="J1385" s="398">
        <v>0</v>
      </c>
      <c r="K1385" s="398">
        <v>0</v>
      </c>
      <c r="L1385" s="398">
        <v>0</v>
      </c>
      <c r="M1385" s="398">
        <v>0</v>
      </c>
      <c r="N1385" s="398">
        <v>0</v>
      </c>
      <c r="O1385" s="398">
        <v>0</v>
      </c>
      <c r="P1385" s="398">
        <v>0</v>
      </c>
      <c r="Q1385" s="398">
        <v>0</v>
      </c>
      <c r="R1385" s="410">
        <v>1</v>
      </c>
      <c r="S1385" s="346"/>
    </row>
    <row r="1386" spans="7:19" x14ac:dyDescent="0.25">
      <c r="G1386" s="347"/>
      <c r="H1386" s="158"/>
      <c r="I1386" s="158"/>
      <c r="J1386" s="158"/>
      <c r="K1386" s="158"/>
      <c r="L1386" s="158"/>
      <c r="M1386" s="158"/>
      <c r="N1386" s="158"/>
      <c r="O1386" s="158"/>
      <c r="P1386" s="158"/>
      <c r="Q1386" s="158"/>
      <c r="R1386" s="158"/>
      <c r="S1386" s="346"/>
    </row>
    <row r="1387" spans="7:19" x14ac:dyDescent="0.25">
      <c r="G1387" s="347"/>
      <c r="H1387" s="158"/>
      <c r="I1387" s="158"/>
      <c r="J1387" s="158"/>
      <c r="K1387" s="158"/>
      <c r="L1387" s="158"/>
      <c r="M1387" s="158"/>
      <c r="N1387" s="158"/>
      <c r="O1387" s="158"/>
      <c r="P1387" s="158"/>
      <c r="Q1387" s="158"/>
      <c r="R1387" s="158"/>
      <c r="S1387" s="346"/>
    </row>
    <row r="1388" spans="7:19" x14ac:dyDescent="0.25">
      <c r="G1388" s="350"/>
      <c r="H1388" s="411">
        <f>+S1312</f>
        <v>282.68769839548037</v>
      </c>
      <c r="I1388" s="390">
        <v>0</v>
      </c>
      <c r="J1388" s="390">
        <v>0</v>
      </c>
      <c r="K1388" s="390">
        <v>0</v>
      </c>
      <c r="L1388" s="390">
        <v>0</v>
      </c>
      <c r="M1388" s="390">
        <v>0</v>
      </c>
      <c r="N1388" s="390">
        <v>0</v>
      </c>
      <c r="O1388" s="390">
        <v>0</v>
      </c>
      <c r="P1388" s="390">
        <v>0</v>
      </c>
      <c r="Q1388" s="390">
        <v>0</v>
      </c>
      <c r="R1388" s="391">
        <v>0</v>
      </c>
      <c r="S1388" s="346"/>
    </row>
    <row r="1389" spans="7:19" ht="15.75" x14ac:dyDescent="0.25">
      <c r="G1389" s="442" t="s">
        <v>232</v>
      </c>
      <c r="H1389" s="396">
        <v>0</v>
      </c>
      <c r="I1389" s="161">
        <f>+S1313</f>
        <v>165.71714147164894</v>
      </c>
      <c r="J1389" s="159">
        <v>0</v>
      </c>
      <c r="K1389" s="159">
        <v>0</v>
      </c>
      <c r="L1389" s="159">
        <v>0</v>
      </c>
      <c r="M1389" s="159">
        <v>0</v>
      </c>
      <c r="N1389" s="159">
        <v>0</v>
      </c>
      <c r="O1389" s="159">
        <v>0</v>
      </c>
      <c r="P1389" s="159">
        <v>0</v>
      </c>
      <c r="Q1389" s="159">
        <v>0</v>
      </c>
      <c r="R1389" s="383">
        <v>0</v>
      </c>
      <c r="S1389" s="346"/>
    </row>
    <row r="1390" spans="7:19" x14ac:dyDescent="0.25">
      <c r="G1390" s="347"/>
      <c r="H1390" s="396">
        <v>0</v>
      </c>
      <c r="I1390" s="159">
        <v>0</v>
      </c>
      <c r="J1390" s="161">
        <f>+S1314</f>
        <v>81.860722078612199</v>
      </c>
      <c r="K1390" s="159">
        <v>0</v>
      </c>
      <c r="L1390" s="159">
        <v>0</v>
      </c>
      <c r="M1390" s="159">
        <v>0</v>
      </c>
      <c r="N1390" s="159">
        <v>0</v>
      </c>
      <c r="O1390" s="159">
        <v>0</v>
      </c>
      <c r="P1390" s="159">
        <v>0</v>
      </c>
      <c r="Q1390" s="159">
        <v>0</v>
      </c>
      <c r="R1390" s="383">
        <v>0</v>
      </c>
      <c r="S1390" s="346"/>
    </row>
    <row r="1391" spans="7:19" x14ac:dyDescent="0.25">
      <c r="G1391" s="347"/>
      <c r="H1391" s="396">
        <v>0</v>
      </c>
      <c r="I1391" s="159">
        <v>0</v>
      </c>
      <c r="J1391" s="159">
        <v>0</v>
      </c>
      <c r="K1391" s="161">
        <f>+S1315</f>
        <v>387.84597620895124</v>
      </c>
      <c r="L1391" s="159">
        <v>0</v>
      </c>
      <c r="M1391" s="159">
        <v>0</v>
      </c>
      <c r="N1391" s="159">
        <v>0</v>
      </c>
      <c r="O1391" s="159">
        <v>0</v>
      </c>
      <c r="P1391" s="159">
        <v>0</v>
      </c>
      <c r="Q1391" s="159">
        <v>0</v>
      </c>
      <c r="R1391" s="383">
        <v>0</v>
      </c>
      <c r="S1391" s="346"/>
    </row>
    <row r="1392" spans="7:19" x14ac:dyDescent="0.25">
      <c r="G1392" s="347"/>
      <c r="H1392" s="396">
        <v>0</v>
      </c>
      <c r="I1392" s="159">
        <v>0</v>
      </c>
      <c r="J1392" s="159">
        <v>0</v>
      </c>
      <c r="K1392" s="159">
        <v>0</v>
      </c>
      <c r="L1392" s="161">
        <f>+S1316</f>
        <v>220.21498646665836</v>
      </c>
      <c r="M1392" s="159">
        <v>0</v>
      </c>
      <c r="N1392" s="159">
        <v>0</v>
      </c>
      <c r="O1392" s="159">
        <v>0</v>
      </c>
      <c r="P1392" s="159">
        <v>0</v>
      </c>
      <c r="Q1392" s="159">
        <v>0</v>
      </c>
      <c r="R1392" s="383">
        <v>0</v>
      </c>
      <c r="S1392" s="346"/>
    </row>
    <row r="1393" spans="7:19" x14ac:dyDescent="0.25">
      <c r="G1393" s="347"/>
      <c r="H1393" s="396">
        <v>0</v>
      </c>
      <c r="I1393" s="159">
        <v>0</v>
      </c>
      <c r="J1393" s="159">
        <v>0</v>
      </c>
      <c r="K1393" s="159">
        <v>0</v>
      </c>
      <c r="L1393" s="159">
        <v>0</v>
      </c>
      <c r="M1393" s="161">
        <f>+S1317</f>
        <v>426.12832600511939</v>
      </c>
      <c r="N1393" s="159">
        <v>0</v>
      </c>
      <c r="O1393" s="159">
        <v>0</v>
      </c>
      <c r="P1393" s="159">
        <v>0</v>
      </c>
      <c r="Q1393" s="159">
        <v>0</v>
      </c>
      <c r="R1393" s="383">
        <v>0</v>
      </c>
      <c r="S1393" s="346"/>
    </row>
    <row r="1394" spans="7:19" x14ac:dyDescent="0.25">
      <c r="G1394" s="347"/>
      <c r="H1394" s="396">
        <v>0</v>
      </c>
      <c r="I1394" s="159">
        <v>0</v>
      </c>
      <c r="J1394" s="159">
        <v>0</v>
      </c>
      <c r="K1394" s="159">
        <v>0</v>
      </c>
      <c r="L1394" s="159">
        <v>0</v>
      </c>
      <c r="M1394" s="159">
        <v>0</v>
      </c>
      <c r="N1394" s="161">
        <f>+S1318</f>
        <v>81.987894136630203</v>
      </c>
      <c r="O1394" s="159">
        <v>0</v>
      </c>
      <c r="P1394" s="159">
        <v>0</v>
      </c>
      <c r="Q1394" s="159">
        <v>0</v>
      </c>
      <c r="R1394" s="383">
        <v>0</v>
      </c>
      <c r="S1394" s="346"/>
    </row>
    <row r="1395" spans="7:19" x14ac:dyDescent="0.25">
      <c r="G1395" s="347"/>
      <c r="H1395" s="396">
        <v>0</v>
      </c>
      <c r="I1395" s="159">
        <v>0</v>
      </c>
      <c r="J1395" s="159">
        <v>0</v>
      </c>
      <c r="K1395" s="159">
        <v>0</v>
      </c>
      <c r="L1395" s="159">
        <v>0</v>
      </c>
      <c r="M1395" s="159">
        <v>0</v>
      </c>
      <c r="N1395" s="159">
        <v>0</v>
      </c>
      <c r="O1395" s="161">
        <f>+S1319</f>
        <v>261.56668614127602</v>
      </c>
      <c r="P1395" s="159">
        <v>0</v>
      </c>
      <c r="Q1395" s="159">
        <v>0</v>
      </c>
      <c r="R1395" s="383">
        <v>0</v>
      </c>
      <c r="S1395" s="346"/>
    </row>
    <row r="1396" spans="7:19" x14ac:dyDescent="0.25">
      <c r="G1396" s="347"/>
      <c r="H1396" s="396">
        <v>0</v>
      </c>
      <c r="I1396" s="159">
        <v>0</v>
      </c>
      <c r="J1396" s="159">
        <v>0</v>
      </c>
      <c r="K1396" s="159">
        <v>0</v>
      </c>
      <c r="L1396" s="159">
        <v>0</v>
      </c>
      <c r="M1396" s="159">
        <v>0</v>
      </c>
      <c r="N1396" s="159">
        <v>0</v>
      </c>
      <c r="O1396" s="159">
        <v>0</v>
      </c>
      <c r="P1396" s="161">
        <f>+S1320</f>
        <v>35.811024547736288</v>
      </c>
      <c r="Q1396" s="159">
        <v>0</v>
      </c>
      <c r="R1396" s="383">
        <v>0</v>
      </c>
      <c r="S1396" s="346"/>
    </row>
    <row r="1397" spans="7:19" x14ac:dyDescent="0.25">
      <c r="G1397" s="347"/>
      <c r="H1397" s="396">
        <v>0</v>
      </c>
      <c r="I1397" s="159">
        <v>0</v>
      </c>
      <c r="J1397" s="159">
        <v>0</v>
      </c>
      <c r="K1397" s="159">
        <v>0</v>
      </c>
      <c r="L1397" s="159">
        <v>0</v>
      </c>
      <c r="M1397" s="159">
        <v>0</v>
      </c>
      <c r="N1397" s="159">
        <v>0</v>
      </c>
      <c r="O1397" s="159">
        <v>0</v>
      </c>
      <c r="P1397" s="159">
        <v>0</v>
      </c>
      <c r="Q1397" s="161">
        <f>+S1321</f>
        <v>104.33541765721465</v>
      </c>
      <c r="R1397" s="383">
        <v>0</v>
      </c>
      <c r="S1397" s="346"/>
    </row>
    <row r="1398" spans="7:19" x14ac:dyDescent="0.25">
      <c r="G1398" s="347"/>
      <c r="H1398" s="397">
        <v>0</v>
      </c>
      <c r="I1398" s="398">
        <v>0</v>
      </c>
      <c r="J1398" s="398">
        <v>0</v>
      </c>
      <c r="K1398" s="398">
        <v>0</v>
      </c>
      <c r="L1398" s="398">
        <v>0</v>
      </c>
      <c r="M1398" s="398">
        <v>0</v>
      </c>
      <c r="N1398" s="398">
        <v>0</v>
      </c>
      <c r="O1398" s="398">
        <v>0</v>
      </c>
      <c r="P1398" s="398">
        <v>0</v>
      </c>
      <c r="Q1398" s="398">
        <v>0</v>
      </c>
      <c r="R1398" s="412">
        <f>+S1322</f>
        <v>341.09437859634795</v>
      </c>
      <c r="S1398" s="346"/>
    </row>
    <row r="1399" spans="7:19" x14ac:dyDescent="0.25">
      <c r="G1399" s="347"/>
      <c r="H1399" s="158"/>
      <c r="I1399" s="158"/>
      <c r="J1399" s="158"/>
      <c r="K1399" s="158"/>
      <c r="L1399" s="158"/>
      <c r="M1399" s="158"/>
      <c r="N1399" s="158"/>
      <c r="O1399" s="158"/>
      <c r="P1399" s="158"/>
      <c r="Q1399" s="158"/>
      <c r="R1399" s="158"/>
      <c r="S1399" s="346"/>
    </row>
    <row r="1400" spans="7:19" ht="15.75" x14ac:dyDescent="0.3">
      <c r="G1400" s="444" t="s">
        <v>245</v>
      </c>
      <c r="H1400" s="158"/>
      <c r="I1400" s="158"/>
      <c r="J1400" s="158"/>
      <c r="K1400" s="158"/>
      <c r="L1400" s="158"/>
      <c r="M1400" s="158"/>
      <c r="N1400" s="158"/>
      <c r="O1400" s="158"/>
      <c r="P1400" s="158"/>
      <c r="Q1400" s="158"/>
      <c r="R1400" s="158"/>
      <c r="S1400" s="346"/>
    </row>
    <row r="1401" spans="7:19" ht="15.75" x14ac:dyDescent="0.3">
      <c r="G1401" s="445"/>
      <c r="H1401" s="411">
        <f t="array" ref="H1401:R1411">+MMULT(H1362:R1372,H1388:R1398)</f>
        <v>565.37539679096074</v>
      </c>
      <c r="I1401" s="390">
        <v>0</v>
      </c>
      <c r="J1401" s="390">
        <v>0</v>
      </c>
      <c r="K1401" s="390">
        <v>0</v>
      </c>
      <c r="L1401" s="390">
        <v>0</v>
      </c>
      <c r="M1401" s="390">
        <v>0</v>
      </c>
      <c r="N1401" s="390">
        <v>0</v>
      </c>
      <c r="O1401" s="390">
        <v>0</v>
      </c>
      <c r="P1401" s="390">
        <v>0</v>
      </c>
      <c r="Q1401" s="390">
        <v>0</v>
      </c>
      <c r="R1401" s="391">
        <v>0</v>
      </c>
      <c r="S1401" s="345"/>
    </row>
    <row r="1402" spans="7:19" ht="15.75" x14ac:dyDescent="0.3">
      <c r="G1402" s="445" t="s">
        <v>233</v>
      </c>
      <c r="H1402" s="396">
        <v>0</v>
      </c>
      <c r="I1402" s="161">
        <v>331.43428294329789</v>
      </c>
      <c r="J1402" s="159">
        <v>0</v>
      </c>
      <c r="K1402" s="159">
        <v>0</v>
      </c>
      <c r="L1402" s="159">
        <v>0</v>
      </c>
      <c r="M1402" s="159">
        <v>0</v>
      </c>
      <c r="N1402" s="159">
        <v>0</v>
      </c>
      <c r="O1402" s="159">
        <v>0</v>
      </c>
      <c r="P1402" s="159">
        <v>0</v>
      </c>
      <c r="Q1402" s="159">
        <v>0</v>
      </c>
      <c r="R1402" s="383">
        <v>0</v>
      </c>
      <c r="S1402" s="346"/>
    </row>
    <row r="1403" spans="7:19" x14ac:dyDescent="0.25">
      <c r="G1403" s="347"/>
      <c r="H1403" s="396">
        <v>0</v>
      </c>
      <c r="I1403" s="159">
        <v>0</v>
      </c>
      <c r="J1403" s="161">
        <v>163.7214441572244</v>
      </c>
      <c r="K1403" s="159">
        <v>0</v>
      </c>
      <c r="L1403" s="159">
        <v>0</v>
      </c>
      <c r="M1403" s="159">
        <v>0</v>
      </c>
      <c r="N1403" s="159">
        <v>0</v>
      </c>
      <c r="O1403" s="159">
        <v>0</v>
      </c>
      <c r="P1403" s="159">
        <v>0</v>
      </c>
      <c r="Q1403" s="159">
        <v>0</v>
      </c>
      <c r="R1403" s="383">
        <v>0</v>
      </c>
      <c r="S1403" s="346"/>
    </row>
    <row r="1404" spans="7:19" x14ac:dyDescent="0.25">
      <c r="G1404" s="347"/>
      <c r="H1404" s="396">
        <v>0</v>
      </c>
      <c r="I1404" s="159">
        <v>0</v>
      </c>
      <c r="J1404" s="159">
        <v>0</v>
      </c>
      <c r="K1404" s="161">
        <v>775.69195241790248</v>
      </c>
      <c r="L1404" s="159">
        <v>0</v>
      </c>
      <c r="M1404" s="159">
        <v>0</v>
      </c>
      <c r="N1404" s="159">
        <v>0</v>
      </c>
      <c r="O1404" s="159">
        <v>0</v>
      </c>
      <c r="P1404" s="159">
        <v>0</v>
      </c>
      <c r="Q1404" s="159">
        <v>0</v>
      </c>
      <c r="R1404" s="383">
        <v>0</v>
      </c>
      <c r="S1404" s="346"/>
    </row>
    <row r="1405" spans="7:19" x14ac:dyDescent="0.25">
      <c r="G1405" s="347"/>
      <c r="H1405" s="396">
        <v>0</v>
      </c>
      <c r="I1405" s="159">
        <v>0</v>
      </c>
      <c r="J1405" s="159">
        <v>0</v>
      </c>
      <c r="K1405" s="159">
        <v>0</v>
      </c>
      <c r="L1405" s="161">
        <v>440.42997293331672</v>
      </c>
      <c r="M1405" s="159">
        <v>0</v>
      </c>
      <c r="N1405" s="159">
        <v>0</v>
      </c>
      <c r="O1405" s="159">
        <v>0</v>
      </c>
      <c r="P1405" s="159">
        <v>0</v>
      </c>
      <c r="Q1405" s="159">
        <v>0</v>
      </c>
      <c r="R1405" s="383">
        <v>0</v>
      </c>
      <c r="S1405" s="346"/>
    </row>
    <row r="1406" spans="7:19" x14ac:dyDescent="0.25">
      <c r="G1406" s="347"/>
      <c r="H1406" s="396">
        <v>0</v>
      </c>
      <c r="I1406" s="159">
        <v>0</v>
      </c>
      <c r="J1406" s="159">
        <v>0</v>
      </c>
      <c r="K1406" s="159">
        <v>0</v>
      </c>
      <c r="L1406" s="159">
        <v>0</v>
      </c>
      <c r="M1406" s="161">
        <v>852.25665201023878</v>
      </c>
      <c r="N1406" s="159">
        <v>0</v>
      </c>
      <c r="O1406" s="159">
        <v>0</v>
      </c>
      <c r="P1406" s="159">
        <v>0</v>
      </c>
      <c r="Q1406" s="159">
        <v>0</v>
      </c>
      <c r="R1406" s="383">
        <v>0</v>
      </c>
      <c r="S1406" s="346"/>
    </row>
    <row r="1407" spans="7:19" x14ac:dyDescent="0.25">
      <c r="G1407" s="347"/>
      <c r="H1407" s="396">
        <v>0</v>
      </c>
      <c r="I1407" s="159">
        <v>0</v>
      </c>
      <c r="J1407" s="159">
        <v>0</v>
      </c>
      <c r="K1407" s="159">
        <v>0</v>
      </c>
      <c r="L1407" s="159">
        <v>0</v>
      </c>
      <c r="M1407" s="159">
        <v>0</v>
      </c>
      <c r="N1407" s="161">
        <v>163.97578827326041</v>
      </c>
      <c r="O1407" s="159">
        <v>0</v>
      </c>
      <c r="P1407" s="159">
        <v>0</v>
      </c>
      <c r="Q1407" s="159">
        <v>0</v>
      </c>
      <c r="R1407" s="383">
        <v>0</v>
      </c>
      <c r="S1407" s="346"/>
    </row>
    <row r="1408" spans="7:19" x14ac:dyDescent="0.25">
      <c r="G1408" s="347"/>
      <c r="H1408" s="396">
        <v>0</v>
      </c>
      <c r="I1408" s="159">
        <v>0</v>
      </c>
      <c r="J1408" s="159">
        <v>0</v>
      </c>
      <c r="K1408" s="159">
        <v>0</v>
      </c>
      <c r="L1408" s="159">
        <v>0</v>
      </c>
      <c r="M1408" s="159">
        <v>0</v>
      </c>
      <c r="N1408" s="159">
        <v>0</v>
      </c>
      <c r="O1408" s="161">
        <v>523.13337228255205</v>
      </c>
      <c r="P1408" s="159">
        <v>0</v>
      </c>
      <c r="Q1408" s="159">
        <v>0</v>
      </c>
      <c r="R1408" s="383">
        <v>0</v>
      </c>
      <c r="S1408" s="346"/>
    </row>
    <row r="1409" spans="7:19" x14ac:dyDescent="0.25">
      <c r="G1409" s="347"/>
      <c r="H1409" s="396">
        <v>0</v>
      </c>
      <c r="I1409" s="159">
        <v>0</v>
      </c>
      <c r="J1409" s="159">
        <v>0</v>
      </c>
      <c r="K1409" s="159">
        <v>0</v>
      </c>
      <c r="L1409" s="159">
        <v>0</v>
      </c>
      <c r="M1409" s="159">
        <v>0</v>
      </c>
      <c r="N1409" s="159">
        <v>0</v>
      </c>
      <c r="O1409" s="159">
        <v>0</v>
      </c>
      <c r="P1409" s="161">
        <v>71.622049095472576</v>
      </c>
      <c r="Q1409" s="159">
        <v>0</v>
      </c>
      <c r="R1409" s="383">
        <v>0</v>
      </c>
      <c r="S1409" s="346"/>
    </row>
    <row r="1410" spans="7:19" x14ac:dyDescent="0.25">
      <c r="G1410" s="347"/>
      <c r="H1410" s="396">
        <v>0</v>
      </c>
      <c r="I1410" s="159">
        <v>0</v>
      </c>
      <c r="J1410" s="159">
        <v>0</v>
      </c>
      <c r="K1410" s="159">
        <v>0</v>
      </c>
      <c r="L1410" s="159">
        <v>0</v>
      </c>
      <c r="M1410" s="159">
        <v>0</v>
      </c>
      <c r="N1410" s="159">
        <v>0</v>
      </c>
      <c r="O1410" s="159">
        <v>0</v>
      </c>
      <c r="P1410" s="159">
        <v>0</v>
      </c>
      <c r="Q1410" s="161">
        <v>208.6708353144293</v>
      </c>
      <c r="R1410" s="383">
        <v>0</v>
      </c>
      <c r="S1410" s="346"/>
    </row>
    <row r="1411" spans="7:19" x14ac:dyDescent="0.25">
      <c r="G1411" s="347"/>
      <c r="H1411" s="397">
        <v>0</v>
      </c>
      <c r="I1411" s="398">
        <v>0</v>
      </c>
      <c r="J1411" s="398">
        <v>0</v>
      </c>
      <c r="K1411" s="398">
        <v>0</v>
      </c>
      <c r="L1411" s="398">
        <v>0</v>
      </c>
      <c r="M1411" s="398">
        <v>0</v>
      </c>
      <c r="N1411" s="398">
        <v>0</v>
      </c>
      <c r="O1411" s="398">
        <v>0</v>
      </c>
      <c r="P1411" s="398">
        <v>0</v>
      </c>
      <c r="Q1411" s="398">
        <v>0</v>
      </c>
      <c r="R1411" s="412">
        <v>682.1887571926959</v>
      </c>
      <c r="S1411" s="346"/>
    </row>
    <row r="1412" spans="7:19" x14ac:dyDescent="0.25">
      <c r="G1412" s="347"/>
      <c r="H1412" s="158"/>
      <c r="I1412" s="158"/>
      <c r="J1412" s="158"/>
      <c r="K1412" s="158"/>
      <c r="L1412" s="158"/>
      <c r="M1412" s="158"/>
      <c r="N1412" s="158"/>
      <c r="O1412" s="158"/>
      <c r="P1412" s="158"/>
      <c r="Q1412" s="158"/>
      <c r="R1412" s="158"/>
      <c r="S1412" s="346"/>
    </row>
    <row r="1413" spans="7:19" x14ac:dyDescent="0.25">
      <c r="G1413" s="347"/>
      <c r="H1413" s="158"/>
      <c r="I1413" s="158"/>
      <c r="J1413" s="158"/>
      <c r="K1413" s="158"/>
      <c r="L1413" s="158"/>
      <c r="M1413" s="158"/>
      <c r="N1413" s="158"/>
      <c r="O1413" s="158"/>
      <c r="P1413" s="158"/>
      <c r="Q1413" s="158"/>
      <c r="R1413" s="158"/>
      <c r="S1413" s="346"/>
    </row>
    <row r="1414" spans="7:19" x14ac:dyDescent="0.25">
      <c r="G1414" s="347"/>
      <c r="H1414" s="413">
        <f t="array" ref="H1414:R1424">+MINVERSE(H1401:R1411)</f>
        <v>1.7687363222311128E-3</v>
      </c>
      <c r="I1414" s="390">
        <v>0</v>
      </c>
      <c r="J1414" s="390">
        <v>0</v>
      </c>
      <c r="K1414" s="390">
        <v>0</v>
      </c>
      <c r="L1414" s="390">
        <v>0</v>
      </c>
      <c r="M1414" s="390">
        <v>0</v>
      </c>
      <c r="N1414" s="390">
        <v>0</v>
      </c>
      <c r="O1414" s="390">
        <v>0</v>
      </c>
      <c r="P1414" s="390">
        <v>0</v>
      </c>
      <c r="Q1414" s="390">
        <v>0</v>
      </c>
      <c r="R1414" s="391">
        <v>0</v>
      </c>
      <c r="S1414" s="346"/>
    </row>
    <row r="1415" spans="7:19" ht="15.75" x14ac:dyDescent="0.3">
      <c r="G1415" s="445" t="s">
        <v>234</v>
      </c>
      <c r="H1415" s="396">
        <v>0</v>
      </c>
      <c r="I1415" s="178">
        <v>3.017189384029657E-3</v>
      </c>
      <c r="J1415" s="159">
        <v>0</v>
      </c>
      <c r="K1415" s="159">
        <v>0</v>
      </c>
      <c r="L1415" s="159">
        <v>0</v>
      </c>
      <c r="M1415" s="159">
        <v>0</v>
      </c>
      <c r="N1415" s="159">
        <v>0</v>
      </c>
      <c r="O1415" s="159">
        <v>0</v>
      </c>
      <c r="P1415" s="159">
        <v>0</v>
      </c>
      <c r="Q1415" s="159">
        <v>0</v>
      </c>
      <c r="R1415" s="383">
        <v>0</v>
      </c>
      <c r="S1415" s="346"/>
    </row>
    <row r="1416" spans="7:19" x14ac:dyDescent="0.25">
      <c r="G1416" s="347"/>
      <c r="H1416" s="396">
        <v>0</v>
      </c>
      <c r="I1416" s="159">
        <v>0</v>
      </c>
      <c r="J1416" s="178">
        <v>6.1079353724713273E-3</v>
      </c>
      <c r="K1416" s="159">
        <v>0</v>
      </c>
      <c r="L1416" s="159">
        <v>0</v>
      </c>
      <c r="M1416" s="159">
        <v>0</v>
      </c>
      <c r="N1416" s="159">
        <v>0</v>
      </c>
      <c r="O1416" s="159">
        <v>0</v>
      </c>
      <c r="P1416" s="159">
        <v>0</v>
      </c>
      <c r="Q1416" s="159">
        <v>0</v>
      </c>
      <c r="R1416" s="383">
        <v>0</v>
      </c>
      <c r="S1416" s="346"/>
    </row>
    <row r="1417" spans="7:19" x14ac:dyDescent="0.25">
      <c r="G1417" s="347"/>
      <c r="H1417" s="396">
        <v>0</v>
      </c>
      <c r="I1417" s="159">
        <v>0</v>
      </c>
      <c r="J1417" s="159">
        <v>0</v>
      </c>
      <c r="K1417" s="344">
        <v>1.2891715543559643E-3</v>
      </c>
      <c r="L1417" s="159">
        <v>0</v>
      </c>
      <c r="M1417" s="159">
        <v>0</v>
      </c>
      <c r="N1417" s="159">
        <v>0</v>
      </c>
      <c r="O1417" s="159">
        <v>0</v>
      </c>
      <c r="P1417" s="159">
        <v>0</v>
      </c>
      <c r="Q1417" s="159">
        <v>0</v>
      </c>
      <c r="R1417" s="383">
        <v>0</v>
      </c>
      <c r="S1417" s="346"/>
    </row>
    <row r="1418" spans="7:19" x14ac:dyDescent="0.25">
      <c r="G1418" s="347"/>
      <c r="H1418" s="396">
        <v>0</v>
      </c>
      <c r="I1418" s="159">
        <v>0</v>
      </c>
      <c r="J1418" s="159">
        <v>0</v>
      </c>
      <c r="K1418" s="159">
        <v>0</v>
      </c>
      <c r="L1418" s="163">
        <v>2.2705085063577293E-3</v>
      </c>
      <c r="M1418" s="159">
        <v>0</v>
      </c>
      <c r="N1418" s="159">
        <v>0</v>
      </c>
      <c r="O1418" s="159">
        <v>0</v>
      </c>
      <c r="P1418" s="159">
        <v>0</v>
      </c>
      <c r="Q1418" s="159">
        <v>0</v>
      </c>
      <c r="R1418" s="383">
        <v>0</v>
      </c>
      <c r="S1418" s="346"/>
    </row>
    <row r="1419" spans="7:19" x14ac:dyDescent="0.25">
      <c r="G1419" s="347"/>
      <c r="H1419" s="396">
        <v>0</v>
      </c>
      <c r="I1419" s="159">
        <v>0</v>
      </c>
      <c r="J1419" s="159">
        <v>0</v>
      </c>
      <c r="K1419" s="159">
        <v>0</v>
      </c>
      <c r="L1419" s="159">
        <v>0</v>
      </c>
      <c r="M1419" s="178">
        <v>1.17335546474325E-3</v>
      </c>
      <c r="N1419" s="159">
        <v>0</v>
      </c>
      <c r="O1419" s="159">
        <v>0</v>
      </c>
      <c r="P1419" s="159">
        <v>0</v>
      </c>
      <c r="Q1419" s="159">
        <v>0</v>
      </c>
      <c r="R1419" s="383">
        <v>0</v>
      </c>
      <c r="S1419" s="346"/>
    </row>
    <row r="1420" spans="7:19" x14ac:dyDescent="0.25">
      <c r="G1420" s="347"/>
      <c r="H1420" s="396">
        <v>0</v>
      </c>
      <c r="I1420" s="159">
        <v>0</v>
      </c>
      <c r="J1420" s="159">
        <v>0</v>
      </c>
      <c r="K1420" s="159">
        <v>0</v>
      </c>
      <c r="L1420" s="159">
        <v>0</v>
      </c>
      <c r="M1420" s="159">
        <v>0</v>
      </c>
      <c r="N1420" s="163">
        <v>6.0984613065773585E-3</v>
      </c>
      <c r="O1420" s="159">
        <v>0</v>
      </c>
      <c r="P1420" s="159">
        <v>0</v>
      </c>
      <c r="Q1420" s="159">
        <v>0</v>
      </c>
      <c r="R1420" s="383">
        <v>0</v>
      </c>
      <c r="S1420" s="346"/>
    </row>
    <row r="1421" spans="7:19" x14ac:dyDescent="0.25">
      <c r="G1421" s="347"/>
      <c r="H1421" s="396">
        <v>0</v>
      </c>
      <c r="I1421" s="159">
        <v>0</v>
      </c>
      <c r="J1421" s="159">
        <v>0</v>
      </c>
      <c r="K1421" s="159">
        <v>0</v>
      </c>
      <c r="L1421" s="159">
        <v>0</v>
      </c>
      <c r="M1421" s="159">
        <v>0</v>
      </c>
      <c r="N1421" s="159">
        <v>0</v>
      </c>
      <c r="O1421" s="344">
        <v>1.911558415087855E-3</v>
      </c>
      <c r="P1421" s="159">
        <v>0</v>
      </c>
      <c r="Q1421" s="159">
        <v>0</v>
      </c>
      <c r="R1421" s="383">
        <v>0</v>
      </c>
      <c r="S1421" s="346"/>
    </row>
    <row r="1422" spans="7:19" x14ac:dyDescent="0.25">
      <c r="G1422" s="347"/>
      <c r="H1422" s="396">
        <v>0</v>
      </c>
      <c r="I1422" s="159">
        <v>0</v>
      </c>
      <c r="J1422" s="159">
        <v>0</v>
      </c>
      <c r="K1422" s="159">
        <v>0</v>
      </c>
      <c r="L1422" s="159">
        <v>0</v>
      </c>
      <c r="M1422" s="159">
        <v>0</v>
      </c>
      <c r="N1422" s="159">
        <v>0</v>
      </c>
      <c r="O1422" s="159">
        <v>0</v>
      </c>
      <c r="P1422" s="344">
        <v>1.3962180817627748E-2</v>
      </c>
      <c r="Q1422" s="159">
        <v>0</v>
      </c>
      <c r="R1422" s="383">
        <v>0</v>
      </c>
      <c r="S1422" s="346"/>
    </row>
    <row r="1423" spans="7:19" x14ac:dyDescent="0.25">
      <c r="G1423" s="347"/>
      <c r="H1423" s="396">
        <v>0</v>
      </c>
      <c r="I1423" s="159">
        <v>0</v>
      </c>
      <c r="J1423" s="159">
        <v>0</v>
      </c>
      <c r="K1423" s="159">
        <v>0</v>
      </c>
      <c r="L1423" s="159">
        <v>0</v>
      </c>
      <c r="M1423" s="159">
        <v>0</v>
      </c>
      <c r="N1423" s="159">
        <v>0</v>
      </c>
      <c r="O1423" s="159">
        <v>0</v>
      </c>
      <c r="P1423" s="159">
        <v>0</v>
      </c>
      <c r="Q1423" s="178">
        <v>4.7922365312487508E-3</v>
      </c>
      <c r="R1423" s="383">
        <v>0</v>
      </c>
      <c r="S1423" s="346"/>
    </row>
    <row r="1424" spans="7:19" x14ac:dyDescent="0.25">
      <c r="G1424" s="347"/>
      <c r="H1424" s="397">
        <v>0</v>
      </c>
      <c r="I1424" s="398">
        <v>0</v>
      </c>
      <c r="J1424" s="398">
        <v>0</v>
      </c>
      <c r="K1424" s="398">
        <v>0</v>
      </c>
      <c r="L1424" s="398">
        <v>0</v>
      </c>
      <c r="M1424" s="398">
        <v>0</v>
      </c>
      <c r="N1424" s="398">
        <v>0</v>
      </c>
      <c r="O1424" s="398">
        <v>0</v>
      </c>
      <c r="P1424" s="398">
        <v>0</v>
      </c>
      <c r="Q1424" s="398">
        <v>0</v>
      </c>
      <c r="R1424" s="414">
        <v>1.4658699508844776E-3</v>
      </c>
      <c r="S1424" s="346"/>
    </row>
    <row r="1425" spans="7:19" x14ac:dyDescent="0.25">
      <c r="G1425" s="347"/>
      <c r="H1425" s="158"/>
      <c r="I1425" s="158"/>
      <c r="J1425" s="158"/>
      <c r="K1425" s="158"/>
      <c r="L1425" s="158"/>
      <c r="M1425" s="158"/>
      <c r="N1425" s="158"/>
      <c r="O1425" s="158"/>
      <c r="P1425" s="158"/>
      <c r="Q1425" s="158"/>
      <c r="R1425" s="158"/>
      <c r="S1425" s="346"/>
    </row>
    <row r="1426" spans="7:19" x14ac:dyDescent="0.25">
      <c r="G1426" s="347"/>
      <c r="H1426" s="158"/>
      <c r="I1426" s="158"/>
      <c r="J1426" s="158"/>
      <c r="K1426" s="158"/>
      <c r="L1426" s="158"/>
      <c r="M1426" s="158"/>
      <c r="N1426" s="158"/>
      <c r="O1426" s="158"/>
      <c r="P1426" s="158"/>
      <c r="Q1426" s="158"/>
      <c r="R1426" s="158"/>
      <c r="S1426" s="346"/>
    </row>
    <row r="1427" spans="7:19" x14ac:dyDescent="0.25">
      <c r="G1427" s="347"/>
      <c r="H1427" s="395">
        <f t="array" ref="H1427:R1434">+MMULT(H1338:R1345,H1414:R1424)</f>
        <v>1.7687363222311128E-3</v>
      </c>
      <c r="I1427" s="380">
        <v>-3.017189384029657E-3</v>
      </c>
      <c r="J1427" s="380">
        <v>0</v>
      </c>
      <c r="K1427" s="380">
        <v>0</v>
      </c>
      <c r="L1427" s="380">
        <v>0</v>
      </c>
      <c r="M1427" s="380">
        <v>0</v>
      </c>
      <c r="N1427" s="380">
        <v>0</v>
      </c>
      <c r="O1427" s="380">
        <v>0</v>
      </c>
      <c r="P1427" s="380">
        <v>0</v>
      </c>
      <c r="Q1427" s="380">
        <v>0</v>
      </c>
      <c r="R1427" s="381">
        <v>0</v>
      </c>
      <c r="S1427" s="346"/>
    </row>
    <row r="1428" spans="7:19" ht="15.75" x14ac:dyDescent="0.3">
      <c r="G1428" s="445" t="s">
        <v>235</v>
      </c>
      <c r="H1428" s="396">
        <v>0</v>
      </c>
      <c r="I1428" s="159">
        <v>3.017189384029657E-3</v>
      </c>
      <c r="J1428" s="159">
        <v>-6.1079353724713273E-3</v>
      </c>
      <c r="K1428" s="159">
        <v>0</v>
      </c>
      <c r="L1428" s="159">
        <v>0</v>
      </c>
      <c r="M1428" s="159">
        <v>0</v>
      </c>
      <c r="N1428" s="159">
        <v>0</v>
      </c>
      <c r="O1428" s="159">
        <v>0</v>
      </c>
      <c r="P1428" s="143">
        <v>-1.3962180817627748E-2</v>
      </c>
      <c r="Q1428" s="143">
        <v>0</v>
      </c>
      <c r="R1428" s="392">
        <v>0</v>
      </c>
      <c r="S1428" s="346"/>
    </row>
    <row r="1429" spans="7:19" x14ac:dyDescent="0.25">
      <c r="G1429" s="446"/>
      <c r="H1429" s="396">
        <v>0</v>
      </c>
      <c r="I1429" s="159">
        <v>0</v>
      </c>
      <c r="J1429" s="159">
        <v>6.1079353724713273E-3</v>
      </c>
      <c r="K1429" s="159">
        <v>-1.2891715543559643E-3</v>
      </c>
      <c r="L1429" s="159">
        <v>0</v>
      </c>
      <c r="M1429" s="159">
        <v>0</v>
      </c>
      <c r="N1429" s="159">
        <v>0</v>
      </c>
      <c r="O1429" s="159">
        <v>0</v>
      </c>
      <c r="P1429" s="143">
        <v>0</v>
      </c>
      <c r="Q1429" s="143">
        <v>0</v>
      </c>
      <c r="R1429" s="392">
        <v>0</v>
      </c>
      <c r="S1429" s="346"/>
    </row>
    <row r="1430" spans="7:19" x14ac:dyDescent="0.25">
      <c r="G1430" s="446"/>
      <c r="H1430" s="396">
        <v>0</v>
      </c>
      <c r="I1430" s="159">
        <v>0</v>
      </c>
      <c r="J1430" s="159">
        <v>0</v>
      </c>
      <c r="K1430" s="159">
        <v>1.2891715543559643E-3</v>
      </c>
      <c r="L1430" s="159">
        <v>-2.2705085063577293E-3</v>
      </c>
      <c r="M1430" s="159">
        <v>0</v>
      </c>
      <c r="N1430" s="159">
        <v>0</v>
      </c>
      <c r="O1430" s="159">
        <v>0</v>
      </c>
      <c r="P1430" s="143">
        <v>0</v>
      </c>
      <c r="Q1430" s="143">
        <v>0</v>
      </c>
      <c r="R1430" s="392">
        <v>0</v>
      </c>
      <c r="S1430" s="346"/>
    </row>
    <row r="1431" spans="7:19" x14ac:dyDescent="0.25">
      <c r="G1431" s="446"/>
      <c r="H1431" s="396">
        <v>0</v>
      </c>
      <c r="I1431" s="159">
        <v>0</v>
      </c>
      <c r="J1431" s="159">
        <v>0</v>
      </c>
      <c r="K1431" s="159">
        <v>0</v>
      </c>
      <c r="L1431" s="159">
        <v>2.2705085063577293E-3</v>
      </c>
      <c r="M1431" s="159">
        <v>-1.17335546474325E-3</v>
      </c>
      <c r="N1431" s="159">
        <v>0</v>
      </c>
      <c r="O1431" s="159">
        <v>0</v>
      </c>
      <c r="P1431" s="143">
        <v>1.3962180817627748E-2</v>
      </c>
      <c r="Q1431" s="143">
        <v>4.7922365312487508E-3</v>
      </c>
      <c r="R1431" s="392">
        <v>0</v>
      </c>
      <c r="S1431" s="346"/>
    </row>
    <row r="1432" spans="7:19" x14ac:dyDescent="0.25">
      <c r="G1432" s="446"/>
      <c r="H1432" s="396">
        <v>0</v>
      </c>
      <c r="I1432" s="159">
        <v>0</v>
      </c>
      <c r="J1432" s="159">
        <v>0</v>
      </c>
      <c r="K1432" s="159">
        <v>0</v>
      </c>
      <c r="L1432" s="159">
        <v>0</v>
      </c>
      <c r="M1432" s="159">
        <v>1.17335546474325E-3</v>
      </c>
      <c r="N1432" s="159">
        <v>-6.0984613065773585E-3</v>
      </c>
      <c r="O1432" s="159">
        <v>0</v>
      </c>
      <c r="P1432" s="143">
        <v>0</v>
      </c>
      <c r="Q1432" s="143">
        <v>0</v>
      </c>
      <c r="R1432" s="392">
        <v>0</v>
      </c>
      <c r="S1432" s="346"/>
    </row>
    <row r="1433" spans="7:19" x14ac:dyDescent="0.25">
      <c r="G1433" s="446"/>
      <c r="H1433" s="396">
        <v>0</v>
      </c>
      <c r="I1433" s="159">
        <v>0</v>
      </c>
      <c r="J1433" s="159">
        <v>0</v>
      </c>
      <c r="K1433" s="159">
        <v>0</v>
      </c>
      <c r="L1433" s="159">
        <v>0</v>
      </c>
      <c r="M1433" s="159">
        <v>0</v>
      </c>
      <c r="N1433" s="159">
        <v>6.0984613065773585E-3</v>
      </c>
      <c r="O1433" s="159">
        <v>-1.911558415087855E-3</v>
      </c>
      <c r="P1433" s="143">
        <v>0</v>
      </c>
      <c r="Q1433" s="143">
        <v>0</v>
      </c>
      <c r="R1433" s="392">
        <v>0</v>
      </c>
      <c r="S1433" s="346"/>
    </row>
    <row r="1434" spans="7:19" x14ac:dyDescent="0.25">
      <c r="G1434" s="446"/>
      <c r="H1434" s="397">
        <v>0</v>
      </c>
      <c r="I1434" s="398">
        <v>0</v>
      </c>
      <c r="J1434" s="398">
        <v>0</v>
      </c>
      <c r="K1434" s="398">
        <v>0</v>
      </c>
      <c r="L1434" s="398">
        <v>0</v>
      </c>
      <c r="M1434" s="398">
        <v>0</v>
      </c>
      <c r="N1434" s="398">
        <v>0</v>
      </c>
      <c r="O1434" s="398">
        <v>1.911558415087855E-3</v>
      </c>
      <c r="P1434" s="393">
        <v>0</v>
      </c>
      <c r="Q1434" s="393">
        <v>-4.7922365312487508E-3</v>
      </c>
      <c r="R1434" s="394">
        <v>1.4658699508844776E-3</v>
      </c>
      <c r="S1434" s="346"/>
    </row>
    <row r="1435" spans="7:19" x14ac:dyDescent="0.25">
      <c r="G1435" s="446"/>
      <c r="H1435" s="158"/>
      <c r="I1435" s="158"/>
      <c r="J1435" s="158"/>
      <c r="K1435" s="158"/>
      <c r="L1435" s="158"/>
      <c r="M1435" s="158"/>
      <c r="N1435" s="158"/>
      <c r="O1435" s="158"/>
      <c r="P1435" s="158"/>
      <c r="Q1435" s="158"/>
      <c r="R1435" s="158"/>
      <c r="S1435" s="346"/>
    </row>
    <row r="1436" spans="7:19" x14ac:dyDescent="0.25">
      <c r="G1436" s="446"/>
      <c r="H1436" s="158"/>
      <c r="I1436" s="158"/>
      <c r="J1436" s="158"/>
      <c r="K1436" s="158"/>
      <c r="L1436" s="158"/>
      <c r="M1436" s="158"/>
      <c r="N1436" s="158"/>
      <c r="O1436" s="158"/>
      <c r="P1436" s="158"/>
      <c r="Q1436" s="158"/>
      <c r="R1436" s="158"/>
      <c r="S1436" s="346"/>
    </row>
    <row r="1437" spans="7:19" x14ac:dyDescent="0.25">
      <c r="G1437" s="446"/>
      <c r="H1437" s="329">
        <f t="array" ref="H1437:O1444">+MMULT(H1427:R1434,H1325:O1335)</f>
        <v>4.7859257062607703E-3</v>
      </c>
      <c r="I1437" s="330">
        <v>-3.017189384029657E-3</v>
      </c>
      <c r="J1437" s="330">
        <v>0</v>
      </c>
      <c r="K1437" s="330">
        <v>0</v>
      </c>
      <c r="L1437" s="330">
        <v>0</v>
      </c>
      <c r="M1437" s="330">
        <v>0</v>
      </c>
      <c r="N1437" s="330">
        <v>0</v>
      </c>
      <c r="O1437" s="331">
        <v>0</v>
      </c>
      <c r="P1437" s="158"/>
      <c r="Q1437" s="158"/>
      <c r="R1437" s="158"/>
      <c r="S1437" s="346"/>
    </row>
    <row r="1438" spans="7:19" ht="15.75" x14ac:dyDescent="0.3">
      <c r="G1438" s="447" t="s">
        <v>236</v>
      </c>
      <c r="H1438" s="332">
        <v>-3.017189384029657E-3</v>
      </c>
      <c r="I1438" s="158">
        <v>2.3087305574128733E-2</v>
      </c>
      <c r="J1438" s="158">
        <v>-6.1079353724713273E-3</v>
      </c>
      <c r="K1438" s="158">
        <v>0</v>
      </c>
      <c r="L1438" s="158">
        <v>-1.3962180817627748E-2</v>
      </c>
      <c r="M1438" s="158">
        <v>0</v>
      </c>
      <c r="N1438" s="158">
        <v>0</v>
      </c>
      <c r="O1438" s="333">
        <v>0</v>
      </c>
      <c r="P1438" s="158"/>
      <c r="Q1438" s="158"/>
      <c r="R1438" s="158"/>
      <c r="S1438" s="346"/>
    </row>
    <row r="1439" spans="7:19" x14ac:dyDescent="0.25">
      <c r="G1439" s="446"/>
      <c r="H1439" s="332">
        <v>0</v>
      </c>
      <c r="I1439" s="158">
        <v>-6.1079353724713273E-3</v>
      </c>
      <c r="J1439" s="158">
        <v>7.3971069268272916E-3</v>
      </c>
      <c r="K1439" s="158">
        <v>-1.2891715543559643E-3</v>
      </c>
      <c r="L1439" s="158">
        <v>0</v>
      </c>
      <c r="M1439" s="158">
        <v>0</v>
      </c>
      <c r="N1439" s="158">
        <v>0</v>
      </c>
      <c r="O1439" s="333">
        <v>0</v>
      </c>
      <c r="P1439" s="158"/>
      <c r="Q1439" s="158"/>
      <c r="R1439" s="158"/>
      <c r="S1439" s="346"/>
    </row>
    <row r="1440" spans="7:19" x14ac:dyDescent="0.25">
      <c r="G1440" s="446"/>
      <c r="H1440" s="332">
        <v>0</v>
      </c>
      <c r="I1440" s="158">
        <v>0</v>
      </c>
      <c r="J1440" s="158">
        <v>-1.2891715543559643E-3</v>
      </c>
      <c r="K1440" s="158">
        <v>3.5596800607136936E-3</v>
      </c>
      <c r="L1440" s="158">
        <v>-2.2705085063577293E-3</v>
      </c>
      <c r="M1440" s="158">
        <v>0</v>
      </c>
      <c r="N1440" s="158">
        <v>0</v>
      </c>
      <c r="O1440" s="333">
        <v>0</v>
      </c>
      <c r="P1440" s="158"/>
      <c r="Q1440" s="158"/>
      <c r="R1440" s="158"/>
      <c r="S1440" s="346"/>
    </row>
    <row r="1441" spans="7:19" x14ac:dyDescent="0.25">
      <c r="G1441" s="446"/>
      <c r="H1441" s="332">
        <v>0</v>
      </c>
      <c r="I1441" s="158">
        <v>-1.3962180817627748E-2</v>
      </c>
      <c r="J1441" s="158">
        <v>0</v>
      </c>
      <c r="K1441" s="158">
        <v>-2.2705085063577293E-3</v>
      </c>
      <c r="L1441" s="158">
        <v>2.2198281319977479E-2</v>
      </c>
      <c r="M1441" s="158">
        <v>-1.17335546474325E-3</v>
      </c>
      <c r="N1441" s="158">
        <v>0</v>
      </c>
      <c r="O1441" s="333">
        <v>-4.7922365312487508E-3</v>
      </c>
      <c r="P1441" s="158"/>
      <c r="Q1441" s="158"/>
      <c r="R1441" s="158"/>
      <c r="S1441" s="346"/>
    </row>
    <row r="1442" spans="7:19" x14ac:dyDescent="0.25">
      <c r="G1442" s="446"/>
      <c r="H1442" s="332">
        <v>0</v>
      </c>
      <c r="I1442" s="158">
        <v>0</v>
      </c>
      <c r="J1442" s="158">
        <v>0</v>
      </c>
      <c r="K1442" s="158">
        <v>0</v>
      </c>
      <c r="L1442" s="158">
        <v>-1.17335546474325E-3</v>
      </c>
      <c r="M1442" s="158">
        <v>7.2718167713206085E-3</v>
      </c>
      <c r="N1442" s="158">
        <v>-6.0984613065773585E-3</v>
      </c>
      <c r="O1442" s="333">
        <v>0</v>
      </c>
      <c r="P1442" s="158"/>
      <c r="Q1442" s="158"/>
      <c r="R1442" s="158"/>
      <c r="S1442" s="346"/>
    </row>
    <row r="1443" spans="7:19" x14ac:dyDescent="0.25">
      <c r="G1443" s="446"/>
      <c r="H1443" s="332">
        <v>0</v>
      </c>
      <c r="I1443" s="158">
        <v>0</v>
      </c>
      <c r="J1443" s="158">
        <v>0</v>
      </c>
      <c r="K1443" s="158">
        <v>0</v>
      </c>
      <c r="L1443" s="158">
        <v>0</v>
      </c>
      <c r="M1443" s="158">
        <v>-6.0984613065773585E-3</v>
      </c>
      <c r="N1443" s="158">
        <v>8.0100197216652139E-3</v>
      </c>
      <c r="O1443" s="333">
        <v>-1.911558415087855E-3</v>
      </c>
      <c r="P1443" s="158"/>
      <c r="Q1443" s="158"/>
      <c r="R1443" s="158"/>
      <c r="S1443" s="346"/>
    </row>
    <row r="1444" spans="7:19" x14ac:dyDescent="0.25">
      <c r="G1444" s="446"/>
      <c r="H1444" s="406">
        <v>0</v>
      </c>
      <c r="I1444" s="407">
        <v>0</v>
      </c>
      <c r="J1444" s="407">
        <v>0</v>
      </c>
      <c r="K1444" s="407">
        <v>0</v>
      </c>
      <c r="L1444" s="407">
        <v>-4.7922365312487508E-3</v>
      </c>
      <c r="M1444" s="407">
        <v>0</v>
      </c>
      <c r="N1444" s="407">
        <v>-1.911558415087855E-3</v>
      </c>
      <c r="O1444" s="408">
        <v>8.1696648972210822E-3</v>
      </c>
      <c r="P1444" s="158"/>
      <c r="Q1444" s="158"/>
      <c r="R1444" s="158"/>
      <c r="S1444" s="346"/>
    </row>
    <row r="1445" spans="7:19" x14ac:dyDescent="0.25">
      <c r="G1445" s="446"/>
      <c r="H1445" s="158"/>
      <c r="I1445" s="158"/>
      <c r="J1445" s="158"/>
      <c r="K1445" s="158"/>
      <c r="L1445" s="158"/>
      <c r="M1445" s="158"/>
      <c r="N1445" s="158"/>
      <c r="O1445" s="158"/>
      <c r="P1445" s="158"/>
      <c r="Q1445" s="158"/>
      <c r="R1445" s="158"/>
      <c r="S1445" s="346"/>
    </row>
    <row r="1446" spans="7:19" x14ac:dyDescent="0.25">
      <c r="G1446" s="446"/>
      <c r="H1446" s="158"/>
      <c r="I1446" s="158"/>
      <c r="J1446" s="158"/>
      <c r="K1446" s="158"/>
      <c r="L1446" s="158"/>
      <c r="M1446" s="158"/>
      <c r="N1446" s="158"/>
      <c r="O1446" s="158"/>
      <c r="P1446" s="158"/>
      <c r="Q1446" s="158"/>
      <c r="R1446" s="158"/>
      <c r="S1446" s="346"/>
    </row>
    <row r="1447" spans="7:19" x14ac:dyDescent="0.25">
      <c r="G1447" s="446"/>
      <c r="H1447" s="329">
        <f t="array" ref="H1447:O1454">-MINVERSE(H1437:O1444)</f>
        <v>-390.78445367661089</v>
      </c>
      <c r="I1447" s="330">
        <v>-288.4357763766443</v>
      </c>
      <c r="J1447" s="330">
        <v>-285.94100690459925</v>
      </c>
      <c r="K1447" s="330">
        <v>-274.12109771332183</v>
      </c>
      <c r="L1447" s="330">
        <v>-267.40987392279328</v>
      </c>
      <c r="M1447" s="330">
        <v>-235.9927499209399</v>
      </c>
      <c r="N1447" s="330">
        <v>-229.94803597082719</v>
      </c>
      <c r="O1447" s="331">
        <v>-210.66353289567706</v>
      </c>
      <c r="P1447" s="158"/>
      <c r="Q1447" s="158"/>
      <c r="R1447" s="158"/>
      <c r="S1447" s="346"/>
    </row>
    <row r="1448" spans="7:19" ht="15.75" x14ac:dyDescent="0.3">
      <c r="G1448" s="448" t="s">
        <v>237</v>
      </c>
      <c r="H1448" s="332">
        <v>-288.4357763766443</v>
      </c>
      <c r="I1448" s="158">
        <v>-457.52255528706854</v>
      </c>
      <c r="J1448" s="158">
        <v>-453.56530241767496</v>
      </c>
      <c r="K1448" s="158">
        <v>-434.8163277780219</v>
      </c>
      <c r="L1448" s="158">
        <v>-424.17085135232213</v>
      </c>
      <c r="M1448" s="158">
        <v>-374.3363854838135</v>
      </c>
      <c r="N1448" s="158">
        <v>-364.74814020031721</v>
      </c>
      <c r="O1448" s="333">
        <v>-334.15867853498389</v>
      </c>
      <c r="P1448" s="158"/>
      <c r="Q1448" s="158"/>
      <c r="R1448" s="158"/>
      <c r="S1448" s="346"/>
    </row>
    <row r="1449" spans="7:19" x14ac:dyDescent="0.25">
      <c r="G1449" s="446"/>
      <c r="H1449" s="332">
        <v>-285.94100690459931</v>
      </c>
      <c r="I1449" s="158">
        <v>-453.56530241767507</v>
      </c>
      <c r="J1449" s="158">
        <v>-594.82650132003766</v>
      </c>
      <c r="K1449" s="158">
        <v>-488.41263731332987</v>
      </c>
      <c r="L1449" s="158">
        <v>-427.99193151882912</v>
      </c>
      <c r="M1449" s="158">
        <v>-377.70853926008994</v>
      </c>
      <c r="N1449" s="158">
        <v>-368.0339196918743</v>
      </c>
      <c r="O1449" s="333">
        <v>-337.16889740067319</v>
      </c>
      <c r="P1449" s="158"/>
      <c r="Q1449" s="158"/>
      <c r="R1449" s="158"/>
      <c r="S1449" s="346"/>
    </row>
    <row r="1450" spans="7:19" x14ac:dyDescent="0.25">
      <c r="G1450" s="446"/>
      <c r="H1450" s="332">
        <v>-274.12109771332183</v>
      </c>
      <c r="I1450" s="158">
        <v>-434.8163277780219</v>
      </c>
      <c r="J1450" s="158">
        <v>-488.41263731332987</v>
      </c>
      <c r="K1450" s="158">
        <v>-742.34532279534176</v>
      </c>
      <c r="L1450" s="158">
        <v>-446.09573673482015</v>
      </c>
      <c r="M1450" s="158">
        <v>-393.68538676493677</v>
      </c>
      <c r="N1450" s="158">
        <v>-383.60153651898321</v>
      </c>
      <c r="O1450" s="333">
        <v>-351.43094206532521</v>
      </c>
      <c r="P1450" s="158"/>
      <c r="Q1450" s="158"/>
      <c r="R1450" s="158"/>
      <c r="S1450" s="346"/>
    </row>
    <row r="1451" spans="7:19" x14ac:dyDescent="0.25">
      <c r="G1451" s="446"/>
      <c r="H1451" s="332">
        <v>-267.40987392279322</v>
      </c>
      <c r="I1451" s="158">
        <v>-424.17085135232207</v>
      </c>
      <c r="J1451" s="158">
        <v>-427.99193151882906</v>
      </c>
      <c r="K1451" s="158">
        <v>-446.09573673482009</v>
      </c>
      <c r="L1451" s="158">
        <v>-456.37489254714353</v>
      </c>
      <c r="M1451" s="158">
        <v>-402.75687769917351</v>
      </c>
      <c r="N1451" s="158">
        <v>-392.44067045150325</v>
      </c>
      <c r="O1451" s="333">
        <v>-359.5287854502497</v>
      </c>
      <c r="P1451" s="158"/>
      <c r="Q1451" s="158"/>
      <c r="R1451" s="158"/>
      <c r="S1451" s="346"/>
    </row>
    <row r="1452" spans="7:19" x14ac:dyDescent="0.25">
      <c r="G1452" s="446"/>
      <c r="H1452" s="332">
        <v>-235.99274992093993</v>
      </c>
      <c r="I1452" s="158">
        <v>-374.33638548381367</v>
      </c>
      <c r="J1452" s="158">
        <v>-377.70853926008999</v>
      </c>
      <c r="K1452" s="158">
        <v>-393.68538676493682</v>
      </c>
      <c r="L1452" s="158">
        <v>-402.75687769917351</v>
      </c>
      <c r="M1452" s="158">
        <v>-780.22369066629642</v>
      </c>
      <c r="N1452" s="158">
        <v>-688.87322958442246</v>
      </c>
      <c r="O1452" s="333">
        <v>-397.43706532772973</v>
      </c>
      <c r="P1452" s="158"/>
      <c r="Q1452" s="158"/>
      <c r="R1452" s="158"/>
      <c r="S1452" s="346"/>
    </row>
    <row r="1453" spans="7:19" x14ac:dyDescent="0.25">
      <c r="G1453" s="446"/>
      <c r="H1453" s="332">
        <v>-229.94803597082716</v>
      </c>
      <c r="I1453" s="158">
        <v>-364.74814020031727</v>
      </c>
      <c r="J1453" s="158">
        <v>-368.03391969187419</v>
      </c>
      <c r="K1453" s="158">
        <v>-383.60153651898321</v>
      </c>
      <c r="L1453" s="158">
        <v>-392.44067045150325</v>
      </c>
      <c r="M1453" s="158">
        <v>-688.87322958442257</v>
      </c>
      <c r="N1453" s="158">
        <v>-745.90741340572561</v>
      </c>
      <c r="O1453" s="333">
        <v>-404.73068991878597</v>
      </c>
      <c r="P1453" s="158"/>
      <c r="Q1453" s="158"/>
      <c r="R1453" s="158"/>
      <c r="S1453" s="346"/>
    </row>
    <row r="1454" spans="7:19" x14ac:dyDescent="0.25">
      <c r="G1454" s="446"/>
      <c r="H1454" s="406">
        <v>-210.66353289567706</v>
      </c>
      <c r="I1454" s="407">
        <v>-334.15867853498395</v>
      </c>
      <c r="J1454" s="407">
        <v>-337.16889740067319</v>
      </c>
      <c r="K1454" s="407">
        <v>-351.43094206532527</v>
      </c>
      <c r="L1454" s="407">
        <v>-359.52878545024976</v>
      </c>
      <c r="M1454" s="407">
        <v>-397.43706532772973</v>
      </c>
      <c r="N1454" s="407">
        <v>-404.73068991878603</v>
      </c>
      <c r="O1454" s="408">
        <v>-427.99960338864395</v>
      </c>
      <c r="P1454" s="158"/>
      <c r="Q1454" s="158"/>
      <c r="R1454" s="158"/>
      <c r="S1454" s="346"/>
    </row>
    <row r="1455" spans="7:19" x14ac:dyDescent="0.25">
      <c r="G1455" s="446"/>
      <c r="H1455" s="158"/>
      <c r="I1455" s="158"/>
      <c r="J1455" s="158"/>
      <c r="K1455" s="158"/>
      <c r="L1455" s="158"/>
      <c r="M1455" s="158"/>
      <c r="N1455" s="158"/>
      <c r="O1455" s="158"/>
      <c r="P1455" s="158"/>
      <c r="Q1455" s="158"/>
      <c r="R1455" s="158"/>
      <c r="S1455" s="346"/>
    </row>
    <row r="1456" spans="7:19" ht="15.75" x14ac:dyDescent="0.3">
      <c r="G1456" s="447"/>
      <c r="H1456" s="158"/>
      <c r="I1456" s="158"/>
      <c r="J1456" s="158"/>
      <c r="K1456" s="158"/>
      <c r="L1456" s="158"/>
      <c r="M1456" s="158"/>
      <c r="N1456" s="158"/>
      <c r="O1456" s="158"/>
      <c r="P1456" s="158"/>
      <c r="Q1456" s="158"/>
      <c r="R1456" s="158"/>
      <c r="S1456" s="346"/>
    </row>
    <row r="1457" spans="7:19" ht="15.75" x14ac:dyDescent="0.3">
      <c r="G1457" s="447"/>
      <c r="H1457" s="402">
        <f t="array" ref="H1457:H1467">+MMULT(H1388:R1398,N1349:N1359)</f>
        <v>2.8588795361364334</v>
      </c>
      <c r="I1457" s="158"/>
      <c r="J1457" s="158"/>
      <c r="K1457" s="417">
        <f t="array" ref="K1457:K1467">+MMULT(H1349:H1359,Q1350)</f>
        <v>-339.29610096713299</v>
      </c>
      <c r="L1457" s="158"/>
      <c r="M1457" s="158"/>
      <c r="N1457" s="158"/>
      <c r="O1457" s="158"/>
      <c r="P1457" s="158"/>
      <c r="Q1457" s="158"/>
      <c r="R1457" s="158"/>
      <c r="S1457" s="346"/>
    </row>
    <row r="1458" spans="7:19" ht="15.75" x14ac:dyDescent="0.3">
      <c r="G1458" s="447" t="s">
        <v>238</v>
      </c>
      <c r="H1458" s="403">
        <v>1.1832708115740722</v>
      </c>
      <c r="I1458" s="158"/>
      <c r="J1458" s="449" t="s">
        <v>239</v>
      </c>
      <c r="K1458" s="418">
        <v>0</v>
      </c>
      <c r="L1458" s="158"/>
      <c r="M1458" s="158"/>
      <c r="N1458" s="158"/>
      <c r="O1458" s="158"/>
      <c r="P1458" s="158"/>
      <c r="Q1458" s="158"/>
      <c r="R1458" s="158"/>
      <c r="S1458" s="346"/>
    </row>
    <row r="1459" spans="7:19" ht="15.75" x14ac:dyDescent="0.3">
      <c r="G1459" s="447"/>
      <c r="H1459" s="403">
        <v>0.24034153404740974</v>
      </c>
      <c r="I1459" s="158"/>
      <c r="J1459" s="158"/>
      <c r="K1459" s="418">
        <v>0</v>
      </c>
      <c r="L1459" s="158"/>
      <c r="M1459" s="158"/>
      <c r="N1459" s="158"/>
      <c r="O1459" s="158"/>
      <c r="P1459" s="158"/>
      <c r="Q1459" s="158"/>
      <c r="R1459" s="158"/>
      <c r="S1459" s="346"/>
    </row>
    <row r="1460" spans="7:19" x14ac:dyDescent="0.25">
      <c r="G1460" s="347"/>
      <c r="H1460" s="403">
        <v>0.40110121078819699</v>
      </c>
      <c r="I1460" s="158"/>
      <c r="J1460" s="158"/>
      <c r="K1460" s="418">
        <v>0</v>
      </c>
      <c r="L1460" s="158"/>
      <c r="M1460" s="158"/>
      <c r="N1460" s="158"/>
      <c r="O1460" s="158"/>
      <c r="P1460" s="158"/>
      <c r="Q1460" s="158"/>
      <c r="R1460" s="158"/>
      <c r="S1460" s="346"/>
    </row>
    <row r="1461" spans="7:19" x14ac:dyDescent="0.25">
      <c r="G1461" s="347"/>
      <c r="H1461" s="403">
        <v>0.20145740983119254</v>
      </c>
      <c r="I1461" s="158"/>
      <c r="J1461" s="158"/>
      <c r="K1461" s="418">
        <v>0</v>
      </c>
      <c r="L1461" s="158"/>
      <c r="M1461" s="158"/>
      <c r="N1461" s="158"/>
      <c r="O1461" s="158"/>
      <c r="P1461" s="158"/>
      <c r="Q1461" s="158"/>
      <c r="R1461" s="158"/>
      <c r="S1461" s="346"/>
    </row>
    <row r="1462" spans="7:19" x14ac:dyDescent="0.25">
      <c r="G1462" s="347"/>
      <c r="H1462" s="403">
        <v>0.24573693286141152</v>
      </c>
      <c r="I1462" s="158"/>
      <c r="J1462" s="158"/>
      <c r="K1462" s="418">
        <v>0</v>
      </c>
      <c r="L1462" s="158"/>
      <c r="M1462" s="158"/>
      <c r="N1462" s="158"/>
      <c r="O1462" s="158"/>
      <c r="P1462" s="158"/>
      <c r="Q1462" s="158"/>
      <c r="R1462" s="158"/>
      <c r="S1462" s="346"/>
    </row>
    <row r="1463" spans="7:19" x14ac:dyDescent="0.25">
      <c r="G1463" s="347"/>
      <c r="H1463" s="403">
        <v>1.7103956106362572E-2</v>
      </c>
      <c r="I1463" s="158"/>
      <c r="J1463" s="158"/>
      <c r="K1463" s="418">
        <v>0</v>
      </c>
      <c r="L1463" s="158"/>
      <c r="M1463" s="158"/>
      <c r="N1463" s="158"/>
      <c r="O1463" s="158"/>
      <c r="P1463" s="158"/>
      <c r="Q1463" s="158"/>
      <c r="R1463" s="158"/>
      <c r="S1463" s="346"/>
    </row>
    <row r="1464" spans="7:19" x14ac:dyDescent="0.25">
      <c r="G1464" s="347"/>
      <c r="H1464" s="403">
        <v>0.25412557834402155</v>
      </c>
      <c r="I1464" s="158"/>
      <c r="J1464" s="158"/>
      <c r="K1464" s="418">
        <v>0</v>
      </c>
      <c r="L1464" s="158"/>
      <c r="M1464" s="158"/>
      <c r="N1464" s="158"/>
      <c r="O1464" s="158"/>
      <c r="P1464" s="158"/>
      <c r="Q1464" s="158"/>
      <c r="R1464" s="158"/>
      <c r="S1464" s="346"/>
    </row>
    <row r="1465" spans="7:19" x14ac:dyDescent="0.25">
      <c r="G1465" s="347"/>
      <c r="H1465" s="403">
        <v>1.7077063178449335E-2</v>
      </c>
      <c r="I1465" s="158"/>
      <c r="J1465" s="158"/>
      <c r="K1465" s="418">
        <v>0</v>
      </c>
      <c r="L1465" s="158"/>
      <c r="M1465" s="158"/>
      <c r="N1465" s="158"/>
      <c r="O1465" s="158"/>
      <c r="P1465" s="158"/>
      <c r="Q1465" s="158"/>
      <c r="R1465" s="158"/>
      <c r="S1465" s="346"/>
    </row>
    <row r="1466" spans="7:19" x14ac:dyDescent="0.25">
      <c r="G1466" s="347"/>
      <c r="H1466" s="403">
        <v>0.57700110951834471</v>
      </c>
      <c r="I1466" s="158"/>
      <c r="J1466" s="158"/>
      <c r="K1466" s="418">
        <v>0</v>
      </c>
      <c r="L1466" s="158"/>
      <c r="M1466" s="158"/>
      <c r="N1466" s="158"/>
      <c r="O1466" s="158"/>
      <c r="P1466" s="158"/>
      <c r="Q1466" s="158"/>
      <c r="R1466" s="158"/>
      <c r="S1466" s="346"/>
    </row>
    <row r="1467" spans="7:19" x14ac:dyDescent="0.25">
      <c r="G1467" s="347"/>
      <c r="H1467" s="93">
        <v>3.482004718977505</v>
      </c>
      <c r="I1467" s="158"/>
      <c r="J1467" s="158"/>
      <c r="K1467" s="76">
        <v>-339.29610096713299</v>
      </c>
      <c r="L1467" s="158"/>
      <c r="M1467" s="158"/>
      <c r="N1467" s="158"/>
      <c r="O1467" s="158"/>
      <c r="P1467" s="158"/>
      <c r="Q1467" s="158"/>
      <c r="R1467" s="158"/>
      <c r="S1467" s="346"/>
    </row>
    <row r="1468" spans="7:19" x14ac:dyDescent="0.25">
      <c r="G1468" s="347"/>
      <c r="H1468" s="158"/>
      <c r="I1468" s="158"/>
      <c r="J1468" s="158"/>
      <c r="K1468" s="158"/>
      <c r="L1468" s="158"/>
      <c r="M1468" s="158"/>
      <c r="N1468" s="158"/>
      <c r="O1468" s="158"/>
      <c r="P1468" s="158"/>
      <c r="Q1468" s="158"/>
      <c r="R1468" s="158"/>
      <c r="S1468" s="346"/>
    </row>
    <row r="1469" spans="7:19" x14ac:dyDescent="0.25">
      <c r="G1469" s="347"/>
      <c r="H1469" s="158"/>
      <c r="I1469" s="158"/>
      <c r="J1469" s="158"/>
      <c r="K1469" s="158"/>
      <c r="L1469" s="158"/>
      <c r="M1469" s="158"/>
      <c r="N1469" s="158"/>
      <c r="O1469" s="158"/>
      <c r="P1469" s="158"/>
      <c r="Q1469" s="158"/>
      <c r="R1469" s="158"/>
      <c r="S1469" s="346"/>
    </row>
    <row r="1470" spans="7:19" x14ac:dyDescent="0.25">
      <c r="G1470" s="347"/>
      <c r="H1470" s="419">
        <f t="array" ref="H1470:H1480">+H1457:H1467+K1457:K1467</f>
        <v>-336.43722143099654</v>
      </c>
      <c r="I1470" s="158"/>
      <c r="J1470" s="158"/>
      <c r="K1470" s="158"/>
      <c r="L1470" s="158"/>
      <c r="M1470" s="158"/>
      <c r="N1470" s="158"/>
      <c r="O1470" s="158"/>
      <c r="P1470" s="158"/>
      <c r="Q1470" s="158"/>
      <c r="R1470" s="158"/>
      <c r="S1470" s="346"/>
    </row>
    <row r="1471" spans="7:19" ht="15.75" x14ac:dyDescent="0.3">
      <c r="G1471" s="447" t="s">
        <v>240</v>
      </c>
      <c r="H1471" s="420">
        <v>1.1832708115740722</v>
      </c>
      <c r="I1471" s="158"/>
      <c r="J1471" s="158"/>
      <c r="K1471" s="158"/>
      <c r="L1471" s="158"/>
      <c r="M1471" s="158"/>
      <c r="N1471" s="158"/>
      <c r="O1471" s="158"/>
      <c r="P1471" s="158"/>
      <c r="Q1471" s="158"/>
      <c r="R1471" s="158"/>
      <c r="S1471" s="346"/>
    </row>
    <row r="1472" spans="7:19" x14ac:dyDescent="0.25">
      <c r="G1472" s="347"/>
      <c r="H1472" s="420">
        <v>0.24034153404740974</v>
      </c>
      <c r="I1472" s="158"/>
      <c r="J1472" s="158"/>
      <c r="K1472" s="158"/>
      <c r="L1472" s="158"/>
      <c r="M1472" s="158"/>
      <c r="N1472" s="158"/>
      <c r="O1472" s="158"/>
      <c r="P1472" s="158"/>
      <c r="Q1472" s="158"/>
      <c r="R1472" s="158"/>
      <c r="S1472" s="346"/>
    </row>
    <row r="1473" spans="7:19" x14ac:dyDescent="0.25">
      <c r="G1473" s="347"/>
      <c r="H1473" s="420">
        <v>0.40110121078819699</v>
      </c>
      <c r="I1473" s="158"/>
      <c r="J1473" s="158"/>
      <c r="K1473" s="158"/>
      <c r="L1473" s="158"/>
      <c r="M1473" s="158"/>
      <c r="N1473" s="158"/>
      <c r="O1473" s="158"/>
      <c r="P1473" s="158"/>
      <c r="Q1473" s="158"/>
      <c r="R1473" s="158"/>
      <c r="S1473" s="346"/>
    </row>
    <row r="1474" spans="7:19" x14ac:dyDescent="0.25">
      <c r="G1474" s="347"/>
      <c r="H1474" s="420">
        <v>0.20145740983119254</v>
      </c>
      <c r="I1474" s="158"/>
      <c r="J1474" s="158"/>
      <c r="K1474" s="158"/>
      <c r="L1474" s="158"/>
      <c r="M1474" s="158"/>
      <c r="N1474" s="158"/>
      <c r="O1474" s="158"/>
      <c r="P1474" s="158"/>
      <c r="Q1474" s="158"/>
      <c r="R1474" s="158"/>
      <c r="S1474" s="346"/>
    </row>
    <row r="1475" spans="7:19" x14ac:dyDescent="0.25">
      <c r="G1475" s="347"/>
      <c r="H1475" s="420">
        <v>0.24573693286141152</v>
      </c>
      <c r="I1475" s="158"/>
      <c r="J1475" s="158"/>
      <c r="K1475" s="158"/>
      <c r="L1475" s="158"/>
      <c r="M1475" s="158"/>
      <c r="N1475" s="158"/>
      <c r="O1475" s="158"/>
      <c r="P1475" s="158"/>
      <c r="Q1475" s="158"/>
      <c r="R1475" s="158"/>
      <c r="S1475" s="346"/>
    </row>
    <row r="1476" spans="7:19" x14ac:dyDescent="0.25">
      <c r="G1476" s="347"/>
      <c r="H1476" s="420">
        <v>1.7103956106362572E-2</v>
      </c>
      <c r="I1476" s="158"/>
      <c r="J1476" s="158"/>
      <c r="K1476" s="158"/>
      <c r="L1476" s="158"/>
      <c r="M1476" s="158"/>
      <c r="N1476" s="158"/>
      <c r="O1476" s="158"/>
      <c r="P1476" s="158"/>
      <c r="Q1476" s="158"/>
      <c r="R1476" s="158"/>
      <c r="S1476" s="346"/>
    </row>
    <row r="1477" spans="7:19" x14ac:dyDescent="0.25">
      <c r="G1477" s="347"/>
      <c r="H1477" s="420">
        <v>0.25412557834402155</v>
      </c>
      <c r="I1477" s="158"/>
      <c r="J1477" s="158"/>
      <c r="K1477" s="158"/>
      <c r="L1477" s="158"/>
      <c r="M1477" s="158"/>
      <c r="N1477" s="158"/>
      <c r="O1477" s="158"/>
      <c r="P1477" s="158"/>
      <c r="Q1477" s="158"/>
      <c r="R1477" s="158"/>
      <c r="S1477" s="346"/>
    </row>
    <row r="1478" spans="7:19" x14ac:dyDescent="0.25">
      <c r="G1478" s="347"/>
      <c r="H1478" s="420">
        <v>1.7077063178449335E-2</v>
      </c>
      <c r="I1478" s="158"/>
      <c r="J1478" s="158"/>
      <c r="K1478" s="158"/>
      <c r="L1478" s="158"/>
      <c r="M1478" s="158"/>
      <c r="N1478" s="158"/>
      <c r="O1478" s="158"/>
      <c r="P1478" s="158"/>
      <c r="Q1478" s="158"/>
      <c r="R1478" s="158"/>
      <c r="S1478" s="346"/>
    </row>
    <row r="1479" spans="7:19" x14ac:dyDescent="0.25">
      <c r="G1479" s="347"/>
      <c r="H1479" s="420">
        <v>0.57700110951834471</v>
      </c>
      <c r="I1479" s="158"/>
      <c r="J1479" s="158"/>
      <c r="K1479" s="158"/>
      <c r="L1479" s="158"/>
      <c r="M1479" s="158"/>
      <c r="N1479" s="158"/>
      <c r="O1479" s="158"/>
      <c r="P1479" s="158"/>
      <c r="Q1479" s="158"/>
      <c r="R1479" s="158"/>
      <c r="S1479" s="346"/>
    </row>
    <row r="1480" spans="7:19" x14ac:dyDescent="0.25">
      <c r="G1480" s="347"/>
      <c r="H1480" s="93">
        <v>-335.81409624815547</v>
      </c>
      <c r="I1480" s="158"/>
      <c r="J1480" s="158"/>
      <c r="K1480" s="158"/>
      <c r="L1480" s="158"/>
      <c r="M1480" s="158"/>
      <c r="N1480" s="158"/>
      <c r="O1480" s="158"/>
      <c r="P1480" s="158"/>
      <c r="Q1480" s="158"/>
      <c r="R1480" s="158"/>
      <c r="S1480" s="346"/>
    </row>
    <row r="1481" spans="7:19" x14ac:dyDescent="0.25">
      <c r="G1481" s="347"/>
      <c r="H1481" s="158"/>
      <c r="I1481" s="158"/>
      <c r="J1481" s="158"/>
      <c r="K1481" s="158"/>
      <c r="L1481" s="158"/>
      <c r="M1481" s="158"/>
      <c r="N1481" s="158"/>
      <c r="O1481" s="158"/>
      <c r="P1481" s="158"/>
      <c r="Q1481" s="158"/>
      <c r="R1481" s="158"/>
      <c r="S1481" s="346"/>
    </row>
    <row r="1482" spans="7:19" x14ac:dyDescent="0.25">
      <c r="G1482" s="347"/>
      <c r="H1482" s="158"/>
      <c r="I1482" s="158"/>
      <c r="J1482" s="158"/>
      <c r="K1482" s="158"/>
      <c r="L1482" s="158"/>
      <c r="M1482" s="158"/>
      <c r="N1482" s="158"/>
      <c r="O1482" s="158"/>
      <c r="P1482" s="158"/>
      <c r="Q1482" s="158"/>
      <c r="R1482" s="158"/>
      <c r="S1482" s="346"/>
    </row>
    <row r="1483" spans="7:19" x14ac:dyDescent="0.25">
      <c r="G1483" s="347"/>
      <c r="H1483" s="484">
        <f t="array" ref="H1483:H1490">+MMULT(H1427:R1434,H1470:H1480)</f>
        <v>-0.59863888582662883</v>
      </c>
      <c r="I1483" s="158"/>
      <c r="J1483" s="158"/>
      <c r="K1483" s="489">
        <f t="array" ref="K1483:K1490">+MMULT(H1338:R1345,N1349:N1359)</f>
        <v>2.9729038906685951E-3</v>
      </c>
      <c r="L1483" s="158"/>
      <c r="M1483" s="158"/>
      <c r="N1483" s="402">
        <f t="array" ref="N1483:N1490">K1483:K1490-K1349:K1356</f>
        <v>-3.4694469519536142E-17</v>
      </c>
      <c r="O1483" s="158"/>
      <c r="P1483" s="158"/>
      <c r="Q1483" s="158"/>
      <c r="R1483" s="158"/>
      <c r="S1483" s="346"/>
    </row>
    <row r="1484" spans="7:19" ht="15.75" x14ac:dyDescent="0.3">
      <c r="G1484" s="447" t="s">
        <v>241</v>
      </c>
      <c r="H1484" s="485">
        <v>1.8637285298996891E-3</v>
      </c>
      <c r="I1484" s="158"/>
      <c r="J1484" s="449" t="s">
        <v>242</v>
      </c>
      <c r="K1484" s="486">
        <v>3.7274570597993781E-3</v>
      </c>
      <c r="L1484" s="158"/>
      <c r="M1484" s="449" t="s">
        <v>243</v>
      </c>
      <c r="N1484" s="403">
        <v>8.7777007884426439E-16</v>
      </c>
      <c r="O1484" s="158"/>
      <c r="P1484" s="158"/>
      <c r="Q1484" s="158"/>
      <c r="R1484" s="158"/>
      <c r="S1484" s="346"/>
    </row>
    <row r="1485" spans="7:19" x14ac:dyDescent="0.25">
      <c r="G1485" s="347"/>
      <c r="H1485" s="485">
        <v>9.5090228591631666E-4</v>
      </c>
      <c r="I1485" s="158"/>
      <c r="J1485" s="158"/>
      <c r="K1485" s="486">
        <v>1.9018045718326333E-3</v>
      </c>
      <c r="L1485" s="158"/>
      <c r="M1485" s="158"/>
      <c r="N1485" s="403">
        <v>2.2334564753201391E-16</v>
      </c>
      <c r="O1485" s="158"/>
      <c r="P1485" s="158"/>
      <c r="Q1485" s="158"/>
      <c r="R1485" s="158"/>
      <c r="S1485" s="346"/>
    </row>
    <row r="1486" spans="7:19" x14ac:dyDescent="0.25">
      <c r="G1486" s="347"/>
      <c r="H1486" s="485">
        <v>5.9677508675361278E-5</v>
      </c>
      <c r="I1486" s="158"/>
      <c r="J1486" s="158"/>
      <c r="K1486" s="486">
        <v>1.1935501735072266E-4</v>
      </c>
      <c r="L1486" s="158"/>
      <c r="M1486" s="158"/>
      <c r="N1486" s="403">
        <v>-1.8296430507622073E-3</v>
      </c>
      <c r="O1486" s="158"/>
      <c r="P1486" s="158"/>
      <c r="Q1486" s="158"/>
      <c r="R1486" s="158"/>
      <c r="S1486" s="346"/>
    </row>
    <row r="1487" spans="7:19" x14ac:dyDescent="0.25">
      <c r="G1487" s="347"/>
      <c r="H1487" s="485">
        <v>3.172632829164771E-3</v>
      </c>
      <c r="I1487" s="158"/>
      <c r="J1487" s="158"/>
      <c r="K1487" s="486">
        <v>6.345265658329542E-3</v>
      </c>
      <c r="L1487" s="158"/>
      <c r="M1487" s="158"/>
      <c r="N1487" s="403">
        <v>1.8296430507627722E-3</v>
      </c>
      <c r="O1487" s="158"/>
      <c r="P1487" s="158"/>
      <c r="Q1487" s="158"/>
      <c r="R1487" s="158"/>
      <c r="S1487" s="346"/>
    </row>
    <row r="1488" spans="7:19" x14ac:dyDescent="0.25">
      <c r="G1488" s="347"/>
      <c r="H1488" s="485">
        <v>1.8402895855813267E-4</v>
      </c>
      <c r="I1488" s="158"/>
      <c r="J1488" s="158"/>
      <c r="K1488" s="486">
        <v>3.6805791711626534E-4</v>
      </c>
      <c r="L1488" s="158"/>
      <c r="M1488" s="158"/>
      <c r="N1488" s="403">
        <v>-4.1723125801633362E-4</v>
      </c>
      <c r="O1488" s="158"/>
      <c r="P1488" s="158"/>
      <c r="Q1488" s="158"/>
      <c r="R1488" s="158"/>
      <c r="S1488" s="346"/>
    </row>
    <row r="1489" spans="7:19" x14ac:dyDescent="0.25">
      <c r="G1489" s="347"/>
      <c r="H1489" s="485">
        <v>-3.8146807326853267E-4</v>
      </c>
      <c r="I1489" s="158"/>
      <c r="J1489" s="158"/>
      <c r="K1489" s="486">
        <v>-7.6293614653706533E-4</v>
      </c>
      <c r="L1489" s="158"/>
      <c r="M1489" s="158"/>
      <c r="N1489" s="403">
        <v>-1.5258722930741463E-3</v>
      </c>
      <c r="O1489" s="158"/>
      <c r="P1489" s="158"/>
      <c r="Q1489" s="158"/>
      <c r="R1489" s="158"/>
      <c r="S1489" s="346"/>
    </row>
    <row r="1490" spans="7:19" x14ac:dyDescent="0.25">
      <c r="G1490" s="347"/>
      <c r="H1490" s="102">
        <v>-0.49453914268143118</v>
      </c>
      <c r="I1490" s="158"/>
      <c r="J1490" s="158"/>
      <c r="K1490" s="480">
        <v>5.6496323571095684E-3</v>
      </c>
      <c r="L1490" s="158"/>
      <c r="M1490" s="158"/>
      <c r="N1490" s="93">
        <v>1.9431035510903381E-3</v>
      </c>
      <c r="O1490" s="158"/>
      <c r="P1490" s="158"/>
      <c r="Q1490" s="158"/>
      <c r="R1490" s="158"/>
      <c r="S1490" s="346"/>
    </row>
    <row r="1491" spans="7:19" x14ac:dyDescent="0.25">
      <c r="G1491" s="347"/>
      <c r="H1491" s="170"/>
      <c r="I1491" s="158"/>
      <c r="J1491" s="158"/>
      <c r="K1491" s="158"/>
      <c r="L1491" s="158"/>
      <c r="M1491" s="158"/>
      <c r="N1491" s="158"/>
      <c r="O1491" s="158"/>
      <c r="P1491" s="158"/>
      <c r="Q1491" s="158"/>
      <c r="R1491" s="158"/>
      <c r="S1491" s="346"/>
    </row>
    <row r="1492" spans="7:19" ht="15.75" thickBot="1" x14ac:dyDescent="0.3">
      <c r="G1492" s="347"/>
      <c r="H1492" s="158"/>
      <c r="I1492" s="158"/>
      <c r="J1492" s="158"/>
      <c r="K1492" s="158"/>
      <c r="L1492" s="158"/>
      <c r="M1492" s="158"/>
      <c r="N1492" s="158"/>
      <c r="O1492" s="158"/>
      <c r="P1492" s="158"/>
      <c r="Q1492" s="158"/>
      <c r="R1492" s="158"/>
      <c r="S1492" s="346"/>
    </row>
    <row r="1493" spans="7:19" ht="16.5" thickBot="1" x14ac:dyDescent="0.35">
      <c r="G1493" s="347"/>
      <c r="H1493" s="421">
        <f t="array" ref="H1493:H1500">H1483:H1490-N1483:N1490</f>
        <v>-0.59863888582662883</v>
      </c>
      <c r="I1493" s="158"/>
      <c r="J1493" s="422" t="s">
        <v>205</v>
      </c>
      <c r="K1493" s="481">
        <f t="array" ref="K1493:K1500">+MMULT(H1447:O1454,H1493:H1500)</f>
        <v>336.43792810844326</v>
      </c>
      <c r="L1493" s="158"/>
      <c r="M1493" s="497" t="s">
        <v>264</v>
      </c>
      <c r="N1493" s="498">
        <f>ABS(K1493-K1235)</f>
        <v>8.1848531198147612E-4</v>
      </c>
      <c r="O1493" s="158"/>
      <c r="P1493" s="158"/>
      <c r="Q1493" s="158"/>
      <c r="R1493" s="158"/>
      <c r="S1493" s="346"/>
    </row>
    <row r="1494" spans="7:19" ht="15.75" x14ac:dyDescent="0.3">
      <c r="G1494" s="450" t="s">
        <v>244</v>
      </c>
      <c r="H1494" s="494">
        <v>1.8637285298988113E-3</v>
      </c>
      <c r="I1494" s="158"/>
      <c r="J1494" s="424" t="s">
        <v>206</v>
      </c>
      <c r="K1494" s="482">
        <v>335.25507156521934</v>
      </c>
      <c r="L1494" s="158"/>
      <c r="M1494" s="158"/>
      <c r="N1494" s="499">
        <f t="shared" ref="N1494:N1500" si="62">ABS(K1494-K1236)</f>
        <v>1.3007808350380401E-3</v>
      </c>
      <c r="O1494" s="158"/>
      <c r="P1494" s="158"/>
      <c r="Q1494" s="158"/>
      <c r="R1494" s="158"/>
      <c r="S1494" s="346"/>
    </row>
    <row r="1495" spans="7:19" ht="15.75" x14ac:dyDescent="0.3">
      <c r="G1495" s="347"/>
      <c r="H1495" s="495">
        <v>9.5090228591609332E-4</v>
      </c>
      <c r="I1495" s="158"/>
      <c r="J1495" s="424" t="s">
        <v>207</v>
      </c>
      <c r="K1495" s="482">
        <v>335.01699533734774</v>
      </c>
      <c r="L1495" s="158"/>
      <c r="M1495" s="158"/>
      <c r="N1495" s="499">
        <f t="shared" si="62"/>
        <v>4.1659306007204577E-3</v>
      </c>
      <c r="O1495" s="158"/>
      <c r="P1495" s="158"/>
      <c r="Q1495" s="158"/>
      <c r="R1495" s="158"/>
      <c r="S1495" s="346"/>
    </row>
    <row r="1496" spans="7:19" ht="15.75" x14ac:dyDescent="0.3">
      <c r="G1496" s="347"/>
      <c r="H1496" s="486">
        <v>1.8893205594375686E-3</v>
      </c>
      <c r="I1496" s="158"/>
      <c r="J1496" s="424" t="s">
        <v>208</v>
      </c>
      <c r="K1496" s="482">
        <v>334.62662686703413</v>
      </c>
      <c r="L1496" s="158"/>
      <c r="M1496" s="158"/>
      <c r="N1496" s="499">
        <f t="shared" si="62"/>
        <v>1.773793128103307E-2</v>
      </c>
      <c r="O1496" s="158"/>
      <c r="P1496" s="158"/>
      <c r="Q1496" s="158"/>
      <c r="R1496" s="158"/>
      <c r="S1496" s="346"/>
    </row>
    <row r="1497" spans="7:19" ht="15.75" x14ac:dyDescent="0.3">
      <c r="G1497" s="347"/>
      <c r="H1497" s="494">
        <v>1.3429897784019988E-3</v>
      </c>
      <c r="I1497" s="158"/>
      <c r="J1497" s="424" t="s">
        <v>209</v>
      </c>
      <c r="K1497" s="482">
        <v>335.23709303701781</v>
      </c>
      <c r="L1497" s="158"/>
      <c r="M1497" s="158"/>
      <c r="N1497" s="499">
        <f t="shared" si="62"/>
        <v>2.4471578171869623E-5</v>
      </c>
      <c r="O1497" s="158"/>
      <c r="P1497" s="158"/>
      <c r="Q1497" s="158"/>
      <c r="R1497" s="158"/>
      <c r="S1497" s="346"/>
    </row>
    <row r="1498" spans="7:19" ht="15.75" x14ac:dyDescent="0.3">
      <c r="G1498" s="347"/>
      <c r="H1498" s="485">
        <v>6.0126021657446631E-4</v>
      </c>
      <c r="I1498" s="158"/>
      <c r="J1498" s="424" t="s">
        <v>210</v>
      </c>
      <c r="K1498" s="482">
        <v>334.99589532983822</v>
      </c>
      <c r="L1498" s="158"/>
      <c r="M1498" s="158"/>
      <c r="N1498" s="499">
        <f t="shared" si="62"/>
        <v>5.5272192885809091E-3</v>
      </c>
      <c r="O1498" s="158"/>
      <c r="P1498" s="158"/>
      <c r="Q1498" s="158"/>
      <c r="R1498" s="158"/>
      <c r="S1498" s="346"/>
    </row>
    <row r="1499" spans="7:19" ht="15.75" x14ac:dyDescent="0.3">
      <c r="G1499" s="347"/>
      <c r="H1499" s="485">
        <v>1.1444042198056137E-3</v>
      </c>
      <c r="I1499" s="158"/>
      <c r="J1499" s="424" t="s">
        <v>211</v>
      </c>
      <c r="K1499" s="482">
        <v>335.04808055374519</v>
      </c>
      <c r="L1499" s="158"/>
      <c r="M1499" s="158"/>
      <c r="N1499" s="499">
        <f t="shared" si="62"/>
        <v>4.0396422610911031E-3</v>
      </c>
      <c r="O1499" s="158"/>
      <c r="P1499" s="158"/>
      <c r="Q1499" s="158"/>
      <c r="R1499" s="158"/>
      <c r="S1499" s="346"/>
    </row>
    <row r="1500" spans="7:19" ht="16.5" thickBot="1" x14ac:dyDescent="0.35">
      <c r="G1500" s="347"/>
      <c r="H1500" s="75">
        <v>-0.49648224623252152</v>
      </c>
      <c r="I1500" s="158"/>
      <c r="J1500" s="426" t="s">
        <v>212</v>
      </c>
      <c r="K1500" s="483">
        <v>335.81324356264565</v>
      </c>
      <c r="L1500" s="158"/>
      <c r="M1500" s="158"/>
      <c r="N1500" s="500">
        <f t="shared" si="62"/>
        <v>9.8768014868255705E-4</v>
      </c>
      <c r="O1500" s="158"/>
      <c r="P1500" s="158"/>
      <c r="Q1500" s="158"/>
      <c r="R1500" s="158"/>
      <c r="S1500" s="346"/>
    </row>
    <row r="1501" spans="7:19" x14ac:dyDescent="0.25">
      <c r="G1501" s="347"/>
      <c r="H1501" s="158"/>
      <c r="I1501" s="158"/>
      <c r="J1501" s="158"/>
      <c r="K1501" s="158"/>
      <c r="L1501" s="158"/>
      <c r="M1501" s="158"/>
      <c r="N1501" s="158"/>
      <c r="O1501" s="158"/>
      <c r="P1501" s="158"/>
      <c r="Q1501" s="158"/>
      <c r="R1501" s="158"/>
      <c r="S1501" s="346"/>
    </row>
    <row r="1502" spans="7:19" ht="15.75" x14ac:dyDescent="0.3">
      <c r="G1502" s="444" t="s">
        <v>246</v>
      </c>
      <c r="H1502" s="158"/>
      <c r="I1502" s="158"/>
      <c r="J1502" s="158"/>
      <c r="K1502" s="158"/>
      <c r="L1502" s="158"/>
      <c r="M1502" s="158"/>
      <c r="N1502" s="158"/>
      <c r="O1502" s="158"/>
      <c r="P1502" s="158"/>
      <c r="Q1502" s="158"/>
      <c r="R1502" s="158"/>
      <c r="S1502" s="346"/>
    </row>
    <row r="1503" spans="7:19" x14ac:dyDescent="0.25">
      <c r="G1503" s="347"/>
      <c r="H1503" s="411">
        <f t="array" ref="H1503:R1513">+MMULT(H1414:R1424,H1388:R1398)</f>
        <v>0.5</v>
      </c>
      <c r="I1503" s="390">
        <v>0</v>
      </c>
      <c r="J1503" s="390">
        <v>0</v>
      </c>
      <c r="K1503" s="390">
        <v>0</v>
      </c>
      <c r="L1503" s="390">
        <v>0</v>
      </c>
      <c r="M1503" s="390">
        <v>0</v>
      </c>
      <c r="N1503" s="390">
        <v>0</v>
      </c>
      <c r="O1503" s="390">
        <v>0</v>
      </c>
      <c r="P1503" s="390">
        <v>0</v>
      </c>
      <c r="Q1503" s="390">
        <v>0</v>
      </c>
      <c r="R1503" s="391">
        <v>0</v>
      </c>
      <c r="S1503" s="346"/>
    </row>
    <row r="1504" spans="7:19" ht="15.75" x14ac:dyDescent="0.3">
      <c r="G1504" s="447" t="s">
        <v>247</v>
      </c>
      <c r="H1504" s="396">
        <v>0</v>
      </c>
      <c r="I1504" s="161">
        <v>0.5</v>
      </c>
      <c r="J1504" s="159">
        <v>0</v>
      </c>
      <c r="K1504" s="159">
        <v>0</v>
      </c>
      <c r="L1504" s="159">
        <v>0</v>
      </c>
      <c r="M1504" s="159">
        <v>0</v>
      </c>
      <c r="N1504" s="159">
        <v>0</v>
      </c>
      <c r="O1504" s="159">
        <v>0</v>
      </c>
      <c r="P1504" s="159">
        <v>0</v>
      </c>
      <c r="Q1504" s="159">
        <v>0</v>
      </c>
      <c r="R1504" s="383">
        <v>0</v>
      </c>
      <c r="S1504" s="346"/>
    </row>
    <row r="1505" spans="7:19" x14ac:dyDescent="0.25">
      <c r="G1505" s="347"/>
      <c r="H1505" s="396">
        <v>0</v>
      </c>
      <c r="I1505" s="159">
        <v>0</v>
      </c>
      <c r="J1505" s="161">
        <v>0.5</v>
      </c>
      <c r="K1505" s="159">
        <v>0</v>
      </c>
      <c r="L1505" s="159">
        <v>0</v>
      </c>
      <c r="M1505" s="159">
        <v>0</v>
      </c>
      <c r="N1505" s="159">
        <v>0</v>
      </c>
      <c r="O1505" s="159">
        <v>0</v>
      </c>
      <c r="P1505" s="159">
        <v>0</v>
      </c>
      <c r="Q1505" s="159">
        <v>0</v>
      </c>
      <c r="R1505" s="383">
        <v>0</v>
      </c>
      <c r="S1505" s="346"/>
    </row>
    <row r="1506" spans="7:19" x14ac:dyDescent="0.25">
      <c r="G1506" s="347"/>
      <c r="H1506" s="396">
        <v>0</v>
      </c>
      <c r="I1506" s="159">
        <v>0</v>
      </c>
      <c r="J1506" s="159">
        <v>0</v>
      </c>
      <c r="K1506" s="161">
        <v>0.5</v>
      </c>
      <c r="L1506" s="159">
        <v>0</v>
      </c>
      <c r="M1506" s="159">
        <v>0</v>
      </c>
      <c r="N1506" s="159">
        <v>0</v>
      </c>
      <c r="O1506" s="159">
        <v>0</v>
      </c>
      <c r="P1506" s="159">
        <v>0</v>
      </c>
      <c r="Q1506" s="159">
        <v>0</v>
      </c>
      <c r="R1506" s="383">
        <v>0</v>
      </c>
      <c r="S1506" s="346"/>
    </row>
    <row r="1507" spans="7:19" x14ac:dyDescent="0.25">
      <c r="G1507" s="347"/>
      <c r="H1507" s="396">
        <v>0</v>
      </c>
      <c r="I1507" s="159">
        <v>0</v>
      </c>
      <c r="J1507" s="159">
        <v>0</v>
      </c>
      <c r="K1507" s="159">
        <v>0</v>
      </c>
      <c r="L1507" s="161">
        <v>0.5</v>
      </c>
      <c r="M1507" s="159">
        <v>0</v>
      </c>
      <c r="N1507" s="159">
        <v>0</v>
      </c>
      <c r="O1507" s="159">
        <v>0</v>
      </c>
      <c r="P1507" s="159">
        <v>0</v>
      </c>
      <c r="Q1507" s="159">
        <v>0</v>
      </c>
      <c r="R1507" s="383">
        <v>0</v>
      </c>
      <c r="S1507" s="346"/>
    </row>
    <row r="1508" spans="7:19" x14ac:dyDescent="0.25">
      <c r="G1508" s="350"/>
      <c r="H1508" s="396">
        <v>0</v>
      </c>
      <c r="I1508" s="159">
        <v>0</v>
      </c>
      <c r="J1508" s="159">
        <v>0</v>
      </c>
      <c r="K1508" s="159">
        <v>0</v>
      </c>
      <c r="L1508" s="159">
        <v>0</v>
      </c>
      <c r="M1508" s="161">
        <v>0.5</v>
      </c>
      <c r="N1508" s="159">
        <v>0</v>
      </c>
      <c r="O1508" s="159">
        <v>0</v>
      </c>
      <c r="P1508" s="159">
        <v>0</v>
      </c>
      <c r="Q1508" s="159">
        <v>0</v>
      </c>
      <c r="R1508" s="383">
        <v>0</v>
      </c>
      <c r="S1508" s="346"/>
    </row>
    <row r="1509" spans="7:19" x14ac:dyDescent="0.25">
      <c r="G1509" s="350"/>
      <c r="H1509" s="396">
        <v>0</v>
      </c>
      <c r="I1509" s="159">
        <v>0</v>
      </c>
      <c r="J1509" s="159">
        <v>0</v>
      </c>
      <c r="K1509" s="159">
        <v>0</v>
      </c>
      <c r="L1509" s="159">
        <v>0</v>
      </c>
      <c r="M1509" s="159">
        <v>0</v>
      </c>
      <c r="N1509" s="161">
        <v>0.5</v>
      </c>
      <c r="O1509" s="159">
        <v>0</v>
      </c>
      <c r="P1509" s="159">
        <v>0</v>
      </c>
      <c r="Q1509" s="159">
        <v>0</v>
      </c>
      <c r="R1509" s="383">
        <v>0</v>
      </c>
      <c r="S1509" s="346"/>
    </row>
    <row r="1510" spans="7:19" x14ac:dyDescent="0.25">
      <c r="G1510" s="347"/>
      <c r="H1510" s="396">
        <v>0</v>
      </c>
      <c r="I1510" s="159">
        <v>0</v>
      </c>
      <c r="J1510" s="159">
        <v>0</v>
      </c>
      <c r="K1510" s="159">
        <v>0</v>
      </c>
      <c r="L1510" s="159">
        <v>0</v>
      </c>
      <c r="M1510" s="159">
        <v>0</v>
      </c>
      <c r="N1510" s="159">
        <v>0</v>
      </c>
      <c r="O1510" s="161">
        <v>0.5</v>
      </c>
      <c r="P1510" s="159">
        <v>0</v>
      </c>
      <c r="Q1510" s="159">
        <v>0</v>
      </c>
      <c r="R1510" s="383">
        <v>0</v>
      </c>
      <c r="S1510" s="346"/>
    </row>
    <row r="1511" spans="7:19" x14ac:dyDescent="0.25">
      <c r="G1511" s="347"/>
      <c r="H1511" s="396">
        <v>0</v>
      </c>
      <c r="I1511" s="159">
        <v>0</v>
      </c>
      <c r="J1511" s="159">
        <v>0</v>
      </c>
      <c r="K1511" s="159">
        <v>0</v>
      </c>
      <c r="L1511" s="159">
        <v>0</v>
      </c>
      <c r="M1511" s="159">
        <v>0</v>
      </c>
      <c r="N1511" s="159">
        <v>0</v>
      </c>
      <c r="O1511" s="159">
        <v>0</v>
      </c>
      <c r="P1511" s="161">
        <v>0.5</v>
      </c>
      <c r="Q1511" s="159">
        <v>0</v>
      </c>
      <c r="R1511" s="383">
        <v>0</v>
      </c>
      <c r="S1511" s="346"/>
    </row>
    <row r="1512" spans="7:19" x14ac:dyDescent="0.25">
      <c r="G1512" s="347"/>
      <c r="H1512" s="396">
        <v>0</v>
      </c>
      <c r="I1512" s="159">
        <v>0</v>
      </c>
      <c r="J1512" s="159">
        <v>0</v>
      </c>
      <c r="K1512" s="159">
        <v>0</v>
      </c>
      <c r="L1512" s="159">
        <v>0</v>
      </c>
      <c r="M1512" s="159">
        <v>0</v>
      </c>
      <c r="N1512" s="159">
        <v>0</v>
      </c>
      <c r="O1512" s="159">
        <v>0</v>
      </c>
      <c r="P1512" s="159">
        <v>0</v>
      </c>
      <c r="Q1512" s="161">
        <v>0.5</v>
      </c>
      <c r="R1512" s="383">
        <v>0</v>
      </c>
      <c r="S1512" s="346"/>
    </row>
    <row r="1513" spans="7:19" x14ac:dyDescent="0.25">
      <c r="G1513" s="347"/>
      <c r="H1513" s="397">
        <v>0</v>
      </c>
      <c r="I1513" s="398">
        <v>0</v>
      </c>
      <c r="J1513" s="398">
        <v>0</v>
      </c>
      <c r="K1513" s="398">
        <v>0</v>
      </c>
      <c r="L1513" s="398">
        <v>0</v>
      </c>
      <c r="M1513" s="398">
        <v>0</v>
      </c>
      <c r="N1513" s="398">
        <v>0</v>
      </c>
      <c r="O1513" s="398">
        <v>0</v>
      </c>
      <c r="P1513" s="398">
        <v>0</v>
      </c>
      <c r="Q1513" s="398">
        <v>0</v>
      </c>
      <c r="R1513" s="412">
        <v>0.49999999999999994</v>
      </c>
      <c r="S1513" s="346"/>
    </row>
    <row r="1514" spans="7:19" x14ac:dyDescent="0.25">
      <c r="G1514" s="347"/>
      <c r="H1514" s="158"/>
      <c r="I1514" s="158"/>
      <c r="J1514" s="158"/>
      <c r="K1514" s="158"/>
      <c r="L1514" s="158"/>
      <c r="M1514" s="158"/>
      <c r="N1514" s="158"/>
      <c r="O1514" s="158"/>
      <c r="P1514" s="158"/>
      <c r="Q1514" s="158"/>
      <c r="R1514" s="158"/>
      <c r="S1514" s="346"/>
    </row>
    <row r="1515" spans="7:19" x14ac:dyDescent="0.25">
      <c r="G1515" s="347"/>
      <c r="H1515" s="158"/>
      <c r="I1515" s="158"/>
      <c r="J1515" s="158"/>
      <c r="K1515" s="158"/>
      <c r="L1515" s="158"/>
      <c r="M1515" s="158"/>
      <c r="N1515" s="158"/>
      <c r="O1515" s="158"/>
      <c r="P1515" s="158"/>
      <c r="Q1515" s="158"/>
      <c r="R1515" s="158"/>
      <c r="S1515" s="346"/>
    </row>
    <row r="1516" spans="7:19" x14ac:dyDescent="0.25">
      <c r="G1516" s="347"/>
      <c r="H1516" s="411">
        <f t="array" ref="H1516:R1526">H1375:R1385-H1503:R1513</f>
        <v>0.5</v>
      </c>
      <c r="I1516" s="390">
        <v>0</v>
      </c>
      <c r="J1516" s="390">
        <v>0</v>
      </c>
      <c r="K1516" s="390">
        <v>0</v>
      </c>
      <c r="L1516" s="390">
        <v>0</v>
      </c>
      <c r="M1516" s="390">
        <v>0</v>
      </c>
      <c r="N1516" s="390">
        <v>0</v>
      </c>
      <c r="O1516" s="390">
        <v>0</v>
      </c>
      <c r="P1516" s="390">
        <v>0</v>
      </c>
      <c r="Q1516" s="390">
        <v>0</v>
      </c>
      <c r="R1516" s="391">
        <v>0</v>
      </c>
      <c r="S1516" s="346"/>
    </row>
    <row r="1517" spans="7:19" ht="15.75" x14ac:dyDescent="0.3">
      <c r="G1517" s="447" t="s">
        <v>248</v>
      </c>
      <c r="H1517" s="396">
        <v>0</v>
      </c>
      <c r="I1517" s="161">
        <v>0.5</v>
      </c>
      <c r="J1517" s="159">
        <v>0</v>
      </c>
      <c r="K1517" s="159">
        <v>0</v>
      </c>
      <c r="L1517" s="159">
        <v>0</v>
      </c>
      <c r="M1517" s="159">
        <v>0</v>
      </c>
      <c r="N1517" s="159">
        <v>0</v>
      </c>
      <c r="O1517" s="159">
        <v>0</v>
      </c>
      <c r="P1517" s="159">
        <v>0</v>
      </c>
      <c r="Q1517" s="159">
        <v>0</v>
      </c>
      <c r="R1517" s="383">
        <v>0</v>
      </c>
      <c r="S1517" s="346"/>
    </row>
    <row r="1518" spans="7:19" x14ac:dyDescent="0.25">
      <c r="G1518" s="347"/>
      <c r="H1518" s="396">
        <v>0</v>
      </c>
      <c r="I1518" s="159">
        <v>0</v>
      </c>
      <c r="J1518" s="161">
        <v>0.5</v>
      </c>
      <c r="K1518" s="159">
        <v>0</v>
      </c>
      <c r="L1518" s="159">
        <v>0</v>
      </c>
      <c r="M1518" s="159">
        <v>0</v>
      </c>
      <c r="N1518" s="159">
        <v>0</v>
      </c>
      <c r="O1518" s="159">
        <v>0</v>
      </c>
      <c r="P1518" s="159">
        <v>0</v>
      </c>
      <c r="Q1518" s="159">
        <v>0</v>
      </c>
      <c r="R1518" s="383">
        <v>0</v>
      </c>
      <c r="S1518" s="346"/>
    </row>
    <row r="1519" spans="7:19" x14ac:dyDescent="0.25">
      <c r="G1519" s="347"/>
      <c r="H1519" s="396">
        <v>0</v>
      </c>
      <c r="I1519" s="159">
        <v>0</v>
      </c>
      <c r="J1519" s="159">
        <v>0</v>
      </c>
      <c r="K1519" s="161">
        <v>0.5</v>
      </c>
      <c r="L1519" s="159">
        <v>0</v>
      </c>
      <c r="M1519" s="159">
        <v>0</v>
      </c>
      <c r="N1519" s="159">
        <v>0</v>
      </c>
      <c r="O1519" s="159">
        <v>0</v>
      </c>
      <c r="P1519" s="159">
        <v>0</v>
      </c>
      <c r="Q1519" s="159">
        <v>0</v>
      </c>
      <c r="R1519" s="383">
        <v>0</v>
      </c>
      <c r="S1519" s="346"/>
    </row>
    <row r="1520" spans="7:19" x14ac:dyDescent="0.25">
      <c r="G1520" s="347"/>
      <c r="H1520" s="396">
        <v>0</v>
      </c>
      <c r="I1520" s="159">
        <v>0</v>
      </c>
      <c r="J1520" s="159">
        <v>0</v>
      </c>
      <c r="K1520" s="159">
        <v>0</v>
      </c>
      <c r="L1520" s="161">
        <v>0.5</v>
      </c>
      <c r="M1520" s="159">
        <v>0</v>
      </c>
      <c r="N1520" s="159">
        <v>0</v>
      </c>
      <c r="O1520" s="159">
        <v>0</v>
      </c>
      <c r="P1520" s="159">
        <v>0</v>
      </c>
      <c r="Q1520" s="159">
        <v>0</v>
      </c>
      <c r="R1520" s="383">
        <v>0</v>
      </c>
      <c r="S1520" s="346"/>
    </row>
    <row r="1521" spans="7:19" x14ac:dyDescent="0.25">
      <c r="G1521" s="347"/>
      <c r="H1521" s="396">
        <v>0</v>
      </c>
      <c r="I1521" s="159">
        <v>0</v>
      </c>
      <c r="J1521" s="159">
        <v>0</v>
      </c>
      <c r="K1521" s="159">
        <v>0</v>
      </c>
      <c r="L1521" s="159">
        <v>0</v>
      </c>
      <c r="M1521" s="161">
        <v>0.5</v>
      </c>
      <c r="N1521" s="159">
        <v>0</v>
      </c>
      <c r="O1521" s="159">
        <v>0</v>
      </c>
      <c r="P1521" s="159">
        <v>0</v>
      </c>
      <c r="Q1521" s="159">
        <v>0</v>
      </c>
      <c r="R1521" s="383">
        <v>0</v>
      </c>
      <c r="S1521" s="346"/>
    </row>
    <row r="1522" spans="7:19" x14ac:dyDescent="0.25">
      <c r="G1522" s="347"/>
      <c r="H1522" s="396">
        <v>0</v>
      </c>
      <c r="I1522" s="159">
        <v>0</v>
      </c>
      <c r="J1522" s="159">
        <v>0</v>
      </c>
      <c r="K1522" s="159">
        <v>0</v>
      </c>
      <c r="L1522" s="159">
        <v>0</v>
      </c>
      <c r="M1522" s="159">
        <v>0</v>
      </c>
      <c r="N1522" s="161">
        <v>0.5</v>
      </c>
      <c r="O1522" s="159">
        <v>0</v>
      </c>
      <c r="P1522" s="159">
        <v>0</v>
      </c>
      <c r="Q1522" s="159">
        <v>0</v>
      </c>
      <c r="R1522" s="383">
        <v>0</v>
      </c>
      <c r="S1522" s="346"/>
    </row>
    <row r="1523" spans="7:19" x14ac:dyDescent="0.25">
      <c r="G1523" s="347"/>
      <c r="H1523" s="396">
        <v>0</v>
      </c>
      <c r="I1523" s="159">
        <v>0</v>
      </c>
      <c r="J1523" s="159">
        <v>0</v>
      </c>
      <c r="K1523" s="159">
        <v>0</v>
      </c>
      <c r="L1523" s="159">
        <v>0</v>
      </c>
      <c r="M1523" s="159">
        <v>0</v>
      </c>
      <c r="N1523" s="159">
        <v>0</v>
      </c>
      <c r="O1523" s="161">
        <v>0.5</v>
      </c>
      <c r="P1523" s="159">
        <v>0</v>
      </c>
      <c r="Q1523" s="159">
        <v>0</v>
      </c>
      <c r="R1523" s="383">
        <v>0</v>
      </c>
      <c r="S1523" s="346"/>
    </row>
    <row r="1524" spans="7:19" x14ac:dyDescent="0.25">
      <c r="G1524" s="347"/>
      <c r="H1524" s="396">
        <v>0</v>
      </c>
      <c r="I1524" s="159">
        <v>0</v>
      </c>
      <c r="J1524" s="159">
        <v>0</v>
      </c>
      <c r="K1524" s="159">
        <v>0</v>
      </c>
      <c r="L1524" s="159">
        <v>0</v>
      </c>
      <c r="M1524" s="159">
        <v>0</v>
      </c>
      <c r="N1524" s="159">
        <v>0</v>
      </c>
      <c r="O1524" s="159">
        <v>0</v>
      </c>
      <c r="P1524" s="161">
        <v>0.5</v>
      </c>
      <c r="Q1524" s="159">
        <v>0</v>
      </c>
      <c r="R1524" s="383">
        <v>0</v>
      </c>
      <c r="S1524" s="346"/>
    </row>
    <row r="1525" spans="7:19" x14ac:dyDescent="0.25">
      <c r="G1525" s="347"/>
      <c r="H1525" s="396">
        <v>0</v>
      </c>
      <c r="I1525" s="159">
        <v>0</v>
      </c>
      <c r="J1525" s="159">
        <v>0</v>
      </c>
      <c r="K1525" s="159">
        <v>0</v>
      </c>
      <c r="L1525" s="159">
        <v>0</v>
      </c>
      <c r="M1525" s="159">
        <v>0</v>
      </c>
      <c r="N1525" s="159">
        <v>0</v>
      </c>
      <c r="O1525" s="159">
        <v>0</v>
      </c>
      <c r="P1525" s="159">
        <v>0</v>
      </c>
      <c r="Q1525" s="161">
        <v>0.5</v>
      </c>
      <c r="R1525" s="383">
        <v>0</v>
      </c>
      <c r="S1525" s="346"/>
    </row>
    <row r="1526" spans="7:19" x14ac:dyDescent="0.25">
      <c r="G1526" s="347"/>
      <c r="H1526" s="397">
        <v>0</v>
      </c>
      <c r="I1526" s="398">
        <v>0</v>
      </c>
      <c r="J1526" s="398">
        <v>0</v>
      </c>
      <c r="K1526" s="398">
        <v>0</v>
      </c>
      <c r="L1526" s="398">
        <v>0</v>
      </c>
      <c r="M1526" s="398">
        <v>0</v>
      </c>
      <c r="N1526" s="398">
        <v>0</v>
      </c>
      <c r="O1526" s="398">
        <v>0</v>
      </c>
      <c r="P1526" s="398">
        <v>0</v>
      </c>
      <c r="Q1526" s="398">
        <v>0</v>
      </c>
      <c r="R1526" s="412">
        <v>0.5</v>
      </c>
      <c r="S1526" s="346"/>
    </row>
    <row r="1527" spans="7:19" x14ac:dyDescent="0.25">
      <c r="G1527" s="347"/>
      <c r="H1527" s="158"/>
      <c r="I1527" s="158"/>
      <c r="J1527" s="158"/>
      <c r="K1527" s="158"/>
      <c r="L1527" s="158"/>
      <c r="M1527" s="158"/>
      <c r="N1527" s="158"/>
      <c r="O1527" s="158"/>
      <c r="P1527" s="158"/>
      <c r="Q1527" s="158"/>
      <c r="R1527" s="158"/>
      <c r="S1527" s="346"/>
    </row>
    <row r="1528" spans="7:19" x14ac:dyDescent="0.25">
      <c r="G1528" s="347"/>
      <c r="H1528" s="158"/>
      <c r="I1528" s="158"/>
      <c r="J1528" s="158"/>
      <c r="K1528" s="158"/>
      <c r="L1528" s="158"/>
      <c r="M1528" s="158"/>
      <c r="N1528" s="158"/>
      <c r="O1528" s="158"/>
      <c r="P1528" s="158"/>
      <c r="Q1528" s="158"/>
      <c r="R1528" s="158"/>
      <c r="S1528" s="346"/>
    </row>
    <row r="1529" spans="7:19" x14ac:dyDescent="0.25">
      <c r="G1529" s="347"/>
      <c r="H1529" s="404">
        <f t="array" ref="H1529:H1539">+MMULT(H1516:R1526,N1349:N1359)</f>
        <v>5.056604076447745E-3</v>
      </c>
      <c r="I1529" s="158"/>
      <c r="J1529" s="158"/>
      <c r="K1529" s="404">
        <f t="array" ref="K1529:K1539">+MMULT(H1349:H1359,Q1350)</f>
        <v>-339.29610096713299</v>
      </c>
      <c r="L1529" s="158"/>
      <c r="M1529" s="158"/>
      <c r="N1529" s="419">
        <f t="array" ref="N1529:N1539">+MMULT(H1325:O1335,K1493:K1500)</f>
        <v>336.43792810844326</v>
      </c>
      <c r="O1529" s="158"/>
      <c r="P1529" s="158"/>
      <c r="Q1529" s="158"/>
      <c r="R1529" s="158"/>
      <c r="S1529" s="346"/>
    </row>
    <row r="1530" spans="7:19" ht="15.75" x14ac:dyDescent="0.3">
      <c r="G1530" s="447" t="s">
        <v>249</v>
      </c>
      <c r="H1530" s="405">
        <v>3.5701521311134474E-3</v>
      </c>
      <c r="I1530" s="158"/>
      <c r="J1530" s="449" t="s">
        <v>239</v>
      </c>
      <c r="K1530" s="405">
        <v>0</v>
      </c>
      <c r="L1530" s="158"/>
      <c r="M1530" s="449" t="s">
        <v>250</v>
      </c>
      <c r="N1530" s="420">
        <v>-1.1828565432239202</v>
      </c>
      <c r="O1530" s="158"/>
      <c r="P1530" s="158"/>
      <c r="Q1530" s="158"/>
      <c r="R1530" s="158"/>
      <c r="S1530" s="346"/>
    </row>
    <row r="1531" spans="7:19" x14ac:dyDescent="0.25">
      <c r="G1531" s="347"/>
      <c r="H1531" s="405">
        <v>1.4679905572821958E-3</v>
      </c>
      <c r="I1531" s="158"/>
      <c r="J1531" s="158"/>
      <c r="K1531" s="405">
        <v>0</v>
      </c>
      <c r="L1531" s="158"/>
      <c r="M1531" s="158"/>
      <c r="N1531" s="420">
        <v>-0.23807622787160199</v>
      </c>
      <c r="O1531" s="158"/>
      <c r="P1531" s="158"/>
      <c r="Q1531" s="158"/>
      <c r="R1531" s="158"/>
      <c r="S1531" s="346"/>
    </row>
    <row r="1532" spans="7:19" x14ac:dyDescent="0.25">
      <c r="G1532" s="347"/>
      <c r="H1532" s="405">
        <v>5.1708827136587917E-4</v>
      </c>
      <c r="I1532" s="158"/>
      <c r="J1532" s="158"/>
      <c r="K1532" s="405">
        <v>0</v>
      </c>
      <c r="L1532" s="158"/>
      <c r="M1532" s="158"/>
      <c r="N1532" s="420">
        <v>-0.39036847031360367</v>
      </c>
      <c r="O1532" s="158"/>
      <c r="P1532" s="158"/>
      <c r="Q1532" s="158"/>
      <c r="R1532" s="158"/>
      <c r="S1532" s="346"/>
    </row>
    <row r="1533" spans="7:19" x14ac:dyDescent="0.25">
      <c r="G1533" s="347"/>
      <c r="H1533" s="405">
        <v>4.5741076269051784E-4</v>
      </c>
      <c r="I1533" s="158"/>
      <c r="J1533" s="158"/>
      <c r="K1533" s="405">
        <v>0</v>
      </c>
      <c r="L1533" s="158"/>
      <c r="M1533" s="158"/>
      <c r="N1533" s="420">
        <v>0.61046616998368108</v>
      </c>
      <c r="O1533" s="158"/>
      <c r="P1533" s="158"/>
      <c r="Q1533" s="158"/>
      <c r="R1533" s="158"/>
      <c r="S1533" s="346"/>
    </row>
    <row r="1534" spans="7:19" x14ac:dyDescent="0.25">
      <c r="G1534" s="347"/>
      <c r="H1534" s="405">
        <v>2.8833677306218234E-4</v>
      </c>
      <c r="I1534" s="158"/>
      <c r="J1534" s="158"/>
      <c r="K1534" s="405">
        <v>0</v>
      </c>
      <c r="L1534" s="158"/>
      <c r="M1534" s="158"/>
      <c r="N1534" s="420">
        <v>-0.24119770717959454</v>
      </c>
      <c r="O1534" s="158"/>
      <c r="P1534" s="158"/>
      <c r="Q1534" s="158"/>
      <c r="R1534" s="158"/>
      <c r="S1534" s="346"/>
    </row>
    <row r="1535" spans="7:19" x14ac:dyDescent="0.25">
      <c r="G1535" s="347"/>
      <c r="H1535" s="405">
        <v>1.0430781450404967E-4</v>
      </c>
      <c r="I1535" s="158"/>
      <c r="J1535" s="158"/>
      <c r="K1535" s="405">
        <v>0</v>
      </c>
      <c r="L1535" s="158"/>
      <c r="M1535" s="158"/>
      <c r="N1535" s="420">
        <v>5.2185223906974443E-2</v>
      </c>
      <c r="O1535" s="158"/>
      <c r="P1535" s="158"/>
      <c r="Q1535" s="158"/>
      <c r="R1535" s="158"/>
      <c r="S1535" s="346"/>
    </row>
    <row r="1536" spans="7:19" x14ac:dyDescent="0.25">
      <c r="G1536" s="347"/>
      <c r="H1536" s="405">
        <v>4.8577588777258237E-4</v>
      </c>
      <c r="I1536" s="158"/>
      <c r="J1536" s="158"/>
      <c r="K1536" s="405">
        <v>0</v>
      </c>
      <c r="L1536" s="158"/>
      <c r="M1536" s="158"/>
      <c r="N1536" s="420">
        <v>0.76516300890045841</v>
      </c>
      <c r="O1536" s="158"/>
      <c r="P1536" s="158"/>
      <c r="Q1536" s="158"/>
      <c r="R1536" s="158"/>
      <c r="S1536" s="346"/>
    </row>
    <row r="1537" spans="7:19" x14ac:dyDescent="0.25">
      <c r="G1537" s="347"/>
      <c r="H1537" s="405">
        <v>2.3843304393156246E-4</v>
      </c>
      <c r="I1537" s="158"/>
      <c r="J1537" s="158"/>
      <c r="K1537" s="405">
        <v>0</v>
      </c>
      <c r="L1537" s="158"/>
      <c r="M1537" s="158"/>
      <c r="N1537" s="420">
        <v>-1.7978528201524568E-2</v>
      </c>
      <c r="O1537" s="158"/>
      <c r="P1537" s="158"/>
      <c r="Q1537" s="158"/>
      <c r="R1537" s="158"/>
      <c r="S1537" s="346"/>
    </row>
    <row r="1538" spans="7:19" x14ac:dyDescent="0.25">
      <c r="G1538" s="347"/>
      <c r="H1538" s="405">
        <v>2.765125795604873E-3</v>
      </c>
      <c r="I1538" s="158"/>
      <c r="J1538" s="158"/>
      <c r="K1538" s="405">
        <v>0</v>
      </c>
      <c r="L1538" s="158"/>
      <c r="M1538" s="158"/>
      <c r="N1538" s="420">
        <v>-0.57615052562783831</v>
      </c>
      <c r="O1538" s="158"/>
      <c r="P1538" s="158"/>
      <c r="Q1538" s="158"/>
      <c r="R1538" s="158"/>
      <c r="S1538" s="346"/>
    </row>
    <row r="1539" spans="7:19" x14ac:dyDescent="0.25">
      <c r="G1539" s="347"/>
      <c r="H1539" s="24">
        <v>5.1041660863870748E-3</v>
      </c>
      <c r="I1539" s="158"/>
      <c r="J1539" s="158"/>
      <c r="K1539" s="24">
        <v>-339.29610096713299</v>
      </c>
      <c r="L1539" s="158"/>
      <c r="M1539" s="158"/>
      <c r="N1539" s="75">
        <v>335.81324356264565</v>
      </c>
      <c r="O1539" s="158"/>
      <c r="P1539" s="158"/>
      <c r="Q1539" s="158"/>
      <c r="R1539" s="158"/>
      <c r="S1539" s="346"/>
    </row>
    <row r="1540" spans="7:19" x14ac:dyDescent="0.25">
      <c r="G1540" s="347"/>
      <c r="H1540" s="158"/>
      <c r="I1540" s="158"/>
      <c r="J1540" s="158"/>
      <c r="K1540" s="158"/>
      <c r="L1540" s="158"/>
      <c r="M1540" s="158"/>
      <c r="N1540" s="158"/>
      <c r="O1540" s="158"/>
      <c r="P1540" s="158"/>
      <c r="Q1540" s="158"/>
      <c r="R1540" s="158"/>
      <c r="S1540" s="346"/>
    </row>
    <row r="1541" spans="7:19" x14ac:dyDescent="0.25">
      <c r="G1541" s="347"/>
      <c r="H1541" s="158"/>
      <c r="I1541" s="158"/>
      <c r="J1541" s="158"/>
      <c r="K1541" s="158"/>
      <c r="L1541" s="158"/>
      <c r="M1541" s="158"/>
      <c r="N1541" s="158"/>
      <c r="O1541" s="158"/>
      <c r="P1541" s="158"/>
      <c r="Q1541" s="158"/>
      <c r="R1541" s="158"/>
      <c r="S1541" s="346"/>
    </row>
    <row r="1542" spans="7:19" x14ac:dyDescent="0.25">
      <c r="G1542" s="347"/>
      <c r="H1542" s="419">
        <f t="array" ref="H1542:H1552">N1529:N1539+K1529:K1539</f>
        <v>-2.858172858689727</v>
      </c>
      <c r="I1542" s="158"/>
      <c r="J1542" s="158"/>
      <c r="K1542" s="158"/>
      <c r="L1542" s="158"/>
      <c r="M1542" s="158"/>
      <c r="N1542" s="158"/>
      <c r="O1542" s="158"/>
      <c r="P1542" s="158"/>
      <c r="Q1542" s="158"/>
      <c r="R1542" s="158"/>
      <c r="S1542" s="346"/>
    </row>
    <row r="1543" spans="7:19" ht="15.75" x14ac:dyDescent="0.3">
      <c r="G1543" s="447" t="s">
        <v>251</v>
      </c>
      <c r="H1543" s="420">
        <v>-1.1828565432239202</v>
      </c>
      <c r="I1543" s="158"/>
      <c r="J1543" s="158"/>
      <c r="K1543" s="158"/>
      <c r="L1543" s="158"/>
      <c r="M1543" s="158"/>
      <c r="N1543" s="158"/>
      <c r="O1543" s="158"/>
      <c r="P1543" s="158"/>
      <c r="Q1543" s="158"/>
      <c r="R1543" s="158"/>
      <c r="S1543" s="346"/>
    </row>
    <row r="1544" spans="7:19" x14ac:dyDescent="0.25">
      <c r="G1544" s="347"/>
      <c r="H1544" s="420">
        <v>-0.23807622787160199</v>
      </c>
      <c r="I1544" s="158"/>
      <c r="J1544" s="158"/>
      <c r="K1544" s="158"/>
      <c r="L1544" s="158"/>
      <c r="M1544" s="158"/>
      <c r="N1544" s="158"/>
      <c r="O1544" s="158"/>
      <c r="P1544" s="158"/>
      <c r="Q1544" s="158"/>
      <c r="R1544" s="158"/>
      <c r="S1544" s="346"/>
    </row>
    <row r="1545" spans="7:19" x14ac:dyDescent="0.25">
      <c r="G1545" s="347"/>
      <c r="H1545" s="420">
        <v>-0.39036847031360367</v>
      </c>
      <c r="I1545" s="158"/>
      <c r="J1545" s="158"/>
      <c r="K1545" s="158"/>
      <c r="L1545" s="158"/>
      <c r="M1545" s="158"/>
      <c r="N1545" s="158"/>
      <c r="O1545" s="158"/>
      <c r="P1545" s="158"/>
      <c r="Q1545" s="158"/>
      <c r="R1545" s="158"/>
      <c r="S1545" s="346"/>
    </row>
    <row r="1546" spans="7:19" x14ac:dyDescent="0.25">
      <c r="G1546" s="347"/>
      <c r="H1546" s="420">
        <v>0.61046616998368108</v>
      </c>
      <c r="I1546" s="158"/>
      <c r="J1546" s="158"/>
      <c r="K1546" s="158"/>
      <c r="L1546" s="158"/>
      <c r="M1546" s="158"/>
      <c r="N1546" s="158"/>
      <c r="O1546" s="158"/>
      <c r="P1546" s="158"/>
      <c r="Q1546" s="158"/>
      <c r="R1546" s="158"/>
      <c r="S1546" s="346"/>
    </row>
    <row r="1547" spans="7:19" x14ac:dyDescent="0.25">
      <c r="G1547" s="347"/>
      <c r="H1547" s="420">
        <v>-0.24119770717959454</v>
      </c>
      <c r="I1547" s="158"/>
      <c r="J1547" s="158"/>
      <c r="K1547" s="158"/>
      <c r="L1547" s="158"/>
      <c r="M1547" s="158"/>
      <c r="N1547" s="158"/>
      <c r="O1547" s="158"/>
      <c r="P1547" s="158"/>
      <c r="Q1547" s="158"/>
      <c r="R1547" s="158"/>
      <c r="S1547" s="346"/>
    </row>
    <row r="1548" spans="7:19" x14ac:dyDescent="0.25">
      <c r="G1548" s="347"/>
      <c r="H1548" s="420">
        <v>5.2185223906974443E-2</v>
      </c>
      <c r="I1548" s="158"/>
      <c r="J1548" s="158"/>
      <c r="K1548" s="158"/>
      <c r="L1548" s="158"/>
      <c r="M1548" s="158"/>
      <c r="N1548" s="158"/>
      <c r="O1548" s="158"/>
      <c r="P1548" s="158"/>
      <c r="Q1548" s="158"/>
      <c r="R1548" s="158"/>
      <c r="S1548" s="346"/>
    </row>
    <row r="1549" spans="7:19" x14ac:dyDescent="0.25">
      <c r="G1549" s="347"/>
      <c r="H1549" s="420">
        <v>0.76516300890045841</v>
      </c>
      <c r="I1549" s="158"/>
      <c r="J1549" s="158"/>
      <c r="K1549" s="158"/>
      <c r="L1549" s="158"/>
      <c r="M1549" s="158"/>
      <c r="N1549" s="158"/>
      <c r="O1549" s="158"/>
      <c r="P1549" s="158"/>
      <c r="Q1549" s="158"/>
      <c r="R1549" s="158"/>
      <c r="S1549" s="346"/>
    </row>
    <row r="1550" spans="7:19" x14ac:dyDescent="0.25">
      <c r="G1550" s="347"/>
      <c r="H1550" s="420">
        <v>-1.7978528201524568E-2</v>
      </c>
      <c r="I1550" s="158"/>
      <c r="J1550" s="158"/>
      <c r="K1550" s="158"/>
      <c r="L1550" s="158"/>
      <c r="M1550" s="158"/>
      <c r="N1550" s="158"/>
      <c r="O1550" s="158"/>
      <c r="P1550" s="158"/>
      <c r="Q1550" s="158"/>
      <c r="R1550" s="158"/>
      <c r="S1550" s="346"/>
    </row>
    <row r="1551" spans="7:19" x14ac:dyDescent="0.25">
      <c r="G1551" s="347"/>
      <c r="H1551" s="420">
        <v>-0.57615052562783831</v>
      </c>
      <c r="I1551" s="158"/>
      <c r="J1551" s="158"/>
      <c r="K1551" s="158"/>
      <c r="L1551" s="158"/>
      <c r="M1551" s="158"/>
      <c r="N1551" s="158"/>
      <c r="O1551" s="158"/>
      <c r="P1551" s="158"/>
      <c r="Q1551" s="158"/>
      <c r="R1551" s="158"/>
      <c r="S1551" s="346"/>
    </row>
    <row r="1552" spans="7:19" x14ac:dyDescent="0.25">
      <c r="G1552" s="347"/>
      <c r="H1552" s="75">
        <v>-3.4828574044873335</v>
      </c>
      <c r="I1552" s="158"/>
      <c r="J1552" s="158"/>
      <c r="K1552" s="158"/>
      <c r="L1552" s="158"/>
      <c r="M1552" s="158"/>
      <c r="N1552" s="158"/>
      <c r="O1552" s="158"/>
      <c r="P1552" s="158"/>
      <c r="Q1552" s="158"/>
      <c r="R1552" s="158"/>
      <c r="S1552" s="346"/>
    </row>
    <row r="1553" spans="7:19" x14ac:dyDescent="0.25">
      <c r="G1553" s="347"/>
      <c r="H1553" s="158"/>
      <c r="I1553" s="158"/>
      <c r="J1553" s="158"/>
      <c r="K1553" s="158"/>
      <c r="L1553" s="158"/>
      <c r="M1553" s="158"/>
      <c r="N1553" s="158"/>
      <c r="O1553" s="158"/>
      <c r="P1553" s="158"/>
      <c r="Q1553" s="158"/>
      <c r="R1553" s="158"/>
      <c r="S1553" s="346"/>
    </row>
    <row r="1554" spans="7:19" ht="15.75" thickBot="1" x14ac:dyDescent="0.3">
      <c r="G1554" s="347"/>
      <c r="H1554" s="158"/>
      <c r="I1554" s="158"/>
      <c r="J1554" s="158"/>
      <c r="K1554" s="158"/>
      <c r="L1554" s="158"/>
      <c r="M1554" s="158"/>
      <c r="N1554" s="158"/>
      <c r="O1554" s="158"/>
      <c r="P1554" s="158"/>
      <c r="Q1554" s="158"/>
      <c r="R1554" s="158"/>
      <c r="S1554" s="346"/>
    </row>
    <row r="1555" spans="7:19" x14ac:dyDescent="0.25">
      <c r="G1555" s="347"/>
      <c r="H1555" s="419">
        <f t="array" ref="H1555:H1565">+MMULT(H1414:R1424,H1542:H1552)</f>
        <v>-5.0553541503796538E-3</v>
      </c>
      <c r="I1555" s="158"/>
      <c r="J1555" s="158"/>
      <c r="K1555" s="504">
        <f t="array" ref="K1555:K1565">H1529:H1539-H1555:H1565</f>
        <v>1.0111958226827398E-2</v>
      </c>
      <c r="L1555" s="158"/>
      <c r="M1555" s="158"/>
      <c r="N1555" s="158"/>
      <c r="O1555" s="158"/>
      <c r="P1555" s="158"/>
      <c r="Q1555" s="158"/>
      <c r="R1555" s="158"/>
      <c r="S1555" s="346"/>
    </row>
    <row r="1556" spans="7:19" x14ac:dyDescent="0.25">
      <c r="G1556" s="347"/>
      <c r="H1556" s="420">
        <v>-3.5689022050452292E-3</v>
      </c>
      <c r="I1556" s="158"/>
      <c r="J1556" s="158"/>
      <c r="K1556" s="505">
        <v>7.1390543361586761E-3</v>
      </c>
      <c r="L1556" s="158"/>
      <c r="M1556" s="158"/>
      <c r="N1556" s="158"/>
      <c r="O1556" s="158"/>
      <c r="P1556" s="158"/>
      <c r="Q1556" s="158"/>
      <c r="R1556" s="158"/>
      <c r="S1556" s="346"/>
    </row>
    <row r="1557" spans="7:19" x14ac:dyDescent="0.25">
      <c r="G1557" s="347"/>
      <c r="H1557" s="420">
        <v>-1.4541542135615019E-3</v>
      </c>
      <c r="I1557" s="158"/>
      <c r="J1557" s="158"/>
      <c r="K1557" s="505">
        <v>2.9221447708436977E-3</v>
      </c>
      <c r="L1557" s="158"/>
      <c r="M1557" s="158"/>
      <c r="N1557" s="158"/>
      <c r="O1557" s="158"/>
      <c r="P1557" s="158"/>
      <c r="Q1557" s="158"/>
      <c r="R1557" s="158"/>
      <c r="S1557" s="346"/>
    </row>
    <row r="1558" spans="7:19" x14ac:dyDescent="0.25">
      <c r="G1558" s="347"/>
      <c r="H1558" s="420">
        <v>-5.0325192764574854E-4</v>
      </c>
      <c r="I1558" s="158"/>
      <c r="J1558" s="158"/>
      <c r="K1558" s="505">
        <v>1.0203401990116277E-3</v>
      </c>
      <c r="L1558" s="158"/>
      <c r="M1558" s="158"/>
      <c r="N1558" s="158"/>
      <c r="O1558" s="158"/>
      <c r="P1558" s="158"/>
      <c r="Q1558" s="158"/>
      <c r="R1558" s="158"/>
      <c r="S1558" s="346"/>
    </row>
    <row r="1559" spans="7:19" x14ac:dyDescent="0.25">
      <c r="G1559" s="347"/>
      <c r="H1559" s="420">
        <v>1.3860686317915714E-3</v>
      </c>
      <c r="I1559" s="158"/>
      <c r="J1559" s="158"/>
      <c r="K1559" s="505">
        <v>-9.2865786910105354E-4</v>
      </c>
      <c r="L1559" s="158"/>
      <c r="M1559" s="158"/>
      <c r="N1559" s="158"/>
      <c r="O1559" s="158"/>
      <c r="P1559" s="158"/>
      <c r="Q1559" s="158"/>
      <c r="R1559" s="158"/>
      <c r="S1559" s="346"/>
    </row>
    <row r="1560" spans="7:19" x14ac:dyDescent="0.25">
      <c r="G1560" s="347"/>
      <c r="H1560" s="420">
        <v>-2.830106478027195E-4</v>
      </c>
      <c r="I1560" s="158"/>
      <c r="J1560" s="158"/>
      <c r="K1560" s="505">
        <v>5.7134742086490178E-4</v>
      </c>
      <c r="L1560" s="158"/>
      <c r="M1560" s="158"/>
      <c r="N1560" s="158"/>
      <c r="O1560" s="158"/>
      <c r="P1560" s="158"/>
      <c r="Q1560" s="158"/>
      <c r="R1560" s="158"/>
      <c r="S1560" s="346"/>
    </row>
    <row r="1561" spans="7:19" x14ac:dyDescent="0.25">
      <c r="G1561" s="347"/>
      <c r="H1561" s="420">
        <v>3.1824956877175934E-4</v>
      </c>
      <c r="I1561" s="158"/>
      <c r="J1561" s="158"/>
      <c r="K1561" s="505">
        <v>-2.1394175426770967E-4</v>
      </c>
      <c r="L1561" s="158"/>
      <c r="M1561" s="158"/>
      <c r="N1561" s="158"/>
      <c r="O1561" s="158"/>
      <c r="P1561" s="158"/>
      <c r="Q1561" s="158"/>
      <c r="R1561" s="158"/>
      <c r="S1561" s="346"/>
    </row>
    <row r="1562" spans="7:19" x14ac:dyDescent="0.25">
      <c r="G1562" s="347"/>
      <c r="H1562" s="420">
        <v>1.4626537885776146E-3</v>
      </c>
      <c r="I1562" s="158"/>
      <c r="J1562" s="158"/>
      <c r="K1562" s="505">
        <v>-9.7687790080503226E-4</v>
      </c>
      <c r="L1562" s="158"/>
      <c r="M1562" s="158"/>
      <c r="N1562" s="158"/>
      <c r="O1562" s="158"/>
      <c r="P1562" s="158"/>
      <c r="Q1562" s="158"/>
      <c r="R1562" s="158"/>
      <c r="S1562" s="346"/>
    </row>
    <row r="1563" spans="7:19" x14ac:dyDescent="0.25">
      <c r="G1563" s="347"/>
      <c r="H1563" s="420">
        <v>-2.5101946158450581E-4</v>
      </c>
      <c r="I1563" s="158"/>
      <c r="J1563" s="158"/>
      <c r="K1563" s="505">
        <v>4.8945250551606827E-4</v>
      </c>
      <c r="L1563" s="158"/>
      <c r="M1563" s="158"/>
      <c r="N1563" s="158"/>
      <c r="O1563" s="158"/>
      <c r="P1563" s="158"/>
      <c r="Q1563" s="158"/>
      <c r="R1563" s="158"/>
      <c r="S1563" s="346"/>
    </row>
    <row r="1564" spans="7:19" x14ac:dyDescent="0.25">
      <c r="G1564" s="347"/>
      <c r="H1564" s="420">
        <v>-2.7610495964118962E-3</v>
      </c>
      <c r="I1564" s="158"/>
      <c r="J1564" s="158"/>
      <c r="K1564" s="505">
        <v>5.5261753920167692E-3</v>
      </c>
      <c r="L1564" s="158"/>
      <c r="M1564" s="158"/>
      <c r="N1564" s="158"/>
      <c r="O1564" s="158"/>
      <c r="P1564" s="158"/>
      <c r="Q1564" s="158"/>
      <c r="R1564" s="158"/>
      <c r="S1564" s="346"/>
    </row>
    <row r="1565" spans="7:19" ht="15.75" thickBot="1" x14ac:dyDescent="0.3">
      <c r="G1565" s="355"/>
      <c r="H1565" s="451">
        <v>-5.1054160124534868E-3</v>
      </c>
      <c r="I1565" s="356"/>
      <c r="J1565" s="356"/>
      <c r="K1565" s="506">
        <v>1.0209582098840563E-2</v>
      </c>
      <c r="L1565" s="356"/>
      <c r="M1565" s="356"/>
      <c r="N1565" s="356"/>
      <c r="O1565" s="356"/>
      <c r="P1565" s="356"/>
      <c r="Q1565" s="356"/>
      <c r="R1565" s="356"/>
      <c r="S1565" s="454"/>
    </row>
    <row r="1566" spans="7:19" ht="15.75" thickTop="1" x14ac:dyDescent="0.25"/>
    <row r="1567" spans="7:19" ht="15.75" thickBot="1" x14ac:dyDescent="0.3"/>
    <row r="1568" spans="7:19" ht="15.75" thickBot="1" x14ac:dyDescent="0.3">
      <c r="G1568" s="511" t="e">
        <f>G1310+1</f>
        <v>#REF!</v>
      </c>
      <c r="H1568" s="158"/>
      <c r="I1568" s="158"/>
      <c r="J1568" s="158"/>
      <c r="K1568" s="158"/>
      <c r="L1568" s="158"/>
      <c r="M1568" s="158"/>
      <c r="N1568" s="158"/>
      <c r="O1568" s="158"/>
      <c r="P1568" s="158"/>
      <c r="Q1568" s="158"/>
      <c r="R1568" s="158"/>
      <c r="S1568" s="356"/>
    </row>
    <row r="1569" spans="7:19" ht="16.5" thickTop="1" thickBot="1" x14ac:dyDescent="0.3">
      <c r="G1569" s="502" t="s">
        <v>174</v>
      </c>
      <c r="H1569" s="434" t="s">
        <v>175</v>
      </c>
      <c r="I1569" s="434" t="s">
        <v>214</v>
      </c>
      <c r="J1569" s="434" t="s">
        <v>215</v>
      </c>
      <c r="K1569" s="434" t="s">
        <v>216</v>
      </c>
      <c r="L1569" s="434" t="s">
        <v>217</v>
      </c>
      <c r="M1569" s="434" t="s">
        <v>95</v>
      </c>
      <c r="N1569" s="434" t="s">
        <v>157</v>
      </c>
      <c r="O1569" s="434" t="s">
        <v>218</v>
      </c>
      <c r="P1569" s="434" t="s">
        <v>219</v>
      </c>
      <c r="Q1569" s="434" t="s">
        <v>220</v>
      </c>
      <c r="R1569" s="434" t="s">
        <v>221</v>
      </c>
      <c r="S1569" s="435" t="s">
        <v>222</v>
      </c>
    </row>
    <row r="1570" spans="7:19" x14ac:dyDescent="0.25">
      <c r="G1570" s="436" t="s">
        <v>178</v>
      </c>
      <c r="H1570" s="93">
        <f>ABS(K1555)</f>
        <v>1.0111958226827398E-2</v>
      </c>
      <c r="I1570" s="12">
        <v>310.83</v>
      </c>
      <c r="J1570" s="103">
        <f>110/1000</f>
        <v>0.11</v>
      </c>
      <c r="K1570" s="24">
        <f>+PI()*J1570^2/4</f>
        <v>9.5033177771091243E-3</v>
      </c>
      <c r="L1570" s="98">
        <f>+ABS(H1570)/K1570</f>
        <v>1.0640450486865041</v>
      </c>
      <c r="M1570" s="491">
        <v>1.7528634290445964E-2</v>
      </c>
      <c r="N1570" s="102">
        <f>+M1570*(I1570/J1570)*(L1570^2/(2*9.81))</f>
        <v>2.8582443306605843</v>
      </c>
      <c r="O1570" s="76">
        <v>0</v>
      </c>
      <c r="P1570" s="76">
        <f>+O1570*(L1570^2)/(2*9.81)</f>
        <v>0</v>
      </c>
      <c r="Q1570" s="103">
        <f>+N1570+P1570</f>
        <v>2.8582443306605843</v>
      </c>
      <c r="R1570" s="76">
        <f>+Q1570/(ABS(H1570)^2)</f>
        <v>27953.025265606855</v>
      </c>
      <c r="S1570" s="437">
        <f>+R1570*H1570</f>
        <v>282.65982379926737</v>
      </c>
    </row>
    <row r="1571" spans="7:19" x14ac:dyDescent="0.25">
      <c r="G1571" s="438" t="s">
        <v>138</v>
      </c>
      <c r="H1571" s="72">
        <f>ABS(K1556)</f>
        <v>7.1390543361586761E-3</v>
      </c>
      <c r="I1571" s="16">
        <v>240.22</v>
      </c>
      <c r="J1571" s="104">
        <f>110/1000</f>
        <v>0.11</v>
      </c>
      <c r="K1571" s="25">
        <f t="shared" ref="K1571:K1580" si="63">+PI()*J1571^2/4</f>
        <v>9.5033177771091243E-3</v>
      </c>
      <c r="L1571" s="99">
        <f>+ABS(H1571)/K1571</f>
        <v>0.75121704899258368</v>
      </c>
      <c r="M1571" s="492">
        <v>1.883214128030394E-2</v>
      </c>
      <c r="N1571" s="109">
        <f t="shared" ref="N1571:N1580" si="64">+M1571*(I1571/J1571)*(L1571^2/(2*9.81))</f>
        <v>1.1829000484041785</v>
      </c>
      <c r="O1571" s="70">
        <v>0</v>
      </c>
      <c r="P1571" s="70">
        <f t="shared" ref="P1571:P1580" si="65">+O1571*(L1571^2)/(2*9.81)</f>
        <v>0</v>
      </c>
      <c r="Q1571" s="104">
        <f t="shared" ref="Q1571:Q1580" si="66">+N1571+P1571</f>
        <v>1.1829000484041785</v>
      </c>
      <c r="R1571" s="70">
        <f>+Q1571/(ABS(H1571)^2)</f>
        <v>23209.547568585156</v>
      </c>
      <c r="S1571" s="439">
        <f t="shared" ref="S1571:S1580" si="67">+R1571*H1571</f>
        <v>165.69422120978891</v>
      </c>
    </row>
    <row r="1572" spans="7:19" x14ac:dyDescent="0.25">
      <c r="G1572" s="438" t="s">
        <v>139</v>
      </c>
      <c r="H1572" s="72">
        <f t="shared" ref="H1572:H1579" si="68">ABS(K1557)</f>
        <v>2.9221447708436977E-3</v>
      </c>
      <c r="I1572" s="16">
        <v>237.3</v>
      </c>
      <c r="J1572" s="104">
        <f>110/1000</f>
        <v>0.11</v>
      </c>
      <c r="K1572" s="25">
        <f t="shared" si="63"/>
        <v>9.5033177771091243E-3</v>
      </c>
      <c r="L1572" s="99">
        <f t="shared" ref="L1572:L1580" si="69">+ABS(H1572)/K1572</f>
        <v>0.30748679980820381</v>
      </c>
      <c r="M1572" s="492">
        <v>2.2926641099319221E-2</v>
      </c>
      <c r="N1572" s="109">
        <f t="shared" si="64"/>
        <v>0.238341372310272</v>
      </c>
      <c r="O1572" s="70">
        <v>0</v>
      </c>
      <c r="P1572" s="70">
        <f t="shared" si="65"/>
        <v>0</v>
      </c>
      <c r="Q1572" s="104">
        <f t="shared" si="66"/>
        <v>0.238341372310272</v>
      </c>
      <c r="R1572" s="70">
        <f t="shared" ref="R1572:R1580" si="70">+Q1572/(ABS(H1572)^2)</f>
        <v>27912.3228069736</v>
      </c>
      <c r="S1572" s="439">
        <f t="shared" si="67"/>
        <v>81.563848132499189</v>
      </c>
    </row>
    <row r="1573" spans="7:19" x14ac:dyDescent="0.25">
      <c r="G1573" s="438" t="s">
        <v>117</v>
      </c>
      <c r="H1573" s="72">
        <f t="shared" si="68"/>
        <v>1.0203401990116277E-3</v>
      </c>
      <c r="I1573" s="496">
        <v>401.35</v>
      </c>
      <c r="J1573" s="104">
        <f>75/1000</f>
        <v>7.4999999999999997E-2</v>
      </c>
      <c r="K1573" s="25">
        <f t="shared" si="63"/>
        <v>4.4178646691106467E-3</v>
      </c>
      <c r="L1573" s="99">
        <f t="shared" si="69"/>
        <v>0.23095777608258669</v>
      </c>
      <c r="M1573" s="492">
        <v>2.6926325704102375E-2</v>
      </c>
      <c r="N1573" s="109">
        <f t="shared" si="64"/>
        <v>0.39174663410747357</v>
      </c>
      <c r="O1573" s="70">
        <v>0</v>
      </c>
      <c r="P1573" s="70">
        <f t="shared" si="65"/>
        <v>0</v>
      </c>
      <c r="Q1573" s="104">
        <f t="shared" si="66"/>
        <v>0.39174663410747357</v>
      </c>
      <c r="R1573" s="70">
        <f t="shared" si="70"/>
        <v>376283.59044099582</v>
      </c>
      <c r="S1573" s="439">
        <f t="shared" si="67"/>
        <v>383.9372735553755</v>
      </c>
    </row>
    <row r="1574" spans="7:19" x14ac:dyDescent="0.25">
      <c r="G1574" s="438" t="s">
        <v>118</v>
      </c>
      <c r="H1574" s="72">
        <f t="shared" si="68"/>
        <v>9.2865786910105354E-4</v>
      </c>
      <c r="I1574" s="496">
        <v>249.85</v>
      </c>
      <c r="J1574" s="104">
        <f>75/1000</f>
        <v>7.4999999999999997E-2</v>
      </c>
      <c r="K1574" s="25">
        <f t="shared" si="63"/>
        <v>4.4178646691106467E-3</v>
      </c>
      <c r="L1574" s="99">
        <f t="shared" si="69"/>
        <v>0.21020514177225808</v>
      </c>
      <c r="M1574" s="492">
        <v>2.7566361200231607E-2</v>
      </c>
      <c r="N1574" s="109">
        <f t="shared" si="64"/>
        <v>0.20681650738248628</v>
      </c>
      <c r="O1574" s="70">
        <v>0</v>
      </c>
      <c r="P1574" s="70">
        <f t="shared" si="65"/>
        <v>0</v>
      </c>
      <c r="Q1574" s="104">
        <f t="shared" si="66"/>
        <v>0.20681650738248628</v>
      </c>
      <c r="R1574" s="70">
        <f t="shared" si="70"/>
        <v>239813.54744201273</v>
      </c>
      <c r="S1574" s="439">
        <f t="shared" si="67"/>
        <v>222.70473794906394</v>
      </c>
    </row>
    <row r="1575" spans="7:19" x14ac:dyDescent="0.25">
      <c r="G1575" s="438" t="s">
        <v>140</v>
      </c>
      <c r="H1575" s="72">
        <f t="shared" si="68"/>
        <v>5.7134742086490178E-4</v>
      </c>
      <c r="I1575" s="496">
        <v>298.01</v>
      </c>
      <c r="J1575" s="104">
        <f>63/1000</f>
        <v>6.3E-2</v>
      </c>
      <c r="K1575" s="25">
        <f t="shared" si="63"/>
        <v>3.1172453105244723E-3</v>
      </c>
      <c r="L1575" s="99">
        <f t="shared" si="69"/>
        <v>0.18328599899915268</v>
      </c>
      <c r="M1575" s="492">
        <v>2.9854347983726326E-2</v>
      </c>
      <c r="N1575" s="109">
        <f t="shared" si="64"/>
        <v>0.24180064645683286</v>
      </c>
      <c r="O1575" s="70">
        <v>0</v>
      </c>
      <c r="P1575" s="70">
        <f t="shared" si="65"/>
        <v>0</v>
      </c>
      <c r="Q1575" s="104">
        <f t="shared" si="66"/>
        <v>0.24180064645683286</v>
      </c>
      <c r="R1575" s="70">
        <f t="shared" si="70"/>
        <v>740724.85067228414</v>
      </c>
      <c r="S1575" s="439">
        <f t="shared" si="67"/>
        <v>423.21123300214907</v>
      </c>
    </row>
    <row r="1576" spans="7:19" x14ac:dyDescent="0.25">
      <c r="G1576" s="438" t="s">
        <v>121</v>
      </c>
      <c r="H1576" s="72">
        <f t="shared" si="68"/>
        <v>2.1394175426770967E-4</v>
      </c>
      <c r="I1576" s="496">
        <v>119.71</v>
      </c>
      <c r="J1576" s="104">
        <f>63/1000</f>
        <v>6.3E-2</v>
      </c>
      <c r="K1576" s="25">
        <f t="shared" si="63"/>
        <v>3.1172453105244723E-3</v>
      </c>
      <c r="L1576" s="99">
        <f t="shared" si="69"/>
        <v>6.8631670900393224E-2</v>
      </c>
      <c r="M1576" s="492">
        <v>3.9142057572517402E-2</v>
      </c>
      <c r="N1576" s="109">
        <f t="shared" si="64"/>
        <v>1.7855979321859367E-2</v>
      </c>
      <c r="O1576" s="70">
        <v>0</v>
      </c>
      <c r="P1576" s="70">
        <f t="shared" si="65"/>
        <v>0</v>
      </c>
      <c r="Q1576" s="104">
        <f t="shared" si="66"/>
        <v>1.7855979321859367E-2</v>
      </c>
      <c r="R1576" s="70">
        <f t="shared" si="70"/>
        <v>390114.92796449573</v>
      </c>
      <c r="S1576" s="439">
        <f t="shared" si="67"/>
        <v>83.461872054745399</v>
      </c>
    </row>
    <row r="1577" spans="7:19" x14ac:dyDescent="0.25">
      <c r="G1577" s="438" t="s">
        <v>122</v>
      </c>
      <c r="H1577" s="72">
        <f t="shared" si="68"/>
        <v>9.7687790080503226E-4</v>
      </c>
      <c r="I1577" s="496">
        <v>283.68</v>
      </c>
      <c r="J1577" s="104">
        <f>75/1000</f>
        <v>7.4999999999999997E-2</v>
      </c>
      <c r="K1577" s="25">
        <f t="shared" si="63"/>
        <v>4.4178646691106467E-3</v>
      </c>
      <c r="L1577" s="99">
        <f t="shared" si="69"/>
        <v>0.22111992421028279</v>
      </c>
      <c r="M1577" s="492">
        <v>2.7219521065222171E-2</v>
      </c>
      <c r="N1577" s="109">
        <f t="shared" si="64"/>
        <v>0.25656929740154233</v>
      </c>
      <c r="O1577" s="70">
        <v>0</v>
      </c>
      <c r="P1577" s="70">
        <f t="shared" si="65"/>
        <v>0</v>
      </c>
      <c r="Q1577" s="104">
        <f t="shared" si="66"/>
        <v>0.25656929740154233</v>
      </c>
      <c r="R1577" s="70">
        <f t="shared" si="70"/>
        <v>268858.71272241761</v>
      </c>
      <c r="S1577" s="439">
        <f t="shared" si="67"/>
        <v>262.64213489741854</v>
      </c>
    </row>
    <row r="1578" spans="7:19" x14ac:dyDescent="0.25">
      <c r="G1578" s="438" t="s">
        <v>112</v>
      </c>
      <c r="H1578" s="72">
        <f t="shared" si="68"/>
        <v>4.8945250551606827E-4</v>
      </c>
      <c r="I1578" s="496">
        <v>401.36</v>
      </c>
      <c r="J1578" s="104">
        <f>110/1000</f>
        <v>0.11</v>
      </c>
      <c r="K1578" s="25">
        <f t="shared" si="63"/>
        <v>9.5033177771091243E-3</v>
      </c>
      <c r="L1578" s="99">
        <f t="shared" si="69"/>
        <v>5.1503329363038301E-2</v>
      </c>
      <c r="M1578" s="492">
        <v>3.6200816037596291E-2</v>
      </c>
      <c r="N1578" s="109">
        <f t="shared" si="64"/>
        <v>1.7857940390704059E-2</v>
      </c>
      <c r="O1578" s="70">
        <v>0</v>
      </c>
      <c r="P1578" s="70">
        <f t="shared" si="65"/>
        <v>0</v>
      </c>
      <c r="Q1578" s="104">
        <f t="shared" si="66"/>
        <v>1.7857940390704059E-2</v>
      </c>
      <c r="R1578" s="70">
        <f t="shared" si="70"/>
        <v>74543.581849760521</v>
      </c>
      <c r="S1578" s="439">
        <f t="shared" si="67"/>
        <v>36.485542906507398</v>
      </c>
    </row>
    <row r="1579" spans="7:19" x14ac:dyDescent="0.25">
      <c r="G1579" s="438" t="s">
        <v>113</v>
      </c>
      <c r="H1579" s="72">
        <f t="shared" si="68"/>
        <v>5.5261753920167692E-3</v>
      </c>
      <c r="I1579" s="496">
        <v>184.94</v>
      </c>
      <c r="J1579" s="104">
        <f>110/1000</f>
        <v>0.11</v>
      </c>
      <c r="K1579" s="25">
        <f t="shared" si="63"/>
        <v>9.5033177771091243E-3</v>
      </c>
      <c r="L1579" s="99">
        <f t="shared" si="69"/>
        <v>0.58149959010397445</v>
      </c>
      <c r="M1579" s="492">
        <v>1.9886908964547104E-2</v>
      </c>
      <c r="N1579" s="109">
        <f t="shared" si="64"/>
        <v>0.57624248767124364</v>
      </c>
      <c r="O1579" s="70">
        <v>0</v>
      </c>
      <c r="P1579" s="70">
        <f t="shared" si="65"/>
        <v>0</v>
      </c>
      <c r="Q1579" s="104">
        <f t="shared" si="66"/>
        <v>0.57624248767124364</v>
      </c>
      <c r="R1579" s="70">
        <f t="shared" si="70"/>
        <v>18869.306869280175</v>
      </c>
      <c r="S1579" s="439">
        <f t="shared" si="67"/>
        <v>104.27509928542909</v>
      </c>
    </row>
    <row r="1580" spans="7:19" ht="15.75" thickBot="1" x14ac:dyDescent="0.3">
      <c r="G1580" s="440" t="s">
        <v>170</v>
      </c>
      <c r="H1580" s="455">
        <f>ABS(K1565)</f>
        <v>1.0209582098840563E-2</v>
      </c>
      <c r="I1580" s="374">
        <v>372.26</v>
      </c>
      <c r="J1580" s="375">
        <f>110/1000</f>
        <v>0.11</v>
      </c>
      <c r="K1580" s="373">
        <f t="shared" si="63"/>
        <v>9.5033177771091243E-3</v>
      </c>
      <c r="L1580" s="507">
        <f t="shared" si="69"/>
        <v>1.0743176581375227</v>
      </c>
      <c r="M1580" s="493">
        <v>1.7494633454253894E-2</v>
      </c>
      <c r="N1580" s="377">
        <f t="shared" si="64"/>
        <v>3.4827713296271079</v>
      </c>
      <c r="O1580" s="378">
        <v>0</v>
      </c>
      <c r="P1580" s="378">
        <f t="shared" si="65"/>
        <v>0</v>
      </c>
      <c r="Q1580" s="375">
        <f t="shared" si="66"/>
        <v>3.4827713296271079</v>
      </c>
      <c r="R1580" s="378">
        <f t="shared" si="70"/>
        <v>33412.504408314337</v>
      </c>
      <c r="S1580" s="441">
        <f t="shared" si="67"/>
        <v>341.12770688455743</v>
      </c>
    </row>
    <row r="1581" spans="7:19" x14ac:dyDescent="0.25">
      <c r="G1581" s="347"/>
      <c r="H1581" s="158"/>
      <c r="I1581" s="158"/>
      <c r="J1581" s="158"/>
      <c r="K1581" s="158"/>
      <c r="L1581" s="158"/>
      <c r="M1581" s="158"/>
      <c r="N1581" s="158"/>
      <c r="O1581" s="158"/>
      <c r="P1581" s="158"/>
      <c r="Q1581" s="158"/>
      <c r="R1581" s="158"/>
      <c r="S1581" s="346"/>
    </row>
    <row r="1582" spans="7:19" x14ac:dyDescent="0.25">
      <c r="G1582" s="347"/>
      <c r="H1582" s="168"/>
      <c r="I1582" s="168"/>
      <c r="J1582" s="168"/>
      <c r="K1582" s="168"/>
      <c r="L1582" s="168"/>
      <c r="M1582" s="168"/>
      <c r="N1582" s="168"/>
      <c r="O1582" s="168"/>
      <c r="P1582" s="158"/>
      <c r="Q1582" s="158"/>
      <c r="R1582" s="158"/>
      <c r="S1582" s="346"/>
    </row>
    <row r="1583" spans="7:19" x14ac:dyDescent="0.25">
      <c r="G1583" s="348"/>
      <c r="H1583" s="395">
        <v>1</v>
      </c>
      <c r="I1583" s="380">
        <v>0</v>
      </c>
      <c r="J1583" s="380">
        <v>0</v>
      </c>
      <c r="K1583" s="380">
        <v>0</v>
      </c>
      <c r="L1583" s="380">
        <v>0</v>
      </c>
      <c r="M1583" s="380">
        <v>0</v>
      </c>
      <c r="N1583" s="380">
        <v>0</v>
      </c>
      <c r="O1583" s="381">
        <v>0</v>
      </c>
      <c r="P1583" s="158"/>
      <c r="Q1583" s="158"/>
      <c r="R1583" s="158"/>
      <c r="S1583" s="346"/>
    </row>
    <row r="1584" spans="7:19" ht="15.75" x14ac:dyDescent="0.25">
      <c r="G1584" s="442" t="s">
        <v>223</v>
      </c>
      <c r="H1584" s="382">
        <v>-1</v>
      </c>
      <c r="I1584" s="168">
        <v>1</v>
      </c>
      <c r="J1584" s="159">
        <v>0</v>
      </c>
      <c r="K1584" s="159">
        <v>0</v>
      </c>
      <c r="L1584" s="159">
        <v>0</v>
      </c>
      <c r="M1584" s="159">
        <v>0</v>
      </c>
      <c r="N1584" s="159">
        <v>0</v>
      </c>
      <c r="O1584" s="383">
        <v>0</v>
      </c>
      <c r="P1584" s="158"/>
      <c r="Q1584" s="158"/>
      <c r="R1584" s="158"/>
      <c r="S1584" s="346"/>
    </row>
    <row r="1585" spans="7:19" x14ac:dyDescent="0.25">
      <c r="G1585" s="348"/>
      <c r="H1585" s="382">
        <v>0</v>
      </c>
      <c r="I1585" s="168">
        <v>-1</v>
      </c>
      <c r="J1585" s="168">
        <v>1</v>
      </c>
      <c r="K1585" s="168">
        <v>0</v>
      </c>
      <c r="L1585" s="168">
        <v>0</v>
      </c>
      <c r="M1585" s="168">
        <v>0</v>
      </c>
      <c r="N1585" s="168">
        <v>0</v>
      </c>
      <c r="O1585" s="384">
        <v>0</v>
      </c>
      <c r="P1585" s="158"/>
      <c r="Q1585" s="158"/>
      <c r="R1585" s="158"/>
      <c r="S1585" s="346"/>
    </row>
    <row r="1586" spans="7:19" x14ac:dyDescent="0.25">
      <c r="G1586" s="348"/>
      <c r="H1586" s="382">
        <v>0</v>
      </c>
      <c r="I1586" s="168">
        <v>0</v>
      </c>
      <c r="J1586" s="168">
        <v>-1</v>
      </c>
      <c r="K1586" s="168">
        <v>1</v>
      </c>
      <c r="L1586" s="168">
        <v>0</v>
      </c>
      <c r="M1586" s="168">
        <v>0</v>
      </c>
      <c r="N1586" s="168">
        <v>0</v>
      </c>
      <c r="O1586" s="384">
        <v>0</v>
      </c>
      <c r="P1586" s="158"/>
      <c r="Q1586" s="158"/>
      <c r="R1586" s="158"/>
      <c r="S1586" s="346"/>
    </row>
    <row r="1587" spans="7:19" x14ac:dyDescent="0.25">
      <c r="G1587" s="348"/>
      <c r="H1587" s="382">
        <v>0</v>
      </c>
      <c r="I1587" s="168">
        <v>0</v>
      </c>
      <c r="J1587" s="168">
        <v>0</v>
      </c>
      <c r="K1587" s="168">
        <v>-1</v>
      </c>
      <c r="L1587" s="168">
        <v>1</v>
      </c>
      <c r="M1587" s="168">
        <v>0</v>
      </c>
      <c r="N1587" s="168">
        <v>0</v>
      </c>
      <c r="O1587" s="384">
        <v>0</v>
      </c>
      <c r="P1587" s="158"/>
      <c r="Q1587" s="158"/>
      <c r="R1587" s="158"/>
      <c r="S1587" s="346"/>
    </row>
    <row r="1588" spans="7:19" x14ac:dyDescent="0.25">
      <c r="G1588" s="348"/>
      <c r="H1588" s="382">
        <v>0</v>
      </c>
      <c r="I1588" s="168">
        <v>0</v>
      </c>
      <c r="J1588" s="168">
        <v>0</v>
      </c>
      <c r="K1588" s="168">
        <v>0</v>
      </c>
      <c r="L1588" s="168">
        <v>-1</v>
      </c>
      <c r="M1588" s="168">
        <v>1</v>
      </c>
      <c r="N1588" s="168">
        <v>0</v>
      </c>
      <c r="O1588" s="384">
        <v>0</v>
      </c>
      <c r="P1588" s="158"/>
      <c r="Q1588" s="158"/>
      <c r="R1588" s="158"/>
      <c r="S1588" s="346"/>
    </row>
    <row r="1589" spans="7:19" x14ac:dyDescent="0.25">
      <c r="G1589" s="348"/>
      <c r="H1589" s="382">
        <v>0</v>
      </c>
      <c r="I1589" s="168">
        <v>0</v>
      </c>
      <c r="J1589" s="168">
        <v>0</v>
      </c>
      <c r="K1589" s="168">
        <v>0</v>
      </c>
      <c r="L1589" s="168">
        <v>0</v>
      </c>
      <c r="M1589" s="168">
        <v>-1</v>
      </c>
      <c r="N1589" s="168">
        <v>1</v>
      </c>
      <c r="O1589" s="384">
        <v>0</v>
      </c>
      <c r="P1589" s="158"/>
      <c r="Q1589" s="158"/>
      <c r="R1589" s="158"/>
      <c r="S1589" s="346"/>
    </row>
    <row r="1590" spans="7:19" x14ac:dyDescent="0.25">
      <c r="G1590" s="348"/>
      <c r="H1590" s="382">
        <v>0</v>
      </c>
      <c r="I1590" s="168">
        <v>0</v>
      </c>
      <c r="J1590" s="168">
        <v>0</v>
      </c>
      <c r="K1590" s="168">
        <v>0</v>
      </c>
      <c r="L1590" s="168">
        <v>0</v>
      </c>
      <c r="M1590" s="168">
        <v>0</v>
      </c>
      <c r="N1590" s="168">
        <v>-1</v>
      </c>
      <c r="O1590" s="384">
        <v>1</v>
      </c>
      <c r="P1590" s="158"/>
      <c r="Q1590" s="158"/>
      <c r="R1590" s="158"/>
      <c r="S1590" s="346"/>
    </row>
    <row r="1591" spans="7:19" x14ac:dyDescent="0.25">
      <c r="G1591" s="348"/>
      <c r="H1591" s="382">
        <v>0</v>
      </c>
      <c r="I1591" s="152">
        <v>-1</v>
      </c>
      <c r="J1591" s="152">
        <v>0</v>
      </c>
      <c r="K1591" s="152">
        <v>0</v>
      </c>
      <c r="L1591" s="152">
        <v>1</v>
      </c>
      <c r="M1591" s="152">
        <v>0</v>
      </c>
      <c r="N1591" s="152">
        <v>0</v>
      </c>
      <c r="O1591" s="387">
        <v>0</v>
      </c>
      <c r="P1591" s="158"/>
      <c r="Q1591" s="158"/>
      <c r="R1591" s="158"/>
      <c r="S1591" s="346"/>
    </row>
    <row r="1592" spans="7:19" x14ac:dyDescent="0.25">
      <c r="G1592" s="348"/>
      <c r="H1592" s="382">
        <v>0</v>
      </c>
      <c r="I1592" s="152">
        <v>0</v>
      </c>
      <c r="J1592" s="152">
        <v>0</v>
      </c>
      <c r="K1592" s="152">
        <v>0</v>
      </c>
      <c r="L1592" s="152">
        <v>1</v>
      </c>
      <c r="M1592" s="152">
        <v>0</v>
      </c>
      <c r="N1592" s="152">
        <v>0</v>
      </c>
      <c r="O1592" s="387">
        <v>-1</v>
      </c>
      <c r="P1592" s="158"/>
      <c r="Q1592" s="158"/>
      <c r="R1592" s="158"/>
      <c r="S1592" s="346"/>
    </row>
    <row r="1593" spans="7:19" x14ac:dyDescent="0.25">
      <c r="G1593" s="348"/>
      <c r="H1593" s="385">
        <v>0</v>
      </c>
      <c r="I1593" s="388">
        <v>0</v>
      </c>
      <c r="J1593" s="388">
        <v>0</v>
      </c>
      <c r="K1593" s="388">
        <v>0</v>
      </c>
      <c r="L1593" s="388">
        <v>0</v>
      </c>
      <c r="M1593" s="388">
        <v>0</v>
      </c>
      <c r="N1593" s="388">
        <v>0</v>
      </c>
      <c r="O1593" s="389">
        <v>1</v>
      </c>
      <c r="P1593" s="158"/>
      <c r="Q1593" s="158"/>
      <c r="R1593" s="158"/>
      <c r="S1593" s="346"/>
    </row>
    <row r="1594" spans="7:19" x14ac:dyDescent="0.25">
      <c r="G1594" s="347"/>
      <c r="H1594" s="158"/>
      <c r="I1594" s="158"/>
      <c r="J1594" s="158"/>
      <c r="K1594" s="158"/>
      <c r="L1594" s="158"/>
      <c r="M1594" s="158"/>
      <c r="N1594" s="158"/>
      <c r="O1594" s="158"/>
      <c r="P1594" s="158"/>
      <c r="Q1594" s="158"/>
      <c r="R1594" s="158"/>
      <c r="S1594" s="346"/>
    </row>
    <row r="1595" spans="7:19" x14ac:dyDescent="0.25">
      <c r="G1595" s="347"/>
      <c r="H1595" s="168"/>
      <c r="I1595" s="168"/>
      <c r="J1595" s="168"/>
      <c r="K1595" s="168"/>
      <c r="L1595" s="168"/>
      <c r="M1595" s="168"/>
      <c r="N1595" s="168"/>
      <c r="O1595" s="168"/>
      <c r="P1595" s="168"/>
      <c r="Q1595" s="168"/>
      <c r="R1595" s="168"/>
      <c r="S1595" s="346"/>
    </row>
    <row r="1596" spans="7:19" x14ac:dyDescent="0.25">
      <c r="G1596" s="347"/>
      <c r="H1596" s="395">
        <f t="array" ref="H1596:R1603">+TRANSPOSE(H1583:O1593)</f>
        <v>1</v>
      </c>
      <c r="I1596" s="380">
        <v>-1</v>
      </c>
      <c r="J1596" s="380">
        <v>0</v>
      </c>
      <c r="K1596" s="380">
        <v>0</v>
      </c>
      <c r="L1596" s="380">
        <v>0</v>
      </c>
      <c r="M1596" s="380">
        <v>0</v>
      </c>
      <c r="N1596" s="380">
        <v>0</v>
      </c>
      <c r="O1596" s="380">
        <v>0</v>
      </c>
      <c r="P1596" s="380">
        <v>0</v>
      </c>
      <c r="Q1596" s="380">
        <v>0</v>
      </c>
      <c r="R1596" s="381">
        <v>0</v>
      </c>
      <c r="S1596" s="346"/>
    </row>
    <row r="1597" spans="7:19" ht="15.75" x14ac:dyDescent="0.25">
      <c r="G1597" s="442" t="s">
        <v>224</v>
      </c>
      <c r="H1597" s="396">
        <v>0</v>
      </c>
      <c r="I1597" s="159">
        <v>1</v>
      </c>
      <c r="J1597" s="159">
        <v>-1</v>
      </c>
      <c r="K1597" s="159">
        <v>0</v>
      </c>
      <c r="L1597" s="159">
        <v>0</v>
      </c>
      <c r="M1597" s="159">
        <v>0</v>
      </c>
      <c r="N1597" s="159">
        <v>0</v>
      </c>
      <c r="O1597" s="159">
        <v>0</v>
      </c>
      <c r="P1597" s="143">
        <v>-1</v>
      </c>
      <c r="Q1597" s="143">
        <v>0</v>
      </c>
      <c r="R1597" s="392">
        <v>0</v>
      </c>
      <c r="S1597" s="346"/>
    </row>
    <row r="1598" spans="7:19" x14ac:dyDescent="0.25">
      <c r="G1598" s="347"/>
      <c r="H1598" s="396">
        <v>0</v>
      </c>
      <c r="I1598" s="159">
        <v>0</v>
      </c>
      <c r="J1598" s="159">
        <v>1</v>
      </c>
      <c r="K1598" s="159">
        <v>-1</v>
      </c>
      <c r="L1598" s="159">
        <v>0</v>
      </c>
      <c r="M1598" s="159">
        <v>0</v>
      </c>
      <c r="N1598" s="159">
        <v>0</v>
      </c>
      <c r="O1598" s="159">
        <v>0</v>
      </c>
      <c r="P1598" s="143">
        <v>0</v>
      </c>
      <c r="Q1598" s="143">
        <v>0</v>
      </c>
      <c r="R1598" s="392">
        <v>0</v>
      </c>
      <c r="S1598" s="346"/>
    </row>
    <row r="1599" spans="7:19" x14ac:dyDescent="0.25">
      <c r="G1599" s="347"/>
      <c r="H1599" s="396">
        <v>0</v>
      </c>
      <c r="I1599" s="159">
        <v>0</v>
      </c>
      <c r="J1599" s="159">
        <v>0</v>
      </c>
      <c r="K1599" s="159">
        <v>1</v>
      </c>
      <c r="L1599" s="159">
        <v>-1</v>
      </c>
      <c r="M1599" s="159">
        <v>0</v>
      </c>
      <c r="N1599" s="159">
        <v>0</v>
      </c>
      <c r="O1599" s="159">
        <v>0</v>
      </c>
      <c r="P1599" s="143">
        <v>0</v>
      </c>
      <c r="Q1599" s="143">
        <v>0</v>
      </c>
      <c r="R1599" s="392">
        <v>0</v>
      </c>
      <c r="S1599" s="346"/>
    </row>
    <row r="1600" spans="7:19" x14ac:dyDescent="0.25">
      <c r="G1600" s="347"/>
      <c r="H1600" s="396">
        <v>0</v>
      </c>
      <c r="I1600" s="159">
        <v>0</v>
      </c>
      <c r="J1600" s="159">
        <v>0</v>
      </c>
      <c r="K1600" s="159">
        <v>0</v>
      </c>
      <c r="L1600" s="159">
        <v>1</v>
      </c>
      <c r="M1600" s="159">
        <v>-1</v>
      </c>
      <c r="N1600" s="159">
        <v>0</v>
      </c>
      <c r="O1600" s="159">
        <v>0</v>
      </c>
      <c r="P1600" s="143">
        <v>1</v>
      </c>
      <c r="Q1600" s="143">
        <v>1</v>
      </c>
      <c r="R1600" s="392">
        <v>0</v>
      </c>
      <c r="S1600" s="346"/>
    </row>
    <row r="1601" spans="7:19" x14ac:dyDescent="0.25">
      <c r="G1601" s="347"/>
      <c r="H1601" s="396">
        <v>0</v>
      </c>
      <c r="I1601" s="159">
        <v>0</v>
      </c>
      <c r="J1601" s="159">
        <v>0</v>
      </c>
      <c r="K1601" s="159">
        <v>0</v>
      </c>
      <c r="L1601" s="159">
        <v>0</v>
      </c>
      <c r="M1601" s="159">
        <v>1</v>
      </c>
      <c r="N1601" s="159">
        <v>-1</v>
      </c>
      <c r="O1601" s="159">
        <v>0</v>
      </c>
      <c r="P1601" s="143">
        <v>0</v>
      </c>
      <c r="Q1601" s="143">
        <v>0</v>
      </c>
      <c r="R1601" s="392">
        <v>0</v>
      </c>
      <c r="S1601" s="346"/>
    </row>
    <row r="1602" spans="7:19" x14ac:dyDescent="0.25">
      <c r="G1602" s="347"/>
      <c r="H1602" s="396">
        <v>0</v>
      </c>
      <c r="I1602" s="159">
        <v>0</v>
      </c>
      <c r="J1602" s="159">
        <v>0</v>
      </c>
      <c r="K1602" s="159">
        <v>0</v>
      </c>
      <c r="L1602" s="159">
        <v>0</v>
      </c>
      <c r="M1602" s="159">
        <v>0</v>
      </c>
      <c r="N1602" s="159">
        <v>1</v>
      </c>
      <c r="O1602" s="159">
        <v>-1</v>
      </c>
      <c r="P1602" s="143">
        <v>0</v>
      </c>
      <c r="Q1602" s="143">
        <v>0</v>
      </c>
      <c r="R1602" s="392">
        <v>0</v>
      </c>
      <c r="S1602" s="346"/>
    </row>
    <row r="1603" spans="7:19" x14ac:dyDescent="0.25">
      <c r="G1603" s="347"/>
      <c r="H1603" s="397">
        <v>0</v>
      </c>
      <c r="I1603" s="398">
        <v>0</v>
      </c>
      <c r="J1603" s="398">
        <v>0</v>
      </c>
      <c r="K1603" s="398">
        <v>0</v>
      </c>
      <c r="L1603" s="398">
        <v>0</v>
      </c>
      <c r="M1603" s="398">
        <v>0</v>
      </c>
      <c r="N1603" s="398">
        <v>0</v>
      </c>
      <c r="O1603" s="398">
        <v>1</v>
      </c>
      <c r="P1603" s="393">
        <v>0</v>
      </c>
      <c r="Q1603" s="393">
        <v>-1</v>
      </c>
      <c r="R1603" s="394">
        <v>1</v>
      </c>
      <c r="S1603" s="346"/>
    </row>
    <row r="1604" spans="7:19" x14ac:dyDescent="0.25">
      <c r="G1604" s="347"/>
      <c r="H1604" s="168"/>
      <c r="I1604" s="168"/>
      <c r="J1604" s="168"/>
      <c r="K1604" s="168"/>
      <c r="L1604" s="168"/>
      <c r="M1604" s="168"/>
      <c r="N1604" s="168"/>
      <c r="O1604" s="168"/>
      <c r="P1604" s="143"/>
      <c r="Q1604" s="143"/>
      <c r="R1604" s="143"/>
      <c r="S1604" s="346"/>
    </row>
    <row r="1605" spans="7:19" x14ac:dyDescent="0.25">
      <c r="G1605" s="347"/>
      <c r="H1605" s="158"/>
      <c r="I1605" s="158"/>
      <c r="J1605" s="158"/>
      <c r="K1605" s="158"/>
      <c r="L1605" s="158"/>
      <c r="M1605" s="158"/>
      <c r="N1605" s="158"/>
      <c r="O1605" s="158"/>
      <c r="P1605" s="158"/>
      <c r="Q1605" s="158"/>
      <c r="R1605" s="158"/>
      <c r="S1605" s="346"/>
    </row>
    <row r="1606" spans="7:19" x14ac:dyDescent="0.25">
      <c r="G1606" s="347"/>
      <c r="H1606" s="158"/>
      <c r="I1606" s="158"/>
      <c r="J1606" s="158"/>
      <c r="K1606" s="158"/>
      <c r="L1606" s="158"/>
      <c r="M1606" s="158"/>
      <c r="N1606" s="158"/>
      <c r="O1606" s="158"/>
      <c r="P1606" s="158"/>
      <c r="Q1606" s="158"/>
      <c r="R1606" s="158"/>
      <c r="S1606" s="346"/>
    </row>
    <row r="1607" spans="7:19" x14ac:dyDescent="0.25">
      <c r="G1607" s="347"/>
      <c r="H1607" s="399">
        <v>-1</v>
      </c>
      <c r="I1607" s="158"/>
      <c r="J1607" s="158"/>
      <c r="K1607" s="402">
        <f>2.97290389066863/1000</f>
        <v>2.9729038906686298E-3</v>
      </c>
      <c r="L1607" s="158"/>
      <c r="M1607" s="158"/>
      <c r="N1607" s="404">
        <f>+H1570</f>
        <v>1.0111958226827398E-2</v>
      </c>
      <c r="O1607" s="158"/>
      <c r="P1607" s="158"/>
      <c r="Q1607" s="158"/>
      <c r="R1607" s="158"/>
      <c r="S1607" s="346"/>
    </row>
    <row r="1608" spans="7:19" ht="15.75" x14ac:dyDescent="0.25">
      <c r="G1608" s="442" t="s">
        <v>225</v>
      </c>
      <c r="H1608" s="400">
        <v>0</v>
      </c>
      <c r="I1608" s="158"/>
      <c r="J1608" s="443" t="s">
        <v>226</v>
      </c>
      <c r="K1608" s="403">
        <f>3.7274570597985/1000</f>
        <v>3.7274570597985003E-3</v>
      </c>
      <c r="L1608" s="158"/>
      <c r="M1608" s="443" t="s">
        <v>228</v>
      </c>
      <c r="N1608" s="405">
        <f t="shared" ref="N1608:N1615" si="71">+H1571</f>
        <v>7.1390543361586761E-3</v>
      </c>
      <c r="O1608" s="158"/>
      <c r="P1608" s="443" t="s">
        <v>229</v>
      </c>
      <c r="Q1608" s="474">
        <v>339.29610096713299</v>
      </c>
      <c r="R1608" s="158"/>
      <c r="S1608" s="346"/>
    </row>
    <row r="1609" spans="7:19" x14ac:dyDescent="0.25">
      <c r="G1609" s="347"/>
      <c r="H1609" s="400">
        <v>0</v>
      </c>
      <c r="I1609" s="158"/>
      <c r="J1609" s="158"/>
      <c r="K1609" s="403">
        <f>1.90180457183241/1000</f>
        <v>1.90180457183241E-3</v>
      </c>
      <c r="L1609" s="158"/>
      <c r="M1609" s="158"/>
      <c r="N1609" s="405">
        <f t="shared" si="71"/>
        <v>2.9221447708436977E-3</v>
      </c>
      <c r="O1609" s="158"/>
      <c r="P1609" s="158"/>
      <c r="Q1609" s="158"/>
      <c r="R1609" s="158"/>
      <c r="S1609" s="346"/>
    </row>
    <row r="1610" spans="7:19" x14ac:dyDescent="0.25">
      <c r="G1610" s="347"/>
      <c r="H1610" s="400">
        <v>0</v>
      </c>
      <c r="I1610" s="158"/>
      <c r="J1610" s="158"/>
      <c r="K1610" s="403">
        <f>1.94899806811293/1000</f>
        <v>1.94899806811293E-3</v>
      </c>
      <c r="L1610" s="158"/>
      <c r="M1610" s="158"/>
      <c r="N1610" s="405">
        <f t="shared" si="71"/>
        <v>1.0203401990116277E-3</v>
      </c>
      <c r="O1610" s="158"/>
      <c r="P1610" s="158"/>
      <c r="Q1610" s="158"/>
      <c r="R1610" s="158"/>
      <c r="S1610" s="346"/>
    </row>
    <row r="1611" spans="7:19" x14ac:dyDescent="0.25">
      <c r="G1611" s="347"/>
      <c r="H1611" s="400">
        <v>0</v>
      </c>
      <c r="I1611" s="158"/>
      <c r="J1611" s="158"/>
      <c r="K1611" s="403">
        <f>4.51562260756677/1000</f>
        <v>4.5156226075667698E-3</v>
      </c>
      <c r="L1611" s="158"/>
      <c r="M1611" s="158"/>
      <c r="N1611" s="405">
        <f t="shared" si="71"/>
        <v>9.2865786910105354E-4</v>
      </c>
      <c r="O1611" s="158"/>
      <c r="P1611" s="158"/>
      <c r="Q1611" s="158"/>
      <c r="R1611" s="158"/>
      <c r="S1611" s="346"/>
    </row>
    <row r="1612" spans="7:19" x14ac:dyDescent="0.25">
      <c r="G1612" s="347"/>
      <c r="H1612" s="400">
        <v>0</v>
      </c>
      <c r="I1612" s="158"/>
      <c r="J1612" s="158"/>
      <c r="K1612" s="403">
        <f>0.785289175132599/1000</f>
        <v>7.8528917513259896E-4</v>
      </c>
      <c r="L1612" s="158"/>
      <c r="M1612" s="158"/>
      <c r="N1612" s="405">
        <f t="shared" si="71"/>
        <v>5.7134742086490178E-4</v>
      </c>
      <c r="O1612" s="158"/>
      <c r="P1612" s="158"/>
      <c r="Q1612" s="158"/>
      <c r="R1612" s="158"/>
      <c r="S1612" s="346"/>
    </row>
    <row r="1613" spans="7:19" x14ac:dyDescent="0.25">
      <c r="G1613" s="347"/>
      <c r="H1613" s="400">
        <v>0</v>
      </c>
      <c r="I1613" s="158"/>
      <c r="J1613" s="158"/>
      <c r="K1613" s="403">
        <f>0.762936146537081/1000</f>
        <v>7.6293614653708095E-4</v>
      </c>
      <c r="L1613" s="158"/>
      <c r="M1613" s="158"/>
      <c r="N1613" s="405">
        <f t="shared" si="71"/>
        <v>2.1394175426770967E-4</v>
      </c>
      <c r="O1613" s="158"/>
      <c r="P1613" s="158"/>
      <c r="Q1613" s="158"/>
      <c r="R1613" s="158"/>
      <c r="S1613" s="346"/>
    </row>
    <row r="1614" spans="7:19" x14ac:dyDescent="0.25">
      <c r="G1614" s="347"/>
      <c r="H1614" s="400">
        <v>0</v>
      </c>
      <c r="I1614" s="158"/>
      <c r="J1614" s="158"/>
      <c r="K1614" s="93">
        <f>3.70652880601923/1000</f>
        <v>3.7065288060192303E-3</v>
      </c>
      <c r="L1614" s="158"/>
      <c r="M1614" s="158"/>
      <c r="N1614" s="405">
        <f t="shared" si="71"/>
        <v>9.7687790080503226E-4</v>
      </c>
      <c r="O1614" s="158"/>
      <c r="P1614" s="158"/>
      <c r="Q1614" s="158"/>
      <c r="R1614" s="158"/>
      <c r="S1614" s="346"/>
    </row>
    <row r="1615" spans="7:19" x14ac:dyDescent="0.25">
      <c r="G1615" s="347"/>
      <c r="H1615" s="400">
        <v>0</v>
      </c>
      <c r="I1615" s="158"/>
      <c r="J1615" s="158"/>
      <c r="K1615" s="158"/>
      <c r="L1615" s="158"/>
      <c r="M1615" s="158"/>
      <c r="N1615" s="405">
        <f t="shared" si="71"/>
        <v>4.8945250551606827E-4</v>
      </c>
      <c r="O1615" s="158"/>
      <c r="P1615" s="158"/>
      <c r="Q1615" s="158"/>
      <c r="R1615" s="158"/>
      <c r="S1615" s="346"/>
    </row>
    <row r="1616" spans="7:19" x14ac:dyDescent="0.25">
      <c r="G1616" s="347"/>
      <c r="H1616" s="400">
        <v>0</v>
      </c>
      <c r="I1616" s="158"/>
      <c r="J1616" s="158"/>
      <c r="K1616" s="158"/>
      <c r="L1616" s="158"/>
      <c r="M1616" s="158"/>
      <c r="N1616" s="405">
        <f>+H1579</f>
        <v>5.5261753920167692E-3</v>
      </c>
      <c r="O1616" s="158"/>
      <c r="P1616" s="158"/>
      <c r="Q1616" s="158"/>
      <c r="R1616" s="158"/>
      <c r="S1616" s="346"/>
    </row>
    <row r="1617" spans="7:19" x14ac:dyDescent="0.25">
      <c r="G1617" s="347"/>
      <c r="H1617" s="401">
        <v>-1</v>
      </c>
      <c r="I1617" s="158"/>
      <c r="J1617" s="158"/>
      <c r="K1617" s="158"/>
      <c r="L1617" s="158"/>
      <c r="M1617" s="158"/>
      <c r="N1617" s="24">
        <f t="shared" ref="N1617" si="72">+H1580</f>
        <v>1.0209582098840563E-2</v>
      </c>
      <c r="O1617" s="158"/>
      <c r="P1617" s="158"/>
      <c r="Q1617" s="158"/>
      <c r="R1617" s="158"/>
      <c r="S1617" s="346"/>
    </row>
    <row r="1618" spans="7:19" x14ac:dyDescent="0.25">
      <c r="G1618" s="347"/>
      <c r="H1618" s="158"/>
      <c r="I1618" s="158"/>
      <c r="J1618" s="158"/>
      <c r="K1618" s="158"/>
      <c r="L1618" s="158"/>
      <c r="M1618" s="158"/>
      <c r="N1618" s="158"/>
      <c r="O1618" s="158"/>
      <c r="P1618" s="158"/>
      <c r="Q1618" s="158"/>
      <c r="R1618" s="158"/>
      <c r="S1618" s="346"/>
    </row>
    <row r="1619" spans="7:19" x14ac:dyDescent="0.25">
      <c r="G1619" s="347"/>
      <c r="H1619" s="158"/>
      <c r="I1619" s="158"/>
      <c r="J1619" s="158"/>
      <c r="K1619" s="158"/>
      <c r="L1619" s="158"/>
      <c r="M1619" s="158"/>
      <c r="N1619" s="158"/>
      <c r="O1619" s="158"/>
      <c r="P1619" s="158"/>
      <c r="Q1619" s="158"/>
      <c r="R1619" s="158"/>
      <c r="S1619" s="346"/>
    </row>
    <row r="1620" spans="7:19" x14ac:dyDescent="0.25">
      <c r="G1620" s="350"/>
      <c r="H1620" s="409">
        <v>2</v>
      </c>
      <c r="I1620" s="390">
        <v>0</v>
      </c>
      <c r="J1620" s="390">
        <v>0</v>
      </c>
      <c r="K1620" s="390">
        <v>0</v>
      </c>
      <c r="L1620" s="390">
        <v>0</v>
      </c>
      <c r="M1620" s="390">
        <v>0</v>
      </c>
      <c r="N1620" s="390">
        <v>0</v>
      </c>
      <c r="O1620" s="390">
        <v>0</v>
      </c>
      <c r="P1620" s="390">
        <v>0</v>
      </c>
      <c r="Q1620" s="390">
        <v>0</v>
      </c>
      <c r="R1620" s="391">
        <v>0</v>
      </c>
      <c r="S1620" s="345"/>
    </row>
    <row r="1621" spans="7:19" ht="15.75" x14ac:dyDescent="0.25">
      <c r="G1621" s="442" t="s">
        <v>230</v>
      </c>
      <c r="H1621" s="396">
        <v>0</v>
      </c>
      <c r="I1621" s="159">
        <v>2</v>
      </c>
      <c r="J1621" s="159">
        <v>0</v>
      </c>
      <c r="K1621" s="159">
        <v>0</v>
      </c>
      <c r="L1621" s="159">
        <v>0</v>
      </c>
      <c r="M1621" s="159">
        <v>0</v>
      </c>
      <c r="N1621" s="159">
        <v>0</v>
      </c>
      <c r="O1621" s="159">
        <v>0</v>
      </c>
      <c r="P1621" s="159">
        <v>0</v>
      </c>
      <c r="Q1621" s="159">
        <v>0</v>
      </c>
      <c r="R1621" s="383">
        <v>0</v>
      </c>
      <c r="S1621" s="346"/>
    </row>
    <row r="1622" spans="7:19" x14ac:dyDescent="0.25">
      <c r="G1622" s="347"/>
      <c r="H1622" s="396">
        <v>0</v>
      </c>
      <c r="I1622" s="159">
        <v>0</v>
      </c>
      <c r="J1622" s="159">
        <v>2</v>
      </c>
      <c r="K1622" s="159">
        <v>0</v>
      </c>
      <c r="L1622" s="159">
        <v>0</v>
      </c>
      <c r="M1622" s="159">
        <v>0</v>
      </c>
      <c r="N1622" s="159">
        <v>0</v>
      </c>
      <c r="O1622" s="159">
        <v>0</v>
      </c>
      <c r="P1622" s="159">
        <v>0</v>
      </c>
      <c r="Q1622" s="159">
        <v>0</v>
      </c>
      <c r="R1622" s="383">
        <v>0</v>
      </c>
      <c r="S1622" s="346"/>
    </row>
    <row r="1623" spans="7:19" x14ac:dyDescent="0.25">
      <c r="G1623" s="347"/>
      <c r="H1623" s="396">
        <v>0</v>
      </c>
      <c r="I1623" s="159">
        <v>0</v>
      </c>
      <c r="J1623" s="159">
        <v>0</v>
      </c>
      <c r="K1623" s="159">
        <v>2</v>
      </c>
      <c r="L1623" s="159">
        <v>0</v>
      </c>
      <c r="M1623" s="159">
        <v>0</v>
      </c>
      <c r="N1623" s="159">
        <v>0</v>
      </c>
      <c r="O1623" s="159">
        <v>0</v>
      </c>
      <c r="P1623" s="159">
        <v>0</v>
      </c>
      <c r="Q1623" s="159">
        <v>0</v>
      </c>
      <c r="R1623" s="383">
        <v>0</v>
      </c>
      <c r="S1623" s="346"/>
    </row>
    <row r="1624" spans="7:19" x14ac:dyDescent="0.25">
      <c r="G1624" s="347"/>
      <c r="H1624" s="396">
        <v>0</v>
      </c>
      <c r="I1624" s="159">
        <v>0</v>
      </c>
      <c r="J1624" s="159">
        <v>0</v>
      </c>
      <c r="K1624" s="159">
        <v>0</v>
      </c>
      <c r="L1624" s="159">
        <v>2</v>
      </c>
      <c r="M1624" s="159">
        <v>0</v>
      </c>
      <c r="N1624" s="159">
        <v>0</v>
      </c>
      <c r="O1624" s="159">
        <v>0</v>
      </c>
      <c r="P1624" s="159">
        <v>0</v>
      </c>
      <c r="Q1624" s="159">
        <v>0</v>
      </c>
      <c r="R1624" s="383">
        <v>0</v>
      </c>
      <c r="S1624" s="346"/>
    </row>
    <row r="1625" spans="7:19" x14ac:dyDescent="0.25">
      <c r="G1625" s="347"/>
      <c r="H1625" s="396">
        <v>0</v>
      </c>
      <c r="I1625" s="159">
        <v>0</v>
      </c>
      <c r="J1625" s="159">
        <v>0</v>
      </c>
      <c r="K1625" s="159">
        <v>0</v>
      </c>
      <c r="L1625" s="159">
        <v>0</v>
      </c>
      <c r="M1625" s="159">
        <v>2</v>
      </c>
      <c r="N1625" s="159">
        <v>0</v>
      </c>
      <c r="O1625" s="159">
        <v>0</v>
      </c>
      <c r="P1625" s="159">
        <v>0</v>
      </c>
      <c r="Q1625" s="159">
        <v>0</v>
      </c>
      <c r="R1625" s="383">
        <v>0</v>
      </c>
      <c r="S1625" s="346"/>
    </row>
    <row r="1626" spans="7:19" x14ac:dyDescent="0.25">
      <c r="G1626" s="347"/>
      <c r="H1626" s="396">
        <v>0</v>
      </c>
      <c r="I1626" s="159">
        <v>0</v>
      </c>
      <c r="J1626" s="159">
        <v>0</v>
      </c>
      <c r="K1626" s="159">
        <v>0</v>
      </c>
      <c r="L1626" s="159">
        <v>0</v>
      </c>
      <c r="M1626" s="159">
        <v>0</v>
      </c>
      <c r="N1626" s="159">
        <v>2</v>
      </c>
      <c r="O1626" s="159">
        <v>0</v>
      </c>
      <c r="P1626" s="159">
        <v>0</v>
      </c>
      <c r="Q1626" s="159">
        <v>0</v>
      </c>
      <c r="R1626" s="383">
        <v>0</v>
      </c>
      <c r="S1626" s="346"/>
    </row>
    <row r="1627" spans="7:19" x14ac:dyDescent="0.25">
      <c r="G1627" s="347"/>
      <c r="H1627" s="396">
        <v>0</v>
      </c>
      <c r="I1627" s="159">
        <v>0</v>
      </c>
      <c r="J1627" s="159">
        <v>0</v>
      </c>
      <c r="K1627" s="159">
        <v>0</v>
      </c>
      <c r="L1627" s="159">
        <v>0</v>
      </c>
      <c r="M1627" s="159">
        <v>0</v>
      </c>
      <c r="N1627" s="159">
        <v>0</v>
      </c>
      <c r="O1627" s="159">
        <v>2</v>
      </c>
      <c r="P1627" s="159">
        <v>0</v>
      </c>
      <c r="Q1627" s="159">
        <v>0</v>
      </c>
      <c r="R1627" s="383">
        <v>0</v>
      </c>
      <c r="S1627" s="346"/>
    </row>
    <row r="1628" spans="7:19" x14ac:dyDescent="0.25">
      <c r="G1628" s="347"/>
      <c r="H1628" s="396">
        <v>0</v>
      </c>
      <c r="I1628" s="159">
        <v>0</v>
      </c>
      <c r="J1628" s="159">
        <v>0</v>
      </c>
      <c r="K1628" s="159">
        <v>0</v>
      </c>
      <c r="L1628" s="159">
        <v>0</v>
      </c>
      <c r="M1628" s="159">
        <v>0</v>
      </c>
      <c r="N1628" s="159">
        <v>0</v>
      </c>
      <c r="O1628" s="159">
        <v>0</v>
      </c>
      <c r="P1628" s="159">
        <v>2</v>
      </c>
      <c r="Q1628" s="159">
        <v>0</v>
      </c>
      <c r="R1628" s="383">
        <v>0</v>
      </c>
      <c r="S1628" s="346"/>
    </row>
    <row r="1629" spans="7:19" x14ac:dyDescent="0.25">
      <c r="G1629" s="347"/>
      <c r="H1629" s="396">
        <v>0</v>
      </c>
      <c r="I1629" s="159">
        <v>0</v>
      </c>
      <c r="J1629" s="159">
        <v>0</v>
      </c>
      <c r="K1629" s="159">
        <v>0</v>
      </c>
      <c r="L1629" s="159">
        <v>0</v>
      </c>
      <c r="M1629" s="159">
        <v>0</v>
      </c>
      <c r="N1629" s="159">
        <v>0</v>
      </c>
      <c r="O1629" s="159">
        <v>0</v>
      </c>
      <c r="P1629" s="159">
        <v>0</v>
      </c>
      <c r="Q1629" s="159">
        <v>2</v>
      </c>
      <c r="R1629" s="383">
        <v>0</v>
      </c>
      <c r="S1629" s="346"/>
    </row>
    <row r="1630" spans="7:19" x14ac:dyDescent="0.25">
      <c r="G1630" s="347"/>
      <c r="H1630" s="397">
        <v>0</v>
      </c>
      <c r="I1630" s="398">
        <v>0</v>
      </c>
      <c r="J1630" s="398">
        <v>0</v>
      </c>
      <c r="K1630" s="398">
        <v>0</v>
      </c>
      <c r="L1630" s="398">
        <v>0</v>
      </c>
      <c r="M1630" s="398">
        <v>0</v>
      </c>
      <c r="N1630" s="398">
        <v>0</v>
      </c>
      <c r="O1630" s="398">
        <v>0</v>
      </c>
      <c r="P1630" s="398">
        <v>0</v>
      </c>
      <c r="Q1630" s="398">
        <v>0</v>
      </c>
      <c r="R1630" s="410">
        <v>2</v>
      </c>
      <c r="S1630" s="346"/>
    </row>
    <row r="1631" spans="7:19" x14ac:dyDescent="0.25">
      <c r="G1631" s="347"/>
      <c r="H1631" s="158"/>
      <c r="I1631" s="158"/>
      <c r="J1631" s="158"/>
      <c r="K1631" s="158"/>
      <c r="L1631" s="158"/>
      <c r="M1631" s="158"/>
      <c r="N1631" s="158"/>
      <c r="O1631" s="158"/>
      <c r="P1631" s="158"/>
      <c r="Q1631" s="158"/>
      <c r="R1631" s="158"/>
      <c r="S1631" s="346"/>
    </row>
    <row r="1632" spans="7:19" x14ac:dyDescent="0.25">
      <c r="G1632" s="347"/>
      <c r="H1632" s="158"/>
      <c r="I1632" s="158"/>
      <c r="J1632" s="158"/>
      <c r="K1632" s="158"/>
      <c r="L1632" s="158"/>
      <c r="M1632" s="158"/>
      <c r="N1632" s="158"/>
      <c r="O1632" s="158"/>
      <c r="P1632" s="158"/>
      <c r="Q1632" s="158"/>
      <c r="R1632" s="158"/>
      <c r="S1632" s="346"/>
    </row>
    <row r="1633" spans="7:19" x14ac:dyDescent="0.25">
      <c r="G1633" s="350"/>
      <c r="H1633" s="409">
        <v>1</v>
      </c>
      <c r="I1633" s="390">
        <v>0</v>
      </c>
      <c r="J1633" s="390">
        <v>0</v>
      </c>
      <c r="K1633" s="390">
        <v>0</v>
      </c>
      <c r="L1633" s="390">
        <v>0</v>
      </c>
      <c r="M1633" s="390">
        <v>0</v>
      </c>
      <c r="N1633" s="390">
        <v>0</v>
      </c>
      <c r="O1633" s="390">
        <v>0</v>
      </c>
      <c r="P1633" s="390">
        <v>0</v>
      </c>
      <c r="Q1633" s="390">
        <v>0</v>
      </c>
      <c r="R1633" s="391">
        <v>0</v>
      </c>
      <c r="S1633" s="346"/>
    </row>
    <row r="1634" spans="7:19" ht="15.75" x14ac:dyDescent="0.25">
      <c r="G1634" s="442" t="s">
        <v>231</v>
      </c>
      <c r="H1634" s="396">
        <v>0</v>
      </c>
      <c r="I1634" s="159">
        <v>1</v>
      </c>
      <c r="J1634" s="159">
        <v>0</v>
      </c>
      <c r="K1634" s="159">
        <v>0</v>
      </c>
      <c r="L1634" s="159">
        <v>0</v>
      </c>
      <c r="M1634" s="159">
        <v>0</v>
      </c>
      <c r="N1634" s="159">
        <v>0</v>
      </c>
      <c r="O1634" s="159">
        <v>0</v>
      </c>
      <c r="P1634" s="159">
        <v>0</v>
      </c>
      <c r="Q1634" s="159">
        <v>0</v>
      </c>
      <c r="R1634" s="383">
        <v>0</v>
      </c>
      <c r="S1634" s="346"/>
    </row>
    <row r="1635" spans="7:19" x14ac:dyDescent="0.25">
      <c r="G1635" s="347"/>
      <c r="H1635" s="396">
        <v>0</v>
      </c>
      <c r="I1635" s="159">
        <v>0</v>
      </c>
      <c r="J1635" s="159">
        <v>1</v>
      </c>
      <c r="K1635" s="159">
        <v>0</v>
      </c>
      <c r="L1635" s="159">
        <v>0</v>
      </c>
      <c r="M1635" s="159">
        <v>0</v>
      </c>
      <c r="N1635" s="159">
        <v>0</v>
      </c>
      <c r="O1635" s="159">
        <v>0</v>
      </c>
      <c r="P1635" s="159">
        <v>0</v>
      </c>
      <c r="Q1635" s="159">
        <v>0</v>
      </c>
      <c r="R1635" s="383">
        <v>0</v>
      </c>
      <c r="S1635" s="346"/>
    </row>
    <row r="1636" spans="7:19" x14ac:dyDescent="0.25">
      <c r="G1636" s="347"/>
      <c r="H1636" s="396">
        <v>0</v>
      </c>
      <c r="I1636" s="159">
        <v>0</v>
      </c>
      <c r="J1636" s="159">
        <v>0</v>
      </c>
      <c r="K1636" s="159">
        <v>1</v>
      </c>
      <c r="L1636" s="159">
        <v>0</v>
      </c>
      <c r="M1636" s="159">
        <v>0</v>
      </c>
      <c r="N1636" s="159">
        <v>0</v>
      </c>
      <c r="O1636" s="159">
        <v>0</v>
      </c>
      <c r="P1636" s="159">
        <v>0</v>
      </c>
      <c r="Q1636" s="159">
        <v>0</v>
      </c>
      <c r="R1636" s="383">
        <v>0</v>
      </c>
      <c r="S1636" s="346"/>
    </row>
    <row r="1637" spans="7:19" x14ac:dyDescent="0.25">
      <c r="G1637" s="347"/>
      <c r="H1637" s="396">
        <v>0</v>
      </c>
      <c r="I1637" s="159">
        <v>0</v>
      </c>
      <c r="J1637" s="159">
        <v>0</v>
      </c>
      <c r="K1637" s="159">
        <v>0</v>
      </c>
      <c r="L1637" s="159">
        <v>1</v>
      </c>
      <c r="M1637" s="159">
        <v>0</v>
      </c>
      <c r="N1637" s="159">
        <v>0</v>
      </c>
      <c r="O1637" s="159">
        <v>0</v>
      </c>
      <c r="P1637" s="159">
        <v>0</v>
      </c>
      <c r="Q1637" s="159">
        <v>0</v>
      </c>
      <c r="R1637" s="383">
        <v>0</v>
      </c>
      <c r="S1637" s="346"/>
    </row>
    <row r="1638" spans="7:19" x14ac:dyDescent="0.25">
      <c r="G1638" s="347"/>
      <c r="H1638" s="396">
        <v>0</v>
      </c>
      <c r="I1638" s="159">
        <v>0</v>
      </c>
      <c r="J1638" s="159">
        <v>0</v>
      </c>
      <c r="K1638" s="159">
        <v>0</v>
      </c>
      <c r="L1638" s="159">
        <v>0</v>
      </c>
      <c r="M1638" s="159">
        <v>1</v>
      </c>
      <c r="N1638" s="159">
        <v>0</v>
      </c>
      <c r="O1638" s="159">
        <v>0</v>
      </c>
      <c r="P1638" s="159">
        <v>0</v>
      </c>
      <c r="Q1638" s="159">
        <v>0</v>
      </c>
      <c r="R1638" s="383">
        <v>0</v>
      </c>
      <c r="S1638" s="346"/>
    </row>
    <row r="1639" spans="7:19" x14ac:dyDescent="0.25">
      <c r="G1639" s="347"/>
      <c r="H1639" s="396">
        <v>0</v>
      </c>
      <c r="I1639" s="159">
        <v>0</v>
      </c>
      <c r="J1639" s="159">
        <v>0</v>
      </c>
      <c r="K1639" s="159">
        <v>0</v>
      </c>
      <c r="L1639" s="159">
        <v>0</v>
      </c>
      <c r="M1639" s="159">
        <v>0</v>
      </c>
      <c r="N1639" s="159">
        <v>1</v>
      </c>
      <c r="O1639" s="159">
        <v>0</v>
      </c>
      <c r="P1639" s="159">
        <v>0</v>
      </c>
      <c r="Q1639" s="159">
        <v>0</v>
      </c>
      <c r="R1639" s="383">
        <v>0</v>
      </c>
      <c r="S1639" s="346"/>
    </row>
    <row r="1640" spans="7:19" x14ac:dyDescent="0.25">
      <c r="G1640" s="347"/>
      <c r="H1640" s="396">
        <v>0</v>
      </c>
      <c r="I1640" s="159">
        <v>0</v>
      </c>
      <c r="J1640" s="159">
        <v>0</v>
      </c>
      <c r="K1640" s="159">
        <v>0</v>
      </c>
      <c r="L1640" s="159">
        <v>0</v>
      </c>
      <c r="M1640" s="159">
        <v>0</v>
      </c>
      <c r="N1640" s="159">
        <v>0</v>
      </c>
      <c r="O1640" s="159">
        <v>1</v>
      </c>
      <c r="P1640" s="159">
        <v>0</v>
      </c>
      <c r="Q1640" s="159">
        <v>0</v>
      </c>
      <c r="R1640" s="383">
        <v>0</v>
      </c>
      <c r="S1640" s="346"/>
    </row>
    <row r="1641" spans="7:19" x14ac:dyDescent="0.25">
      <c r="G1641" s="347"/>
      <c r="H1641" s="396">
        <v>0</v>
      </c>
      <c r="I1641" s="159">
        <v>0</v>
      </c>
      <c r="J1641" s="159">
        <v>0</v>
      </c>
      <c r="K1641" s="159">
        <v>0</v>
      </c>
      <c r="L1641" s="159">
        <v>0</v>
      </c>
      <c r="M1641" s="159">
        <v>0</v>
      </c>
      <c r="N1641" s="159">
        <v>0</v>
      </c>
      <c r="O1641" s="159">
        <v>0</v>
      </c>
      <c r="P1641" s="159">
        <v>1</v>
      </c>
      <c r="Q1641" s="159">
        <v>0</v>
      </c>
      <c r="R1641" s="383">
        <v>0</v>
      </c>
      <c r="S1641" s="346"/>
    </row>
    <row r="1642" spans="7:19" x14ac:dyDescent="0.25">
      <c r="G1642" s="347"/>
      <c r="H1642" s="396">
        <v>0</v>
      </c>
      <c r="I1642" s="159">
        <v>0</v>
      </c>
      <c r="J1642" s="159">
        <v>0</v>
      </c>
      <c r="K1642" s="159">
        <v>0</v>
      </c>
      <c r="L1642" s="159">
        <v>0</v>
      </c>
      <c r="M1642" s="159">
        <v>0</v>
      </c>
      <c r="N1642" s="159">
        <v>0</v>
      </c>
      <c r="O1642" s="159">
        <v>0</v>
      </c>
      <c r="P1642" s="159">
        <v>0</v>
      </c>
      <c r="Q1642" s="159">
        <v>1</v>
      </c>
      <c r="R1642" s="383">
        <v>0</v>
      </c>
      <c r="S1642" s="346"/>
    </row>
    <row r="1643" spans="7:19" x14ac:dyDescent="0.25">
      <c r="G1643" s="347"/>
      <c r="H1643" s="397">
        <v>0</v>
      </c>
      <c r="I1643" s="398">
        <v>0</v>
      </c>
      <c r="J1643" s="398">
        <v>0</v>
      </c>
      <c r="K1643" s="398">
        <v>0</v>
      </c>
      <c r="L1643" s="398">
        <v>0</v>
      </c>
      <c r="M1643" s="398">
        <v>0</v>
      </c>
      <c r="N1643" s="398">
        <v>0</v>
      </c>
      <c r="O1643" s="398">
        <v>0</v>
      </c>
      <c r="P1643" s="398">
        <v>0</v>
      </c>
      <c r="Q1643" s="398">
        <v>0</v>
      </c>
      <c r="R1643" s="410">
        <v>1</v>
      </c>
      <c r="S1643" s="346"/>
    </row>
    <row r="1644" spans="7:19" x14ac:dyDescent="0.25">
      <c r="G1644" s="347"/>
      <c r="H1644" s="158"/>
      <c r="I1644" s="158"/>
      <c r="J1644" s="158"/>
      <c r="K1644" s="158"/>
      <c r="L1644" s="158"/>
      <c r="M1644" s="158"/>
      <c r="N1644" s="158"/>
      <c r="O1644" s="158"/>
      <c r="P1644" s="158"/>
      <c r="Q1644" s="158"/>
      <c r="R1644" s="158"/>
      <c r="S1644" s="346"/>
    </row>
    <row r="1645" spans="7:19" x14ac:dyDescent="0.25">
      <c r="G1645" s="347"/>
      <c r="H1645" s="158"/>
      <c r="I1645" s="158"/>
      <c r="J1645" s="158"/>
      <c r="K1645" s="158"/>
      <c r="L1645" s="158"/>
      <c r="M1645" s="158"/>
      <c r="N1645" s="158"/>
      <c r="O1645" s="158"/>
      <c r="P1645" s="158"/>
      <c r="Q1645" s="158"/>
      <c r="R1645" s="158"/>
      <c r="S1645" s="346"/>
    </row>
    <row r="1646" spans="7:19" x14ac:dyDescent="0.25">
      <c r="G1646" s="350"/>
      <c r="H1646" s="411">
        <f>+S1570</f>
        <v>282.65982379926737</v>
      </c>
      <c r="I1646" s="390">
        <v>0</v>
      </c>
      <c r="J1646" s="390">
        <v>0</v>
      </c>
      <c r="K1646" s="390">
        <v>0</v>
      </c>
      <c r="L1646" s="390">
        <v>0</v>
      </c>
      <c r="M1646" s="390">
        <v>0</v>
      </c>
      <c r="N1646" s="390">
        <v>0</v>
      </c>
      <c r="O1646" s="390">
        <v>0</v>
      </c>
      <c r="P1646" s="390">
        <v>0</v>
      </c>
      <c r="Q1646" s="390">
        <v>0</v>
      </c>
      <c r="R1646" s="391">
        <v>0</v>
      </c>
      <c r="S1646" s="346"/>
    </row>
    <row r="1647" spans="7:19" ht="15.75" x14ac:dyDescent="0.25">
      <c r="G1647" s="442" t="s">
        <v>232</v>
      </c>
      <c r="H1647" s="396">
        <v>0</v>
      </c>
      <c r="I1647" s="161">
        <f>+S1571</f>
        <v>165.69422120978891</v>
      </c>
      <c r="J1647" s="159">
        <v>0</v>
      </c>
      <c r="K1647" s="159">
        <v>0</v>
      </c>
      <c r="L1647" s="159">
        <v>0</v>
      </c>
      <c r="M1647" s="159">
        <v>0</v>
      </c>
      <c r="N1647" s="159">
        <v>0</v>
      </c>
      <c r="O1647" s="159">
        <v>0</v>
      </c>
      <c r="P1647" s="159">
        <v>0</v>
      </c>
      <c r="Q1647" s="159">
        <v>0</v>
      </c>
      <c r="R1647" s="383">
        <v>0</v>
      </c>
      <c r="S1647" s="346"/>
    </row>
    <row r="1648" spans="7:19" x14ac:dyDescent="0.25">
      <c r="G1648" s="347"/>
      <c r="H1648" s="396">
        <v>0</v>
      </c>
      <c r="I1648" s="159">
        <v>0</v>
      </c>
      <c r="J1648" s="161">
        <f>+S1572</f>
        <v>81.563848132499189</v>
      </c>
      <c r="K1648" s="159">
        <v>0</v>
      </c>
      <c r="L1648" s="159">
        <v>0</v>
      </c>
      <c r="M1648" s="159">
        <v>0</v>
      </c>
      <c r="N1648" s="159">
        <v>0</v>
      </c>
      <c r="O1648" s="159">
        <v>0</v>
      </c>
      <c r="P1648" s="159">
        <v>0</v>
      </c>
      <c r="Q1648" s="159">
        <v>0</v>
      </c>
      <c r="R1648" s="383">
        <v>0</v>
      </c>
      <c r="S1648" s="346"/>
    </row>
    <row r="1649" spans="7:19" x14ac:dyDescent="0.25">
      <c r="G1649" s="347"/>
      <c r="H1649" s="396">
        <v>0</v>
      </c>
      <c r="I1649" s="159">
        <v>0</v>
      </c>
      <c r="J1649" s="159">
        <v>0</v>
      </c>
      <c r="K1649" s="161">
        <f>+S1573</f>
        <v>383.9372735553755</v>
      </c>
      <c r="L1649" s="159">
        <v>0</v>
      </c>
      <c r="M1649" s="159">
        <v>0</v>
      </c>
      <c r="N1649" s="159">
        <v>0</v>
      </c>
      <c r="O1649" s="159">
        <v>0</v>
      </c>
      <c r="P1649" s="159">
        <v>0</v>
      </c>
      <c r="Q1649" s="159">
        <v>0</v>
      </c>
      <c r="R1649" s="383">
        <v>0</v>
      </c>
      <c r="S1649" s="346"/>
    </row>
    <row r="1650" spans="7:19" x14ac:dyDescent="0.25">
      <c r="G1650" s="347"/>
      <c r="H1650" s="396">
        <v>0</v>
      </c>
      <c r="I1650" s="159">
        <v>0</v>
      </c>
      <c r="J1650" s="159">
        <v>0</v>
      </c>
      <c r="K1650" s="159">
        <v>0</v>
      </c>
      <c r="L1650" s="161">
        <f>+S1574</f>
        <v>222.70473794906394</v>
      </c>
      <c r="M1650" s="159">
        <v>0</v>
      </c>
      <c r="N1650" s="159">
        <v>0</v>
      </c>
      <c r="O1650" s="159">
        <v>0</v>
      </c>
      <c r="P1650" s="159">
        <v>0</v>
      </c>
      <c r="Q1650" s="159">
        <v>0</v>
      </c>
      <c r="R1650" s="383">
        <v>0</v>
      </c>
      <c r="S1650" s="346"/>
    </row>
    <row r="1651" spans="7:19" x14ac:dyDescent="0.25">
      <c r="G1651" s="347"/>
      <c r="H1651" s="396">
        <v>0</v>
      </c>
      <c r="I1651" s="159">
        <v>0</v>
      </c>
      <c r="J1651" s="159">
        <v>0</v>
      </c>
      <c r="K1651" s="159">
        <v>0</v>
      </c>
      <c r="L1651" s="159">
        <v>0</v>
      </c>
      <c r="M1651" s="161">
        <f>+S1575</f>
        <v>423.21123300214907</v>
      </c>
      <c r="N1651" s="159">
        <v>0</v>
      </c>
      <c r="O1651" s="159">
        <v>0</v>
      </c>
      <c r="P1651" s="159">
        <v>0</v>
      </c>
      <c r="Q1651" s="159">
        <v>0</v>
      </c>
      <c r="R1651" s="383">
        <v>0</v>
      </c>
      <c r="S1651" s="346"/>
    </row>
    <row r="1652" spans="7:19" x14ac:dyDescent="0.25">
      <c r="G1652" s="347"/>
      <c r="H1652" s="396">
        <v>0</v>
      </c>
      <c r="I1652" s="159">
        <v>0</v>
      </c>
      <c r="J1652" s="159">
        <v>0</v>
      </c>
      <c r="K1652" s="159">
        <v>0</v>
      </c>
      <c r="L1652" s="159">
        <v>0</v>
      </c>
      <c r="M1652" s="159">
        <v>0</v>
      </c>
      <c r="N1652" s="161">
        <f>+S1576</f>
        <v>83.461872054745399</v>
      </c>
      <c r="O1652" s="159">
        <v>0</v>
      </c>
      <c r="P1652" s="159">
        <v>0</v>
      </c>
      <c r="Q1652" s="159">
        <v>0</v>
      </c>
      <c r="R1652" s="383">
        <v>0</v>
      </c>
      <c r="S1652" s="346"/>
    </row>
    <row r="1653" spans="7:19" x14ac:dyDescent="0.25">
      <c r="G1653" s="347"/>
      <c r="H1653" s="396">
        <v>0</v>
      </c>
      <c r="I1653" s="159">
        <v>0</v>
      </c>
      <c r="J1653" s="159">
        <v>0</v>
      </c>
      <c r="K1653" s="159">
        <v>0</v>
      </c>
      <c r="L1653" s="159">
        <v>0</v>
      </c>
      <c r="M1653" s="159">
        <v>0</v>
      </c>
      <c r="N1653" s="159">
        <v>0</v>
      </c>
      <c r="O1653" s="161">
        <f>+S1577</f>
        <v>262.64213489741854</v>
      </c>
      <c r="P1653" s="159">
        <v>0</v>
      </c>
      <c r="Q1653" s="159">
        <v>0</v>
      </c>
      <c r="R1653" s="383">
        <v>0</v>
      </c>
      <c r="S1653" s="346"/>
    </row>
    <row r="1654" spans="7:19" x14ac:dyDescent="0.25">
      <c r="G1654" s="347"/>
      <c r="H1654" s="396">
        <v>0</v>
      </c>
      <c r="I1654" s="159">
        <v>0</v>
      </c>
      <c r="J1654" s="159">
        <v>0</v>
      </c>
      <c r="K1654" s="159">
        <v>0</v>
      </c>
      <c r="L1654" s="159">
        <v>0</v>
      </c>
      <c r="M1654" s="159">
        <v>0</v>
      </c>
      <c r="N1654" s="159">
        <v>0</v>
      </c>
      <c r="O1654" s="159">
        <v>0</v>
      </c>
      <c r="P1654" s="161">
        <f>+S1578</f>
        <v>36.485542906507398</v>
      </c>
      <c r="Q1654" s="159">
        <v>0</v>
      </c>
      <c r="R1654" s="383">
        <v>0</v>
      </c>
      <c r="S1654" s="346"/>
    </row>
    <row r="1655" spans="7:19" x14ac:dyDescent="0.25">
      <c r="G1655" s="347"/>
      <c r="H1655" s="396">
        <v>0</v>
      </c>
      <c r="I1655" s="159">
        <v>0</v>
      </c>
      <c r="J1655" s="159">
        <v>0</v>
      </c>
      <c r="K1655" s="159">
        <v>0</v>
      </c>
      <c r="L1655" s="159">
        <v>0</v>
      </c>
      <c r="M1655" s="159">
        <v>0</v>
      </c>
      <c r="N1655" s="159">
        <v>0</v>
      </c>
      <c r="O1655" s="159">
        <v>0</v>
      </c>
      <c r="P1655" s="159">
        <v>0</v>
      </c>
      <c r="Q1655" s="161">
        <f>+S1579</f>
        <v>104.27509928542909</v>
      </c>
      <c r="R1655" s="383">
        <v>0</v>
      </c>
      <c r="S1655" s="346"/>
    </row>
    <row r="1656" spans="7:19" x14ac:dyDescent="0.25">
      <c r="G1656" s="347"/>
      <c r="H1656" s="397">
        <v>0</v>
      </c>
      <c r="I1656" s="398">
        <v>0</v>
      </c>
      <c r="J1656" s="398">
        <v>0</v>
      </c>
      <c r="K1656" s="398">
        <v>0</v>
      </c>
      <c r="L1656" s="398">
        <v>0</v>
      </c>
      <c r="M1656" s="398">
        <v>0</v>
      </c>
      <c r="N1656" s="398">
        <v>0</v>
      </c>
      <c r="O1656" s="398">
        <v>0</v>
      </c>
      <c r="P1656" s="398">
        <v>0</v>
      </c>
      <c r="Q1656" s="398">
        <v>0</v>
      </c>
      <c r="R1656" s="412">
        <f>+S1580</f>
        <v>341.12770688455743</v>
      </c>
      <c r="S1656" s="346"/>
    </row>
    <row r="1657" spans="7:19" x14ac:dyDescent="0.25">
      <c r="G1657" s="347"/>
      <c r="H1657" s="158"/>
      <c r="I1657" s="158"/>
      <c r="J1657" s="158"/>
      <c r="K1657" s="158"/>
      <c r="L1657" s="158"/>
      <c r="M1657" s="158"/>
      <c r="N1657" s="158"/>
      <c r="O1657" s="158"/>
      <c r="P1657" s="158"/>
      <c r="Q1657" s="158"/>
      <c r="R1657" s="158"/>
      <c r="S1657" s="346"/>
    </row>
    <row r="1658" spans="7:19" ht="15.75" x14ac:dyDescent="0.3">
      <c r="G1658" s="444" t="s">
        <v>245</v>
      </c>
      <c r="H1658" s="158"/>
      <c r="I1658" s="158"/>
      <c r="J1658" s="158"/>
      <c r="K1658" s="158"/>
      <c r="L1658" s="158"/>
      <c r="M1658" s="158"/>
      <c r="N1658" s="158"/>
      <c r="O1658" s="158"/>
      <c r="P1658" s="158"/>
      <c r="Q1658" s="158"/>
      <c r="R1658" s="158"/>
      <c r="S1658" s="346"/>
    </row>
    <row r="1659" spans="7:19" ht="15.75" x14ac:dyDescent="0.3">
      <c r="G1659" s="445"/>
      <c r="H1659" s="411">
        <f t="array" ref="H1659:R1669">+MMULT(H1620:R1630,H1646:R1656)</f>
        <v>565.31964759853474</v>
      </c>
      <c r="I1659" s="390">
        <v>0</v>
      </c>
      <c r="J1659" s="390">
        <v>0</v>
      </c>
      <c r="K1659" s="390">
        <v>0</v>
      </c>
      <c r="L1659" s="390">
        <v>0</v>
      </c>
      <c r="M1659" s="390">
        <v>0</v>
      </c>
      <c r="N1659" s="390">
        <v>0</v>
      </c>
      <c r="O1659" s="390">
        <v>0</v>
      </c>
      <c r="P1659" s="390">
        <v>0</v>
      </c>
      <c r="Q1659" s="390">
        <v>0</v>
      </c>
      <c r="R1659" s="391">
        <v>0</v>
      </c>
      <c r="S1659" s="345"/>
    </row>
    <row r="1660" spans="7:19" ht="15.75" x14ac:dyDescent="0.3">
      <c r="G1660" s="445" t="s">
        <v>233</v>
      </c>
      <c r="H1660" s="396">
        <v>0</v>
      </c>
      <c r="I1660" s="161">
        <v>331.38844241957781</v>
      </c>
      <c r="J1660" s="159">
        <v>0</v>
      </c>
      <c r="K1660" s="159">
        <v>0</v>
      </c>
      <c r="L1660" s="159">
        <v>0</v>
      </c>
      <c r="M1660" s="159">
        <v>0</v>
      </c>
      <c r="N1660" s="159">
        <v>0</v>
      </c>
      <c r="O1660" s="159">
        <v>0</v>
      </c>
      <c r="P1660" s="159">
        <v>0</v>
      </c>
      <c r="Q1660" s="159">
        <v>0</v>
      </c>
      <c r="R1660" s="383">
        <v>0</v>
      </c>
      <c r="S1660" s="346"/>
    </row>
    <row r="1661" spans="7:19" x14ac:dyDescent="0.25">
      <c r="G1661" s="347"/>
      <c r="H1661" s="396">
        <v>0</v>
      </c>
      <c r="I1661" s="159">
        <v>0</v>
      </c>
      <c r="J1661" s="161">
        <v>163.12769626499838</v>
      </c>
      <c r="K1661" s="159">
        <v>0</v>
      </c>
      <c r="L1661" s="159">
        <v>0</v>
      </c>
      <c r="M1661" s="159">
        <v>0</v>
      </c>
      <c r="N1661" s="159">
        <v>0</v>
      </c>
      <c r="O1661" s="159">
        <v>0</v>
      </c>
      <c r="P1661" s="159">
        <v>0</v>
      </c>
      <c r="Q1661" s="159">
        <v>0</v>
      </c>
      <c r="R1661" s="383">
        <v>0</v>
      </c>
      <c r="S1661" s="346"/>
    </row>
    <row r="1662" spans="7:19" x14ac:dyDescent="0.25">
      <c r="G1662" s="347"/>
      <c r="H1662" s="396">
        <v>0</v>
      </c>
      <c r="I1662" s="159">
        <v>0</v>
      </c>
      <c r="J1662" s="159">
        <v>0</v>
      </c>
      <c r="K1662" s="161">
        <v>767.874547110751</v>
      </c>
      <c r="L1662" s="159">
        <v>0</v>
      </c>
      <c r="M1662" s="159">
        <v>0</v>
      </c>
      <c r="N1662" s="159">
        <v>0</v>
      </c>
      <c r="O1662" s="159">
        <v>0</v>
      </c>
      <c r="P1662" s="159">
        <v>0</v>
      </c>
      <c r="Q1662" s="159">
        <v>0</v>
      </c>
      <c r="R1662" s="383">
        <v>0</v>
      </c>
      <c r="S1662" s="346"/>
    </row>
    <row r="1663" spans="7:19" x14ac:dyDescent="0.25">
      <c r="G1663" s="347"/>
      <c r="H1663" s="396">
        <v>0</v>
      </c>
      <c r="I1663" s="159">
        <v>0</v>
      </c>
      <c r="J1663" s="159">
        <v>0</v>
      </c>
      <c r="K1663" s="159">
        <v>0</v>
      </c>
      <c r="L1663" s="161">
        <v>445.40947589812788</v>
      </c>
      <c r="M1663" s="159">
        <v>0</v>
      </c>
      <c r="N1663" s="159">
        <v>0</v>
      </c>
      <c r="O1663" s="159">
        <v>0</v>
      </c>
      <c r="P1663" s="159">
        <v>0</v>
      </c>
      <c r="Q1663" s="159">
        <v>0</v>
      </c>
      <c r="R1663" s="383">
        <v>0</v>
      </c>
      <c r="S1663" s="346"/>
    </row>
    <row r="1664" spans="7:19" x14ac:dyDescent="0.25">
      <c r="G1664" s="347"/>
      <c r="H1664" s="396">
        <v>0</v>
      </c>
      <c r="I1664" s="159">
        <v>0</v>
      </c>
      <c r="J1664" s="159">
        <v>0</v>
      </c>
      <c r="K1664" s="159">
        <v>0</v>
      </c>
      <c r="L1664" s="159">
        <v>0</v>
      </c>
      <c r="M1664" s="161">
        <v>846.42246600429814</v>
      </c>
      <c r="N1664" s="159">
        <v>0</v>
      </c>
      <c r="O1664" s="159">
        <v>0</v>
      </c>
      <c r="P1664" s="159">
        <v>0</v>
      </c>
      <c r="Q1664" s="159">
        <v>0</v>
      </c>
      <c r="R1664" s="383">
        <v>0</v>
      </c>
      <c r="S1664" s="346"/>
    </row>
    <row r="1665" spans="7:19" x14ac:dyDescent="0.25">
      <c r="G1665" s="347"/>
      <c r="H1665" s="396">
        <v>0</v>
      </c>
      <c r="I1665" s="159">
        <v>0</v>
      </c>
      <c r="J1665" s="159">
        <v>0</v>
      </c>
      <c r="K1665" s="159">
        <v>0</v>
      </c>
      <c r="L1665" s="159">
        <v>0</v>
      </c>
      <c r="M1665" s="159">
        <v>0</v>
      </c>
      <c r="N1665" s="161">
        <v>166.9237441094908</v>
      </c>
      <c r="O1665" s="159">
        <v>0</v>
      </c>
      <c r="P1665" s="159">
        <v>0</v>
      </c>
      <c r="Q1665" s="159">
        <v>0</v>
      </c>
      <c r="R1665" s="383">
        <v>0</v>
      </c>
      <c r="S1665" s="346"/>
    </row>
    <row r="1666" spans="7:19" x14ac:dyDescent="0.25">
      <c r="G1666" s="347"/>
      <c r="H1666" s="396">
        <v>0</v>
      </c>
      <c r="I1666" s="159">
        <v>0</v>
      </c>
      <c r="J1666" s="159">
        <v>0</v>
      </c>
      <c r="K1666" s="159">
        <v>0</v>
      </c>
      <c r="L1666" s="159">
        <v>0</v>
      </c>
      <c r="M1666" s="159">
        <v>0</v>
      </c>
      <c r="N1666" s="159">
        <v>0</v>
      </c>
      <c r="O1666" s="161">
        <v>525.28426979483709</v>
      </c>
      <c r="P1666" s="159">
        <v>0</v>
      </c>
      <c r="Q1666" s="159">
        <v>0</v>
      </c>
      <c r="R1666" s="383">
        <v>0</v>
      </c>
      <c r="S1666" s="346"/>
    </row>
    <row r="1667" spans="7:19" x14ac:dyDescent="0.25">
      <c r="G1667" s="347"/>
      <c r="H1667" s="396">
        <v>0</v>
      </c>
      <c r="I1667" s="159">
        <v>0</v>
      </c>
      <c r="J1667" s="159">
        <v>0</v>
      </c>
      <c r="K1667" s="159">
        <v>0</v>
      </c>
      <c r="L1667" s="159">
        <v>0</v>
      </c>
      <c r="M1667" s="159">
        <v>0</v>
      </c>
      <c r="N1667" s="159">
        <v>0</v>
      </c>
      <c r="O1667" s="159">
        <v>0</v>
      </c>
      <c r="P1667" s="161">
        <v>72.971085813014795</v>
      </c>
      <c r="Q1667" s="159">
        <v>0</v>
      </c>
      <c r="R1667" s="383">
        <v>0</v>
      </c>
      <c r="S1667" s="346"/>
    </row>
    <row r="1668" spans="7:19" x14ac:dyDescent="0.25">
      <c r="G1668" s="347"/>
      <c r="H1668" s="396">
        <v>0</v>
      </c>
      <c r="I1668" s="159">
        <v>0</v>
      </c>
      <c r="J1668" s="159">
        <v>0</v>
      </c>
      <c r="K1668" s="159">
        <v>0</v>
      </c>
      <c r="L1668" s="159">
        <v>0</v>
      </c>
      <c r="M1668" s="159">
        <v>0</v>
      </c>
      <c r="N1668" s="159">
        <v>0</v>
      </c>
      <c r="O1668" s="159">
        <v>0</v>
      </c>
      <c r="P1668" s="159">
        <v>0</v>
      </c>
      <c r="Q1668" s="161">
        <v>208.55019857085819</v>
      </c>
      <c r="R1668" s="383">
        <v>0</v>
      </c>
      <c r="S1668" s="346"/>
    </row>
    <row r="1669" spans="7:19" x14ac:dyDescent="0.25">
      <c r="G1669" s="347"/>
      <c r="H1669" s="397">
        <v>0</v>
      </c>
      <c r="I1669" s="398">
        <v>0</v>
      </c>
      <c r="J1669" s="398">
        <v>0</v>
      </c>
      <c r="K1669" s="398">
        <v>0</v>
      </c>
      <c r="L1669" s="398">
        <v>0</v>
      </c>
      <c r="M1669" s="398">
        <v>0</v>
      </c>
      <c r="N1669" s="398">
        <v>0</v>
      </c>
      <c r="O1669" s="398">
        <v>0</v>
      </c>
      <c r="P1669" s="398">
        <v>0</v>
      </c>
      <c r="Q1669" s="398">
        <v>0</v>
      </c>
      <c r="R1669" s="412">
        <v>682.25541376911485</v>
      </c>
      <c r="S1669" s="346"/>
    </row>
    <row r="1670" spans="7:19" x14ac:dyDescent="0.25">
      <c r="G1670" s="347"/>
      <c r="H1670" s="158"/>
      <c r="I1670" s="158"/>
      <c r="J1670" s="158"/>
      <c r="K1670" s="158"/>
      <c r="L1670" s="158"/>
      <c r="M1670" s="158"/>
      <c r="N1670" s="158"/>
      <c r="O1670" s="158"/>
      <c r="P1670" s="158"/>
      <c r="Q1670" s="158"/>
      <c r="R1670" s="158"/>
      <c r="S1670" s="346"/>
    </row>
    <row r="1671" spans="7:19" x14ac:dyDescent="0.25">
      <c r="G1671" s="347"/>
      <c r="H1671" s="158"/>
      <c r="I1671" s="158"/>
      <c r="J1671" s="158"/>
      <c r="K1671" s="158"/>
      <c r="L1671" s="158"/>
      <c r="M1671" s="158"/>
      <c r="N1671" s="158"/>
      <c r="O1671" s="158"/>
      <c r="P1671" s="158"/>
      <c r="Q1671" s="158"/>
      <c r="R1671" s="158"/>
      <c r="S1671" s="346"/>
    </row>
    <row r="1672" spans="7:19" x14ac:dyDescent="0.25">
      <c r="G1672" s="347"/>
      <c r="H1672" s="413">
        <f t="array" ref="H1672:R1682">+MINVERSE(H1659:R1669)</f>
        <v>1.7689107467748161E-3</v>
      </c>
      <c r="I1672" s="390">
        <v>0</v>
      </c>
      <c r="J1672" s="390">
        <v>0</v>
      </c>
      <c r="K1672" s="390">
        <v>0</v>
      </c>
      <c r="L1672" s="390">
        <v>0</v>
      </c>
      <c r="M1672" s="390">
        <v>0</v>
      </c>
      <c r="N1672" s="390">
        <v>0</v>
      </c>
      <c r="O1672" s="390">
        <v>0</v>
      </c>
      <c r="P1672" s="390">
        <v>0</v>
      </c>
      <c r="Q1672" s="390">
        <v>0</v>
      </c>
      <c r="R1672" s="391">
        <v>0</v>
      </c>
      <c r="S1672" s="346"/>
    </row>
    <row r="1673" spans="7:19" ht="15.75" x14ac:dyDescent="0.3">
      <c r="G1673" s="445" t="s">
        <v>234</v>
      </c>
      <c r="H1673" s="396">
        <v>0</v>
      </c>
      <c r="I1673" s="178">
        <v>3.0176067478354576E-3</v>
      </c>
      <c r="J1673" s="159">
        <v>0</v>
      </c>
      <c r="K1673" s="159">
        <v>0</v>
      </c>
      <c r="L1673" s="159">
        <v>0</v>
      </c>
      <c r="M1673" s="159">
        <v>0</v>
      </c>
      <c r="N1673" s="159">
        <v>0</v>
      </c>
      <c r="O1673" s="159">
        <v>0</v>
      </c>
      <c r="P1673" s="159">
        <v>0</v>
      </c>
      <c r="Q1673" s="159">
        <v>0</v>
      </c>
      <c r="R1673" s="383">
        <v>0</v>
      </c>
      <c r="S1673" s="346"/>
    </row>
    <row r="1674" spans="7:19" x14ac:dyDescent="0.25">
      <c r="G1674" s="347"/>
      <c r="H1674" s="396">
        <v>0</v>
      </c>
      <c r="I1674" s="159">
        <v>0</v>
      </c>
      <c r="J1674" s="178">
        <v>6.1301668747624294E-3</v>
      </c>
      <c r="K1674" s="159">
        <v>0</v>
      </c>
      <c r="L1674" s="159">
        <v>0</v>
      </c>
      <c r="M1674" s="159">
        <v>0</v>
      </c>
      <c r="N1674" s="159">
        <v>0</v>
      </c>
      <c r="O1674" s="159">
        <v>0</v>
      </c>
      <c r="P1674" s="159">
        <v>0</v>
      </c>
      <c r="Q1674" s="159">
        <v>0</v>
      </c>
      <c r="R1674" s="383">
        <v>0</v>
      </c>
      <c r="S1674" s="346"/>
    </row>
    <row r="1675" spans="7:19" x14ac:dyDescent="0.25">
      <c r="G1675" s="347"/>
      <c r="H1675" s="396">
        <v>0</v>
      </c>
      <c r="I1675" s="159">
        <v>0</v>
      </c>
      <c r="J1675" s="159">
        <v>0</v>
      </c>
      <c r="K1675" s="344">
        <v>1.3022960635466531E-3</v>
      </c>
      <c r="L1675" s="159">
        <v>0</v>
      </c>
      <c r="M1675" s="159">
        <v>0</v>
      </c>
      <c r="N1675" s="159">
        <v>0</v>
      </c>
      <c r="O1675" s="159">
        <v>0</v>
      </c>
      <c r="P1675" s="159">
        <v>0</v>
      </c>
      <c r="Q1675" s="159">
        <v>0</v>
      </c>
      <c r="R1675" s="383">
        <v>0</v>
      </c>
      <c r="S1675" s="346"/>
    </row>
    <row r="1676" spans="7:19" x14ac:dyDescent="0.25">
      <c r="G1676" s="347"/>
      <c r="H1676" s="396">
        <v>0</v>
      </c>
      <c r="I1676" s="159">
        <v>0</v>
      </c>
      <c r="J1676" s="159">
        <v>0</v>
      </c>
      <c r="K1676" s="159">
        <v>0</v>
      </c>
      <c r="L1676" s="163">
        <v>2.2451251132086731E-3</v>
      </c>
      <c r="M1676" s="159">
        <v>0</v>
      </c>
      <c r="N1676" s="159">
        <v>0</v>
      </c>
      <c r="O1676" s="159">
        <v>0</v>
      </c>
      <c r="P1676" s="159">
        <v>0</v>
      </c>
      <c r="Q1676" s="159">
        <v>0</v>
      </c>
      <c r="R1676" s="383">
        <v>0</v>
      </c>
      <c r="S1676" s="346"/>
    </row>
    <row r="1677" spans="7:19" x14ac:dyDescent="0.25">
      <c r="G1677" s="347"/>
      <c r="H1677" s="396">
        <v>0</v>
      </c>
      <c r="I1677" s="159">
        <v>0</v>
      </c>
      <c r="J1677" s="159">
        <v>0</v>
      </c>
      <c r="K1677" s="159">
        <v>0</v>
      </c>
      <c r="L1677" s="159">
        <v>0</v>
      </c>
      <c r="M1677" s="178">
        <v>1.181443121093766E-3</v>
      </c>
      <c r="N1677" s="159">
        <v>0</v>
      </c>
      <c r="O1677" s="159">
        <v>0</v>
      </c>
      <c r="P1677" s="159">
        <v>0</v>
      </c>
      <c r="Q1677" s="159">
        <v>0</v>
      </c>
      <c r="R1677" s="383">
        <v>0</v>
      </c>
      <c r="S1677" s="346"/>
    </row>
    <row r="1678" spans="7:19" x14ac:dyDescent="0.25">
      <c r="G1678" s="347"/>
      <c r="H1678" s="396">
        <v>0</v>
      </c>
      <c r="I1678" s="159">
        <v>0</v>
      </c>
      <c r="J1678" s="159">
        <v>0</v>
      </c>
      <c r="K1678" s="159">
        <v>0</v>
      </c>
      <c r="L1678" s="159">
        <v>0</v>
      </c>
      <c r="M1678" s="159">
        <v>0</v>
      </c>
      <c r="N1678" s="163">
        <v>5.9907594652565841E-3</v>
      </c>
      <c r="O1678" s="159">
        <v>0</v>
      </c>
      <c r="P1678" s="159">
        <v>0</v>
      </c>
      <c r="Q1678" s="159">
        <v>0</v>
      </c>
      <c r="R1678" s="383">
        <v>0</v>
      </c>
      <c r="S1678" s="346"/>
    </row>
    <row r="1679" spans="7:19" x14ac:dyDescent="0.25">
      <c r="G1679" s="347"/>
      <c r="H1679" s="396">
        <v>0</v>
      </c>
      <c r="I1679" s="159">
        <v>0</v>
      </c>
      <c r="J1679" s="159">
        <v>0</v>
      </c>
      <c r="K1679" s="159">
        <v>0</v>
      </c>
      <c r="L1679" s="159">
        <v>0</v>
      </c>
      <c r="M1679" s="159">
        <v>0</v>
      </c>
      <c r="N1679" s="159">
        <v>0</v>
      </c>
      <c r="O1679" s="344">
        <v>1.9037310985736827E-3</v>
      </c>
      <c r="P1679" s="159">
        <v>0</v>
      </c>
      <c r="Q1679" s="159">
        <v>0</v>
      </c>
      <c r="R1679" s="383">
        <v>0</v>
      </c>
      <c r="S1679" s="346"/>
    </row>
    <row r="1680" spans="7:19" x14ac:dyDescent="0.25">
      <c r="G1680" s="347"/>
      <c r="H1680" s="396">
        <v>0</v>
      </c>
      <c r="I1680" s="159">
        <v>0</v>
      </c>
      <c r="J1680" s="159">
        <v>0</v>
      </c>
      <c r="K1680" s="159">
        <v>0</v>
      </c>
      <c r="L1680" s="159">
        <v>0</v>
      </c>
      <c r="M1680" s="159">
        <v>0</v>
      </c>
      <c r="N1680" s="159">
        <v>0</v>
      </c>
      <c r="O1680" s="159">
        <v>0</v>
      </c>
      <c r="P1680" s="344">
        <v>1.3704058105459141E-2</v>
      </c>
      <c r="Q1680" s="159">
        <v>0</v>
      </c>
      <c r="R1680" s="383">
        <v>0</v>
      </c>
      <c r="S1680" s="346"/>
    </row>
    <row r="1681" spans="7:19" x14ac:dyDescent="0.25">
      <c r="G1681" s="347"/>
      <c r="H1681" s="396">
        <v>0</v>
      </c>
      <c r="I1681" s="159">
        <v>0</v>
      </c>
      <c r="J1681" s="159">
        <v>0</v>
      </c>
      <c r="K1681" s="159">
        <v>0</v>
      </c>
      <c r="L1681" s="159">
        <v>0</v>
      </c>
      <c r="M1681" s="159">
        <v>0</v>
      </c>
      <c r="N1681" s="159">
        <v>0</v>
      </c>
      <c r="O1681" s="159">
        <v>0</v>
      </c>
      <c r="P1681" s="159">
        <v>0</v>
      </c>
      <c r="Q1681" s="178">
        <v>4.795008620719363E-3</v>
      </c>
      <c r="R1681" s="383">
        <v>0</v>
      </c>
      <c r="S1681" s="346"/>
    </row>
    <row r="1682" spans="7:19" x14ac:dyDescent="0.25">
      <c r="G1682" s="347"/>
      <c r="H1682" s="397">
        <v>0</v>
      </c>
      <c r="I1682" s="398">
        <v>0</v>
      </c>
      <c r="J1682" s="398">
        <v>0</v>
      </c>
      <c r="K1682" s="398">
        <v>0</v>
      </c>
      <c r="L1682" s="398">
        <v>0</v>
      </c>
      <c r="M1682" s="398">
        <v>0</v>
      </c>
      <c r="N1682" s="398">
        <v>0</v>
      </c>
      <c r="O1682" s="398">
        <v>0</v>
      </c>
      <c r="P1682" s="398">
        <v>0</v>
      </c>
      <c r="Q1682" s="398">
        <v>0</v>
      </c>
      <c r="R1682" s="414">
        <v>1.465726734912234E-3</v>
      </c>
      <c r="S1682" s="346"/>
    </row>
    <row r="1683" spans="7:19" x14ac:dyDescent="0.25">
      <c r="G1683" s="347"/>
      <c r="H1683" s="158"/>
      <c r="I1683" s="158"/>
      <c r="J1683" s="158"/>
      <c r="K1683" s="158"/>
      <c r="L1683" s="158"/>
      <c r="M1683" s="158"/>
      <c r="N1683" s="158"/>
      <c r="O1683" s="158"/>
      <c r="P1683" s="158"/>
      <c r="Q1683" s="158"/>
      <c r="R1683" s="158"/>
      <c r="S1683" s="346"/>
    </row>
    <row r="1684" spans="7:19" x14ac:dyDescent="0.25">
      <c r="G1684" s="347"/>
      <c r="H1684" s="158"/>
      <c r="I1684" s="158"/>
      <c r="J1684" s="158"/>
      <c r="K1684" s="158"/>
      <c r="L1684" s="158"/>
      <c r="M1684" s="158"/>
      <c r="N1684" s="158"/>
      <c r="O1684" s="158"/>
      <c r="P1684" s="158"/>
      <c r="Q1684" s="158"/>
      <c r="R1684" s="158"/>
      <c r="S1684" s="346"/>
    </row>
    <row r="1685" spans="7:19" x14ac:dyDescent="0.25">
      <c r="G1685" s="347"/>
      <c r="H1685" s="395">
        <f t="array" ref="H1685:R1692">+MMULT(H1596:R1603,H1672:R1682)</f>
        <v>1.7689107467748161E-3</v>
      </c>
      <c r="I1685" s="380">
        <v>-3.0176067478354576E-3</v>
      </c>
      <c r="J1685" s="380">
        <v>0</v>
      </c>
      <c r="K1685" s="380">
        <v>0</v>
      </c>
      <c r="L1685" s="380">
        <v>0</v>
      </c>
      <c r="M1685" s="380">
        <v>0</v>
      </c>
      <c r="N1685" s="380">
        <v>0</v>
      </c>
      <c r="O1685" s="380">
        <v>0</v>
      </c>
      <c r="P1685" s="380">
        <v>0</v>
      </c>
      <c r="Q1685" s="380">
        <v>0</v>
      </c>
      <c r="R1685" s="381">
        <v>0</v>
      </c>
      <c r="S1685" s="346"/>
    </row>
    <row r="1686" spans="7:19" ht="15.75" x14ac:dyDescent="0.3">
      <c r="G1686" s="445" t="s">
        <v>235</v>
      </c>
      <c r="H1686" s="396">
        <v>0</v>
      </c>
      <c r="I1686" s="159">
        <v>3.0176067478354576E-3</v>
      </c>
      <c r="J1686" s="159">
        <v>-6.1301668747624294E-3</v>
      </c>
      <c r="K1686" s="159">
        <v>0</v>
      </c>
      <c r="L1686" s="159">
        <v>0</v>
      </c>
      <c r="M1686" s="159">
        <v>0</v>
      </c>
      <c r="N1686" s="159">
        <v>0</v>
      </c>
      <c r="O1686" s="159">
        <v>0</v>
      </c>
      <c r="P1686" s="143">
        <v>-1.3704058105459141E-2</v>
      </c>
      <c r="Q1686" s="143">
        <v>0</v>
      </c>
      <c r="R1686" s="392">
        <v>0</v>
      </c>
      <c r="S1686" s="346"/>
    </row>
    <row r="1687" spans="7:19" x14ac:dyDescent="0.25">
      <c r="G1687" s="446"/>
      <c r="H1687" s="396">
        <v>0</v>
      </c>
      <c r="I1687" s="159">
        <v>0</v>
      </c>
      <c r="J1687" s="159">
        <v>6.1301668747624294E-3</v>
      </c>
      <c r="K1687" s="159">
        <v>-1.3022960635466531E-3</v>
      </c>
      <c r="L1687" s="159">
        <v>0</v>
      </c>
      <c r="M1687" s="159">
        <v>0</v>
      </c>
      <c r="N1687" s="159">
        <v>0</v>
      </c>
      <c r="O1687" s="159">
        <v>0</v>
      </c>
      <c r="P1687" s="143">
        <v>0</v>
      </c>
      <c r="Q1687" s="143">
        <v>0</v>
      </c>
      <c r="R1687" s="392">
        <v>0</v>
      </c>
      <c r="S1687" s="346"/>
    </row>
    <row r="1688" spans="7:19" x14ac:dyDescent="0.25">
      <c r="G1688" s="446"/>
      <c r="H1688" s="396">
        <v>0</v>
      </c>
      <c r="I1688" s="159">
        <v>0</v>
      </c>
      <c r="J1688" s="159">
        <v>0</v>
      </c>
      <c r="K1688" s="159">
        <v>1.3022960635466531E-3</v>
      </c>
      <c r="L1688" s="159">
        <v>-2.2451251132086731E-3</v>
      </c>
      <c r="M1688" s="159">
        <v>0</v>
      </c>
      <c r="N1688" s="159">
        <v>0</v>
      </c>
      <c r="O1688" s="159">
        <v>0</v>
      </c>
      <c r="P1688" s="143">
        <v>0</v>
      </c>
      <c r="Q1688" s="143">
        <v>0</v>
      </c>
      <c r="R1688" s="392">
        <v>0</v>
      </c>
      <c r="S1688" s="346"/>
    </row>
    <row r="1689" spans="7:19" x14ac:dyDescent="0.25">
      <c r="G1689" s="446"/>
      <c r="H1689" s="396">
        <v>0</v>
      </c>
      <c r="I1689" s="159">
        <v>0</v>
      </c>
      <c r="J1689" s="159">
        <v>0</v>
      </c>
      <c r="K1689" s="159">
        <v>0</v>
      </c>
      <c r="L1689" s="159">
        <v>2.2451251132086731E-3</v>
      </c>
      <c r="M1689" s="159">
        <v>-1.181443121093766E-3</v>
      </c>
      <c r="N1689" s="159">
        <v>0</v>
      </c>
      <c r="O1689" s="159">
        <v>0</v>
      </c>
      <c r="P1689" s="143">
        <v>1.3704058105459141E-2</v>
      </c>
      <c r="Q1689" s="143">
        <v>4.795008620719363E-3</v>
      </c>
      <c r="R1689" s="392">
        <v>0</v>
      </c>
      <c r="S1689" s="346"/>
    </row>
    <row r="1690" spans="7:19" x14ac:dyDescent="0.25">
      <c r="G1690" s="446"/>
      <c r="H1690" s="396">
        <v>0</v>
      </c>
      <c r="I1690" s="159">
        <v>0</v>
      </c>
      <c r="J1690" s="159">
        <v>0</v>
      </c>
      <c r="K1690" s="159">
        <v>0</v>
      </c>
      <c r="L1690" s="159">
        <v>0</v>
      </c>
      <c r="M1690" s="159">
        <v>1.181443121093766E-3</v>
      </c>
      <c r="N1690" s="159">
        <v>-5.9907594652565841E-3</v>
      </c>
      <c r="O1690" s="159">
        <v>0</v>
      </c>
      <c r="P1690" s="143">
        <v>0</v>
      </c>
      <c r="Q1690" s="143">
        <v>0</v>
      </c>
      <c r="R1690" s="392">
        <v>0</v>
      </c>
      <c r="S1690" s="346"/>
    </row>
    <row r="1691" spans="7:19" x14ac:dyDescent="0.25">
      <c r="G1691" s="446"/>
      <c r="H1691" s="396">
        <v>0</v>
      </c>
      <c r="I1691" s="159">
        <v>0</v>
      </c>
      <c r="J1691" s="159">
        <v>0</v>
      </c>
      <c r="K1691" s="159">
        <v>0</v>
      </c>
      <c r="L1691" s="159">
        <v>0</v>
      </c>
      <c r="M1691" s="159">
        <v>0</v>
      </c>
      <c r="N1691" s="159">
        <v>5.9907594652565841E-3</v>
      </c>
      <c r="O1691" s="159">
        <v>-1.9037310985736827E-3</v>
      </c>
      <c r="P1691" s="143">
        <v>0</v>
      </c>
      <c r="Q1691" s="143">
        <v>0</v>
      </c>
      <c r="R1691" s="392">
        <v>0</v>
      </c>
      <c r="S1691" s="346"/>
    </row>
    <row r="1692" spans="7:19" x14ac:dyDescent="0.25">
      <c r="G1692" s="446"/>
      <c r="H1692" s="397">
        <v>0</v>
      </c>
      <c r="I1692" s="398">
        <v>0</v>
      </c>
      <c r="J1692" s="398">
        <v>0</v>
      </c>
      <c r="K1692" s="398">
        <v>0</v>
      </c>
      <c r="L1692" s="398">
        <v>0</v>
      </c>
      <c r="M1692" s="398">
        <v>0</v>
      </c>
      <c r="N1692" s="398">
        <v>0</v>
      </c>
      <c r="O1692" s="398">
        <v>1.9037310985736827E-3</v>
      </c>
      <c r="P1692" s="393">
        <v>0</v>
      </c>
      <c r="Q1692" s="393">
        <v>-4.795008620719363E-3</v>
      </c>
      <c r="R1692" s="394">
        <v>1.465726734912234E-3</v>
      </c>
      <c r="S1692" s="346"/>
    </row>
    <row r="1693" spans="7:19" x14ac:dyDescent="0.25">
      <c r="G1693" s="446"/>
      <c r="H1693" s="158"/>
      <c r="I1693" s="158"/>
      <c r="J1693" s="158"/>
      <c r="K1693" s="158"/>
      <c r="L1693" s="158"/>
      <c r="M1693" s="158"/>
      <c r="N1693" s="158"/>
      <c r="O1693" s="158"/>
      <c r="P1693" s="158"/>
      <c r="Q1693" s="158"/>
      <c r="R1693" s="158"/>
      <c r="S1693" s="346"/>
    </row>
    <row r="1694" spans="7:19" x14ac:dyDescent="0.25">
      <c r="G1694" s="446"/>
      <c r="H1694" s="158"/>
      <c r="I1694" s="158"/>
      <c r="J1694" s="158"/>
      <c r="K1694" s="158"/>
      <c r="L1694" s="158"/>
      <c r="M1694" s="158"/>
      <c r="N1694" s="158"/>
      <c r="O1694" s="158"/>
      <c r="P1694" s="158"/>
      <c r="Q1694" s="158"/>
      <c r="R1694" s="158"/>
      <c r="S1694" s="346"/>
    </row>
    <row r="1695" spans="7:19" x14ac:dyDescent="0.25">
      <c r="G1695" s="446"/>
      <c r="H1695" s="329">
        <f t="array" ref="H1695:O1702">+MMULT(H1685:R1692,H1583:O1593)</f>
        <v>4.7865174946102734E-3</v>
      </c>
      <c r="I1695" s="330">
        <v>-3.0176067478354576E-3</v>
      </c>
      <c r="J1695" s="330">
        <v>0</v>
      </c>
      <c r="K1695" s="330">
        <v>0</v>
      </c>
      <c r="L1695" s="330">
        <v>0</v>
      </c>
      <c r="M1695" s="330">
        <v>0</v>
      </c>
      <c r="N1695" s="330">
        <v>0</v>
      </c>
      <c r="O1695" s="331">
        <v>0</v>
      </c>
      <c r="P1695" s="158"/>
      <c r="Q1695" s="158"/>
      <c r="R1695" s="158"/>
      <c r="S1695" s="346"/>
    </row>
    <row r="1696" spans="7:19" ht="15.75" x14ac:dyDescent="0.3">
      <c r="G1696" s="447" t="s">
        <v>236</v>
      </c>
      <c r="H1696" s="332">
        <v>-3.0176067478354576E-3</v>
      </c>
      <c r="I1696" s="158">
        <v>2.2851831728057027E-2</v>
      </c>
      <c r="J1696" s="158">
        <v>-6.1301668747624294E-3</v>
      </c>
      <c r="K1696" s="158">
        <v>0</v>
      </c>
      <c r="L1696" s="158">
        <v>-1.3704058105459141E-2</v>
      </c>
      <c r="M1696" s="158">
        <v>0</v>
      </c>
      <c r="N1696" s="158">
        <v>0</v>
      </c>
      <c r="O1696" s="333">
        <v>0</v>
      </c>
      <c r="P1696" s="158"/>
      <c r="Q1696" s="158"/>
      <c r="R1696" s="158"/>
      <c r="S1696" s="346"/>
    </row>
    <row r="1697" spans="7:19" x14ac:dyDescent="0.25">
      <c r="G1697" s="446"/>
      <c r="H1697" s="332">
        <v>0</v>
      </c>
      <c r="I1697" s="158">
        <v>-6.1301668747624294E-3</v>
      </c>
      <c r="J1697" s="158">
        <v>7.4324629383090823E-3</v>
      </c>
      <c r="K1697" s="158">
        <v>-1.3022960635466531E-3</v>
      </c>
      <c r="L1697" s="158">
        <v>0</v>
      </c>
      <c r="M1697" s="158">
        <v>0</v>
      </c>
      <c r="N1697" s="158">
        <v>0</v>
      </c>
      <c r="O1697" s="333">
        <v>0</v>
      </c>
      <c r="P1697" s="158"/>
      <c r="Q1697" s="158"/>
      <c r="R1697" s="158"/>
      <c r="S1697" s="346"/>
    </row>
    <row r="1698" spans="7:19" x14ac:dyDescent="0.25">
      <c r="G1698" s="446"/>
      <c r="H1698" s="332">
        <v>0</v>
      </c>
      <c r="I1698" s="158">
        <v>0</v>
      </c>
      <c r="J1698" s="158">
        <v>-1.3022960635466531E-3</v>
      </c>
      <c r="K1698" s="158">
        <v>3.5474211767553259E-3</v>
      </c>
      <c r="L1698" s="158">
        <v>-2.2451251132086731E-3</v>
      </c>
      <c r="M1698" s="158">
        <v>0</v>
      </c>
      <c r="N1698" s="158">
        <v>0</v>
      </c>
      <c r="O1698" s="333">
        <v>0</v>
      </c>
      <c r="P1698" s="158"/>
      <c r="Q1698" s="158"/>
      <c r="R1698" s="158"/>
      <c r="S1698" s="346"/>
    </row>
    <row r="1699" spans="7:19" x14ac:dyDescent="0.25">
      <c r="G1699" s="446"/>
      <c r="H1699" s="332">
        <v>0</v>
      </c>
      <c r="I1699" s="158">
        <v>-1.3704058105459141E-2</v>
      </c>
      <c r="J1699" s="158">
        <v>0</v>
      </c>
      <c r="K1699" s="158">
        <v>-2.2451251132086731E-3</v>
      </c>
      <c r="L1699" s="158">
        <v>2.1925634960480944E-2</v>
      </c>
      <c r="M1699" s="158">
        <v>-1.181443121093766E-3</v>
      </c>
      <c r="N1699" s="158">
        <v>0</v>
      </c>
      <c r="O1699" s="333">
        <v>-4.795008620719363E-3</v>
      </c>
      <c r="P1699" s="158"/>
      <c r="Q1699" s="158"/>
      <c r="R1699" s="158"/>
      <c r="S1699" s="346"/>
    </row>
    <row r="1700" spans="7:19" x14ac:dyDescent="0.25">
      <c r="G1700" s="446"/>
      <c r="H1700" s="332">
        <v>0</v>
      </c>
      <c r="I1700" s="158">
        <v>0</v>
      </c>
      <c r="J1700" s="158">
        <v>0</v>
      </c>
      <c r="K1700" s="158">
        <v>0</v>
      </c>
      <c r="L1700" s="158">
        <v>-1.181443121093766E-3</v>
      </c>
      <c r="M1700" s="158">
        <v>7.1722025863503501E-3</v>
      </c>
      <c r="N1700" s="158">
        <v>-5.9907594652565841E-3</v>
      </c>
      <c r="O1700" s="333">
        <v>0</v>
      </c>
      <c r="P1700" s="158"/>
      <c r="Q1700" s="158"/>
      <c r="R1700" s="158"/>
      <c r="S1700" s="346"/>
    </row>
    <row r="1701" spans="7:19" x14ac:dyDescent="0.25">
      <c r="G1701" s="446"/>
      <c r="H1701" s="332">
        <v>0</v>
      </c>
      <c r="I1701" s="158">
        <v>0</v>
      </c>
      <c r="J1701" s="158">
        <v>0</v>
      </c>
      <c r="K1701" s="158">
        <v>0</v>
      </c>
      <c r="L1701" s="158">
        <v>0</v>
      </c>
      <c r="M1701" s="158">
        <v>-5.9907594652565841E-3</v>
      </c>
      <c r="N1701" s="158">
        <v>7.8944905638302677E-3</v>
      </c>
      <c r="O1701" s="333">
        <v>-1.9037310985736827E-3</v>
      </c>
      <c r="P1701" s="158"/>
      <c r="Q1701" s="158"/>
      <c r="R1701" s="158"/>
      <c r="S1701" s="346"/>
    </row>
    <row r="1702" spans="7:19" x14ac:dyDescent="0.25">
      <c r="G1702" s="446"/>
      <c r="H1702" s="406">
        <v>0</v>
      </c>
      <c r="I1702" s="407">
        <v>0</v>
      </c>
      <c r="J1702" s="407">
        <v>0</v>
      </c>
      <c r="K1702" s="407">
        <v>0</v>
      </c>
      <c r="L1702" s="407">
        <v>-4.795008620719363E-3</v>
      </c>
      <c r="M1702" s="407">
        <v>0</v>
      </c>
      <c r="N1702" s="407">
        <v>-1.9037310985736827E-3</v>
      </c>
      <c r="O1702" s="408">
        <v>8.1644664542052797E-3</v>
      </c>
      <c r="P1702" s="158"/>
      <c r="Q1702" s="158"/>
      <c r="R1702" s="158"/>
      <c r="S1702" s="346"/>
    </row>
    <row r="1703" spans="7:19" x14ac:dyDescent="0.25">
      <c r="G1703" s="446"/>
      <c r="H1703" s="158"/>
      <c r="I1703" s="158"/>
      <c r="J1703" s="158"/>
      <c r="K1703" s="158"/>
      <c r="L1703" s="158"/>
      <c r="M1703" s="158"/>
      <c r="N1703" s="158"/>
      <c r="O1703" s="158"/>
      <c r="P1703" s="158"/>
      <c r="Q1703" s="158"/>
      <c r="R1703" s="158"/>
      <c r="S1703" s="346"/>
    </row>
    <row r="1704" spans="7:19" x14ac:dyDescent="0.25">
      <c r="G1704" s="446"/>
      <c r="H1704" s="158"/>
      <c r="I1704" s="158"/>
      <c r="J1704" s="158"/>
      <c r="K1704" s="158"/>
      <c r="L1704" s="158"/>
      <c r="M1704" s="158"/>
      <c r="N1704" s="158"/>
      <c r="O1704" s="158"/>
      <c r="P1704" s="158"/>
      <c r="Q1704" s="158"/>
      <c r="R1704" s="158"/>
      <c r="S1704" s="346"/>
    </row>
    <row r="1705" spans="7:19" x14ac:dyDescent="0.25">
      <c r="G1705" s="446"/>
      <c r="H1705" s="329">
        <f t="array" ref="H1705:O1712">-MINVERSE(H1695:O1702)</f>
        <v>-390.8651294201872</v>
      </c>
      <c r="I1705" s="330">
        <v>-288.60048799517119</v>
      </c>
      <c r="J1705" s="330">
        <v>-286.0660390385745</v>
      </c>
      <c r="K1705" s="330">
        <v>-274.13588315897101</v>
      </c>
      <c r="L1705" s="330">
        <v>-267.21573650518343</v>
      </c>
      <c r="M1705" s="330">
        <v>-236.03774649891102</v>
      </c>
      <c r="N1705" s="330">
        <v>-229.88910674195441</v>
      </c>
      <c r="O1705" s="331">
        <v>-210.54024920107682</v>
      </c>
      <c r="P1705" s="158"/>
      <c r="Q1705" s="158"/>
      <c r="R1705" s="158"/>
      <c r="S1705" s="346"/>
    </row>
    <row r="1706" spans="7:19" ht="15.75" x14ac:dyDescent="0.3">
      <c r="G1706" s="448" t="s">
        <v>237</v>
      </c>
      <c r="H1706" s="332">
        <v>-288.60048799517125</v>
      </c>
      <c r="I1706" s="158">
        <v>-457.77710622261407</v>
      </c>
      <c r="J1706" s="158">
        <v>-453.75697196269152</v>
      </c>
      <c r="K1706" s="158">
        <v>-434.83339954156315</v>
      </c>
      <c r="L1706" s="158">
        <v>-423.85668660592881</v>
      </c>
      <c r="M1706" s="158">
        <v>-374.40226557547038</v>
      </c>
      <c r="N1706" s="158">
        <v>-364.64931423883917</v>
      </c>
      <c r="O1706" s="333">
        <v>-333.95822263567891</v>
      </c>
      <c r="P1706" s="158"/>
      <c r="Q1706" s="158"/>
      <c r="R1706" s="158"/>
      <c r="S1706" s="346"/>
    </row>
    <row r="1707" spans="7:19" x14ac:dyDescent="0.25">
      <c r="G1707" s="446"/>
      <c r="H1707" s="332">
        <v>-286.06603903857456</v>
      </c>
      <c r="I1707" s="158">
        <v>-453.75697196269152</v>
      </c>
      <c r="J1707" s="158">
        <v>-594.46772975273359</v>
      </c>
      <c r="K1707" s="158">
        <v>-488.94673685460685</v>
      </c>
      <c r="L1707" s="158">
        <v>-427.73875656687659</v>
      </c>
      <c r="M1707" s="158">
        <v>-377.83138639491534</v>
      </c>
      <c r="N1707" s="158">
        <v>-367.98910854625552</v>
      </c>
      <c r="O1707" s="333">
        <v>-337.01691965586031</v>
      </c>
      <c r="P1707" s="158"/>
      <c r="Q1707" s="158"/>
      <c r="R1707" s="158"/>
      <c r="S1707" s="346"/>
    </row>
    <row r="1708" spans="7:19" x14ac:dyDescent="0.25">
      <c r="G1708" s="446"/>
      <c r="H1708" s="332">
        <v>-274.13588315897113</v>
      </c>
      <c r="I1708" s="158">
        <v>-434.83339954156321</v>
      </c>
      <c r="J1708" s="158">
        <v>-488.94673685460697</v>
      </c>
      <c r="K1708" s="158">
        <v>-743.66899023826124</v>
      </c>
      <c r="L1708" s="158">
        <v>-446.01243284237898</v>
      </c>
      <c r="M1708" s="158">
        <v>-393.97294087345011</v>
      </c>
      <c r="N1708" s="158">
        <v>-383.71018534663102</v>
      </c>
      <c r="O1708" s="333">
        <v>-351.41481555518902</v>
      </c>
      <c r="P1708" s="158"/>
      <c r="Q1708" s="158"/>
      <c r="R1708" s="158"/>
      <c r="S1708" s="346"/>
    </row>
    <row r="1709" spans="7:19" x14ac:dyDescent="0.25">
      <c r="G1709" s="446"/>
      <c r="H1709" s="332">
        <v>-267.21573650518349</v>
      </c>
      <c r="I1709" s="158">
        <v>-423.85668660592881</v>
      </c>
      <c r="J1709" s="158">
        <v>-427.7387565668767</v>
      </c>
      <c r="K1709" s="158">
        <v>-446.01243284237898</v>
      </c>
      <c r="L1709" s="158">
        <v>-456.61217026462958</v>
      </c>
      <c r="M1709" s="158">
        <v>-403.33593037156174</v>
      </c>
      <c r="N1709" s="158">
        <v>-392.82927466214062</v>
      </c>
      <c r="O1709" s="333">
        <v>-359.76638716370962</v>
      </c>
      <c r="P1709" s="158"/>
      <c r="Q1709" s="158"/>
      <c r="R1709" s="158"/>
      <c r="S1709" s="346"/>
    </row>
    <row r="1710" spans="7:19" x14ac:dyDescent="0.25">
      <c r="G1710" s="446"/>
      <c r="H1710" s="332">
        <v>-236.03774649891108</v>
      </c>
      <c r="I1710" s="158">
        <v>-374.40226557547049</v>
      </c>
      <c r="J1710" s="158">
        <v>-377.83138639491551</v>
      </c>
      <c r="K1710" s="158">
        <v>-393.97294087345023</v>
      </c>
      <c r="L1710" s="158">
        <v>-403.3359303715618</v>
      </c>
      <c r="M1710" s="158">
        <v>-780.86037472028056</v>
      </c>
      <c r="N1710" s="158">
        <v>-688.38856953560435</v>
      </c>
      <c r="O1710" s="333">
        <v>-397.39351115025221</v>
      </c>
      <c r="P1710" s="158"/>
      <c r="Q1710" s="158"/>
      <c r="R1710" s="158"/>
      <c r="S1710" s="346"/>
    </row>
    <row r="1711" spans="7:19" x14ac:dyDescent="0.25">
      <c r="G1711" s="446"/>
      <c r="H1711" s="332">
        <v>-229.88910674195449</v>
      </c>
      <c r="I1711" s="158">
        <v>-364.64931423883928</v>
      </c>
      <c r="J1711" s="158">
        <v>-367.98910854625564</v>
      </c>
      <c r="K1711" s="158">
        <v>-383.71018534663114</v>
      </c>
      <c r="L1711" s="158">
        <v>-392.82927466214073</v>
      </c>
      <c r="M1711" s="158">
        <v>-688.38856953560457</v>
      </c>
      <c r="N1711" s="158">
        <v>-746.67608680761066</v>
      </c>
      <c r="O1711" s="333">
        <v>-404.81399048317411</v>
      </c>
      <c r="P1711" s="158"/>
      <c r="Q1711" s="158"/>
      <c r="R1711" s="158"/>
      <c r="S1711" s="346"/>
    </row>
    <row r="1712" spans="7:19" x14ac:dyDescent="0.25">
      <c r="G1712" s="446"/>
      <c r="H1712" s="406">
        <v>-210.54024920107688</v>
      </c>
      <c r="I1712" s="407">
        <v>-333.95822263567902</v>
      </c>
      <c r="J1712" s="407">
        <v>-337.01691965586036</v>
      </c>
      <c r="K1712" s="407">
        <v>-351.41481555518902</v>
      </c>
      <c r="L1712" s="407">
        <v>-359.76638716370962</v>
      </c>
      <c r="M1712" s="407">
        <v>-397.39351115025215</v>
      </c>
      <c r="N1712" s="407">
        <v>-404.81399048317405</v>
      </c>
      <c r="O1712" s="408">
        <v>-428.16513857008044</v>
      </c>
      <c r="P1712" s="158"/>
      <c r="Q1712" s="158"/>
      <c r="R1712" s="158"/>
      <c r="S1712" s="346"/>
    </row>
    <row r="1713" spans="7:19" x14ac:dyDescent="0.25">
      <c r="G1713" s="446"/>
      <c r="H1713" s="158"/>
      <c r="I1713" s="158"/>
      <c r="J1713" s="158"/>
      <c r="K1713" s="158"/>
      <c r="L1713" s="158"/>
      <c r="M1713" s="158"/>
      <c r="N1713" s="158"/>
      <c r="O1713" s="158"/>
      <c r="P1713" s="158"/>
      <c r="Q1713" s="158"/>
      <c r="R1713" s="158"/>
      <c r="S1713" s="346"/>
    </row>
    <row r="1714" spans="7:19" ht="15.75" x14ac:dyDescent="0.3">
      <c r="G1714" s="447"/>
      <c r="H1714" s="158"/>
      <c r="I1714" s="158"/>
      <c r="J1714" s="158"/>
      <c r="K1714" s="158"/>
      <c r="L1714" s="158"/>
      <c r="M1714" s="158"/>
      <c r="N1714" s="158"/>
      <c r="O1714" s="158"/>
      <c r="P1714" s="158"/>
      <c r="Q1714" s="158"/>
      <c r="R1714" s="158"/>
      <c r="S1714" s="346"/>
    </row>
    <row r="1715" spans="7:19" ht="15.75" x14ac:dyDescent="0.3">
      <c r="G1715" s="447"/>
      <c r="H1715" s="402">
        <f t="array" ref="H1715:H1725">+MMULT(H1646:R1656,N1607:N1617)</f>
        <v>2.8582443306605843</v>
      </c>
      <c r="I1715" s="158"/>
      <c r="J1715" s="158"/>
      <c r="K1715" s="417">
        <f t="array" ref="K1715:K1725">+MMULT(H1607:H1617,Q1608)</f>
        <v>-339.29610096713299</v>
      </c>
      <c r="L1715" s="158"/>
      <c r="M1715" s="158"/>
      <c r="N1715" s="158"/>
      <c r="O1715" s="158"/>
      <c r="P1715" s="158"/>
      <c r="Q1715" s="158"/>
      <c r="R1715" s="158"/>
      <c r="S1715" s="346"/>
    </row>
    <row r="1716" spans="7:19" ht="15.75" x14ac:dyDescent="0.3">
      <c r="G1716" s="447" t="s">
        <v>238</v>
      </c>
      <c r="H1716" s="403">
        <v>1.1829000484041783</v>
      </c>
      <c r="I1716" s="158"/>
      <c r="J1716" s="449" t="s">
        <v>239</v>
      </c>
      <c r="K1716" s="418">
        <v>0</v>
      </c>
      <c r="L1716" s="158"/>
      <c r="M1716" s="158"/>
      <c r="N1716" s="158"/>
      <c r="O1716" s="158"/>
      <c r="P1716" s="158"/>
      <c r="Q1716" s="158"/>
      <c r="R1716" s="158"/>
      <c r="S1716" s="346"/>
    </row>
    <row r="1717" spans="7:19" ht="15.75" x14ac:dyDescent="0.3">
      <c r="G1717" s="447"/>
      <c r="H1717" s="403">
        <v>0.238341372310272</v>
      </c>
      <c r="I1717" s="158"/>
      <c r="J1717" s="158"/>
      <c r="K1717" s="418">
        <v>0</v>
      </c>
      <c r="L1717" s="158"/>
      <c r="M1717" s="158"/>
      <c r="N1717" s="158"/>
      <c r="O1717" s="158"/>
      <c r="P1717" s="158"/>
      <c r="Q1717" s="158"/>
      <c r="R1717" s="158"/>
      <c r="S1717" s="346"/>
    </row>
    <row r="1718" spans="7:19" x14ac:dyDescent="0.25">
      <c r="G1718" s="347"/>
      <c r="H1718" s="403">
        <v>0.39174663410747357</v>
      </c>
      <c r="I1718" s="158"/>
      <c r="J1718" s="158"/>
      <c r="K1718" s="418">
        <v>0</v>
      </c>
      <c r="L1718" s="158"/>
      <c r="M1718" s="158"/>
      <c r="N1718" s="158"/>
      <c r="O1718" s="158"/>
      <c r="P1718" s="158"/>
      <c r="Q1718" s="158"/>
      <c r="R1718" s="158"/>
      <c r="S1718" s="346"/>
    </row>
    <row r="1719" spans="7:19" x14ac:dyDescent="0.25">
      <c r="G1719" s="347"/>
      <c r="H1719" s="403">
        <v>0.20681650738248625</v>
      </c>
      <c r="I1719" s="158"/>
      <c r="J1719" s="158"/>
      <c r="K1719" s="418">
        <v>0</v>
      </c>
      <c r="L1719" s="158"/>
      <c r="M1719" s="158"/>
      <c r="N1719" s="158"/>
      <c r="O1719" s="158"/>
      <c r="P1719" s="158"/>
      <c r="Q1719" s="158"/>
      <c r="R1719" s="158"/>
      <c r="S1719" s="346"/>
    </row>
    <row r="1720" spans="7:19" x14ac:dyDescent="0.25">
      <c r="G1720" s="347"/>
      <c r="H1720" s="403">
        <v>0.24180064645683289</v>
      </c>
      <c r="I1720" s="158"/>
      <c r="J1720" s="158"/>
      <c r="K1720" s="418">
        <v>0</v>
      </c>
      <c r="L1720" s="158"/>
      <c r="M1720" s="158"/>
      <c r="N1720" s="158"/>
      <c r="O1720" s="158"/>
      <c r="P1720" s="158"/>
      <c r="Q1720" s="158"/>
      <c r="R1720" s="158"/>
      <c r="S1720" s="346"/>
    </row>
    <row r="1721" spans="7:19" x14ac:dyDescent="0.25">
      <c r="G1721" s="347"/>
      <c r="H1721" s="403">
        <v>1.7855979321859363E-2</v>
      </c>
      <c r="I1721" s="158"/>
      <c r="J1721" s="158"/>
      <c r="K1721" s="418">
        <v>0</v>
      </c>
      <c r="L1721" s="158"/>
      <c r="M1721" s="158"/>
      <c r="N1721" s="158"/>
      <c r="O1721" s="158"/>
      <c r="P1721" s="158"/>
      <c r="Q1721" s="158"/>
      <c r="R1721" s="158"/>
      <c r="S1721" s="346"/>
    </row>
    <row r="1722" spans="7:19" x14ac:dyDescent="0.25">
      <c r="G1722" s="347"/>
      <c r="H1722" s="403">
        <v>0.25656929740154233</v>
      </c>
      <c r="I1722" s="158"/>
      <c r="J1722" s="158"/>
      <c r="K1722" s="418">
        <v>0</v>
      </c>
      <c r="L1722" s="158"/>
      <c r="M1722" s="158"/>
      <c r="N1722" s="158"/>
      <c r="O1722" s="158"/>
      <c r="P1722" s="158"/>
      <c r="Q1722" s="158"/>
      <c r="R1722" s="158"/>
      <c r="S1722" s="346"/>
    </row>
    <row r="1723" spans="7:19" x14ac:dyDescent="0.25">
      <c r="G1723" s="347"/>
      <c r="H1723" s="403">
        <v>1.7857940390704059E-2</v>
      </c>
      <c r="I1723" s="158"/>
      <c r="J1723" s="158"/>
      <c r="K1723" s="418">
        <v>0</v>
      </c>
      <c r="L1723" s="158"/>
      <c r="M1723" s="158"/>
      <c r="N1723" s="158"/>
      <c r="O1723" s="158"/>
      <c r="P1723" s="158"/>
      <c r="Q1723" s="158"/>
      <c r="R1723" s="158"/>
      <c r="S1723" s="346"/>
    </row>
    <row r="1724" spans="7:19" x14ac:dyDescent="0.25">
      <c r="G1724" s="347"/>
      <c r="H1724" s="403">
        <v>0.57624248767124364</v>
      </c>
      <c r="I1724" s="158"/>
      <c r="J1724" s="158"/>
      <c r="K1724" s="418">
        <v>0</v>
      </c>
      <c r="L1724" s="158"/>
      <c r="M1724" s="158"/>
      <c r="N1724" s="158"/>
      <c r="O1724" s="158"/>
      <c r="P1724" s="158"/>
      <c r="Q1724" s="158"/>
      <c r="R1724" s="158"/>
      <c r="S1724" s="346"/>
    </row>
    <row r="1725" spans="7:19" x14ac:dyDescent="0.25">
      <c r="G1725" s="347"/>
      <c r="H1725" s="93">
        <v>3.4827713296271079</v>
      </c>
      <c r="I1725" s="158"/>
      <c r="J1725" s="158"/>
      <c r="K1725" s="76">
        <v>-339.29610096713299</v>
      </c>
      <c r="L1725" s="158"/>
      <c r="M1725" s="158"/>
      <c r="N1725" s="158"/>
      <c r="O1725" s="158"/>
      <c r="P1725" s="158"/>
      <c r="Q1725" s="158"/>
      <c r="R1725" s="158"/>
      <c r="S1725" s="346"/>
    </row>
    <row r="1726" spans="7:19" x14ac:dyDescent="0.25">
      <c r="G1726" s="347"/>
      <c r="H1726" s="158"/>
      <c r="I1726" s="158"/>
      <c r="J1726" s="158"/>
      <c r="K1726" s="158"/>
      <c r="L1726" s="158"/>
      <c r="M1726" s="158"/>
      <c r="N1726" s="158"/>
      <c r="O1726" s="158"/>
      <c r="P1726" s="158"/>
      <c r="Q1726" s="158"/>
      <c r="R1726" s="158"/>
      <c r="S1726" s="346"/>
    </row>
    <row r="1727" spans="7:19" x14ac:dyDescent="0.25">
      <c r="G1727" s="347"/>
      <c r="H1727" s="158"/>
      <c r="I1727" s="158"/>
      <c r="J1727" s="158"/>
      <c r="K1727" s="158"/>
      <c r="L1727" s="158"/>
      <c r="M1727" s="158"/>
      <c r="N1727" s="158"/>
      <c r="O1727" s="158"/>
      <c r="P1727" s="158"/>
      <c r="Q1727" s="158"/>
      <c r="R1727" s="158"/>
      <c r="S1727" s="346"/>
    </row>
    <row r="1728" spans="7:19" x14ac:dyDescent="0.25">
      <c r="G1728" s="347"/>
      <c r="H1728" s="419">
        <f t="array" ref="H1728:H1738">+H1715:H1725+K1715:K1725</f>
        <v>-336.43785663647242</v>
      </c>
      <c r="I1728" s="158"/>
      <c r="J1728" s="158"/>
      <c r="K1728" s="158"/>
      <c r="L1728" s="158"/>
      <c r="M1728" s="158"/>
      <c r="N1728" s="158"/>
      <c r="O1728" s="158"/>
      <c r="P1728" s="158"/>
      <c r="Q1728" s="158"/>
      <c r="R1728" s="158"/>
      <c r="S1728" s="346"/>
    </row>
    <row r="1729" spans="7:19" ht="15.75" x14ac:dyDescent="0.3">
      <c r="G1729" s="447" t="s">
        <v>240</v>
      </c>
      <c r="H1729" s="420">
        <v>1.1829000484041783</v>
      </c>
      <c r="I1729" s="158"/>
      <c r="J1729" s="158"/>
      <c r="K1729" s="158"/>
      <c r="L1729" s="158"/>
      <c r="M1729" s="158"/>
      <c r="N1729" s="158"/>
      <c r="O1729" s="158"/>
      <c r="P1729" s="158"/>
      <c r="Q1729" s="158"/>
      <c r="R1729" s="158"/>
      <c r="S1729" s="346"/>
    </row>
    <row r="1730" spans="7:19" x14ac:dyDescent="0.25">
      <c r="G1730" s="347"/>
      <c r="H1730" s="420">
        <v>0.238341372310272</v>
      </c>
      <c r="I1730" s="158"/>
      <c r="J1730" s="158"/>
      <c r="K1730" s="158"/>
      <c r="L1730" s="158"/>
      <c r="M1730" s="158"/>
      <c r="N1730" s="158"/>
      <c r="O1730" s="158"/>
      <c r="P1730" s="158"/>
      <c r="Q1730" s="158"/>
      <c r="R1730" s="158"/>
      <c r="S1730" s="346"/>
    </row>
    <row r="1731" spans="7:19" x14ac:dyDescent="0.25">
      <c r="G1731" s="347"/>
      <c r="H1731" s="420">
        <v>0.39174663410747357</v>
      </c>
      <c r="I1731" s="158"/>
      <c r="J1731" s="158"/>
      <c r="K1731" s="158"/>
      <c r="L1731" s="158"/>
      <c r="M1731" s="158"/>
      <c r="N1731" s="158"/>
      <c r="O1731" s="158"/>
      <c r="P1731" s="158"/>
      <c r="Q1731" s="158"/>
      <c r="R1731" s="158"/>
      <c r="S1731" s="346"/>
    </row>
    <row r="1732" spans="7:19" x14ac:dyDescent="0.25">
      <c r="G1732" s="347"/>
      <c r="H1732" s="420">
        <v>0.20681650738248625</v>
      </c>
      <c r="I1732" s="158"/>
      <c r="J1732" s="158"/>
      <c r="K1732" s="158"/>
      <c r="L1732" s="158"/>
      <c r="M1732" s="158"/>
      <c r="N1732" s="158"/>
      <c r="O1732" s="158"/>
      <c r="P1732" s="158"/>
      <c r="Q1732" s="158"/>
      <c r="R1732" s="158"/>
      <c r="S1732" s="346"/>
    </row>
    <row r="1733" spans="7:19" x14ac:dyDescent="0.25">
      <c r="G1733" s="347"/>
      <c r="H1733" s="420">
        <v>0.24180064645683289</v>
      </c>
      <c r="I1733" s="158"/>
      <c r="J1733" s="158"/>
      <c r="K1733" s="158"/>
      <c r="L1733" s="158"/>
      <c r="M1733" s="158"/>
      <c r="N1733" s="158"/>
      <c r="O1733" s="158"/>
      <c r="P1733" s="158"/>
      <c r="Q1733" s="158"/>
      <c r="R1733" s="158"/>
      <c r="S1733" s="346"/>
    </row>
    <row r="1734" spans="7:19" x14ac:dyDescent="0.25">
      <c r="G1734" s="347"/>
      <c r="H1734" s="420">
        <v>1.7855979321859363E-2</v>
      </c>
      <c r="I1734" s="158"/>
      <c r="J1734" s="158"/>
      <c r="K1734" s="158"/>
      <c r="L1734" s="158"/>
      <c r="M1734" s="158"/>
      <c r="N1734" s="158"/>
      <c r="O1734" s="158"/>
      <c r="P1734" s="158"/>
      <c r="Q1734" s="158"/>
      <c r="R1734" s="158"/>
      <c r="S1734" s="346"/>
    </row>
    <row r="1735" spans="7:19" x14ac:dyDescent="0.25">
      <c r="G1735" s="347"/>
      <c r="H1735" s="420">
        <v>0.25656929740154233</v>
      </c>
      <c r="I1735" s="158"/>
      <c r="J1735" s="158"/>
      <c r="K1735" s="158"/>
      <c r="L1735" s="158"/>
      <c r="M1735" s="158"/>
      <c r="N1735" s="158"/>
      <c r="O1735" s="158"/>
      <c r="P1735" s="158"/>
      <c r="Q1735" s="158"/>
      <c r="R1735" s="158"/>
      <c r="S1735" s="346"/>
    </row>
    <row r="1736" spans="7:19" x14ac:dyDescent="0.25">
      <c r="G1736" s="347"/>
      <c r="H1736" s="420">
        <v>1.7857940390704059E-2</v>
      </c>
      <c r="I1736" s="158"/>
      <c r="J1736" s="158"/>
      <c r="K1736" s="158"/>
      <c r="L1736" s="158"/>
      <c r="M1736" s="158"/>
      <c r="N1736" s="158"/>
      <c r="O1736" s="158"/>
      <c r="P1736" s="158"/>
      <c r="Q1736" s="158"/>
      <c r="R1736" s="158"/>
      <c r="S1736" s="346"/>
    </row>
    <row r="1737" spans="7:19" x14ac:dyDescent="0.25">
      <c r="G1737" s="347"/>
      <c r="H1737" s="420">
        <v>0.57624248767124364</v>
      </c>
      <c r="I1737" s="158"/>
      <c r="J1737" s="158"/>
      <c r="K1737" s="158"/>
      <c r="L1737" s="158"/>
      <c r="M1737" s="158"/>
      <c r="N1737" s="158"/>
      <c r="O1737" s="158"/>
      <c r="P1737" s="158"/>
      <c r="Q1737" s="158"/>
      <c r="R1737" s="158"/>
      <c r="S1737" s="346"/>
    </row>
    <row r="1738" spans="7:19" x14ac:dyDescent="0.25">
      <c r="G1738" s="347"/>
      <c r="H1738" s="93">
        <v>-335.81332963750589</v>
      </c>
      <c r="I1738" s="158"/>
      <c r="J1738" s="158"/>
      <c r="K1738" s="158"/>
      <c r="L1738" s="158"/>
      <c r="M1738" s="158"/>
      <c r="N1738" s="158"/>
      <c r="O1738" s="158"/>
      <c r="P1738" s="158"/>
      <c r="Q1738" s="158"/>
      <c r="R1738" s="158"/>
      <c r="S1738" s="346"/>
    </row>
    <row r="1739" spans="7:19" x14ac:dyDescent="0.25">
      <c r="G1739" s="347"/>
      <c r="H1739" s="158"/>
      <c r="I1739" s="158"/>
      <c r="J1739" s="158"/>
      <c r="K1739" s="158"/>
      <c r="L1739" s="158"/>
      <c r="M1739" s="158"/>
      <c r="N1739" s="158"/>
      <c r="O1739" s="158"/>
      <c r="P1739" s="158"/>
      <c r="Q1739" s="158"/>
      <c r="R1739" s="158"/>
      <c r="S1739" s="346"/>
    </row>
    <row r="1740" spans="7:19" x14ac:dyDescent="0.25">
      <c r="G1740" s="347"/>
      <c r="H1740" s="158"/>
      <c r="I1740" s="158"/>
      <c r="J1740" s="158"/>
      <c r="K1740" s="158"/>
      <c r="L1740" s="158"/>
      <c r="M1740" s="158"/>
      <c r="N1740" s="158"/>
      <c r="O1740" s="158"/>
      <c r="P1740" s="158"/>
      <c r="Q1740" s="158"/>
      <c r="R1740" s="158"/>
      <c r="S1740" s="346"/>
    </row>
    <row r="1741" spans="7:19" x14ac:dyDescent="0.25">
      <c r="G1741" s="347"/>
      <c r="H1741" s="484">
        <f t="array" ref="H1741:H1748">+MMULT(H1685:R1692,H1728:H1738)</f>
        <v>-0.59869806739422027</v>
      </c>
      <c r="I1741" s="158"/>
      <c r="J1741" s="158"/>
      <c r="K1741" s="419">
        <f t="array" ref="K1741:K1748">+MMULT(H1596:R1603,N1607:N1617)</f>
        <v>2.9729038906687218E-3</v>
      </c>
      <c r="L1741" s="158"/>
      <c r="M1741" s="158"/>
      <c r="N1741" s="402">
        <f t="array" ref="N1741:N1748">K1741:K1748-K1607:K1614</f>
        <v>9.1940344226770776E-17</v>
      </c>
      <c r="O1741" s="158"/>
      <c r="P1741" s="158"/>
      <c r="Q1741" s="158"/>
      <c r="R1741" s="158"/>
      <c r="S1741" s="346"/>
    </row>
    <row r="1742" spans="7:19" ht="15.75" x14ac:dyDescent="0.3">
      <c r="G1742" s="447" t="s">
        <v>241</v>
      </c>
      <c r="H1742" s="485">
        <v>1.8637285298994551E-3</v>
      </c>
      <c r="I1742" s="158"/>
      <c r="J1742" s="449" t="s">
        <v>242</v>
      </c>
      <c r="K1742" s="420">
        <v>3.7274570597989102E-3</v>
      </c>
      <c r="L1742" s="158"/>
      <c r="M1742" s="449" t="s">
        <v>243</v>
      </c>
      <c r="N1742" s="403">
        <v>4.0982842119952068E-16</v>
      </c>
      <c r="O1742" s="158"/>
      <c r="P1742" s="158"/>
      <c r="Q1742" s="158"/>
      <c r="R1742" s="158"/>
      <c r="S1742" s="346"/>
    </row>
    <row r="1743" spans="7:19" x14ac:dyDescent="0.25">
      <c r="G1743" s="347"/>
      <c r="H1743" s="485">
        <v>9.5090228591603477E-4</v>
      </c>
      <c r="I1743" s="158"/>
      <c r="J1743" s="158"/>
      <c r="K1743" s="420">
        <v>1.90180457183207E-3</v>
      </c>
      <c r="L1743" s="158"/>
      <c r="M1743" s="158"/>
      <c r="N1743" s="403">
        <v>-3.4000580129145419E-16</v>
      </c>
      <c r="O1743" s="158"/>
      <c r="P1743" s="158"/>
      <c r="Q1743" s="158"/>
      <c r="R1743" s="158"/>
      <c r="S1743" s="346"/>
    </row>
    <row r="1744" spans="7:19" x14ac:dyDescent="0.25">
      <c r="G1744" s="347"/>
      <c r="H1744" s="485">
        <v>4.584116495528703E-5</v>
      </c>
      <c r="I1744" s="158"/>
      <c r="J1744" s="158"/>
      <c r="K1744" s="420">
        <v>9.1682329910574168E-5</v>
      </c>
      <c r="L1744" s="158"/>
      <c r="M1744" s="158"/>
      <c r="N1744" s="403">
        <v>-1.8573157382023558E-3</v>
      </c>
      <c r="O1744" s="158"/>
      <c r="P1744" s="158"/>
      <c r="Q1744" s="158"/>
      <c r="R1744" s="158"/>
      <c r="S1744" s="346"/>
    </row>
    <row r="1745" spans="7:19" x14ac:dyDescent="0.25">
      <c r="G1745" s="347"/>
      <c r="H1745" s="485">
        <v>3.1864691728844948E-3</v>
      </c>
      <c r="I1745" s="158"/>
      <c r="J1745" s="158"/>
      <c r="K1745" s="420">
        <v>6.3729383457689897E-3</v>
      </c>
      <c r="L1745" s="158"/>
      <c r="M1745" s="158"/>
      <c r="N1745" s="403">
        <v>1.8573157382022198E-3</v>
      </c>
      <c r="O1745" s="158"/>
      <c r="P1745" s="158"/>
      <c r="Q1745" s="158"/>
      <c r="R1745" s="158"/>
      <c r="S1745" s="346"/>
    </row>
    <row r="1746" spans="7:19" x14ac:dyDescent="0.25">
      <c r="G1746" s="347"/>
      <c r="H1746" s="485">
        <v>1.7870283329859607E-4</v>
      </c>
      <c r="I1746" s="158"/>
      <c r="J1746" s="158"/>
      <c r="K1746" s="420">
        <v>3.5740566659719214E-4</v>
      </c>
      <c r="L1746" s="158"/>
      <c r="M1746" s="158"/>
      <c r="N1746" s="403">
        <v>-4.2788350853540681E-4</v>
      </c>
      <c r="O1746" s="158"/>
      <c r="P1746" s="158"/>
      <c r="Q1746" s="158"/>
      <c r="R1746" s="158"/>
      <c r="S1746" s="346"/>
    </row>
    <row r="1747" spans="7:19" x14ac:dyDescent="0.25">
      <c r="G1747" s="347"/>
      <c r="H1747" s="485">
        <v>-3.8146807326866131E-4</v>
      </c>
      <c r="I1747" s="158"/>
      <c r="J1747" s="158"/>
      <c r="K1747" s="420">
        <v>-7.6293614653732262E-4</v>
      </c>
      <c r="L1747" s="158"/>
      <c r="M1747" s="158"/>
      <c r="N1747" s="403">
        <v>-1.5258722930744035E-3</v>
      </c>
      <c r="O1747" s="158"/>
      <c r="P1747" s="158"/>
      <c r="Q1747" s="158"/>
      <c r="R1747" s="158"/>
      <c r="S1747" s="346"/>
    </row>
    <row r="1748" spans="7:19" x14ac:dyDescent="0.25">
      <c r="G1748" s="347"/>
      <c r="H1748" s="102">
        <v>-0.49448522393519312</v>
      </c>
      <c r="I1748" s="158"/>
      <c r="J1748" s="158"/>
      <c r="K1748" s="75">
        <v>5.6602846076288255E-3</v>
      </c>
      <c r="L1748" s="158"/>
      <c r="M1748" s="158"/>
      <c r="N1748" s="93">
        <v>1.9537558016095953E-3</v>
      </c>
      <c r="O1748" s="158"/>
      <c r="P1748" s="158"/>
      <c r="Q1748" s="158"/>
      <c r="R1748" s="158"/>
      <c r="S1748" s="346"/>
    </row>
    <row r="1749" spans="7:19" x14ac:dyDescent="0.25">
      <c r="G1749" s="347"/>
      <c r="H1749" s="170"/>
      <c r="I1749" s="158"/>
      <c r="J1749" s="158"/>
      <c r="K1749" s="158"/>
      <c r="L1749" s="158"/>
      <c r="M1749" s="158"/>
      <c r="N1749" s="158"/>
      <c r="O1749" s="158"/>
      <c r="P1749" s="158"/>
      <c r="Q1749" s="158"/>
      <c r="R1749" s="158"/>
      <c r="S1749" s="346"/>
    </row>
    <row r="1750" spans="7:19" ht="15.75" thickBot="1" x14ac:dyDescent="0.3">
      <c r="G1750" s="347"/>
      <c r="H1750" s="158"/>
      <c r="I1750" s="158"/>
      <c r="J1750" s="158"/>
      <c r="K1750" s="158"/>
      <c r="L1750" s="158"/>
      <c r="M1750" s="158"/>
      <c r="N1750" s="158"/>
      <c r="O1750" s="158"/>
      <c r="P1750" s="158"/>
      <c r="Q1750" s="158"/>
      <c r="R1750" s="158"/>
      <c r="S1750" s="346"/>
    </row>
    <row r="1751" spans="7:19" ht="16.5" thickBot="1" x14ac:dyDescent="0.35">
      <c r="G1751" s="347"/>
      <c r="H1751" s="421">
        <f t="array" ref="H1751:H1758">H1741:H1748-N1741:N1748</f>
        <v>-0.59869806739422038</v>
      </c>
      <c r="I1751" s="158"/>
      <c r="J1751" s="422" t="s">
        <v>205</v>
      </c>
      <c r="K1751" s="508">
        <f t="array" ref="K1751:K1758">+MMULT(H1705:O1712,H1751:H1758)</f>
        <v>336.4375326394678</v>
      </c>
      <c r="L1751" s="158"/>
      <c r="M1751" s="497" t="s">
        <v>264</v>
      </c>
      <c r="N1751" s="498">
        <f>ABS(K1751-K1493)</f>
        <v>3.9546897545505999E-4</v>
      </c>
      <c r="O1751" s="158"/>
      <c r="P1751" s="158"/>
      <c r="Q1751" s="158"/>
      <c r="R1751" s="158"/>
      <c r="S1751" s="346"/>
    </row>
    <row r="1752" spans="7:19" ht="15.75" x14ac:dyDescent="0.3">
      <c r="G1752" s="450" t="s">
        <v>244</v>
      </c>
      <c r="H1752" s="494">
        <v>1.8637285298990453E-3</v>
      </c>
      <c r="I1752" s="158"/>
      <c r="J1752" s="424" t="s">
        <v>206</v>
      </c>
      <c r="K1752" s="509">
        <v>335.25444266512852</v>
      </c>
      <c r="L1752" s="158"/>
      <c r="M1752" s="158"/>
      <c r="N1752" s="499">
        <f t="shared" ref="N1752:N1758" si="73">ABS(K1752-K1494)</f>
        <v>6.2890009081684184E-4</v>
      </c>
      <c r="O1752" s="158"/>
      <c r="P1752" s="158"/>
      <c r="Q1752" s="158"/>
      <c r="R1752" s="158"/>
      <c r="S1752" s="346"/>
    </row>
    <row r="1753" spans="7:19" ht="15.75" x14ac:dyDescent="0.3">
      <c r="G1753" s="347"/>
      <c r="H1753" s="495">
        <v>9.5090228591637477E-4</v>
      </c>
      <c r="I1753" s="158"/>
      <c r="J1753" s="424" t="s">
        <v>207</v>
      </c>
      <c r="K1753" s="509">
        <v>335.01517148797149</v>
      </c>
      <c r="L1753" s="158"/>
      <c r="M1753" s="158"/>
      <c r="N1753" s="499">
        <f t="shared" si="73"/>
        <v>1.8238493762510188E-3</v>
      </c>
      <c r="O1753" s="158"/>
      <c r="P1753" s="158"/>
      <c r="Q1753" s="158"/>
      <c r="R1753" s="158"/>
      <c r="S1753" s="346"/>
    </row>
    <row r="1754" spans="7:19" ht="15.75" x14ac:dyDescent="0.3">
      <c r="G1754" s="347"/>
      <c r="H1754" s="486">
        <v>1.9031569031576429E-3</v>
      </c>
      <c r="I1754" s="158"/>
      <c r="J1754" s="424" t="s">
        <v>208</v>
      </c>
      <c r="K1754" s="509">
        <v>334.6190480773148</v>
      </c>
      <c r="L1754" s="158"/>
      <c r="M1754" s="158"/>
      <c r="N1754" s="499">
        <f t="shared" si="73"/>
        <v>7.5787897193322351E-3</v>
      </c>
      <c r="O1754" s="158"/>
      <c r="P1754" s="158"/>
      <c r="Q1754" s="158"/>
      <c r="R1754" s="158"/>
      <c r="S1754" s="346"/>
    </row>
    <row r="1755" spans="7:19" ht="15.75" x14ac:dyDescent="0.3">
      <c r="G1755" s="347"/>
      <c r="H1755" s="494">
        <v>1.329153434682275E-3</v>
      </c>
      <c r="I1755" s="158"/>
      <c r="J1755" s="424" t="s">
        <v>209</v>
      </c>
      <c r="K1755" s="509">
        <v>335.23695882830975</v>
      </c>
      <c r="L1755" s="158"/>
      <c r="M1755" s="158"/>
      <c r="N1755" s="499">
        <f t="shared" si="73"/>
        <v>1.3420870806157836E-4</v>
      </c>
      <c r="O1755" s="158"/>
      <c r="P1755" s="158"/>
      <c r="Q1755" s="158"/>
      <c r="R1755" s="158"/>
      <c r="S1755" s="346"/>
    </row>
    <row r="1756" spans="7:19" ht="15.75" x14ac:dyDescent="0.3">
      <c r="G1756" s="347"/>
      <c r="H1756" s="485">
        <v>6.0658634183400283E-4</v>
      </c>
      <c r="I1756" s="158"/>
      <c r="J1756" s="424" t="s">
        <v>210</v>
      </c>
      <c r="K1756" s="509">
        <v>334.99256529612421</v>
      </c>
      <c r="L1756" s="158"/>
      <c r="M1756" s="158"/>
      <c r="N1756" s="499">
        <f t="shared" si="73"/>
        <v>3.3300337140076408E-3</v>
      </c>
      <c r="O1756" s="158"/>
      <c r="P1756" s="158"/>
      <c r="Q1756" s="158"/>
      <c r="R1756" s="158"/>
      <c r="S1756" s="346"/>
    </row>
    <row r="1757" spans="7:19" ht="15.75" x14ac:dyDescent="0.3">
      <c r="G1757" s="347"/>
      <c r="H1757" s="485">
        <v>1.1444042198057421E-3</v>
      </c>
      <c r="I1757" s="158"/>
      <c r="J1757" s="424" t="s">
        <v>211</v>
      </c>
      <c r="K1757" s="509">
        <v>335.04562188873763</v>
      </c>
      <c r="L1757" s="158"/>
      <c r="M1757" s="158"/>
      <c r="N1757" s="499">
        <f t="shared" si="73"/>
        <v>2.4586650075661964E-3</v>
      </c>
      <c r="O1757" s="158"/>
      <c r="P1757" s="158"/>
      <c r="Q1757" s="158"/>
      <c r="R1757" s="158"/>
      <c r="S1757" s="346"/>
    </row>
    <row r="1758" spans="7:19" ht="16.5" thickBot="1" x14ac:dyDescent="0.35">
      <c r="G1758" s="347"/>
      <c r="H1758" s="75">
        <v>-0.49643897973680273</v>
      </c>
      <c r="I1758" s="158"/>
      <c r="J1758" s="426" t="s">
        <v>212</v>
      </c>
      <c r="K1758" s="510">
        <v>335.8137206529459</v>
      </c>
      <c r="L1758" s="158"/>
      <c r="M1758" s="158"/>
      <c r="N1758" s="500">
        <f t="shared" si="73"/>
        <v>4.7709030025089305E-4</v>
      </c>
      <c r="O1758" s="158"/>
      <c r="P1758" s="158"/>
      <c r="Q1758" s="158"/>
      <c r="R1758" s="158"/>
      <c r="S1758" s="346"/>
    </row>
    <row r="1759" spans="7:19" x14ac:dyDescent="0.25">
      <c r="G1759" s="347"/>
      <c r="H1759" s="158"/>
      <c r="I1759" s="158"/>
      <c r="J1759" s="158"/>
      <c r="K1759" s="158"/>
      <c r="L1759" s="158"/>
      <c r="M1759" s="158"/>
      <c r="N1759" s="158"/>
      <c r="O1759" s="158"/>
      <c r="P1759" s="158"/>
      <c r="Q1759" s="158"/>
      <c r="R1759" s="158"/>
      <c r="S1759" s="346"/>
    </row>
    <row r="1760" spans="7:19" ht="15.75" x14ac:dyDescent="0.3">
      <c r="G1760" s="444" t="s">
        <v>246</v>
      </c>
      <c r="H1760" s="158"/>
      <c r="I1760" s="158"/>
      <c r="J1760" s="158"/>
      <c r="K1760" s="158"/>
      <c r="L1760" s="158"/>
      <c r="M1760" s="158"/>
      <c r="N1760" s="158"/>
      <c r="O1760" s="158"/>
      <c r="P1760" s="158"/>
      <c r="Q1760" s="158"/>
      <c r="R1760" s="158"/>
      <c r="S1760" s="346"/>
    </row>
    <row r="1761" spans="7:19" x14ac:dyDescent="0.25">
      <c r="G1761" s="347"/>
      <c r="H1761" s="411">
        <f t="array" ref="H1761:R1771">+MMULT(H1672:R1682,H1646:R1656)</f>
        <v>0.5</v>
      </c>
      <c r="I1761" s="390">
        <v>0</v>
      </c>
      <c r="J1761" s="390">
        <v>0</v>
      </c>
      <c r="K1761" s="390">
        <v>0</v>
      </c>
      <c r="L1761" s="390">
        <v>0</v>
      </c>
      <c r="M1761" s="390">
        <v>0</v>
      </c>
      <c r="N1761" s="390">
        <v>0</v>
      </c>
      <c r="O1761" s="390">
        <v>0</v>
      </c>
      <c r="P1761" s="390">
        <v>0</v>
      </c>
      <c r="Q1761" s="390">
        <v>0</v>
      </c>
      <c r="R1761" s="391">
        <v>0</v>
      </c>
      <c r="S1761" s="346"/>
    </row>
    <row r="1762" spans="7:19" ht="15.75" x14ac:dyDescent="0.3">
      <c r="G1762" s="447" t="s">
        <v>247</v>
      </c>
      <c r="H1762" s="396">
        <v>0</v>
      </c>
      <c r="I1762" s="161">
        <v>0.5</v>
      </c>
      <c r="J1762" s="159">
        <v>0</v>
      </c>
      <c r="K1762" s="159">
        <v>0</v>
      </c>
      <c r="L1762" s="159">
        <v>0</v>
      </c>
      <c r="M1762" s="159">
        <v>0</v>
      </c>
      <c r="N1762" s="159">
        <v>0</v>
      </c>
      <c r="O1762" s="159">
        <v>0</v>
      </c>
      <c r="P1762" s="159">
        <v>0</v>
      </c>
      <c r="Q1762" s="159">
        <v>0</v>
      </c>
      <c r="R1762" s="383">
        <v>0</v>
      </c>
      <c r="S1762" s="346"/>
    </row>
    <row r="1763" spans="7:19" x14ac:dyDescent="0.25">
      <c r="G1763" s="347"/>
      <c r="H1763" s="396">
        <v>0</v>
      </c>
      <c r="I1763" s="159">
        <v>0</v>
      </c>
      <c r="J1763" s="161">
        <v>0.49999999999999994</v>
      </c>
      <c r="K1763" s="159">
        <v>0</v>
      </c>
      <c r="L1763" s="159">
        <v>0</v>
      </c>
      <c r="M1763" s="159">
        <v>0</v>
      </c>
      <c r="N1763" s="159">
        <v>0</v>
      </c>
      <c r="O1763" s="159">
        <v>0</v>
      </c>
      <c r="P1763" s="159">
        <v>0</v>
      </c>
      <c r="Q1763" s="159">
        <v>0</v>
      </c>
      <c r="R1763" s="383">
        <v>0</v>
      </c>
      <c r="S1763" s="346"/>
    </row>
    <row r="1764" spans="7:19" x14ac:dyDescent="0.25">
      <c r="G1764" s="347"/>
      <c r="H1764" s="396">
        <v>0</v>
      </c>
      <c r="I1764" s="159">
        <v>0</v>
      </c>
      <c r="J1764" s="159">
        <v>0</v>
      </c>
      <c r="K1764" s="161">
        <v>0.5</v>
      </c>
      <c r="L1764" s="159">
        <v>0</v>
      </c>
      <c r="M1764" s="159">
        <v>0</v>
      </c>
      <c r="N1764" s="159">
        <v>0</v>
      </c>
      <c r="O1764" s="159">
        <v>0</v>
      </c>
      <c r="P1764" s="159">
        <v>0</v>
      </c>
      <c r="Q1764" s="159">
        <v>0</v>
      </c>
      <c r="R1764" s="383">
        <v>0</v>
      </c>
      <c r="S1764" s="346"/>
    </row>
    <row r="1765" spans="7:19" x14ac:dyDescent="0.25">
      <c r="G1765" s="347"/>
      <c r="H1765" s="396">
        <v>0</v>
      </c>
      <c r="I1765" s="159">
        <v>0</v>
      </c>
      <c r="J1765" s="159">
        <v>0</v>
      </c>
      <c r="K1765" s="159">
        <v>0</v>
      </c>
      <c r="L1765" s="161">
        <v>0.5</v>
      </c>
      <c r="M1765" s="159">
        <v>0</v>
      </c>
      <c r="N1765" s="159">
        <v>0</v>
      </c>
      <c r="O1765" s="159">
        <v>0</v>
      </c>
      <c r="P1765" s="159">
        <v>0</v>
      </c>
      <c r="Q1765" s="159">
        <v>0</v>
      </c>
      <c r="R1765" s="383">
        <v>0</v>
      </c>
      <c r="S1765" s="346"/>
    </row>
    <row r="1766" spans="7:19" x14ac:dyDescent="0.25">
      <c r="G1766" s="350"/>
      <c r="H1766" s="396">
        <v>0</v>
      </c>
      <c r="I1766" s="159">
        <v>0</v>
      </c>
      <c r="J1766" s="159">
        <v>0</v>
      </c>
      <c r="K1766" s="159">
        <v>0</v>
      </c>
      <c r="L1766" s="159">
        <v>0</v>
      </c>
      <c r="M1766" s="161">
        <v>0.5</v>
      </c>
      <c r="N1766" s="159">
        <v>0</v>
      </c>
      <c r="O1766" s="159">
        <v>0</v>
      </c>
      <c r="P1766" s="159">
        <v>0</v>
      </c>
      <c r="Q1766" s="159">
        <v>0</v>
      </c>
      <c r="R1766" s="383">
        <v>0</v>
      </c>
      <c r="S1766" s="346"/>
    </row>
    <row r="1767" spans="7:19" x14ac:dyDescent="0.25">
      <c r="G1767" s="350"/>
      <c r="H1767" s="396">
        <v>0</v>
      </c>
      <c r="I1767" s="159">
        <v>0</v>
      </c>
      <c r="J1767" s="159">
        <v>0</v>
      </c>
      <c r="K1767" s="159">
        <v>0</v>
      </c>
      <c r="L1767" s="159">
        <v>0</v>
      </c>
      <c r="M1767" s="159">
        <v>0</v>
      </c>
      <c r="N1767" s="161">
        <v>0.5</v>
      </c>
      <c r="O1767" s="159">
        <v>0</v>
      </c>
      <c r="P1767" s="159">
        <v>0</v>
      </c>
      <c r="Q1767" s="159">
        <v>0</v>
      </c>
      <c r="R1767" s="383">
        <v>0</v>
      </c>
      <c r="S1767" s="346"/>
    </row>
    <row r="1768" spans="7:19" x14ac:dyDescent="0.25">
      <c r="G1768" s="347"/>
      <c r="H1768" s="396">
        <v>0</v>
      </c>
      <c r="I1768" s="159">
        <v>0</v>
      </c>
      <c r="J1768" s="159">
        <v>0</v>
      </c>
      <c r="K1768" s="159">
        <v>0</v>
      </c>
      <c r="L1768" s="159">
        <v>0</v>
      </c>
      <c r="M1768" s="159">
        <v>0</v>
      </c>
      <c r="N1768" s="159">
        <v>0</v>
      </c>
      <c r="O1768" s="161">
        <v>0.5</v>
      </c>
      <c r="P1768" s="159">
        <v>0</v>
      </c>
      <c r="Q1768" s="159">
        <v>0</v>
      </c>
      <c r="R1768" s="383">
        <v>0</v>
      </c>
      <c r="S1768" s="346"/>
    </row>
    <row r="1769" spans="7:19" x14ac:dyDescent="0.25">
      <c r="G1769" s="347"/>
      <c r="H1769" s="396">
        <v>0</v>
      </c>
      <c r="I1769" s="159">
        <v>0</v>
      </c>
      <c r="J1769" s="159">
        <v>0</v>
      </c>
      <c r="K1769" s="159">
        <v>0</v>
      </c>
      <c r="L1769" s="159">
        <v>0</v>
      </c>
      <c r="M1769" s="159">
        <v>0</v>
      </c>
      <c r="N1769" s="159">
        <v>0</v>
      </c>
      <c r="O1769" s="159">
        <v>0</v>
      </c>
      <c r="P1769" s="161">
        <v>0.5</v>
      </c>
      <c r="Q1769" s="159">
        <v>0</v>
      </c>
      <c r="R1769" s="383">
        <v>0</v>
      </c>
      <c r="S1769" s="346"/>
    </row>
    <row r="1770" spans="7:19" x14ac:dyDescent="0.25">
      <c r="G1770" s="347"/>
      <c r="H1770" s="396">
        <v>0</v>
      </c>
      <c r="I1770" s="159">
        <v>0</v>
      </c>
      <c r="J1770" s="159">
        <v>0</v>
      </c>
      <c r="K1770" s="159">
        <v>0</v>
      </c>
      <c r="L1770" s="159">
        <v>0</v>
      </c>
      <c r="M1770" s="159">
        <v>0</v>
      </c>
      <c r="N1770" s="159">
        <v>0</v>
      </c>
      <c r="O1770" s="159">
        <v>0</v>
      </c>
      <c r="P1770" s="159">
        <v>0</v>
      </c>
      <c r="Q1770" s="161">
        <v>0.5</v>
      </c>
      <c r="R1770" s="383">
        <v>0</v>
      </c>
      <c r="S1770" s="346"/>
    </row>
    <row r="1771" spans="7:19" x14ac:dyDescent="0.25">
      <c r="G1771" s="347"/>
      <c r="H1771" s="397">
        <v>0</v>
      </c>
      <c r="I1771" s="398">
        <v>0</v>
      </c>
      <c r="J1771" s="398">
        <v>0</v>
      </c>
      <c r="K1771" s="398">
        <v>0</v>
      </c>
      <c r="L1771" s="398">
        <v>0</v>
      </c>
      <c r="M1771" s="398">
        <v>0</v>
      </c>
      <c r="N1771" s="398">
        <v>0</v>
      </c>
      <c r="O1771" s="398">
        <v>0</v>
      </c>
      <c r="P1771" s="398">
        <v>0</v>
      </c>
      <c r="Q1771" s="398">
        <v>0</v>
      </c>
      <c r="R1771" s="412">
        <v>0.5</v>
      </c>
      <c r="S1771" s="346"/>
    </row>
    <row r="1772" spans="7:19" x14ac:dyDescent="0.25">
      <c r="G1772" s="347"/>
      <c r="H1772" s="158"/>
      <c r="I1772" s="158"/>
      <c r="J1772" s="158"/>
      <c r="K1772" s="158"/>
      <c r="L1772" s="158"/>
      <c r="M1772" s="158"/>
      <c r="N1772" s="158"/>
      <c r="O1772" s="158"/>
      <c r="P1772" s="158"/>
      <c r="Q1772" s="158"/>
      <c r="R1772" s="158"/>
      <c r="S1772" s="346"/>
    </row>
    <row r="1773" spans="7:19" x14ac:dyDescent="0.25">
      <c r="G1773" s="347"/>
      <c r="H1773" s="158"/>
      <c r="I1773" s="158"/>
      <c r="J1773" s="158"/>
      <c r="K1773" s="158"/>
      <c r="L1773" s="158"/>
      <c r="M1773" s="158"/>
      <c r="N1773" s="158"/>
      <c r="O1773" s="158"/>
      <c r="P1773" s="158"/>
      <c r="Q1773" s="158"/>
      <c r="R1773" s="158"/>
      <c r="S1773" s="346"/>
    </row>
    <row r="1774" spans="7:19" x14ac:dyDescent="0.25">
      <c r="G1774" s="347"/>
      <c r="H1774" s="411">
        <f t="array" ref="H1774:R1784">H1633:R1643-H1761:R1771</f>
        <v>0.5</v>
      </c>
      <c r="I1774" s="390">
        <v>0</v>
      </c>
      <c r="J1774" s="390">
        <v>0</v>
      </c>
      <c r="K1774" s="390">
        <v>0</v>
      </c>
      <c r="L1774" s="390">
        <v>0</v>
      </c>
      <c r="M1774" s="390">
        <v>0</v>
      </c>
      <c r="N1774" s="390">
        <v>0</v>
      </c>
      <c r="O1774" s="390">
        <v>0</v>
      </c>
      <c r="P1774" s="390">
        <v>0</v>
      </c>
      <c r="Q1774" s="390">
        <v>0</v>
      </c>
      <c r="R1774" s="391">
        <v>0</v>
      </c>
      <c r="S1774" s="346"/>
    </row>
    <row r="1775" spans="7:19" ht="15.75" x14ac:dyDescent="0.3">
      <c r="G1775" s="447" t="s">
        <v>248</v>
      </c>
      <c r="H1775" s="396">
        <v>0</v>
      </c>
      <c r="I1775" s="161">
        <v>0.5</v>
      </c>
      <c r="J1775" s="159">
        <v>0</v>
      </c>
      <c r="K1775" s="159">
        <v>0</v>
      </c>
      <c r="L1775" s="159">
        <v>0</v>
      </c>
      <c r="M1775" s="159">
        <v>0</v>
      </c>
      <c r="N1775" s="159">
        <v>0</v>
      </c>
      <c r="O1775" s="159">
        <v>0</v>
      </c>
      <c r="P1775" s="159">
        <v>0</v>
      </c>
      <c r="Q1775" s="159">
        <v>0</v>
      </c>
      <c r="R1775" s="383">
        <v>0</v>
      </c>
      <c r="S1775" s="346"/>
    </row>
    <row r="1776" spans="7:19" x14ac:dyDescent="0.25">
      <c r="G1776" s="347"/>
      <c r="H1776" s="396">
        <v>0</v>
      </c>
      <c r="I1776" s="159">
        <v>0</v>
      </c>
      <c r="J1776" s="161">
        <v>0.5</v>
      </c>
      <c r="K1776" s="159">
        <v>0</v>
      </c>
      <c r="L1776" s="159">
        <v>0</v>
      </c>
      <c r="M1776" s="159">
        <v>0</v>
      </c>
      <c r="N1776" s="159">
        <v>0</v>
      </c>
      <c r="O1776" s="159">
        <v>0</v>
      </c>
      <c r="P1776" s="159">
        <v>0</v>
      </c>
      <c r="Q1776" s="159">
        <v>0</v>
      </c>
      <c r="R1776" s="383">
        <v>0</v>
      </c>
      <c r="S1776" s="346"/>
    </row>
    <row r="1777" spans="7:19" x14ac:dyDescent="0.25">
      <c r="G1777" s="347"/>
      <c r="H1777" s="396">
        <v>0</v>
      </c>
      <c r="I1777" s="159">
        <v>0</v>
      </c>
      <c r="J1777" s="159">
        <v>0</v>
      </c>
      <c r="K1777" s="161">
        <v>0.5</v>
      </c>
      <c r="L1777" s="159">
        <v>0</v>
      </c>
      <c r="M1777" s="159">
        <v>0</v>
      </c>
      <c r="N1777" s="159">
        <v>0</v>
      </c>
      <c r="O1777" s="159">
        <v>0</v>
      </c>
      <c r="P1777" s="159">
        <v>0</v>
      </c>
      <c r="Q1777" s="159">
        <v>0</v>
      </c>
      <c r="R1777" s="383">
        <v>0</v>
      </c>
      <c r="S1777" s="346"/>
    </row>
    <row r="1778" spans="7:19" x14ac:dyDescent="0.25">
      <c r="G1778" s="347"/>
      <c r="H1778" s="396">
        <v>0</v>
      </c>
      <c r="I1778" s="159">
        <v>0</v>
      </c>
      <c r="J1778" s="159">
        <v>0</v>
      </c>
      <c r="K1778" s="159">
        <v>0</v>
      </c>
      <c r="L1778" s="161">
        <v>0.5</v>
      </c>
      <c r="M1778" s="159">
        <v>0</v>
      </c>
      <c r="N1778" s="159">
        <v>0</v>
      </c>
      <c r="O1778" s="159">
        <v>0</v>
      </c>
      <c r="P1778" s="159">
        <v>0</v>
      </c>
      <c r="Q1778" s="159">
        <v>0</v>
      </c>
      <c r="R1778" s="383">
        <v>0</v>
      </c>
      <c r="S1778" s="346"/>
    </row>
    <row r="1779" spans="7:19" x14ac:dyDescent="0.25">
      <c r="G1779" s="347"/>
      <c r="H1779" s="396">
        <v>0</v>
      </c>
      <c r="I1779" s="159">
        <v>0</v>
      </c>
      <c r="J1779" s="159">
        <v>0</v>
      </c>
      <c r="K1779" s="159">
        <v>0</v>
      </c>
      <c r="L1779" s="159">
        <v>0</v>
      </c>
      <c r="M1779" s="161">
        <v>0.5</v>
      </c>
      <c r="N1779" s="159">
        <v>0</v>
      </c>
      <c r="O1779" s="159">
        <v>0</v>
      </c>
      <c r="P1779" s="159">
        <v>0</v>
      </c>
      <c r="Q1779" s="159">
        <v>0</v>
      </c>
      <c r="R1779" s="383">
        <v>0</v>
      </c>
      <c r="S1779" s="346"/>
    </row>
    <row r="1780" spans="7:19" x14ac:dyDescent="0.25">
      <c r="G1780" s="347"/>
      <c r="H1780" s="396">
        <v>0</v>
      </c>
      <c r="I1780" s="159">
        <v>0</v>
      </c>
      <c r="J1780" s="159">
        <v>0</v>
      </c>
      <c r="K1780" s="159">
        <v>0</v>
      </c>
      <c r="L1780" s="159">
        <v>0</v>
      </c>
      <c r="M1780" s="159">
        <v>0</v>
      </c>
      <c r="N1780" s="161">
        <v>0.5</v>
      </c>
      <c r="O1780" s="159">
        <v>0</v>
      </c>
      <c r="P1780" s="159">
        <v>0</v>
      </c>
      <c r="Q1780" s="159">
        <v>0</v>
      </c>
      <c r="R1780" s="383">
        <v>0</v>
      </c>
      <c r="S1780" s="346"/>
    </row>
    <row r="1781" spans="7:19" x14ac:dyDescent="0.25">
      <c r="G1781" s="347"/>
      <c r="H1781" s="396">
        <v>0</v>
      </c>
      <c r="I1781" s="159">
        <v>0</v>
      </c>
      <c r="J1781" s="159">
        <v>0</v>
      </c>
      <c r="K1781" s="159">
        <v>0</v>
      </c>
      <c r="L1781" s="159">
        <v>0</v>
      </c>
      <c r="M1781" s="159">
        <v>0</v>
      </c>
      <c r="N1781" s="159">
        <v>0</v>
      </c>
      <c r="O1781" s="161">
        <v>0.5</v>
      </c>
      <c r="P1781" s="159">
        <v>0</v>
      </c>
      <c r="Q1781" s="159">
        <v>0</v>
      </c>
      <c r="R1781" s="383">
        <v>0</v>
      </c>
      <c r="S1781" s="346"/>
    </row>
    <row r="1782" spans="7:19" x14ac:dyDescent="0.25">
      <c r="G1782" s="347"/>
      <c r="H1782" s="396">
        <v>0</v>
      </c>
      <c r="I1782" s="159">
        <v>0</v>
      </c>
      <c r="J1782" s="159">
        <v>0</v>
      </c>
      <c r="K1782" s="159">
        <v>0</v>
      </c>
      <c r="L1782" s="159">
        <v>0</v>
      </c>
      <c r="M1782" s="159">
        <v>0</v>
      </c>
      <c r="N1782" s="159">
        <v>0</v>
      </c>
      <c r="O1782" s="159">
        <v>0</v>
      </c>
      <c r="P1782" s="161">
        <v>0.5</v>
      </c>
      <c r="Q1782" s="159">
        <v>0</v>
      </c>
      <c r="R1782" s="383">
        <v>0</v>
      </c>
      <c r="S1782" s="346"/>
    </row>
    <row r="1783" spans="7:19" x14ac:dyDescent="0.25">
      <c r="G1783" s="347"/>
      <c r="H1783" s="396">
        <v>0</v>
      </c>
      <c r="I1783" s="159">
        <v>0</v>
      </c>
      <c r="J1783" s="159">
        <v>0</v>
      </c>
      <c r="K1783" s="159">
        <v>0</v>
      </c>
      <c r="L1783" s="159">
        <v>0</v>
      </c>
      <c r="M1783" s="159">
        <v>0</v>
      </c>
      <c r="N1783" s="159">
        <v>0</v>
      </c>
      <c r="O1783" s="159">
        <v>0</v>
      </c>
      <c r="P1783" s="159">
        <v>0</v>
      </c>
      <c r="Q1783" s="161">
        <v>0.5</v>
      </c>
      <c r="R1783" s="383">
        <v>0</v>
      </c>
      <c r="S1783" s="346"/>
    </row>
    <row r="1784" spans="7:19" x14ac:dyDescent="0.25">
      <c r="G1784" s="347"/>
      <c r="H1784" s="397">
        <v>0</v>
      </c>
      <c r="I1784" s="398">
        <v>0</v>
      </c>
      <c r="J1784" s="398">
        <v>0</v>
      </c>
      <c r="K1784" s="398">
        <v>0</v>
      </c>
      <c r="L1784" s="398">
        <v>0</v>
      </c>
      <c r="M1784" s="398">
        <v>0</v>
      </c>
      <c r="N1784" s="398">
        <v>0</v>
      </c>
      <c r="O1784" s="398">
        <v>0</v>
      </c>
      <c r="P1784" s="398">
        <v>0</v>
      </c>
      <c r="Q1784" s="398">
        <v>0</v>
      </c>
      <c r="R1784" s="412">
        <v>0.5</v>
      </c>
      <c r="S1784" s="346"/>
    </row>
    <row r="1785" spans="7:19" x14ac:dyDescent="0.25">
      <c r="G1785" s="347"/>
      <c r="H1785" s="158"/>
      <c r="I1785" s="158"/>
      <c r="J1785" s="158"/>
      <c r="K1785" s="158"/>
      <c r="L1785" s="158"/>
      <c r="M1785" s="158"/>
      <c r="N1785" s="158"/>
      <c r="O1785" s="158"/>
      <c r="P1785" s="158"/>
      <c r="Q1785" s="158"/>
      <c r="R1785" s="158"/>
      <c r="S1785" s="346"/>
    </row>
    <row r="1786" spans="7:19" x14ac:dyDescent="0.25">
      <c r="G1786" s="347"/>
      <c r="H1786" s="158"/>
      <c r="I1786" s="158"/>
      <c r="J1786" s="158"/>
      <c r="K1786" s="158"/>
      <c r="L1786" s="158"/>
      <c r="M1786" s="158"/>
      <c r="N1786" s="158"/>
      <c r="O1786" s="158"/>
      <c r="P1786" s="158"/>
      <c r="Q1786" s="158"/>
      <c r="R1786" s="158"/>
      <c r="S1786" s="346"/>
    </row>
    <row r="1787" spans="7:19" x14ac:dyDescent="0.25">
      <c r="G1787" s="347"/>
      <c r="H1787" s="404">
        <f t="array" ref="H1787:H1797">+MMULT(H1774:R1784,N1607:N1617)</f>
        <v>5.0559791134136989E-3</v>
      </c>
      <c r="I1787" s="158"/>
      <c r="J1787" s="158"/>
      <c r="K1787" s="404">
        <f t="array" ref="K1787:K1797">+MMULT(H1607:H1617,Q1608)</f>
        <v>-339.29610096713299</v>
      </c>
      <c r="L1787" s="158"/>
      <c r="M1787" s="158"/>
      <c r="N1787" s="419">
        <f t="array" ref="N1787:N1797">+MMULT(H1583:O1593,K1751:K1758)</f>
        <v>336.4375326394678</v>
      </c>
      <c r="O1787" s="158"/>
      <c r="P1787" s="158"/>
      <c r="Q1787" s="158"/>
      <c r="R1787" s="158"/>
      <c r="S1787" s="346"/>
    </row>
    <row r="1788" spans="7:19" ht="15.75" x14ac:dyDescent="0.3">
      <c r="G1788" s="447" t="s">
        <v>249</v>
      </c>
      <c r="H1788" s="405">
        <v>3.5695271680793381E-3</v>
      </c>
      <c r="I1788" s="158"/>
      <c r="J1788" s="449" t="s">
        <v>239</v>
      </c>
      <c r="K1788" s="405">
        <v>0</v>
      </c>
      <c r="L1788" s="158"/>
      <c r="M1788" s="449" t="s">
        <v>250</v>
      </c>
      <c r="N1788" s="420">
        <v>-1.183089974339282</v>
      </c>
      <c r="O1788" s="158"/>
      <c r="P1788" s="158"/>
      <c r="Q1788" s="158"/>
      <c r="R1788" s="158"/>
      <c r="S1788" s="346"/>
    </row>
    <row r="1789" spans="7:19" x14ac:dyDescent="0.25">
      <c r="G1789" s="347"/>
      <c r="H1789" s="405">
        <v>1.4610723854218488E-3</v>
      </c>
      <c r="I1789" s="158"/>
      <c r="J1789" s="158"/>
      <c r="K1789" s="405">
        <v>0</v>
      </c>
      <c r="L1789" s="158"/>
      <c r="M1789" s="158"/>
      <c r="N1789" s="420">
        <v>-0.23927117715703616</v>
      </c>
      <c r="O1789" s="158"/>
      <c r="P1789" s="158"/>
      <c r="Q1789" s="158"/>
      <c r="R1789" s="158"/>
      <c r="S1789" s="346"/>
    </row>
    <row r="1790" spans="7:19" x14ac:dyDescent="0.25">
      <c r="G1790" s="347"/>
      <c r="H1790" s="405">
        <v>5.1017009950581386E-4</v>
      </c>
      <c r="I1790" s="158"/>
      <c r="J1790" s="158"/>
      <c r="K1790" s="405">
        <v>0</v>
      </c>
      <c r="L1790" s="158"/>
      <c r="M1790" s="158"/>
      <c r="N1790" s="420">
        <v>-0.39612341065668488</v>
      </c>
      <c r="O1790" s="158"/>
      <c r="P1790" s="158"/>
      <c r="Q1790" s="158"/>
      <c r="R1790" s="158"/>
      <c r="S1790" s="346"/>
    </row>
    <row r="1791" spans="7:19" x14ac:dyDescent="0.25">
      <c r="G1791" s="347"/>
      <c r="H1791" s="405">
        <v>4.6432893455052677E-4</v>
      </c>
      <c r="I1791" s="158"/>
      <c r="J1791" s="158"/>
      <c r="K1791" s="405">
        <v>0</v>
      </c>
      <c r="L1791" s="158"/>
      <c r="M1791" s="158"/>
      <c r="N1791" s="420">
        <v>0.61791075099495174</v>
      </c>
      <c r="O1791" s="158"/>
      <c r="P1791" s="158"/>
      <c r="Q1791" s="158"/>
      <c r="R1791" s="158"/>
      <c r="S1791" s="346"/>
    </row>
    <row r="1792" spans="7:19" x14ac:dyDescent="0.25">
      <c r="G1792" s="347"/>
      <c r="H1792" s="405">
        <v>2.8567371043245089E-4</v>
      </c>
      <c r="I1792" s="158"/>
      <c r="J1792" s="158"/>
      <c r="K1792" s="405">
        <v>0</v>
      </c>
      <c r="L1792" s="158"/>
      <c r="M1792" s="158"/>
      <c r="N1792" s="420">
        <v>-0.24439353218554061</v>
      </c>
      <c r="O1792" s="158"/>
      <c r="P1792" s="158"/>
      <c r="Q1792" s="158"/>
      <c r="R1792" s="158"/>
      <c r="S1792" s="346"/>
    </row>
    <row r="1793" spans="7:19" x14ac:dyDescent="0.25">
      <c r="G1793" s="347"/>
      <c r="H1793" s="405">
        <v>1.0697087713385483E-4</v>
      </c>
      <c r="I1793" s="158"/>
      <c r="J1793" s="158"/>
      <c r="K1793" s="405">
        <v>0</v>
      </c>
      <c r="L1793" s="158"/>
      <c r="M1793" s="158"/>
      <c r="N1793" s="420">
        <v>5.3056592613415887E-2</v>
      </c>
      <c r="O1793" s="158"/>
      <c r="P1793" s="158"/>
      <c r="Q1793" s="158"/>
      <c r="R1793" s="158"/>
      <c r="S1793" s="346"/>
    </row>
    <row r="1794" spans="7:19" x14ac:dyDescent="0.25">
      <c r="G1794" s="347"/>
      <c r="H1794" s="405">
        <v>4.8843895040251613E-4</v>
      </c>
      <c r="I1794" s="158"/>
      <c r="J1794" s="158"/>
      <c r="K1794" s="405">
        <v>0</v>
      </c>
      <c r="L1794" s="158"/>
      <c r="M1794" s="158"/>
      <c r="N1794" s="420">
        <v>0.7680987642082755</v>
      </c>
      <c r="O1794" s="158"/>
      <c r="P1794" s="158"/>
      <c r="Q1794" s="158"/>
      <c r="R1794" s="158"/>
      <c r="S1794" s="346"/>
    </row>
    <row r="1795" spans="7:19" x14ac:dyDescent="0.25">
      <c r="G1795" s="347"/>
      <c r="H1795" s="405">
        <v>2.4472625275803414E-4</v>
      </c>
      <c r="I1795" s="158"/>
      <c r="J1795" s="158"/>
      <c r="K1795" s="405">
        <v>0</v>
      </c>
      <c r="L1795" s="158"/>
      <c r="M1795" s="158"/>
      <c r="N1795" s="420">
        <v>-1.7483836818769305E-2</v>
      </c>
      <c r="O1795" s="158"/>
      <c r="P1795" s="158"/>
      <c r="Q1795" s="158"/>
      <c r="R1795" s="158"/>
      <c r="S1795" s="346"/>
    </row>
    <row r="1796" spans="7:19" x14ac:dyDescent="0.25">
      <c r="G1796" s="347"/>
      <c r="H1796" s="405">
        <v>2.7630876960083846E-3</v>
      </c>
      <c r="I1796" s="158"/>
      <c r="J1796" s="158"/>
      <c r="K1796" s="405">
        <v>0</v>
      </c>
      <c r="L1796" s="158"/>
      <c r="M1796" s="158"/>
      <c r="N1796" s="420">
        <v>-0.57676182463615078</v>
      </c>
      <c r="O1796" s="158"/>
      <c r="P1796" s="158"/>
      <c r="Q1796" s="158"/>
      <c r="R1796" s="158"/>
      <c r="S1796" s="346"/>
    </row>
    <row r="1797" spans="7:19" x14ac:dyDescent="0.25">
      <c r="G1797" s="347"/>
      <c r="H1797" s="24">
        <v>5.1047910494202813E-3</v>
      </c>
      <c r="I1797" s="158"/>
      <c r="J1797" s="158"/>
      <c r="K1797" s="24">
        <v>-339.29610096713299</v>
      </c>
      <c r="L1797" s="158"/>
      <c r="M1797" s="158"/>
      <c r="N1797" s="75">
        <v>335.8137206529459</v>
      </c>
      <c r="O1797" s="158"/>
      <c r="P1797" s="158"/>
      <c r="Q1797" s="158"/>
      <c r="R1797" s="158"/>
      <c r="S1797" s="346"/>
    </row>
    <row r="1798" spans="7:19" x14ac:dyDescent="0.25">
      <c r="G1798" s="347"/>
      <c r="H1798" s="158"/>
      <c r="I1798" s="158"/>
      <c r="J1798" s="158"/>
      <c r="K1798" s="158"/>
      <c r="L1798" s="158"/>
      <c r="M1798" s="158"/>
      <c r="N1798" s="158"/>
      <c r="O1798" s="158"/>
      <c r="P1798" s="158"/>
      <c r="Q1798" s="158"/>
      <c r="R1798" s="158"/>
      <c r="S1798" s="346"/>
    </row>
    <row r="1799" spans="7:19" x14ac:dyDescent="0.25">
      <c r="G1799" s="347"/>
      <c r="H1799" s="158"/>
      <c r="I1799" s="158"/>
      <c r="J1799" s="158"/>
      <c r="K1799" s="158"/>
      <c r="L1799" s="158"/>
      <c r="M1799" s="158"/>
      <c r="N1799" s="158"/>
      <c r="O1799" s="158"/>
      <c r="P1799" s="158"/>
      <c r="Q1799" s="158"/>
      <c r="R1799" s="158"/>
      <c r="S1799" s="346"/>
    </row>
    <row r="1800" spans="7:19" x14ac:dyDescent="0.25">
      <c r="G1800" s="347"/>
      <c r="H1800" s="419">
        <f t="array" ref="H1800:H1810">N1787:N1797+K1787:K1797</f>
        <v>-2.8585683276651821</v>
      </c>
      <c r="I1800" s="158"/>
      <c r="J1800" s="158"/>
      <c r="K1800" s="158"/>
      <c r="L1800" s="158"/>
      <c r="M1800" s="158"/>
      <c r="N1800" s="158"/>
      <c r="O1800" s="158"/>
      <c r="P1800" s="158"/>
      <c r="Q1800" s="158"/>
      <c r="R1800" s="158"/>
      <c r="S1800" s="346"/>
    </row>
    <row r="1801" spans="7:19" ht="15.75" x14ac:dyDescent="0.3">
      <c r="G1801" s="447" t="s">
        <v>251</v>
      </c>
      <c r="H1801" s="420">
        <v>-1.183089974339282</v>
      </c>
      <c r="I1801" s="158"/>
      <c r="J1801" s="158"/>
      <c r="K1801" s="158"/>
      <c r="L1801" s="158"/>
      <c r="M1801" s="158"/>
      <c r="N1801" s="158"/>
      <c r="O1801" s="158"/>
      <c r="P1801" s="158"/>
      <c r="Q1801" s="158"/>
      <c r="R1801" s="158"/>
      <c r="S1801" s="346"/>
    </row>
    <row r="1802" spans="7:19" x14ac:dyDescent="0.25">
      <c r="G1802" s="347"/>
      <c r="H1802" s="420">
        <v>-0.23927117715703616</v>
      </c>
      <c r="I1802" s="158"/>
      <c r="J1802" s="158"/>
      <c r="K1802" s="158"/>
      <c r="L1802" s="158"/>
      <c r="M1802" s="158"/>
      <c r="N1802" s="158"/>
      <c r="O1802" s="158"/>
      <c r="P1802" s="158"/>
      <c r="Q1802" s="158"/>
      <c r="R1802" s="158"/>
      <c r="S1802" s="346"/>
    </row>
    <row r="1803" spans="7:19" x14ac:dyDescent="0.25">
      <c r="G1803" s="347"/>
      <c r="H1803" s="420">
        <v>-0.39612341065668488</v>
      </c>
      <c r="I1803" s="158"/>
      <c r="J1803" s="158"/>
      <c r="K1803" s="158"/>
      <c r="L1803" s="158"/>
      <c r="M1803" s="158"/>
      <c r="N1803" s="158"/>
      <c r="O1803" s="158"/>
      <c r="P1803" s="158"/>
      <c r="Q1803" s="158"/>
      <c r="R1803" s="158"/>
      <c r="S1803" s="346"/>
    </row>
    <row r="1804" spans="7:19" x14ac:dyDescent="0.25">
      <c r="G1804" s="347"/>
      <c r="H1804" s="420">
        <v>0.61791075099495174</v>
      </c>
      <c r="I1804" s="158"/>
      <c r="J1804" s="158"/>
      <c r="K1804" s="158"/>
      <c r="L1804" s="158"/>
      <c r="M1804" s="158"/>
      <c r="N1804" s="158"/>
      <c r="O1804" s="158"/>
      <c r="P1804" s="158"/>
      <c r="Q1804" s="158"/>
      <c r="R1804" s="158"/>
      <c r="S1804" s="346"/>
    </row>
    <row r="1805" spans="7:19" x14ac:dyDescent="0.25">
      <c r="G1805" s="347"/>
      <c r="H1805" s="420">
        <v>-0.24439353218554061</v>
      </c>
      <c r="I1805" s="158"/>
      <c r="J1805" s="158"/>
      <c r="K1805" s="158"/>
      <c r="L1805" s="158"/>
      <c r="M1805" s="158"/>
      <c r="N1805" s="158"/>
      <c r="O1805" s="158"/>
      <c r="P1805" s="158"/>
      <c r="Q1805" s="158"/>
      <c r="R1805" s="158"/>
      <c r="S1805" s="346"/>
    </row>
    <row r="1806" spans="7:19" x14ac:dyDescent="0.25">
      <c r="G1806" s="347"/>
      <c r="H1806" s="420">
        <v>5.3056592613415887E-2</v>
      </c>
      <c r="I1806" s="158"/>
      <c r="J1806" s="158"/>
      <c r="K1806" s="158"/>
      <c r="L1806" s="158"/>
      <c r="M1806" s="158"/>
      <c r="N1806" s="158"/>
      <c r="O1806" s="158"/>
      <c r="P1806" s="158"/>
      <c r="Q1806" s="158"/>
      <c r="R1806" s="158"/>
      <c r="S1806" s="346"/>
    </row>
    <row r="1807" spans="7:19" x14ac:dyDescent="0.25">
      <c r="G1807" s="347"/>
      <c r="H1807" s="420">
        <v>0.7680987642082755</v>
      </c>
      <c r="I1807" s="158"/>
      <c r="J1807" s="158"/>
      <c r="K1807" s="158"/>
      <c r="L1807" s="158"/>
      <c r="M1807" s="158"/>
      <c r="N1807" s="158"/>
      <c r="O1807" s="158"/>
      <c r="P1807" s="158"/>
      <c r="Q1807" s="158"/>
      <c r="R1807" s="158"/>
      <c r="S1807" s="346"/>
    </row>
    <row r="1808" spans="7:19" x14ac:dyDescent="0.25">
      <c r="G1808" s="347"/>
      <c r="H1808" s="420">
        <v>-1.7483836818769305E-2</v>
      </c>
      <c r="I1808" s="158"/>
      <c r="J1808" s="158"/>
      <c r="K1808" s="158"/>
      <c r="L1808" s="158"/>
      <c r="M1808" s="158"/>
      <c r="N1808" s="158"/>
      <c r="O1808" s="158"/>
      <c r="P1808" s="158"/>
      <c r="Q1808" s="158"/>
      <c r="R1808" s="158"/>
      <c r="S1808" s="346"/>
    </row>
    <row r="1809" spans="7:19" x14ac:dyDescent="0.25">
      <c r="G1809" s="347"/>
      <c r="H1809" s="420">
        <v>-0.57676182463615078</v>
      </c>
      <c r="I1809" s="158"/>
      <c r="J1809" s="158"/>
      <c r="K1809" s="158"/>
      <c r="L1809" s="158"/>
      <c r="M1809" s="158"/>
      <c r="N1809" s="158"/>
      <c r="O1809" s="158"/>
      <c r="P1809" s="158"/>
      <c r="Q1809" s="158"/>
      <c r="R1809" s="158"/>
      <c r="S1809" s="346"/>
    </row>
    <row r="1810" spans="7:19" x14ac:dyDescent="0.25">
      <c r="G1810" s="347"/>
      <c r="H1810" s="75">
        <v>-3.4823803141870826</v>
      </c>
      <c r="I1810" s="158"/>
      <c r="J1810" s="158"/>
      <c r="K1810" s="158"/>
      <c r="L1810" s="158"/>
      <c r="M1810" s="158"/>
      <c r="N1810" s="158"/>
      <c r="O1810" s="158"/>
      <c r="P1810" s="158"/>
      <c r="Q1810" s="158"/>
      <c r="R1810" s="158"/>
      <c r="S1810" s="346"/>
    </row>
    <row r="1811" spans="7:19" x14ac:dyDescent="0.25">
      <c r="G1811" s="347"/>
      <c r="H1811" s="158"/>
      <c r="I1811" s="158"/>
      <c r="J1811" s="158"/>
      <c r="K1811" s="158"/>
      <c r="L1811" s="158"/>
      <c r="M1811" s="158"/>
      <c r="N1811" s="158"/>
      <c r="O1811" s="158"/>
      <c r="P1811" s="158"/>
      <c r="Q1811" s="158"/>
      <c r="R1811" s="158"/>
      <c r="S1811" s="346"/>
    </row>
    <row r="1812" spans="7:19" ht="15.75" thickBot="1" x14ac:dyDescent="0.3">
      <c r="G1812" s="347"/>
      <c r="H1812" s="158"/>
      <c r="I1812" s="158"/>
      <c r="J1812" s="158"/>
      <c r="K1812" s="158"/>
      <c r="L1812" s="158"/>
      <c r="M1812" s="158"/>
      <c r="N1812" s="158"/>
      <c r="O1812" s="158"/>
      <c r="P1812" s="158"/>
      <c r="Q1812" s="158"/>
      <c r="R1812" s="158"/>
      <c r="S1812" s="346"/>
    </row>
    <row r="1813" spans="7:19" x14ac:dyDescent="0.25">
      <c r="G1813" s="347"/>
      <c r="H1813" s="419">
        <f t="array" ref="H1813:H1823">+MMULT(H1672:R1682,H1800:H1810)</f>
        <v>-5.0565522351970543E-3</v>
      </c>
      <c r="I1813" s="158"/>
      <c r="J1813" s="158"/>
      <c r="K1813" s="504">
        <f t="array" ref="K1813:K1823">H1787:H1797-H1813:H1823</f>
        <v>1.0112531348610752E-2</v>
      </c>
      <c r="L1813" s="158"/>
      <c r="M1813" s="158"/>
      <c r="N1813" s="158"/>
      <c r="O1813" s="158"/>
      <c r="P1813" s="158"/>
      <c r="Q1813" s="158"/>
      <c r="R1813" s="158"/>
      <c r="S1813" s="346"/>
    </row>
    <row r="1814" spans="7:19" x14ac:dyDescent="0.25">
      <c r="G1814" s="347"/>
      <c r="H1814" s="420">
        <v>-3.5701002898626956E-3</v>
      </c>
      <c r="I1814" s="158"/>
      <c r="J1814" s="158"/>
      <c r="K1814" s="505">
        <v>7.1396274579420341E-3</v>
      </c>
      <c r="L1814" s="158"/>
      <c r="M1814" s="158"/>
      <c r="N1814" s="158"/>
      <c r="O1814" s="158"/>
      <c r="P1814" s="158"/>
      <c r="Q1814" s="158"/>
      <c r="R1814" s="158"/>
      <c r="S1814" s="346"/>
    </row>
    <row r="1815" spans="7:19" x14ac:dyDescent="0.25">
      <c r="G1815" s="347"/>
      <c r="H1815" s="420">
        <v>-1.4667722442934759E-3</v>
      </c>
      <c r="I1815" s="158"/>
      <c r="J1815" s="158"/>
      <c r="K1815" s="505">
        <v>2.9278446297153248E-3</v>
      </c>
      <c r="L1815" s="158"/>
      <c r="M1815" s="158"/>
      <c r="N1815" s="158"/>
      <c r="O1815" s="158"/>
      <c r="P1815" s="158"/>
      <c r="Q1815" s="158"/>
      <c r="R1815" s="158"/>
      <c r="S1815" s="346"/>
    </row>
    <row r="1816" spans="7:19" x14ac:dyDescent="0.25">
      <c r="G1816" s="347"/>
      <c r="H1816" s="420">
        <v>-5.15869958376875E-4</v>
      </c>
      <c r="I1816" s="158"/>
      <c r="J1816" s="158"/>
      <c r="K1816" s="505">
        <v>1.0260400578826889E-3</v>
      </c>
      <c r="L1816" s="158"/>
      <c r="M1816" s="158"/>
      <c r="N1816" s="158"/>
      <c r="O1816" s="158"/>
      <c r="P1816" s="158"/>
      <c r="Q1816" s="158"/>
      <c r="R1816" s="158"/>
      <c r="S1816" s="346"/>
    </row>
    <row r="1817" spans="7:19" x14ac:dyDescent="0.25">
      <c r="G1817" s="347"/>
      <c r="H1817" s="420">
        <v>1.3872869447803973E-3</v>
      </c>
      <c r="I1817" s="158"/>
      <c r="J1817" s="158"/>
      <c r="K1817" s="505">
        <v>-9.2295801022987053E-4</v>
      </c>
      <c r="L1817" s="158"/>
      <c r="M1817" s="158"/>
      <c r="N1817" s="158"/>
      <c r="O1817" s="158"/>
      <c r="P1817" s="158"/>
      <c r="Q1817" s="158"/>
      <c r="R1817" s="158"/>
      <c r="S1817" s="346"/>
    </row>
    <row r="1818" spans="7:19" x14ac:dyDescent="0.25">
      <c r="G1818" s="347"/>
      <c r="H1818" s="420">
        <v>-2.8873705744041485E-4</v>
      </c>
      <c r="I1818" s="158"/>
      <c r="J1818" s="158"/>
      <c r="K1818" s="505">
        <v>5.7441076787286579E-4</v>
      </c>
      <c r="L1818" s="158"/>
      <c r="M1818" s="158"/>
      <c r="N1818" s="158"/>
      <c r="O1818" s="158"/>
      <c r="P1818" s="158"/>
      <c r="Q1818" s="158"/>
      <c r="R1818" s="158"/>
      <c r="S1818" s="346"/>
    </row>
    <row r="1819" spans="7:19" x14ac:dyDescent="0.25">
      <c r="G1819" s="347"/>
      <c r="H1819" s="420">
        <v>3.1784928439308377E-4</v>
      </c>
      <c r="I1819" s="158"/>
      <c r="J1819" s="158"/>
      <c r="K1819" s="505">
        <v>-2.1087840725922895E-4</v>
      </c>
      <c r="L1819" s="158"/>
      <c r="M1819" s="158"/>
      <c r="N1819" s="158"/>
      <c r="O1819" s="158"/>
      <c r="P1819" s="158"/>
      <c r="Q1819" s="158"/>
      <c r="R1819" s="158"/>
      <c r="S1819" s="346"/>
    </row>
    <row r="1820" spans="7:19" x14ac:dyDescent="0.25">
      <c r="G1820" s="347"/>
      <c r="H1820" s="420">
        <v>1.4622535041993083E-3</v>
      </c>
      <c r="I1820" s="158"/>
      <c r="J1820" s="158"/>
      <c r="K1820" s="505">
        <v>-9.7381455379679221E-4</v>
      </c>
      <c r="L1820" s="158"/>
      <c r="M1820" s="158"/>
      <c r="N1820" s="158"/>
      <c r="O1820" s="158"/>
      <c r="P1820" s="158"/>
      <c r="Q1820" s="158"/>
      <c r="R1820" s="158"/>
      <c r="S1820" s="346"/>
    </row>
    <row r="1821" spans="7:19" x14ac:dyDescent="0.25">
      <c r="G1821" s="347"/>
      <c r="H1821" s="420">
        <v>-2.3959951567078047E-4</v>
      </c>
      <c r="I1821" s="158"/>
      <c r="J1821" s="158"/>
      <c r="K1821" s="505">
        <v>4.8432576842881458E-4</v>
      </c>
      <c r="L1821" s="158"/>
      <c r="M1821" s="158"/>
      <c r="N1821" s="158"/>
      <c r="O1821" s="158"/>
      <c r="P1821" s="158"/>
      <c r="Q1821" s="158"/>
      <c r="R1821" s="158"/>
      <c r="S1821" s="346"/>
    </row>
    <row r="1822" spans="7:19" x14ac:dyDescent="0.25">
      <c r="G1822" s="347"/>
      <c r="H1822" s="420">
        <v>-2.7655779212321725E-3</v>
      </c>
      <c r="I1822" s="158"/>
      <c r="J1822" s="158"/>
      <c r="K1822" s="505">
        <v>5.5286656172405576E-3</v>
      </c>
      <c r="L1822" s="158"/>
      <c r="M1822" s="158"/>
      <c r="N1822" s="158"/>
      <c r="O1822" s="158"/>
      <c r="P1822" s="158"/>
      <c r="Q1822" s="158"/>
      <c r="R1822" s="158"/>
      <c r="S1822" s="346"/>
    </row>
    <row r="1823" spans="7:19" ht="15.75" thickBot="1" x14ac:dyDescent="0.3">
      <c r="G1823" s="355"/>
      <c r="H1823" s="451">
        <v>-5.1042179276360724E-3</v>
      </c>
      <c r="I1823" s="356"/>
      <c r="J1823" s="356"/>
      <c r="K1823" s="506">
        <v>1.0209008977056355E-2</v>
      </c>
      <c r="L1823" s="356"/>
      <c r="M1823" s="356"/>
      <c r="N1823" s="356"/>
      <c r="O1823" s="356"/>
      <c r="P1823" s="356"/>
      <c r="Q1823" s="356"/>
      <c r="R1823" s="356"/>
      <c r="S1823" s="454"/>
    </row>
    <row r="1824" spans="7:19" ht="15.75" thickTop="1" x14ac:dyDescent="0.25"/>
    <row r="1825" spans="7:19" ht="15.75" thickBot="1" x14ac:dyDescent="0.3"/>
    <row r="1826" spans="7:19" ht="15.75" thickBot="1" x14ac:dyDescent="0.3">
      <c r="G1826" s="511" t="e">
        <f>G1568+1</f>
        <v>#REF!</v>
      </c>
      <c r="H1826" s="158"/>
      <c r="I1826" s="158"/>
      <c r="J1826" s="158"/>
      <c r="K1826" s="158"/>
      <c r="L1826" s="158"/>
      <c r="M1826" s="158"/>
      <c r="N1826" s="158"/>
      <c r="O1826" s="158"/>
      <c r="P1826" s="158"/>
      <c r="Q1826" s="158"/>
      <c r="R1826" s="158"/>
      <c r="S1826" s="356"/>
    </row>
    <row r="1827" spans="7:19" ht="16.5" thickTop="1" thickBot="1" x14ac:dyDescent="0.3">
      <c r="G1827" s="502" t="s">
        <v>174</v>
      </c>
      <c r="H1827" s="434" t="s">
        <v>175</v>
      </c>
      <c r="I1827" s="434" t="s">
        <v>214</v>
      </c>
      <c r="J1827" s="434" t="s">
        <v>215</v>
      </c>
      <c r="K1827" s="434" t="s">
        <v>216</v>
      </c>
      <c r="L1827" s="434" t="s">
        <v>217</v>
      </c>
      <c r="M1827" s="434" t="s">
        <v>95</v>
      </c>
      <c r="N1827" s="434" t="s">
        <v>157</v>
      </c>
      <c r="O1827" s="434" t="s">
        <v>218</v>
      </c>
      <c r="P1827" s="434" t="s">
        <v>219</v>
      </c>
      <c r="Q1827" s="434" t="s">
        <v>220</v>
      </c>
      <c r="R1827" s="434" t="s">
        <v>221</v>
      </c>
      <c r="S1827" s="435" t="s">
        <v>222</v>
      </c>
    </row>
    <row r="1828" spans="7:19" x14ac:dyDescent="0.25">
      <c r="G1828" s="436" t="s">
        <v>178</v>
      </c>
      <c r="H1828" s="93">
        <f>ABS(K1813)</f>
        <v>1.0112531348610752E-2</v>
      </c>
      <c r="I1828" s="12">
        <v>310.83</v>
      </c>
      <c r="J1828" s="103">
        <f>110/1000</f>
        <v>0.11</v>
      </c>
      <c r="K1828" s="24">
        <f>+PI()*J1828^2/4</f>
        <v>9.5033177771091243E-3</v>
      </c>
      <c r="L1828" s="98">
        <f>+ABS(H1828)/K1828</f>
        <v>1.0641053562334888</v>
      </c>
      <c r="M1828" s="491">
        <v>1.7528433427102752E-2</v>
      </c>
      <c r="N1828" s="102">
        <f>+M1828*(I1828/J1828)*(L1828^2/(2*9.81))</f>
        <v>2.8585355800682524</v>
      </c>
      <c r="O1828" s="76">
        <v>0</v>
      </c>
      <c r="P1828" s="76">
        <f>+O1828*(L1828^2)/(2*9.81)</f>
        <v>0</v>
      </c>
      <c r="Q1828" s="103">
        <f>+N1828+P1828</f>
        <v>2.8585355800682524</v>
      </c>
      <c r="R1828" s="76">
        <f>+Q1828/(ABS(H1828)^2)</f>
        <v>27952.70494754814</v>
      </c>
      <c r="S1828" s="437">
        <f>+R1828*H1828</f>
        <v>282.67260506054743</v>
      </c>
    </row>
    <row r="1829" spans="7:19" x14ac:dyDescent="0.25">
      <c r="G1829" s="438" t="s">
        <v>138</v>
      </c>
      <c r="H1829" s="72">
        <f>ABS(K1814)</f>
        <v>7.1396274579420341E-3</v>
      </c>
      <c r="I1829" s="16">
        <v>240.22</v>
      </c>
      <c r="J1829" s="104">
        <f>110/1000</f>
        <v>0.11</v>
      </c>
      <c r="K1829" s="25">
        <f t="shared" ref="K1829:K1838" si="74">+PI()*J1829^2/4</f>
        <v>9.5033177771091243E-3</v>
      </c>
      <c r="L1829" s="99">
        <f>+ABS(H1829)/K1829</f>
        <v>0.75127735653956884</v>
      </c>
      <c r="M1829" s="492">
        <v>1.8831823943670997E-2</v>
      </c>
      <c r="N1829" s="109">
        <f t="shared" ref="N1829:N1838" si="75">+M1829*(I1829/J1829)*(L1829^2/(2*9.81))</f>
        <v>1.1830700459510595</v>
      </c>
      <c r="O1829" s="70">
        <v>0</v>
      </c>
      <c r="P1829" s="70">
        <f t="shared" ref="P1829:P1838" si="76">+O1829*(L1829^2)/(2*9.81)</f>
        <v>0</v>
      </c>
      <c r="Q1829" s="104">
        <f t="shared" ref="Q1829:Q1838" si="77">+N1829+P1829</f>
        <v>1.1830700459510595</v>
      </c>
      <c r="R1829" s="70">
        <f>+Q1829/(ABS(H1829)^2)</f>
        <v>23209.156469157431</v>
      </c>
      <c r="S1829" s="439">
        <f t="shared" ref="S1829:S1838" si="78">+R1829*H1829</f>
        <v>165.70473080286939</v>
      </c>
    </row>
    <row r="1830" spans="7:19" x14ac:dyDescent="0.25">
      <c r="G1830" s="438" t="s">
        <v>139</v>
      </c>
      <c r="H1830" s="72">
        <f t="shared" ref="H1830:H1837" si="79">ABS(K1815)</f>
        <v>2.9278446297153248E-3</v>
      </c>
      <c r="I1830" s="16">
        <v>237.3</v>
      </c>
      <c r="J1830" s="104">
        <f>110/1000</f>
        <v>0.11</v>
      </c>
      <c r="K1830" s="25">
        <f t="shared" si="74"/>
        <v>9.5033177771091243E-3</v>
      </c>
      <c r="L1830" s="99">
        <f t="shared" ref="L1830:L1838" si="80">+ABS(H1830)/K1830</f>
        <v>0.30808657548710999</v>
      </c>
      <c r="M1830" s="492">
        <v>2.2916326769297436E-2</v>
      </c>
      <c r="N1830" s="109">
        <f t="shared" si="75"/>
        <v>0.23916443929064804</v>
      </c>
      <c r="O1830" s="70">
        <v>0</v>
      </c>
      <c r="P1830" s="70">
        <f t="shared" si="76"/>
        <v>0</v>
      </c>
      <c r="Q1830" s="104">
        <f t="shared" si="77"/>
        <v>0.23916443929064804</v>
      </c>
      <c r="R1830" s="70">
        <f t="shared" ref="R1830:R1838" si="81">+Q1830/(ABS(H1830)^2)</f>
        <v>27899.765498301182</v>
      </c>
      <c r="S1830" s="439">
        <f t="shared" si="78"/>
        <v>81.686178584518018</v>
      </c>
    </row>
    <row r="1831" spans="7:19" x14ac:dyDescent="0.25">
      <c r="G1831" s="438" t="s">
        <v>117</v>
      </c>
      <c r="H1831" s="72">
        <f t="shared" si="79"/>
        <v>1.0260400578826889E-3</v>
      </c>
      <c r="I1831" s="496">
        <v>401.35</v>
      </c>
      <c r="J1831" s="104">
        <f>75/1000</f>
        <v>7.4999999999999997E-2</v>
      </c>
      <c r="K1831" s="25">
        <f t="shared" si="74"/>
        <v>4.4178646691106467E-3</v>
      </c>
      <c r="L1831" s="99">
        <f t="shared" si="80"/>
        <v>0.23224796020952795</v>
      </c>
      <c r="M1831" s="492">
        <v>2.6889136501806025E-2</v>
      </c>
      <c r="N1831" s="109">
        <f t="shared" si="75"/>
        <v>0.39558851413228369</v>
      </c>
      <c r="O1831" s="70">
        <v>0</v>
      </c>
      <c r="P1831" s="70">
        <f t="shared" si="76"/>
        <v>0</v>
      </c>
      <c r="Q1831" s="104">
        <f t="shared" si="77"/>
        <v>0.39558851413228369</v>
      </c>
      <c r="R1831" s="70">
        <f t="shared" si="81"/>
        <v>375763.88765200466</v>
      </c>
      <c r="S1831" s="439">
        <f t="shared" si="78"/>
        <v>385.54880103668705</v>
      </c>
    </row>
    <row r="1832" spans="7:19" x14ac:dyDescent="0.25">
      <c r="G1832" s="438" t="s">
        <v>118</v>
      </c>
      <c r="H1832" s="72">
        <f t="shared" si="79"/>
        <v>9.2295801022987053E-4</v>
      </c>
      <c r="I1832" s="496">
        <v>249.85</v>
      </c>
      <c r="J1832" s="104">
        <f>75/1000</f>
        <v>7.4999999999999997E-2</v>
      </c>
      <c r="K1832" s="25">
        <f t="shared" si="74"/>
        <v>4.4178646691106467E-3</v>
      </c>
      <c r="L1832" s="99">
        <f t="shared" si="80"/>
        <v>0.20891495764528925</v>
      </c>
      <c r="M1832" s="492">
        <v>2.7608982417521757E-2</v>
      </c>
      <c r="N1832" s="109">
        <f t="shared" si="75"/>
        <v>0.20460137965962161</v>
      </c>
      <c r="O1832" s="70">
        <v>0</v>
      </c>
      <c r="P1832" s="70">
        <f t="shared" si="76"/>
        <v>0</v>
      </c>
      <c r="Q1832" s="104">
        <f t="shared" si="77"/>
        <v>0.20460137965962161</v>
      </c>
      <c r="R1832" s="70">
        <f t="shared" si="81"/>
        <v>240184.33070355409</v>
      </c>
      <c r="S1832" s="439">
        <f t="shared" si="78"/>
        <v>221.68005195454549</v>
      </c>
    </row>
    <row r="1833" spans="7:19" x14ac:dyDescent="0.25">
      <c r="G1833" s="438" t="s">
        <v>140</v>
      </c>
      <c r="H1833" s="72">
        <f t="shared" si="79"/>
        <v>5.7441076787286579E-4</v>
      </c>
      <c r="I1833" s="496">
        <v>298.01</v>
      </c>
      <c r="J1833" s="104">
        <f>63/1000</f>
        <v>6.3E-2</v>
      </c>
      <c r="K1833" s="25">
        <f t="shared" si="74"/>
        <v>3.1172453105244723E-3</v>
      </c>
      <c r="L1833" s="99">
        <f t="shared" si="80"/>
        <v>0.18426870863628694</v>
      </c>
      <c r="M1833" s="492">
        <v>2.9812908243063381E-2</v>
      </c>
      <c r="N1833" s="109">
        <f t="shared" si="75"/>
        <v>0.24406123974655947</v>
      </c>
      <c r="O1833" s="70">
        <v>0</v>
      </c>
      <c r="P1833" s="70">
        <f t="shared" si="76"/>
        <v>0</v>
      </c>
      <c r="Q1833" s="104">
        <f t="shared" si="77"/>
        <v>0.24406123974655947</v>
      </c>
      <c r="R1833" s="70">
        <f t="shared" si="81"/>
        <v>739696.67729763209</v>
      </c>
      <c r="S1833" s="439">
        <f t="shared" si="78"/>
        <v>424.88973639954025</v>
      </c>
    </row>
    <row r="1834" spans="7:19" x14ac:dyDescent="0.25">
      <c r="G1834" s="438" t="s">
        <v>121</v>
      </c>
      <c r="H1834" s="72">
        <f t="shared" si="79"/>
        <v>2.1087840725922895E-4</v>
      </c>
      <c r="I1834" s="496">
        <v>119.71</v>
      </c>
      <c r="J1834" s="104">
        <f>63/1000</f>
        <v>6.3E-2</v>
      </c>
      <c r="K1834" s="25">
        <f t="shared" si="74"/>
        <v>3.1172453105244723E-3</v>
      </c>
      <c r="L1834" s="99">
        <f t="shared" si="80"/>
        <v>6.7648961263093194E-2</v>
      </c>
      <c r="M1834" s="492">
        <v>3.930781720322081E-2</v>
      </c>
      <c r="N1834" s="109">
        <f t="shared" si="75"/>
        <v>1.7421761778857771E-2</v>
      </c>
      <c r="O1834" s="70">
        <v>0</v>
      </c>
      <c r="P1834" s="70">
        <f t="shared" si="76"/>
        <v>0</v>
      </c>
      <c r="Q1834" s="104">
        <f t="shared" si="77"/>
        <v>1.7421761778857771E-2</v>
      </c>
      <c r="R1834" s="70">
        <f t="shared" si="81"/>
        <v>391766.99508619652</v>
      </c>
      <c r="S1834" s="439">
        <f t="shared" si="78"/>
        <v>82.615199940511303</v>
      </c>
    </row>
    <row r="1835" spans="7:19" x14ac:dyDescent="0.25">
      <c r="G1835" s="438" t="s">
        <v>122</v>
      </c>
      <c r="H1835" s="72">
        <f t="shared" si="79"/>
        <v>9.7381455379679221E-4</v>
      </c>
      <c r="I1835" s="496">
        <v>283.68</v>
      </c>
      <c r="J1835" s="104">
        <f>75/1000</f>
        <v>7.4999999999999997E-2</v>
      </c>
      <c r="K1835" s="25">
        <f t="shared" si="74"/>
        <v>4.4178646691106467E-3</v>
      </c>
      <c r="L1835" s="99">
        <f t="shared" si="80"/>
        <v>0.22042652429025836</v>
      </c>
      <c r="M1835" s="492">
        <v>2.7240855379680157E-2</v>
      </c>
      <c r="N1835" s="109">
        <f t="shared" si="75"/>
        <v>0.25516252891678554</v>
      </c>
      <c r="O1835" s="70">
        <v>0</v>
      </c>
      <c r="P1835" s="70">
        <f t="shared" si="76"/>
        <v>0</v>
      </c>
      <c r="Q1835" s="104">
        <f t="shared" si="77"/>
        <v>0.25516252891678554</v>
      </c>
      <c r="R1835" s="70">
        <f t="shared" si="81"/>
        <v>269069.44076235057</v>
      </c>
      <c r="S1835" s="439">
        <f t="shared" si="78"/>
        <v>262.02373739634083</v>
      </c>
    </row>
    <row r="1836" spans="7:19" x14ac:dyDescent="0.25">
      <c r="G1836" s="438" t="s">
        <v>112</v>
      </c>
      <c r="H1836" s="72">
        <f t="shared" si="79"/>
        <v>4.8432576842881458E-4</v>
      </c>
      <c r="I1836" s="496">
        <v>401.36</v>
      </c>
      <c r="J1836" s="104">
        <f>110/1000</f>
        <v>0.11</v>
      </c>
      <c r="K1836" s="25">
        <f t="shared" si="74"/>
        <v>9.5033177771091243E-3</v>
      </c>
      <c r="L1836" s="99">
        <f t="shared" si="80"/>
        <v>5.0963861231224108E-2</v>
      </c>
      <c r="M1836" s="492">
        <v>3.6309023823168175E-2</v>
      </c>
      <c r="N1836" s="109">
        <f t="shared" si="75"/>
        <v>1.7538062837510592E-2</v>
      </c>
      <c r="O1836" s="70">
        <v>0</v>
      </c>
      <c r="P1836" s="70">
        <f t="shared" si="76"/>
        <v>0</v>
      </c>
      <c r="Q1836" s="104">
        <f t="shared" si="77"/>
        <v>1.7538062837510592E-2</v>
      </c>
      <c r="R1836" s="70">
        <f t="shared" si="81"/>
        <v>74766.399918617928</v>
      </c>
      <c r="S1836" s="439">
        <f t="shared" si="78"/>
        <v>36.211294093240689</v>
      </c>
    </row>
    <row r="1837" spans="7:19" x14ac:dyDescent="0.25">
      <c r="G1837" s="438" t="s">
        <v>113</v>
      </c>
      <c r="H1837" s="72">
        <f t="shared" si="79"/>
        <v>5.5286656172405576E-3</v>
      </c>
      <c r="I1837" s="496">
        <v>184.94</v>
      </c>
      <c r="J1837" s="104">
        <f>110/1000</f>
        <v>0.11</v>
      </c>
      <c r="K1837" s="25">
        <f t="shared" si="74"/>
        <v>9.5033177771091243E-3</v>
      </c>
      <c r="L1837" s="99">
        <f t="shared" si="80"/>
        <v>0.58176162756101779</v>
      </c>
      <c r="M1837" s="492">
        <v>1.9884976314149965E-2</v>
      </c>
      <c r="N1837" s="109">
        <f t="shared" si="75"/>
        <v>0.57670589074639611</v>
      </c>
      <c r="O1837" s="70">
        <v>0</v>
      </c>
      <c r="P1837" s="70">
        <f t="shared" si="76"/>
        <v>0</v>
      </c>
      <c r="Q1837" s="104">
        <f t="shared" si="77"/>
        <v>0.57670589074639611</v>
      </c>
      <c r="R1837" s="70">
        <f t="shared" si="81"/>
        <v>18867.473111531312</v>
      </c>
      <c r="S1837" s="439">
        <f t="shared" si="78"/>
        <v>104.31194987593388</v>
      </c>
    </row>
    <row r="1838" spans="7:19" ht="15.75" thickBot="1" x14ac:dyDescent="0.3">
      <c r="G1838" s="440" t="s">
        <v>170</v>
      </c>
      <c r="H1838" s="455">
        <f>ABS(K1823)</f>
        <v>1.0209008977056355E-2</v>
      </c>
      <c r="I1838" s="374">
        <v>372.26</v>
      </c>
      <c r="J1838" s="375">
        <f>110/1000</f>
        <v>0.11</v>
      </c>
      <c r="K1838" s="373">
        <f t="shared" si="74"/>
        <v>9.5033177771091243E-3</v>
      </c>
      <c r="L1838" s="507">
        <f t="shared" si="80"/>
        <v>1.074257350590448</v>
      </c>
      <c r="M1838" s="493">
        <v>1.7494831818430236E-2</v>
      </c>
      <c r="N1838" s="377">
        <f t="shared" si="75"/>
        <v>3.482419810385136</v>
      </c>
      <c r="O1838" s="378">
        <v>0</v>
      </c>
      <c r="P1838" s="378">
        <f t="shared" si="76"/>
        <v>0</v>
      </c>
      <c r="Q1838" s="375">
        <f t="shared" si="77"/>
        <v>3.482419810385136</v>
      </c>
      <c r="R1838" s="378">
        <f t="shared" si="81"/>
        <v>33412.883258430506</v>
      </c>
      <c r="S1838" s="441">
        <f t="shared" si="78"/>
        <v>341.11242513465299</v>
      </c>
    </row>
    <row r="1839" spans="7:19" x14ac:dyDescent="0.25">
      <c r="G1839" s="347"/>
      <c r="H1839" s="158"/>
      <c r="I1839" s="158"/>
      <c r="J1839" s="158"/>
      <c r="K1839" s="158"/>
      <c r="L1839" s="158"/>
      <c r="M1839" s="158"/>
      <c r="N1839" s="158"/>
      <c r="O1839" s="158"/>
      <c r="P1839" s="158"/>
      <c r="Q1839" s="158"/>
      <c r="R1839" s="158"/>
      <c r="S1839" s="346"/>
    </row>
    <row r="1840" spans="7:19" x14ac:dyDescent="0.25">
      <c r="G1840" s="347"/>
      <c r="H1840" s="168"/>
      <c r="I1840" s="168"/>
      <c r="J1840" s="168"/>
      <c r="K1840" s="168"/>
      <c r="L1840" s="168"/>
      <c r="M1840" s="168"/>
      <c r="N1840" s="168"/>
      <c r="O1840" s="168"/>
      <c r="P1840" s="158"/>
      <c r="Q1840" s="158"/>
      <c r="R1840" s="158"/>
      <c r="S1840" s="346"/>
    </row>
    <row r="1841" spans="7:19" x14ac:dyDescent="0.25">
      <c r="G1841" s="348"/>
      <c r="H1841" s="395">
        <v>1</v>
      </c>
      <c r="I1841" s="380">
        <v>0</v>
      </c>
      <c r="J1841" s="380">
        <v>0</v>
      </c>
      <c r="K1841" s="380">
        <v>0</v>
      </c>
      <c r="L1841" s="380">
        <v>0</v>
      </c>
      <c r="M1841" s="380">
        <v>0</v>
      </c>
      <c r="N1841" s="380">
        <v>0</v>
      </c>
      <c r="O1841" s="381">
        <v>0</v>
      </c>
      <c r="P1841" s="158"/>
      <c r="Q1841" s="158"/>
      <c r="R1841" s="158"/>
      <c r="S1841" s="346"/>
    </row>
    <row r="1842" spans="7:19" ht="15.75" x14ac:dyDescent="0.25">
      <c r="G1842" s="442" t="s">
        <v>223</v>
      </c>
      <c r="H1842" s="382">
        <v>-1</v>
      </c>
      <c r="I1842" s="168">
        <v>1</v>
      </c>
      <c r="J1842" s="159">
        <v>0</v>
      </c>
      <c r="K1842" s="159">
        <v>0</v>
      </c>
      <c r="L1842" s="159">
        <v>0</v>
      </c>
      <c r="M1842" s="159">
        <v>0</v>
      </c>
      <c r="N1842" s="159">
        <v>0</v>
      </c>
      <c r="O1842" s="383">
        <v>0</v>
      </c>
      <c r="P1842" s="158"/>
      <c r="Q1842" s="158"/>
      <c r="R1842" s="158"/>
      <c r="S1842" s="346"/>
    </row>
    <row r="1843" spans="7:19" x14ac:dyDescent="0.25">
      <c r="G1843" s="348"/>
      <c r="H1843" s="382">
        <v>0</v>
      </c>
      <c r="I1843" s="168">
        <v>-1</v>
      </c>
      <c r="J1843" s="168">
        <v>1</v>
      </c>
      <c r="K1843" s="168">
        <v>0</v>
      </c>
      <c r="L1843" s="168">
        <v>0</v>
      </c>
      <c r="M1843" s="168">
        <v>0</v>
      </c>
      <c r="N1843" s="168">
        <v>0</v>
      </c>
      <c r="O1843" s="384">
        <v>0</v>
      </c>
      <c r="P1843" s="158"/>
      <c r="Q1843" s="158"/>
      <c r="R1843" s="158"/>
      <c r="S1843" s="346"/>
    </row>
    <row r="1844" spans="7:19" x14ac:dyDescent="0.25">
      <c r="G1844" s="348"/>
      <c r="H1844" s="382">
        <v>0</v>
      </c>
      <c r="I1844" s="168">
        <v>0</v>
      </c>
      <c r="J1844" s="168">
        <v>-1</v>
      </c>
      <c r="K1844" s="168">
        <v>1</v>
      </c>
      <c r="L1844" s="168">
        <v>0</v>
      </c>
      <c r="M1844" s="168">
        <v>0</v>
      </c>
      <c r="N1844" s="168">
        <v>0</v>
      </c>
      <c r="O1844" s="384">
        <v>0</v>
      </c>
      <c r="P1844" s="158"/>
      <c r="Q1844" s="158"/>
      <c r="R1844" s="158"/>
      <c r="S1844" s="346"/>
    </row>
    <row r="1845" spans="7:19" x14ac:dyDescent="0.25">
      <c r="G1845" s="348"/>
      <c r="H1845" s="382">
        <v>0</v>
      </c>
      <c r="I1845" s="168">
        <v>0</v>
      </c>
      <c r="J1845" s="168">
        <v>0</v>
      </c>
      <c r="K1845" s="168">
        <v>-1</v>
      </c>
      <c r="L1845" s="168">
        <v>1</v>
      </c>
      <c r="M1845" s="168">
        <v>0</v>
      </c>
      <c r="N1845" s="168">
        <v>0</v>
      </c>
      <c r="O1845" s="384">
        <v>0</v>
      </c>
      <c r="P1845" s="158"/>
      <c r="Q1845" s="158"/>
      <c r="R1845" s="158"/>
      <c r="S1845" s="346"/>
    </row>
    <row r="1846" spans="7:19" x14ac:dyDescent="0.25">
      <c r="G1846" s="348"/>
      <c r="H1846" s="382">
        <v>0</v>
      </c>
      <c r="I1846" s="168">
        <v>0</v>
      </c>
      <c r="J1846" s="168">
        <v>0</v>
      </c>
      <c r="K1846" s="168">
        <v>0</v>
      </c>
      <c r="L1846" s="168">
        <v>-1</v>
      </c>
      <c r="M1846" s="168">
        <v>1</v>
      </c>
      <c r="N1846" s="168">
        <v>0</v>
      </c>
      <c r="O1846" s="384">
        <v>0</v>
      </c>
      <c r="P1846" s="158"/>
      <c r="Q1846" s="158"/>
      <c r="R1846" s="158"/>
      <c r="S1846" s="346"/>
    </row>
    <row r="1847" spans="7:19" x14ac:dyDescent="0.25">
      <c r="G1847" s="348"/>
      <c r="H1847" s="382">
        <v>0</v>
      </c>
      <c r="I1847" s="168">
        <v>0</v>
      </c>
      <c r="J1847" s="168">
        <v>0</v>
      </c>
      <c r="K1847" s="168">
        <v>0</v>
      </c>
      <c r="L1847" s="168">
        <v>0</v>
      </c>
      <c r="M1847" s="168">
        <v>-1</v>
      </c>
      <c r="N1847" s="168">
        <v>1</v>
      </c>
      <c r="O1847" s="384">
        <v>0</v>
      </c>
      <c r="P1847" s="158"/>
      <c r="Q1847" s="158"/>
      <c r="R1847" s="158"/>
      <c r="S1847" s="346"/>
    </row>
    <row r="1848" spans="7:19" x14ac:dyDescent="0.25">
      <c r="G1848" s="348"/>
      <c r="H1848" s="382">
        <v>0</v>
      </c>
      <c r="I1848" s="168">
        <v>0</v>
      </c>
      <c r="J1848" s="168">
        <v>0</v>
      </c>
      <c r="K1848" s="168">
        <v>0</v>
      </c>
      <c r="L1848" s="168">
        <v>0</v>
      </c>
      <c r="M1848" s="168">
        <v>0</v>
      </c>
      <c r="N1848" s="168">
        <v>-1</v>
      </c>
      <c r="O1848" s="384">
        <v>1</v>
      </c>
      <c r="P1848" s="158"/>
      <c r="Q1848" s="158"/>
      <c r="R1848" s="158"/>
      <c r="S1848" s="346"/>
    </row>
    <row r="1849" spans="7:19" x14ac:dyDescent="0.25">
      <c r="G1849" s="348"/>
      <c r="H1849" s="382">
        <v>0</v>
      </c>
      <c r="I1849" s="152">
        <v>-1</v>
      </c>
      <c r="J1849" s="152">
        <v>0</v>
      </c>
      <c r="K1849" s="152">
        <v>0</v>
      </c>
      <c r="L1849" s="152">
        <v>1</v>
      </c>
      <c r="M1849" s="152">
        <v>0</v>
      </c>
      <c r="N1849" s="152">
        <v>0</v>
      </c>
      <c r="O1849" s="387">
        <v>0</v>
      </c>
      <c r="P1849" s="158"/>
      <c r="Q1849" s="158"/>
      <c r="R1849" s="158"/>
      <c r="S1849" s="346"/>
    </row>
    <row r="1850" spans="7:19" x14ac:dyDescent="0.25">
      <c r="G1850" s="348"/>
      <c r="H1850" s="382">
        <v>0</v>
      </c>
      <c r="I1850" s="152">
        <v>0</v>
      </c>
      <c r="J1850" s="152">
        <v>0</v>
      </c>
      <c r="K1850" s="152">
        <v>0</v>
      </c>
      <c r="L1850" s="152">
        <v>1</v>
      </c>
      <c r="M1850" s="152">
        <v>0</v>
      </c>
      <c r="N1850" s="152">
        <v>0</v>
      </c>
      <c r="O1850" s="387">
        <v>-1</v>
      </c>
      <c r="P1850" s="158"/>
      <c r="Q1850" s="158"/>
      <c r="R1850" s="158"/>
      <c r="S1850" s="346"/>
    </row>
    <row r="1851" spans="7:19" x14ac:dyDescent="0.25">
      <c r="G1851" s="348"/>
      <c r="H1851" s="385">
        <v>0</v>
      </c>
      <c r="I1851" s="388">
        <v>0</v>
      </c>
      <c r="J1851" s="388">
        <v>0</v>
      </c>
      <c r="K1851" s="388">
        <v>0</v>
      </c>
      <c r="L1851" s="388">
        <v>0</v>
      </c>
      <c r="M1851" s="388">
        <v>0</v>
      </c>
      <c r="N1851" s="388">
        <v>0</v>
      </c>
      <c r="O1851" s="389">
        <v>1</v>
      </c>
      <c r="P1851" s="158"/>
      <c r="Q1851" s="158"/>
      <c r="R1851" s="158"/>
      <c r="S1851" s="346"/>
    </row>
    <row r="1852" spans="7:19" x14ac:dyDescent="0.25">
      <c r="G1852" s="347"/>
      <c r="H1852" s="158"/>
      <c r="I1852" s="158"/>
      <c r="J1852" s="158"/>
      <c r="K1852" s="158"/>
      <c r="L1852" s="158"/>
      <c r="M1852" s="158"/>
      <c r="N1852" s="158"/>
      <c r="O1852" s="158"/>
      <c r="P1852" s="158"/>
      <c r="Q1852" s="158"/>
      <c r="R1852" s="158"/>
      <c r="S1852" s="346"/>
    </row>
    <row r="1853" spans="7:19" x14ac:dyDescent="0.25">
      <c r="G1853" s="347"/>
      <c r="H1853" s="168"/>
      <c r="I1853" s="168"/>
      <c r="J1853" s="168"/>
      <c r="K1853" s="168"/>
      <c r="L1853" s="168"/>
      <c r="M1853" s="168"/>
      <c r="N1853" s="168"/>
      <c r="O1853" s="168"/>
      <c r="P1853" s="168"/>
      <c r="Q1853" s="168"/>
      <c r="R1853" s="168"/>
      <c r="S1853" s="346"/>
    </row>
    <row r="1854" spans="7:19" x14ac:dyDescent="0.25">
      <c r="G1854" s="347"/>
      <c r="H1854" s="395">
        <f t="array" ref="H1854:R1861">+TRANSPOSE(H1841:O1851)</f>
        <v>1</v>
      </c>
      <c r="I1854" s="380">
        <v>-1</v>
      </c>
      <c r="J1854" s="380">
        <v>0</v>
      </c>
      <c r="K1854" s="380">
        <v>0</v>
      </c>
      <c r="L1854" s="380">
        <v>0</v>
      </c>
      <c r="M1854" s="380">
        <v>0</v>
      </c>
      <c r="N1854" s="380">
        <v>0</v>
      </c>
      <c r="O1854" s="380">
        <v>0</v>
      </c>
      <c r="P1854" s="380">
        <v>0</v>
      </c>
      <c r="Q1854" s="380">
        <v>0</v>
      </c>
      <c r="R1854" s="381">
        <v>0</v>
      </c>
      <c r="S1854" s="346"/>
    </row>
    <row r="1855" spans="7:19" ht="15.75" x14ac:dyDescent="0.25">
      <c r="G1855" s="442" t="s">
        <v>224</v>
      </c>
      <c r="H1855" s="396">
        <v>0</v>
      </c>
      <c r="I1855" s="159">
        <v>1</v>
      </c>
      <c r="J1855" s="159">
        <v>-1</v>
      </c>
      <c r="K1855" s="159">
        <v>0</v>
      </c>
      <c r="L1855" s="159">
        <v>0</v>
      </c>
      <c r="M1855" s="159">
        <v>0</v>
      </c>
      <c r="N1855" s="159">
        <v>0</v>
      </c>
      <c r="O1855" s="159">
        <v>0</v>
      </c>
      <c r="P1855" s="143">
        <v>-1</v>
      </c>
      <c r="Q1855" s="143">
        <v>0</v>
      </c>
      <c r="R1855" s="392">
        <v>0</v>
      </c>
      <c r="S1855" s="346"/>
    </row>
    <row r="1856" spans="7:19" x14ac:dyDescent="0.25">
      <c r="G1856" s="347"/>
      <c r="H1856" s="396">
        <v>0</v>
      </c>
      <c r="I1856" s="159">
        <v>0</v>
      </c>
      <c r="J1856" s="159">
        <v>1</v>
      </c>
      <c r="K1856" s="159">
        <v>-1</v>
      </c>
      <c r="L1856" s="159">
        <v>0</v>
      </c>
      <c r="M1856" s="159">
        <v>0</v>
      </c>
      <c r="N1856" s="159">
        <v>0</v>
      </c>
      <c r="O1856" s="159">
        <v>0</v>
      </c>
      <c r="P1856" s="143">
        <v>0</v>
      </c>
      <c r="Q1856" s="143">
        <v>0</v>
      </c>
      <c r="R1856" s="392">
        <v>0</v>
      </c>
      <c r="S1856" s="346"/>
    </row>
    <row r="1857" spans="7:19" x14ac:dyDescent="0.25">
      <c r="G1857" s="347"/>
      <c r="H1857" s="396">
        <v>0</v>
      </c>
      <c r="I1857" s="159">
        <v>0</v>
      </c>
      <c r="J1857" s="159">
        <v>0</v>
      </c>
      <c r="K1857" s="159">
        <v>1</v>
      </c>
      <c r="L1857" s="159">
        <v>-1</v>
      </c>
      <c r="M1857" s="159">
        <v>0</v>
      </c>
      <c r="N1857" s="159">
        <v>0</v>
      </c>
      <c r="O1857" s="159">
        <v>0</v>
      </c>
      <c r="P1857" s="143">
        <v>0</v>
      </c>
      <c r="Q1857" s="143">
        <v>0</v>
      </c>
      <c r="R1857" s="392">
        <v>0</v>
      </c>
      <c r="S1857" s="346"/>
    </row>
    <row r="1858" spans="7:19" x14ac:dyDescent="0.25">
      <c r="G1858" s="347"/>
      <c r="H1858" s="396">
        <v>0</v>
      </c>
      <c r="I1858" s="159">
        <v>0</v>
      </c>
      <c r="J1858" s="159">
        <v>0</v>
      </c>
      <c r="K1858" s="159">
        <v>0</v>
      </c>
      <c r="L1858" s="159">
        <v>1</v>
      </c>
      <c r="M1858" s="159">
        <v>-1</v>
      </c>
      <c r="N1858" s="159">
        <v>0</v>
      </c>
      <c r="O1858" s="159">
        <v>0</v>
      </c>
      <c r="P1858" s="143">
        <v>1</v>
      </c>
      <c r="Q1858" s="143">
        <v>1</v>
      </c>
      <c r="R1858" s="392">
        <v>0</v>
      </c>
      <c r="S1858" s="346"/>
    </row>
    <row r="1859" spans="7:19" x14ac:dyDescent="0.25">
      <c r="G1859" s="347"/>
      <c r="H1859" s="396">
        <v>0</v>
      </c>
      <c r="I1859" s="159">
        <v>0</v>
      </c>
      <c r="J1859" s="159">
        <v>0</v>
      </c>
      <c r="K1859" s="159">
        <v>0</v>
      </c>
      <c r="L1859" s="159">
        <v>0</v>
      </c>
      <c r="M1859" s="159">
        <v>1</v>
      </c>
      <c r="N1859" s="159">
        <v>-1</v>
      </c>
      <c r="O1859" s="159">
        <v>0</v>
      </c>
      <c r="P1859" s="143">
        <v>0</v>
      </c>
      <c r="Q1859" s="143">
        <v>0</v>
      </c>
      <c r="R1859" s="392">
        <v>0</v>
      </c>
      <c r="S1859" s="346"/>
    </row>
    <row r="1860" spans="7:19" x14ac:dyDescent="0.25">
      <c r="G1860" s="347"/>
      <c r="H1860" s="396">
        <v>0</v>
      </c>
      <c r="I1860" s="159">
        <v>0</v>
      </c>
      <c r="J1860" s="159">
        <v>0</v>
      </c>
      <c r="K1860" s="159">
        <v>0</v>
      </c>
      <c r="L1860" s="159">
        <v>0</v>
      </c>
      <c r="M1860" s="159">
        <v>0</v>
      </c>
      <c r="N1860" s="159">
        <v>1</v>
      </c>
      <c r="O1860" s="159">
        <v>-1</v>
      </c>
      <c r="P1860" s="143">
        <v>0</v>
      </c>
      <c r="Q1860" s="143">
        <v>0</v>
      </c>
      <c r="R1860" s="392">
        <v>0</v>
      </c>
      <c r="S1860" s="346"/>
    </row>
    <row r="1861" spans="7:19" x14ac:dyDescent="0.25">
      <c r="G1861" s="347"/>
      <c r="H1861" s="397">
        <v>0</v>
      </c>
      <c r="I1861" s="398">
        <v>0</v>
      </c>
      <c r="J1861" s="398">
        <v>0</v>
      </c>
      <c r="K1861" s="398">
        <v>0</v>
      </c>
      <c r="L1861" s="398">
        <v>0</v>
      </c>
      <c r="M1861" s="398">
        <v>0</v>
      </c>
      <c r="N1861" s="398">
        <v>0</v>
      </c>
      <c r="O1861" s="398">
        <v>1</v>
      </c>
      <c r="P1861" s="393">
        <v>0</v>
      </c>
      <c r="Q1861" s="393">
        <v>-1</v>
      </c>
      <c r="R1861" s="394">
        <v>1</v>
      </c>
      <c r="S1861" s="346"/>
    </row>
    <row r="1862" spans="7:19" x14ac:dyDescent="0.25">
      <c r="G1862" s="347"/>
      <c r="H1862" s="168"/>
      <c r="I1862" s="168"/>
      <c r="J1862" s="168"/>
      <c r="K1862" s="168"/>
      <c r="L1862" s="168"/>
      <c r="M1862" s="168"/>
      <c r="N1862" s="168"/>
      <c r="O1862" s="168"/>
      <c r="P1862" s="143"/>
      <c r="Q1862" s="143"/>
      <c r="R1862" s="143"/>
      <c r="S1862" s="346"/>
    </row>
    <row r="1863" spans="7:19" x14ac:dyDescent="0.25">
      <c r="G1863" s="347"/>
      <c r="H1863" s="158"/>
      <c r="I1863" s="158"/>
      <c r="J1863" s="158"/>
      <c r="K1863" s="158"/>
      <c r="L1863" s="158"/>
      <c r="M1863" s="158"/>
      <c r="N1863" s="158"/>
      <c r="O1863" s="158"/>
      <c r="P1863" s="158"/>
      <c r="Q1863" s="158"/>
      <c r="R1863" s="158"/>
      <c r="S1863" s="346"/>
    </row>
    <row r="1864" spans="7:19" x14ac:dyDescent="0.25">
      <c r="G1864" s="347"/>
      <c r="H1864" s="158"/>
      <c r="I1864" s="158"/>
      <c r="J1864" s="158"/>
      <c r="K1864" s="158"/>
      <c r="L1864" s="158"/>
      <c r="M1864" s="158"/>
      <c r="N1864" s="158"/>
      <c r="O1864" s="158"/>
      <c r="P1864" s="158"/>
      <c r="Q1864" s="158"/>
      <c r="R1864" s="158"/>
      <c r="S1864" s="346"/>
    </row>
    <row r="1865" spans="7:19" x14ac:dyDescent="0.25">
      <c r="G1865" s="347"/>
      <c r="H1865" s="399">
        <v>-1</v>
      </c>
      <c r="I1865" s="158"/>
      <c r="J1865" s="158"/>
      <c r="K1865" s="402">
        <f>2.97290389066863/1000</f>
        <v>2.9729038906686298E-3</v>
      </c>
      <c r="L1865" s="158"/>
      <c r="M1865" s="158"/>
      <c r="N1865" s="404">
        <f>+H1828</f>
        <v>1.0112531348610752E-2</v>
      </c>
      <c r="O1865" s="158"/>
      <c r="P1865" s="158"/>
      <c r="Q1865" s="158"/>
      <c r="R1865" s="158"/>
      <c r="S1865" s="346"/>
    </row>
    <row r="1866" spans="7:19" ht="15.75" x14ac:dyDescent="0.25">
      <c r="G1866" s="442" t="s">
        <v>225</v>
      </c>
      <c r="H1866" s="400">
        <v>0</v>
      </c>
      <c r="I1866" s="158"/>
      <c r="J1866" s="443" t="s">
        <v>226</v>
      </c>
      <c r="K1866" s="403">
        <f>3.7274570597985/1000</f>
        <v>3.7274570597985003E-3</v>
      </c>
      <c r="L1866" s="158"/>
      <c r="M1866" s="443" t="s">
        <v>228</v>
      </c>
      <c r="N1866" s="405">
        <f t="shared" ref="N1866:N1873" si="82">+H1829</f>
        <v>7.1396274579420341E-3</v>
      </c>
      <c r="O1866" s="158"/>
      <c r="P1866" s="443" t="s">
        <v>229</v>
      </c>
      <c r="Q1866" s="474">
        <v>339.29610096713299</v>
      </c>
      <c r="R1866" s="158"/>
      <c r="S1866" s="346"/>
    </row>
    <row r="1867" spans="7:19" x14ac:dyDescent="0.25">
      <c r="G1867" s="347"/>
      <c r="H1867" s="400">
        <v>0</v>
      </c>
      <c r="I1867" s="158"/>
      <c r="J1867" s="158"/>
      <c r="K1867" s="403">
        <f>1.90180457183241/1000</f>
        <v>1.90180457183241E-3</v>
      </c>
      <c r="L1867" s="158"/>
      <c r="M1867" s="158"/>
      <c r="N1867" s="405">
        <f t="shared" si="82"/>
        <v>2.9278446297153248E-3</v>
      </c>
      <c r="O1867" s="158"/>
      <c r="P1867" s="158"/>
      <c r="Q1867" s="158"/>
      <c r="R1867" s="158"/>
      <c r="S1867" s="346"/>
    </row>
    <row r="1868" spans="7:19" x14ac:dyDescent="0.25">
      <c r="G1868" s="347"/>
      <c r="H1868" s="400">
        <v>0</v>
      </c>
      <c r="I1868" s="158"/>
      <c r="J1868" s="158"/>
      <c r="K1868" s="403">
        <f>1.94899806811293/1000</f>
        <v>1.94899806811293E-3</v>
      </c>
      <c r="L1868" s="158"/>
      <c r="M1868" s="158"/>
      <c r="N1868" s="405">
        <f t="shared" si="82"/>
        <v>1.0260400578826889E-3</v>
      </c>
      <c r="O1868" s="158"/>
      <c r="P1868" s="158"/>
      <c r="Q1868" s="158"/>
      <c r="R1868" s="158"/>
      <c r="S1868" s="346"/>
    </row>
    <row r="1869" spans="7:19" x14ac:dyDescent="0.25">
      <c r="G1869" s="347"/>
      <c r="H1869" s="400">
        <v>0</v>
      </c>
      <c r="I1869" s="158"/>
      <c r="J1869" s="158"/>
      <c r="K1869" s="403">
        <f>4.51562260756677/1000</f>
        <v>4.5156226075667698E-3</v>
      </c>
      <c r="L1869" s="158"/>
      <c r="M1869" s="158"/>
      <c r="N1869" s="405">
        <f t="shared" si="82"/>
        <v>9.2295801022987053E-4</v>
      </c>
      <c r="O1869" s="158"/>
      <c r="P1869" s="158"/>
      <c r="Q1869" s="158"/>
      <c r="R1869" s="158"/>
      <c r="S1869" s="346"/>
    </row>
    <row r="1870" spans="7:19" x14ac:dyDescent="0.25">
      <c r="G1870" s="347"/>
      <c r="H1870" s="400">
        <v>0</v>
      </c>
      <c r="I1870" s="158"/>
      <c r="J1870" s="158"/>
      <c r="K1870" s="403">
        <f>0.785289175132599/1000</f>
        <v>7.8528917513259896E-4</v>
      </c>
      <c r="L1870" s="158"/>
      <c r="M1870" s="158"/>
      <c r="N1870" s="405">
        <f t="shared" si="82"/>
        <v>5.7441076787286579E-4</v>
      </c>
      <c r="O1870" s="158"/>
      <c r="P1870" s="158"/>
      <c r="Q1870" s="158"/>
      <c r="R1870" s="158"/>
      <c r="S1870" s="346"/>
    </row>
    <row r="1871" spans="7:19" x14ac:dyDescent="0.25">
      <c r="G1871" s="347"/>
      <c r="H1871" s="400">
        <v>0</v>
      </c>
      <c r="I1871" s="158"/>
      <c r="J1871" s="158"/>
      <c r="K1871" s="403">
        <f>0.762936146537081/1000</f>
        <v>7.6293614653708095E-4</v>
      </c>
      <c r="L1871" s="158"/>
      <c r="M1871" s="158"/>
      <c r="N1871" s="405">
        <f t="shared" si="82"/>
        <v>2.1087840725922895E-4</v>
      </c>
      <c r="O1871" s="158"/>
      <c r="P1871" s="158"/>
      <c r="Q1871" s="158"/>
      <c r="R1871" s="158"/>
      <c r="S1871" s="346"/>
    </row>
    <row r="1872" spans="7:19" x14ac:dyDescent="0.25">
      <c r="G1872" s="347"/>
      <c r="H1872" s="400">
        <v>0</v>
      </c>
      <c r="I1872" s="158"/>
      <c r="J1872" s="158"/>
      <c r="K1872" s="93">
        <f>3.70652880601923/1000</f>
        <v>3.7065288060192303E-3</v>
      </c>
      <c r="L1872" s="158"/>
      <c r="M1872" s="158"/>
      <c r="N1872" s="405">
        <f t="shared" si="82"/>
        <v>9.7381455379679221E-4</v>
      </c>
      <c r="O1872" s="158"/>
      <c r="P1872" s="158"/>
      <c r="Q1872" s="158"/>
      <c r="R1872" s="158"/>
      <c r="S1872" s="346"/>
    </row>
    <row r="1873" spans="7:19" x14ac:dyDescent="0.25">
      <c r="G1873" s="347"/>
      <c r="H1873" s="400">
        <v>0</v>
      </c>
      <c r="I1873" s="158"/>
      <c r="J1873" s="158"/>
      <c r="K1873" s="158"/>
      <c r="L1873" s="158"/>
      <c r="M1873" s="158"/>
      <c r="N1873" s="405">
        <f t="shared" si="82"/>
        <v>4.8432576842881458E-4</v>
      </c>
      <c r="O1873" s="158"/>
      <c r="P1873" s="158"/>
      <c r="Q1873" s="158"/>
      <c r="R1873" s="158"/>
      <c r="S1873" s="346"/>
    </row>
    <row r="1874" spans="7:19" x14ac:dyDescent="0.25">
      <c r="G1874" s="347"/>
      <c r="H1874" s="400">
        <v>0</v>
      </c>
      <c r="I1874" s="158"/>
      <c r="J1874" s="158"/>
      <c r="K1874" s="158"/>
      <c r="L1874" s="158"/>
      <c r="M1874" s="158"/>
      <c r="N1874" s="405">
        <f>+H1837</f>
        <v>5.5286656172405576E-3</v>
      </c>
      <c r="O1874" s="158"/>
      <c r="P1874" s="158"/>
      <c r="Q1874" s="158"/>
      <c r="R1874" s="158"/>
      <c r="S1874" s="346"/>
    </row>
    <row r="1875" spans="7:19" x14ac:dyDescent="0.25">
      <c r="G1875" s="347"/>
      <c r="H1875" s="401">
        <v>-1</v>
      </c>
      <c r="I1875" s="158"/>
      <c r="J1875" s="158"/>
      <c r="K1875" s="158"/>
      <c r="L1875" s="158"/>
      <c r="M1875" s="158"/>
      <c r="N1875" s="24">
        <f t="shared" ref="N1875" si="83">+H1838</f>
        <v>1.0209008977056355E-2</v>
      </c>
      <c r="O1875" s="158"/>
      <c r="P1875" s="158"/>
      <c r="Q1875" s="158"/>
      <c r="R1875" s="158"/>
      <c r="S1875" s="346"/>
    </row>
    <row r="1876" spans="7:19" x14ac:dyDescent="0.25">
      <c r="G1876" s="347"/>
      <c r="H1876" s="158"/>
      <c r="I1876" s="158"/>
      <c r="J1876" s="158"/>
      <c r="K1876" s="158"/>
      <c r="L1876" s="158"/>
      <c r="M1876" s="158"/>
      <c r="N1876" s="158"/>
      <c r="O1876" s="158"/>
      <c r="P1876" s="158"/>
      <c r="Q1876" s="158"/>
      <c r="R1876" s="158"/>
      <c r="S1876" s="346"/>
    </row>
    <row r="1877" spans="7:19" x14ac:dyDescent="0.25">
      <c r="G1877" s="347"/>
      <c r="H1877" s="158"/>
      <c r="I1877" s="158"/>
      <c r="J1877" s="158"/>
      <c r="K1877" s="158"/>
      <c r="L1877" s="158"/>
      <c r="M1877" s="158"/>
      <c r="N1877" s="158"/>
      <c r="O1877" s="158"/>
      <c r="P1877" s="158"/>
      <c r="Q1877" s="158"/>
      <c r="R1877" s="158"/>
      <c r="S1877" s="346"/>
    </row>
    <row r="1878" spans="7:19" x14ac:dyDescent="0.25">
      <c r="G1878" s="350"/>
      <c r="H1878" s="409">
        <v>2</v>
      </c>
      <c r="I1878" s="390">
        <v>0</v>
      </c>
      <c r="J1878" s="390">
        <v>0</v>
      </c>
      <c r="K1878" s="390">
        <v>0</v>
      </c>
      <c r="L1878" s="390">
        <v>0</v>
      </c>
      <c r="M1878" s="390">
        <v>0</v>
      </c>
      <c r="N1878" s="390">
        <v>0</v>
      </c>
      <c r="O1878" s="390">
        <v>0</v>
      </c>
      <c r="P1878" s="390">
        <v>0</v>
      </c>
      <c r="Q1878" s="390">
        <v>0</v>
      </c>
      <c r="R1878" s="391">
        <v>0</v>
      </c>
      <c r="S1878" s="345"/>
    </row>
    <row r="1879" spans="7:19" ht="15.75" x14ac:dyDescent="0.25">
      <c r="G1879" s="442" t="s">
        <v>230</v>
      </c>
      <c r="H1879" s="396">
        <v>0</v>
      </c>
      <c r="I1879" s="159">
        <v>2</v>
      </c>
      <c r="J1879" s="159">
        <v>0</v>
      </c>
      <c r="K1879" s="159">
        <v>0</v>
      </c>
      <c r="L1879" s="159">
        <v>0</v>
      </c>
      <c r="M1879" s="159">
        <v>0</v>
      </c>
      <c r="N1879" s="159">
        <v>0</v>
      </c>
      <c r="O1879" s="159">
        <v>0</v>
      </c>
      <c r="P1879" s="159">
        <v>0</v>
      </c>
      <c r="Q1879" s="159">
        <v>0</v>
      </c>
      <c r="R1879" s="383">
        <v>0</v>
      </c>
      <c r="S1879" s="346"/>
    </row>
    <row r="1880" spans="7:19" x14ac:dyDescent="0.25">
      <c r="G1880" s="347"/>
      <c r="H1880" s="396">
        <v>0</v>
      </c>
      <c r="I1880" s="159">
        <v>0</v>
      </c>
      <c r="J1880" s="159">
        <v>2</v>
      </c>
      <c r="K1880" s="159">
        <v>0</v>
      </c>
      <c r="L1880" s="159">
        <v>0</v>
      </c>
      <c r="M1880" s="159">
        <v>0</v>
      </c>
      <c r="N1880" s="159">
        <v>0</v>
      </c>
      <c r="O1880" s="159">
        <v>0</v>
      </c>
      <c r="P1880" s="159">
        <v>0</v>
      </c>
      <c r="Q1880" s="159">
        <v>0</v>
      </c>
      <c r="R1880" s="383">
        <v>0</v>
      </c>
      <c r="S1880" s="346"/>
    </row>
    <row r="1881" spans="7:19" x14ac:dyDescent="0.25">
      <c r="G1881" s="347"/>
      <c r="H1881" s="396">
        <v>0</v>
      </c>
      <c r="I1881" s="159">
        <v>0</v>
      </c>
      <c r="J1881" s="159">
        <v>0</v>
      </c>
      <c r="K1881" s="159">
        <v>2</v>
      </c>
      <c r="L1881" s="159">
        <v>0</v>
      </c>
      <c r="M1881" s="159">
        <v>0</v>
      </c>
      <c r="N1881" s="159">
        <v>0</v>
      </c>
      <c r="O1881" s="159">
        <v>0</v>
      </c>
      <c r="P1881" s="159">
        <v>0</v>
      </c>
      <c r="Q1881" s="159">
        <v>0</v>
      </c>
      <c r="R1881" s="383">
        <v>0</v>
      </c>
      <c r="S1881" s="346"/>
    </row>
    <row r="1882" spans="7:19" x14ac:dyDescent="0.25">
      <c r="G1882" s="347"/>
      <c r="H1882" s="396">
        <v>0</v>
      </c>
      <c r="I1882" s="159">
        <v>0</v>
      </c>
      <c r="J1882" s="159">
        <v>0</v>
      </c>
      <c r="K1882" s="159">
        <v>0</v>
      </c>
      <c r="L1882" s="159">
        <v>2</v>
      </c>
      <c r="M1882" s="159">
        <v>0</v>
      </c>
      <c r="N1882" s="159">
        <v>0</v>
      </c>
      <c r="O1882" s="159">
        <v>0</v>
      </c>
      <c r="P1882" s="159">
        <v>0</v>
      </c>
      <c r="Q1882" s="159">
        <v>0</v>
      </c>
      <c r="R1882" s="383">
        <v>0</v>
      </c>
      <c r="S1882" s="346"/>
    </row>
    <row r="1883" spans="7:19" x14ac:dyDescent="0.25">
      <c r="G1883" s="347"/>
      <c r="H1883" s="396">
        <v>0</v>
      </c>
      <c r="I1883" s="159">
        <v>0</v>
      </c>
      <c r="J1883" s="159">
        <v>0</v>
      </c>
      <c r="K1883" s="159">
        <v>0</v>
      </c>
      <c r="L1883" s="159">
        <v>0</v>
      </c>
      <c r="M1883" s="159">
        <v>2</v>
      </c>
      <c r="N1883" s="159">
        <v>0</v>
      </c>
      <c r="O1883" s="159">
        <v>0</v>
      </c>
      <c r="P1883" s="159">
        <v>0</v>
      </c>
      <c r="Q1883" s="159">
        <v>0</v>
      </c>
      <c r="R1883" s="383">
        <v>0</v>
      </c>
      <c r="S1883" s="346"/>
    </row>
    <row r="1884" spans="7:19" x14ac:dyDescent="0.25">
      <c r="G1884" s="347"/>
      <c r="H1884" s="396">
        <v>0</v>
      </c>
      <c r="I1884" s="159">
        <v>0</v>
      </c>
      <c r="J1884" s="159">
        <v>0</v>
      </c>
      <c r="K1884" s="159">
        <v>0</v>
      </c>
      <c r="L1884" s="159">
        <v>0</v>
      </c>
      <c r="M1884" s="159">
        <v>0</v>
      </c>
      <c r="N1884" s="159">
        <v>2</v>
      </c>
      <c r="O1884" s="159">
        <v>0</v>
      </c>
      <c r="P1884" s="159">
        <v>0</v>
      </c>
      <c r="Q1884" s="159">
        <v>0</v>
      </c>
      <c r="R1884" s="383">
        <v>0</v>
      </c>
      <c r="S1884" s="346"/>
    </row>
    <row r="1885" spans="7:19" x14ac:dyDescent="0.25">
      <c r="G1885" s="347"/>
      <c r="H1885" s="396">
        <v>0</v>
      </c>
      <c r="I1885" s="159">
        <v>0</v>
      </c>
      <c r="J1885" s="159">
        <v>0</v>
      </c>
      <c r="K1885" s="159">
        <v>0</v>
      </c>
      <c r="L1885" s="159">
        <v>0</v>
      </c>
      <c r="M1885" s="159">
        <v>0</v>
      </c>
      <c r="N1885" s="159">
        <v>0</v>
      </c>
      <c r="O1885" s="159">
        <v>2</v>
      </c>
      <c r="P1885" s="159">
        <v>0</v>
      </c>
      <c r="Q1885" s="159">
        <v>0</v>
      </c>
      <c r="R1885" s="383">
        <v>0</v>
      </c>
      <c r="S1885" s="346"/>
    </row>
    <row r="1886" spans="7:19" x14ac:dyDescent="0.25">
      <c r="G1886" s="347"/>
      <c r="H1886" s="396">
        <v>0</v>
      </c>
      <c r="I1886" s="159">
        <v>0</v>
      </c>
      <c r="J1886" s="159">
        <v>0</v>
      </c>
      <c r="K1886" s="159">
        <v>0</v>
      </c>
      <c r="L1886" s="159">
        <v>0</v>
      </c>
      <c r="M1886" s="159">
        <v>0</v>
      </c>
      <c r="N1886" s="159">
        <v>0</v>
      </c>
      <c r="O1886" s="159">
        <v>0</v>
      </c>
      <c r="P1886" s="159">
        <v>2</v>
      </c>
      <c r="Q1886" s="159">
        <v>0</v>
      </c>
      <c r="R1886" s="383">
        <v>0</v>
      </c>
      <c r="S1886" s="346"/>
    </row>
    <row r="1887" spans="7:19" x14ac:dyDescent="0.25">
      <c r="G1887" s="347"/>
      <c r="H1887" s="396">
        <v>0</v>
      </c>
      <c r="I1887" s="159">
        <v>0</v>
      </c>
      <c r="J1887" s="159">
        <v>0</v>
      </c>
      <c r="K1887" s="159">
        <v>0</v>
      </c>
      <c r="L1887" s="159">
        <v>0</v>
      </c>
      <c r="M1887" s="159">
        <v>0</v>
      </c>
      <c r="N1887" s="159">
        <v>0</v>
      </c>
      <c r="O1887" s="159">
        <v>0</v>
      </c>
      <c r="P1887" s="159">
        <v>0</v>
      </c>
      <c r="Q1887" s="159">
        <v>2</v>
      </c>
      <c r="R1887" s="383">
        <v>0</v>
      </c>
      <c r="S1887" s="346"/>
    </row>
    <row r="1888" spans="7:19" x14ac:dyDescent="0.25">
      <c r="G1888" s="347"/>
      <c r="H1888" s="397">
        <v>0</v>
      </c>
      <c r="I1888" s="398">
        <v>0</v>
      </c>
      <c r="J1888" s="398">
        <v>0</v>
      </c>
      <c r="K1888" s="398">
        <v>0</v>
      </c>
      <c r="L1888" s="398">
        <v>0</v>
      </c>
      <c r="M1888" s="398">
        <v>0</v>
      </c>
      <c r="N1888" s="398">
        <v>0</v>
      </c>
      <c r="O1888" s="398">
        <v>0</v>
      </c>
      <c r="P1888" s="398">
        <v>0</v>
      </c>
      <c r="Q1888" s="398">
        <v>0</v>
      </c>
      <c r="R1888" s="410">
        <v>2</v>
      </c>
      <c r="S1888" s="346"/>
    </row>
    <row r="1889" spans="7:19" x14ac:dyDescent="0.25">
      <c r="G1889" s="347"/>
      <c r="H1889" s="158"/>
      <c r="I1889" s="158"/>
      <c r="J1889" s="158"/>
      <c r="K1889" s="158"/>
      <c r="L1889" s="158"/>
      <c r="M1889" s="158"/>
      <c r="N1889" s="158"/>
      <c r="O1889" s="158"/>
      <c r="P1889" s="158"/>
      <c r="Q1889" s="158"/>
      <c r="R1889" s="158"/>
      <c r="S1889" s="346"/>
    </row>
    <row r="1890" spans="7:19" x14ac:dyDescent="0.25">
      <c r="G1890" s="347"/>
      <c r="H1890" s="158"/>
      <c r="I1890" s="158"/>
      <c r="J1890" s="158"/>
      <c r="K1890" s="158"/>
      <c r="L1890" s="158"/>
      <c r="M1890" s="158"/>
      <c r="N1890" s="158"/>
      <c r="O1890" s="158"/>
      <c r="P1890" s="158"/>
      <c r="Q1890" s="158"/>
      <c r="R1890" s="158"/>
      <c r="S1890" s="346"/>
    </row>
    <row r="1891" spans="7:19" x14ac:dyDescent="0.25">
      <c r="G1891" s="350"/>
      <c r="H1891" s="409">
        <v>1</v>
      </c>
      <c r="I1891" s="390">
        <v>0</v>
      </c>
      <c r="J1891" s="390">
        <v>0</v>
      </c>
      <c r="K1891" s="390">
        <v>0</v>
      </c>
      <c r="L1891" s="390">
        <v>0</v>
      </c>
      <c r="M1891" s="390">
        <v>0</v>
      </c>
      <c r="N1891" s="390">
        <v>0</v>
      </c>
      <c r="O1891" s="390">
        <v>0</v>
      </c>
      <c r="P1891" s="390">
        <v>0</v>
      </c>
      <c r="Q1891" s="390">
        <v>0</v>
      </c>
      <c r="R1891" s="391">
        <v>0</v>
      </c>
      <c r="S1891" s="346"/>
    </row>
    <row r="1892" spans="7:19" ht="15.75" x14ac:dyDescent="0.25">
      <c r="G1892" s="442" t="s">
        <v>231</v>
      </c>
      <c r="H1892" s="396">
        <v>0</v>
      </c>
      <c r="I1892" s="159">
        <v>1</v>
      </c>
      <c r="J1892" s="159">
        <v>0</v>
      </c>
      <c r="K1892" s="159">
        <v>0</v>
      </c>
      <c r="L1892" s="159">
        <v>0</v>
      </c>
      <c r="M1892" s="159">
        <v>0</v>
      </c>
      <c r="N1892" s="159">
        <v>0</v>
      </c>
      <c r="O1892" s="159">
        <v>0</v>
      </c>
      <c r="P1892" s="159">
        <v>0</v>
      </c>
      <c r="Q1892" s="159">
        <v>0</v>
      </c>
      <c r="R1892" s="383">
        <v>0</v>
      </c>
      <c r="S1892" s="346"/>
    </row>
    <row r="1893" spans="7:19" x14ac:dyDescent="0.25">
      <c r="G1893" s="347"/>
      <c r="H1893" s="396">
        <v>0</v>
      </c>
      <c r="I1893" s="159">
        <v>0</v>
      </c>
      <c r="J1893" s="159">
        <v>1</v>
      </c>
      <c r="K1893" s="159">
        <v>0</v>
      </c>
      <c r="L1893" s="159">
        <v>0</v>
      </c>
      <c r="M1893" s="159">
        <v>0</v>
      </c>
      <c r="N1893" s="159">
        <v>0</v>
      </c>
      <c r="O1893" s="159">
        <v>0</v>
      </c>
      <c r="P1893" s="159">
        <v>0</v>
      </c>
      <c r="Q1893" s="159">
        <v>0</v>
      </c>
      <c r="R1893" s="383">
        <v>0</v>
      </c>
      <c r="S1893" s="346"/>
    </row>
    <row r="1894" spans="7:19" x14ac:dyDescent="0.25">
      <c r="G1894" s="347"/>
      <c r="H1894" s="396">
        <v>0</v>
      </c>
      <c r="I1894" s="159">
        <v>0</v>
      </c>
      <c r="J1894" s="159">
        <v>0</v>
      </c>
      <c r="K1894" s="159">
        <v>1</v>
      </c>
      <c r="L1894" s="159">
        <v>0</v>
      </c>
      <c r="M1894" s="159">
        <v>0</v>
      </c>
      <c r="N1894" s="159">
        <v>0</v>
      </c>
      <c r="O1894" s="159">
        <v>0</v>
      </c>
      <c r="P1894" s="159">
        <v>0</v>
      </c>
      <c r="Q1894" s="159">
        <v>0</v>
      </c>
      <c r="R1894" s="383">
        <v>0</v>
      </c>
      <c r="S1894" s="346"/>
    </row>
    <row r="1895" spans="7:19" x14ac:dyDescent="0.25">
      <c r="G1895" s="347"/>
      <c r="H1895" s="396">
        <v>0</v>
      </c>
      <c r="I1895" s="159">
        <v>0</v>
      </c>
      <c r="J1895" s="159">
        <v>0</v>
      </c>
      <c r="K1895" s="159">
        <v>0</v>
      </c>
      <c r="L1895" s="159">
        <v>1</v>
      </c>
      <c r="M1895" s="159">
        <v>0</v>
      </c>
      <c r="N1895" s="159">
        <v>0</v>
      </c>
      <c r="O1895" s="159">
        <v>0</v>
      </c>
      <c r="P1895" s="159">
        <v>0</v>
      </c>
      <c r="Q1895" s="159">
        <v>0</v>
      </c>
      <c r="R1895" s="383">
        <v>0</v>
      </c>
      <c r="S1895" s="346"/>
    </row>
    <row r="1896" spans="7:19" x14ac:dyDescent="0.25">
      <c r="G1896" s="347"/>
      <c r="H1896" s="396">
        <v>0</v>
      </c>
      <c r="I1896" s="159">
        <v>0</v>
      </c>
      <c r="J1896" s="159">
        <v>0</v>
      </c>
      <c r="K1896" s="159">
        <v>0</v>
      </c>
      <c r="L1896" s="159">
        <v>0</v>
      </c>
      <c r="M1896" s="159">
        <v>1</v>
      </c>
      <c r="N1896" s="159">
        <v>0</v>
      </c>
      <c r="O1896" s="159">
        <v>0</v>
      </c>
      <c r="P1896" s="159">
        <v>0</v>
      </c>
      <c r="Q1896" s="159">
        <v>0</v>
      </c>
      <c r="R1896" s="383">
        <v>0</v>
      </c>
      <c r="S1896" s="346"/>
    </row>
    <row r="1897" spans="7:19" x14ac:dyDescent="0.25">
      <c r="G1897" s="347"/>
      <c r="H1897" s="396">
        <v>0</v>
      </c>
      <c r="I1897" s="159">
        <v>0</v>
      </c>
      <c r="J1897" s="159">
        <v>0</v>
      </c>
      <c r="K1897" s="159">
        <v>0</v>
      </c>
      <c r="L1897" s="159">
        <v>0</v>
      </c>
      <c r="M1897" s="159">
        <v>0</v>
      </c>
      <c r="N1897" s="159">
        <v>1</v>
      </c>
      <c r="O1897" s="159">
        <v>0</v>
      </c>
      <c r="P1897" s="159">
        <v>0</v>
      </c>
      <c r="Q1897" s="159">
        <v>0</v>
      </c>
      <c r="R1897" s="383">
        <v>0</v>
      </c>
      <c r="S1897" s="346"/>
    </row>
    <row r="1898" spans="7:19" x14ac:dyDescent="0.25">
      <c r="G1898" s="347"/>
      <c r="H1898" s="396">
        <v>0</v>
      </c>
      <c r="I1898" s="159">
        <v>0</v>
      </c>
      <c r="J1898" s="159">
        <v>0</v>
      </c>
      <c r="K1898" s="159">
        <v>0</v>
      </c>
      <c r="L1898" s="159">
        <v>0</v>
      </c>
      <c r="M1898" s="159">
        <v>0</v>
      </c>
      <c r="N1898" s="159">
        <v>0</v>
      </c>
      <c r="O1898" s="159">
        <v>1</v>
      </c>
      <c r="P1898" s="159">
        <v>0</v>
      </c>
      <c r="Q1898" s="159">
        <v>0</v>
      </c>
      <c r="R1898" s="383">
        <v>0</v>
      </c>
      <c r="S1898" s="346"/>
    </row>
    <row r="1899" spans="7:19" x14ac:dyDescent="0.25">
      <c r="G1899" s="347"/>
      <c r="H1899" s="396">
        <v>0</v>
      </c>
      <c r="I1899" s="159">
        <v>0</v>
      </c>
      <c r="J1899" s="159">
        <v>0</v>
      </c>
      <c r="K1899" s="159">
        <v>0</v>
      </c>
      <c r="L1899" s="159">
        <v>0</v>
      </c>
      <c r="M1899" s="159">
        <v>0</v>
      </c>
      <c r="N1899" s="159">
        <v>0</v>
      </c>
      <c r="O1899" s="159">
        <v>0</v>
      </c>
      <c r="P1899" s="159">
        <v>1</v>
      </c>
      <c r="Q1899" s="159">
        <v>0</v>
      </c>
      <c r="R1899" s="383">
        <v>0</v>
      </c>
      <c r="S1899" s="346"/>
    </row>
    <row r="1900" spans="7:19" x14ac:dyDescent="0.25">
      <c r="G1900" s="347"/>
      <c r="H1900" s="396">
        <v>0</v>
      </c>
      <c r="I1900" s="159">
        <v>0</v>
      </c>
      <c r="J1900" s="159">
        <v>0</v>
      </c>
      <c r="K1900" s="159">
        <v>0</v>
      </c>
      <c r="L1900" s="159">
        <v>0</v>
      </c>
      <c r="M1900" s="159">
        <v>0</v>
      </c>
      <c r="N1900" s="159">
        <v>0</v>
      </c>
      <c r="O1900" s="159">
        <v>0</v>
      </c>
      <c r="P1900" s="159">
        <v>0</v>
      </c>
      <c r="Q1900" s="159">
        <v>1</v>
      </c>
      <c r="R1900" s="383">
        <v>0</v>
      </c>
      <c r="S1900" s="346"/>
    </row>
    <row r="1901" spans="7:19" x14ac:dyDescent="0.25">
      <c r="G1901" s="347"/>
      <c r="H1901" s="397">
        <v>0</v>
      </c>
      <c r="I1901" s="398">
        <v>0</v>
      </c>
      <c r="J1901" s="398">
        <v>0</v>
      </c>
      <c r="K1901" s="398">
        <v>0</v>
      </c>
      <c r="L1901" s="398">
        <v>0</v>
      </c>
      <c r="M1901" s="398">
        <v>0</v>
      </c>
      <c r="N1901" s="398">
        <v>0</v>
      </c>
      <c r="O1901" s="398">
        <v>0</v>
      </c>
      <c r="P1901" s="398">
        <v>0</v>
      </c>
      <c r="Q1901" s="398">
        <v>0</v>
      </c>
      <c r="R1901" s="410">
        <v>1</v>
      </c>
      <c r="S1901" s="346"/>
    </row>
    <row r="1902" spans="7:19" x14ac:dyDescent="0.25">
      <c r="G1902" s="347"/>
      <c r="H1902" s="158"/>
      <c r="I1902" s="158"/>
      <c r="J1902" s="158"/>
      <c r="K1902" s="158"/>
      <c r="L1902" s="158"/>
      <c r="M1902" s="158"/>
      <c r="N1902" s="158"/>
      <c r="O1902" s="158"/>
      <c r="P1902" s="158"/>
      <c r="Q1902" s="158"/>
      <c r="R1902" s="158"/>
      <c r="S1902" s="346"/>
    </row>
    <row r="1903" spans="7:19" x14ac:dyDescent="0.25">
      <c r="G1903" s="347"/>
      <c r="H1903" s="158"/>
      <c r="I1903" s="158"/>
      <c r="J1903" s="158"/>
      <c r="K1903" s="158"/>
      <c r="L1903" s="158"/>
      <c r="M1903" s="158"/>
      <c r="N1903" s="158"/>
      <c r="O1903" s="158"/>
      <c r="P1903" s="158"/>
      <c r="Q1903" s="158"/>
      <c r="R1903" s="158"/>
      <c r="S1903" s="346"/>
    </row>
    <row r="1904" spans="7:19" x14ac:dyDescent="0.25">
      <c r="G1904" s="350"/>
      <c r="H1904" s="411">
        <f>+S1828</f>
        <v>282.67260506054743</v>
      </c>
      <c r="I1904" s="390">
        <v>0</v>
      </c>
      <c r="J1904" s="390">
        <v>0</v>
      </c>
      <c r="K1904" s="390">
        <v>0</v>
      </c>
      <c r="L1904" s="390">
        <v>0</v>
      </c>
      <c r="M1904" s="390">
        <v>0</v>
      </c>
      <c r="N1904" s="390">
        <v>0</v>
      </c>
      <c r="O1904" s="390">
        <v>0</v>
      </c>
      <c r="P1904" s="390">
        <v>0</v>
      </c>
      <c r="Q1904" s="390">
        <v>0</v>
      </c>
      <c r="R1904" s="391">
        <v>0</v>
      </c>
      <c r="S1904" s="346"/>
    </row>
    <row r="1905" spans="7:19" ht="15.75" x14ac:dyDescent="0.25">
      <c r="G1905" s="442" t="s">
        <v>232</v>
      </c>
      <c r="H1905" s="396">
        <v>0</v>
      </c>
      <c r="I1905" s="161">
        <f>+S1829</f>
        <v>165.70473080286939</v>
      </c>
      <c r="J1905" s="159">
        <v>0</v>
      </c>
      <c r="K1905" s="159">
        <v>0</v>
      </c>
      <c r="L1905" s="159">
        <v>0</v>
      </c>
      <c r="M1905" s="159">
        <v>0</v>
      </c>
      <c r="N1905" s="159">
        <v>0</v>
      </c>
      <c r="O1905" s="159">
        <v>0</v>
      </c>
      <c r="P1905" s="159">
        <v>0</v>
      </c>
      <c r="Q1905" s="159">
        <v>0</v>
      </c>
      <c r="R1905" s="383">
        <v>0</v>
      </c>
      <c r="S1905" s="346"/>
    </row>
    <row r="1906" spans="7:19" x14ac:dyDescent="0.25">
      <c r="G1906" s="347"/>
      <c r="H1906" s="396">
        <v>0</v>
      </c>
      <c r="I1906" s="159">
        <v>0</v>
      </c>
      <c r="J1906" s="161">
        <f>+S1830</f>
        <v>81.686178584518018</v>
      </c>
      <c r="K1906" s="159">
        <v>0</v>
      </c>
      <c r="L1906" s="159">
        <v>0</v>
      </c>
      <c r="M1906" s="159">
        <v>0</v>
      </c>
      <c r="N1906" s="159">
        <v>0</v>
      </c>
      <c r="O1906" s="159">
        <v>0</v>
      </c>
      <c r="P1906" s="159">
        <v>0</v>
      </c>
      <c r="Q1906" s="159">
        <v>0</v>
      </c>
      <c r="R1906" s="383">
        <v>0</v>
      </c>
      <c r="S1906" s="346"/>
    </row>
    <row r="1907" spans="7:19" x14ac:dyDescent="0.25">
      <c r="G1907" s="347"/>
      <c r="H1907" s="396">
        <v>0</v>
      </c>
      <c r="I1907" s="159">
        <v>0</v>
      </c>
      <c r="J1907" s="159">
        <v>0</v>
      </c>
      <c r="K1907" s="161">
        <f>+S1831</f>
        <v>385.54880103668705</v>
      </c>
      <c r="L1907" s="159">
        <v>0</v>
      </c>
      <c r="M1907" s="159">
        <v>0</v>
      </c>
      <c r="N1907" s="159">
        <v>0</v>
      </c>
      <c r="O1907" s="159">
        <v>0</v>
      </c>
      <c r="P1907" s="159">
        <v>0</v>
      </c>
      <c r="Q1907" s="159">
        <v>0</v>
      </c>
      <c r="R1907" s="383">
        <v>0</v>
      </c>
      <c r="S1907" s="346"/>
    </row>
    <row r="1908" spans="7:19" x14ac:dyDescent="0.25">
      <c r="G1908" s="347"/>
      <c r="H1908" s="396">
        <v>0</v>
      </c>
      <c r="I1908" s="159">
        <v>0</v>
      </c>
      <c r="J1908" s="159">
        <v>0</v>
      </c>
      <c r="K1908" s="159">
        <v>0</v>
      </c>
      <c r="L1908" s="161">
        <f>+S1832</f>
        <v>221.68005195454549</v>
      </c>
      <c r="M1908" s="159">
        <v>0</v>
      </c>
      <c r="N1908" s="159">
        <v>0</v>
      </c>
      <c r="O1908" s="159">
        <v>0</v>
      </c>
      <c r="P1908" s="159">
        <v>0</v>
      </c>
      <c r="Q1908" s="159">
        <v>0</v>
      </c>
      <c r="R1908" s="383">
        <v>0</v>
      </c>
      <c r="S1908" s="346"/>
    </row>
    <row r="1909" spans="7:19" x14ac:dyDescent="0.25">
      <c r="G1909" s="347"/>
      <c r="H1909" s="396">
        <v>0</v>
      </c>
      <c r="I1909" s="159">
        <v>0</v>
      </c>
      <c r="J1909" s="159">
        <v>0</v>
      </c>
      <c r="K1909" s="159">
        <v>0</v>
      </c>
      <c r="L1909" s="159">
        <v>0</v>
      </c>
      <c r="M1909" s="161">
        <f>+S1833</f>
        <v>424.88973639954025</v>
      </c>
      <c r="N1909" s="159">
        <v>0</v>
      </c>
      <c r="O1909" s="159">
        <v>0</v>
      </c>
      <c r="P1909" s="159">
        <v>0</v>
      </c>
      <c r="Q1909" s="159">
        <v>0</v>
      </c>
      <c r="R1909" s="383">
        <v>0</v>
      </c>
      <c r="S1909" s="346"/>
    </row>
    <row r="1910" spans="7:19" x14ac:dyDescent="0.25">
      <c r="G1910" s="347"/>
      <c r="H1910" s="396">
        <v>0</v>
      </c>
      <c r="I1910" s="159">
        <v>0</v>
      </c>
      <c r="J1910" s="159">
        <v>0</v>
      </c>
      <c r="K1910" s="159">
        <v>0</v>
      </c>
      <c r="L1910" s="159">
        <v>0</v>
      </c>
      <c r="M1910" s="159">
        <v>0</v>
      </c>
      <c r="N1910" s="161">
        <f>+S1834</f>
        <v>82.615199940511303</v>
      </c>
      <c r="O1910" s="159">
        <v>0</v>
      </c>
      <c r="P1910" s="159">
        <v>0</v>
      </c>
      <c r="Q1910" s="159">
        <v>0</v>
      </c>
      <c r="R1910" s="383">
        <v>0</v>
      </c>
      <c r="S1910" s="346"/>
    </row>
    <row r="1911" spans="7:19" x14ac:dyDescent="0.25">
      <c r="G1911" s="347"/>
      <c r="H1911" s="396">
        <v>0</v>
      </c>
      <c r="I1911" s="159">
        <v>0</v>
      </c>
      <c r="J1911" s="159">
        <v>0</v>
      </c>
      <c r="K1911" s="159">
        <v>0</v>
      </c>
      <c r="L1911" s="159">
        <v>0</v>
      </c>
      <c r="M1911" s="159">
        <v>0</v>
      </c>
      <c r="N1911" s="159">
        <v>0</v>
      </c>
      <c r="O1911" s="161">
        <f>+S1835</f>
        <v>262.02373739634083</v>
      </c>
      <c r="P1911" s="159">
        <v>0</v>
      </c>
      <c r="Q1911" s="159">
        <v>0</v>
      </c>
      <c r="R1911" s="383">
        <v>0</v>
      </c>
      <c r="S1911" s="346"/>
    </row>
    <row r="1912" spans="7:19" x14ac:dyDescent="0.25">
      <c r="G1912" s="347"/>
      <c r="H1912" s="396">
        <v>0</v>
      </c>
      <c r="I1912" s="159">
        <v>0</v>
      </c>
      <c r="J1912" s="159">
        <v>0</v>
      </c>
      <c r="K1912" s="159">
        <v>0</v>
      </c>
      <c r="L1912" s="159">
        <v>0</v>
      </c>
      <c r="M1912" s="159">
        <v>0</v>
      </c>
      <c r="N1912" s="159">
        <v>0</v>
      </c>
      <c r="O1912" s="159">
        <v>0</v>
      </c>
      <c r="P1912" s="161">
        <f>+S1836</f>
        <v>36.211294093240689</v>
      </c>
      <c r="Q1912" s="159">
        <v>0</v>
      </c>
      <c r="R1912" s="383">
        <v>0</v>
      </c>
      <c r="S1912" s="346"/>
    </row>
    <row r="1913" spans="7:19" x14ac:dyDescent="0.25">
      <c r="G1913" s="347"/>
      <c r="H1913" s="396">
        <v>0</v>
      </c>
      <c r="I1913" s="159">
        <v>0</v>
      </c>
      <c r="J1913" s="159">
        <v>0</v>
      </c>
      <c r="K1913" s="159">
        <v>0</v>
      </c>
      <c r="L1913" s="159">
        <v>0</v>
      </c>
      <c r="M1913" s="159">
        <v>0</v>
      </c>
      <c r="N1913" s="159">
        <v>0</v>
      </c>
      <c r="O1913" s="159">
        <v>0</v>
      </c>
      <c r="P1913" s="159">
        <v>0</v>
      </c>
      <c r="Q1913" s="161">
        <f>+S1837</f>
        <v>104.31194987593388</v>
      </c>
      <c r="R1913" s="383">
        <v>0</v>
      </c>
      <c r="S1913" s="346"/>
    </row>
    <row r="1914" spans="7:19" x14ac:dyDescent="0.25">
      <c r="G1914" s="347"/>
      <c r="H1914" s="397">
        <v>0</v>
      </c>
      <c r="I1914" s="398">
        <v>0</v>
      </c>
      <c r="J1914" s="398">
        <v>0</v>
      </c>
      <c r="K1914" s="398">
        <v>0</v>
      </c>
      <c r="L1914" s="398">
        <v>0</v>
      </c>
      <c r="M1914" s="398">
        <v>0</v>
      </c>
      <c r="N1914" s="398">
        <v>0</v>
      </c>
      <c r="O1914" s="398">
        <v>0</v>
      </c>
      <c r="P1914" s="398">
        <v>0</v>
      </c>
      <c r="Q1914" s="398">
        <v>0</v>
      </c>
      <c r="R1914" s="412">
        <f>+S1838</f>
        <v>341.11242513465299</v>
      </c>
      <c r="S1914" s="346"/>
    </row>
    <row r="1915" spans="7:19" x14ac:dyDescent="0.25">
      <c r="G1915" s="347"/>
      <c r="H1915" s="158"/>
      <c r="I1915" s="158"/>
      <c r="J1915" s="158"/>
      <c r="K1915" s="158"/>
      <c r="L1915" s="158"/>
      <c r="M1915" s="158"/>
      <c r="N1915" s="158"/>
      <c r="O1915" s="158"/>
      <c r="P1915" s="158"/>
      <c r="Q1915" s="158"/>
      <c r="R1915" s="158"/>
      <c r="S1915" s="346"/>
    </row>
    <row r="1916" spans="7:19" ht="15.75" x14ac:dyDescent="0.3">
      <c r="G1916" s="444" t="s">
        <v>245</v>
      </c>
      <c r="H1916" s="158"/>
      <c r="I1916" s="158"/>
      <c r="J1916" s="158"/>
      <c r="K1916" s="158"/>
      <c r="L1916" s="158"/>
      <c r="M1916" s="158"/>
      <c r="N1916" s="158"/>
      <c r="O1916" s="158"/>
      <c r="P1916" s="158"/>
      <c r="Q1916" s="158"/>
      <c r="R1916" s="158"/>
      <c r="S1916" s="346"/>
    </row>
    <row r="1917" spans="7:19" ht="15.75" x14ac:dyDescent="0.3">
      <c r="G1917" s="445"/>
      <c r="H1917" s="411">
        <f t="array" ref="H1917:R1927">+MMULT(H1878:R1888,H1904:R1914)</f>
        <v>565.34521012109485</v>
      </c>
      <c r="I1917" s="390">
        <v>0</v>
      </c>
      <c r="J1917" s="390">
        <v>0</v>
      </c>
      <c r="K1917" s="390">
        <v>0</v>
      </c>
      <c r="L1917" s="390">
        <v>0</v>
      </c>
      <c r="M1917" s="390">
        <v>0</v>
      </c>
      <c r="N1917" s="390">
        <v>0</v>
      </c>
      <c r="O1917" s="390">
        <v>0</v>
      </c>
      <c r="P1917" s="390">
        <v>0</v>
      </c>
      <c r="Q1917" s="390">
        <v>0</v>
      </c>
      <c r="R1917" s="391">
        <v>0</v>
      </c>
      <c r="S1917" s="345"/>
    </row>
    <row r="1918" spans="7:19" ht="15.75" x14ac:dyDescent="0.3">
      <c r="G1918" s="445" t="s">
        <v>233</v>
      </c>
      <c r="H1918" s="396">
        <v>0</v>
      </c>
      <c r="I1918" s="161">
        <v>331.40946160573878</v>
      </c>
      <c r="J1918" s="159">
        <v>0</v>
      </c>
      <c r="K1918" s="159">
        <v>0</v>
      </c>
      <c r="L1918" s="159">
        <v>0</v>
      </c>
      <c r="M1918" s="159">
        <v>0</v>
      </c>
      <c r="N1918" s="159">
        <v>0</v>
      </c>
      <c r="O1918" s="159">
        <v>0</v>
      </c>
      <c r="P1918" s="159">
        <v>0</v>
      </c>
      <c r="Q1918" s="159">
        <v>0</v>
      </c>
      <c r="R1918" s="383">
        <v>0</v>
      </c>
      <c r="S1918" s="346"/>
    </row>
    <row r="1919" spans="7:19" x14ac:dyDescent="0.25">
      <c r="G1919" s="347"/>
      <c r="H1919" s="396">
        <v>0</v>
      </c>
      <c r="I1919" s="159">
        <v>0</v>
      </c>
      <c r="J1919" s="161">
        <v>163.37235716903604</v>
      </c>
      <c r="K1919" s="159">
        <v>0</v>
      </c>
      <c r="L1919" s="159">
        <v>0</v>
      </c>
      <c r="M1919" s="159">
        <v>0</v>
      </c>
      <c r="N1919" s="159">
        <v>0</v>
      </c>
      <c r="O1919" s="159">
        <v>0</v>
      </c>
      <c r="P1919" s="159">
        <v>0</v>
      </c>
      <c r="Q1919" s="159">
        <v>0</v>
      </c>
      <c r="R1919" s="383">
        <v>0</v>
      </c>
      <c r="S1919" s="346"/>
    </row>
    <row r="1920" spans="7:19" x14ac:dyDescent="0.25">
      <c r="G1920" s="347"/>
      <c r="H1920" s="396">
        <v>0</v>
      </c>
      <c r="I1920" s="159">
        <v>0</v>
      </c>
      <c r="J1920" s="159">
        <v>0</v>
      </c>
      <c r="K1920" s="161">
        <v>771.09760207337411</v>
      </c>
      <c r="L1920" s="159">
        <v>0</v>
      </c>
      <c r="M1920" s="159">
        <v>0</v>
      </c>
      <c r="N1920" s="159">
        <v>0</v>
      </c>
      <c r="O1920" s="159">
        <v>0</v>
      </c>
      <c r="P1920" s="159">
        <v>0</v>
      </c>
      <c r="Q1920" s="159">
        <v>0</v>
      </c>
      <c r="R1920" s="383">
        <v>0</v>
      </c>
      <c r="S1920" s="346"/>
    </row>
    <row r="1921" spans="7:19" x14ac:dyDescent="0.25">
      <c r="G1921" s="347"/>
      <c r="H1921" s="396">
        <v>0</v>
      </c>
      <c r="I1921" s="159">
        <v>0</v>
      </c>
      <c r="J1921" s="159">
        <v>0</v>
      </c>
      <c r="K1921" s="159">
        <v>0</v>
      </c>
      <c r="L1921" s="161">
        <v>443.36010390909098</v>
      </c>
      <c r="M1921" s="159">
        <v>0</v>
      </c>
      <c r="N1921" s="159">
        <v>0</v>
      </c>
      <c r="O1921" s="159">
        <v>0</v>
      </c>
      <c r="P1921" s="159">
        <v>0</v>
      </c>
      <c r="Q1921" s="159">
        <v>0</v>
      </c>
      <c r="R1921" s="383">
        <v>0</v>
      </c>
      <c r="S1921" s="346"/>
    </row>
    <row r="1922" spans="7:19" x14ac:dyDescent="0.25">
      <c r="G1922" s="347"/>
      <c r="H1922" s="396">
        <v>0</v>
      </c>
      <c r="I1922" s="159">
        <v>0</v>
      </c>
      <c r="J1922" s="159">
        <v>0</v>
      </c>
      <c r="K1922" s="159">
        <v>0</v>
      </c>
      <c r="L1922" s="159">
        <v>0</v>
      </c>
      <c r="M1922" s="161">
        <v>849.77947279908051</v>
      </c>
      <c r="N1922" s="159">
        <v>0</v>
      </c>
      <c r="O1922" s="159">
        <v>0</v>
      </c>
      <c r="P1922" s="159">
        <v>0</v>
      </c>
      <c r="Q1922" s="159">
        <v>0</v>
      </c>
      <c r="R1922" s="383">
        <v>0</v>
      </c>
      <c r="S1922" s="346"/>
    </row>
    <row r="1923" spans="7:19" x14ac:dyDescent="0.25">
      <c r="G1923" s="347"/>
      <c r="H1923" s="396">
        <v>0</v>
      </c>
      <c r="I1923" s="159">
        <v>0</v>
      </c>
      <c r="J1923" s="159">
        <v>0</v>
      </c>
      <c r="K1923" s="159">
        <v>0</v>
      </c>
      <c r="L1923" s="159">
        <v>0</v>
      </c>
      <c r="M1923" s="159">
        <v>0</v>
      </c>
      <c r="N1923" s="161">
        <v>165.23039988102261</v>
      </c>
      <c r="O1923" s="159">
        <v>0</v>
      </c>
      <c r="P1923" s="159">
        <v>0</v>
      </c>
      <c r="Q1923" s="159">
        <v>0</v>
      </c>
      <c r="R1923" s="383">
        <v>0</v>
      </c>
      <c r="S1923" s="346"/>
    </row>
    <row r="1924" spans="7:19" x14ac:dyDescent="0.25">
      <c r="G1924" s="347"/>
      <c r="H1924" s="396">
        <v>0</v>
      </c>
      <c r="I1924" s="159">
        <v>0</v>
      </c>
      <c r="J1924" s="159">
        <v>0</v>
      </c>
      <c r="K1924" s="159">
        <v>0</v>
      </c>
      <c r="L1924" s="159">
        <v>0</v>
      </c>
      <c r="M1924" s="159">
        <v>0</v>
      </c>
      <c r="N1924" s="159">
        <v>0</v>
      </c>
      <c r="O1924" s="161">
        <v>524.04747479268167</v>
      </c>
      <c r="P1924" s="159">
        <v>0</v>
      </c>
      <c r="Q1924" s="159">
        <v>0</v>
      </c>
      <c r="R1924" s="383">
        <v>0</v>
      </c>
      <c r="S1924" s="346"/>
    </row>
    <row r="1925" spans="7:19" x14ac:dyDescent="0.25">
      <c r="G1925" s="347"/>
      <c r="H1925" s="396">
        <v>0</v>
      </c>
      <c r="I1925" s="159">
        <v>0</v>
      </c>
      <c r="J1925" s="159">
        <v>0</v>
      </c>
      <c r="K1925" s="159">
        <v>0</v>
      </c>
      <c r="L1925" s="159">
        <v>0</v>
      </c>
      <c r="M1925" s="159">
        <v>0</v>
      </c>
      <c r="N1925" s="159">
        <v>0</v>
      </c>
      <c r="O1925" s="159">
        <v>0</v>
      </c>
      <c r="P1925" s="161">
        <v>72.422588186481377</v>
      </c>
      <c r="Q1925" s="159">
        <v>0</v>
      </c>
      <c r="R1925" s="383">
        <v>0</v>
      </c>
      <c r="S1925" s="346"/>
    </row>
    <row r="1926" spans="7:19" x14ac:dyDescent="0.25">
      <c r="G1926" s="347"/>
      <c r="H1926" s="396">
        <v>0</v>
      </c>
      <c r="I1926" s="159">
        <v>0</v>
      </c>
      <c r="J1926" s="159">
        <v>0</v>
      </c>
      <c r="K1926" s="159">
        <v>0</v>
      </c>
      <c r="L1926" s="159">
        <v>0</v>
      </c>
      <c r="M1926" s="159">
        <v>0</v>
      </c>
      <c r="N1926" s="159">
        <v>0</v>
      </c>
      <c r="O1926" s="159">
        <v>0</v>
      </c>
      <c r="P1926" s="159">
        <v>0</v>
      </c>
      <c r="Q1926" s="161">
        <v>208.62389975186775</v>
      </c>
      <c r="R1926" s="383">
        <v>0</v>
      </c>
      <c r="S1926" s="346"/>
    </row>
    <row r="1927" spans="7:19" x14ac:dyDescent="0.25">
      <c r="G1927" s="347"/>
      <c r="H1927" s="397">
        <v>0</v>
      </c>
      <c r="I1927" s="398">
        <v>0</v>
      </c>
      <c r="J1927" s="398">
        <v>0</v>
      </c>
      <c r="K1927" s="398">
        <v>0</v>
      </c>
      <c r="L1927" s="398">
        <v>0</v>
      </c>
      <c r="M1927" s="398">
        <v>0</v>
      </c>
      <c r="N1927" s="398">
        <v>0</v>
      </c>
      <c r="O1927" s="398">
        <v>0</v>
      </c>
      <c r="P1927" s="398">
        <v>0</v>
      </c>
      <c r="Q1927" s="398">
        <v>0</v>
      </c>
      <c r="R1927" s="412">
        <v>682.22485026930599</v>
      </c>
      <c r="S1927" s="346"/>
    </row>
    <row r="1928" spans="7:19" x14ac:dyDescent="0.25">
      <c r="G1928" s="347"/>
      <c r="H1928" s="158"/>
      <c r="I1928" s="158"/>
      <c r="J1928" s="158"/>
      <c r="K1928" s="158"/>
      <c r="L1928" s="158"/>
      <c r="M1928" s="158"/>
      <c r="N1928" s="158"/>
      <c r="O1928" s="158"/>
      <c r="P1928" s="158"/>
      <c r="Q1928" s="158"/>
      <c r="R1928" s="158"/>
      <c r="S1928" s="346"/>
    </row>
    <row r="1929" spans="7:19" x14ac:dyDescent="0.25">
      <c r="G1929" s="347"/>
      <c r="H1929" s="158"/>
      <c r="I1929" s="158"/>
      <c r="J1929" s="158"/>
      <c r="K1929" s="158"/>
      <c r="L1929" s="158"/>
      <c r="M1929" s="158"/>
      <c r="N1929" s="158"/>
      <c r="O1929" s="158"/>
      <c r="P1929" s="158"/>
      <c r="Q1929" s="158"/>
      <c r="R1929" s="158"/>
      <c r="S1929" s="346"/>
    </row>
    <row r="1930" spans="7:19" x14ac:dyDescent="0.25">
      <c r="G1930" s="347"/>
      <c r="H1930" s="413">
        <f t="array" ref="H1930:R1940">+MINVERSE(H1917:R1927)</f>
        <v>1.7688307641021733E-3</v>
      </c>
      <c r="I1930" s="390">
        <v>0</v>
      </c>
      <c r="J1930" s="390">
        <v>0</v>
      </c>
      <c r="K1930" s="390">
        <v>0</v>
      </c>
      <c r="L1930" s="390">
        <v>0</v>
      </c>
      <c r="M1930" s="390">
        <v>0</v>
      </c>
      <c r="N1930" s="390">
        <v>0</v>
      </c>
      <c r="O1930" s="390">
        <v>0</v>
      </c>
      <c r="P1930" s="390">
        <v>0</v>
      </c>
      <c r="Q1930" s="390">
        <v>0</v>
      </c>
      <c r="R1930" s="391">
        <v>0</v>
      </c>
      <c r="S1930" s="346"/>
    </row>
    <row r="1931" spans="7:19" ht="15.75" x14ac:dyDescent="0.3">
      <c r="G1931" s="445" t="s">
        <v>234</v>
      </c>
      <c r="H1931" s="396">
        <v>0</v>
      </c>
      <c r="I1931" s="178">
        <v>3.0174153603063085E-3</v>
      </c>
      <c r="J1931" s="159">
        <v>0</v>
      </c>
      <c r="K1931" s="159">
        <v>0</v>
      </c>
      <c r="L1931" s="159">
        <v>0</v>
      </c>
      <c r="M1931" s="159">
        <v>0</v>
      </c>
      <c r="N1931" s="159">
        <v>0</v>
      </c>
      <c r="O1931" s="159">
        <v>0</v>
      </c>
      <c r="P1931" s="159">
        <v>0</v>
      </c>
      <c r="Q1931" s="159">
        <v>0</v>
      </c>
      <c r="R1931" s="383">
        <v>0</v>
      </c>
      <c r="S1931" s="346"/>
    </row>
    <row r="1932" spans="7:19" x14ac:dyDescent="0.25">
      <c r="G1932" s="347"/>
      <c r="H1932" s="396">
        <v>0</v>
      </c>
      <c r="I1932" s="159">
        <v>0</v>
      </c>
      <c r="J1932" s="178">
        <v>6.1209865446535281E-3</v>
      </c>
      <c r="K1932" s="159">
        <v>0</v>
      </c>
      <c r="L1932" s="159">
        <v>0</v>
      </c>
      <c r="M1932" s="159">
        <v>0</v>
      </c>
      <c r="N1932" s="159">
        <v>0</v>
      </c>
      <c r="O1932" s="159">
        <v>0</v>
      </c>
      <c r="P1932" s="159">
        <v>0</v>
      </c>
      <c r="Q1932" s="159">
        <v>0</v>
      </c>
      <c r="R1932" s="383">
        <v>0</v>
      </c>
      <c r="S1932" s="346"/>
    </row>
    <row r="1933" spans="7:19" x14ac:dyDescent="0.25">
      <c r="G1933" s="347"/>
      <c r="H1933" s="396">
        <v>0</v>
      </c>
      <c r="I1933" s="159">
        <v>0</v>
      </c>
      <c r="J1933" s="159">
        <v>0</v>
      </c>
      <c r="K1933" s="344">
        <v>1.2968526906466046E-3</v>
      </c>
      <c r="L1933" s="159">
        <v>0</v>
      </c>
      <c r="M1933" s="159">
        <v>0</v>
      </c>
      <c r="N1933" s="159">
        <v>0</v>
      </c>
      <c r="O1933" s="159">
        <v>0</v>
      </c>
      <c r="P1933" s="159">
        <v>0</v>
      </c>
      <c r="Q1933" s="159">
        <v>0</v>
      </c>
      <c r="R1933" s="383">
        <v>0</v>
      </c>
      <c r="S1933" s="346"/>
    </row>
    <row r="1934" spans="7:19" x14ac:dyDescent="0.25">
      <c r="G1934" s="347"/>
      <c r="H1934" s="396">
        <v>0</v>
      </c>
      <c r="I1934" s="159">
        <v>0</v>
      </c>
      <c r="J1934" s="159">
        <v>0</v>
      </c>
      <c r="K1934" s="159">
        <v>0</v>
      </c>
      <c r="L1934" s="163">
        <v>2.2555028997490617E-3</v>
      </c>
      <c r="M1934" s="159">
        <v>0</v>
      </c>
      <c r="N1934" s="159">
        <v>0</v>
      </c>
      <c r="O1934" s="159">
        <v>0</v>
      </c>
      <c r="P1934" s="159">
        <v>0</v>
      </c>
      <c r="Q1934" s="159">
        <v>0</v>
      </c>
      <c r="R1934" s="383">
        <v>0</v>
      </c>
      <c r="S1934" s="346"/>
    </row>
    <row r="1935" spans="7:19" x14ac:dyDescent="0.25">
      <c r="G1935" s="347"/>
      <c r="H1935" s="396">
        <v>0</v>
      </c>
      <c r="I1935" s="159">
        <v>0</v>
      </c>
      <c r="J1935" s="159">
        <v>0</v>
      </c>
      <c r="K1935" s="159">
        <v>0</v>
      </c>
      <c r="L1935" s="159">
        <v>0</v>
      </c>
      <c r="M1935" s="178">
        <v>1.1767758954050861E-3</v>
      </c>
      <c r="N1935" s="159">
        <v>0</v>
      </c>
      <c r="O1935" s="159">
        <v>0</v>
      </c>
      <c r="P1935" s="159">
        <v>0</v>
      </c>
      <c r="Q1935" s="159">
        <v>0</v>
      </c>
      <c r="R1935" s="383">
        <v>0</v>
      </c>
      <c r="S1935" s="346"/>
    </row>
    <row r="1936" spans="7:19" x14ac:dyDescent="0.25">
      <c r="G1936" s="347"/>
      <c r="H1936" s="396">
        <v>0</v>
      </c>
      <c r="I1936" s="159">
        <v>0</v>
      </c>
      <c r="J1936" s="159">
        <v>0</v>
      </c>
      <c r="K1936" s="159">
        <v>0</v>
      </c>
      <c r="L1936" s="159">
        <v>0</v>
      </c>
      <c r="M1936" s="159">
        <v>0</v>
      </c>
      <c r="N1936" s="163">
        <v>6.0521550557286648E-3</v>
      </c>
      <c r="O1936" s="159">
        <v>0</v>
      </c>
      <c r="P1936" s="159">
        <v>0</v>
      </c>
      <c r="Q1936" s="159">
        <v>0</v>
      </c>
      <c r="R1936" s="383">
        <v>0</v>
      </c>
      <c r="S1936" s="346"/>
    </row>
    <row r="1937" spans="7:19" x14ac:dyDescent="0.25">
      <c r="G1937" s="347"/>
      <c r="H1937" s="396">
        <v>0</v>
      </c>
      <c r="I1937" s="159">
        <v>0</v>
      </c>
      <c r="J1937" s="159">
        <v>0</v>
      </c>
      <c r="K1937" s="159">
        <v>0</v>
      </c>
      <c r="L1937" s="159">
        <v>0</v>
      </c>
      <c r="M1937" s="159">
        <v>0</v>
      </c>
      <c r="N1937" s="159">
        <v>0</v>
      </c>
      <c r="O1937" s="344">
        <v>1.9082240600350375E-3</v>
      </c>
      <c r="P1937" s="159">
        <v>0</v>
      </c>
      <c r="Q1937" s="159">
        <v>0</v>
      </c>
      <c r="R1937" s="383">
        <v>0</v>
      </c>
      <c r="S1937" s="346"/>
    </row>
    <row r="1938" spans="7:19" x14ac:dyDescent="0.25">
      <c r="G1938" s="347"/>
      <c r="H1938" s="396">
        <v>0</v>
      </c>
      <c r="I1938" s="159">
        <v>0</v>
      </c>
      <c r="J1938" s="159">
        <v>0</v>
      </c>
      <c r="K1938" s="159">
        <v>0</v>
      </c>
      <c r="L1938" s="159">
        <v>0</v>
      </c>
      <c r="M1938" s="159">
        <v>0</v>
      </c>
      <c r="N1938" s="159">
        <v>0</v>
      </c>
      <c r="O1938" s="159">
        <v>0</v>
      </c>
      <c r="P1938" s="344">
        <v>1.3807846764949821E-2</v>
      </c>
      <c r="Q1938" s="159">
        <v>0</v>
      </c>
      <c r="R1938" s="383">
        <v>0</v>
      </c>
      <c r="S1938" s="346"/>
    </row>
    <row r="1939" spans="7:19" x14ac:dyDescent="0.25">
      <c r="G1939" s="347"/>
      <c r="H1939" s="396">
        <v>0</v>
      </c>
      <c r="I1939" s="159">
        <v>0</v>
      </c>
      <c r="J1939" s="159">
        <v>0</v>
      </c>
      <c r="K1939" s="159">
        <v>0</v>
      </c>
      <c r="L1939" s="159">
        <v>0</v>
      </c>
      <c r="M1939" s="159">
        <v>0</v>
      </c>
      <c r="N1939" s="159">
        <v>0</v>
      </c>
      <c r="O1939" s="159">
        <v>0</v>
      </c>
      <c r="P1939" s="159">
        <v>0</v>
      </c>
      <c r="Q1939" s="178">
        <v>4.7933146738670688E-3</v>
      </c>
      <c r="R1939" s="383">
        <v>0</v>
      </c>
      <c r="S1939" s="346"/>
    </row>
    <row r="1940" spans="7:19" x14ac:dyDescent="0.25">
      <c r="G1940" s="347"/>
      <c r="H1940" s="397">
        <v>0</v>
      </c>
      <c r="I1940" s="398">
        <v>0</v>
      </c>
      <c r="J1940" s="398">
        <v>0</v>
      </c>
      <c r="K1940" s="398">
        <v>0</v>
      </c>
      <c r="L1940" s="398">
        <v>0</v>
      </c>
      <c r="M1940" s="398">
        <v>0</v>
      </c>
      <c r="N1940" s="398">
        <v>0</v>
      </c>
      <c r="O1940" s="398">
        <v>0</v>
      </c>
      <c r="P1940" s="398">
        <v>0</v>
      </c>
      <c r="Q1940" s="398">
        <v>0</v>
      </c>
      <c r="R1940" s="414">
        <v>1.4657923990972379E-3</v>
      </c>
      <c r="S1940" s="346"/>
    </row>
    <row r="1941" spans="7:19" x14ac:dyDescent="0.25">
      <c r="G1941" s="347"/>
      <c r="H1941" s="158"/>
      <c r="I1941" s="158"/>
      <c r="J1941" s="158"/>
      <c r="K1941" s="158"/>
      <c r="L1941" s="158"/>
      <c r="M1941" s="158"/>
      <c r="N1941" s="158"/>
      <c r="O1941" s="158"/>
      <c r="P1941" s="158"/>
      <c r="Q1941" s="158"/>
      <c r="R1941" s="158"/>
      <c r="S1941" s="346"/>
    </row>
    <row r="1942" spans="7:19" x14ac:dyDescent="0.25">
      <c r="G1942" s="347"/>
      <c r="H1942" s="158"/>
      <c r="I1942" s="158"/>
      <c r="J1942" s="158"/>
      <c r="K1942" s="158"/>
      <c r="L1942" s="158"/>
      <c r="M1942" s="158"/>
      <c r="N1942" s="158"/>
      <c r="O1942" s="158"/>
      <c r="P1942" s="158"/>
      <c r="Q1942" s="158"/>
      <c r="R1942" s="158"/>
      <c r="S1942" s="346"/>
    </row>
    <row r="1943" spans="7:19" x14ac:dyDescent="0.25">
      <c r="G1943" s="347"/>
      <c r="H1943" s="395">
        <f t="array" ref="H1943:R1950">+MMULT(H1854:R1861,H1930:R1940)</f>
        <v>1.7688307641021733E-3</v>
      </c>
      <c r="I1943" s="380">
        <v>-3.0174153603063085E-3</v>
      </c>
      <c r="J1943" s="380">
        <v>0</v>
      </c>
      <c r="K1943" s="380">
        <v>0</v>
      </c>
      <c r="L1943" s="380">
        <v>0</v>
      </c>
      <c r="M1943" s="380">
        <v>0</v>
      </c>
      <c r="N1943" s="380">
        <v>0</v>
      </c>
      <c r="O1943" s="380">
        <v>0</v>
      </c>
      <c r="P1943" s="380">
        <v>0</v>
      </c>
      <c r="Q1943" s="380">
        <v>0</v>
      </c>
      <c r="R1943" s="381">
        <v>0</v>
      </c>
      <c r="S1943" s="346"/>
    </row>
    <row r="1944" spans="7:19" ht="15.75" x14ac:dyDescent="0.3">
      <c r="G1944" s="445" t="s">
        <v>235</v>
      </c>
      <c r="H1944" s="396">
        <v>0</v>
      </c>
      <c r="I1944" s="159">
        <v>3.0174153603063085E-3</v>
      </c>
      <c r="J1944" s="159">
        <v>-6.1209865446535281E-3</v>
      </c>
      <c r="K1944" s="159">
        <v>0</v>
      </c>
      <c r="L1944" s="159">
        <v>0</v>
      </c>
      <c r="M1944" s="159">
        <v>0</v>
      </c>
      <c r="N1944" s="159">
        <v>0</v>
      </c>
      <c r="O1944" s="159">
        <v>0</v>
      </c>
      <c r="P1944" s="143">
        <v>-1.3807846764949821E-2</v>
      </c>
      <c r="Q1944" s="143">
        <v>0</v>
      </c>
      <c r="R1944" s="392">
        <v>0</v>
      </c>
      <c r="S1944" s="346"/>
    </row>
    <row r="1945" spans="7:19" x14ac:dyDescent="0.25">
      <c r="G1945" s="446"/>
      <c r="H1945" s="396">
        <v>0</v>
      </c>
      <c r="I1945" s="159">
        <v>0</v>
      </c>
      <c r="J1945" s="159">
        <v>6.1209865446535281E-3</v>
      </c>
      <c r="K1945" s="159">
        <v>-1.2968526906466046E-3</v>
      </c>
      <c r="L1945" s="159">
        <v>0</v>
      </c>
      <c r="M1945" s="159">
        <v>0</v>
      </c>
      <c r="N1945" s="159">
        <v>0</v>
      </c>
      <c r="O1945" s="159">
        <v>0</v>
      </c>
      <c r="P1945" s="143">
        <v>0</v>
      </c>
      <c r="Q1945" s="143">
        <v>0</v>
      </c>
      <c r="R1945" s="392">
        <v>0</v>
      </c>
      <c r="S1945" s="346"/>
    </row>
    <row r="1946" spans="7:19" x14ac:dyDescent="0.25">
      <c r="G1946" s="446"/>
      <c r="H1946" s="396">
        <v>0</v>
      </c>
      <c r="I1946" s="159">
        <v>0</v>
      </c>
      <c r="J1946" s="159">
        <v>0</v>
      </c>
      <c r="K1946" s="159">
        <v>1.2968526906466046E-3</v>
      </c>
      <c r="L1946" s="159">
        <v>-2.2555028997490617E-3</v>
      </c>
      <c r="M1946" s="159">
        <v>0</v>
      </c>
      <c r="N1946" s="159">
        <v>0</v>
      </c>
      <c r="O1946" s="159">
        <v>0</v>
      </c>
      <c r="P1946" s="143">
        <v>0</v>
      </c>
      <c r="Q1946" s="143">
        <v>0</v>
      </c>
      <c r="R1946" s="392">
        <v>0</v>
      </c>
      <c r="S1946" s="346"/>
    </row>
    <row r="1947" spans="7:19" x14ac:dyDescent="0.25">
      <c r="G1947" s="446"/>
      <c r="H1947" s="396">
        <v>0</v>
      </c>
      <c r="I1947" s="159">
        <v>0</v>
      </c>
      <c r="J1947" s="159">
        <v>0</v>
      </c>
      <c r="K1947" s="159">
        <v>0</v>
      </c>
      <c r="L1947" s="159">
        <v>2.2555028997490617E-3</v>
      </c>
      <c r="M1947" s="159">
        <v>-1.1767758954050861E-3</v>
      </c>
      <c r="N1947" s="159">
        <v>0</v>
      </c>
      <c r="O1947" s="159">
        <v>0</v>
      </c>
      <c r="P1947" s="143">
        <v>1.3807846764949821E-2</v>
      </c>
      <c r="Q1947" s="143">
        <v>4.7933146738670688E-3</v>
      </c>
      <c r="R1947" s="392">
        <v>0</v>
      </c>
      <c r="S1947" s="346"/>
    </row>
    <row r="1948" spans="7:19" x14ac:dyDescent="0.25">
      <c r="G1948" s="446"/>
      <c r="H1948" s="396">
        <v>0</v>
      </c>
      <c r="I1948" s="159">
        <v>0</v>
      </c>
      <c r="J1948" s="159">
        <v>0</v>
      </c>
      <c r="K1948" s="159">
        <v>0</v>
      </c>
      <c r="L1948" s="159">
        <v>0</v>
      </c>
      <c r="M1948" s="159">
        <v>1.1767758954050861E-3</v>
      </c>
      <c r="N1948" s="159">
        <v>-6.0521550557286648E-3</v>
      </c>
      <c r="O1948" s="159">
        <v>0</v>
      </c>
      <c r="P1948" s="143">
        <v>0</v>
      </c>
      <c r="Q1948" s="143">
        <v>0</v>
      </c>
      <c r="R1948" s="392">
        <v>0</v>
      </c>
      <c r="S1948" s="346"/>
    </row>
    <row r="1949" spans="7:19" x14ac:dyDescent="0.25">
      <c r="G1949" s="446"/>
      <c r="H1949" s="396">
        <v>0</v>
      </c>
      <c r="I1949" s="159">
        <v>0</v>
      </c>
      <c r="J1949" s="159">
        <v>0</v>
      </c>
      <c r="K1949" s="159">
        <v>0</v>
      </c>
      <c r="L1949" s="159">
        <v>0</v>
      </c>
      <c r="M1949" s="159">
        <v>0</v>
      </c>
      <c r="N1949" s="159">
        <v>6.0521550557286648E-3</v>
      </c>
      <c r="O1949" s="159">
        <v>-1.9082240600350375E-3</v>
      </c>
      <c r="P1949" s="143">
        <v>0</v>
      </c>
      <c r="Q1949" s="143">
        <v>0</v>
      </c>
      <c r="R1949" s="392">
        <v>0</v>
      </c>
      <c r="S1949" s="346"/>
    </row>
    <row r="1950" spans="7:19" x14ac:dyDescent="0.25">
      <c r="G1950" s="446"/>
      <c r="H1950" s="397">
        <v>0</v>
      </c>
      <c r="I1950" s="398">
        <v>0</v>
      </c>
      <c r="J1950" s="398">
        <v>0</v>
      </c>
      <c r="K1950" s="398">
        <v>0</v>
      </c>
      <c r="L1950" s="398">
        <v>0</v>
      </c>
      <c r="M1950" s="398">
        <v>0</v>
      </c>
      <c r="N1950" s="398">
        <v>0</v>
      </c>
      <c r="O1950" s="398">
        <v>1.9082240600350375E-3</v>
      </c>
      <c r="P1950" s="393">
        <v>0</v>
      </c>
      <c r="Q1950" s="393">
        <v>-4.7933146738670688E-3</v>
      </c>
      <c r="R1950" s="394">
        <v>1.4657923990972379E-3</v>
      </c>
      <c r="S1950" s="346"/>
    </row>
    <row r="1951" spans="7:19" x14ac:dyDescent="0.25">
      <c r="G1951" s="446"/>
      <c r="H1951" s="158"/>
      <c r="I1951" s="158"/>
      <c r="J1951" s="158"/>
      <c r="K1951" s="158"/>
      <c r="L1951" s="158"/>
      <c r="M1951" s="158"/>
      <c r="N1951" s="158"/>
      <c r="O1951" s="158"/>
      <c r="P1951" s="158"/>
      <c r="Q1951" s="158"/>
      <c r="R1951" s="158"/>
      <c r="S1951" s="346"/>
    </row>
    <row r="1952" spans="7:19" x14ac:dyDescent="0.25">
      <c r="G1952" s="446"/>
      <c r="H1952" s="158"/>
      <c r="I1952" s="158"/>
      <c r="J1952" s="158"/>
      <c r="K1952" s="158"/>
      <c r="L1952" s="158"/>
      <c r="M1952" s="158"/>
      <c r="N1952" s="158"/>
      <c r="O1952" s="158"/>
      <c r="P1952" s="158"/>
      <c r="Q1952" s="158"/>
      <c r="R1952" s="158"/>
      <c r="S1952" s="346"/>
    </row>
    <row r="1953" spans="7:19" x14ac:dyDescent="0.25">
      <c r="G1953" s="446"/>
      <c r="H1953" s="329">
        <f t="array" ref="H1953:O1960">+MMULT(H1943:R1950,H1841:O1851)</f>
        <v>4.7862461244084819E-3</v>
      </c>
      <c r="I1953" s="330">
        <v>-3.0174153603063085E-3</v>
      </c>
      <c r="J1953" s="330">
        <v>0</v>
      </c>
      <c r="K1953" s="330">
        <v>0</v>
      </c>
      <c r="L1953" s="330">
        <v>0</v>
      </c>
      <c r="M1953" s="330">
        <v>0</v>
      </c>
      <c r="N1953" s="330">
        <v>0</v>
      </c>
      <c r="O1953" s="331">
        <v>0</v>
      </c>
      <c r="P1953" s="158"/>
      <c r="Q1953" s="158"/>
      <c r="R1953" s="158"/>
      <c r="S1953" s="346"/>
    </row>
    <row r="1954" spans="7:19" ht="15.75" x14ac:dyDescent="0.3">
      <c r="G1954" s="447" t="s">
        <v>236</v>
      </c>
      <c r="H1954" s="332">
        <v>-3.0174153603063085E-3</v>
      </c>
      <c r="I1954" s="158">
        <v>2.2946248669909658E-2</v>
      </c>
      <c r="J1954" s="158">
        <v>-6.1209865446535281E-3</v>
      </c>
      <c r="K1954" s="158">
        <v>0</v>
      </c>
      <c r="L1954" s="158">
        <v>-1.3807846764949821E-2</v>
      </c>
      <c r="M1954" s="158">
        <v>0</v>
      </c>
      <c r="N1954" s="158">
        <v>0</v>
      </c>
      <c r="O1954" s="333">
        <v>0</v>
      </c>
      <c r="P1954" s="158"/>
      <c r="Q1954" s="158"/>
      <c r="R1954" s="158"/>
      <c r="S1954" s="346"/>
    </row>
    <row r="1955" spans="7:19" x14ac:dyDescent="0.25">
      <c r="G1955" s="446"/>
      <c r="H1955" s="332">
        <v>0</v>
      </c>
      <c r="I1955" s="158">
        <v>-6.1209865446535281E-3</v>
      </c>
      <c r="J1955" s="158">
        <v>7.4178392353001325E-3</v>
      </c>
      <c r="K1955" s="158">
        <v>-1.2968526906466046E-3</v>
      </c>
      <c r="L1955" s="158">
        <v>0</v>
      </c>
      <c r="M1955" s="158">
        <v>0</v>
      </c>
      <c r="N1955" s="158">
        <v>0</v>
      </c>
      <c r="O1955" s="333">
        <v>0</v>
      </c>
      <c r="P1955" s="158"/>
      <c r="Q1955" s="158"/>
      <c r="R1955" s="158"/>
      <c r="S1955" s="346"/>
    </row>
    <row r="1956" spans="7:19" x14ac:dyDescent="0.25">
      <c r="G1956" s="446"/>
      <c r="H1956" s="332">
        <v>0</v>
      </c>
      <c r="I1956" s="158">
        <v>0</v>
      </c>
      <c r="J1956" s="158">
        <v>-1.2968526906466046E-3</v>
      </c>
      <c r="K1956" s="158">
        <v>3.5523555903956665E-3</v>
      </c>
      <c r="L1956" s="158">
        <v>-2.2555028997490617E-3</v>
      </c>
      <c r="M1956" s="158">
        <v>0</v>
      </c>
      <c r="N1956" s="158">
        <v>0</v>
      </c>
      <c r="O1956" s="333">
        <v>0</v>
      </c>
      <c r="P1956" s="158"/>
      <c r="Q1956" s="158"/>
      <c r="R1956" s="158"/>
      <c r="S1956" s="346"/>
    </row>
    <row r="1957" spans="7:19" x14ac:dyDescent="0.25">
      <c r="G1957" s="446"/>
      <c r="H1957" s="332">
        <v>0</v>
      </c>
      <c r="I1957" s="158">
        <v>-1.3807846764949821E-2</v>
      </c>
      <c r="J1957" s="158">
        <v>0</v>
      </c>
      <c r="K1957" s="158">
        <v>-2.2555028997490617E-3</v>
      </c>
      <c r="L1957" s="158">
        <v>2.2033440233971038E-2</v>
      </c>
      <c r="M1957" s="158">
        <v>-1.1767758954050861E-3</v>
      </c>
      <c r="N1957" s="158">
        <v>0</v>
      </c>
      <c r="O1957" s="333">
        <v>-4.7933146738670688E-3</v>
      </c>
      <c r="P1957" s="158"/>
      <c r="Q1957" s="158"/>
      <c r="R1957" s="158"/>
      <c r="S1957" s="346"/>
    </row>
    <row r="1958" spans="7:19" x14ac:dyDescent="0.25">
      <c r="G1958" s="446"/>
      <c r="H1958" s="332">
        <v>0</v>
      </c>
      <c r="I1958" s="158">
        <v>0</v>
      </c>
      <c r="J1958" s="158">
        <v>0</v>
      </c>
      <c r="K1958" s="158">
        <v>0</v>
      </c>
      <c r="L1958" s="158">
        <v>-1.1767758954050861E-3</v>
      </c>
      <c r="M1958" s="158">
        <v>7.2289309511337514E-3</v>
      </c>
      <c r="N1958" s="158">
        <v>-6.0521550557286648E-3</v>
      </c>
      <c r="O1958" s="333">
        <v>0</v>
      </c>
      <c r="P1958" s="158"/>
      <c r="Q1958" s="158"/>
      <c r="R1958" s="158"/>
      <c r="S1958" s="346"/>
    </row>
    <row r="1959" spans="7:19" x14ac:dyDescent="0.25">
      <c r="G1959" s="446"/>
      <c r="H1959" s="332">
        <v>0</v>
      </c>
      <c r="I1959" s="158">
        <v>0</v>
      </c>
      <c r="J1959" s="158">
        <v>0</v>
      </c>
      <c r="K1959" s="158">
        <v>0</v>
      </c>
      <c r="L1959" s="158">
        <v>0</v>
      </c>
      <c r="M1959" s="158">
        <v>-6.0521550557286648E-3</v>
      </c>
      <c r="N1959" s="158">
        <v>7.9603791157637025E-3</v>
      </c>
      <c r="O1959" s="333">
        <v>-1.9082240600350375E-3</v>
      </c>
      <c r="P1959" s="158"/>
      <c r="Q1959" s="158"/>
      <c r="R1959" s="158"/>
      <c r="S1959" s="346"/>
    </row>
    <row r="1960" spans="7:19" x14ac:dyDescent="0.25">
      <c r="G1960" s="446"/>
      <c r="H1960" s="406">
        <v>0</v>
      </c>
      <c r="I1960" s="407">
        <v>0</v>
      </c>
      <c r="J1960" s="407">
        <v>0</v>
      </c>
      <c r="K1960" s="407">
        <v>0</v>
      </c>
      <c r="L1960" s="407">
        <v>-4.7933146738670688E-3</v>
      </c>
      <c r="M1960" s="407">
        <v>0</v>
      </c>
      <c r="N1960" s="407">
        <v>-1.9082240600350375E-3</v>
      </c>
      <c r="O1960" s="408">
        <v>8.1673311329993441E-3</v>
      </c>
      <c r="P1960" s="158"/>
      <c r="Q1960" s="158"/>
      <c r="R1960" s="158"/>
      <c r="S1960" s="346"/>
    </row>
    <row r="1961" spans="7:19" x14ac:dyDescent="0.25">
      <c r="G1961" s="446"/>
      <c r="H1961" s="158"/>
      <c r="I1961" s="158"/>
      <c r="J1961" s="158"/>
      <c r="K1961" s="158"/>
      <c r="L1961" s="158"/>
      <c r="M1961" s="158"/>
      <c r="N1961" s="158"/>
      <c r="O1961" s="158"/>
      <c r="P1961" s="158"/>
      <c r="Q1961" s="158"/>
      <c r="R1961" s="158"/>
      <c r="S1961" s="346"/>
    </row>
    <row r="1962" spans="7:19" x14ac:dyDescent="0.25">
      <c r="G1962" s="446"/>
      <c r="H1962" s="158"/>
      <c r="I1962" s="158"/>
      <c r="J1962" s="158"/>
      <c r="K1962" s="158"/>
      <c r="L1962" s="158"/>
      <c r="M1962" s="158"/>
      <c r="N1962" s="158"/>
      <c r="O1962" s="158"/>
      <c r="P1962" s="158"/>
      <c r="Q1962" s="158"/>
      <c r="R1962" s="158"/>
      <c r="S1962" s="346"/>
    </row>
    <row r="1963" spans="7:19" x14ac:dyDescent="0.25">
      <c r="G1963" s="446"/>
      <c r="H1963" s="329">
        <f t="array" ref="H1963:O1970">-MINVERSE(H1953:O1960)</f>
        <v>-390.83566271917999</v>
      </c>
      <c r="I1963" s="330">
        <v>-288.53690062806413</v>
      </c>
      <c r="J1963" s="330">
        <v>-286.01856028084842</v>
      </c>
      <c r="K1963" s="330">
        <v>-274.13230096138807</v>
      </c>
      <c r="L1963" s="330">
        <v>-267.29802582838761</v>
      </c>
      <c r="M1963" s="330">
        <v>-235.98582856398934</v>
      </c>
      <c r="N1963" s="330">
        <v>-229.89751148790339</v>
      </c>
      <c r="O1963" s="331">
        <v>-210.58770414157101</v>
      </c>
      <c r="P1963" s="158"/>
      <c r="Q1963" s="158"/>
      <c r="R1963" s="158"/>
      <c r="S1963" s="346"/>
    </row>
    <row r="1964" spans="7:19" ht="15.75" x14ac:dyDescent="0.3">
      <c r="G1964" s="448" t="s">
        <v>237</v>
      </c>
      <c r="H1964" s="332">
        <v>-288.53690062806413</v>
      </c>
      <c r="I1964" s="158">
        <v>-457.67932401580805</v>
      </c>
      <c r="J1964" s="158">
        <v>-453.68471429605802</v>
      </c>
      <c r="K1964" s="158">
        <v>-434.83064357385348</v>
      </c>
      <c r="L1964" s="158">
        <v>-423.99006680117344</v>
      </c>
      <c r="M1964" s="158">
        <v>-374.32243244929339</v>
      </c>
      <c r="N1964" s="158">
        <v>-364.66509975558421</v>
      </c>
      <c r="O1964" s="333">
        <v>-334.03574332350325</v>
      </c>
      <c r="P1964" s="158"/>
      <c r="Q1964" s="158"/>
      <c r="R1964" s="158"/>
      <c r="S1964" s="346"/>
    </row>
    <row r="1965" spans="7:19" x14ac:dyDescent="0.25">
      <c r="G1965" s="446"/>
      <c r="H1965" s="332">
        <v>-286.01856028084836</v>
      </c>
      <c r="I1965" s="158">
        <v>-453.6847142960579</v>
      </c>
      <c r="J1965" s="158">
        <v>-594.62206638045518</v>
      </c>
      <c r="K1965" s="158">
        <v>-488.73157839925051</v>
      </c>
      <c r="L1965" s="158">
        <v>-427.84743399509779</v>
      </c>
      <c r="M1965" s="158">
        <v>-377.72793456818368</v>
      </c>
      <c r="N1965" s="158">
        <v>-367.98274161257132</v>
      </c>
      <c r="O1965" s="333">
        <v>-337.07472611764126</v>
      </c>
      <c r="P1965" s="158"/>
      <c r="Q1965" s="158"/>
      <c r="R1965" s="158"/>
      <c r="S1965" s="346"/>
    </row>
    <row r="1966" spans="7:19" x14ac:dyDescent="0.25">
      <c r="G1966" s="446"/>
      <c r="H1966" s="332">
        <v>-274.13230096138801</v>
      </c>
      <c r="I1966" s="158">
        <v>-434.83064357385337</v>
      </c>
      <c r="J1966" s="158">
        <v>-488.73157839925051</v>
      </c>
      <c r="K1966" s="158">
        <v>-743.13741738933834</v>
      </c>
      <c r="L1966" s="158">
        <v>-446.05373673255571</v>
      </c>
      <c r="M1966" s="158">
        <v>-393.80148925782538</v>
      </c>
      <c r="N1966" s="158">
        <v>-383.64160658086047</v>
      </c>
      <c r="O1966" s="333">
        <v>-351.41835429261783</v>
      </c>
      <c r="P1966" s="158"/>
      <c r="Q1966" s="158"/>
      <c r="R1966" s="158"/>
      <c r="S1966" s="346"/>
    </row>
    <row r="1967" spans="7:19" x14ac:dyDescent="0.25">
      <c r="G1967" s="446"/>
      <c r="H1967" s="332">
        <v>-267.29802582838761</v>
      </c>
      <c r="I1967" s="158">
        <v>-423.99006680117338</v>
      </c>
      <c r="J1967" s="158">
        <v>-427.84743399509779</v>
      </c>
      <c r="K1967" s="158">
        <v>-446.05373673255576</v>
      </c>
      <c r="L1967" s="158">
        <v>-456.52186456977819</v>
      </c>
      <c r="M1967" s="158">
        <v>-403.04334509841709</v>
      </c>
      <c r="N1967" s="158">
        <v>-392.64502713459029</v>
      </c>
      <c r="O1967" s="333">
        <v>-359.66554953870798</v>
      </c>
      <c r="P1967" s="158"/>
      <c r="Q1967" s="158"/>
      <c r="R1967" s="158"/>
      <c r="S1967" s="346"/>
    </row>
    <row r="1968" spans="7:19" x14ac:dyDescent="0.25">
      <c r="G1968" s="446"/>
      <c r="H1968" s="332">
        <v>-235.9858285639894</v>
      </c>
      <c r="I1968" s="158">
        <v>-374.32243244929339</v>
      </c>
      <c r="J1968" s="158">
        <v>-377.7279345681838</v>
      </c>
      <c r="K1968" s="158">
        <v>-393.80148925782549</v>
      </c>
      <c r="L1968" s="158">
        <v>-403.04334509841715</v>
      </c>
      <c r="M1968" s="158">
        <v>-780.53553780273626</v>
      </c>
      <c r="N1968" s="158">
        <v>-688.70439967023344</v>
      </c>
      <c r="O1968" s="333">
        <v>-397.45123995913514</v>
      </c>
      <c r="P1968" s="158"/>
      <c r="Q1968" s="158"/>
      <c r="R1968" s="158"/>
      <c r="S1968" s="346"/>
    </row>
    <row r="1969" spans="7:19" x14ac:dyDescent="0.25">
      <c r="G1969" s="446"/>
      <c r="H1969" s="332">
        <v>-229.89751148790342</v>
      </c>
      <c r="I1969" s="158">
        <v>-364.66509975558421</v>
      </c>
      <c r="J1969" s="158">
        <v>-367.98274161257132</v>
      </c>
      <c r="K1969" s="158">
        <v>-383.64160658086053</v>
      </c>
      <c r="L1969" s="158">
        <v>-392.64502713459024</v>
      </c>
      <c r="M1969" s="158">
        <v>-688.70439967023333</v>
      </c>
      <c r="N1969" s="158">
        <v>-746.26993293906901</v>
      </c>
      <c r="O1969" s="333">
        <v>-404.79825755345621</v>
      </c>
      <c r="P1969" s="158"/>
      <c r="Q1969" s="158"/>
      <c r="R1969" s="158"/>
      <c r="S1969" s="346"/>
    </row>
    <row r="1970" spans="7:19" x14ac:dyDescent="0.25">
      <c r="G1970" s="446"/>
      <c r="H1970" s="406">
        <v>-210.58770414157101</v>
      </c>
      <c r="I1970" s="407">
        <v>-334.03574332350331</v>
      </c>
      <c r="J1970" s="407">
        <v>-337.07472611764138</v>
      </c>
      <c r="K1970" s="407">
        <v>-351.41835429261789</v>
      </c>
      <c r="L1970" s="407">
        <v>-359.66554953870798</v>
      </c>
      <c r="M1970" s="407">
        <v>-397.45123995913514</v>
      </c>
      <c r="N1970" s="407">
        <v>-404.79825755345621</v>
      </c>
      <c r="O1970" s="408">
        <v>-428.10018032513608</v>
      </c>
      <c r="P1970" s="158"/>
      <c r="Q1970" s="158"/>
      <c r="R1970" s="158"/>
      <c r="S1970" s="346"/>
    </row>
    <row r="1971" spans="7:19" x14ac:dyDescent="0.25">
      <c r="G1971" s="446"/>
      <c r="H1971" s="158"/>
      <c r="I1971" s="158"/>
      <c r="J1971" s="158"/>
      <c r="K1971" s="158"/>
      <c r="L1971" s="158"/>
      <c r="M1971" s="158"/>
      <c r="N1971" s="158"/>
      <c r="O1971" s="158"/>
      <c r="P1971" s="158"/>
      <c r="Q1971" s="158"/>
      <c r="R1971" s="158"/>
      <c r="S1971" s="346"/>
    </row>
    <row r="1972" spans="7:19" ht="15.75" x14ac:dyDescent="0.3">
      <c r="G1972" s="447"/>
      <c r="H1972" s="158"/>
      <c r="I1972" s="158"/>
      <c r="J1972" s="158"/>
      <c r="K1972" s="158"/>
      <c r="L1972" s="158"/>
      <c r="M1972" s="158"/>
      <c r="N1972" s="158"/>
      <c r="O1972" s="158"/>
      <c r="P1972" s="158"/>
      <c r="Q1972" s="158"/>
      <c r="R1972" s="158"/>
      <c r="S1972" s="346"/>
    </row>
    <row r="1973" spans="7:19" ht="15.75" x14ac:dyDescent="0.3">
      <c r="G1973" s="447"/>
      <c r="H1973" s="402">
        <f t="array" ref="H1973:H1983">+MMULT(H1904:R1914,N1865:N1875)</f>
        <v>2.8585355800682524</v>
      </c>
      <c r="I1973" s="158"/>
      <c r="J1973" s="158"/>
      <c r="K1973" s="417">
        <f t="array" ref="K1973:K1983">+MMULT(H1865:H1875,Q1866)</f>
        <v>-339.29610096713299</v>
      </c>
      <c r="L1973" s="158"/>
      <c r="M1973" s="158"/>
      <c r="N1973" s="158"/>
      <c r="O1973" s="158"/>
      <c r="P1973" s="158"/>
      <c r="Q1973" s="158"/>
      <c r="R1973" s="158"/>
      <c r="S1973" s="346"/>
    </row>
    <row r="1974" spans="7:19" ht="15.75" x14ac:dyDescent="0.3">
      <c r="G1974" s="447" t="s">
        <v>238</v>
      </c>
      <c r="H1974" s="403">
        <v>1.1830700459510595</v>
      </c>
      <c r="I1974" s="158"/>
      <c r="J1974" s="449" t="s">
        <v>239</v>
      </c>
      <c r="K1974" s="418">
        <v>0</v>
      </c>
      <c r="L1974" s="158"/>
      <c r="M1974" s="158"/>
      <c r="N1974" s="158"/>
      <c r="O1974" s="158"/>
      <c r="P1974" s="158"/>
      <c r="Q1974" s="158"/>
      <c r="R1974" s="158"/>
      <c r="S1974" s="346"/>
    </row>
    <row r="1975" spans="7:19" ht="15.75" x14ac:dyDescent="0.3">
      <c r="G1975" s="447"/>
      <c r="H1975" s="403">
        <v>0.23916443929064804</v>
      </c>
      <c r="I1975" s="158"/>
      <c r="J1975" s="158"/>
      <c r="K1975" s="418">
        <v>0</v>
      </c>
      <c r="L1975" s="158"/>
      <c r="M1975" s="158"/>
      <c r="N1975" s="158"/>
      <c r="O1975" s="158"/>
      <c r="P1975" s="158"/>
      <c r="Q1975" s="158"/>
      <c r="R1975" s="158"/>
      <c r="S1975" s="346"/>
    </row>
    <row r="1976" spans="7:19" x14ac:dyDescent="0.25">
      <c r="G1976" s="347"/>
      <c r="H1976" s="403">
        <v>0.39558851413228369</v>
      </c>
      <c r="I1976" s="158"/>
      <c r="J1976" s="158"/>
      <c r="K1976" s="418">
        <v>0</v>
      </c>
      <c r="L1976" s="158"/>
      <c r="M1976" s="158"/>
      <c r="N1976" s="158"/>
      <c r="O1976" s="158"/>
      <c r="P1976" s="158"/>
      <c r="Q1976" s="158"/>
      <c r="R1976" s="158"/>
      <c r="S1976" s="346"/>
    </row>
    <row r="1977" spans="7:19" x14ac:dyDescent="0.25">
      <c r="G1977" s="347"/>
      <c r="H1977" s="403">
        <v>0.20460137965962163</v>
      </c>
      <c r="I1977" s="158"/>
      <c r="J1977" s="158"/>
      <c r="K1977" s="418">
        <v>0</v>
      </c>
      <c r="L1977" s="158"/>
      <c r="M1977" s="158"/>
      <c r="N1977" s="158"/>
      <c r="O1977" s="158"/>
      <c r="P1977" s="158"/>
      <c r="Q1977" s="158"/>
      <c r="R1977" s="158"/>
      <c r="S1977" s="346"/>
    </row>
    <row r="1978" spans="7:19" x14ac:dyDescent="0.25">
      <c r="G1978" s="347"/>
      <c r="H1978" s="403">
        <v>0.24406123974655947</v>
      </c>
      <c r="I1978" s="158"/>
      <c r="J1978" s="158"/>
      <c r="K1978" s="418">
        <v>0</v>
      </c>
      <c r="L1978" s="158"/>
      <c r="M1978" s="158"/>
      <c r="N1978" s="158"/>
      <c r="O1978" s="158"/>
      <c r="P1978" s="158"/>
      <c r="Q1978" s="158"/>
      <c r="R1978" s="158"/>
      <c r="S1978" s="346"/>
    </row>
    <row r="1979" spans="7:19" x14ac:dyDescent="0.25">
      <c r="G1979" s="347"/>
      <c r="H1979" s="403">
        <v>1.7421761778857771E-2</v>
      </c>
      <c r="I1979" s="158"/>
      <c r="J1979" s="158"/>
      <c r="K1979" s="418">
        <v>0</v>
      </c>
      <c r="L1979" s="158"/>
      <c r="M1979" s="158"/>
      <c r="N1979" s="158"/>
      <c r="O1979" s="158"/>
      <c r="P1979" s="158"/>
      <c r="Q1979" s="158"/>
      <c r="R1979" s="158"/>
      <c r="S1979" s="346"/>
    </row>
    <row r="1980" spans="7:19" x14ac:dyDescent="0.25">
      <c r="G1980" s="347"/>
      <c r="H1980" s="403">
        <v>0.25516252891678548</v>
      </c>
      <c r="I1980" s="158"/>
      <c r="J1980" s="158"/>
      <c r="K1980" s="418">
        <v>0</v>
      </c>
      <c r="L1980" s="158"/>
      <c r="M1980" s="158"/>
      <c r="N1980" s="158"/>
      <c r="O1980" s="158"/>
      <c r="P1980" s="158"/>
      <c r="Q1980" s="158"/>
      <c r="R1980" s="158"/>
      <c r="S1980" s="346"/>
    </row>
    <row r="1981" spans="7:19" x14ac:dyDescent="0.25">
      <c r="G1981" s="347"/>
      <c r="H1981" s="403">
        <v>1.7538062837510592E-2</v>
      </c>
      <c r="I1981" s="158"/>
      <c r="J1981" s="158"/>
      <c r="K1981" s="418">
        <v>0</v>
      </c>
      <c r="L1981" s="158"/>
      <c r="M1981" s="158"/>
      <c r="N1981" s="158"/>
      <c r="O1981" s="158"/>
      <c r="P1981" s="158"/>
      <c r="Q1981" s="158"/>
      <c r="R1981" s="158"/>
      <c r="S1981" s="346"/>
    </row>
    <row r="1982" spans="7:19" x14ac:dyDescent="0.25">
      <c r="G1982" s="347"/>
      <c r="H1982" s="403">
        <v>0.57670589074639611</v>
      </c>
      <c r="I1982" s="158"/>
      <c r="J1982" s="158"/>
      <c r="K1982" s="418">
        <v>0</v>
      </c>
      <c r="L1982" s="158"/>
      <c r="M1982" s="158"/>
      <c r="N1982" s="158"/>
      <c r="O1982" s="158"/>
      <c r="P1982" s="158"/>
      <c r="Q1982" s="158"/>
      <c r="R1982" s="158"/>
      <c r="S1982" s="346"/>
    </row>
    <row r="1983" spans="7:19" x14ac:dyDescent="0.25">
      <c r="G1983" s="347"/>
      <c r="H1983" s="93">
        <v>3.482419810385136</v>
      </c>
      <c r="I1983" s="158"/>
      <c r="J1983" s="158"/>
      <c r="K1983" s="76">
        <v>-339.29610096713299</v>
      </c>
      <c r="L1983" s="158"/>
      <c r="M1983" s="158"/>
      <c r="N1983" s="158"/>
      <c r="O1983" s="158"/>
      <c r="P1983" s="158"/>
      <c r="Q1983" s="158"/>
      <c r="R1983" s="158"/>
      <c r="S1983" s="346"/>
    </row>
    <row r="1984" spans="7:19" x14ac:dyDescent="0.25">
      <c r="G1984" s="347"/>
      <c r="H1984" s="158"/>
      <c r="I1984" s="158"/>
      <c r="J1984" s="158"/>
      <c r="K1984" s="158"/>
      <c r="L1984" s="158"/>
      <c r="M1984" s="158"/>
      <c r="N1984" s="158"/>
      <c r="O1984" s="158"/>
      <c r="P1984" s="158"/>
      <c r="Q1984" s="158"/>
      <c r="R1984" s="158"/>
      <c r="S1984" s="346"/>
    </row>
    <row r="1985" spans="7:19" x14ac:dyDescent="0.25">
      <c r="G1985" s="347"/>
      <c r="H1985" s="158"/>
      <c r="I1985" s="158"/>
      <c r="J1985" s="158"/>
      <c r="K1985" s="158"/>
      <c r="L1985" s="158"/>
      <c r="M1985" s="158"/>
      <c r="N1985" s="158"/>
      <c r="O1985" s="158"/>
      <c r="P1985" s="158"/>
      <c r="Q1985" s="158"/>
      <c r="R1985" s="158"/>
      <c r="S1985" s="346"/>
    </row>
    <row r="1986" spans="7:19" x14ac:dyDescent="0.25">
      <c r="G1986" s="347"/>
      <c r="H1986" s="419">
        <f t="array" ref="H1986:H1996">+H1973:H1983+K1973:K1983</f>
        <v>-336.43756538706475</v>
      </c>
      <c r="I1986" s="158"/>
      <c r="J1986" s="158"/>
      <c r="K1986" s="158"/>
      <c r="L1986" s="158"/>
      <c r="M1986" s="158"/>
      <c r="N1986" s="158"/>
      <c r="O1986" s="158"/>
      <c r="P1986" s="158"/>
      <c r="Q1986" s="158"/>
      <c r="R1986" s="158"/>
      <c r="S1986" s="346"/>
    </row>
    <row r="1987" spans="7:19" ht="15.75" x14ac:dyDescent="0.3">
      <c r="G1987" s="447" t="s">
        <v>240</v>
      </c>
      <c r="H1987" s="420">
        <v>1.1830700459510595</v>
      </c>
      <c r="I1987" s="158"/>
      <c r="J1987" s="158"/>
      <c r="K1987" s="158"/>
      <c r="L1987" s="158"/>
      <c r="M1987" s="158"/>
      <c r="N1987" s="158"/>
      <c r="O1987" s="158"/>
      <c r="P1987" s="158"/>
      <c r="Q1987" s="158"/>
      <c r="R1987" s="158"/>
      <c r="S1987" s="346"/>
    </row>
    <row r="1988" spans="7:19" x14ac:dyDescent="0.25">
      <c r="G1988" s="347"/>
      <c r="H1988" s="420">
        <v>0.23916443929064804</v>
      </c>
      <c r="I1988" s="158"/>
      <c r="J1988" s="158"/>
      <c r="K1988" s="158"/>
      <c r="L1988" s="158"/>
      <c r="M1988" s="158"/>
      <c r="N1988" s="158"/>
      <c r="O1988" s="158"/>
      <c r="P1988" s="158"/>
      <c r="Q1988" s="158"/>
      <c r="R1988" s="158"/>
      <c r="S1988" s="346"/>
    </row>
    <row r="1989" spans="7:19" x14ac:dyDescent="0.25">
      <c r="G1989" s="347"/>
      <c r="H1989" s="420">
        <v>0.39558851413228369</v>
      </c>
      <c r="I1989" s="158"/>
      <c r="J1989" s="158"/>
      <c r="K1989" s="158"/>
      <c r="L1989" s="158"/>
      <c r="M1989" s="158"/>
      <c r="N1989" s="158"/>
      <c r="O1989" s="158"/>
      <c r="P1989" s="158"/>
      <c r="Q1989" s="158"/>
      <c r="R1989" s="158"/>
      <c r="S1989" s="346"/>
    </row>
    <row r="1990" spans="7:19" x14ac:dyDescent="0.25">
      <c r="G1990" s="347"/>
      <c r="H1990" s="420">
        <v>0.20460137965962163</v>
      </c>
      <c r="I1990" s="158"/>
      <c r="J1990" s="158"/>
      <c r="K1990" s="158"/>
      <c r="L1990" s="158"/>
      <c r="M1990" s="158"/>
      <c r="N1990" s="158"/>
      <c r="O1990" s="158"/>
      <c r="P1990" s="158"/>
      <c r="Q1990" s="158"/>
      <c r="R1990" s="158"/>
      <c r="S1990" s="346"/>
    </row>
    <row r="1991" spans="7:19" x14ac:dyDescent="0.25">
      <c r="G1991" s="347"/>
      <c r="H1991" s="420">
        <v>0.24406123974655947</v>
      </c>
      <c r="I1991" s="158"/>
      <c r="J1991" s="158"/>
      <c r="K1991" s="158"/>
      <c r="L1991" s="158"/>
      <c r="M1991" s="158"/>
      <c r="N1991" s="158"/>
      <c r="O1991" s="158"/>
      <c r="P1991" s="158"/>
      <c r="Q1991" s="158"/>
      <c r="R1991" s="158"/>
      <c r="S1991" s="346"/>
    </row>
    <row r="1992" spans="7:19" x14ac:dyDescent="0.25">
      <c r="G1992" s="347"/>
      <c r="H1992" s="420">
        <v>1.7421761778857771E-2</v>
      </c>
      <c r="I1992" s="158"/>
      <c r="J1992" s="158"/>
      <c r="K1992" s="158"/>
      <c r="L1992" s="158"/>
      <c r="M1992" s="158"/>
      <c r="N1992" s="158"/>
      <c r="O1992" s="158"/>
      <c r="P1992" s="158"/>
      <c r="Q1992" s="158"/>
      <c r="R1992" s="158"/>
      <c r="S1992" s="346"/>
    </row>
    <row r="1993" spans="7:19" x14ac:dyDescent="0.25">
      <c r="G1993" s="347"/>
      <c r="H1993" s="420">
        <v>0.25516252891678548</v>
      </c>
      <c r="I1993" s="158"/>
      <c r="J1993" s="158"/>
      <c r="K1993" s="158"/>
      <c r="L1993" s="158"/>
      <c r="M1993" s="158"/>
      <c r="N1993" s="158"/>
      <c r="O1993" s="158"/>
      <c r="P1993" s="158"/>
      <c r="Q1993" s="158"/>
      <c r="R1993" s="158"/>
      <c r="S1993" s="346"/>
    </row>
    <row r="1994" spans="7:19" x14ac:dyDescent="0.25">
      <c r="G1994" s="347"/>
      <c r="H1994" s="420">
        <v>1.7538062837510592E-2</v>
      </c>
      <c r="I1994" s="158"/>
      <c r="J1994" s="158"/>
      <c r="K1994" s="158"/>
      <c r="L1994" s="158"/>
      <c r="M1994" s="158"/>
      <c r="N1994" s="158"/>
      <c r="O1994" s="158"/>
      <c r="P1994" s="158"/>
      <c r="Q1994" s="158"/>
      <c r="R1994" s="158"/>
      <c r="S1994" s="346"/>
    </row>
    <row r="1995" spans="7:19" x14ac:dyDescent="0.25">
      <c r="G1995" s="347"/>
      <c r="H1995" s="420">
        <v>0.57670589074639611</v>
      </c>
      <c r="I1995" s="158"/>
      <c r="J1995" s="158"/>
      <c r="K1995" s="158"/>
      <c r="L1995" s="158"/>
      <c r="M1995" s="158"/>
      <c r="N1995" s="158"/>
      <c r="O1995" s="158"/>
      <c r="P1995" s="158"/>
      <c r="Q1995" s="158"/>
      <c r="R1995" s="158"/>
      <c r="S1995" s="346"/>
    </row>
    <row r="1996" spans="7:19" x14ac:dyDescent="0.25">
      <c r="G1996" s="347"/>
      <c r="H1996" s="93">
        <v>-335.81368115674786</v>
      </c>
      <c r="I1996" s="158"/>
      <c r="J1996" s="158"/>
      <c r="K1996" s="158"/>
      <c r="L1996" s="158"/>
      <c r="M1996" s="158"/>
      <c r="N1996" s="158"/>
      <c r="O1996" s="158"/>
      <c r="P1996" s="158"/>
      <c r="Q1996" s="158"/>
      <c r="R1996" s="158"/>
      <c r="S1996" s="346"/>
    </row>
    <row r="1997" spans="7:19" x14ac:dyDescent="0.25">
      <c r="G1997" s="347"/>
      <c r="H1997" s="158"/>
      <c r="I1997" s="158"/>
      <c r="J1997" s="158"/>
      <c r="K1997" s="158"/>
      <c r="L1997" s="158"/>
      <c r="M1997" s="158"/>
      <c r="N1997" s="158"/>
      <c r="O1997" s="158"/>
      <c r="P1997" s="158"/>
      <c r="Q1997" s="158"/>
      <c r="R1997" s="158"/>
      <c r="S1997" s="346"/>
    </row>
    <row r="1998" spans="7:19" x14ac:dyDescent="0.25">
      <c r="G1998" s="347"/>
      <c r="H1998" s="158"/>
      <c r="I1998" s="158"/>
      <c r="J1998" s="158"/>
      <c r="K1998" s="158"/>
      <c r="L1998" s="158"/>
      <c r="M1998" s="158"/>
      <c r="N1998" s="158"/>
      <c r="O1998" s="158"/>
      <c r="P1998" s="158"/>
      <c r="Q1998" s="158"/>
      <c r="R1998" s="158"/>
      <c r="S1998" s="346"/>
    </row>
    <row r="1999" spans="7:19" x14ac:dyDescent="0.25">
      <c r="G1999" s="347"/>
      <c r="H1999" s="484">
        <f t="array" ref="H1999:H2006">+MMULT(H1943:R1950,H1986:H1996)</f>
        <v>-0.5986709295852477</v>
      </c>
      <c r="I1999" s="158"/>
      <c r="J1999" s="158"/>
      <c r="K1999" s="419">
        <f t="array" ref="K1999:K2006">+MMULT(H1854:R1861,N1865:N1875)</f>
        <v>2.9729038906687183E-3</v>
      </c>
      <c r="L1999" s="158"/>
      <c r="M1999" s="158"/>
      <c r="N1999" s="402">
        <f t="array" ref="N1999:N2006">K1999:K2006-K1865:K1872</f>
        <v>8.8470897274817162E-17</v>
      </c>
      <c r="O1999" s="158"/>
      <c r="P1999" s="158"/>
      <c r="Q1999" s="158"/>
      <c r="R1999" s="158"/>
      <c r="S1999" s="346"/>
    </row>
    <row r="2000" spans="7:19" ht="15.75" x14ac:dyDescent="0.3">
      <c r="G2000" s="447" t="s">
        <v>241</v>
      </c>
      <c r="H2000" s="485">
        <v>1.8637285298989477E-3</v>
      </c>
      <c r="I2000" s="158"/>
      <c r="J2000" s="449" t="s">
        <v>242</v>
      </c>
      <c r="K2000" s="420">
        <v>3.7274570597978949E-3</v>
      </c>
      <c r="L2000" s="158"/>
      <c r="M2000" s="449" t="s">
        <v>243</v>
      </c>
      <c r="N2000" s="403">
        <v>-6.0541849311590568E-16</v>
      </c>
      <c r="O2000" s="158"/>
      <c r="P2000" s="158"/>
      <c r="Q2000" s="158"/>
      <c r="R2000" s="158"/>
      <c r="S2000" s="346"/>
    </row>
    <row r="2001" spans="7:19" x14ac:dyDescent="0.25">
      <c r="G2001" s="347"/>
      <c r="H2001" s="485">
        <v>9.5090228591631775E-4</v>
      </c>
      <c r="I2001" s="158"/>
      <c r="J2001" s="158"/>
      <c r="K2001" s="420">
        <v>1.9018045718326359E-3</v>
      </c>
      <c r="L2001" s="158"/>
      <c r="M2001" s="158"/>
      <c r="N2001" s="403">
        <v>2.2594773274597912E-16</v>
      </c>
      <c r="O2001" s="158"/>
      <c r="P2001" s="158"/>
      <c r="Q2001" s="158"/>
      <c r="R2001" s="158"/>
      <c r="S2001" s="346"/>
    </row>
    <row r="2002" spans="7:19" x14ac:dyDescent="0.25">
      <c r="G2002" s="347"/>
      <c r="H2002" s="485">
        <v>5.1541023826409162E-5</v>
      </c>
      <c r="I2002" s="158"/>
      <c r="J2002" s="158"/>
      <c r="K2002" s="420">
        <v>1.0308204765281832E-4</v>
      </c>
      <c r="L2002" s="158"/>
      <c r="M2002" s="158"/>
      <c r="N2002" s="403">
        <v>-1.8459160204601116E-3</v>
      </c>
      <c r="O2002" s="158"/>
      <c r="P2002" s="158"/>
      <c r="Q2002" s="158"/>
      <c r="R2002" s="158"/>
      <c r="S2002" s="346"/>
    </row>
    <row r="2003" spans="7:19" x14ac:dyDescent="0.25">
      <c r="G2003" s="347"/>
      <c r="H2003" s="485">
        <v>3.1807693140131887E-3</v>
      </c>
      <c r="I2003" s="158"/>
      <c r="J2003" s="158"/>
      <c r="K2003" s="420">
        <v>6.3615386280263773E-3</v>
      </c>
      <c r="L2003" s="158"/>
      <c r="M2003" s="158"/>
      <c r="N2003" s="403">
        <v>1.8459160204596075E-3</v>
      </c>
      <c r="O2003" s="158"/>
      <c r="P2003" s="158"/>
      <c r="Q2003" s="158"/>
      <c r="R2003" s="158"/>
      <c r="S2003" s="346"/>
    </row>
    <row r="2004" spans="7:19" x14ac:dyDescent="0.25">
      <c r="G2004" s="347"/>
      <c r="H2004" s="485">
        <v>1.8176618030681842E-4</v>
      </c>
      <c r="I2004" s="158"/>
      <c r="J2004" s="158"/>
      <c r="K2004" s="420">
        <v>3.6353236061363684E-4</v>
      </c>
      <c r="L2004" s="158"/>
      <c r="M2004" s="158"/>
      <c r="N2004" s="403">
        <v>-4.2175681451896212E-4</v>
      </c>
      <c r="O2004" s="158"/>
      <c r="P2004" s="158"/>
      <c r="Q2004" s="158"/>
      <c r="R2004" s="158"/>
      <c r="S2004" s="346"/>
    </row>
    <row r="2005" spans="7:19" x14ac:dyDescent="0.25">
      <c r="G2005" s="347"/>
      <c r="H2005" s="485">
        <v>-3.814680732687816E-4</v>
      </c>
      <c r="I2005" s="158"/>
      <c r="J2005" s="158"/>
      <c r="K2005" s="420">
        <v>-7.629361465375632E-4</v>
      </c>
      <c r="L2005" s="158"/>
      <c r="M2005" s="158"/>
      <c r="N2005" s="403">
        <v>-1.5258722930746441E-3</v>
      </c>
      <c r="O2005" s="158"/>
      <c r="P2005" s="158"/>
      <c r="Q2005" s="158"/>
      <c r="R2005" s="158"/>
      <c r="S2005" s="346"/>
    </row>
    <row r="2006" spans="7:19" x14ac:dyDescent="0.25">
      <c r="G2006" s="347"/>
      <c r="H2006" s="102">
        <v>-0.49451056688414624</v>
      </c>
      <c r="I2006" s="158"/>
      <c r="J2006" s="158"/>
      <c r="K2006" s="75">
        <v>5.6541579136125892E-3</v>
      </c>
      <c r="L2006" s="158"/>
      <c r="M2006" s="158"/>
      <c r="N2006" s="93">
        <v>1.9476291075933589E-3</v>
      </c>
      <c r="O2006" s="158"/>
      <c r="P2006" s="158"/>
      <c r="Q2006" s="158"/>
      <c r="R2006" s="158"/>
      <c r="S2006" s="346"/>
    </row>
    <row r="2007" spans="7:19" x14ac:dyDescent="0.25">
      <c r="G2007" s="347"/>
      <c r="H2007" s="170"/>
      <c r="I2007" s="158"/>
      <c r="J2007" s="158"/>
      <c r="K2007" s="158"/>
      <c r="L2007" s="158"/>
      <c r="M2007" s="158"/>
      <c r="N2007" s="158"/>
      <c r="O2007" s="158"/>
      <c r="P2007" s="158"/>
      <c r="Q2007" s="158"/>
      <c r="R2007" s="158"/>
      <c r="S2007" s="346"/>
    </row>
    <row r="2008" spans="7:19" ht="15.75" thickBot="1" x14ac:dyDescent="0.3">
      <c r="G2008" s="347"/>
      <c r="H2008" s="158"/>
      <c r="I2008" s="158"/>
      <c r="J2008" s="158"/>
      <c r="K2008" s="158"/>
      <c r="L2008" s="158"/>
      <c r="M2008" s="158"/>
      <c r="N2008" s="158"/>
      <c r="O2008" s="158"/>
      <c r="P2008" s="158"/>
      <c r="Q2008" s="158"/>
      <c r="R2008" s="158"/>
      <c r="S2008" s="346"/>
    </row>
    <row r="2009" spans="7:19" ht="16.5" thickBot="1" x14ac:dyDescent="0.35">
      <c r="G2009" s="347"/>
      <c r="H2009" s="421">
        <f t="array" ref="H2009:H2016">H1999:H2006-N1999:N2006</f>
        <v>-0.59867092958524781</v>
      </c>
      <c r="I2009" s="158"/>
      <c r="J2009" s="422" t="s">
        <v>205</v>
      </c>
      <c r="K2009" s="508">
        <f t="array" ref="K2009:K2016">+MMULT(H1963:O1970,H2009:H2016)</f>
        <v>336.43773458298557</v>
      </c>
      <c r="L2009" s="158"/>
      <c r="M2009" s="497" t="s">
        <v>264</v>
      </c>
      <c r="N2009" s="498">
        <f>ABS(K2009-K1751)</f>
        <v>2.0194351776581243E-4</v>
      </c>
      <c r="O2009" s="158"/>
      <c r="P2009" s="158"/>
      <c r="Q2009" s="158"/>
      <c r="R2009" s="158"/>
      <c r="S2009" s="346"/>
    </row>
    <row r="2010" spans="7:19" ht="15.75" x14ac:dyDescent="0.3">
      <c r="G2010" s="450" t="s">
        <v>244</v>
      </c>
      <c r="H2010" s="494">
        <v>1.8637285298995531E-3</v>
      </c>
      <c r="I2010" s="158"/>
      <c r="J2010" s="424" t="s">
        <v>206</v>
      </c>
      <c r="K2010" s="509">
        <v>335.25476372091009</v>
      </c>
      <c r="L2010" s="158"/>
      <c r="M2010" s="158"/>
      <c r="N2010" s="499">
        <f t="shared" ref="N2010:N2016" si="84">ABS(K2010-K1752)</f>
        <v>3.2105578156915726E-4</v>
      </c>
      <c r="O2010" s="158"/>
      <c r="P2010" s="158"/>
      <c r="Q2010" s="158"/>
      <c r="R2010" s="158"/>
      <c r="S2010" s="346"/>
    </row>
    <row r="2011" spans="7:19" ht="15.75" x14ac:dyDescent="0.3">
      <c r="G2011" s="347"/>
      <c r="H2011" s="495">
        <v>9.509022859160918E-4</v>
      </c>
      <c r="I2011" s="158"/>
      <c r="J2011" s="424" t="s">
        <v>207</v>
      </c>
      <c r="K2011" s="509">
        <v>335.01598594773054</v>
      </c>
      <c r="L2011" s="158"/>
      <c r="M2011" s="158"/>
      <c r="N2011" s="499">
        <f t="shared" si="84"/>
        <v>8.1445975905580781E-4</v>
      </c>
      <c r="O2011" s="158"/>
      <c r="P2011" s="158"/>
      <c r="Q2011" s="158"/>
      <c r="R2011" s="158"/>
      <c r="S2011" s="346"/>
    </row>
    <row r="2012" spans="7:19" ht="15.75" x14ac:dyDescent="0.3">
      <c r="G2012" s="347"/>
      <c r="H2012" s="486">
        <v>1.8974570442865208E-3</v>
      </c>
      <c r="I2012" s="158"/>
      <c r="J2012" s="424" t="s">
        <v>208</v>
      </c>
      <c r="K2012" s="509">
        <v>334.62222245048815</v>
      </c>
      <c r="L2012" s="158"/>
      <c r="M2012" s="158"/>
      <c r="N2012" s="499">
        <f t="shared" si="84"/>
        <v>3.1743731733513414E-3</v>
      </c>
      <c r="O2012" s="158"/>
      <c r="P2012" s="158"/>
      <c r="Q2012" s="158"/>
      <c r="R2012" s="158"/>
      <c r="S2012" s="346"/>
    </row>
    <row r="2013" spans="7:19" ht="15.75" x14ac:dyDescent="0.3">
      <c r="G2013" s="347"/>
      <c r="H2013" s="494">
        <v>1.3348532935535812E-3</v>
      </c>
      <c r="I2013" s="158"/>
      <c r="J2013" s="424" t="s">
        <v>209</v>
      </c>
      <c r="K2013" s="509">
        <v>335.23707592443566</v>
      </c>
      <c r="L2013" s="158"/>
      <c r="M2013" s="158"/>
      <c r="N2013" s="499">
        <f t="shared" si="84"/>
        <v>1.1709612590493634E-4</v>
      </c>
      <c r="O2013" s="158"/>
      <c r="P2013" s="158"/>
      <c r="Q2013" s="158"/>
      <c r="R2013" s="158"/>
      <c r="S2013" s="346"/>
    </row>
    <row r="2014" spans="7:19" ht="15.75" x14ac:dyDescent="0.3">
      <c r="G2014" s="347"/>
      <c r="H2014" s="485">
        <v>6.0352299482578056E-4</v>
      </c>
      <c r="I2014" s="158"/>
      <c r="J2014" s="424" t="s">
        <v>210</v>
      </c>
      <c r="K2014" s="509">
        <v>334.99451067395194</v>
      </c>
      <c r="L2014" s="158"/>
      <c r="M2014" s="158"/>
      <c r="N2014" s="499">
        <f t="shared" si="84"/>
        <v>1.9453778277238598E-3</v>
      </c>
      <c r="O2014" s="158"/>
      <c r="P2014" s="158"/>
      <c r="Q2014" s="158"/>
      <c r="R2014" s="158"/>
      <c r="S2014" s="346"/>
    </row>
    <row r="2015" spans="7:19" ht="15.75" x14ac:dyDescent="0.3">
      <c r="G2015" s="347"/>
      <c r="H2015" s="485">
        <v>1.1444042198058627E-3</v>
      </c>
      <c r="I2015" s="158"/>
      <c r="J2015" s="424" t="s">
        <v>211</v>
      </c>
      <c r="K2015" s="509">
        <v>335.04706683817187</v>
      </c>
      <c r="L2015" s="158"/>
      <c r="M2015" s="158"/>
      <c r="N2015" s="499">
        <f t="shared" si="84"/>
        <v>1.4449494342443359E-3</v>
      </c>
      <c r="O2015" s="158"/>
      <c r="P2015" s="158"/>
      <c r="Q2015" s="158"/>
      <c r="R2015" s="158"/>
      <c r="S2015" s="346"/>
    </row>
    <row r="2016" spans="7:19" ht="16.5" thickBot="1" x14ac:dyDescent="0.35">
      <c r="G2016" s="347"/>
      <c r="H2016" s="75">
        <v>-0.49645819599173963</v>
      </c>
      <c r="I2016" s="158"/>
      <c r="J2016" s="426" t="s">
        <v>212</v>
      </c>
      <c r="K2016" s="510">
        <v>335.8134769812097</v>
      </c>
      <c r="L2016" s="158"/>
      <c r="M2016" s="158"/>
      <c r="N2016" s="500">
        <f t="shared" si="84"/>
        <v>2.4367173620021276E-4</v>
      </c>
      <c r="O2016" s="158"/>
      <c r="P2016" s="158"/>
      <c r="Q2016" s="158"/>
      <c r="R2016" s="158"/>
      <c r="S2016" s="346"/>
    </row>
    <row r="2017" spans="7:19" x14ac:dyDescent="0.25">
      <c r="G2017" s="347"/>
      <c r="H2017" s="158"/>
      <c r="I2017" s="158"/>
      <c r="J2017" s="158"/>
      <c r="K2017" s="158"/>
      <c r="L2017" s="158"/>
      <c r="M2017" s="158"/>
      <c r="N2017" s="158"/>
      <c r="O2017" s="158"/>
      <c r="P2017" s="158"/>
      <c r="Q2017" s="158"/>
      <c r="R2017" s="158"/>
      <c r="S2017" s="346"/>
    </row>
    <row r="2018" spans="7:19" ht="15.75" x14ac:dyDescent="0.3">
      <c r="G2018" s="444" t="s">
        <v>246</v>
      </c>
      <c r="H2018" s="158"/>
      <c r="I2018" s="158"/>
      <c r="J2018" s="158"/>
      <c r="K2018" s="158"/>
      <c r="L2018" s="158"/>
      <c r="M2018" s="158"/>
      <c r="N2018" s="158"/>
      <c r="O2018" s="158"/>
      <c r="P2018" s="158"/>
      <c r="Q2018" s="158"/>
      <c r="R2018" s="158"/>
      <c r="S2018" s="346"/>
    </row>
    <row r="2019" spans="7:19" x14ac:dyDescent="0.25">
      <c r="G2019" s="347"/>
      <c r="H2019" s="411">
        <f t="array" ref="H2019:R2029">+MMULT(H1930:R1940,H1904:R1914)</f>
        <v>0.5</v>
      </c>
      <c r="I2019" s="390">
        <v>0</v>
      </c>
      <c r="J2019" s="390">
        <v>0</v>
      </c>
      <c r="K2019" s="390">
        <v>0</v>
      </c>
      <c r="L2019" s="390">
        <v>0</v>
      </c>
      <c r="M2019" s="390">
        <v>0</v>
      </c>
      <c r="N2019" s="390">
        <v>0</v>
      </c>
      <c r="O2019" s="390">
        <v>0</v>
      </c>
      <c r="P2019" s="390">
        <v>0</v>
      </c>
      <c r="Q2019" s="390">
        <v>0</v>
      </c>
      <c r="R2019" s="391">
        <v>0</v>
      </c>
      <c r="S2019" s="346"/>
    </row>
    <row r="2020" spans="7:19" ht="15.75" x14ac:dyDescent="0.3">
      <c r="G2020" s="447" t="s">
        <v>247</v>
      </c>
      <c r="H2020" s="396">
        <v>0</v>
      </c>
      <c r="I2020" s="161">
        <v>0.5</v>
      </c>
      <c r="J2020" s="159">
        <v>0</v>
      </c>
      <c r="K2020" s="159">
        <v>0</v>
      </c>
      <c r="L2020" s="159">
        <v>0</v>
      </c>
      <c r="M2020" s="159">
        <v>0</v>
      </c>
      <c r="N2020" s="159">
        <v>0</v>
      </c>
      <c r="O2020" s="159">
        <v>0</v>
      </c>
      <c r="P2020" s="159">
        <v>0</v>
      </c>
      <c r="Q2020" s="159">
        <v>0</v>
      </c>
      <c r="R2020" s="383">
        <v>0</v>
      </c>
      <c r="S2020" s="346"/>
    </row>
    <row r="2021" spans="7:19" x14ac:dyDescent="0.25">
      <c r="G2021" s="347"/>
      <c r="H2021" s="396">
        <v>0</v>
      </c>
      <c r="I2021" s="159">
        <v>0</v>
      </c>
      <c r="J2021" s="161">
        <v>0.49999999999999994</v>
      </c>
      <c r="K2021" s="159">
        <v>0</v>
      </c>
      <c r="L2021" s="159">
        <v>0</v>
      </c>
      <c r="M2021" s="159">
        <v>0</v>
      </c>
      <c r="N2021" s="159">
        <v>0</v>
      </c>
      <c r="O2021" s="159">
        <v>0</v>
      </c>
      <c r="P2021" s="159">
        <v>0</v>
      </c>
      <c r="Q2021" s="159">
        <v>0</v>
      </c>
      <c r="R2021" s="383">
        <v>0</v>
      </c>
      <c r="S2021" s="346"/>
    </row>
    <row r="2022" spans="7:19" x14ac:dyDescent="0.25">
      <c r="G2022" s="347"/>
      <c r="H2022" s="396">
        <v>0</v>
      </c>
      <c r="I2022" s="159">
        <v>0</v>
      </c>
      <c r="J2022" s="159">
        <v>0</v>
      </c>
      <c r="K2022" s="161">
        <v>0.5</v>
      </c>
      <c r="L2022" s="159">
        <v>0</v>
      </c>
      <c r="M2022" s="159">
        <v>0</v>
      </c>
      <c r="N2022" s="159">
        <v>0</v>
      </c>
      <c r="O2022" s="159">
        <v>0</v>
      </c>
      <c r="P2022" s="159">
        <v>0</v>
      </c>
      <c r="Q2022" s="159">
        <v>0</v>
      </c>
      <c r="R2022" s="383">
        <v>0</v>
      </c>
      <c r="S2022" s="346"/>
    </row>
    <row r="2023" spans="7:19" x14ac:dyDescent="0.25">
      <c r="G2023" s="347"/>
      <c r="H2023" s="396">
        <v>0</v>
      </c>
      <c r="I2023" s="159">
        <v>0</v>
      </c>
      <c r="J2023" s="159">
        <v>0</v>
      </c>
      <c r="K2023" s="159">
        <v>0</v>
      </c>
      <c r="L2023" s="161">
        <v>0.5</v>
      </c>
      <c r="M2023" s="159">
        <v>0</v>
      </c>
      <c r="N2023" s="159">
        <v>0</v>
      </c>
      <c r="O2023" s="159">
        <v>0</v>
      </c>
      <c r="P2023" s="159">
        <v>0</v>
      </c>
      <c r="Q2023" s="159">
        <v>0</v>
      </c>
      <c r="R2023" s="383">
        <v>0</v>
      </c>
      <c r="S2023" s="346"/>
    </row>
    <row r="2024" spans="7:19" x14ac:dyDescent="0.25">
      <c r="G2024" s="350"/>
      <c r="H2024" s="396">
        <v>0</v>
      </c>
      <c r="I2024" s="159">
        <v>0</v>
      </c>
      <c r="J2024" s="159">
        <v>0</v>
      </c>
      <c r="K2024" s="159">
        <v>0</v>
      </c>
      <c r="L2024" s="159">
        <v>0</v>
      </c>
      <c r="M2024" s="161">
        <v>0.5</v>
      </c>
      <c r="N2024" s="159">
        <v>0</v>
      </c>
      <c r="O2024" s="159">
        <v>0</v>
      </c>
      <c r="P2024" s="159">
        <v>0</v>
      </c>
      <c r="Q2024" s="159">
        <v>0</v>
      </c>
      <c r="R2024" s="383">
        <v>0</v>
      </c>
      <c r="S2024" s="346"/>
    </row>
    <row r="2025" spans="7:19" x14ac:dyDescent="0.25">
      <c r="G2025" s="350"/>
      <c r="H2025" s="396">
        <v>0</v>
      </c>
      <c r="I2025" s="159">
        <v>0</v>
      </c>
      <c r="J2025" s="159">
        <v>0</v>
      </c>
      <c r="K2025" s="159">
        <v>0</v>
      </c>
      <c r="L2025" s="159">
        <v>0</v>
      </c>
      <c r="M2025" s="159">
        <v>0</v>
      </c>
      <c r="N2025" s="161">
        <v>0.49999999999999994</v>
      </c>
      <c r="O2025" s="159">
        <v>0</v>
      </c>
      <c r="P2025" s="159">
        <v>0</v>
      </c>
      <c r="Q2025" s="159">
        <v>0</v>
      </c>
      <c r="R2025" s="383">
        <v>0</v>
      </c>
      <c r="S2025" s="346"/>
    </row>
    <row r="2026" spans="7:19" x14ac:dyDescent="0.25">
      <c r="G2026" s="347"/>
      <c r="H2026" s="396">
        <v>0</v>
      </c>
      <c r="I2026" s="159">
        <v>0</v>
      </c>
      <c r="J2026" s="159">
        <v>0</v>
      </c>
      <c r="K2026" s="159">
        <v>0</v>
      </c>
      <c r="L2026" s="159">
        <v>0</v>
      </c>
      <c r="M2026" s="159">
        <v>0</v>
      </c>
      <c r="N2026" s="159">
        <v>0</v>
      </c>
      <c r="O2026" s="161">
        <v>0.5</v>
      </c>
      <c r="P2026" s="159">
        <v>0</v>
      </c>
      <c r="Q2026" s="159">
        <v>0</v>
      </c>
      <c r="R2026" s="383">
        <v>0</v>
      </c>
      <c r="S2026" s="346"/>
    </row>
    <row r="2027" spans="7:19" x14ac:dyDescent="0.25">
      <c r="G2027" s="347"/>
      <c r="H2027" s="396">
        <v>0</v>
      </c>
      <c r="I2027" s="159">
        <v>0</v>
      </c>
      <c r="J2027" s="159">
        <v>0</v>
      </c>
      <c r="K2027" s="159">
        <v>0</v>
      </c>
      <c r="L2027" s="159">
        <v>0</v>
      </c>
      <c r="M2027" s="159">
        <v>0</v>
      </c>
      <c r="N2027" s="159">
        <v>0</v>
      </c>
      <c r="O2027" s="159">
        <v>0</v>
      </c>
      <c r="P2027" s="161">
        <v>0.5</v>
      </c>
      <c r="Q2027" s="159">
        <v>0</v>
      </c>
      <c r="R2027" s="383">
        <v>0</v>
      </c>
      <c r="S2027" s="346"/>
    </row>
    <row r="2028" spans="7:19" x14ac:dyDescent="0.25">
      <c r="G2028" s="347"/>
      <c r="H2028" s="396">
        <v>0</v>
      </c>
      <c r="I2028" s="159">
        <v>0</v>
      </c>
      <c r="J2028" s="159">
        <v>0</v>
      </c>
      <c r="K2028" s="159">
        <v>0</v>
      </c>
      <c r="L2028" s="159">
        <v>0</v>
      </c>
      <c r="M2028" s="159">
        <v>0</v>
      </c>
      <c r="N2028" s="159">
        <v>0</v>
      </c>
      <c r="O2028" s="159">
        <v>0</v>
      </c>
      <c r="P2028" s="159">
        <v>0</v>
      </c>
      <c r="Q2028" s="161">
        <v>0.5</v>
      </c>
      <c r="R2028" s="383">
        <v>0</v>
      </c>
      <c r="S2028" s="346"/>
    </row>
    <row r="2029" spans="7:19" x14ac:dyDescent="0.25">
      <c r="G2029" s="347"/>
      <c r="H2029" s="397">
        <v>0</v>
      </c>
      <c r="I2029" s="398">
        <v>0</v>
      </c>
      <c r="J2029" s="398">
        <v>0</v>
      </c>
      <c r="K2029" s="398">
        <v>0</v>
      </c>
      <c r="L2029" s="398">
        <v>0</v>
      </c>
      <c r="M2029" s="398">
        <v>0</v>
      </c>
      <c r="N2029" s="398">
        <v>0</v>
      </c>
      <c r="O2029" s="398">
        <v>0</v>
      </c>
      <c r="P2029" s="398">
        <v>0</v>
      </c>
      <c r="Q2029" s="398">
        <v>0</v>
      </c>
      <c r="R2029" s="412">
        <v>0.5</v>
      </c>
      <c r="S2029" s="346"/>
    </row>
    <row r="2030" spans="7:19" x14ac:dyDescent="0.25">
      <c r="G2030" s="347"/>
      <c r="H2030" s="158"/>
      <c r="I2030" s="158"/>
      <c r="J2030" s="158"/>
      <c r="K2030" s="158"/>
      <c r="L2030" s="158"/>
      <c r="M2030" s="158"/>
      <c r="N2030" s="158"/>
      <c r="O2030" s="158"/>
      <c r="P2030" s="158"/>
      <c r="Q2030" s="158"/>
      <c r="R2030" s="158"/>
      <c r="S2030" s="346"/>
    </row>
    <row r="2031" spans="7:19" x14ac:dyDescent="0.25">
      <c r="G2031" s="347"/>
      <c r="H2031" s="158"/>
      <c r="I2031" s="158"/>
      <c r="J2031" s="158"/>
      <c r="K2031" s="158"/>
      <c r="L2031" s="158"/>
      <c r="M2031" s="158"/>
      <c r="N2031" s="158"/>
      <c r="O2031" s="158"/>
      <c r="P2031" s="158"/>
      <c r="Q2031" s="158"/>
      <c r="R2031" s="158"/>
      <c r="S2031" s="346"/>
    </row>
    <row r="2032" spans="7:19" x14ac:dyDescent="0.25">
      <c r="G2032" s="347"/>
      <c r="H2032" s="411">
        <f t="array" ref="H2032:R2042">H1891:R1901-H2019:R2029</f>
        <v>0.5</v>
      </c>
      <c r="I2032" s="390">
        <v>0</v>
      </c>
      <c r="J2032" s="390">
        <v>0</v>
      </c>
      <c r="K2032" s="390">
        <v>0</v>
      </c>
      <c r="L2032" s="390">
        <v>0</v>
      </c>
      <c r="M2032" s="390">
        <v>0</v>
      </c>
      <c r="N2032" s="390">
        <v>0</v>
      </c>
      <c r="O2032" s="390">
        <v>0</v>
      </c>
      <c r="P2032" s="390">
        <v>0</v>
      </c>
      <c r="Q2032" s="390">
        <v>0</v>
      </c>
      <c r="R2032" s="391">
        <v>0</v>
      </c>
      <c r="S2032" s="346"/>
    </row>
    <row r="2033" spans="7:19" ht="15.75" x14ac:dyDescent="0.3">
      <c r="G2033" s="447" t="s">
        <v>248</v>
      </c>
      <c r="H2033" s="396">
        <v>0</v>
      </c>
      <c r="I2033" s="161">
        <v>0.5</v>
      </c>
      <c r="J2033" s="159">
        <v>0</v>
      </c>
      <c r="K2033" s="159">
        <v>0</v>
      </c>
      <c r="L2033" s="159">
        <v>0</v>
      </c>
      <c r="M2033" s="159">
        <v>0</v>
      </c>
      <c r="N2033" s="159">
        <v>0</v>
      </c>
      <c r="O2033" s="159">
        <v>0</v>
      </c>
      <c r="P2033" s="159">
        <v>0</v>
      </c>
      <c r="Q2033" s="159">
        <v>0</v>
      </c>
      <c r="R2033" s="383">
        <v>0</v>
      </c>
      <c r="S2033" s="346"/>
    </row>
    <row r="2034" spans="7:19" x14ac:dyDescent="0.25">
      <c r="G2034" s="347"/>
      <c r="H2034" s="396">
        <v>0</v>
      </c>
      <c r="I2034" s="159">
        <v>0</v>
      </c>
      <c r="J2034" s="161">
        <v>0.5</v>
      </c>
      <c r="K2034" s="159">
        <v>0</v>
      </c>
      <c r="L2034" s="159">
        <v>0</v>
      </c>
      <c r="M2034" s="159">
        <v>0</v>
      </c>
      <c r="N2034" s="159">
        <v>0</v>
      </c>
      <c r="O2034" s="159">
        <v>0</v>
      </c>
      <c r="P2034" s="159">
        <v>0</v>
      </c>
      <c r="Q2034" s="159">
        <v>0</v>
      </c>
      <c r="R2034" s="383">
        <v>0</v>
      </c>
      <c r="S2034" s="346"/>
    </row>
    <row r="2035" spans="7:19" x14ac:dyDescent="0.25">
      <c r="G2035" s="347"/>
      <c r="H2035" s="396">
        <v>0</v>
      </c>
      <c r="I2035" s="159">
        <v>0</v>
      </c>
      <c r="J2035" s="159">
        <v>0</v>
      </c>
      <c r="K2035" s="161">
        <v>0.5</v>
      </c>
      <c r="L2035" s="159">
        <v>0</v>
      </c>
      <c r="M2035" s="159">
        <v>0</v>
      </c>
      <c r="N2035" s="159">
        <v>0</v>
      </c>
      <c r="O2035" s="159">
        <v>0</v>
      </c>
      <c r="P2035" s="159">
        <v>0</v>
      </c>
      <c r="Q2035" s="159">
        <v>0</v>
      </c>
      <c r="R2035" s="383">
        <v>0</v>
      </c>
      <c r="S2035" s="346"/>
    </row>
    <row r="2036" spans="7:19" x14ac:dyDescent="0.25">
      <c r="G2036" s="347"/>
      <c r="H2036" s="396">
        <v>0</v>
      </c>
      <c r="I2036" s="159">
        <v>0</v>
      </c>
      <c r="J2036" s="159">
        <v>0</v>
      </c>
      <c r="K2036" s="159">
        <v>0</v>
      </c>
      <c r="L2036" s="161">
        <v>0.5</v>
      </c>
      <c r="M2036" s="159">
        <v>0</v>
      </c>
      <c r="N2036" s="159">
        <v>0</v>
      </c>
      <c r="O2036" s="159">
        <v>0</v>
      </c>
      <c r="P2036" s="159">
        <v>0</v>
      </c>
      <c r="Q2036" s="159">
        <v>0</v>
      </c>
      <c r="R2036" s="383">
        <v>0</v>
      </c>
      <c r="S2036" s="346"/>
    </row>
    <row r="2037" spans="7:19" x14ac:dyDescent="0.25">
      <c r="G2037" s="347"/>
      <c r="H2037" s="396">
        <v>0</v>
      </c>
      <c r="I2037" s="159">
        <v>0</v>
      </c>
      <c r="J2037" s="159">
        <v>0</v>
      </c>
      <c r="K2037" s="159">
        <v>0</v>
      </c>
      <c r="L2037" s="159">
        <v>0</v>
      </c>
      <c r="M2037" s="161">
        <v>0.5</v>
      </c>
      <c r="N2037" s="159">
        <v>0</v>
      </c>
      <c r="O2037" s="159">
        <v>0</v>
      </c>
      <c r="P2037" s="159">
        <v>0</v>
      </c>
      <c r="Q2037" s="159">
        <v>0</v>
      </c>
      <c r="R2037" s="383">
        <v>0</v>
      </c>
      <c r="S2037" s="346"/>
    </row>
    <row r="2038" spans="7:19" x14ac:dyDescent="0.25">
      <c r="G2038" s="347"/>
      <c r="H2038" s="396">
        <v>0</v>
      </c>
      <c r="I2038" s="159">
        <v>0</v>
      </c>
      <c r="J2038" s="159">
        <v>0</v>
      </c>
      <c r="K2038" s="159">
        <v>0</v>
      </c>
      <c r="L2038" s="159">
        <v>0</v>
      </c>
      <c r="M2038" s="159">
        <v>0</v>
      </c>
      <c r="N2038" s="161">
        <v>0.5</v>
      </c>
      <c r="O2038" s="159">
        <v>0</v>
      </c>
      <c r="P2038" s="159">
        <v>0</v>
      </c>
      <c r="Q2038" s="159">
        <v>0</v>
      </c>
      <c r="R2038" s="383">
        <v>0</v>
      </c>
      <c r="S2038" s="346"/>
    </row>
    <row r="2039" spans="7:19" x14ac:dyDescent="0.25">
      <c r="G2039" s="347"/>
      <c r="H2039" s="396">
        <v>0</v>
      </c>
      <c r="I2039" s="159">
        <v>0</v>
      </c>
      <c r="J2039" s="159">
        <v>0</v>
      </c>
      <c r="K2039" s="159">
        <v>0</v>
      </c>
      <c r="L2039" s="159">
        <v>0</v>
      </c>
      <c r="M2039" s="159">
        <v>0</v>
      </c>
      <c r="N2039" s="159">
        <v>0</v>
      </c>
      <c r="O2039" s="161">
        <v>0.5</v>
      </c>
      <c r="P2039" s="159">
        <v>0</v>
      </c>
      <c r="Q2039" s="159">
        <v>0</v>
      </c>
      <c r="R2039" s="383">
        <v>0</v>
      </c>
      <c r="S2039" s="346"/>
    </row>
    <row r="2040" spans="7:19" x14ac:dyDescent="0.25">
      <c r="G2040" s="347"/>
      <c r="H2040" s="396">
        <v>0</v>
      </c>
      <c r="I2040" s="159">
        <v>0</v>
      </c>
      <c r="J2040" s="159">
        <v>0</v>
      </c>
      <c r="K2040" s="159">
        <v>0</v>
      </c>
      <c r="L2040" s="159">
        <v>0</v>
      </c>
      <c r="M2040" s="159">
        <v>0</v>
      </c>
      <c r="N2040" s="159">
        <v>0</v>
      </c>
      <c r="O2040" s="159">
        <v>0</v>
      </c>
      <c r="P2040" s="161">
        <v>0.5</v>
      </c>
      <c r="Q2040" s="159">
        <v>0</v>
      </c>
      <c r="R2040" s="383">
        <v>0</v>
      </c>
      <c r="S2040" s="346"/>
    </row>
    <row r="2041" spans="7:19" x14ac:dyDescent="0.25">
      <c r="G2041" s="347"/>
      <c r="H2041" s="396">
        <v>0</v>
      </c>
      <c r="I2041" s="159">
        <v>0</v>
      </c>
      <c r="J2041" s="159">
        <v>0</v>
      </c>
      <c r="K2041" s="159">
        <v>0</v>
      </c>
      <c r="L2041" s="159">
        <v>0</v>
      </c>
      <c r="M2041" s="159">
        <v>0</v>
      </c>
      <c r="N2041" s="159">
        <v>0</v>
      </c>
      <c r="O2041" s="159">
        <v>0</v>
      </c>
      <c r="P2041" s="159">
        <v>0</v>
      </c>
      <c r="Q2041" s="161">
        <v>0.5</v>
      </c>
      <c r="R2041" s="383">
        <v>0</v>
      </c>
      <c r="S2041" s="346"/>
    </row>
    <row r="2042" spans="7:19" x14ac:dyDescent="0.25">
      <c r="G2042" s="347"/>
      <c r="H2042" s="397">
        <v>0</v>
      </c>
      <c r="I2042" s="398">
        <v>0</v>
      </c>
      <c r="J2042" s="398">
        <v>0</v>
      </c>
      <c r="K2042" s="398">
        <v>0</v>
      </c>
      <c r="L2042" s="398">
        <v>0</v>
      </c>
      <c r="M2042" s="398">
        <v>0</v>
      </c>
      <c r="N2042" s="398">
        <v>0</v>
      </c>
      <c r="O2042" s="398">
        <v>0</v>
      </c>
      <c r="P2042" s="398">
        <v>0</v>
      </c>
      <c r="Q2042" s="398">
        <v>0</v>
      </c>
      <c r="R2042" s="412">
        <v>0.5</v>
      </c>
      <c r="S2042" s="346"/>
    </row>
    <row r="2043" spans="7:19" x14ac:dyDescent="0.25">
      <c r="G2043" s="347"/>
      <c r="H2043" s="158"/>
      <c r="I2043" s="158"/>
      <c r="J2043" s="158"/>
      <c r="K2043" s="158"/>
      <c r="L2043" s="158"/>
      <c r="M2043" s="158"/>
      <c r="N2043" s="158"/>
      <c r="O2043" s="158"/>
      <c r="P2043" s="158"/>
      <c r="Q2043" s="158"/>
      <c r="R2043" s="158"/>
      <c r="S2043" s="346"/>
    </row>
    <row r="2044" spans="7:19" x14ac:dyDescent="0.25">
      <c r="G2044" s="347"/>
      <c r="H2044" s="158"/>
      <c r="I2044" s="158"/>
      <c r="J2044" s="158"/>
      <c r="K2044" s="158"/>
      <c r="L2044" s="158"/>
      <c r="M2044" s="158"/>
      <c r="N2044" s="158"/>
      <c r="O2044" s="158"/>
      <c r="P2044" s="158"/>
      <c r="Q2044" s="158"/>
      <c r="R2044" s="158"/>
      <c r="S2044" s="346"/>
    </row>
    <row r="2045" spans="7:19" x14ac:dyDescent="0.25">
      <c r="G2045" s="347"/>
      <c r="H2045" s="404">
        <f t="array" ref="H2045:H2055">+MMULT(H2032:R2042,N1865:N1875)</f>
        <v>5.0562656743053762E-3</v>
      </c>
      <c r="I2045" s="158"/>
      <c r="J2045" s="158"/>
      <c r="K2045" s="404">
        <f t="array" ref="K2045:K2055">+MMULT(H1865:H1875,Q1866)</f>
        <v>-339.29610096713299</v>
      </c>
      <c r="L2045" s="158"/>
      <c r="M2045" s="158"/>
      <c r="N2045" s="419">
        <f t="array" ref="N2045:N2055">+MMULT(H1841:O1851,K2009:K2016)</f>
        <v>336.43773458298557</v>
      </c>
      <c r="O2045" s="158"/>
      <c r="P2045" s="158"/>
      <c r="Q2045" s="158"/>
      <c r="R2045" s="158"/>
      <c r="S2045" s="346"/>
    </row>
    <row r="2046" spans="7:19" ht="15.75" x14ac:dyDescent="0.3">
      <c r="G2046" s="447" t="s">
        <v>249</v>
      </c>
      <c r="H2046" s="405">
        <v>3.569813728971017E-3</v>
      </c>
      <c r="I2046" s="158"/>
      <c r="J2046" s="449" t="s">
        <v>239</v>
      </c>
      <c r="K2046" s="405">
        <v>0</v>
      </c>
      <c r="L2046" s="158"/>
      <c r="M2046" s="449" t="s">
        <v>250</v>
      </c>
      <c r="N2046" s="420">
        <v>-1.1829708620754786</v>
      </c>
      <c r="O2046" s="158"/>
      <c r="P2046" s="158"/>
      <c r="Q2046" s="158"/>
      <c r="R2046" s="158"/>
      <c r="S2046" s="346"/>
    </row>
    <row r="2047" spans="7:19" x14ac:dyDescent="0.25">
      <c r="G2047" s="347"/>
      <c r="H2047" s="405">
        <v>1.4639223148576624E-3</v>
      </c>
      <c r="I2047" s="158"/>
      <c r="J2047" s="158"/>
      <c r="K2047" s="405">
        <v>0</v>
      </c>
      <c r="L2047" s="158"/>
      <c r="M2047" s="158"/>
      <c r="N2047" s="420">
        <v>-0.23877777317954951</v>
      </c>
      <c r="O2047" s="158"/>
      <c r="P2047" s="158"/>
      <c r="Q2047" s="158"/>
      <c r="R2047" s="158"/>
      <c r="S2047" s="346"/>
    </row>
    <row r="2048" spans="7:19" x14ac:dyDescent="0.25">
      <c r="G2048" s="347"/>
      <c r="H2048" s="405">
        <v>5.1302002894134443E-4</v>
      </c>
      <c r="I2048" s="158"/>
      <c r="J2048" s="158"/>
      <c r="K2048" s="405">
        <v>0</v>
      </c>
      <c r="L2048" s="158"/>
      <c r="M2048" s="158"/>
      <c r="N2048" s="420">
        <v>-0.39376349724238935</v>
      </c>
      <c r="O2048" s="158"/>
      <c r="P2048" s="158"/>
      <c r="Q2048" s="158"/>
      <c r="R2048" s="158"/>
      <c r="S2048" s="346"/>
    </row>
    <row r="2049" spans="7:19" x14ac:dyDescent="0.25">
      <c r="G2049" s="347"/>
      <c r="H2049" s="405">
        <v>4.6147900511493527E-4</v>
      </c>
      <c r="I2049" s="158"/>
      <c r="J2049" s="158"/>
      <c r="K2049" s="405">
        <v>0</v>
      </c>
      <c r="L2049" s="158"/>
      <c r="M2049" s="158"/>
      <c r="N2049" s="420">
        <v>0.61485347394750534</v>
      </c>
      <c r="O2049" s="158"/>
      <c r="P2049" s="158"/>
      <c r="Q2049" s="158"/>
      <c r="R2049" s="158"/>
      <c r="S2049" s="346"/>
    </row>
    <row r="2050" spans="7:19" x14ac:dyDescent="0.25">
      <c r="G2050" s="347"/>
      <c r="H2050" s="405">
        <v>2.872053839364329E-4</v>
      </c>
      <c r="I2050" s="158"/>
      <c r="J2050" s="158"/>
      <c r="K2050" s="405">
        <v>0</v>
      </c>
      <c r="L2050" s="158"/>
      <c r="M2050" s="158"/>
      <c r="N2050" s="420">
        <v>-0.24256525048372168</v>
      </c>
      <c r="O2050" s="158"/>
      <c r="P2050" s="158"/>
      <c r="Q2050" s="158"/>
      <c r="R2050" s="158"/>
      <c r="S2050" s="346"/>
    </row>
    <row r="2051" spans="7:19" x14ac:dyDescent="0.25">
      <c r="G2051" s="347"/>
      <c r="H2051" s="405">
        <v>1.0543920362961448E-4</v>
      </c>
      <c r="I2051" s="158"/>
      <c r="J2051" s="158"/>
      <c r="K2051" s="405">
        <v>0</v>
      </c>
      <c r="L2051" s="158"/>
      <c r="M2051" s="158"/>
      <c r="N2051" s="420">
        <v>5.2556164219936363E-2</v>
      </c>
      <c r="O2051" s="158"/>
      <c r="P2051" s="158"/>
      <c r="Q2051" s="158"/>
      <c r="R2051" s="158"/>
      <c r="S2051" s="346"/>
    </row>
    <row r="2052" spans="7:19" x14ac:dyDescent="0.25">
      <c r="G2052" s="347"/>
      <c r="H2052" s="405">
        <v>4.869072768983961E-4</v>
      </c>
      <c r="I2052" s="158"/>
      <c r="J2052" s="158"/>
      <c r="K2052" s="405">
        <v>0</v>
      </c>
      <c r="L2052" s="158"/>
      <c r="M2052" s="158"/>
      <c r="N2052" s="420">
        <v>0.76641014303783095</v>
      </c>
      <c r="O2052" s="158"/>
      <c r="P2052" s="158"/>
      <c r="Q2052" s="158"/>
      <c r="R2052" s="158"/>
      <c r="S2052" s="346"/>
    </row>
    <row r="2053" spans="7:19" x14ac:dyDescent="0.25">
      <c r="G2053" s="347"/>
      <c r="H2053" s="405">
        <v>2.4216288421440729E-4</v>
      </c>
      <c r="I2053" s="158"/>
      <c r="J2053" s="158"/>
      <c r="K2053" s="405">
        <v>0</v>
      </c>
      <c r="L2053" s="158"/>
      <c r="M2053" s="158"/>
      <c r="N2053" s="420">
        <v>-1.7687796474433526E-2</v>
      </c>
      <c r="O2053" s="158"/>
      <c r="P2053" s="158"/>
      <c r="Q2053" s="158"/>
      <c r="R2053" s="158"/>
      <c r="S2053" s="346"/>
    </row>
    <row r="2054" spans="7:19" x14ac:dyDescent="0.25">
      <c r="G2054" s="347"/>
      <c r="H2054" s="405">
        <v>2.7643328086202788E-3</v>
      </c>
      <c r="I2054" s="158"/>
      <c r="J2054" s="158"/>
      <c r="K2054" s="405">
        <v>0</v>
      </c>
      <c r="L2054" s="158"/>
      <c r="M2054" s="158"/>
      <c r="N2054" s="420">
        <v>-0.57640105677404563</v>
      </c>
      <c r="O2054" s="158"/>
      <c r="P2054" s="158"/>
      <c r="Q2054" s="158"/>
      <c r="R2054" s="158"/>
      <c r="S2054" s="346"/>
    </row>
    <row r="2055" spans="7:19" x14ac:dyDescent="0.25">
      <c r="G2055" s="347"/>
      <c r="H2055" s="24">
        <v>5.1045044885281773E-3</v>
      </c>
      <c r="I2055" s="158"/>
      <c r="J2055" s="158"/>
      <c r="K2055" s="24">
        <v>-339.29610096713299</v>
      </c>
      <c r="L2055" s="158"/>
      <c r="M2055" s="158"/>
      <c r="N2055" s="75">
        <v>335.8134769812097</v>
      </c>
      <c r="O2055" s="158"/>
      <c r="P2055" s="158"/>
      <c r="Q2055" s="158"/>
      <c r="R2055" s="158"/>
      <c r="S2055" s="346"/>
    </row>
    <row r="2056" spans="7:19" x14ac:dyDescent="0.25">
      <c r="G2056" s="347"/>
      <c r="H2056" s="158"/>
      <c r="I2056" s="158"/>
      <c r="J2056" s="158"/>
      <c r="K2056" s="158"/>
      <c r="L2056" s="158"/>
      <c r="M2056" s="158"/>
      <c r="N2056" s="158"/>
      <c r="O2056" s="158"/>
      <c r="P2056" s="158"/>
      <c r="Q2056" s="158"/>
      <c r="R2056" s="158"/>
      <c r="S2056" s="346"/>
    </row>
    <row r="2057" spans="7:19" x14ac:dyDescent="0.25">
      <c r="G2057" s="347"/>
      <c r="H2057" s="158"/>
      <c r="I2057" s="158"/>
      <c r="J2057" s="158"/>
      <c r="K2057" s="158"/>
      <c r="L2057" s="158"/>
      <c r="M2057" s="158"/>
      <c r="N2057" s="158"/>
      <c r="O2057" s="158"/>
      <c r="P2057" s="158"/>
      <c r="Q2057" s="158"/>
      <c r="R2057" s="158"/>
      <c r="S2057" s="346"/>
    </row>
    <row r="2058" spans="7:19" x14ac:dyDescent="0.25">
      <c r="G2058" s="347"/>
      <c r="H2058" s="419">
        <f t="array" ref="H2058:H2068">N2045:N2055+K2045:K2055</f>
        <v>-2.8583663841474163</v>
      </c>
      <c r="I2058" s="158"/>
      <c r="J2058" s="158"/>
      <c r="K2058" s="158"/>
      <c r="L2058" s="158"/>
      <c r="M2058" s="158"/>
      <c r="N2058" s="158"/>
      <c r="O2058" s="158"/>
      <c r="P2058" s="158"/>
      <c r="Q2058" s="158"/>
      <c r="R2058" s="158"/>
      <c r="S2058" s="346"/>
    </row>
    <row r="2059" spans="7:19" ht="15.75" x14ac:dyDescent="0.3">
      <c r="G2059" s="447" t="s">
        <v>251</v>
      </c>
      <c r="H2059" s="420">
        <v>-1.1829708620754786</v>
      </c>
      <c r="I2059" s="158"/>
      <c r="J2059" s="158"/>
      <c r="K2059" s="158"/>
      <c r="L2059" s="158"/>
      <c r="M2059" s="158"/>
      <c r="N2059" s="158"/>
      <c r="O2059" s="158"/>
      <c r="P2059" s="158"/>
      <c r="Q2059" s="158"/>
      <c r="R2059" s="158"/>
      <c r="S2059" s="346"/>
    </row>
    <row r="2060" spans="7:19" x14ac:dyDescent="0.25">
      <c r="G2060" s="347"/>
      <c r="H2060" s="420">
        <v>-0.23877777317954951</v>
      </c>
      <c r="I2060" s="158"/>
      <c r="J2060" s="158"/>
      <c r="K2060" s="158"/>
      <c r="L2060" s="158"/>
      <c r="M2060" s="158"/>
      <c r="N2060" s="158"/>
      <c r="O2060" s="158"/>
      <c r="P2060" s="158"/>
      <c r="Q2060" s="158"/>
      <c r="R2060" s="158"/>
      <c r="S2060" s="346"/>
    </row>
    <row r="2061" spans="7:19" x14ac:dyDescent="0.25">
      <c r="G2061" s="347"/>
      <c r="H2061" s="420">
        <v>-0.39376349724238935</v>
      </c>
      <c r="I2061" s="158"/>
      <c r="J2061" s="158"/>
      <c r="K2061" s="158"/>
      <c r="L2061" s="158"/>
      <c r="M2061" s="158"/>
      <c r="N2061" s="158"/>
      <c r="O2061" s="158"/>
      <c r="P2061" s="158"/>
      <c r="Q2061" s="158"/>
      <c r="R2061" s="158"/>
      <c r="S2061" s="346"/>
    </row>
    <row r="2062" spans="7:19" x14ac:dyDescent="0.25">
      <c r="G2062" s="347"/>
      <c r="H2062" s="420">
        <v>0.61485347394750534</v>
      </c>
      <c r="I2062" s="158"/>
      <c r="J2062" s="158"/>
      <c r="K2062" s="158"/>
      <c r="L2062" s="158"/>
      <c r="M2062" s="158"/>
      <c r="N2062" s="158"/>
      <c r="O2062" s="158"/>
      <c r="P2062" s="158"/>
      <c r="Q2062" s="158"/>
      <c r="R2062" s="158"/>
      <c r="S2062" s="346"/>
    </row>
    <row r="2063" spans="7:19" x14ac:dyDescent="0.25">
      <c r="G2063" s="347"/>
      <c r="H2063" s="420">
        <v>-0.24256525048372168</v>
      </c>
      <c r="I2063" s="158"/>
      <c r="J2063" s="158"/>
      <c r="K2063" s="158"/>
      <c r="L2063" s="158"/>
      <c r="M2063" s="158"/>
      <c r="N2063" s="158"/>
      <c r="O2063" s="158"/>
      <c r="P2063" s="158"/>
      <c r="Q2063" s="158"/>
      <c r="R2063" s="158"/>
      <c r="S2063" s="346"/>
    </row>
    <row r="2064" spans="7:19" x14ac:dyDescent="0.25">
      <c r="G2064" s="347"/>
      <c r="H2064" s="420">
        <v>5.2556164219936363E-2</v>
      </c>
      <c r="I2064" s="158"/>
      <c r="J2064" s="158"/>
      <c r="K2064" s="158"/>
      <c r="L2064" s="158"/>
      <c r="M2064" s="158"/>
      <c r="N2064" s="158"/>
      <c r="O2064" s="158"/>
      <c r="P2064" s="158"/>
      <c r="Q2064" s="158"/>
      <c r="R2064" s="158"/>
      <c r="S2064" s="346"/>
    </row>
    <row r="2065" spans="7:19" x14ac:dyDescent="0.25">
      <c r="G2065" s="347"/>
      <c r="H2065" s="420">
        <v>0.76641014303783095</v>
      </c>
      <c r="I2065" s="158"/>
      <c r="J2065" s="158"/>
      <c r="K2065" s="158"/>
      <c r="L2065" s="158"/>
      <c r="M2065" s="158"/>
      <c r="N2065" s="158"/>
      <c r="O2065" s="158"/>
      <c r="P2065" s="158"/>
      <c r="Q2065" s="158"/>
      <c r="R2065" s="158"/>
      <c r="S2065" s="346"/>
    </row>
    <row r="2066" spans="7:19" x14ac:dyDescent="0.25">
      <c r="G2066" s="347"/>
      <c r="H2066" s="420">
        <v>-1.7687796474433526E-2</v>
      </c>
      <c r="I2066" s="158"/>
      <c r="J2066" s="158"/>
      <c r="K2066" s="158"/>
      <c r="L2066" s="158"/>
      <c r="M2066" s="158"/>
      <c r="N2066" s="158"/>
      <c r="O2066" s="158"/>
      <c r="P2066" s="158"/>
      <c r="Q2066" s="158"/>
      <c r="R2066" s="158"/>
      <c r="S2066" s="346"/>
    </row>
    <row r="2067" spans="7:19" x14ac:dyDescent="0.25">
      <c r="G2067" s="347"/>
      <c r="H2067" s="420">
        <v>-0.57640105677404563</v>
      </c>
      <c r="I2067" s="158"/>
      <c r="J2067" s="158"/>
      <c r="K2067" s="158"/>
      <c r="L2067" s="158"/>
      <c r="M2067" s="158"/>
      <c r="N2067" s="158"/>
      <c r="O2067" s="158"/>
      <c r="P2067" s="158"/>
      <c r="Q2067" s="158"/>
      <c r="R2067" s="158"/>
      <c r="S2067" s="346"/>
    </row>
    <row r="2068" spans="7:19" x14ac:dyDescent="0.25">
      <c r="G2068" s="347"/>
      <c r="H2068" s="75">
        <v>-3.4826239859232828</v>
      </c>
      <c r="I2068" s="158"/>
      <c r="J2068" s="158"/>
      <c r="K2068" s="158"/>
      <c r="L2068" s="158"/>
      <c r="M2068" s="158"/>
      <c r="N2068" s="158"/>
      <c r="O2068" s="158"/>
      <c r="P2068" s="158"/>
      <c r="Q2068" s="158"/>
      <c r="R2068" s="158"/>
      <c r="S2068" s="346"/>
    </row>
    <row r="2069" spans="7:19" x14ac:dyDescent="0.25">
      <c r="G2069" s="347"/>
      <c r="H2069" s="158"/>
      <c r="I2069" s="158"/>
      <c r="J2069" s="158"/>
      <c r="K2069" s="158"/>
      <c r="L2069" s="158"/>
      <c r="M2069" s="158"/>
      <c r="N2069" s="158"/>
      <c r="O2069" s="158"/>
      <c r="P2069" s="158"/>
      <c r="Q2069" s="158"/>
      <c r="R2069" s="158"/>
      <c r="S2069" s="346"/>
    </row>
    <row r="2070" spans="7:19" ht="15.75" thickBot="1" x14ac:dyDescent="0.3">
      <c r="G2070" s="347"/>
      <c r="H2070" s="158"/>
      <c r="I2070" s="158"/>
      <c r="J2070" s="158"/>
      <c r="K2070" s="158"/>
      <c r="L2070" s="158"/>
      <c r="M2070" s="158"/>
      <c r="N2070" s="158"/>
      <c r="O2070" s="158"/>
      <c r="P2070" s="158"/>
      <c r="Q2070" s="158"/>
      <c r="R2070" s="158"/>
      <c r="S2070" s="346"/>
    </row>
    <row r="2071" spans="7:19" x14ac:dyDescent="0.25">
      <c r="G2071" s="347"/>
      <c r="H2071" s="419">
        <f t="array" ref="H2071:H2081">+MMULT(H1930:R1940,H2058:H2068)</f>
        <v>-5.0559663953554405E-3</v>
      </c>
      <c r="I2071" s="158"/>
      <c r="J2071" s="158"/>
      <c r="K2071" s="504">
        <f t="array" ref="K2071:K2081">H2045:H2055-H2071:H2081</f>
        <v>1.0112232069660818E-2</v>
      </c>
      <c r="L2071" s="158"/>
      <c r="M2071" s="158"/>
      <c r="N2071" s="158"/>
      <c r="O2071" s="158"/>
      <c r="P2071" s="158"/>
      <c r="Q2071" s="158"/>
      <c r="R2071" s="158"/>
      <c r="S2071" s="346"/>
    </row>
    <row r="2072" spans="7:19" x14ac:dyDescent="0.25">
      <c r="G2072" s="347"/>
      <c r="H2072" s="420">
        <v>-3.5695144500213446E-3</v>
      </c>
      <c r="I2072" s="158"/>
      <c r="J2072" s="158"/>
      <c r="K2072" s="505">
        <v>7.1393281789923612E-3</v>
      </c>
      <c r="L2072" s="158"/>
      <c r="M2072" s="158"/>
      <c r="N2072" s="158"/>
      <c r="O2072" s="158"/>
      <c r="P2072" s="158"/>
      <c r="Q2072" s="158"/>
      <c r="R2072" s="158"/>
      <c r="S2072" s="346"/>
    </row>
    <row r="2073" spans="7:19" x14ac:dyDescent="0.25">
      <c r="G2073" s="347"/>
      <c r="H2073" s="420">
        <v>-1.4615555367943546E-3</v>
      </c>
      <c r="I2073" s="158"/>
      <c r="J2073" s="158"/>
      <c r="K2073" s="505">
        <v>2.9254778516520172E-3</v>
      </c>
      <c r="L2073" s="158"/>
      <c r="M2073" s="158"/>
      <c r="N2073" s="158"/>
      <c r="O2073" s="158"/>
      <c r="P2073" s="158"/>
      <c r="Q2073" s="158"/>
      <c r="R2073" s="158"/>
      <c r="S2073" s="346"/>
    </row>
    <row r="2074" spans="7:19" x14ac:dyDescent="0.25">
      <c r="G2074" s="347"/>
      <c r="H2074" s="420">
        <v>-5.1065325087720954E-4</v>
      </c>
      <c r="I2074" s="158"/>
      <c r="J2074" s="158"/>
      <c r="K2074" s="505">
        <v>1.0236732798185539E-3</v>
      </c>
      <c r="L2074" s="158"/>
      <c r="M2074" s="158"/>
      <c r="N2074" s="158"/>
      <c r="O2074" s="158"/>
      <c r="P2074" s="158"/>
      <c r="Q2074" s="158"/>
      <c r="R2074" s="158"/>
      <c r="S2074" s="346"/>
    </row>
    <row r="2075" spans="7:19" x14ac:dyDescent="0.25">
      <c r="G2075" s="347"/>
      <c r="H2075" s="420">
        <v>1.3868037934093825E-3</v>
      </c>
      <c r="I2075" s="158"/>
      <c r="J2075" s="158"/>
      <c r="K2075" s="505">
        <v>-9.2532478829444723E-4</v>
      </c>
      <c r="L2075" s="158"/>
      <c r="M2075" s="158"/>
      <c r="N2075" s="158"/>
      <c r="O2075" s="158"/>
      <c r="P2075" s="158"/>
      <c r="Q2075" s="158"/>
      <c r="R2075" s="158"/>
      <c r="S2075" s="346"/>
    </row>
    <row r="2076" spans="7:19" x14ac:dyDescent="0.25">
      <c r="G2076" s="347"/>
      <c r="H2076" s="420">
        <v>-2.8544493983214059E-4</v>
      </c>
      <c r="I2076" s="158"/>
      <c r="J2076" s="158"/>
      <c r="K2076" s="505">
        <v>5.7265032376857344E-4</v>
      </c>
      <c r="L2076" s="158"/>
      <c r="M2076" s="158"/>
      <c r="N2076" s="158"/>
      <c r="O2076" s="158"/>
      <c r="P2076" s="158"/>
      <c r="Q2076" s="158"/>
      <c r="R2076" s="158"/>
      <c r="S2076" s="346"/>
    </row>
    <row r="2077" spans="7:19" x14ac:dyDescent="0.25">
      <c r="G2077" s="347"/>
      <c r="H2077" s="420">
        <v>3.180780549933938E-4</v>
      </c>
      <c r="I2077" s="158"/>
      <c r="J2077" s="158"/>
      <c r="K2077" s="505">
        <v>-2.1263885136377933E-4</v>
      </c>
      <c r="L2077" s="158"/>
      <c r="M2077" s="158"/>
      <c r="N2077" s="158"/>
      <c r="O2077" s="158"/>
      <c r="P2077" s="158"/>
      <c r="Q2077" s="158"/>
      <c r="R2077" s="158"/>
      <c r="S2077" s="346"/>
    </row>
    <row r="2078" spans="7:19" x14ac:dyDescent="0.25">
      <c r="G2078" s="347"/>
      <c r="H2078" s="420">
        <v>1.4624822747996836E-3</v>
      </c>
      <c r="I2078" s="158"/>
      <c r="J2078" s="158"/>
      <c r="K2078" s="505">
        <v>-9.7557499790128753E-4</v>
      </c>
      <c r="L2078" s="158"/>
      <c r="M2078" s="158"/>
      <c r="N2078" s="158"/>
      <c r="O2078" s="158"/>
      <c r="P2078" s="158"/>
      <c r="Q2078" s="158"/>
      <c r="R2078" s="158"/>
      <c r="S2078" s="346"/>
    </row>
    <row r="2079" spans="7:19" x14ac:dyDescent="0.25">
      <c r="G2079" s="347"/>
      <c r="H2079" s="420">
        <v>-2.4423038332859782E-4</v>
      </c>
      <c r="I2079" s="158"/>
      <c r="J2079" s="158"/>
      <c r="K2079" s="505">
        <v>4.8639326754300511E-4</v>
      </c>
      <c r="L2079" s="158"/>
      <c r="M2079" s="158"/>
      <c r="N2079" s="158"/>
      <c r="O2079" s="158"/>
      <c r="P2079" s="158"/>
      <c r="Q2079" s="158"/>
      <c r="R2079" s="158"/>
      <c r="S2079" s="346"/>
    </row>
    <row r="2080" spans="7:19" x14ac:dyDescent="0.25">
      <c r="G2080" s="347"/>
      <c r="H2080" s="420">
        <v>-2.7628716434675185E-3</v>
      </c>
      <c r="I2080" s="158"/>
      <c r="J2080" s="158"/>
      <c r="K2080" s="505">
        <v>5.5272044520877969E-3</v>
      </c>
      <c r="L2080" s="158"/>
      <c r="M2080" s="158"/>
      <c r="N2080" s="158"/>
      <c r="O2080" s="158"/>
      <c r="P2080" s="158"/>
      <c r="Q2080" s="158"/>
      <c r="R2080" s="158"/>
      <c r="S2080" s="346"/>
    </row>
    <row r="2081" spans="7:19" ht="15.75" thickBot="1" x14ac:dyDescent="0.3">
      <c r="G2081" s="355"/>
      <c r="H2081" s="451">
        <v>-5.1048037674800741E-3</v>
      </c>
      <c r="I2081" s="356"/>
      <c r="J2081" s="356"/>
      <c r="K2081" s="506">
        <v>1.0209308256008251E-2</v>
      </c>
      <c r="L2081" s="356"/>
      <c r="M2081" s="356"/>
      <c r="N2081" s="356"/>
      <c r="O2081" s="356"/>
      <c r="P2081" s="356"/>
      <c r="Q2081" s="356"/>
      <c r="R2081" s="356"/>
      <c r="S2081" s="454"/>
    </row>
    <row r="2082" spans="7:19" ht="15.75" thickTop="1" x14ac:dyDescent="0.25"/>
    <row r="2083" spans="7:19" ht="15.75" thickBot="1" x14ac:dyDescent="0.3"/>
    <row r="2084" spans="7:19" ht="15.75" thickBot="1" x14ac:dyDescent="0.3">
      <c r="G2084" s="511" t="e">
        <f>G1826+1</f>
        <v>#REF!</v>
      </c>
      <c r="H2084" s="158"/>
      <c r="I2084" s="158"/>
      <c r="J2084" s="158"/>
      <c r="K2084" s="158"/>
      <c r="L2084" s="158"/>
      <c r="M2084" s="158"/>
      <c r="N2084" s="158"/>
      <c r="O2084" s="158"/>
      <c r="P2084" s="158"/>
      <c r="Q2084" s="158"/>
      <c r="R2084" s="158"/>
      <c r="S2084" s="356"/>
    </row>
    <row r="2085" spans="7:19" ht="16.5" thickTop="1" thickBot="1" x14ac:dyDescent="0.3">
      <c r="G2085" s="502" t="s">
        <v>174</v>
      </c>
      <c r="H2085" s="434" t="s">
        <v>175</v>
      </c>
      <c r="I2085" s="434" t="s">
        <v>214</v>
      </c>
      <c r="J2085" s="434" t="s">
        <v>215</v>
      </c>
      <c r="K2085" s="434" t="s">
        <v>216</v>
      </c>
      <c r="L2085" s="434" t="s">
        <v>217</v>
      </c>
      <c r="M2085" s="434" t="s">
        <v>95</v>
      </c>
      <c r="N2085" s="434" t="s">
        <v>157</v>
      </c>
      <c r="O2085" s="434" t="s">
        <v>218</v>
      </c>
      <c r="P2085" s="434" t="s">
        <v>219</v>
      </c>
      <c r="Q2085" s="434" t="s">
        <v>220</v>
      </c>
      <c r="R2085" s="434" t="s">
        <v>221</v>
      </c>
      <c r="S2085" s="435" t="s">
        <v>222</v>
      </c>
    </row>
    <row r="2086" spans="7:19" x14ac:dyDescent="0.25">
      <c r="G2086" s="436" t="s">
        <v>178</v>
      </c>
      <c r="H2086" s="93">
        <f>ABS(K2071)</f>
        <v>1.0112232069660818E-2</v>
      </c>
      <c r="I2086" s="12">
        <v>310.83</v>
      </c>
      <c r="J2086" s="103">
        <f>110/1000</f>
        <v>0.11</v>
      </c>
      <c r="K2086" s="24">
        <f>+PI()*J2086^2/4</f>
        <v>9.5033177771091243E-3</v>
      </c>
      <c r="L2086" s="98">
        <f>+ABS(H2086)/K2086</f>
        <v>1.064073864184401</v>
      </c>
      <c r="M2086" s="491">
        <v>1.7528538314240519E-2</v>
      </c>
      <c r="N2086" s="102">
        <f>+M2086*(I2086/J2086)*(L2086^2/(2*9.81))</f>
        <v>2.8583834906250472</v>
      </c>
      <c r="O2086" s="76">
        <v>0</v>
      </c>
      <c r="P2086" s="76">
        <f>+O2086*(L2086^2)/(2*9.81)</f>
        <v>0</v>
      </c>
      <c r="Q2086" s="103">
        <f>+N2086+P2086</f>
        <v>2.8583834906250472</v>
      </c>
      <c r="R2086" s="76">
        <f>+Q2086/(ABS(H2086)^2)</f>
        <v>27952.872211737897</v>
      </c>
      <c r="S2086" s="437">
        <f>+R2086*H2086</f>
        <v>282.66593081866665</v>
      </c>
    </row>
    <row r="2087" spans="7:19" x14ac:dyDescent="0.25">
      <c r="G2087" s="438" t="s">
        <v>138</v>
      </c>
      <c r="H2087" s="72">
        <f>ABS(K2072)</f>
        <v>7.1393281789923612E-3</v>
      </c>
      <c r="I2087" s="16">
        <v>240.22</v>
      </c>
      <c r="J2087" s="104">
        <f>110/1000</f>
        <v>0.11</v>
      </c>
      <c r="K2087" s="25">
        <f t="shared" ref="K2087:K2096" si="85">+PI()*J2087^2/4</f>
        <v>9.5033177771091243E-3</v>
      </c>
      <c r="L2087" s="99">
        <f>+ABS(H2087)/K2087</f>
        <v>0.75124586449050845</v>
      </c>
      <c r="M2087" s="492">
        <v>1.8831989649771216E-2</v>
      </c>
      <c r="N2087" s="109">
        <f t="shared" ref="N2087:N2096" si="86">+M2087*(I2087/J2087)*(L2087^2/(2*9.81))</f>
        <v>1.1829812734215415</v>
      </c>
      <c r="O2087" s="70">
        <v>0</v>
      </c>
      <c r="P2087" s="70">
        <f t="shared" ref="P2087:P2096" si="87">+O2087*(L2087^2)/(2*9.81)</f>
        <v>0</v>
      </c>
      <c r="Q2087" s="104">
        <f t="shared" ref="Q2087:Q2096" si="88">+N2087+P2087</f>
        <v>1.1829812734215415</v>
      </c>
      <c r="R2087" s="70">
        <f>+Q2087/(ABS(H2087)^2)</f>
        <v>23209.360692541177</v>
      </c>
      <c r="S2087" s="439">
        <f t="shared" ref="S2087:S2096" si="89">+R2087*H2087</f>
        <v>165.69924280865689</v>
      </c>
    </row>
    <row r="2088" spans="7:19" x14ac:dyDescent="0.25">
      <c r="G2088" s="438" t="s">
        <v>139</v>
      </c>
      <c r="H2088" s="72">
        <f t="shared" ref="H2088:H2095" si="90">ABS(K2073)</f>
        <v>2.9254778516520172E-3</v>
      </c>
      <c r="I2088" s="16">
        <v>237.3</v>
      </c>
      <c r="J2088" s="104">
        <f>110/1000</f>
        <v>0.11</v>
      </c>
      <c r="K2088" s="25">
        <f t="shared" si="85"/>
        <v>9.5033177771091243E-3</v>
      </c>
      <c r="L2088" s="99">
        <f t="shared" ref="L2088:L2096" si="91">+ABS(H2088)/K2088</f>
        <v>0.30783752793142283</v>
      </c>
      <c r="M2088" s="492">
        <v>2.2920606368395144E-2</v>
      </c>
      <c r="N2088" s="109">
        <f t="shared" si="86"/>
        <v>0.23882252098255216</v>
      </c>
      <c r="O2088" s="70">
        <v>0</v>
      </c>
      <c r="P2088" s="70">
        <f t="shared" si="87"/>
        <v>0</v>
      </c>
      <c r="Q2088" s="104">
        <f t="shared" si="88"/>
        <v>0.23882252098255216</v>
      </c>
      <c r="R2088" s="70">
        <f t="shared" ref="R2088:R2096" si="92">+Q2088/(ABS(H2088)^2)</f>
        <v>27904.975749160967</v>
      </c>
      <c r="S2088" s="439">
        <f t="shared" si="89"/>
        <v>81.635388505057065</v>
      </c>
    </row>
    <row r="2089" spans="7:19" x14ac:dyDescent="0.25">
      <c r="G2089" s="438" t="s">
        <v>117</v>
      </c>
      <c r="H2089" s="72">
        <f t="shared" si="90"/>
        <v>1.0236732798185539E-3</v>
      </c>
      <c r="I2089" s="501">
        <v>401.35</v>
      </c>
      <c r="J2089" s="104">
        <f>75/1000</f>
        <v>7.4999999999999997E-2</v>
      </c>
      <c r="K2089" s="25">
        <f t="shared" si="85"/>
        <v>4.4178646691106467E-3</v>
      </c>
      <c r="L2089" s="99">
        <f t="shared" si="91"/>
        <v>0.2317122312451069</v>
      </c>
      <c r="M2089" s="492">
        <v>2.6904544512879731E-2</v>
      </c>
      <c r="N2089" s="109">
        <f t="shared" si="86"/>
        <v>0.39399123767296612</v>
      </c>
      <c r="O2089" s="70">
        <v>0</v>
      </c>
      <c r="P2089" s="70">
        <f t="shared" si="87"/>
        <v>0</v>
      </c>
      <c r="Q2089" s="104">
        <f t="shared" si="88"/>
        <v>0.39399123767296612</v>
      </c>
      <c r="R2089" s="70">
        <f t="shared" si="92"/>
        <v>375979.20784801216</v>
      </c>
      <c r="S2089" s="439">
        <f t="shared" si="89"/>
        <v>384.87986884135637</v>
      </c>
    </row>
    <row r="2090" spans="7:19" x14ac:dyDescent="0.25">
      <c r="G2090" s="438" t="s">
        <v>118</v>
      </c>
      <c r="H2090" s="72">
        <f t="shared" si="90"/>
        <v>9.2532478829444723E-4</v>
      </c>
      <c r="I2090" s="501">
        <v>249.85</v>
      </c>
      <c r="J2090" s="104">
        <f>75/1000</f>
        <v>7.4999999999999997E-2</v>
      </c>
      <c r="K2090" s="25">
        <f t="shared" si="85"/>
        <v>4.4178646691106467E-3</v>
      </c>
      <c r="L2090" s="99">
        <f t="shared" si="91"/>
        <v>0.20945068660981028</v>
      </c>
      <c r="M2090" s="492">
        <v>2.7591241116917825E-2</v>
      </c>
      <c r="N2090" s="109">
        <f t="shared" si="86"/>
        <v>0.2055199097646076</v>
      </c>
      <c r="O2090" s="70">
        <v>0</v>
      </c>
      <c r="P2090" s="70">
        <f t="shared" si="87"/>
        <v>0</v>
      </c>
      <c r="Q2090" s="104">
        <f t="shared" si="88"/>
        <v>0.2055199097646076</v>
      </c>
      <c r="R2090" s="70">
        <f t="shared" si="92"/>
        <v>240029.99026655697</v>
      </c>
      <c r="S2090" s="439">
        <f t="shared" si="89"/>
        <v>222.10569992772005</v>
      </c>
    </row>
    <row r="2091" spans="7:19" x14ac:dyDescent="0.25">
      <c r="G2091" s="438" t="s">
        <v>140</v>
      </c>
      <c r="H2091" s="72">
        <f t="shared" si="90"/>
        <v>5.7265032376857344E-4</v>
      </c>
      <c r="I2091" s="501">
        <v>298.01</v>
      </c>
      <c r="J2091" s="104">
        <f>63/1000</f>
        <v>6.3E-2</v>
      </c>
      <c r="K2091" s="25">
        <f t="shared" si="85"/>
        <v>3.1172453105244723E-3</v>
      </c>
      <c r="L2091" s="99">
        <f t="shared" si="91"/>
        <v>0.18370396511149961</v>
      </c>
      <c r="M2091" s="492">
        <v>2.9836685539723552E-2</v>
      </c>
      <c r="N2091" s="109">
        <f t="shared" si="86"/>
        <v>0.24276100276360454</v>
      </c>
      <c r="O2091" s="70">
        <v>0</v>
      </c>
      <c r="P2091" s="70">
        <f t="shared" si="87"/>
        <v>0</v>
      </c>
      <c r="Q2091" s="104">
        <f t="shared" si="88"/>
        <v>0.24276100276360454</v>
      </c>
      <c r="R2091" s="70">
        <f t="shared" si="92"/>
        <v>740286.62267267774</v>
      </c>
      <c r="S2091" s="439">
        <f t="shared" si="89"/>
        <v>423.92537415505268</v>
      </c>
    </row>
    <row r="2092" spans="7:19" x14ac:dyDescent="0.25">
      <c r="G2092" s="438" t="s">
        <v>121</v>
      </c>
      <c r="H2092" s="72">
        <f t="shared" si="90"/>
        <v>2.1263885136377933E-4</v>
      </c>
      <c r="I2092" s="501">
        <v>119.71</v>
      </c>
      <c r="J2092" s="104">
        <f>63/1000</f>
        <v>6.3E-2</v>
      </c>
      <c r="K2092" s="25">
        <f t="shared" si="85"/>
        <v>3.1172453105244723E-3</v>
      </c>
      <c r="L2092" s="99">
        <f t="shared" si="91"/>
        <v>6.8213704787963292E-2</v>
      </c>
      <c r="M2092" s="492">
        <v>3.9212144080447327E-2</v>
      </c>
      <c r="N2092" s="109">
        <f t="shared" si="86"/>
        <v>1.7670740237849231E-2</v>
      </c>
      <c r="O2092" s="70">
        <v>0</v>
      </c>
      <c r="P2092" s="70">
        <f t="shared" si="87"/>
        <v>0</v>
      </c>
      <c r="Q2092" s="104">
        <f t="shared" si="88"/>
        <v>1.7670740237849231E-2</v>
      </c>
      <c r="R2092" s="70">
        <f t="shared" si="92"/>
        <v>390813.45519295597</v>
      </c>
      <c r="S2092" s="439">
        <f t="shared" si="89"/>
        <v>83.102124209739998</v>
      </c>
    </row>
    <row r="2093" spans="7:19" x14ac:dyDescent="0.25">
      <c r="G2093" s="438" t="s">
        <v>122</v>
      </c>
      <c r="H2093" s="72">
        <f t="shared" si="90"/>
        <v>9.7557499790128753E-4</v>
      </c>
      <c r="I2093" s="501">
        <v>283.68</v>
      </c>
      <c r="J2093" s="104">
        <f>75/1000</f>
        <v>7.4999999999999997E-2</v>
      </c>
      <c r="K2093" s="25">
        <f t="shared" si="85"/>
        <v>4.4178646691106467E-3</v>
      </c>
      <c r="L2093" s="99">
        <f t="shared" si="91"/>
        <v>0.22082500732139423</v>
      </c>
      <c r="M2093" s="492">
        <v>2.7228583816965971E-2</v>
      </c>
      <c r="N2093" s="109">
        <f t="shared" si="86"/>
        <v>0.25597055654900142</v>
      </c>
      <c r="O2093" s="70">
        <v>0</v>
      </c>
      <c r="P2093" s="70">
        <f t="shared" si="87"/>
        <v>0</v>
      </c>
      <c r="Q2093" s="104">
        <f t="shared" si="88"/>
        <v>0.25597055654900142</v>
      </c>
      <c r="R2093" s="70">
        <f t="shared" si="92"/>
        <v>268948.2293513738</v>
      </c>
      <c r="S2093" s="439">
        <f t="shared" si="89"/>
        <v>262.37916828502148</v>
      </c>
    </row>
    <row r="2094" spans="7:19" x14ac:dyDescent="0.25">
      <c r="G2094" s="438" t="s">
        <v>112</v>
      </c>
      <c r="H2094" s="72">
        <f t="shared" si="90"/>
        <v>4.8639326754300511E-4</v>
      </c>
      <c r="I2094" s="501">
        <v>401.36</v>
      </c>
      <c r="J2094" s="104">
        <f>110/1000</f>
        <v>0.11</v>
      </c>
      <c r="K2094" s="25">
        <f t="shared" si="85"/>
        <v>9.5033177771091243E-3</v>
      </c>
      <c r="L2094" s="99">
        <f t="shared" si="91"/>
        <v>5.1181416737909421E-2</v>
      </c>
      <c r="M2094" s="492">
        <v>3.626519308249157E-2</v>
      </c>
      <c r="N2094" s="109">
        <f t="shared" si="86"/>
        <v>1.7666763710633353E-2</v>
      </c>
      <c r="O2094" s="70">
        <v>0</v>
      </c>
      <c r="P2094" s="70">
        <f t="shared" si="87"/>
        <v>0</v>
      </c>
      <c r="Q2094" s="104">
        <f t="shared" si="88"/>
        <v>1.7666763710633353E-2</v>
      </c>
      <c r="R2094" s="70">
        <f t="shared" si="92"/>
        <v>74676.145035916692</v>
      </c>
      <c r="S2094" s="439">
        <f t="shared" si="89"/>
        <v>36.321974191534878</v>
      </c>
    </row>
    <row r="2095" spans="7:19" x14ac:dyDescent="0.25">
      <c r="G2095" s="438" t="s">
        <v>113</v>
      </c>
      <c r="H2095" s="72">
        <f t="shared" si="90"/>
        <v>5.5272044520877969E-3</v>
      </c>
      <c r="I2095" s="501">
        <v>184.94</v>
      </c>
      <c r="J2095" s="104">
        <f>110/1000</f>
        <v>0.11</v>
      </c>
      <c r="K2095" s="25">
        <f t="shared" si="85"/>
        <v>9.5033177771091243E-3</v>
      </c>
      <c r="L2095" s="99">
        <f t="shared" si="91"/>
        <v>0.58160787439953976</v>
      </c>
      <c r="M2095" s="492">
        <v>1.9886110176981019E-2</v>
      </c>
      <c r="N2095" s="109">
        <f t="shared" si="86"/>
        <v>0.57643396406940561</v>
      </c>
      <c r="O2095" s="70">
        <v>0</v>
      </c>
      <c r="P2095" s="70">
        <f t="shared" si="87"/>
        <v>0</v>
      </c>
      <c r="Q2095" s="104">
        <f t="shared" si="88"/>
        <v>0.57643396406940561</v>
      </c>
      <c r="R2095" s="70">
        <f t="shared" si="92"/>
        <v>18868.548955230552</v>
      </c>
      <c r="S2095" s="439">
        <f t="shared" si="89"/>
        <v>104.29032778978686</v>
      </c>
    </row>
    <row r="2096" spans="7:19" ht="15.75" thickBot="1" x14ac:dyDescent="0.3">
      <c r="G2096" s="440" t="s">
        <v>170</v>
      </c>
      <c r="H2096" s="455">
        <f>ABS(K2081)</f>
        <v>1.0209308256008251E-2</v>
      </c>
      <c r="I2096" s="374">
        <v>372.26</v>
      </c>
      <c r="J2096" s="375">
        <f>110/1000</f>
        <v>0.11</v>
      </c>
      <c r="K2096" s="373">
        <f t="shared" si="85"/>
        <v>9.5033177771091243E-3</v>
      </c>
      <c r="L2096" s="507">
        <f t="shared" si="91"/>
        <v>1.0742888426397426</v>
      </c>
      <c r="M2096" s="493">
        <v>1.7494728232651423E-2</v>
      </c>
      <c r="N2096" s="377">
        <f t="shared" si="86"/>
        <v>3.4826033685223972</v>
      </c>
      <c r="O2096" s="378">
        <v>0</v>
      </c>
      <c r="P2096" s="378">
        <f t="shared" si="87"/>
        <v>0</v>
      </c>
      <c r="Q2096" s="375">
        <f t="shared" si="88"/>
        <v>3.4826033685223972</v>
      </c>
      <c r="R2096" s="378">
        <f t="shared" si="92"/>
        <v>33412.685422888535</v>
      </c>
      <c r="S2096" s="441">
        <f t="shared" si="89"/>
        <v>341.12040514330249</v>
      </c>
    </row>
    <row r="2097" spans="7:19" x14ac:dyDescent="0.25">
      <c r="G2097" s="347"/>
      <c r="H2097" s="158"/>
      <c r="I2097" s="158"/>
      <c r="J2097" s="158"/>
      <c r="K2097" s="158"/>
      <c r="L2097" s="158"/>
      <c r="M2097" s="158"/>
      <c r="N2097" s="158"/>
      <c r="O2097" s="158"/>
      <c r="P2097" s="158"/>
      <c r="Q2097" s="158"/>
      <c r="R2097" s="158"/>
      <c r="S2097" s="346"/>
    </row>
    <row r="2098" spans="7:19" x14ac:dyDescent="0.25">
      <c r="G2098" s="347"/>
      <c r="H2098" s="168"/>
      <c r="I2098" s="168"/>
      <c r="J2098" s="168"/>
      <c r="K2098" s="168"/>
      <c r="L2098" s="168"/>
      <c r="M2098" s="168"/>
      <c r="N2098" s="168"/>
      <c r="O2098" s="168"/>
      <c r="P2098" s="158"/>
      <c r="Q2098" s="158"/>
      <c r="R2098" s="158"/>
      <c r="S2098" s="346"/>
    </row>
    <row r="2099" spans="7:19" x14ac:dyDescent="0.25">
      <c r="G2099" s="348"/>
      <c r="H2099" s="395">
        <v>1</v>
      </c>
      <c r="I2099" s="380">
        <v>0</v>
      </c>
      <c r="J2099" s="380">
        <v>0</v>
      </c>
      <c r="K2099" s="380">
        <v>0</v>
      </c>
      <c r="L2099" s="380">
        <v>0</v>
      </c>
      <c r="M2099" s="380">
        <v>0</v>
      </c>
      <c r="N2099" s="380">
        <v>0</v>
      </c>
      <c r="O2099" s="381">
        <v>0</v>
      </c>
      <c r="P2099" s="158"/>
      <c r="Q2099" s="158"/>
      <c r="R2099" s="158"/>
      <c r="S2099" s="346"/>
    </row>
    <row r="2100" spans="7:19" ht="15.75" x14ac:dyDescent="0.25">
      <c r="G2100" s="442" t="s">
        <v>223</v>
      </c>
      <c r="H2100" s="382">
        <v>-1</v>
      </c>
      <c r="I2100" s="168">
        <v>1</v>
      </c>
      <c r="J2100" s="159">
        <v>0</v>
      </c>
      <c r="K2100" s="159">
        <v>0</v>
      </c>
      <c r="L2100" s="159">
        <v>0</v>
      </c>
      <c r="M2100" s="159">
        <v>0</v>
      </c>
      <c r="N2100" s="159">
        <v>0</v>
      </c>
      <c r="O2100" s="383">
        <v>0</v>
      </c>
      <c r="P2100" s="158"/>
      <c r="Q2100" s="158"/>
      <c r="R2100" s="158"/>
      <c r="S2100" s="346"/>
    </row>
    <row r="2101" spans="7:19" x14ac:dyDescent="0.25">
      <c r="G2101" s="348"/>
      <c r="H2101" s="382">
        <v>0</v>
      </c>
      <c r="I2101" s="168">
        <v>-1</v>
      </c>
      <c r="J2101" s="168">
        <v>1</v>
      </c>
      <c r="K2101" s="168">
        <v>0</v>
      </c>
      <c r="L2101" s="168">
        <v>0</v>
      </c>
      <c r="M2101" s="168">
        <v>0</v>
      </c>
      <c r="N2101" s="168">
        <v>0</v>
      </c>
      <c r="O2101" s="384">
        <v>0</v>
      </c>
      <c r="P2101" s="158"/>
      <c r="Q2101" s="158"/>
      <c r="R2101" s="158"/>
      <c r="S2101" s="346"/>
    </row>
    <row r="2102" spans="7:19" x14ac:dyDescent="0.25">
      <c r="G2102" s="348"/>
      <c r="H2102" s="382">
        <v>0</v>
      </c>
      <c r="I2102" s="168">
        <v>0</v>
      </c>
      <c r="J2102" s="168">
        <v>-1</v>
      </c>
      <c r="K2102" s="168">
        <v>1</v>
      </c>
      <c r="L2102" s="168">
        <v>0</v>
      </c>
      <c r="M2102" s="168">
        <v>0</v>
      </c>
      <c r="N2102" s="168">
        <v>0</v>
      </c>
      <c r="O2102" s="384">
        <v>0</v>
      </c>
      <c r="P2102" s="158"/>
      <c r="Q2102" s="158"/>
      <c r="R2102" s="158"/>
      <c r="S2102" s="346"/>
    </row>
    <row r="2103" spans="7:19" x14ac:dyDescent="0.25">
      <c r="G2103" s="348"/>
      <c r="H2103" s="382">
        <v>0</v>
      </c>
      <c r="I2103" s="168">
        <v>0</v>
      </c>
      <c r="J2103" s="168">
        <v>0</v>
      </c>
      <c r="K2103" s="168">
        <v>-1</v>
      </c>
      <c r="L2103" s="168">
        <v>1</v>
      </c>
      <c r="M2103" s="168">
        <v>0</v>
      </c>
      <c r="N2103" s="168">
        <v>0</v>
      </c>
      <c r="O2103" s="384">
        <v>0</v>
      </c>
      <c r="P2103" s="158"/>
      <c r="Q2103" s="158"/>
      <c r="R2103" s="158"/>
      <c r="S2103" s="346"/>
    </row>
    <row r="2104" spans="7:19" x14ac:dyDescent="0.25">
      <c r="G2104" s="348"/>
      <c r="H2104" s="382">
        <v>0</v>
      </c>
      <c r="I2104" s="168">
        <v>0</v>
      </c>
      <c r="J2104" s="168">
        <v>0</v>
      </c>
      <c r="K2104" s="168">
        <v>0</v>
      </c>
      <c r="L2104" s="168">
        <v>-1</v>
      </c>
      <c r="M2104" s="168">
        <v>1</v>
      </c>
      <c r="N2104" s="168">
        <v>0</v>
      </c>
      <c r="O2104" s="384">
        <v>0</v>
      </c>
      <c r="P2104" s="158"/>
      <c r="Q2104" s="158"/>
      <c r="R2104" s="158"/>
      <c r="S2104" s="346"/>
    </row>
    <row r="2105" spans="7:19" x14ac:dyDescent="0.25">
      <c r="G2105" s="348"/>
      <c r="H2105" s="382">
        <v>0</v>
      </c>
      <c r="I2105" s="168">
        <v>0</v>
      </c>
      <c r="J2105" s="168">
        <v>0</v>
      </c>
      <c r="K2105" s="168">
        <v>0</v>
      </c>
      <c r="L2105" s="168">
        <v>0</v>
      </c>
      <c r="M2105" s="168">
        <v>-1</v>
      </c>
      <c r="N2105" s="168">
        <v>1</v>
      </c>
      <c r="O2105" s="384">
        <v>0</v>
      </c>
      <c r="P2105" s="158"/>
      <c r="Q2105" s="158"/>
      <c r="R2105" s="158"/>
      <c r="S2105" s="346"/>
    </row>
    <row r="2106" spans="7:19" x14ac:dyDescent="0.25">
      <c r="G2106" s="348"/>
      <c r="H2106" s="382">
        <v>0</v>
      </c>
      <c r="I2106" s="168">
        <v>0</v>
      </c>
      <c r="J2106" s="168">
        <v>0</v>
      </c>
      <c r="K2106" s="168">
        <v>0</v>
      </c>
      <c r="L2106" s="168">
        <v>0</v>
      </c>
      <c r="M2106" s="168">
        <v>0</v>
      </c>
      <c r="N2106" s="168">
        <v>-1</v>
      </c>
      <c r="O2106" s="384">
        <v>1</v>
      </c>
      <c r="P2106" s="158"/>
      <c r="Q2106" s="158"/>
      <c r="R2106" s="158"/>
      <c r="S2106" s="346"/>
    </row>
    <row r="2107" spans="7:19" x14ac:dyDescent="0.25">
      <c r="G2107" s="348"/>
      <c r="H2107" s="382">
        <v>0</v>
      </c>
      <c r="I2107" s="152">
        <v>-1</v>
      </c>
      <c r="J2107" s="152">
        <v>0</v>
      </c>
      <c r="K2107" s="152">
        <v>0</v>
      </c>
      <c r="L2107" s="152">
        <v>1</v>
      </c>
      <c r="M2107" s="152">
        <v>0</v>
      </c>
      <c r="N2107" s="152">
        <v>0</v>
      </c>
      <c r="O2107" s="387">
        <v>0</v>
      </c>
      <c r="P2107" s="158"/>
      <c r="Q2107" s="158"/>
      <c r="R2107" s="158"/>
      <c r="S2107" s="346"/>
    </row>
    <row r="2108" spans="7:19" x14ac:dyDescent="0.25">
      <c r="G2108" s="348"/>
      <c r="H2108" s="382">
        <v>0</v>
      </c>
      <c r="I2108" s="152">
        <v>0</v>
      </c>
      <c r="J2108" s="152">
        <v>0</v>
      </c>
      <c r="K2108" s="152">
        <v>0</v>
      </c>
      <c r="L2108" s="152">
        <v>1</v>
      </c>
      <c r="M2108" s="152">
        <v>0</v>
      </c>
      <c r="N2108" s="152">
        <v>0</v>
      </c>
      <c r="O2108" s="387">
        <v>-1</v>
      </c>
      <c r="P2108" s="158"/>
      <c r="Q2108" s="158"/>
      <c r="R2108" s="158"/>
      <c r="S2108" s="346"/>
    </row>
    <row r="2109" spans="7:19" x14ac:dyDescent="0.25">
      <c r="G2109" s="348"/>
      <c r="H2109" s="385">
        <v>0</v>
      </c>
      <c r="I2109" s="388">
        <v>0</v>
      </c>
      <c r="J2109" s="388">
        <v>0</v>
      </c>
      <c r="K2109" s="388">
        <v>0</v>
      </c>
      <c r="L2109" s="388">
        <v>0</v>
      </c>
      <c r="M2109" s="388">
        <v>0</v>
      </c>
      <c r="N2109" s="388">
        <v>0</v>
      </c>
      <c r="O2109" s="389">
        <v>1</v>
      </c>
      <c r="P2109" s="158"/>
      <c r="Q2109" s="158"/>
      <c r="R2109" s="158"/>
      <c r="S2109" s="346"/>
    </row>
    <row r="2110" spans="7:19" x14ac:dyDescent="0.25">
      <c r="G2110" s="347"/>
      <c r="H2110" s="158"/>
      <c r="I2110" s="158"/>
      <c r="J2110" s="158"/>
      <c r="K2110" s="158"/>
      <c r="L2110" s="158"/>
      <c r="M2110" s="158"/>
      <c r="N2110" s="158"/>
      <c r="O2110" s="158"/>
      <c r="P2110" s="158"/>
      <c r="Q2110" s="158"/>
      <c r="R2110" s="158"/>
      <c r="S2110" s="346"/>
    </row>
    <row r="2111" spans="7:19" x14ac:dyDescent="0.25">
      <c r="G2111" s="347"/>
      <c r="H2111" s="168"/>
      <c r="I2111" s="168"/>
      <c r="J2111" s="168"/>
      <c r="K2111" s="168"/>
      <c r="L2111" s="168"/>
      <c r="M2111" s="168"/>
      <c r="N2111" s="168"/>
      <c r="O2111" s="168"/>
      <c r="P2111" s="168"/>
      <c r="Q2111" s="168"/>
      <c r="R2111" s="168"/>
      <c r="S2111" s="346"/>
    </row>
    <row r="2112" spans="7:19" x14ac:dyDescent="0.25">
      <c r="G2112" s="347"/>
      <c r="H2112" s="395">
        <f t="array" ref="H2112:R2119">+TRANSPOSE(H2099:O2109)</f>
        <v>1</v>
      </c>
      <c r="I2112" s="380">
        <v>-1</v>
      </c>
      <c r="J2112" s="380">
        <v>0</v>
      </c>
      <c r="K2112" s="380">
        <v>0</v>
      </c>
      <c r="L2112" s="380">
        <v>0</v>
      </c>
      <c r="M2112" s="380">
        <v>0</v>
      </c>
      <c r="N2112" s="380">
        <v>0</v>
      </c>
      <c r="O2112" s="380">
        <v>0</v>
      </c>
      <c r="P2112" s="380">
        <v>0</v>
      </c>
      <c r="Q2112" s="380">
        <v>0</v>
      </c>
      <c r="R2112" s="381">
        <v>0</v>
      </c>
      <c r="S2112" s="346"/>
    </row>
    <row r="2113" spans="7:19" ht="15.75" x14ac:dyDescent="0.25">
      <c r="G2113" s="442" t="s">
        <v>224</v>
      </c>
      <c r="H2113" s="396">
        <v>0</v>
      </c>
      <c r="I2113" s="159">
        <v>1</v>
      </c>
      <c r="J2113" s="159">
        <v>-1</v>
      </c>
      <c r="K2113" s="159">
        <v>0</v>
      </c>
      <c r="L2113" s="159">
        <v>0</v>
      </c>
      <c r="M2113" s="159">
        <v>0</v>
      </c>
      <c r="N2113" s="159">
        <v>0</v>
      </c>
      <c r="O2113" s="159">
        <v>0</v>
      </c>
      <c r="P2113" s="143">
        <v>-1</v>
      </c>
      <c r="Q2113" s="143">
        <v>0</v>
      </c>
      <c r="R2113" s="392">
        <v>0</v>
      </c>
      <c r="S2113" s="346"/>
    </row>
    <row r="2114" spans="7:19" x14ac:dyDescent="0.25">
      <c r="G2114" s="347"/>
      <c r="H2114" s="396">
        <v>0</v>
      </c>
      <c r="I2114" s="159">
        <v>0</v>
      </c>
      <c r="J2114" s="159">
        <v>1</v>
      </c>
      <c r="K2114" s="159">
        <v>-1</v>
      </c>
      <c r="L2114" s="159">
        <v>0</v>
      </c>
      <c r="M2114" s="159">
        <v>0</v>
      </c>
      <c r="N2114" s="159">
        <v>0</v>
      </c>
      <c r="O2114" s="159">
        <v>0</v>
      </c>
      <c r="P2114" s="143">
        <v>0</v>
      </c>
      <c r="Q2114" s="143">
        <v>0</v>
      </c>
      <c r="R2114" s="392">
        <v>0</v>
      </c>
      <c r="S2114" s="346"/>
    </row>
    <row r="2115" spans="7:19" x14ac:dyDescent="0.25">
      <c r="G2115" s="347"/>
      <c r="H2115" s="396">
        <v>0</v>
      </c>
      <c r="I2115" s="159">
        <v>0</v>
      </c>
      <c r="J2115" s="159">
        <v>0</v>
      </c>
      <c r="K2115" s="159">
        <v>1</v>
      </c>
      <c r="L2115" s="159">
        <v>-1</v>
      </c>
      <c r="M2115" s="159">
        <v>0</v>
      </c>
      <c r="N2115" s="159">
        <v>0</v>
      </c>
      <c r="O2115" s="159">
        <v>0</v>
      </c>
      <c r="P2115" s="143">
        <v>0</v>
      </c>
      <c r="Q2115" s="143">
        <v>0</v>
      </c>
      <c r="R2115" s="392">
        <v>0</v>
      </c>
      <c r="S2115" s="346"/>
    </row>
    <row r="2116" spans="7:19" x14ac:dyDescent="0.25">
      <c r="G2116" s="347"/>
      <c r="H2116" s="396">
        <v>0</v>
      </c>
      <c r="I2116" s="159">
        <v>0</v>
      </c>
      <c r="J2116" s="159">
        <v>0</v>
      </c>
      <c r="K2116" s="159">
        <v>0</v>
      </c>
      <c r="L2116" s="159">
        <v>1</v>
      </c>
      <c r="M2116" s="159">
        <v>-1</v>
      </c>
      <c r="N2116" s="159">
        <v>0</v>
      </c>
      <c r="O2116" s="159">
        <v>0</v>
      </c>
      <c r="P2116" s="143">
        <v>1</v>
      </c>
      <c r="Q2116" s="143">
        <v>1</v>
      </c>
      <c r="R2116" s="392">
        <v>0</v>
      </c>
      <c r="S2116" s="346"/>
    </row>
    <row r="2117" spans="7:19" x14ac:dyDescent="0.25">
      <c r="G2117" s="347"/>
      <c r="H2117" s="396">
        <v>0</v>
      </c>
      <c r="I2117" s="159">
        <v>0</v>
      </c>
      <c r="J2117" s="159">
        <v>0</v>
      </c>
      <c r="K2117" s="159">
        <v>0</v>
      </c>
      <c r="L2117" s="159">
        <v>0</v>
      </c>
      <c r="M2117" s="159">
        <v>1</v>
      </c>
      <c r="N2117" s="159">
        <v>-1</v>
      </c>
      <c r="O2117" s="159">
        <v>0</v>
      </c>
      <c r="P2117" s="143">
        <v>0</v>
      </c>
      <c r="Q2117" s="143">
        <v>0</v>
      </c>
      <c r="R2117" s="392">
        <v>0</v>
      </c>
      <c r="S2117" s="346"/>
    </row>
    <row r="2118" spans="7:19" x14ac:dyDescent="0.25">
      <c r="G2118" s="347"/>
      <c r="H2118" s="396">
        <v>0</v>
      </c>
      <c r="I2118" s="159">
        <v>0</v>
      </c>
      <c r="J2118" s="159">
        <v>0</v>
      </c>
      <c r="K2118" s="159">
        <v>0</v>
      </c>
      <c r="L2118" s="159">
        <v>0</v>
      </c>
      <c r="M2118" s="159">
        <v>0</v>
      </c>
      <c r="N2118" s="159">
        <v>1</v>
      </c>
      <c r="O2118" s="159">
        <v>-1</v>
      </c>
      <c r="P2118" s="143">
        <v>0</v>
      </c>
      <c r="Q2118" s="143">
        <v>0</v>
      </c>
      <c r="R2118" s="392">
        <v>0</v>
      </c>
      <c r="S2118" s="346"/>
    </row>
    <row r="2119" spans="7:19" x14ac:dyDescent="0.25">
      <c r="G2119" s="347"/>
      <c r="H2119" s="397">
        <v>0</v>
      </c>
      <c r="I2119" s="398">
        <v>0</v>
      </c>
      <c r="J2119" s="398">
        <v>0</v>
      </c>
      <c r="K2119" s="398">
        <v>0</v>
      </c>
      <c r="L2119" s="398">
        <v>0</v>
      </c>
      <c r="M2119" s="398">
        <v>0</v>
      </c>
      <c r="N2119" s="398">
        <v>0</v>
      </c>
      <c r="O2119" s="398">
        <v>1</v>
      </c>
      <c r="P2119" s="393">
        <v>0</v>
      </c>
      <c r="Q2119" s="393">
        <v>-1</v>
      </c>
      <c r="R2119" s="394">
        <v>1</v>
      </c>
      <c r="S2119" s="346"/>
    </row>
    <row r="2120" spans="7:19" x14ac:dyDescent="0.25">
      <c r="G2120" s="347"/>
      <c r="H2120" s="168"/>
      <c r="I2120" s="168"/>
      <c r="J2120" s="168"/>
      <c r="K2120" s="168"/>
      <c r="L2120" s="168"/>
      <c r="M2120" s="168"/>
      <c r="N2120" s="168"/>
      <c r="O2120" s="168"/>
      <c r="P2120" s="143"/>
      <c r="Q2120" s="143"/>
      <c r="R2120" s="143"/>
      <c r="S2120" s="346"/>
    </row>
    <row r="2121" spans="7:19" x14ac:dyDescent="0.25">
      <c r="G2121" s="347"/>
      <c r="H2121" s="158"/>
      <c r="I2121" s="158"/>
      <c r="J2121" s="158"/>
      <c r="K2121" s="158"/>
      <c r="L2121" s="158"/>
      <c r="M2121" s="158"/>
      <c r="N2121" s="158"/>
      <c r="O2121" s="158"/>
      <c r="P2121" s="158"/>
      <c r="Q2121" s="158"/>
      <c r="R2121" s="158"/>
      <c r="S2121" s="346"/>
    </row>
    <row r="2122" spans="7:19" x14ac:dyDescent="0.25">
      <c r="G2122" s="347"/>
      <c r="H2122" s="158"/>
      <c r="I2122" s="158"/>
      <c r="J2122" s="158"/>
      <c r="K2122" s="158"/>
      <c r="L2122" s="158"/>
      <c r="M2122" s="158"/>
      <c r="N2122" s="158"/>
      <c r="O2122" s="158"/>
      <c r="P2122" s="158"/>
      <c r="Q2122" s="158"/>
      <c r="R2122" s="158"/>
      <c r="S2122" s="346"/>
    </row>
    <row r="2123" spans="7:19" x14ac:dyDescent="0.25">
      <c r="G2123" s="347"/>
      <c r="H2123" s="399">
        <v>-1</v>
      </c>
      <c r="I2123" s="158"/>
      <c r="J2123" s="158"/>
      <c r="K2123" s="402">
        <f>2.97290389066863/1000</f>
        <v>2.9729038906686298E-3</v>
      </c>
      <c r="L2123" s="158"/>
      <c r="M2123" s="158"/>
      <c r="N2123" s="404">
        <f>+H2086</f>
        <v>1.0112232069660818E-2</v>
      </c>
      <c r="O2123" s="158"/>
      <c r="P2123" s="158"/>
      <c r="Q2123" s="158"/>
      <c r="R2123" s="158"/>
      <c r="S2123" s="346"/>
    </row>
    <row r="2124" spans="7:19" ht="15.75" x14ac:dyDescent="0.25">
      <c r="G2124" s="442" t="s">
        <v>225</v>
      </c>
      <c r="H2124" s="400">
        <v>0</v>
      </c>
      <c r="I2124" s="158"/>
      <c r="J2124" s="443" t="s">
        <v>226</v>
      </c>
      <c r="K2124" s="403">
        <f>3.7274570597985/1000</f>
        <v>3.7274570597985003E-3</v>
      </c>
      <c r="L2124" s="158"/>
      <c r="M2124" s="443" t="s">
        <v>228</v>
      </c>
      <c r="N2124" s="405">
        <f t="shared" ref="N2124:N2131" si="93">+H2087</f>
        <v>7.1393281789923612E-3</v>
      </c>
      <c r="O2124" s="158"/>
      <c r="P2124" s="443" t="s">
        <v>229</v>
      </c>
      <c r="Q2124" s="474">
        <v>339.29610096713299</v>
      </c>
      <c r="R2124" s="158"/>
      <c r="S2124" s="346"/>
    </row>
    <row r="2125" spans="7:19" x14ac:dyDescent="0.25">
      <c r="G2125" s="347"/>
      <c r="H2125" s="400">
        <v>0</v>
      </c>
      <c r="I2125" s="158"/>
      <c r="J2125" s="158"/>
      <c r="K2125" s="403">
        <f>1.90180457183241/1000</f>
        <v>1.90180457183241E-3</v>
      </c>
      <c r="L2125" s="158"/>
      <c r="M2125" s="158"/>
      <c r="N2125" s="405">
        <f t="shared" si="93"/>
        <v>2.9254778516520172E-3</v>
      </c>
      <c r="O2125" s="158"/>
      <c r="P2125" s="158"/>
      <c r="Q2125" s="158"/>
      <c r="R2125" s="158"/>
      <c r="S2125" s="346"/>
    </row>
    <row r="2126" spans="7:19" x14ac:dyDescent="0.25">
      <c r="G2126" s="347"/>
      <c r="H2126" s="400">
        <v>0</v>
      </c>
      <c r="I2126" s="158"/>
      <c r="J2126" s="158"/>
      <c r="K2126" s="403">
        <f>1.94899806811293/1000</f>
        <v>1.94899806811293E-3</v>
      </c>
      <c r="L2126" s="158"/>
      <c r="M2126" s="158"/>
      <c r="N2126" s="405">
        <f t="shared" si="93"/>
        <v>1.0236732798185539E-3</v>
      </c>
      <c r="O2126" s="158"/>
      <c r="P2126" s="158"/>
      <c r="Q2126" s="158"/>
      <c r="R2126" s="158"/>
      <c r="S2126" s="346"/>
    </row>
    <row r="2127" spans="7:19" x14ac:dyDescent="0.25">
      <c r="G2127" s="347"/>
      <c r="H2127" s="400">
        <v>0</v>
      </c>
      <c r="I2127" s="158"/>
      <c r="J2127" s="158"/>
      <c r="K2127" s="403">
        <f>4.51562260756677/1000</f>
        <v>4.5156226075667698E-3</v>
      </c>
      <c r="L2127" s="158"/>
      <c r="M2127" s="158"/>
      <c r="N2127" s="405">
        <f t="shared" si="93"/>
        <v>9.2532478829444723E-4</v>
      </c>
      <c r="O2127" s="158"/>
      <c r="P2127" s="158"/>
      <c r="Q2127" s="158"/>
      <c r="R2127" s="158"/>
      <c r="S2127" s="346"/>
    </row>
    <row r="2128" spans="7:19" x14ac:dyDescent="0.25">
      <c r="G2128" s="347"/>
      <c r="H2128" s="400">
        <v>0</v>
      </c>
      <c r="I2128" s="158"/>
      <c r="J2128" s="158"/>
      <c r="K2128" s="403">
        <f>0.785289175132599/1000</f>
        <v>7.8528917513259896E-4</v>
      </c>
      <c r="L2128" s="158"/>
      <c r="M2128" s="158"/>
      <c r="N2128" s="405">
        <f t="shared" si="93"/>
        <v>5.7265032376857344E-4</v>
      </c>
      <c r="O2128" s="158"/>
      <c r="P2128" s="158"/>
      <c r="Q2128" s="158"/>
      <c r="R2128" s="158"/>
      <c r="S2128" s="346"/>
    </row>
    <row r="2129" spans="7:19" x14ac:dyDescent="0.25">
      <c r="G2129" s="347"/>
      <c r="H2129" s="400">
        <v>0</v>
      </c>
      <c r="I2129" s="158"/>
      <c r="J2129" s="158"/>
      <c r="K2129" s="403">
        <f>0.762936146537081/1000</f>
        <v>7.6293614653708095E-4</v>
      </c>
      <c r="L2129" s="158"/>
      <c r="M2129" s="158"/>
      <c r="N2129" s="405">
        <f t="shared" si="93"/>
        <v>2.1263885136377933E-4</v>
      </c>
      <c r="O2129" s="158"/>
      <c r="P2129" s="158"/>
      <c r="Q2129" s="158"/>
      <c r="R2129" s="158"/>
      <c r="S2129" s="346"/>
    </row>
    <row r="2130" spans="7:19" x14ac:dyDescent="0.25">
      <c r="G2130" s="347"/>
      <c r="H2130" s="400">
        <v>0</v>
      </c>
      <c r="I2130" s="158"/>
      <c r="J2130" s="158"/>
      <c r="K2130" s="93">
        <f>3.70652880601923/1000</f>
        <v>3.7065288060192303E-3</v>
      </c>
      <c r="L2130" s="158"/>
      <c r="M2130" s="158"/>
      <c r="N2130" s="405">
        <f t="shared" si="93"/>
        <v>9.7557499790128753E-4</v>
      </c>
      <c r="O2130" s="158"/>
      <c r="P2130" s="158"/>
      <c r="Q2130" s="158"/>
      <c r="R2130" s="158"/>
      <c r="S2130" s="346"/>
    </row>
    <row r="2131" spans="7:19" x14ac:dyDescent="0.25">
      <c r="G2131" s="347"/>
      <c r="H2131" s="400">
        <v>0</v>
      </c>
      <c r="I2131" s="158"/>
      <c r="J2131" s="158"/>
      <c r="K2131" s="158"/>
      <c r="L2131" s="158"/>
      <c r="M2131" s="158"/>
      <c r="N2131" s="405">
        <f t="shared" si="93"/>
        <v>4.8639326754300511E-4</v>
      </c>
      <c r="O2131" s="158"/>
      <c r="P2131" s="158"/>
      <c r="Q2131" s="158"/>
      <c r="R2131" s="158"/>
      <c r="S2131" s="346"/>
    </row>
    <row r="2132" spans="7:19" x14ac:dyDescent="0.25">
      <c r="G2132" s="347"/>
      <c r="H2132" s="400">
        <v>0</v>
      </c>
      <c r="I2132" s="158"/>
      <c r="J2132" s="158"/>
      <c r="K2132" s="158"/>
      <c r="L2132" s="158"/>
      <c r="M2132" s="158"/>
      <c r="N2132" s="405">
        <f>+H2095</f>
        <v>5.5272044520877969E-3</v>
      </c>
      <c r="O2132" s="158"/>
      <c r="P2132" s="158"/>
      <c r="Q2132" s="158"/>
      <c r="R2132" s="158"/>
      <c r="S2132" s="346"/>
    </row>
    <row r="2133" spans="7:19" x14ac:dyDescent="0.25">
      <c r="G2133" s="347"/>
      <c r="H2133" s="401">
        <v>-1</v>
      </c>
      <c r="I2133" s="158"/>
      <c r="J2133" s="158"/>
      <c r="K2133" s="158"/>
      <c r="L2133" s="158"/>
      <c r="M2133" s="158"/>
      <c r="N2133" s="24">
        <f t="shared" ref="N2133" si="94">+H2096</f>
        <v>1.0209308256008251E-2</v>
      </c>
      <c r="O2133" s="158"/>
      <c r="P2133" s="158"/>
      <c r="Q2133" s="158"/>
      <c r="R2133" s="158"/>
      <c r="S2133" s="346"/>
    </row>
    <row r="2134" spans="7:19" x14ac:dyDescent="0.25">
      <c r="G2134" s="347"/>
      <c r="H2134" s="158"/>
      <c r="I2134" s="158"/>
      <c r="J2134" s="158"/>
      <c r="K2134" s="158"/>
      <c r="L2134" s="158"/>
      <c r="M2134" s="158"/>
      <c r="N2134" s="158"/>
      <c r="O2134" s="158"/>
      <c r="P2134" s="158"/>
      <c r="Q2134" s="158"/>
      <c r="R2134" s="158"/>
      <c r="S2134" s="346"/>
    </row>
    <row r="2135" spans="7:19" x14ac:dyDescent="0.25">
      <c r="G2135" s="347"/>
      <c r="H2135" s="158"/>
      <c r="I2135" s="158"/>
      <c r="J2135" s="158"/>
      <c r="K2135" s="158"/>
      <c r="L2135" s="158"/>
      <c r="M2135" s="158"/>
      <c r="N2135" s="158"/>
      <c r="O2135" s="158"/>
      <c r="P2135" s="158"/>
      <c r="Q2135" s="158"/>
      <c r="R2135" s="158"/>
      <c r="S2135" s="346"/>
    </row>
    <row r="2136" spans="7:19" x14ac:dyDescent="0.25">
      <c r="G2136" s="350"/>
      <c r="H2136" s="409">
        <v>2</v>
      </c>
      <c r="I2136" s="390">
        <v>0</v>
      </c>
      <c r="J2136" s="390">
        <v>0</v>
      </c>
      <c r="K2136" s="390">
        <v>0</v>
      </c>
      <c r="L2136" s="390">
        <v>0</v>
      </c>
      <c r="M2136" s="390">
        <v>0</v>
      </c>
      <c r="N2136" s="390">
        <v>0</v>
      </c>
      <c r="O2136" s="390">
        <v>0</v>
      </c>
      <c r="P2136" s="390">
        <v>0</v>
      </c>
      <c r="Q2136" s="390">
        <v>0</v>
      </c>
      <c r="R2136" s="391">
        <v>0</v>
      </c>
      <c r="S2136" s="345"/>
    </row>
    <row r="2137" spans="7:19" ht="15.75" x14ac:dyDescent="0.25">
      <c r="G2137" s="442" t="s">
        <v>230</v>
      </c>
      <c r="H2137" s="396">
        <v>0</v>
      </c>
      <c r="I2137" s="159">
        <v>2</v>
      </c>
      <c r="J2137" s="159">
        <v>0</v>
      </c>
      <c r="K2137" s="159">
        <v>0</v>
      </c>
      <c r="L2137" s="159">
        <v>0</v>
      </c>
      <c r="M2137" s="159">
        <v>0</v>
      </c>
      <c r="N2137" s="159">
        <v>0</v>
      </c>
      <c r="O2137" s="159">
        <v>0</v>
      </c>
      <c r="P2137" s="159">
        <v>0</v>
      </c>
      <c r="Q2137" s="159">
        <v>0</v>
      </c>
      <c r="R2137" s="383">
        <v>0</v>
      </c>
      <c r="S2137" s="346"/>
    </row>
    <row r="2138" spans="7:19" x14ac:dyDescent="0.25">
      <c r="G2138" s="347"/>
      <c r="H2138" s="396">
        <v>0</v>
      </c>
      <c r="I2138" s="159">
        <v>0</v>
      </c>
      <c r="J2138" s="159">
        <v>2</v>
      </c>
      <c r="K2138" s="159">
        <v>0</v>
      </c>
      <c r="L2138" s="159">
        <v>0</v>
      </c>
      <c r="M2138" s="159">
        <v>0</v>
      </c>
      <c r="N2138" s="159">
        <v>0</v>
      </c>
      <c r="O2138" s="159">
        <v>0</v>
      </c>
      <c r="P2138" s="159">
        <v>0</v>
      </c>
      <c r="Q2138" s="159">
        <v>0</v>
      </c>
      <c r="R2138" s="383">
        <v>0</v>
      </c>
      <c r="S2138" s="346"/>
    </row>
    <row r="2139" spans="7:19" x14ac:dyDescent="0.25">
      <c r="G2139" s="347"/>
      <c r="H2139" s="396">
        <v>0</v>
      </c>
      <c r="I2139" s="159">
        <v>0</v>
      </c>
      <c r="J2139" s="159">
        <v>0</v>
      </c>
      <c r="K2139" s="159">
        <v>2</v>
      </c>
      <c r="L2139" s="159">
        <v>0</v>
      </c>
      <c r="M2139" s="159">
        <v>0</v>
      </c>
      <c r="N2139" s="159">
        <v>0</v>
      </c>
      <c r="O2139" s="159">
        <v>0</v>
      </c>
      <c r="P2139" s="159">
        <v>0</v>
      </c>
      <c r="Q2139" s="159">
        <v>0</v>
      </c>
      <c r="R2139" s="383">
        <v>0</v>
      </c>
      <c r="S2139" s="346"/>
    </row>
    <row r="2140" spans="7:19" x14ac:dyDescent="0.25">
      <c r="G2140" s="347"/>
      <c r="H2140" s="396">
        <v>0</v>
      </c>
      <c r="I2140" s="159">
        <v>0</v>
      </c>
      <c r="J2140" s="159">
        <v>0</v>
      </c>
      <c r="K2140" s="159">
        <v>0</v>
      </c>
      <c r="L2140" s="159">
        <v>2</v>
      </c>
      <c r="M2140" s="159">
        <v>0</v>
      </c>
      <c r="N2140" s="159">
        <v>0</v>
      </c>
      <c r="O2140" s="159">
        <v>0</v>
      </c>
      <c r="P2140" s="159">
        <v>0</v>
      </c>
      <c r="Q2140" s="159">
        <v>0</v>
      </c>
      <c r="R2140" s="383">
        <v>0</v>
      </c>
      <c r="S2140" s="346"/>
    </row>
    <row r="2141" spans="7:19" x14ac:dyDescent="0.25">
      <c r="G2141" s="347"/>
      <c r="H2141" s="396">
        <v>0</v>
      </c>
      <c r="I2141" s="159">
        <v>0</v>
      </c>
      <c r="J2141" s="159">
        <v>0</v>
      </c>
      <c r="K2141" s="159">
        <v>0</v>
      </c>
      <c r="L2141" s="159">
        <v>0</v>
      </c>
      <c r="M2141" s="159">
        <v>2</v>
      </c>
      <c r="N2141" s="159">
        <v>0</v>
      </c>
      <c r="O2141" s="159">
        <v>0</v>
      </c>
      <c r="P2141" s="159">
        <v>0</v>
      </c>
      <c r="Q2141" s="159">
        <v>0</v>
      </c>
      <c r="R2141" s="383">
        <v>0</v>
      </c>
      <c r="S2141" s="346"/>
    </row>
    <row r="2142" spans="7:19" x14ac:dyDescent="0.25">
      <c r="G2142" s="347"/>
      <c r="H2142" s="396">
        <v>0</v>
      </c>
      <c r="I2142" s="159">
        <v>0</v>
      </c>
      <c r="J2142" s="159">
        <v>0</v>
      </c>
      <c r="K2142" s="159">
        <v>0</v>
      </c>
      <c r="L2142" s="159">
        <v>0</v>
      </c>
      <c r="M2142" s="159">
        <v>0</v>
      </c>
      <c r="N2142" s="159">
        <v>2</v>
      </c>
      <c r="O2142" s="159">
        <v>0</v>
      </c>
      <c r="P2142" s="159">
        <v>0</v>
      </c>
      <c r="Q2142" s="159">
        <v>0</v>
      </c>
      <c r="R2142" s="383">
        <v>0</v>
      </c>
      <c r="S2142" s="346"/>
    </row>
    <row r="2143" spans="7:19" x14ac:dyDescent="0.25">
      <c r="G2143" s="347"/>
      <c r="H2143" s="396">
        <v>0</v>
      </c>
      <c r="I2143" s="159">
        <v>0</v>
      </c>
      <c r="J2143" s="159">
        <v>0</v>
      </c>
      <c r="K2143" s="159">
        <v>0</v>
      </c>
      <c r="L2143" s="159">
        <v>0</v>
      </c>
      <c r="M2143" s="159">
        <v>0</v>
      </c>
      <c r="N2143" s="159">
        <v>0</v>
      </c>
      <c r="O2143" s="159">
        <v>2</v>
      </c>
      <c r="P2143" s="159">
        <v>0</v>
      </c>
      <c r="Q2143" s="159">
        <v>0</v>
      </c>
      <c r="R2143" s="383">
        <v>0</v>
      </c>
      <c r="S2143" s="346"/>
    </row>
    <row r="2144" spans="7:19" x14ac:dyDescent="0.25">
      <c r="G2144" s="347"/>
      <c r="H2144" s="396">
        <v>0</v>
      </c>
      <c r="I2144" s="159">
        <v>0</v>
      </c>
      <c r="J2144" s="159">
        <v>0</v>
      </c>
      <c r="K2144" s="159">
        <v>0</v>
      </c>
      <c r="L2144" s="159">
        <v>0</v>
      </c>
      <c r="M2144" s="159">
        <v>0</v>
      </c>
      <c r="N2144" s="159">
        <v>0</v>
      </c>
      <c r="O2144" s="159">
        <v>0</v>
      </c>
      <c r="P2144" s="159">
        <v>2</v>
      </c>
      <c r="Q2144" s="159">
        <v>0</v>
      </c>
      <c r="R2144" s="383">
        <v>0</v>
      </c>
      <c r="S2144" s="346"/>
    </row>
    <row r="2145" spans="7:19" x14ac:dyDescent="0.25">
      <c r="G2145" s="347"/>
      <c r="H2145" s="396">
        <v>0</v>
      </c>
      <c r="I2145" s="159">
        <v>0</v>
      </c>
      <c r="J2145" s="159">
        <v>0</v>
      </c>
      <c r="K2145" s="159">
        <v>0</v>
      </c>
      <c r="L2145" s="159">
        <v>0</v>
      </c>
      <c r="M2145" s="159">
        <v>0</v>
      </c>
      <c r="N2145" s="159">
        <v>0</v>
      </c>
      <c r="O2145" s="159">
        <v>0</v>
      </c>
      <c r="P2145" s="159">
        <v>0</v>
      </c>
      <c r="Q2145" s="159">
        <v>2</v>
      </c>
      <c r="R2145" s="383">
        <v>0</v>
      </c>
      <c r="S2145" s="346"/>
    </row>
    <row r="2146" spans="7:19" x14ac:dyDescent="0.25">
      <c r="G2146" s="347"/>
      <c r="H2146" s="397">
        <v>0</v>
      </c>
      <c r="I2146" s="398">
        <v>0</v>
      </c>
      <c r="J2146" s="398">
        <v>0</v>
      </c>
      <c r="K2146" s="398">
        <v>0</v>
      </c>
      <c r="L2146" s="398">
        <v>0</v>
      </c>
      <c r="M2146" s="398">
        <v>0</v>
      </c>
      <c r="N2146" s="398">
        <v>0</v>
      </c>
      <c r="O2146" s="398">
        <v>0</v>
      </c>
      <c r="P2146" s="398">
        <v>0</v>
      </c>
      <c r="Q2146" s="398">
        <v>0</v>
      </c>
      <c r="R2146" s="410">
        <v>2</v>
      </c>
      <c r="S2146" s="346"/>
    </row>
    <row r="2147" spans="7:19" x14ac:dyDescent="0.25">
      <c r="G2147" s="347"/>
      <c r="H2147" s="158"/>
      <c r="I2147" s="158"/>
      <c r="J2147" s="158"/>
      <c r="K2147" s="158"/>
      <c r="L2147" s="158"/>
      <c r="M2147" s="158"/>
      <c r="N2147" s="158"/>
      <c r="O2147" s="158"/>
      <c r="P2147" s="158"/>
      <c r="Q2147" s="158"/>
      <c r="R2147" s="158"/>
      <c r="S2147" s="346"/>
    </row>
    <row r="2148" spans="7:19" x14ac:dyDescent="0.25">
      <c r="G2148" s="347"/>
      <c r="H2148" s="158"/>
      <c r="I2148" s="158"/>
      <c r="J2148" s="158"/>
      <c r="K2148" s="158"/>
      <c r="L2148" s="158"/>
      <c r="M2148" s="158"/>
      <c r="N2148" s="158"/>
      <c r="O2148" s="158"/>
      <c r="P2148" s="158"/>
      <c r="Q2148" s="158"/>
      <c r="R2148" s="158"/>
      <c r="S2148" s="346"/>
    </row>
    <row r="2149" spans="7:19" x14ac:dyDescent="0.25">
      <c r="G2149" s="350"/>
      <c r="H2149" s="409">
        <v>1</v>
      </c>
      <c r="I2149" s="390">
        <v>0</v>
      </c>
      <c r="J2149" s="390">
        <v>0</v>
      </c>
      <c r="K2149" s="390">
        <v>0</v>
      </c>
      <c r="L2149" s="390">
        <v>0</v>
      </c>
      <c r="M2149" s="390">
        <v>0</v>
      </c>
      <c r="N2149" s="390">
        <v>0</v>
      </c>
      <c r="O2149" s="390">
        <v>0</v>
      </c>
      <c r="P2149" s="390">
        <v>0</v>
      </c>
      <c r="Q2149" s="390">
        <v>0</v>
      </c>
      <c r="R2149" s="391">
        <v>0</v>
      </c>
      <c r="S2149" s="346"/>
    </row>
    <row r="2150" spans="7:19" ht="15.75" x14ac:dyDescent="0.25">
      <c r="G2150" s="442" t="s">
        <v>231</v>
      </c>
      <c r="H2150" s="396">
        <v>0</v>
      </c>
      <c r="I2150" s="159">
        <v>1</v>
      </c>
      <c r="J2150" s="159">
        <v>0</v>
      </c>
      <c r="K2150" s="159">
        <v>0</v>
      </c>
      <c r="L2150" s="159">
        <v>0</v>
      </c>
      <c r="M2150" s="159">
        <v>0</v>
      </c>
      <c r="N2150" s="159">
        <v>0</v>
      </c>
      <c r="O2150" s="159">
        <v>0</v>
      </c>
      <c r="P2150" s="159">
        <v>0</v>
      </c>
      <c r="Q2150" s="159">
        <v>0</v>
      </c>
      <c r="R2150" s="383">
        <v>0</v>
      </c>
      <c r="S2150" s="346"/>
    </row>
    <row r="2151" spans="7:19" x14ac:dyDescent="0.25">
      <c r="G2151" s="347"/>
      <c r="H2151" s="396">
        <v>0</v>
      </c>
      <c r="I2151" s="159">
        <v>0</v>
      </c>
      <c r="J2151" s="159">
        <v>1</v>
      </c>
      <c r="K2151" s="159">
        <v>0</v>
      </c>
      <c r="L2151" s="159">
        <v>0</v>
      </c>
      <c r="M2151" s="159">
        <v>0</v>
      </c>
      <c r="N2151" s="159">
        <v>0</v>
      </c>
      <c r="O2151" s="159">
        <v>0</v>
      </c>
      <c r="P2151" s="159">
        <v>0</v>
      </c>
      <c r="Q2151" s="159">
        <v>0</v>
      </c>
      <c r="R2151" s="383">
        <v>0</v>
      </c>
      <c r="S2151" s="346"/>
    </row>
    <row r="2152" spans="7:19" x14ac:dyDescent="0.25">
      <c r="G2152" s="347"/>
      <c r="H2152" s="396">
        <v>0</v>
      </c>
      <c r="I2152" s="159">
        <v>0</v>
      </c>
      <c r="J2152" s="159">
        <v>0</v>
      </c>
      <c r="K2152" s="159">
        <v>1</v>
      </c>
      <c r="L2152" s="159">
        <v>0</v>
      </c>
      <c r="M2152" s="159">
        <v>0</v>
      </c>
      <c r="N2152" s="159">
        <v>0</v>
      </c>
      <c r="O2152" s="159">
        <v>0</v>
      </c>
      <c r="P2152" s="159">
        <v>0</v>
      </c>
      <c r="Q2152" s="159">
        <v>0</v>
      </c>
      <c r="R2152" s="383">
        <v>0</v>
      </c>
      <c r="S2152" s="346"/>
    </row>
    <row r="2153" spans="7:19" x14ac:dyDescent="0.25">
      <c r="G2153" s="347"/>
      <c r="H2153" s="396">
        <v>0</v>
      </c>
      <c r="I2153" s="159">
        <v>0</v>
      </c>
      <c r="J2153" s="159">
        <v>0</v>
      </c>
      <c r="K2153" s="159">
        <v>0</v>
      </c>
      <c r="L2153" s="159">
        <v>1</v>
      </c>
      <c r="M2153" s="159">
        <v>0</v>
      </c>
      <c r="N2153" s="159">
        <v>0</v>
      </c>
      <c r="O2153" s="159">
        <v>0</v>
      </c>
      <c r="P2153" s="159">
        <v>0</v>
      </c>
      <c r="Q2153" s="159">
        <v>0</v>
      </c>
      <c r="R2153" s="383">
        <v>0</v>
      </c>
      <c r="S2153" s="346"/>
    </row>
    <row r="2154" spans="7:19" x14ac:dyDescent="0.25">
      <c r="G2154" s="347"/>
      <c r="H2154" s="396">
        <v>0</v>
      </c>
      <c r="I2154" s="159">
        <v>0</v>
      </c>
      <c r="J2154" s="159">
        <v>0</v>
      </c>
      <c r="K2154" s="159">
        <v>0</v>
      </c>
      <c r="L2154" s="159">
        <v>0</v>
      </c>
      <c r="M2154" s="159">
        <v>1</v>
      </c>
      <c r="N2154" s="159">
        <v>0</v>
      </c>
      <c r="O2154" s="159">
        <v>0</v>
      </c>
      <c r="P2154" s="159">
        <v>0</v>
      </c>
      <c r="Q2154" s="159">
        <v>0</v>
      </c>
      <c r="R2154" s="383">
        <v>0</v>
      </c>
      <c r="S2154" s="346"/>
    </row>
    <row r="2155" spans="7:19" x14ac:dyDescent="0.25">
      <c r="G2155" s="347"/>
      <c r="H2155" s="396">
        <v>0</v>
      </c>
      <c r="I2155" s="159">
        <v>0</v>
      </c>
      <c r="J2155" s="159">
        <v>0</v>
      </c>
      <c r="K2155" s="159">
        <v>0</v>
      </c>
      <c r="L2155" s="159">
        <v>0</v>
      </c>
      <c r="M2155" s="159">
        <v>0</v>
      </c>
      <c r="N2155" s="159">
        <v>1</v>
      </c>
      <c r="O2155" s="159">
        <v>0</v>
      </c>
      <c r="P2155" s="159">
        <v>0</v>
      </c>
      <c r="Q2155" s="159">
        <v>0</v>
      </c>
      <c r="R2155" s="383">
        <v>0</v>
      </c>
      <c r="S2155" s="346"/>
    </row>
    <row r="2156" spans="7:19" x14ac:dyDescent="0.25">
      <c r="G2156" s="347"/>
      <c r="H2156" s="396">
        <v>0</v>
      </c>
      <c r="I2156" s="159">
        <v>0</v>
      </c>
      <c r="J2156" s="159">
        <v>0</v>
      </c>
      <c r="K2156" s="159">
        <v>0</v>
      </c>
      <c r="L2156" s="159">
        <v>0</v>
      </c>
      <c r="M2156" s="159">
        <v>0</v>
      </c>
      <c r="N2156" s="159">
        <v>0</v>
      </c>
      <c r="O2156" s="159">
        <v>1</v>
      </c>
      <c r="P2156" s="159">
        <v>0</v>
      </c>
      <c r="Q2156" s="159">
        <v>0</v>
      </c>
      <c r="R2156" s="383">
        <v>0</v>
      </c>
      <c r="S2156" s="346"/>
    </row>
    <row r="2157" spans="7:19" x14ac:dyDescent="0.25">
      <c r="G2157" s="347"/>
      <c r="H2157" s="396">
        <v>0</v>
      </c>
      <c r="I2157" s="159">
        <v>0</v>
      </c>
      <c r="J2157" s="159">
        <v>0</v>
      </c>
      <c r="K2157" s="159">
        <v>0</v>
      </c>
      <c r="L2157" s="159">
        <v>0</v>
      </c>
      <c r="M2157" s="159">
        <v>0</v>
      </c>
      <c r="N2157" s="159">
        <v>0</v>
      </c>
      <c r="O2157" s="159">
        <v>0</v>
      </c>
      <c r="P2157" s="159">
        <v>1</v>
      </c>
      <c r="Q2157" s="159">
        <v>0</v>
      </c>
      <c r="R2157" s="383">
        <v>0</v>
      </c>
      <c r="S2157" s="346"/>
    </row>
    <row r="2158" spans="7:19" x14ac:dyDescent="0.25">
      <c r="G2158" s="347"/>
      <c r="H2158" s="396">
        <v>0</v>
      </c>
      <c r="I2158" s="159">
        <v>0</v>
      </c>
      <c r="J2158" s="159">
        <v>0</v>
      </c>
      <c r="K2158" s="159">
        <v>0</v>
      </c>
      <c r="L2158" s="159">
        <v>0</v>
      </c>
      <c r="M2158" s="159">
        <v>0</v>
      </c>
      <c r="N2158" s="159">
        <v>0</v>
      </c>
      <c r="O2158" s="159">
        <v>0</v>
      </c>
      <c r="P2158" s="159">
        <v>0</v>
      </c>
      <c r="Q2158" s="159">
        <v>1</v>
      </c>
      <c r="R2158" s="383">
        <v>0</v>
      </c>
      <c r="S2158" s="346"/>
    </row>
    <row r="2159" spans="7:19" x14ac:dyDescent="0.25">
      <c r="G2159" s="347"/>
      <c r="H2159" s="397">
        <v>0</v>
      </c>
      <c r="I2159" s="398">
        <v>0</v>
      </c>
      <c r="J2159" s="398">
        <v>0</v>
      </c>
      <c r="K2159" s="398">
        <v>0</v>
      </c>
      <c r="L2159" s="398">
        <v>0</v>
      </c>
      <c r="M2159" s="398">
        <v>0</v>
      </c>
      <c r="N2159" s="398">
        <v>0</v>
      </c>
      <c r="O2159" s="398">
        <v>0</v>
      </c>
      <c r="P2159" s="398">
        <v>0</v>
      </c>
      <c r="Q2159" s="398">
        <v>0</v>
      </c>
      <c r="R2159" s="410">
        <v>1</v>
      </c>
      <c r="S2159" s="346"/>
    </row>
    <row r="2160" spans="7:19" x14ac:dyDescent="0.25">
      <c r="G2160" s="347"/>
      <c r="H2160" s="158"/>
      <c r="I2160" s="158"/>
      <c r="J2160" s="158"/>
      <c r="K2160" s="158"/>
      <c r="L2160" s="158"/>
      <c r="M2160" s="158"/>
      <c r="N2160" s="158"/>
      <c r="O2160" s="158"/>
      <c r="P2160" s="158"/>
      <c r="Q2160" s="158"/>
      <c r="R2160" s="158"/>
      <c r="S2160" s="346"/>
    </row>
    <row r="2161" spans="7:19" x14ac:dyDescent="0.25">
      <c r="G2161" s="347"/>
      <c r="H2161" s="158"/>
      <c r="I2161" s="158"/>
      <c r="J2161" s="158"/>
      <c r="K2161" s="158"/>
      <c r="L2161" s="158"/>
      <c r="M2161" s="158"/>
      <c r="N2161" s="158"/>
      <c r="O2161" s="158"/>
      <c r="P2161" s="158"/>
      <c r="Q2161" s="158"/>
      <c r="R2161" s="158"/>
      <c r="S2161" s="346"/>
    </row>
    <row r="2162" spans="7:19" x14ac:dyDescent="0.25">
      <c r="G2162" s="350"/>
      <c r="H2162" s="411">
        <f>+S2086</f>
        <v>282.66593081866665</v>
      </c>
      <c r="I2162" s="390">
        <v>0</v>
      </c>
      <c r="J2162" s="390">
        <v>0</v>
      </c>
      <c r="K2162" s="390">
        <v>0</v>
      </c>
      <c r="L2162" s="390">
        <v>0</v>
      </c>
      <c r="M2162" s="390">
        <v>0</v>
      </c>
      <c r="N2162" s="390">
        <v>0</v>
      </c>
      <c r="O2162" s="390">
        <v>0</v>
      </c>
      <c r="P2162" s="390">
        <v>0</v>
      </c>
      <c r="Q2162" s="390">
        <v>0</v>
      </c>
      <c r="R2162" s="391">
        <v>0</v>
      </c>
      <c r="S2162" s="346"/>
    </row>
    <row r="2163" spans="7:19" ht="15.75" x14ac:dyDescent="0.25">
      <c r="G2163" s="442" t="s">
        <v>232</v>
      </c>
      <c r="H2163" s="396">
        <v>0</v>
      </c>
      <c r="I2163" s="161">
        <f>+S2087</f>
        <v>165.69924280865689</v>
      </c>
      <c r="J2163" s="159">
        <v>0</v>
      </c>
      <c r="K2163" s="159">
        <v>0</v>
      </c>
      <c r="L2163" s="159">
        <v>0</v>
      </c>
      <c r="M2163" s="159">
        <v>0</v>
      </c>
      <c r="N2163" s="159">
        <v>0</v>
      </c>
      <c r="O2163" s="159">
        <v>0</v>
      </c>
      <c r="P2163" s="159">
        <v>0</v>
      </c>
      <c r="Q2163" s="159">
        <v>0</v>
      </c>
      <c r="R2163" s="383">
        <v>0</v>
      </c>
      <c r="S2163" s="346"/>
    </row>
    <row r="2164" spans="7:19" x14ac:dyDescent="0.25">
      <c r="G2164" s="347"/>
      <c r="H2164" s="396">
        <v>0</v>
      </c>
      <c r="I2164" s="159">
        <v>0</v>
      </c>
      <c r="J2164" s="161">
        <f>+S2088</f>
        <v>81.635388505057065</v>
      </c>
      <c r="K2164" s="159">
        <v>0</v>
      </c>
      <c r="L2164" s="159">
        <v>0</v>
      </c>
      <c r="M2164" s="159">
        <v>0</v>
      </c>
      <c r="N2164" s="159">
        <v>0</v>
      </c>
      <c r="O2164" s="159">
        <v>0</v>
      </c>
      <c r="P2164" s="159">
        <v>0</v>
      </c>
      <c r="Q2164" s="159">
        <v>0</v>
      </c>
      <c r="R2164" s="383">
        <v>0</v>
      </c>
      <c r="S2164" s="346"/>
    </row>
    <row r="2165" spans="7:19" x14ac:dyDescent="0.25">
      <c r="G2165" s="347"/>
      <c r="H2165" s="396">
        <v>0</v>
      </c>
      <c r="I2165" s="159">
        <v>0</v>
      </c>
      <c r="J2165" s="159">
        <v>0</v>
      </c>
      <c r="K2165" s="161">
        <f>+S2089</f>
        <v>384.87986884135637</v>
      </c>
      <c r="L2165" s="159">
        <v>0</v>
      </c>
      <c r="M2165" s="159">
        <v>0</v>
      </c>
      <c r="N2165" s="159">
        <v>0</v>
      </c>
      <c r="O2165" s="159">
        <v>0</v>
      </c>
      <c r="P2165" s="159">
        <v>0</v>
      </c>
      <c r="Q2165" s="159">
        <v>0</v>
      </c>
      <c r="R2165" s="383">
        <v>0</v>
      </c>
      <c r="S2165" s="346"/>
    </row>
    <row r="2166" spans="7:19" x14ac:dyDescent="0.25">
      <c r="G2166" s="347"/>
      <c r="H2166" s="396">
        <v>0</v>
      </c>
      <c r="I2166" s="159">
        <v>0</v>
      </c>
      <c r="J2166" s="159">
        <v>0</v>
      </c>
      <c r="K2166" s="159">
        <v>0</v>
      </c>
      <c r="L2166" s="161">
        <f>+S2090</f>
        <v>222.10569992772005</v>
      </c>
      <c r="M2166" s="159">
        <v>0</v>
      </c>
      <c r="N2166" s="159">
        <v>0</v>
      </c>
      <c r="O2166" s="159">
        <v>0</v>
      </c>
      <c r="P2166" s="159">
        <v>0</v>
      </c>
      <c r="Q2166" s="159">
        <v>0</v>
      </c>
      <c r="R2166" s="383">
        <v>0</v>
      </c>
      <c r="S2166" s="346"/>
    </row>
    <row r="2167" spans="7:19" x14ac:dyDescent="0.25">
      <c r="G2167" s="347"/>
      <c r="H2167" s="396">
        <v>0</v>
      </c>
      <c r="I2167" s="159">
        <v>0</v>
      </c>
      <c r="J2167" s="159">
        <v>0</v>
      </c>
      <c r="K2167" s="159">
        <v>0</v>
      </c>
      <c r="L2167" s="159">
        <v>0</v>
      </c>
      <c r="M2167" s="161">
        <f>+S2091</f>
        <v>423.92537415505268</v>
      </c>
      <c r="N2167" s="159">
        <v>0</v>
      </c>
      <c r="O2167" s="159">
        <v>0</v>
      </c>
      <c r="P2167" s="159">
        <v>0</v>
      </c>
      <c r="Q2167" s="159">
        <v>0</v>
      </c>
      <c r="R2167" s="383">
        <v>0</v>
      </c>
      <c r="S2167" s="346"/>
    </row>
    <row r="2168" spans="7:19" x14ac:dyDescent="0.25">
      <c r="G2168" s="347"/>
      <c r="H2168" s="396">
        <v>0</v>
      </c>
      <c r="I2168" s="159">
        <v>0</v>
      </c>
      <c r="J2168" s="159">
        <v>0</v>
      </c>
      <c r="K2168" s="159">
        <v>0</v>
      </c>
      <c r="L2168" s="159">
        <v>0</v>
      </c>
      <c r="M2168" s="159">
        <v>0</v>
      </c>
      <c r="N2168" s="161">
        <f>+S2092</f>
        <v>83.102124209739998</v>
      </c>
      <c r="O2168" s="159">
        <v>0</v>
      </c>
      <c r="P2168" s="159">
        <v>0</v>
      </c>
      <c r="Q2168" s="159">
        <v>0</v>
      </c>
      <c r="R2168" s="383">
        <v>0</v>
      </c>
      <c r="S2168" s="346"/>
    </row>
    <row r="2169" spans="7:19" x14ac:dyDescent="0.25">
      <c r="G2169" s="347"/>
      <c r="H2169" s="396">
        <v>0</v>
      </c>
      <c r="I2169" s="159">
        <v>0</v>
      </c>
      <c r="J2169" s="159">
        <v>0</v>
      </c>
      <c r="K2169" s="159">
        <v>0</v>
      </c>
      <c r="L2169" s="159">
        <v>0</v>
      </c>
      <c r="M2169" s="159">
        <v>0</v>
      </c>
      <c r="N2169" s="159">
        <v>0</v>
      </c>
      <c r="O2169" s="161">
        <f>+S2093</f>
        <v>262.37916828502148</v>
      </c>
      <c r="P2169" s="159">
        <v>0</v>
      </c>
      <c r="Q2169" s="159">
        <v>0</v>
      </c>
      <c r="R2169" s="383">
        <v>0</v>
      </c>
      <c r="S2169" s="346"/>
    </row>
    <row r="2170" spans="7:19" x14ac:dyDescent="0.25">
      <c r="G2170" s="347"/>
      <c r="H2170" s="396">
        <v>0</v>
      </c>
      <c r="I2170" s="159">
        <v>0</v>
      </c>
      <c r="J2170" s="159">
        <v>0</v>
      </c>
      <c r="K2170" s="159">
        <v>0</v>
      </c>
      <c r="L2170" s="159">
        <v>0</v>
      </c>
      <c r="M2170" s="159">
        <v>0</v>
      </c>
      <c r="N2170" s="159">
        <v>0</v>
      </c>
      <c r="O2170" s="159">
        <v>0</v>
      </c>
      <c r="P2170" s="161">
        <f>+S2094</f>
        <v>36.321974191534878</v>
      </c>
      <c r="Q2170" s="159">
        <v>0</v>
      </c>
      <c r="R2170" s="383">
        <v>0</v>
      </c>
      <c r="S2170" s="346"/>
    </row>
    <row r="2171" spans="7:19" x14ac:dyDescent="0.25">
      <c r="G2171" s="347"/>
      <c r="H2171" s="396">
        <v>0</v>
      </c>
      <c r="I2171" s="159">
        <v>0</v>
      </c>
      <c r="J2171" s="159">
        <v>0</v>
      </c>
      <c r="K2171" s="159">
        <v>0</v>
      </c>
      <c r="L2171" s="159">
        <v>0</v>
      </c>
      <c r="M2171" s="159">
        <v>0</v>
      </c>
      <c r="N2171" s="159">
        <v>0</v>
      </c>
      <c r="O2171" s="159">
        <v>0</v>
      </c>
      <c r="P2171" s="159">
        <v>0</v>
      </c>
      <c r="Q2171" s="161">
        <f>+S2095</f>
        <v>104.29032778978686</v>
      </c>
      <c r="R2171" s="383">
        <v>0</v>
      </c>
      <c r="S2171" s="346"/>
    </row>
    <row r="2172" spans="7:19" x14ac:dyDescent="0.25">
      <c r="G2172" s="347"/>
      <c r="H2172" s="397">
        <v>0</v>
      </c>
      <c r="I2172" s="398">
        <v>0</v>
      </c>
      <c r="J2172" s="398">
        <v>0</v>
      </c>
      <c r="K2172" s="398">
        <v>0</v>
      </c>
      <c r="L2172" s="398">
        <v>0</v>
      </c>
      <c r="M2172" s="398">
        <v>0</v>
      </c>
      <c r="N2172" s="398">
        <v>0</v>
      </c>
      <c r="O2172" s="398">
        <v>0</v>
      </c>
      <c r="P2172" s="398">
        <v>0</v>
      </c>
      <c r="Q2172" s="398">
        <v>0</v>
      </c>
      <c r="R2172" s="412">
        <f>+S2096</f>
        <v>341.12040514330249</v>
      </c>
      <c r="S2172" s="346"/>
    </row>
    <row r="2173" spans="7:19" x14ac:dyDescent="0.25">
      <c r="G2173" s="347"/>
      <c r="H2173" s="158"/>
      <c r="I2173" s="158"/>
      <c r="J2173" s="158"/>
      <c r="K2173" s="158"/>
      <c r="L2173" s="158"/>
      <c r="M2173" s="158"/>
      <c r="N2173" s="158"/>
      <c r="O2173" s="158"/>
      <c r="P2173" s="158"/>
      <c r="Q2173" s="158"/>
      <c r="R2173" s="158"/>
      <c r="S2173" s="346"/>
    </row>
    <row r="2174" spans="7:19" ht="15.75" x14ac:dyDescent="0.3">
      <c r="G2174" s="444" t="s">
        <v>245</v>
      </c>
      <c r="H2174" s="158"/>
      <c r="I2174" s="158"/>
      <c r="J2174" s="158"/>
      <c r="K2174" s="158"/>
      <c r="L2174" s="158"/>
      <c r="M2174" s="158"/>
      <c r="N2174" s="158"/>
      <c r="O2174" s="158"/>
      <c r="P2174" s="158"/>
      <c r="Q2174" s="158"/>
      <c r="R2174" s="158"/>
      <c r="S2174" s="346"/>
    </row>
    <row r="2175" spans="7:19" ht="15.75" x14ac:dyDescent="0.3">
      <c r="G2175" s="445"/>
      <c r="H2175" s="411">
        <f t="array" ref="H2175:R2185">+MMULT(H2136:R2146,H2162:R2172)</f>
        <v>565.3318616373333</v>
      </c>
      <c r="I2175" s="390">
        <v>0</v>
      </c>
      <c r="J2175" s="390">
        <v>0</v>
      </c>
      <c r="K2175" s="390">
        <v>0</v>
      </c>
      <c r="L2175" s="390">
        <v>0</v>
      </c>
      <c r="M2175" s="390">
        <v>0</v>
      </c>
      <c r="N2175" s="390">
        <v>0</v>
      </c>
      <c r="O2175" s="390">
        <v>0</v>
      </c>
      <c r="P2175" s="390">
        <v>0</v>
      </c>
      <c r="Q2175" s="390">
        <v>0</v>
      </c>
      <c r="R2175" s="391">
        <v>0</v>
      </c>
      <c r="S2175" s="345"/>
    </row>
    <row r="2176" spans="7:19" ht="15.75" x14ac:dyDescent="0.3">
      <c r="G2176" s="445" t="s">
        <v>233</v>
      </c>
      <c r="H2176" s="396">
        <v>0</v>
      </c>
      <c r="I2176" s="161">
        <v>331.39848561731378</v>
      </c>
      <c r="J2176" s="159">
        <v>0</v>
      </c>
      <c r="K2176" s="159">
        <v>0</v>
      </c>
      <c r="L2176" s="159">
        <v>0</v>
      </c>
      <c r="M2176" s="159">
        <v>0</v>
      </c>
      <c r="N2176" s="159">
        <v>0</v>
      </c>
      <c r="O2176" s="159">
        <v>0</v>
      </c>
      <c r="P2176" s="159">
        <v>0</v>
      </c>
      <c r="Q2176" s="159">
        <v>0</v>
      </c>
      <c r="R2176" s="383">
        <v>0</v>
      </c>
      <c r="S2176" s="346"/>
    </row>
    <row r="2177" spans="7:19" x14ac:dyDescent="0.25">
      <c r="G2177" s="347"/>
      <c r="H2177" s="396">
        <v>0</v>
      </c>
      <c r="I2177" s="159">
        <v>0</v>
      </c>
      <c r="J2177" s="161">
        <v>163.27077701011413</v>
      </c>
      <c r="K2177" s="159">
        <v>0</v>
      </c>
      <c r="L2177" s="159">
        <v>0</v>
      </c>
      <c r="M2177" s="159">
        <v>0</v>
      </c>
      <c r="N2177" s="159">
        <v>0</v>
      </c>
      <c r="O2177" s="159">
        <v>0</v>
      </c>
      <c r="P2177" s="159">
        <v>0</v>
      </c>
      <c r="Q2177" s="159">
        <v>0</v>
      </c>
      <c r="R2177" s="383">
        <v>0</v>
      </c>
      <c r="S2177" s="346"/>
    </row>
    <row r="2178" spans="7:19" x14ac:dyDescent="0.25">
      <c r="G2178" s="347"/>
      <c r="H2178" s="396">
        <v>0</v>
      </c>
      <c r="I2178" s="159">
        <v>0</v>
      </c>
      <c r="J2178" s="159">
        <v>0</v>
      </c>
      <c r="K2178" s="161">
        <v>769.75973768271274</v>
      </c>
      <c r="L2178" s="159">
        <v>0</v>
      </c>
      <c r="M2178" s="159">
        <v>0</v>
      </c>
      <c r="N2178" s="159">
        <v>0</v>
      </c>
      <c r="O2178" s="159">
        <v>0</v>
      </c>
      <c r="P2178" s="159">
        <v>0</v>
      </c>
      <c r="Q2178" s="159">
        <v>0</v>
      </c>
      <c r="R2178" s="383">
        <v>0</v>
      </c>
      <c r="S2178" s="346"/>
    </row>
    <row r="2179" spans="7:19" x14ac:dyDescent="0.25">
      <c r="G2179" s="347"/>
      <c r="H2179" s="396">
        <v>0</v>
      </c>
      <c r="I2179" s="159">
        <v>0</v>
      </c>
      <c r="J2179" s="159">
        <v>0</v>
      </c>
      <c r="K2179" s="159">
        <v>0</v>
      </c>
      <c r="L2179" s="161">
        <v>444.21139985544011</v>
      </c>
      <c r="M2179" s="159">
        <v>0</v>
      </c>
      <c r="N2179" s="159">
        <v>0</v>
      </c>
      <c r="O2179" s="159">
        <v>0</v>
      </c>
      <c r="P2179" s="159">
        <v>0</v>
      </c>
      <c r="Q2179" s="159">
        <v>0</v>
      </c>
      <c r="R2179" s="383">
        <v>0</v>
      </c>
      <c r="S2179" s="346"/>
    </row>
    <row r="2180" spans="7:19" x14ac:dyDescent="0.25">
      <c r="G2180" s="347"/>
      <c r="H2180" s="396">
        <v>0</v>
      </c>
      <c r="I2180" s="159">
        <v>0</v>
      </c>
      <c r="J2180" s="159">
        <v>0</v>
      </c>
      <c r="K2180" s="159">
        <v>0</v>
      </c>
      <c r="L2180" s="159">
        <v>0</v>
      </c>
      <c r="M2180" s="161">
        <v>847.85074831010536</v>
      </c>
      <c r="N2180" s="159">
        <v>0</v>
      </c>
      <c r="O2180" s="159">
        <v>0</v>
      </c>
      <c r="P2180" s="159">
        <v>0</v>
      </c>
      <c r="Q2180" s="159">
        <v>0</v>
      </c>
      <c r="R2180" s="383">
        <v>0</v>
      </c>
      <c r="S2180" s="346"/>
    </row>
    <row r="2181" spans="7:19" x14ac:dyDescent="0.25">
      <c r="G2181" s="347"/>
      <c r="H2181" s="396">
        <v>0</v>
      </c>
      <c r="I2181" s="159">
        <v>0</v>
      </c>
      <c r="J2181" s="159">
        <v>0</v>
      </c>
      <c r="K2181" s="159">
        <v>0</v>
      </c>
      <c r="L2181" s="159">
        <v>0</v>
      </c>
      <c r="M2181" s="159">
        <v>0</v>
      </c>
      <c r="N2181" s="161">
        <v>166.20424841948</v>
      </c>
      <c r="O2181" s="159">
        <v>0</v>
      </c>
      <c r="P2181" s="159">
        <v>0</v>
      </c>
      <c r="Q2181" s="159">
        <v>0</v>
      </c>
      <c r="R2181" s="383">
        <v>0</v>
      </c>
      <c r="S2181" s="346"/>
    </row>
    <row r="2182" spans="7:19" x14ac:dyDescent="0.25">
      <c r="G2182" s="347"/>
      <c r="H2182" s="396">
        <v>0</v>
      </c>
      <c r="I2182" s="159">
        <v>0</v>
      </c>
      <c r="J2182" s="159">
        <v>0</v>
      </c>
      <c r="K2182" s="159">
        <v>0</v>
      </c>
      <c r="L2182" s="159">
        <v>0</v>
      </c>
      <c r="M2182" s="159">
        <v>0</v>
      </c>
      <c r="N2182" s="159">
        <v>0</v>
      </c>
      <c r="O2182" s="161">
        <v>524.75833657004296</v>
      </c>
      <c r="P2182" s="159">
        <v>0</v>
      </c>
      <c r="Q2182" s="159">
        <v>0</v>
      </c>
      <c r="R2182" s="383">
        <v>0</v>
      </c>
      <c r="S2182" s="346"/>
    </row>
    <row r="2183" spans="7:19" x14ac:dyDescent="0.25">
      <c r="G2183" s="347"/>
      <c r="H2183" s="396">
        <v>0</v>
      </c>
      <c r="I2183" s="159">
        <v>0</v>
      </c>
      <c r="J2183" s="159">
        <v>0</v>
      </c>
      <c r="K2183" s="159">
        <v>0</v>
      </c>
      <c r="L2183" s="159">
        <v>0</v>
      </c>
      <c r="M2183" s="159">
        <v>0</v>
      </c>
      <c r="N2183" s="159">
        <v>0</v>
      </c>
      <c r="O2183" s="159">
        <v>0</v>
      </c>
      <c r="P2183" s="161">
        <v>72.643948383069755</v>
      </c>
      <c r="Q2183" s="159">
        <v>0</v>
      </c>
      <c r="R2183" s="383">
        <v>0</v>
      </c>
      <c r="S2183" s="346"/>
    </row>
    <row r="2184" spans="7:19" x14ac:dyDescent="0.25">
      <c r="G2184" s="347"/>
      <c r="H2184" s="396">
        <v>0</v>
      </c>
      <c r="I2184" s="159">
        <v>0</v>
      </c>
      <c r="J2184" s="159">
        <v>0</v>
      </c>
      <c r="K2184" s="159">
        <v>0</v>
      </c>
      <c r="L2184" s="159">
        <v>0</v>
      </c>
      <c r="M2184" s="159">
        <v>0</v>
      </c>
      <c r="N2184" s="159">
        <v>0</v>
      </c>
      <c r="O2184" s="159">
        <v>0</v>
      </c>
      <c r="P2184" s="159">
        <v>0</v>
      </c>
      <c r="Q2184" s="161">
        <v>208.58065557957372</v>
      </c>
      <c r="R2184" s="383">
        <v>0</v>
      </c>
      <c r="S2184" s="346"/>
    </row>
    <row r="2185" spans="7:19" x14ac:dyDescent="0.25">
      <c r="G2185" s="347"/>
      <c r="H2185" s="397">
        <v>0</v>
      </c>
      <c r="I2185" s="398">
        <v>0</v>
      </c>
      <c r="J2185" s="398">
        <v>0</v>
      </c>
      <c r="K2185" s="398">
        <v>0</v>
      </c>
      <c r="L2185" s="398">
        <v>0</v>
      </c>
      <c r="M2185" s="398">
        <v>0</v>
      </c>
      <c r="N2185" s="398">
        <v>0</v>
      </c>
      <c r="O2185" s="398">
        <v>0</v>
      </c>
      <c r="P2185" s="398">
        <v>0</v>
      </c>
      <c r="Q2185" s="398">
        <v>0</v>
      </c>
      <c r="R2185" s="412">
        <v>682.24081028660498</v>
      </c>
      <c r="S2185" s="346"/>
    </row>
    <row r="2186" spans="7:19" x14ac:dyDescent="0.25">
      <c r="G2186" s="347"/>
      <c r="H2186" s="158"/>
      <c r="I2186" s="158"/>
      <c r="J2186" s="158"/>
      <c r="K2186" s="158"/>
      <c r="L2186" s="158"/>
      <c r="M2186" s="158"/>
      <c r="N2186" s="158"/>
      <c r="O2186" s="158"/>
      <c r="P2186" s="158"/>
      <c r="Q2186" s="158"/>
      <c r="R2186" s="158"/>
      <c r="S2186" s="346"/>
    </row>
    <row r="2187" spans="7:19" x14ac:dyDescent="0.25">
      <c r="G2187" s="347"/>
      <c r="H2187" s="158"/>
      <c r="I2187" s="158"/>
      <c r="J2187" s="158"/>
      <c r="K2187" s="158"/>
      <c r="L2187" s="158"/>
      <c r="M2187" s="158"/>
      <c r="N2187" s="158"/>
      <c r="O2187" s="158"/>
      <c r="P2187" s="158"/>
      <c r="Q2187" s="158"/>
      <c r="R2187" s="158"/>
      <c r="S2187" s="346"/>
    </row>
    <row r="2188" spans="7:19" x14ac:dyDescent="0.25">
      <c r="G2188" s="347"/>
      <c r="H2188" s="413">
        <f t="array" ref="H2188:R2198">+MINVERSE(H2175:R2185)</f>
        <v>1.7688725293206827E-3</v>
      </c>
      <c r="I2188" s="390">
        <v>0</v>
      </c>
      <c r="J2188" s="390">
        <v>0</v>
      </c>
      <c r="K2188" s="390">
        <v>0</v>
      </c>
      <c r="L2188" s="390">
        <v>0</v>
      </c>
      <c r="M2188" s="390">
        <v>0</v>
      </c>
      <c r="N2188" s="390">
        <v>0</v>
      </c>
      <c r="O2188" s="390">
        <v>0</v>
      </c>
      <c r="P2188" s="390">
        <v>0</v>
      </c>
      <c r="Q2188" s="390">
        <v>0</v>
      </c>
      <c r="R2188" s="391">
        <v>0</v>
      </c>
      <c r="S2188" s="346"/>
    </row>
    <row r="2189" spans="7:19" ht="15.75" x14ac:dyDescent="0.3">
      <c r="G2189" s="445" t="s">
        <v>234</v>
      </c>
      <c r="H2189" s="396">
        <v>0</v>
      </c>
      <c r="I2189" s="178">
        <v>3.0175152977456919E-3</v>
      </c>
      <c r="J2189" s="159">
        <v>0</v>
      </c>
      <c r="K2189" s="159">
        <v>0</v>
      </c>
      <c r="L2189" s="159">
        <v>0</v>
      </c>
      <c r="M2189" s="159">
        <v>0</v>
      </c>
      <c r="N2189" s="159">
        <v>0</v>
      </c>
      <c r="O2189" s="159">
        <v>0</v>
      </c>
      <c r="P2189" s="159">
        <v>0</v>
      </c>
      <c r="Q2189" s="159">
        <v>0</v>
      </c>
      <c r="R2189" s="383">
        <v>0</v>
      </c>
      <c r="S2189" s="346"/>
    </row>
    <row r="2190" spans="7:19" x14ac:dyDescent="0.25">
      <c r="G2190" s="347"/>
      <c r="H2190" s="396">
        <v>0</v>
      </c>
      <c r="I2190" s="159">
        <v>0</v>
      </c>
      <c r="J2190" s="178">
        <v>6.1247947631072582E-3</v>
      </c>
      <c r="K2190" s="159">
        <v>0</v>
      </c>
      <c r="L2190" s="159">
        <v>0</v>
      </c>
      <c r="M2190" s="159">
        <v>0</v>
      </c>
      <c r="N2190" s="159">
        <v>0</v>
      </c>
      <c r="O2190" s="159">
        <v>0</v>
      </c>
      <c r="P2190" s="159">
        <v>0</v>
      </c>
      <c r="Q2190" s="159">
        <v>0</v>
      </c>
      <c r="R2190" s="383">
        <v>0</v>
      </c>
      <c r="S2190" s="346"/>
    </row>
    <row r="2191" spans="7:19" x14ac:dyDescent="0.25">
      <c r="G2191" s="347"/>
      <c r="H2191" s="396">
        <v>0</v>
      </c>
      <c r="I2191" s="159">
        <v>0</v>
      </c>
      <c r="J2191" s="159">
        <v>0</v>
      </c>
      <c r="K2191" s="344">
        <v>1.2991066576311244E-3</v>
      </c>
      <c r="L2191" s="159">
        <v>0</v>
      </c>
      <c r="M2191" s="159">
        <v>0</v>
      </c>
      <c r="N2191" s="159">
        <v>0</v>
      </c>
      <c r="O2191" s="159">
        <v>0</v>
      </c>
      <c r="P2191" s="159">
        <v>0</v>
      </c>
      <c r="Q2191" s="159">
        <v>0</v>
      </c>
      <c r="R2191" s="383">
        <v>0</v>
      </c>
      <c r="S2191" s="346"/>
    </row>
    <row r="2192" spans="7:19" x14ac:dyDescent="0.25">
      <c r="G2192" s="347"/>
      <c r="H2192" s="396">
        <v>0</v>
      </c>
      <c r="I2192" s="159">
        <v>0</v>
      </c>
      <c r="J2192" s="159">
        <v>0</v>
      </c>
      <c r="K2192" s="159">
        <v>0</v>
      </c>
      <c r="L2192" s="163">
        <v>2.2511804071787224E-3</v>
      </c>
      <c r="M2192" s="159">
        <v>0</v>
      </c>
      <c r="N2192" s="159">
        <v>0</v>
      </c>
      <c r="O2192" s="159">
        <v>0</v>
      </c>
      <c r="P2192" s="159">
        <v>0</v>
      </c>
      <c r="Q2192" s="159">
        <v>0</v>
      </c>
      <c r="R2192" s="383">
        <v>0</v>
      </c>
      <c r="S2192" s="346"/>
    </row>
    <row r="2193" spans="7:19" x14ac:dyDescent="0.25">
      <c r="G2193" s="347"/>
      <c r="H2193" s="396">
        <v>0</v>
      </c>
      <c r="I2193" s="159">
        <v>0</v>
      </c>
      <c r="J2193" s="159">
        <v>0</v>
      </c>
      <c r="K2193" s="159">
        <v>0</v>
      </c>
      <c r="L2193" s="159">
        <v>0</v>
      </c>
      <c r="M2193" s="178">
        <v>1.1794528718564571E-3</v>
      </c>
      <c r="N2193" s="159">
        <v>0</v>
      </c>
      <c r="O2193" s="159">
        <v>0</v>
      </c>
      <c r="P2193" s="159">
        <v>0</v>
      </c>
      <c r="Q2193" s="159">
        <v>0</v>
      </c>
      <c r="R2193" s="383">
        <v>0</v>
      </c>
      <c r="S2193" s="346"/>
    </row>
    <row r="2194" spans="7:19" x14ac:dyDescent="0.25">
      <c r="G2194" s="347"/>
      <c r="H2194" s="396">
        <v>0</v>
      </c>
      <c r="I2194" s="159">
        <v>0</v>
      </c>
      <c r="J2194" s="159">
        <v>0</v>
      </c>
      <c r="K2194" s="159">
        <v>0</v>
      </c>
      <c r="L2194" s="159">
        <v>0</v>
      </c>
      <c r="M2194" s="159">
        <v>0</v>
      </c>
      <c r="N2194" s="163">
        <v>6.0166933728199139E-3</v>
      </c>
      <c r="O2194" s="159">
        <v>0</v>
      </c>
      <c r="P2194" s="159">
        <v>0</v>
      </c>
      <c r="Q2194" s="159">
        <v>0</v>
      </c>
      <c r="R2194" s="383">
        <v>0</v>
      </c>
      <c r="S2194" s="346"/>
    </row>
    <row r="2195" spans="7:19" x14ac:dyDescent="0.25">
      <c r="G2195" s="347"/>
      <c r="H2195" s="396">
        <v>0</v>
      </c>
      <c r="I2195" s="159">
        <v>0</v>
      </c>
      <c r="J2195" s="159">
        <v>0</v>
      </c>
      <c r="K2195" s="159">
        <v>0</v>
      </c>
      <c r="L2195" s="159">
        <v>0</v>
      </c>
      <c r="M2195" s="159">
        <v>0</v>
      </c>
      <c r="N2195" s="159">
        <v>0</v>
      </c>
      <c r="O2195" s="344">
        <v>1.9056390919604256E-3</v>
      </c>
      <c r="P2195" s="159">
        <v>0</v>
      </c>
      <c r="Q2195" s="159">
        <v>0</v>
      </c>
      <c r="R2195" s="383">
        <v>0</v>
      </c>
      <c r="S2195" s="346"/>
    </row>
    <row r="2196" spans="7:19" x14ac:dyDescent="0.25">
      <c r="G2196" s="347"/>
      <c r="H2196" s="396">
        <v>0</v>
      </c>
      <c r="I2196" s="159">
        <v>0</v>
      </c>
      <c r="J2196" s="159">
        <v>0</v>
      </c>
      <c r="K2196" s="159">
        <v>0</v>
      </c>
      <c r="L2196" s="159">
        <v>0</v>
      </c>
      <c r="M2196" s="159">
        <v>0</v>
      </c>
      <c r="N2196" s="159">
        <v>0</v>
      </c>
      <c r="O2196" s="159">
        <v>0</v>
      </c>
      <c r="P2196" s="344">
        <v>1.3765771578476837E-2</v>
      </c>
      <c r="Q2196" s="159">
        <v>0</v>
      </c>
      <c r="R2196" s="383">
        <v>0</v>
      </c>
      <c r="S2196" s="346"/>
    </row>
    <row r="2197" spans="7:19" x14ac:dyDescent="0.25">
      <c r="G2197" s="347"/>
      <c r="H2197" s="396">
        <v>0</v>
      </c>
      <c r="I2197" s="159">
        <v>0</v>
      </c>
      <c r="J2197" s="159">
        <v>0</v>
      </c>
      <c r="K2197" s="159">
        <v>0</v>
      </c>
      <c r="L2197" s="159">
        <v>0</v>
      </c>
      <c r="M2197" s="159">
        <v>0</v>
      </c>
      <c r="N2197" s="159">
        <v>0</v>
      </c>
      <c r="O2197" s="159">
        <v>0</v>
      </c>
      <c r="P2197" s="159">
        <v>0</v>
      </c>
      <c r="Q2197" s="178">
        <v>4.7943084521493368E-3</v>
      </c>
      <c r="R2197" s="383">
        <v>0</v>
      </c>
      <c r="S2197" s="346"/>
    </row>
    <row r="2198" spans="7:19" x14ac:dyDescent="0.25">
      <c r="G2198" s="347"/>
      <c r="H2198" s="397">
        <v>0</v>
      </c>
      <c r="I2198" s="398">
        <v>0</v>
      </c>
      <c r="J2198" s="398">
        <v>0</v>
      </c>
      <c r="K2198" s="398">
        <v>0</v>
      </c>
      <c r="L2198" s="398">
        <v>0</v>
      </c>
      <c r="M2198" s="398">
        <v>0</v>
      </c>
      <c r="N2198" s="398">
        <v>0</v>
      </c>
      <c r="O2198" s="398">
        <v>0</v>
      </c>
      <c r="P2198" s="398">
        <v>0</v>
      </c>
      <c r="Q2198" s="398">
        <v>0</v>
      </c>
      <c r="R2198" s="414">
        <v>1.4657581090464324E-3</v>
      </c>
      <c r="S2198" s="346"/>
    </row>
    <row r="2199" spans="7:19" x14ac:dyDescent="0.25">
      <c r="G2199" s="347"/>
      <c r="H2199" s="158"/>
      <c r="I2199" s="158"/>
      <c r="J2199" s="158"/>
      <c r="K2199" s="158"/>
      <c r="L2199" s="158"/>
      <c r="M2199" s="158"/>
      <c r="N2199" s="158"/>
      <c r="O2199" s="158"/>
      <c r="P2199" s="158"/>
      <c r="Q2199" s="158"/>
      <c r="R2199" s="158"/>
      <c r="S2199" s="346"/>
    </row>
    <row r="2200" spans="7:19" x14ac:dyDescent="0.25">
      <c r="G2200" s="347"/>
      <c r="H2200" s="158"/>
      <c r="I2200" s="158"/>
      <c r="J2200" s="158"/>
      <c r="K2200" s="158"/>
      <c r="L2200" s="158"/>
      <c r="M2200" s="158"/>
      <c r="N2200" s="158"/>
      <c r="O2200" s="158"/>
      <c r="P2200" s="158"/>
      <c r="Q2200" s="158"/>
      <c r="R2200" s="158"/>
      <c r="S2200" s="346"/>
    </row>
    <row r="2201" spans="7:19" x14ac:dyDescent="0.25">
      <c r="G2201" s="347"/>
      <c r="H2201" s="395">
        <f t="array" ref="H2201:R2208">+MMULT(H2112:R2119,H2188:R2198)</f>
        <v>1.7688725293206827E-3</v>
      </c>
      <c r="I2201" s="380">
        <v>-3.0175152977456919E-3</v>
      </c>
      <c r="J2201" s="380">
        <v>0</v>
      </c>
      <c r="K2201" s="380">
        <v>0</v>
      </c>
      <c r="L2201" s="380">
        <v>0</v>
      </c>
      <c r="M2201" s="380">
        <v>0</v>
      </c>
      <c r="N2201" s="380">
        <v>0</v>
      </c>
      <c r="O2201" s="380">
        <v>0</v>
      </c>
      <c r="P2201" s="380">
        <v>0</v>
      </c>
      <c r="Q2201" s="380">
        <v>0</v>
      </c>
      <c r="R2201" s="381">
        <v>0</v>
      </c>
      <c r="S2201" s="346"/>
    </row>
    <row r="2202" spans="7:19" ht="15.75" x14ac:dyDescent="0.3">
      <c r="G2202" s="445" t="s">
        <v>235</v>
      </c>
      <c r="H2202" s="396">
        <v>0</v>
      </c>
      <c r="I2202" s="159">
        <v>3.0175152977456919E-3</v>
      </c>
      <c r="J2202" s="159">
        <v>-6.1247947631072582E-3</v>
      </c>
      <c r="K2202" s="159">
        <v>0</v>
      </c>
      <c r="L2202" s="159">
        <v>0</v>
      </c>
      <c r="M2202" s="159">
        <v>0</v>
      </c>
      <c r="N2202" s="159">
        <v>0</v>
      </c>
      <c r="O2202" s="159">
        <v>0</v>
      </c>
      <c r="P2202" s="143">
        <v>-1.3765771578476837E-2</v>
      </c>
      <c r="Q2202" s="143">
        <v>0</v>
      </c>
      <c r="R2202" s="392">
        <v>0</v>
      </c>
      <c r="S2202" s="346"/>
    </row>
    <row r="2203" spans="7:19" x14ac:dyDescent="0.25">
      <c r="G2203" s="446"/>
      <c r="H2203" s="396">
        <v>0</v>
      </c>
      <c r="I2203" s="159">
        <v>0</v>
      </c>
      <c r="J2203" s="159">
        <v>6.1247947631072582E-3</v>
      </c>
      <c r="K2203" s="159">
        <v>-1.2991066576311244E-3</v>
      </c>
      <c r="L2203" s="159">
        <v>0</v>
      </c>
      <c r="M2203" s="159">
        <v>0</v>
      </c>
      <c r="N2203" s="159">
        <v>0</v>
      </c>
      <c r="O2203" s="159">
        <v>0</v>
      </c>
      <c r="P2203" s="143">
        <v>0</v>
      </c>
      <c r="Q2203" s="143">
        <v>0</v>
      </c>
      <c r="R2203" s="392">
        <v>0</v>
      </c>
      <c r="S2203" s="346"/>
    </row>
    <row r="2204" spans="7:19" x14ac:dyDescent="0.25">
      <c r="G2204" s="446"/>
      <c r="H2204" s="396">
        <v>0</v>
      </c>
      <c r="I2204" s="159">
        <v>0</v>
      </c>
      <c r="J2204" s="159">
        <v>0</v>
      </c>
      <c r="K2204" s="159">
        <v>1.2991066576311244E-3</v>
      </c>
      <c r="L2204" s="159">
        <v>-2.2511804071787224E-3</v>
      </c>
      <c r="M2204" s="159">
        <v>0</v>
      </c>
      <c r="N2204" s="159">
        <v>0</v>
      </c>
      <c r="O2204" s="159">
        <v>0</v>
      </c>
      <c r="P2204" s="143">
        <v>0</v>
      </c>
      <c r="Q2204" s="143">
        <v>0</v>
      </c>
      <c r="R2204" s="392">
        <v>0</v>
      </c>
      <c r="S2204" s="346"/>
    </row>
    <row r="2205" spans="7:19" x14ac:dyDescent="0.25">
      <c r="G2205" s="446"/>
      <c r="H2205" s="396">
        <v>0</v>
      </c>
      <c r="I2205" s="159">
        <v>0</v>
      </c>
      <c r="J2205" s="159">
        <v>0</v>
      </c>
      <c r="K2205" s="159">
        <v>0</v>
      </c>
      <c r="L2205" s="159">
        <v>2.2511804071787224E-3</v>
      </c>
      <c r="M2205" s="159">
        <v>-1.1794528718564571E-3</v>
      </c>
      <c r="N2205" s="159">
        <v>0</v>
      </c>
      <c r="O2205" s="159">
        <v>0</v>
      </c>
      <c r="P2205" s="143">
        <v>1.3765771578476837E-2</v>
      </c>
      <c r="Q2205" s="143">
        <v>4.7943084521493368E-3</v>
      </c>
      <c r="R2205" s="392">
        <v>0</v>
      </c>
      <c r="S2205" s="346"/>
    </row>
    <row r="2206" spans="7:19" x14ac:dyDescent="0.25">
      <c r="G2206" s="446"/>
      <c r="H2206" s="396">
        <v>0</v>
      </c>
      <c r="I2206" s="159">
        <v>0</v>
      </c>
      <c r="J2206" s="159">
        <v>0</v>
      </c>
      <c r="K2206" s="159">
        <v>0</v>
      </c>
      <c r="L2206" s="159">
        <v>0</v>
      </c>
      <c r="M2206" s="159">
        <v>1.1794528718564571E-3</v>
      </c>
      <c r="N2206" s="159">
        <v>-6.0166933728199139E-3</v>
      </c>
      <c r="O2206" s="159">
        <v>0</v>
      </c>
      <c r="P2206" s="143">
        <v>0</v>
      </c>
      <c r="Q2206" s="143">
        <v>0</v>
      </c>
      <c r="R2206" s="392">
        <v>0</v>
      </c>
      <c r="S2206" s="346"/>
    </row>
    <row r="2207" spans="7:19" x14ac:dyDescent="0.25">
      <c r="G2207" s="446"/>
      <c r="H2207" s="396">
        <v>0</v>
      </c>
      <c r="I2207" s="159">
        <v>0</v>
      </c>
      <c r="J2207" s="159">
        <v>0</v>
      </c>
      <c r="K2207" s="159">
        <v>0</v>
      </c>
      <c r="L2207" s="159">
        <v>0</v>
      </c>
      <c r="M2207" s="159">
        <v>0</v>
      </c>
      <c r="N2207" s="159">
        <v>6.0166933728199139E-3</v>
      </c>
      <c r="O2207" s="159">
        <v>-1.9056390919604256E-3</v>
      </c>
      <c r="P2207" s="143">
        <v>0</v>
      </c>
      <c r="Q2207" s="143">
        <v>0</v>
      </c>
      <c r="R2207" s="392">
        <v>0</v>
      </c>
      <c r="S2207" s="346"/>
    </row>
    <row r="2208" spans="7:19" x14ac:dyDescent="0.25">
      <c r="G2208" s="446"/>
      <c r="H2208" s="397">
        <v>0</v>
      </c>
      <c r="I2208" s="398">
        <v>0</v>
      </c>
      <c r="J2208" s="398">
        <v>0</v>
      </c>
      <c r="K2208" s="398">
        <v>0</v>
      </c>
      <c r="L2208" s="398">
        <v>0</v>
      </c>
      <c r="M2208" s="398">
        <v>0</v>
      </c>
      <c r="N2208" s="398">
        <v>0</v>
      </c>
      <c r="O2208" s="398">
        <v>1.9056390919604256E-3</v>
      </c>
      <c r="P2208" s="393">
        <v>0</v>
      </c>
      <c r="Q2208" s="393">
        <v>-4.7943084521493368E-3</v>
      </c>
      <c r="R2208" s="394">
        <v>1.4657581090464324E-3</v>
      </c>
      <c r="S2208" s="346"/>
    </row>
    <row r="2209" spans="7:19" x14ac:dyDescent="0.25">
      <c r="G2209" s="446"/>
      <c r="H2209" s="158"/>
      <c r="I2209" s="158"/>
      <c r="J2209" s="158"/>
      <c r="K2209" s="158"/>
      <c r="L2209" s="158"/>
      <c r="M2209" s="158"/>
      <c r="N2209" s="158"/>
      <c r="O2209" s="158"/>
      <c r="P2209" s="158"/>
      <c r="Q2209" s="158"/>
      <c r="R2209" s="158"/>
      <c r="S2209" s="346"/>
    </row>
    <row r="2210" spans="7:19" x14ac:dyDescent="0.25">
      <c r="G2210" s="446"/>
      <c r="H2210" s="158"/>
      <c r="I2210" s="158"/>
      <c r="J2210" s="158"/>
      <c r="K2210" s="158"/>
      <c r="L2210" s="158"/>
      <c r="M2210" s="158"/>
      <c r="N2210" s="158"/>
      <c r="O2210" s="158"/>
      <c r="P2210" s="158"/>
      <c r="Q2210" s="158"/>
      <c r="R2210" s="158"/>
      <c r="S2210" s="346"/>
    </row>
    <row r="2211" spans="7:19" x14ac:dyDescent="0.25">
      <c r="G2211" s="446"/>
      <c r="H2211" s="329">
        <f t="array" ref="H2211:O2218">+MMULT(H2201:R2208,H2099:O2109)</f>
        <v>4.786387827066375E-3</v>
      </c>
      <c r="I2211" s="330">
        <v>-3.0175152977456919E-3</v>
      </c>
      <c r="J2211" s="330">
        <v>0</v>
      </c>
      <c r="K2211" s="330">
        <v>0</v>
      </c>
      <c r="L2211" s="330">
        <v>0</v>
      </c>
      <c r="M2211" s="330">
        <v>0</v>
      </c>
      <c r="N2211" s="330">
        <v>0</v>
      </c>
      <c r="O2211" s="331">
        <v>0</v>
      </c>
      <c r="P2211" s="158"/>
      <c r="Q2211" s="158"/>
      <c r="R2211" s="158"/>
      <c r="S2211" s="346"/>
    </row>
    <row r="2212" spans="7:19" ht="15.75" x14ac:dyDescent="0.3">
      <c r="G2212" s="447" t="s">
        <v>236</v>
      </c>
      <c r="H2212" s="332">
        <v>-3.0175152977456919E-3</v>
      </c>
      <c r="I2212" s="158">
        <v>2.2908081639329787E-2</v>
      </c>
      <c r="J2212" s="158">
        <v>-6.1247947631072582E-3</v>
      </c>
      <c r="K2212" s="158">
        <v>0</v>
      </c>
      <c r="L2212" s="158">
        <v>-1.3765771578476837E-2</v>
      </c>
      <c r="M2212" s="158">
        <v>0</v>
      </c>
      <c r="N2212" s="158">
        <v>0</v>
      </c>
      <c r="O2212" s="333">
        <v>0</v>
      </c>
      <c r="P2212" s="158"/>
      <c r="Q2212" s="158"/>
      <c r="R2212" s="158"/>
      <c r="S2212" s="346"/>
    </row>
    <row r="2213" spans="7:19" x14ac:dyDescent="0.25">
      <c r="G2213" s="446"/>
      <c r="H2213" s="332">
        <v>0</v>
      </c>
      <c r="I2213" s="158">
        <v>-6.1247947631072582E-3</v>
      </c>
      <c r="J2213" s="158">
        <v>7.4239014207383826E-3</v>
      </c>
      <c r="K2213" s="158">
        <v>-1.2991066576311244E-3</v>
      </c>
      <c r="L2213" s="158">
        <v>0</v>
      </c>
      <c r="M2213" s="158">
        <v>0</v>
      </c>
      <c r="N2213" s="158">
        <v>0</v>
      </c>
      <c r="O2213" s="333">
        <v>0</v>
      </c>
      <c r="P2213" s="158"/>
      <c r="Q2213" s="158"/>
      <c r="R2213" s="158"/>
      <c r="S2213" s="346"/>
    </row>
    <row r="2214" spans="7:19" x14ac:dyDescent="0.25">
      <c r="G2214" s="446"/>
      <c r="H2214" s="332">
        <v>0</v>
      </c>
      <c r="I2214" s="158">
        <v>0</v>
      </c>
      <c r="J2214" s="158">
        <v>-1.2991066576311244E-3</v>
      </c>
      <c r="K2214" s="158">
        <v>3.5502870648098468E-3</v>
      </c>
      <c r="L2214" s="158">
        <v>-2.2511804071787224E-3</v>
      </c>
      <c r="M2214" s="158">
        <v>0</v>
      </c>
      <c r="N2214" s="158">
        <v>0</v>
      </c>
      <c r="O2214" s="333">
        <v>0</v>
      </c>
      <c r="P2214" s="158"/>
      <c r="Q2214" s="158"/>
      <c r="R2214" s="158"/>
      <c r="S2214" s="346"/>
    </row>
    <row r="2215" spans="7:19" x14ac:dyDescent="0.25">
      <c r="G2215" s="446"/>
      <c r="H2215" s="332">
        <v>0</v>
      </c>
      <c r="I2215" s="158">
        <v>-1.3765771578476837E-2</v>
      </c>
      <c r="J2215" s="158">
        <v>0</v>
      </c>
      <c r="K2215" s="158">
        <v>-2.2511804071787224E-3</v>
      </c>
      <c r="L2215" s="158">
        <v>2.1990713309661354E-2</v>
      </c>
      <c r="M2215" s="158">
        <v>-1.1794528718564571E-3</v>
      </c>
      <c r="N2215" s="158">
        <v>0</v>
      </c>
      <c r="O2215" s="333">
        <v>-4.7943084521493368E-3</v>
      </c>
      <c r="P2215" s="158"/>
      <c r="Q2215" s="158"/>
      <c r="R2215" s="158"/>
      <c r="S2215" s="346"/>
    </row>
    <row r="2216" spans="7:19" x14ac:dyDescent="0.25">
      <c r="G2216" s="446"/>
      <c r="H2216" s="332">
        <v>0</v>
      </c>
      <c r="I2216" s="158">
        <v>0</v>
      </c>
      <c r="J2216" s="158">
        <v>0</v>
      </c>
      <c r="K2216" s="158">
        <v>0</v>
      </c>
      <c r="L2216" s="158">
        <v>-1.1794528718564571E-3</v>
      </c>
      <c r="M2216" s="158">
        <v>7.1961462446763708E-3</v>
      </c>
      <c r="N2216" s="158">
        <v>-6.0166933728199139E-3</v>
      </c>
      <c r="O2216" s="333">
        <v>0</v>
      </c>
      <c r="P2216" s="158"/>
      <c r="Q2216" s="158"/>
      <c r="R2216" s="158"/>
      <c r="S2216" s="346"/>
    </row>
    <row r="2217" spans="7:19" x14ac:dyDescent="0.25">
      <c r="G2217" s="446"/>
      <c r="H2217" s="332">
        <v>0</v>
      </c>
      <c r="I2217" s="158">
        <v>0</v>
      </c>
      <c r="J2217" s="158">
        <v>0</v>
      </c>
      <c r="K2217" s="158">
        <v>0</v>
      </c>
      <c r="L2217" s="158">
        <v>0</v>
      </c>
      <c r="M2217" s="158">
        <v>-6.0166933728199139E-3</v>
      </c>
      <c r="N2217" s="158">
        <v>7.9223324647803399E-3</v>
      </c>
      <c r="O2217" s="333">
        <v>-1.9056390919604256E-3</v>
      </c>
      <c r="P2217" s="158"/>
      <c r="Q2217" s="158"/>
      <c r="R2217" s="158"/>
      <c r="S2217" s="346"/>
    </row>
    <row r="2218" spans="7:19" x14ac:dyDescent="0.25">
      <c r="G2218" s="446"/>
      <c r="H2218" s="406">
        <v>0</v>
      </c>
      <c r="I2218" s="407">
        <v>0</v>
      </c>
      <c r="J2218" s="407">
        <v>0</v>
      </c>
      <c r="K2218" s="407">
        <v>0</v>
      </c>
      <c r="L2218" s="407">
        <v>-4.7943084521493368E-3</v>
      </c>
      <c r="M2218" s="407">
        <v>0</v>
      </c>
      <c r="N2218" s="407">
        <v>-1.9056390919604256E-3</v>
      </c>
      <c r="O2218" s="408">
        <v>8.1657056531561946E-3</v>
      </c>
      <c r="P2218" s="158"/>
      <c r="Q2218" s="158"/>
      <c r="R2218" s="158"/>
      <c r="S2218" s="346"/>
    </row>
    <row r="2219" spans="7:19" x14ac:dyDescent="0.25">
      <c r="G2219" s="446"/>
      <c r="H2219" s="158"/>
      <c r="I2219" s="158"/>
      <c r="J2219" s="158"/>
      <c r="K2219" s="158"/>
      <c r="L2219" s="158"/>
      <c r="M2219" s="158"/>
      <c r="N2219" s="158"/>
      <c r="O2219" s="158"/>
      <c r="P2219" s="158"/>
      <c r="Q2219" s="158"/>
      <c r="R2219" s="158"/>
      <c r="S2219" s="346"/>
    </row>
    <row r="2220" spans="7:19" x14ac:dyDescent="0.25">
      <c r="G2220" s="446"/>
      <c r="H2220" s="158"/>
      <c r="I2220" s="158"/>
      <c r="J2220" s="158"/>
      <c r="K2220" s="158"/>
      <c r="L2220" s="158"/>
      <c r="M2220" s="158"/>
      <c r="N2220" s="158"/>
      <c r="O2220" s="158"/>
      <c r="P2220" s="158"/>
      <c r="Q2220" s="158"/>
      <c r="R2220" s="158"/>
      <c r="S2220" s="346"/>
    </row>
    <row r="2221" spans="7:19" x14ac:dyDescent="0.25">
      <c r="G2221" s="446"/>
      <c r="H2221" s="329">
        <f t="array" ref="H2221:O2228">-MINVERSE(H2211:O2218)</f>
        <v>-390.84512348670171</v>
      </c>
      <c r="I2221" s="330">
        <v>-288.56070488706644</v>
      </c>
      <c r="J2221" s="330">
        <v>-286.03586962573218</v>
      </c>
      <c r="K2221" s="330">
        <v>-274.13222977022798</v>
      </c>
      <c r="L2221" s="330">
        <v>-267.26290124506147</v>
      </c>
      <c r="M2221" s="330">
        <v>-236.02645921347585</v>
      </c>
      <c r="N2221" s="330">
        <v>-229.90317704204878</v>
      </c>
      <c r="O2221" s="331">
        <v>-210.57007697280622</v>
      </c>
      <c r="P2221" s="158"/>
      <c r="Q2221" s="158"/>
      <c r="R2221" s="158"/>
      <c r="S2221" s="346"/>
    </row>
    <row r="2222" spans="7:19" ht="15.75" x14ac:dyDescent="0.3">
      <c r="G2222" s="448" t="s">
        <v>237</v>
      </c>
      <c r="H2222" s="332">
        <v>-288.56070488706655</v>
      </c>
      <c r="I2222" s="158">
        <v>-457.71547414290796</v>
      </c>
      <c r="J2222" s="158">
        <v>-453.71057621605183</v>
      </c>
      <c r="K2222" s="158">
        <v>-434.82900270928877</v>
      </c>
      <c r="L2222" s="158">
        <v>-423.93286227959817</v>
      </c>
      <c r="M2222" s="158">
        <v>-374.38556553099812</v>
      </c>
      <c r="N2222" s="158">
        <v>-364.67280507907708</v>
      </c>
      <c r="O2222" s="333">
        <v>-334.00660931860824</v>
      </c>
      <c r="P2222" s="158"/>
      <c r="Q2222" s="158"/>
      <c r="R2222" s="158"/>
      <c r="S2222" s="346"/>
    </row>
    <row r="2223" spans="7:19" x14ac:dyDescent="0.25">
      <c r="G2223" s="446"/>
      <c r="H2223" s="332">
        <v>-286.03586962573218</v>
      </c>
      <c r="I2223" s="158">
        <v>-453.71057621605178</v>
      </c>
      <c r="J2223" s="158">
        <v>-594.55409652982917</v>
      </c>
      <c r="K2223" s="158">
        <v>-488.8180943642638</v>
      </c>
      <c r="L2223" s="158">
        <v>-427.8001750866465</v>
      </c>
      <c r="M2223" s="158">
        <v>-377.80088484492558</v>
      </c>
      <c r="N2223" s="158">
        <v>-367.99952007324151</v>
      </c>
      <c r="O2223" s="333">
        <v>-337.05357300741213</v>
      </c>
      <c r="P2223" s="158"/>
      <c r="Q2223" s="158"/>
      <c r="R2223" s="158"/>
      <c r="S2223" s="346"/>
    </row>
    <row r="2224" spans="7:19" x14ac:dyDescent="0.25">
      <c r="G2224" s="446"/>
      <c r="H2224" s="332">
        <v>-274.13222977022792</v>
      </c>
      <c r="I2224" s="158">
        <v>-434.8290027092886</v>
      </c>
      <c r="J2224" s="158">
        <v>-488.81809436426374</v>
      </c>
      <c r="K2224" s="158">
        <v>-743.35616780950238</v>
      </c>
      <c r="L2224" s="158">
        <v>-446.03308697942305</v>
      </c>
      <c r="M2224" s="158">
        <v>-393.90281898975235</v>
      </c>
      <c r="N2224" s="158">
        <v>-383.68371848368031</v>
      </c>
      <c r="O2224" s="333">
        <v>-351.41885020381574</v>
      </c>
      <c r="P2224" s="158"/>
      <c r="Q2224" s="158"/>
      <c r="R2224" s="158"/>
      <c r="S2224" s="346"/>
    </row>
    <row r="2225" spans="7:19" x14ac:dyDescent="0.25">
      <c r="G2225" s="446"/>
      <c r="H2225" s="332">
        <v>-267.26290124506147</v>
      </c>
      <c r="I2225" s="158">
        <v>-423.93286227959806</v>
      </c>
      <c r="J2225" s="158">
        <v>-427.80017508664639</v>
      </c>
      <c r="K2225" s="158">
        <v>-446.03308697942305</v>
      </c>
      <c r="L2225" s="158">
        <v>-456.55489907070393</v>
      </c>
      <c r="M2225" s="158">
        <v>-403.19489073201578</v>
      </c>
      <c r="N2225" s="158">
        <v>-392.73472412926702</v>
      </c>
      <c r="O2225" s="333">
        <v>-359.7087354502641</v>
      </c>
      <c r="P2225" s="158"/>
      <c r="Q2225" s="158"/>
      <c r="R2225" s="158"/>
      <c r="S2225" s="346"/>
    </row>
    <row r="2226" spans="7:19" x14ac:dyDescent="0.25">
      <c r="G2226" s="446"/>
      <c r="H2226" s="332">
        <v>-236.02645921347585</v>
      </c>
      <c r="I2226" s="158">
        <v>-374.38556553099801</v>
      </c>
      <c r="J2226" s="158">
        <v>-377.80088484492558</v>
      </c>
      <c r="K2226" s="158">
        <v>-393.90281898975235</v>
      </c>
      <c r="L2226" s="158">
        <v>-403.19489073201584</v>
      </c>
      <c r="M2226" s="158">
        <v>-780.70916304182401</v>
      </c>
      <c r="N2226" s="158">
        <v>-688.50906691204557</v>
      </c>
      <c r="O2226" s="333">
        <v>-397.4047808498259</v>
      </c>
      <c r="P2226" s="158"/>
      <c r="Q2226" s="158"/>
      <c r="R2226" s="158"/>
      <c r="S2226" s="346"/>
    </row>
    <row r="2227" spans="7:19" x14ac:dyDescent="0.25">
      <c r="G2227" s="446"/>
      <c r="H2227" s="332">
        <v>-229.90317704204881</v>
      </c>
      <c r="I2227" s="158">
        <v>-364.67280507907702</v>
      </c>
      <c r="J2227" s="158">
        <v>-367.99952007324151</v>
      </c>
      <c r="K2227" s="158">
        <v>-383.68371848368042</v>
      </c>
      <c r="L2227" s="158">
        <v>-392.73472412926714</v>
      </c>
      <c r="M2227" s="158">
        <v>-688.50906691204568</v>
      </c>
      <c r="N2227" s="158">
        <v>-746.48973443160435</v>
      </c>
      <c r="O2227" s="333">
        <v>-404.79433957405695</v>
      </c>
      <c r="P2227" s="158"/>
      <c r="Q2227" s="158"/>
      <c r="R2227" s="158"/>
      <c r="S2227" s="346"/>
    </row>
    <row r="2228" spans="7:19" x14ac:dyDescent="0.25">
      <c r="G2228" s="446"/>
      <c r="H2228" s="406">
        <v>-210.57007697280619</v>
      </c>
      <c r="I2228" s="407">
        <v>-334.00660931860818</v>
      </c>
      <c r="J2228" s="407">
        <v>-337.05357300741213</v>
      </c>
      <c r="K2228" s="407">
        <v>-351.41885020381579</v>
      </c>
      <c r="L2228" s="407">
        <v>-359.70873545026416</v>
      </c>
      <c r="M2228" s="407">
        <v>-397.4047808498259</v>
      </c>
      <c r="N2228" s="407">
        <v>-404.79433957405689</v>
      </c>
      <c r="O2228" s="408">
        <v>-428.12546727379646</v>
      </c>
      <c r="P2228" s="158"/>
      <c r="Q2228" s="158"/>
      <c r="R2228" s="158"/>
      <c r="S2228" s="346"/>
    </row>
    <row r="2229" spans="7:19" x14ac:dyDescent="0.25">
      <c r="G2229" s="446"/>
      <c r="H2229" s="158"/>
      <c r="I2229" s="158"/>
      <c r="J2229" s="158"/>
      <c r="K2229" s="158"/>
      <c r="L2229" s="158"/>
      <c r="M2229" s="158"/>
      <c r="N2229" s="158"/>
      <c r="O2229" s="158"/>
      <c r="P2229" s="158"/>
      <c r="Q2229" s="158"/>
      <c r="R2229" s="158"/>
      <c r="S2229" s="346"/>
    </row>
    <row r="2230" spans="7:19" ht="15.75" x14ac:dyDescent="0.3">
      <c r="G2230" s="447"/>
      <c r="H2230" s="158"/>
      <c r="I2230" s="158"/>
      <c r="J2230" s="158"/>
      <c r="K2230" s="158"/>
      <c r="L2230" s="158"/>
      <c r="M2230" s="158"/>
      <c r="N2230" s="158"/>
      <c r="O2230" s="158"/>
      <c r="P2230" s="158"/>
      <c r="Q2230" s="158"/>
      <c r="R2230" s="158"/>
      <c r="S2230" s="346"/>
    </row>
    <row r="2231" spans="7:19" ht="15.75" x14ac:dyDescent="0.3">
      <c r="G2231" s="447"/>
      <c r="H2231" s="402">
        <f t="array" ref="H2231:H2241">+MMULT(H2162:R2172,N2123:N2133)</f>
        <v>2.8583834906250472</v>
      </c>
      <c r="I2231" s="158"/>
      <c r="J2231" s="158"/>
      <c r="K2231" s="417">
        <f t="array" ref="K2231:K2241">+MMULT(H2123:H2133,Q2124)</f>
        <v>-339.29610096713299</v>
      </c>
      <c r="L2231" s="158"/>
      <c r="M2231" s="158"/>
      <c r="N2231" s="158"/>
      <c r="O2231" s="158"/>
      <c r="P2231" s="158"/>
      <c r="Q2231" s="158"/>
      <c r="R2231" s="158"/>
      <c r="S2231" s="346"/>
    </row>
    <row r="2232" spans="7:19" ht="15.75" x14ac:dyDescent="0.3">
      <c r="G2232" s="447" t="s">
        <v>238</v>
      </c>
      <c r="H2232" s="403">
        <v>1.1829812734215415</v>
      </c>
      <c r="I2232" s="158"/>
      <c r="J2232" s="449" t="s">
        <v>239</v>
      </c>
      <c r="K2232" s="418">
        <v>0</v>
      </c>
      <c r="L2232" s="158"/>
      <c r="M2232" s="158"/>
      <c r="N2232" s="158"/>
      <c r="O2232" s="158"/>
      <c r="P2232" s="158"/>
      <c r="Q2232" s="158"/>
      <c r="R2232" s="158"/>
      <c r="S2232" s="346"/>
    </row>
    <row r="2233" spans="7:19" ht="15.75" x14ac:dyDescent="0.3">
      <c r="G2233" s="447"/>
      <c r="H2233" s="403">
        <v>0.23882252098255213</v>
      </c>
      <c r="I2233" s="158"/>
      <c r="J2233" s="158"/>
      <c r="K2233" s="418">
        <v>0</v>
      </c>
      <c r="L2233" s="158"/>
      <c r="M2233" s="158"/>
      <c r="N2233" s="158"/>
      <c r="O2233" s="158"/>
      <c r="P2233" s="158"/>
      <c r="Q2233" s="158"/>
      <c r="R2233" s="158"/>
      <c r="S2233" s="346"/>
    </row>
    <row r="2234" spans="7:19" x14ac:dyDescent="0.25">
      <c r="G2234" s="347"/>
      <c r="H2234" s="403">
        <v>0.39399123767296612</v>
      </c>
      <c r="I2234" s="158"/>
      <c r="J2234" s="158"/>
      <c r="K2234" s="418">
        <v>0</v>
      </c>
      <c r="L2234" s="158"/>
      <c r="M2234" s="158"/>
      <c r="N2234" s="158"/>
      <c r="O2234" s="158"/>
      <c r="P2234" s="158"/>
      <c r="Q2234" s="158"/>
      <c r="R2234" s="158"/>
      <c r="S2234" s="346"/>
    </row>
    <row r="2235" spans="7:19" x14ac:dyDescent="0.25">
      <c r="G2235" s="347"/>
      <c r="H2235" s="403">
        <v>0.20551990976460757</v>
      </c>
      <c r="I2235" s="158"/>
      <c r="J2235" s="158"/>
      <c r="K2235" s="418">
        <v>0</v>
      </c>
      <c r="L2235" s="158"/>
      <c r="M2235" s="158"/>
      <c r="N2235" s="158"/>
      <c r="O2235" s="158"/>
      <c r="P2235" s="158"/>
      <c r="Q2235" s="158"/>
      <c r="R2235" s="158"/>
      <c r="S2235" s="346"/>
    </row>
    <row r="2236" spans="7:19" x14ac:dyDescent="0.25">
      <c r="G2236" s="347"/>
      <c r="H2236" s="403">
        <v>0.24276100276360454</v>
      </c>
      <c r="I2236" s="158"/>
      <c r="J2236" s="158"/>
      <c r="K2236" s="418">
        <v>0</v>
      </c>
      <c r="L2236" s="158"/>
      <c r="M2236" s="158"/>
      <c r="N2236" s="158"/>
      <c r="O2236" s="158"/>
      <c r="P2236" s="158"/>
      <c r="Q2236" s="158"/>
      <c r="R2236" s="158"/>
      <c r="S2236" s="346"/>
    </row>
    <row r="2237" spans="7:19" x14ac:dyDescent="0.25">
      <c r="G2237" s="347"/>
      <c r="H2237" s="403">
        <v>1.7670740237849231E-2</v>
      </c>
      <c r="I2237" s="158"/>
      <c r="J2237" s="158"/>
      <c r="K2237" s="418">
        <v>0</v>
      </c>
      <c r="L2237" s="158"/>
      <c r="M2237" s="158"/>
      <c r="N2237" s="158"/>
      <c r="O2237" s="158"/>
      <c r="P2237" s="158"/>
      <c r="Q2237" s="158"/>
      <c r="R2237" s="158"/>
      <c r="S2237" s="346"/>
    </row>
    <row r="2238" spans="7:19" x14ac:dyDescent="0.25">
      <c r="G2238" s="347"/>
      <c r="H2238" s="403">
        <v>0.25597055654900142</v>
      </c>
      <c r="I2238" s="158"/>
      <c r="J2238" s="158"/>
      <c r="K2238" s="418">
        <v>0</v>
      </c>
      <c r="L2238" s="158"/>
      <c r="M2238" s="158"/>
      <c r="N2238" s="158"/>
      <c r="O2238" s="158"/>
      <c r="P2238" s="158"/>
      <c r="Q2238" s="158"/>
      <c r="R2238" s="158"/>
      <c r="S2238" s="346"/>
    </row>
    <row r="2239" spans="7:19" x14ac:dyDescent="0.25">
      <c r="G2239" s="347"/>
      <c r="H2239" s="403">
        <v>1.7666763710633349E-2</v>
      </c>
      <c r="I2239" s="158"/>
      <c r="J2239" s="158"/>
      <c r="K2239" s="418">
        <v>0</v>
      </c>
      <c r="L2239" s="158"/>
      <c r="M2239" s="158"/>
      <c r="N2239" s="158"/>
      <c r="O2239" s="158"/>
      <c r="P2239" s="158"/>
      <c r="Q2239" s="158"/>
      <c r="R2239" s="158"/>
      <c r="S2239" s="346"/>
    </row>
    <row r="2240" spans="7:19" x14ac:dyDescent="0.25">
      <c r="G2240" s="347"/>
      <c r="H2240" s="403">
        <v>0.57643396406940561</v>
      </c>
      <c r="I2240" s="158"/>
      <c r="J2240" s="158"/>
      <c r="K2240" s="418">
        <v>0</v>
      </c>
      <c r="L2240" s="158"/>
      <c r="M2240" s="158"/>
      <c r="N2240" s="158"/>
      <c r="O2240" s="158"/>
      <c r="P2240" s="158"/>
      <c r="Q2240" s="158"/>
      <c r="R2240" s="158"/>
      <c r="S2240" s="346"/>
    </row>
    <row r="2241" spans="7:19" x14ac:dyDescent="0.25">
      <c r="G2241" s="347"/>
      <c r="H2241" s="93">
        <v>3.4826033685223976</v>
      </c>
      <c r="I2241" s="158"/>
      <c r="J2241" s="158"/>
      <c r="K2241" s="76">
        <v>-339.29610096713299</v>
      </c>
      <c r="L2241" s="158"/>
      <c r="M2241" s="158"/>
      <c r="N2241" s="158"/>
      <c r="O2241" s="158"/>
      <c r="P2241" s="158"/>
      <c r="Q2241" s="158"/>
      <c r="R2241" s="158"/>
      <c r="S2241" s="346"/>
    </row>
    <row r="2242" spans="7:19" x14ac:dyDescent="0.25">
      <c r="G2242" s="347"/>
      <c r="H2242" s="158"/>
      <c r="I2242" s="158"/>
      <c r="J2242" s="158"/>
      <c r="K2242" s="158"/>
      <c r="L2242" s="158"/>
      <c r="M2242" s="158"/>
      <c r="N2242" s="158"/>
      <c r="O2242" s="158"/>
      <c r="P2242" s="158"/>
      <c r="Q2242" s="158"/>
      <c r="R2242" s="158"/>
      <c r="S2242" s="346"/>
    </row>
    <row r="2243" spans="7:19" x14ac:dyDescent="0.25">
      <c r="G2243" s="347"/>
      <c r="H2243" s="158"/>
      <c r="I2243" s="158"/>
      <c r="J2243" s="158"/>
      <c r="K2243" s="158"/>
      <c r="L2243" s="158"/>
      <c r="M2243" s="158"/>
      <c r="N2243" s="158"/>
      <c r="O2243" s="158"/>
      <c r="P2243" s="158"/>
      <c r="Q2243" s="158"/>
      <c r="R2243" s="158"/>
      <c r="S2243" s="346"/>
    </row>
    <row r="2244" spans="7:19" x14ac:dyDescent="0.25">
      <c r="G2244" s="347"/>
      <c r="H2244" s="419">
        <f t="array" ref="H2244:H2254">+H2231:H2241+K2231:K2241</f>
        <v>-336.43771747650794</v>
      </c>
      <c r="I2244" s="158"/>
      <c r="J2244" s="158"/>
      <c r="K2244" s="158"/>
      <c r="L2244" s="158"/>
      <c r="M2244" s="158"/>
      <c r="N2244" s="158"/>
      <c r="O2244" s="158"/>
      <c r="P2244" s="158"/>
      <c r="Q2244" s="158"/>
      <c r="R2244" s="158"/>
      <c r="S2244" s="346"/>
    </row>
    <row r="2245" spans="7:19" ht="15.75" x14ac:dyDescent="0.3">
      <c r="G2245" s="447" t="s">
        <v>240</v>
      </c>
      <c r="H2245" s="420">
        <v>1.1829812734215415</v>
      </c>
      <c r="I2245" s="158"/>
      <c r="J2245" s="158"/>
      <c r="K2245" s="158"/>
      <c r="L2245" s="158"/>
      <c r="M2245" s="158"/>
      <c r="N2245" s="158"/>
      <c r="O2245" s="158"/>
      <c r="P2245" s="158"/>
      <c r="Q2245" s="158"/>
      <c r="R2245" s="158"/>
      <c r="S2245" s="346"/>
    </row>
    <row r="2246" spans="7:19" x14ac:dyDescent="0.25">
      <c r="G2246" s="347"/>
      <c r="H2246" s="420">
        <v>0.23882252098255213</v>
      </c>
      <c r="I2246" s="158"/>
      <c r="J2246" s="158"/>
      <c r="K2246" s="158"/>
      <c r="L2246" s="158"/>
      <c r="M2246" s="158"/>
      <c r="N2246" s="158"/>
      <c r="O2246" s="158"/>
      <c r="P2246" s="158"/>
      <c r="Q2246" s="158"/>
      <c r="R2246" s="158"/>
      <c r="S2246" s="346"/>
    </row>
    <row r="2247" spans="7:19" x14ac:dyDescent="0.25">
      <c r="G2247" s="347"/>
      <c r="H2247" s="420">
        <v>0.39399123767296612</v>
      </c>
      <c r="I2247" s="158"/>
      <c r="J2247" s="158"/>
      <c r="K2247" s="158"/>
      <c r="L2247" s="158"/>
      <c r="M2247" s="158"/>
      <c r="N2247" s="158"/>
      <c r="O2247" s="158"/>
      <c r="P2247" s="158"/>
      <c r="Q2247" s="158"/>
      <c r="R2247" s="158"/>
      <c r="S2247" s="346"/>
    </row>
    <row r="2248" spans="7:19" x14ac:dyDescent="0.25">
      <c r="G2248" s="347"/>
      <c r="H2248" s="420">
        <v>0.20551990976460757</v>
      </c>
      <c r="I2248" s="158"/>
      <c r="J2248" s="158"/>
      <c r="K2248" s="158"/>
      <c r="L2248" s="158"/>
      <c r="M2248" s="158"/>
      <c r="N2248" s="158"/>
      <c r="O2248" s="158"/>
      <c r="P2248" s="158"/>
      <c r="Q2248" s="158"/>
      <c r="R2248" s="158"/>
      <c r="S2248" s="346"/>
    </row>
    <row r="2249" spans="7:19" x14ac:dyDescent="0.25">
      <c r="G2249" s="347"/>
      <c r="H2249" s="420">
        <v>0.24276100276360454</v>
      </c>
      <c r="I2249" s="158"/>
      <c r="J2249" s="158"/>
      <c r="K2249" s="158"/>
      <c r="L2249" s="158"/>
      <c r="M2249" s="158"/>
      <c r="N2249" s="158"/>
      <c r="O2249" s="158"/>
      <c r="P2249" s="158"/>
      <c r="Q2249" s="158"/>
      <c r="R2249" s="158"/>
      <c r="S2249" s="346"/>
    </row>
    <row r="2250" spans="7:19" x14ac:dyDescent="0.25">
      <c r="G2250" s="347"/>
      <c r="H2250" s="420">
        <v>1.7670740237849231E-2</v>
      </c>
      <c r="I2250" s="158"/>
      <c r="J2250" s="158"/>
      <c r="K2250" s="158"/>
      <c r="L2250" s="158"/>
      <c r="M2250" s="158"/>
      <c r="N2250" s="158"/>
      <c r="O2250" s="158"/>
      <c r="P2250" s="158"/>
      <c r="Q2250" s="158"/>
      <c r="R2250" s="158"/>
      <c r="S2250" s="346"/>
    </row>
    <row r="2251" spans="7:19" x14ac:dyDescent="0.25">
      <c r="G2251" s="347"/>
      <c r="H2251" s="420">
        <v>0.25597055654900142</v>
      </c>
      <c r="I2251" s="158"/>
      <c r="J2251" s="158"/>
      <c r="K2251" s="158"/>
      <c r="L2251" s="158"/>
      <c r="M2251" s="158"/>
      <c r="N2251" s="158"/>
      <c r="O2251" s="158"/>
      <c r="P2251" s="158"/>
      <c r="Q2251" s="158"/>
      <c r="R2251" s="158"/>
      <c r="S2251" s="346"/>
    </row>
    <row r="2252" spans="7:19" x14ac:dyDescent="0.25">
      <c r="G2252" s="347"/>
      <c r="H2252" s="420">
        <v>1.7666763710633349E-2</v>
      </c>
      <c r="I2252" s="158"/>
      <c r="J2252" s="158"/>
      <c r="K2252" s="158"/>
      <c r="L2252" s="158"/>
      <c r="M2252" s="158"/>
      <c r="N2252" s="158"/>
      <c r="O2252" s="158"/>
      <c r="P2252" s="158"/>
      <c r="Q2252" s="158"/>
      <c r="R2252" s="158"/>
      <c r="S2252" s="346"/>
    </row>
    <row r="2253" spans="7:19" x14ac:dyDescent="0.25">
      <c r="G2253" s="347"/>
      <c r="H2253" s="420">
        <v>0.57643396406940561</v>
      </c>
      <c r="I2253" s="158"/>
      <c r="J2253" s="158"/>
      <c r="K2253" s="158"/>
      <c r="L2253" s="158"/>
      <c r="M2253" s="158"/>
      <c r="N2253" s="158"/>
      <c r="O2253" s="158"/>
      <c r="P2253" s="158"/>
      <c r="Q2253" s="158"/>
      <c r="R2253" s="158"/>
      <c r="S2253" s="346"/>
    </row>
    <row r="2254" spans="7:19" x14ac:dyDescent="0.25">
      <c r="G2254" s="347"/>
      <c r="H2254" s="93">
        <v>-335.81349759861058</v>
      </c>
      <c r="I2254" s="158"/>
      <c r="J2254" s="158"/>
      <c r="K2254" s="158"/>
      <c r="L2254" s="158"/>
      <c r="M2254" s="158"/>
      <c r="N2254" s="158"/>
      <c r="O2254" s="158"/>
      <c r="P2254" s="158"/>
      <c r="Q2254" s="158"/>
      <c r="R2254" s="158"/>
      <c r="S2254" s="346"/>
    </row>
    <row r="2255" spans="7:19" x14ac:dyDescent="0.25">
      <c r="G2255" s="347"/>
      <c r="H2255" s="158"/>
      <c r="I2255" s="158"/>
      <c r="J2255" s="158"/>
      <c r="K2255" s="158"/>
      <c r="L2255" s="158"/>
      <c r="M2255" s="158"/>
      <c r="N2255" s="158"/>
      <c r="O2255" s="158"/>
      <c r="P2255" s="158"/>
      <c r="Q2255" s="158"/>
      <c r="R2255" s="158"/>
      <c r="S2255" s="346"/>
    </row>
    <row r="2256" spans="7:19" x14ac:dyDescent="0.25">
      <c r="G2256" s="347"/>
      <c r="H2256" s="158"/>
      <c r="I2256" s="158"/>
      <c r="J2256" s="158"/>
      <c r="K2256" s="158"/>
      <c r="L2256" s="158"/>
      <c r="M2256" s="158"/>
      <c r="N2256" s="158"/>
      <c r="O2256" s="158"/>
      <c r="P2256" s="158"/>
      <c r="Q2256" s="158"/>
      <c r="R2256" s="158"/>
      <c r="S2256" s="346"/>
    </row>
    <row r="2257" spans="7:19" x14ac:dyDescent="0.25">
      <c r="G2257" s="347"/>
      <c r="H2257" s="484">
        <f t="array" ref="H2257:H2264">+MMULT(H2201:R2208,H2244:H2254)</f>
        <v>-0.59868510036104405</v>
      </c>
      <c r="I2257" s="158"/>
      <c r="J2257" s="158"/>
      <c r="K2257" s="419">
        <f t="array" ref="K2257:K2264">+MMULT(H2112:R2119,N2123:N2133)</f>
        <v>2.9729038906684564E-3</v>
      </c>
      <c r="L2257" s="158"/>
      <c r="M2257" s="158"/>
      <c r="N2257" s="402">
        <f t="array" ref="N2257:N2264">K2257:K2264-K2123:K2130</f>
        <v>-1.7347234759768071E-16</v>
      </c>
      <c r="O2257" s="158"/>
      <c r="P2257" s="158"/>
      <c r="Q2257" s="158"/>
      <c r="R2257" s="158"/>
      <c r="S2257" s="346"/>
    </row>
    <row r="2258" spans="7:19" ht="15.75" x14ac:dyDescent="0.3">
      <c r="G2258" s="447" t="s">
        <v>241</v>
      </c>
      <c r="H2258" s="485">
        <v>1.8637285298986695E-3</v>
      </c>
      <c r="I2258" s="158"/>
      <c r="J2258" s="449" t="s">
        <v>242</v>
      </c>
      <c r="K2258" s="420">
        <v>3.7274570597973389E-3</v>
      </c>
      <c r="L2258" s="158"/>
      <c r="M2258" s="449" t="s">
        <v>243</v>
      </c>
      <c r="N2258" s="403">
        <v>-1.1613973671664723E-15</v>
      </c>
      <c r="O2258" s="158"/>
      <c r="P2258" s="158"/>
      <c r="Q2258" s="158"/>
      <c r="R2258" s="158"/>
      <c r="S2258" s="346"/>
    </row>
    <row r="2259" spans="7:19" x14ac:dyDescent="0.25">
      <c r="G2259" s="347"/>
      <c r="H2259" s="485">
        <v>9.5090228591673169E-4</v>
      </c>
      <c r="I2259" s="158"/>
      <c r="J2259" s="158"/>
      <c r="K2259" s="420">
        <v>1.9018045718334634E-3</v>
      </c>
      <c r="L2259" s="158"/>
      <c r="M2259" s="158"/>
      <c r="N2259" s="403">
        <v>1.0534108307869161E-15</v>
      </c>
      <c r="O2259" s="158"/>
      <c r="P2259" s="158"/>
      <c r="Q2259" s="158"/>
      <c r="R2259" s="158"/>
      <c r="S2259" s="346"/>
    </row>
    <row r="2260" spans="7:19" x14ac:dyDescent="0.25">
      <c r="G2260" s="347"/>
      <c r="H2260" s="485">
        <v>4.9174245762053368E-5</v>
      </c>
      <c r="I2260" s="158"/>
      <c r="J2260" s="158"/>
      <c r="K2260" s="420">
        <v>9.8348491524106628E-5</v>
      </c>
      <c r="L2260" s="158"/>
      <c r="M2260" s="158"/>
      <c r="N2260" s="403">
        <v>-1.8506495765888233E-3</v>
      </c>
      <c r="O2260" s="158"/>
      <c r="P2260" s="158"/>
      <c r="Q2260" s="158"/>
      <c r="R2260" s="158"/>
      <c r="S2260" s="346"/>
    </row>
    <row r="2261" spans="7:19" x14ac:dyDescent="0.25">
      <c r="G2261" s="347"/>
      <c r="H2261" s="485">
        <v>3.1831360920783376E-3</v>
      </c>
      <c r="I2261" s="158"/>
      <c r="J2261" s="158"/>
      <c r="K2261" s="420">
        <v>6.3662721841566761E-3</v>
      </c>
      <c r="L2261" s="158"/>
      <c r="M2261" s="158"/>
      <c r="N2261" s="403">
        <v>1.8506495765899062E-3</v>
      </c>
      <c r="O2261" s="158"/>
      <c r="P2261" s="158"/>
      <c r="Q2261" s="158"/>
      <c r="R2261" s="158"/>
      <c r="S2261" s="346"/>
    </row>
    <row r="2262" spans="7:19" x14ac:dyDescent="0.25">
      <c r="G2262" s="347"/>
      <c r="H2262" s="485">
        <v>1.8000573620239707E-4</v>
      </c>
      <c r="I2262" s="158"/>
      <c r="J2262" s="158"/>
      <c r="K2262" s="420">
        <v>3.6001147240479414E-4</v>
      </c>
      <c r="L2262" s="158"/>
      <c r="M2262" s="158"/>
      <c r="N2262" s="403">
        <v>-4.2527770272780482E-4</v>
      </c>
      <c r="O2262" s="158"/>
      <c r="P2262" s="158"/>
      <c r="Q2262" s="158"/>
      <c r="R2262" s="158"/>
      <c r="S2262" s="346"/>
    </row>
    <row r="2263" spans="7:19" x14ac:dyDescent="0.25">
      <c r="G2263" s="347"/>
      <c r="H2263" s="485">
        <v>-3.8146807326875417E-4</v>
      </c>
      <c r="I2263" s="158"/>
      <c r="J2263" s="158"/>
      <c r="K2263" s="420">
        <v>-7.6293614653750823E-4</v>
      </c>
      <c r="L2263" s="158"/>
      <c r="M2263" s="158"/>
      <c r="N2263" s="403">
        <v>-1.5258722930745891E-3</v>
      </c>
      <c r="O2263" s="158"/>
      <c r="P2263" s="158"/>
      <c r="Q2263" s="158"/>
      <c r="R2263" s="158"/>
      <c r="S2263" s="346"/>
    </row>
    <row r="2264" spans="7:19" x14ac:dyDescent="0.25">
      <c r="G2264" s="347"/>
      <c r="H2264" s="102">
        <v>-0.49449717195950138</v>
      </c>
      <c r="I2264" s="158"/>
      <c r="J2264" s="158"/>
      <c r="K2264" s="75">
        <v>5.657678801821742E-3</v>
      </c>
      <c r="L2264" s="158"/>
      <c r="M2264" s="158"/>
      <c r="N2264" s="93">
        <v>1.9511499958025117E-3</v>
      </c>
      <c r="O2264" s="158"/>
      <c r="P2264" s="158"/>
      <c r="Q2264" s="158"/>
      <c r="R2264" s="158"/>
      <c r="S2264" s="346"/>
    </row>
    <row r="2265" spans="7:19" x14ac:dyDescent="0.25">
      <c r="G2265" s="347"/>
      <c r="H2265" s="170"/>
      <c r="I2265" s="158"/>
      <c r="J2265" s="158"/>
      <c r="K2265" s="158"/>
      <c r="L2265" s="158"/>
      <c r="M2265" s="158"/>
      <c r="N2265" s="158"/>
      <c r="O2265" s="158"/>
      <c r="P2265" s="158"/>
      <c r="Q2265" s="158"/>
      <c r="R2265" s="158"/>
      <c r="S2265" s="346"/>
    </row>
    <row r="2266" spans="7:19" ht="15.75" thickBot="1" x14ac:dyDescent="0.3">
      <c r="G2266" s="347"/>
      <c r="H2266" s="158"/>
      <c r="I2266" s="158"/>
      <c r="J2266" s="158"/>
      <c r="K2266" s="158"/>
      <c r="L2266" s="158"/>
      <c r="M2266" s="158"/>
      <c r="N2266" s="158"/>
      <c r="O2266" s="158"/>
      <c r="P2266" s="158"/>
      <c r="Q2266" s="158"/>
      <c r="R2266" s="158"/>
      <c r="S2266" s="346"/>
    </row>
    <row r="2267" spans="7:19" ht="16.5" thickBot="1" x14ac:dyDescent="0.35">
      <c r="G2267" s="347"/>
      <c r="H2267" s="421">
        <f t="array" ref="H2267:H2274">H2257:H2264-N2257:N2264</f>
        <v>-0.59868510036104383</v>
      </c>
      <c r="I2267" s="158"/>
      <c r="J2267" s="422" t="s">
        <v>205</v>
      </c>
      <c r="K2267" s="508">
        <f t="array" ref="K2267:K2274">+MMULT(H2221:O2228,H2267:H2274)</f>
        <v>336.43763014136641</v>
      </c>
      <c r="L2267" s="158"/>
      <c r="M2267" s="497" t="s">
        <v>264</v>
      </c>
      <c r="N2267" s="498">
        <f>ABS(K2267-K2009)</f>
        <v>1.0444161915756922E-4</v>
      </c>
      <c r="O2267" s="158"/>
      <c r="P2267" s="158"/>
      <c r="Q2267" s="158"/>
      <c r="R2267" s="158"/>
      <c r="S2267" s="346"/>
    </row>
    <row r="2268" spans="7:19" ht="15.75" x14ac:dyDescent="0.3">
      <c r="G2268" s="450" t="s">
        <v>244</v>
      </c>
      <c r="H2268" s="494">
        <v>1.8637285298998309E-3</v>
      </c>
      <c r="I2268" s="158"/>
      <c r="J2268" s="424" t="s">
        <v>206</v>
      </c>
      <c r="K2268" s="509">
        <v>335.2545976719386</v>
      </c>
      <c r="L2268" s="158"/>
      <c r="M2268" s="158"/>
      <c r="N2268" s="499">
        <f t="shared" ref="N2268:N2274" si="95">ABS(K2268-K2010)</f>
        <v>1.6604897149363751E-4</v>
      </c>
      <c r="O2268" s="158"/>
      <c r="P2268" s="158"/>
      <c r="Q2268" s="158"/>
      <c r="R2268" s="158"/>
      <c r="S2268" s="346"/>
    </row>
    <row r="2269" spans="7:19" ht="15.75" x14ac:dyDescent="0.3">
      <c r="G2269" s="347"/>
      <c r="H2269" s="495">
        <v>9.5090228591567828E-4</v>
      </c>
      <c r="I2269" s="158"/>
      <c r="J2269" s="424" t="s">
        <v>207</v>
      </c>
      <c r="K2269" s="509">
        <v>335.01561480004318</v>
      </c>
      <c r="L2269" s="158"/>
      <c r="M2269" s="158"/>
      <c r="N2269" s="499">
        <f t="shared" si="95"/>
        <v>3.7114768736046244E-4</v>
      </c>
      <c r="O2269" s="158"/>
      <c r="P2269" s="158"/>
      <c r="Q2269" s="158"/>
      <c r="R2269" s="158"/>
      <c r="S2269" s="346"/>
    </row>
    <row r="2270" spans="7:19" ht="15.75" x14ac:dyDescent="0.3">
      <c r="G2270" s="347"/>
      <c r="H2270" s="486">
        <v>1.8998238223508768E-3</v>
      </c>
      <c r="I2270" s="158"/>
      <c r="J2270" s="424" t="s">
        <v>208</v>
      </c>
      <c r="K2270" s="509">
        <v>334.62086756868348</v>
      </c>
      <c r="L2270" s="158"/>
      <c r="M2270" s="158"/>
      <c r="N2270" s="499">
        <f t="shared" si="95"/>
        <v>1.3548818046729139E-3</v>
      </c>
      <c r="O2270" s="158"/>
      <c r="P2270" s="158"/>
      <c r="Q2270" s="158"/>
      <c r="R2270" s="158"/>
      <c r="S2270" s="346"/>
    </row>
    <row r="2271" spans="7:19" ht="15.75" x14ac:dyDescent="0.3">
      <c r="G2271" s="347"/>
      <c r="H2271" s="494">
        <v>1.3324865154884314E-3</v>
      </c>
      <c r="I2271" s="158"/>
      <c r="J2271" s="424" t="s">
        <v>209</v>
      </c>
      <c r="K2271" s="509">
        <v>335.23699103066247</v>
      </c>
      <c r="L2271" s="158"/>
      <c r="M2271" s="158"/>
      <c r="N2271" s="499">
        <f t="shared" si="95"/>
        <v>8.4893773191652144E-5</v>
      </c>
      <c r="O2271" s="158"/>
      <c r="P2271" s="158"/>
      <c r="Q2271" s="158"/>
      <c r="R2271" s="158"/>
      <c r="S2271" s="346"/>
    </row>
    <row r="2272" spans="7:19" ht="15.75" x14ac:dyDescent="0.3">
      <c r="G2272" s="347"/>
      <c r="H2272" s="485">
        <v>6.0528343893020194E-4</v>
      </c>
      <c r="I2272" s="158"/>
      <c r="J2272" s="424" t="s">
        <v>210</v>
      </c>
      <c r="K2272" s="509">
        <v>334.99337550452901</v>
      </c>
      <c r="L2272" s="158"/>
      <c r="M2272" s="158"/>
      <c r="N2272" s="499">
        <f t="shared" si="95"/>
        <v>1.1351694229233544E-3</v>
      </c>
      <c r="O2272" s="158"/>
      <c r="P2272" s="158"/>
      <c r="Q2272" s="158"/>
      <c r="R2272" s="158"/>
      <c r="S2272" s="346"/>
    </row>
    <row r="2273" spans="7:19" ht="15.75" x14ac:dyDescent="0.3">
      <c r="G2273" s="347"/>
      <c r="H2273" s="485">
        <v>1.1444042198058349E-3</v>
      </c>
      <c r="I2273" s="158"/>
      <c r="J2273" s="424" t="s">
        <v>211</v>
      </c>
      <c r="K2273" s="509">
        <v>335.04622021295967</v>
      </c>
      <c r="L2273" s="158"/>
      <c r="M2273" s="158"/>
      <c r="N2273" s="499">
        <f t="shared" si="95"/>
        <v>8.4662521220479903E-4</v>
      </c>
      <c r="O2273" s="158"/>
      <c r="P2273" s="158"/>
      <c r="Q2273" s="158"/>
      <c r="R2273" s="158"/>
      <c r="S2273" s="346"/>
    </row>
    <row r="2274" spans="7:19" ht="16.5" thickBot="1" x14ac:dyDescent="0.35">
      <c r="G2274" s="347"/>
      <c r="H2274" s="75">
        <v>-0.49644832195530392</v>
      </c>
      <c r="I2274" s="158"/>
      <c r="J2274" s="426" t="s">
        <v>212</v>
      </c>
      <c r="K2274" s="510">
        <v>335.81360299439945</v>
      </c>
      <c r="L2274" s="158"/>
      <c r="M2274" s="158"/>
      <c r="N2274" s="500">
        <f t="shared" si="95"/>
        <v>1.2601318974247988E-4</v>
      </c>
      <c r="O2274" s="158"/>
      <c r="P2274" s="158"/>
      <c r="Q2274" s="158"/>
      <c r="R2274" s="158"/>
      <c r="S2274" s="346"/>
    </row>
    <row r="2275" spans="7:19" x14ac:dyDescent="0.25">
      <c r="G2275" s="347"/>
      <c r="H2275" s="158"/>
      <c r="I2275" s="158"/>
      <c r="J2275" s="158"/>
      <c r="K2275" s="158"/>
      <c r="L2275" s="158"/>
      <c r="M2275" s="158"/>
      <c r="N2275" s="158"/>
      <c r="O2275" s="158"/>
      <c r="P2275" s="158"/>
      <c r="Q2275" s="158"/>
      <c r="R2275" s="158"/>
      <c r="S2275" s="346"/>
    </row>
    <row r="2276" spans="7:19" ht="15.75" x14ac:dyDescent="0.3">
      <c r="G2276" s="444" t="s">
        <v>246</v>
      </c>
      <c r="H2276" s="158"/>
      <c r="I2276" s="158"/>
      <c r="J2276" s="158"/>
      <c r="K2276" s="158"/>
      <c r="L2276" s="158"/>
      <c r="M2276" s="158"/>
      <c r="N2276" s="158"/>
      <c r="O2276" s="158"/>
      <c r="P2276" s="158"/>
      <c r="Q2276" s="158"/>
      <c r="R2276" s="158"/>
      <c r="S2276" s="346"/>
    </row>
    <row r="2277" spans="7:19" x14ac:dyDescent="0.25">
      <c r="G2277" s="347"/>
      <c r="H2277" s="411">
        <f t="array" ref="H2277:R2287">+MMULT(H2188:R2198,H2162:R2172)</f>
        <v>0.5</v>
      </c>
      <c r="I2277" s="390">
        <v>0</v>
      </c>
      <c r="J2277" s="390">
        <v>0</v>
      </c>
      <c r="K2277" s="390">
        <v>0</v>
      </c>
      <c r="L2277" s="390">
        <v>0</v>
      </c>
      <c r="M2277" s="390">
        <v>0</v>
      </c>
      <c r="N2277" s="390">
        <v>0</v>
      </c>
      <c r="O2277" s="390">
        <v>0</v>
      </c>
      <c r="P2277" s="390">
        <v>0</v>
      </c>
      <c r="Q2277" s="390">
        <v>0</v>
      </c>
      <c r="R2277" s="391">
        <v>0</v>
      </c>
      <c r="S2277" s="346"/>
    </row>
    <row r="2278" spans="7:19" ht="15.75" x14ac:dyDescent="0.3">
      <c r="G2278" s="447" t="s">
        <v>247</v>
      </c>
      <c r="H2278" s="396">
        <v>0</v>
      </c>
      <c r="I2278" s="161">
        <v>0.5</v>
      </c>
      <c r="J2278" s="159">
        <v>0</v>
      </c>
      <c r="K2278" s="159">
        <v>0</v>
      </c>
      <c r="L2278" s="159">
        <v>0</v>
      </c>
      <c r="M2278" s="159">
        <v>0</v>
      </c>
      <c r="N2278" s="159">
        <v>0</v>
      </c>
      <c r="O2278" s="159">
        <v>0</v>
      </c>
      <c r="P2278" s="159">
        <v>0</v>
      </c>
      <c r="Q2278" s="159">
        <v>0</v>
      </c>
      <c r="R2278" s="383">
        <v>0</v>
      </c>
      <c r="S2278" s="346"/>
    </row>
    <row r="2279" spans="7:19" x14ac:dyDescent="0.25">
      <c r="G2279" s="347"/>
      <c r="H2279" s="396">
        <v>0</v>
      </c>
      <c r="I2279" s="159">
        <v>0</v>
      </c>
      <c r="J2279" s="161">
        <v>0.5</v>
      </c>
      <c r="K2279" s="159">
        <v>0</v>
      </c>
      <c r="L2279" s="159">
        <v>0</v>
      </c>
      <c r="M2279" s="159">
        <v>0</v>
      </c>
      <c r="N2279" s="159">
        <v>0</v>
      </c>
      <c r="O2279" s="159">
        <v>0</v>
      </c>
      <c r="P2279" s="159">
        <v>0</v>
      </c>
      <c r="Q2279" s="159">
        <v>0</v>
      </c>
      <c r="R2279" s="383">
        <v>0</v>
      </c>
      <c r="S2279" s="346"/>
    </row>
    <row r="2280" spans="7:19" x14ac:dyDescent="0.25">
      <c r="G2280" s="347"/>
      <c r="H2280" s="396">
        <v>0</v>
      </c>
      <c r="I2280" s="159">
        <v>0</v>
      </c>
      <c r="J2280" s="159">
        <v>0</v>
      </c>
      <c r="K2280" s="161">
        <v>0.5</v>
      </c>
      <c r="L2280" s="159">
        <v>0</v>
      </c>
      <c r="M2280" s="159">
        <v>0</v>
      </c>
      <c r="N2280" s="159">
        <v>0</v>
      </c>
      <c r="O2280" s="159">
        <v>0</v>
      </c>
      <c r="P2280" s="159">
        <v>0</v>
      </c>
      <c r="Q2280" s="159">
        <v>0</v>
      </c>
      <c r="R2280" s="383">
        <v>0</v>
      </c>
      <c r="S2280" s="346"/>
    </row>
    <row r="2281" spans="7:19" x14ac:dyDescent="0.25">
      <c r="G2281" s="347"/>
      <c r="H2281" s="396">
        <v>0</v>
      </c>
      <c r="I2281" s="159">
        <v>0</v>
      </c>
      <c r="J2281" s="159">
        <v>0</v>
      </c>
      <c r="K2281" s="159">
        <v>0</v>
      </c>
      <c r="L2281" s="161">
        <v>0.49999999999999994</v>
      </c>
      <c r="M2281" s="159">
        <v>0</v>
      </c>
      <c r="N2281" s="159">
        <v>0</v>
      </c>
      <c r="O2281" s="159">
        <v>0</v>
      </c>
      <c r="P2281" s="159">
        <v>0</v>
      </c>
      <c r="Q2281" s="159">
        <v>0</v>
      </c>
      <c r="R2281" s="383">
        <v>0</v>
      </c>
      <c r="S2281" s="346"/>
    </row>
    <row r="2282" spans="7:19" x14ac:dyDescent="0.25">
      <c r="G2282" s="350"/>
      <c r="H2282" s="396">
        <v>0</v>
      </c>
      <c r="I2282" s="159">
        <v>0</v>
      </c>
      <c r="J2282" s="159">
        <v>0</v>
      </c>
      <c r="K2282" s="159">
        <v>0</v>
      </c>
      <c r="L2282" s="159">
        <v>0</v>
      </c>
      <c r="M2282" s="161">
        <v>0.5</v>
      </c>
      <c r="N2282" s="159">
        <v>0</v>
      </c>
      <c r="O2282" s="159">
        <v>0</v>
      </c>
      <c r="P2282" s="159">
        <v>0</v>
      </c>
      <c r="Q2282" s="159">
        <v>0</v>
      </c>
      <c r="R2282" s="383">
        <v>0</v>
      </c>
      <c r="S2282" s="346"/>
    </row>
    <row r="2283" spans="7:19" x14ac:dyDescent="0.25">
      <c r="G2283" s="350"/>
      <c r="H2283" s="396">
        <v>0</v>
      </c>
      <c r="I2283" s="159">
        <v>0</v>
      </c>
      <c r="J2283" s="159">
        <v>0</v>
      </c>
      <c r="K2283" s="159">
        <v>0</v>
      </c>
      <c r="L2283" s="159">
        <v>0</v>
      </c>
      <c r="M2283" s="159">
        <v>0</v>
      </c>
      <c r="N2283" s="161">
        <v>0.49999999999999994</v>
      </c>
      <c r="O2283" s="159">
        <v>0</v>
      </c>
      <c r="P2283" s="159">
        <v>0</v>
      </c>
      <c r="Q2283" s="159">
        <v>0</v>
      </c>
      <c r="R2283" s="383">
        <v>0</v>
      </c>
      <c r="S2283" s="346"/>
    </row>
    <row r="2284" spans="7:19" x14ac:dyDescent="0.25">
      <c r="G2284" s="347"/>
      <c r="H2284" s="396">
        <v>0</v>
      </c>
      <c r="I2284" s="159">
        <v>0</v>
      </c>
      <c r="J2284" s="159">
        <v>0</v>
      </c>
      <c r="K2284" s="159">
        <v>0</v>
      </c>
      <c r="L2284" s="159">
        <v>0</v>
      </c>
      <c r="M2284" s="159">
        <v>0</v>
      </c>
      <c r="N2284" s="159">
        <v>0</v>
      </c>
      <c r="O2284" s="161">
        <v>0.5</v>
      </c>
      <c r="P2284" s="159">
        <v>0</v>
      </c>
      <c r="Q2284" s="159">
        <v>0</v>
      </c>
      <c r="R2284" s="383">
        <v>0</v>
      </c>
      <c r="S2284" s="346"/>
    </row>
    <row r="2285" spans="7:19" x14ac:dyDescent="0.25">
      <c r="G2285" s="347"/>
      <c r="H2285" s="396">
        <v>0</v>
      </c>
      <c r="I2285" s="159">
        <v>0</v>
      </c>
      <c r="J2285" s="159">
        <v>0</v>
      </c>
      <c r="K2285" s="159">
        <v>0</v>
      </c>
      <c r="L2285" s="159">
        <v>0</v>
      </c>
      <c r="M2285" s="159">
        <v>0</v>
      </c>
      <c r="N2285" s="159">
        <v>0</v>
      </c>
      <c r="O2285" s="159">
        <v>0</v>
      </c>
      <c r="P2285" s="161">
        <v>0.5</v>
      </c>
      <c r="Q2285" s="159">
        <v>0</v>
      </c>
      <c r="R2285" s="383">
        <v>0</v>
      </c>
      <c r="S2285" s="346"/>
    </row>
    <row r="2286" spans="7:19" x14ac:dyDescent="0.25">
      <c r="G2286" s="347"/>
      <c r="H2286" s="396">
        <v>0</v>
      </c>
      <c r="I2286" s="159">
        <v>0</v>
      </c>
      <c r="J2286" s="159">
        <v>0</v>
      </c>
      <c r="K2286" s="159">
        <v>0</v>
      </c>
      <c r="L2286" s="159">
        <v>0</v>
      </c>
      <c r="M2286" s="159">
        <v>0</v>
      </c>
      <c r="N2286" s="159">
        <v>0</v>
      </c>
      <c r="O2286" s="159">
        <v>0</v>
      </c>
      <c r="P2286" s="159">
        <v>0</v>
      </c>
      <c r="Q2286" s="161">
        <v>0.5</v>
      </c>
      <c r="R2286" s="383">
        <v>0</v>
      </c>
      <c r="S2286" s="346"/>
    </row>
    <row r="2287" spans="7:19" x14ac:dyDescent="0.25">
      <c r="G2287" s="347"/>
      <c r="H2287" s="397">
        <v>0</v>
      </c>
      <c r="I2287" s="398">
        <v>0</v>
      </c>
      <c r="J2287" s="398">
        <v>0</v>
      </c>
      <c r="K2287" s="398">
        <v>0</v>
      </c>
      <c r="L2287" s="398">
        <v>0</v>
      </c>
      <c r="M2287" s="398">
        <v>0</v>
      </c>
      <c r="N2287" s="398">
        <v>0</v>
      </c>
      <c r="O2287" s="398">
        <v>0</v>
      </c>
      <c r="P2287" s="398">
        <v>0</v>
      </c>
      <c r="Q2287" s="398">
        <v>0</v>
      </c>
      <c r="R2287" s="412">
        <v>0.5</v>
      </c>
      <c r="S2287" s="346"/>
    </row>
    <row r="2288" spans="7:19" x14ac:dyDescent="0.25">
      <c r="G2288" s="347"/>
      <c r="H2288" s="158"/>
      <c r="I2288" s="158"/>
      <c r="J2288" s="158"/>
      <c r="K2288" s="158"/>
      <c r="L2288" s="158"/>
      <c r="M2288" s="158"/>
      <c r="N2288" s="158"/>
      <c r="O2288" s="158"/>
      <c r="P2288" s="158"/>
      <c r="Q2288" s="158"/>
      <c r="R2288" s="158"/>
      <c r="S2288" s="346"/>
    </row>
    <row r="2289" spans="7:19" x14ac:dyDescent="0.25">
      <c r="G2289" s="347"/>
      <c r="H2289" s="158"/>
      <c r="I2289" s="158"/>
      <c r="J2289" s="158"/>
      <c r="K2289" s="158"/>
      <c r="L2289" s="158"/>
      <c r="M2289" s="158"/>
      <c r="N2289" s="158"/>
      <c r="O2289" s="158"/>
      <c r="P2289" s="158"/>
      <c r="Q2289" s="158"/>
      <c r="R2289" s="158"/>
      <c r="S2289" s="346"/>
    </row>
    <row r="2290" spans="7:19" x14ac:dyDescent="0.25">
      <c r="G2290" s="347"/>
      <c r="H2290" s="411">
        <f t="array" ref="H2290:R2300">H2149:R2159-H2277:R2287</f>
        <v>0.5</v>
      </c>
      <c r="I2290" s="390">
        <v>0</v>
      </c>
      <c r="J2290" s="390">
        <v>0</v>
      </c>
      <c r="K2290" s="390">
        <v>0</v>
      </c>
      <c r="L2290" s="390">
        <v>0</v>
      </c>
      <c r="M2290" s="390">
        <v>0</v>
      </c>
      <c r="N2290" s="390">
        <v>0</v>
      </c>
      <c r="O2290" s="390">
        <v>0</v>
      </c>
      <c r="P2290" s="390">
        <v>0</v>
      </c>
      <c r="Q2290" s="390">
        <v>0</v>
      </c>
      <c r="R2290" s="391">
        <v>0</v>
      </c>
      <c r="S2290" s="346"/>
    </row>
    <row r="2291" spans="7:19" ht="15.75" x14ac:dyDescent="0.3">
      <c r="G2291" s="447" t="s">
        <v>248</v>
      </c>
      <c r="H2291" s="396">
        <v>0</v>
      </c>
      <c r="I2291" s="161">
        <v>0.5</v>
      </c>
      <c r="J2291" s="159">
        <v>0</v>
      </c>
      <c r="K2291" s="159">
        <v>0</v>
      </c>
      <c r="L2291" s="159">
        <v>0</v>
      </c>
      <c r="M2291" s="159">
        <v>0</v>
      </c>
      <c r="N2291" s="159">
        <v>0</v>
      </c>
      <c r="O2291" s="159">
        <v>0</v>
      </c>
      <c r="P2291" s="159">
        <v>0</v>
      </c>
      <c r="Q2291" s="159">
        <v>0</v>
      </c>
      <c r="R2291" s="383">
        <v>0</v>
      </c>
      <c r="S2291" s="346"/>
    </row>
    <row r="2292" spans="7:19" x14ac:dyDescent="0.25">
      <c r="G2292" s="347"/>
      <c r="H2292" s="396">
        <v>0</v>
      </c>
      <c r="I2292" s="159">
        <v>0</v>
      </c>
      <c r="J2292" s="161">
        <v>0.5</v>
      </c>
      <c r="K2292" s="159">
        <v>0</v>
      </c>
      <c r="L2292" s="159">
        <v>0</v>
      </c>
      <c r="M2292" s="159">
        <v>0</v>
      </c>
      <c r="N2292" s="159">
        <v>0</v>
      </c>
      <c r="O2292" s="159">
        <v>0</v>
      </c>
      <c r="P2292" s="159">
        <v>0</v>
      </c>
      <c r="Q2292" s="159">
        <v>0</v>
      </c>
      <c r="R2292" s="383">
        <v>0</v>
      </c>
      <c r="S2292" s="346"/>
    </row>
    <row r="2293" spans="7:19" x14ac:dyDescent="0.25">
      <c r="G2293" s="347"/>
      <c r="H2293" s="396">
        <v>0</v>
      </c>
      <c r="I2293" s="159">
        <v>0</v>
      </c>
      <c r="J2293" s="159">
        <v>0</v>
      </c>
      <c r="K2293" s="161">
        <v>0.5</v>
      </c>
      <c r="L2293" s="159">
        <v>0</v>
      </c>
      <c r="M2293" s="159">
        <v>0</v>
      </c>
      <c r="N2293" s="159">
        <v>0</v>
      </c>
      <c r="O2293" s="159">
        <v>0</v>
      </c>
      <c r="P2293" s="159">
        <v>0</v>
      </c>
      <c r="Q2293" s="159">
        <v>0</v>
      </c>
      <c r="R2293" s="383">
        <v>0</v>
      </c>
      <c r="S2293" s="346"/>
    </row>
    <row r="2294" spans="7:19" x14ac:dyDescent="0.25">
      <c r="G2294" s="347"/>
      <c r="H2294" s="396">
        <v>0</v>
      </c>
      <c r="I2294" s="159">
        <v>0</v>
      </c>
      <c r="J2294" s="159">
        <v>0</v>
      </c>
      <c r="K2294" s="159">
        <v>0</v>
      </c>
      <c r="L2294" s="161">
        <v>0.5</v>
      </c>
      <c r="M2294" s="159">
        <v>0</v>
      </c>
      <c r="N2294" s="159">
        <v>0</v>
      </c>
      <c r="O2294" s="159">
        <v>0</v>
      </c>
      <c r="P2294" s="159">
        <v>0</v>
      </c>
      <c r="Q2294" s="159">
        <v>0</v>
      </c>
      <c r="R2294" s="383">
        <v>0</v>
      </c>
      <c r="S2294" s="346"/>
    </row>
    <row r="2295" spans="7:19" x14ac:dyDescent="0.25">
      <c r="G2295" s="347"/>
      <c r="H2295" s="396">
        <v>0</v>
      </c>
      <c r="I2295" s="159">
        <v>0</v>
      </c>
      <c r="J2295" s="159">
        <v>0</v>
      </c>
      <c r="K2295" s="159">
        <v>0</v>
      </c>
      <c r="L2295" s="159">
        <v>0</v>
      </c>
      <c r="M2295" s="161">
        <v>0.5</v>
      </c>
      <c r="N2295" s="159">
        <v>0</v>
      </c>
      <c r="O2295" s="159">
        <v>0</v>
      </c>
      <c r="P2295" s="159">
        <v>0</v>
      </c>
      <c r="Q2295" s="159">
        <v>0</v>
      </c>
      <c r="R2295" s="383">
        <v>0</v>
      </c>
      <c r="S2295" s="346"/>
    </row>
    <row r="2296" spans="7:19" x14ac:dyDescent="0.25">
      <c r="G2296" s="347"/>
      <c r="H2296" s="396">
        <v>0</v>
      </c>
      <c r="I2296" s="159">
        <v>0</v>
      </c>
      <c r="J2296" s="159">
        <v>0</v>
      </c>
      <c r="K2296" s="159">
        <v>0</v>
      </c>
      <c r="L2296" s="159">
        <v>0</v>
      </c>
      <c r="M2296" s="159">
        <v>0</v>
      </c>
      <c r="N2296" s="161">
        <v>0.5</v>
      </c>
      <c r="O2296" s="159">
        <v>0</v>
      </c>
      <c r="P2296" s="159">
        <v>0</v>
      </c>
      <c r="Q2296" s="159">
        <v>0</v>
      </c>
      <c r="R2296" s="383">
        <v>0</v>
      </c>
      <c r="S2296" s="346"/>
    </row>
    <row r="2297" spans="7:19" x14ac:dyDescent="0.25">
      <c r="G2297" s="347"/>
      <c r="H2297" s="396">
        <v>0</v>
      </c>
      <c r="I2297" s="159">
        <v>0</v>
      </c>
      <c r="J2297" s="159">
        <v>0</v>
      </c>
      <c r="K2297" s="159">
        <v>0</v>
      </c>
      <c r="L2297" s="159">
        <v>0</v>
      </c>
      <c r="M2297" s="159">
        <v>0</v>
      </c>
      <c r="N2297" s="159">
        <v>0</v>
      </c>
      <c r="O2297" s="161">
        <v>0.5</v>
      </c>
      <c r="P2297" s="159">
        <v>0</v>
      </c>
      <c r="Q2297" s="159">
        <v>0</v>
      </c>
      <c r="R2297" s="383">
        <v>0</v>
      </c>
      <c r="S2297" s="346"/>
    </row>
    <row r="2298" spans="7:19" x14ac:dyDescent="0.25">
      <c r="G2298" s="347"/>
      <c r="H2298" s="396">
        <v>0</v>
      </c>
      <c r="I2298" s="159">
        <v>0</v>
      </c>
      <c r="J2298" s="159">
        <v>0</v>
      </c>
      <c r="K2298" s="159">
        <v>0</v>
      </c>
      <c r="L2298" s="159">
        <v>0</v>
      </c>
      <c r="M2298" s="159">
        <v>0</v>
      </c>
      <c r="N2298" s="159">
        <v>0</v>
      </c>
      <c r="O2298" s="159">
        <v>0</v>
      </c>
      <c r="P2298" s="161">
        <v>0.5</v>
      </c>
      <c r="Q2298" s="159">
        <v>0</v>
      </c>
      <c r="R2298" s="383">
        <v>0</v>
      </c>
      <c r="S2298" s="346"/>
    </row>
    <row r="2299" spans="7:19" x14ac:dyDescent="0.25">
      <c r="G2299" s="347"/>
      <c r="H2299" s="396">
        <v>0</v>
      </c>
      <c r="I2299" s="159">
        <v>0</v>
      </c>
      <c r="J2299" s="159">
        <v>0</v>
      </c>
      <c r="K2299" s="159">
        <v>0</v>
      </c>
      <c r="L2299" s="159">
        <v>0</v>
      </c>
      <c r="M2299" s="159">
        <v>0</v>
      </c>
      <c r="N2299" s="159">
        <v>0</v>
      </c>
      <c r="O2299" s="159">
        <v>0</v>
      </c>
      <c r="P2299" s="159">
        <v>0</v>
      </c>
      <c r="Q2299" s="161">
        <v>0.5</v>
      </c>
      <c r="R2299" s="383">
        <v>0</v>
      </c>
      <c r="S2299" s="346"/>
    </row>
    <row r="2300" spans="7:19" x14ac:dyDescent="0.25">
      <c r="G2300" s="347"/>
      <c r="H2300" s="397">
        <v>0</v>
      </c>
      <c r="I2300" s="398">
        <v>0</v>
      </c>
      <c r="J2300" s="398">
        <v>0</v>
      </c>
      <c r="K2300" s="398">
        <v>0</v>
      </c>
      <c r="L2300" s="398">
        <v>0</v>
      </c>
      <c r="M2300" s="398">
        <v>0</v>
      </c>
      <c r="N2300" s="398">
        <v>0</v>
      </c>
      <c r="O2300" s="398">
        <v>0</v>
      </c>
      <c r="P2300" s="398">
        <v>0</v>
      </c>
      <c r="Q2300" s="398">
        <v>0</v>
      </c>
      <c r="R2300" s="412">
        <v>0.5</v>
      </c>
      <c r="S2300" s="346"/>
    </row>
    <row r="2301" spans="7:19" x14ac:dyDescent="0.25">
      <c r="G2301" s="347"/>
      <c r="H2301" s="158"/>
      <c r="I2301" s="158"/>
      <c r="J2301" s="158"/>
      <c r="K2301" s="158"/>
      <c r="L2301" s="158"/>
      <c r="M2301" s="158"/>
      <c r="N2301" s="158"/>
      <c r="O2301" s="158"/>
      <c r="P2301" s="158"/>
      <c r="Q2301" s="158"/>
      <c r="R2301" s="158"/>
      <c r="S2301" s="346"/>
    </row>
    <row r="2302" spans="7:19" x14ac:dyDescent="0.25">
      <c r="G2302" s="347"/>
      <c r="H2302" s="158"/>
      <c r="I2302" s="158"/>
      <c r="J2302" s="158"/>
      <c r="K2302" s="158"/>
      <c r="L2302" s="158"/>
      <c r="M2302" s="158"/>
      <c r="N2302" s="158"/>
      <c r="O2302" s="158"/>
      <c r="P2302" s="158"/>
      <c r="Q2302" s="158"/>
      <c r="R2302" s="158"/>
      <c r="S2302" s="346"/>
    </row>
    <row r="2303" spans="7:19" x14ac:dyDescent="0.25">
      <c r="G2303" s="347"/>
      <c r="H2303" s="404">
        <f t="array" ref="H2303:H2313">+MMULT(H2290:R2300,N2123:N2133)</f>
        <v>5.0561160348304088E-3</v>
      </c>
      <c r="I2303" s="158"/>
      <c r="J2303" s="158"/>
      <c r="K2303" s="404">
        <f t="array" ref="K2303:K2313">+MMULT(H2123:H2133,Q2124)</f>
        <v>-339.29610096713299</v>
      </c>
      <c r="L2303" s="158"/>
      <c r="M2303" s="158"/>
      <c r="N2303" s="419">
        <f t="array" ref="N2303:N2313">+MMULT(H2099:O2109,K2267:K2274)</f>
        <v>336.43763014136641</v>
      </c>
      <c r="O2303" s="158"/>
      <c r="P2303" s="158"/>
      <c r="Q2303" s="158"/>
      <c r="R2303" s="158"/>
      <c r="S2303" s="346"/>
    </row>
    <row r="2304" spans="7:19" ht="15.75" x14ac:dyDescent="0.3">
      <c r="G2304" s="447" t="s">
        <v>249</v>
      </c>
      <c r="H2304" s="405">
        <v>3.5696640894961806E-3</v>
      </c>
      <c r="I2304" s="158"/>
      <c r="J2304" s="449" t="s">
        <v>239</v>
      </c>
      <c r="K2304" s="405">
        <v>0</v>
      </c>
      <c r="L2304" s="158"/>
      <c r="M2304" s="449" t="s">
        <v>250</v>
      </c>
      <c r="N2304" s="420">
        <v>-1.1830324694278147</v>
      </c>
      <c r="O2304" s="158"/>
      <c r="P2304" s="158"/>
      <c r="Q2304" s="158"/>
      <c r="R2304" s="158"/>
      <c r="S2304" s="346"/>
    </row>
    <row r="2305" spans="7:19" x14ac:dyDescent="0.25">
      <c r="G2305" s="347"/>
      <c r="H2305" s="405">
        <v>1.4627389258260086E-3</v>
      </c>
      <c r="I2305" s="158"/>
      <c r="J2305" s="158"/>
      <c r="K2305" s="405">
        <v>0</v>
      </c>
      <c r="L2305" s="158"/>
      <c r="M2305" s="158"/>
      <c r="N2305" s="420">
        <v>-0.23898287189541634</v>
      </c>
      <c r="O2305" s="158"/>
      <c r="P2305" s="158"/>
      <c r="Q2305" s="158"/>
      <c r="R2305" s="158"/>
      <c r="S2305" s="346"/>
    </row>
    <row r="2306" spans="7:19" x14ac:dyDescent="0.25">
      <c r="G2306" s="347"/>
      <c r="H2306" s="405">
        <v>5.1183663990927693E-4</v>
      </c>
      <c r="I2306" s="158"/>
      <c r="J2306" s="158"/>
      <c r="K2306" s="405">
        <v>0</v>
      </c>
      <c r="L2306" s="158"/>
      <c r="M2306" s="158"/>
      <c r="N2306" s="420">
        <v>-0.3947472313597018</v>
      </c>
      <c r="O2306" s="158"/>
      <c r="P2306" s="158"/>
      <c r="Q2306" s="158"/>
      <c r="R2306" s="158"/>
      <c r="S2306" s="346"/>
    </row>
    <row r="2307" spans="7:19" x14ac:dyDescent="0.25">
      <c r="G2307" s="347"/>
      <c r="H2307" s="405">
        <v>4.6266239414722362E-4</v>
      </c>
      <c r="I2307" s="158"/>
      <c r="J2307" s="158"/>
      <c r="K2307" s="405">
        <v>0</v>
      </c>
      <c r="L2307" s="158"/>
      <c r="M2307" s="158"/>
      <c r="N2307" s="420">
        <v>0.6161234619789866</v>
      </c>
      <c r="O2307" s="158"/>
      <c r="P2307" s="158"/>
      <c r="Q2307" s="158"/>
      <c r="R2307" s="158"/>
      <c r="S2307" s="346"/>
    </row>
    <row r="2308" spans="7:19" x14ac:dyDescent="0.25">
      <c r="G2308" s="347"/>
      <c r="H2308" s="405">
        <v>2.8632516188428672E-4</v>
      </c>
      <c r="I2308" s="158"/>
      <c r="J2308" s="158"/>
      <c r="K2308" s="405">
        <v>0</v>
      </c>
      <c r="L2308" s="158"/>
      <c r="M2308" s="158"/>
      <c r="N2308" s="420">
        <v>-0.24361552613345339</v>
      </c>
      <c r="O2308" s="158"/>
      <c r="P2308" s="158"/>
      <c r="Q2308" s="158"/>
      <c r="R2308" s="158"/>
      <c r="S2308" s="346"/>
    </row>
    <row r="2309" spans="7:19" x14ac:dyDescent="0.25">
      <c r="G2309" s="347"/>
      <c r="H2309" s="405">
        <v>1.0631942568188966E-4</v>
      </c>
      <c r="I2309" s="158"/>
      <c r="J2309" s="158"/>
      <c r="K2309" s="405">
        <v>0</v>
      </c>
      <c r="L2309" s="158"/>
      <c r="M2309" s="158"/>
      <c r="N2309" s="420">
        <v>5.2844708430654919E-2</v>
      </c>
      <c r="O2309" s="158"/>
      <c r="P2309" s="158"/>
      <c r="Q2309" s="158"/>
      <c r="R2309" s="158"/>
      <c r="S2309" s="346"/>
    </row>
    <row r="2310" spans="7:19" x14ac:dyDescent="0.25">
      <c r="G2310" s="347"/>
      <c r="H2310" s="405">
        <v>4.8778749895064377E-4</v>
      </c>
      <c r="I2310" s="158"/>
      <c r="J2310" s="158"/>
      <c r="K2310" s="405">
        <v>0</v>
      </c>
      <c r="L2310" s="158"/>
      <c r="M2310" s="158"/>
      <c r="N2310" s="420">
        <v>0.76738278143977823</v>
      </c>
      <c r="O2310" s="158"/>
      <c r="P2310" s="158"/>
      <c r="Q2310" s="158"/>
      <c r="R2310" s="158"/>
      <c r="S2310" s="346"/>
    </row>
    <row r="2311" spans="7:19" x14ac:dyDescent="0.25">
      <c r="G2311" s="347"/>
      <c r="H2311" s="405">
        <v>2.4319663377150256E-4</v>
      </c>
      <c r="I2311" s="158"/>
      <c r="J2311" s="158"/>
      <c r="K2311" s="405">
        <v>0</v>
      </c>
      <c r="L2311" s="158"/>
      <c r="M2311" s="158"/>
      <c r="N2311" s="420">
        <v>-1.7606641276131541E-2</v>
      </c>
      <c r="O2311" s="158"/>
      <c r="P2311" s="158"/>
      <c r="Q2311" s="158"/>
      <c r="R2311" s="158"/>
      <c r="S2311" s="346"/>
    </row>
    <row r="2312" spans="7:19" x14ac:dyDescent="0.25">
      <c r="G2312" s="347"/>
      <c r="H2312" s="405">
        <v>2.7636022260438984E-3</v>
      </c>
      <c r="I2312" s="158"/>
      <c r="J2312" s="158"/>
      <c r="K2312" s="405">
        <v>0</v>
      </c>
      <c r="L2312" s="158"/>
      <c r="M2312" s="158"/>
      <c r="N2312" s="420">
        <v>-0.57661196373697976</v>
      </c>
      <c r="O2312" s="158"/>
      <c r="P2312" s="158"/>
      <c r="Q2312" s="158"/>
      <c r="R2312" s="158"/>
      <c r="S2312" s="346"/>
    </row>
    <row r="2313" spans="7:19" x14ac:dyDescent="0.25">
      <c r="G2313" s="347"/>
      <c r="H2313" s="24">
        <v>5.1046541280041257E-3</v>
      </c>
      <c r="I2313" s="158"/>
      <c r="J2313" s="158"/>
      <c r="K2313" s="24">
        <v>-339.29610096713299</v>
      </c>
      <c r="L2313" s="158"/>
      <c r="M2313" s="158"/>
      <c r="N2313" s="75">
        <v>335.81360299439945</v>
      </c>
      <c r="O2313" s="158"/>
      <c r="P2313" s="158"/>
      <c r="Q2313" s="158"/>
      <c r="R2313" s="158"/>
      <c r="S2313" s="346"/>
    </row>
    <row r="2314" spans="7:19" x14ac:dyDescent="0.25">
      <c r="G2314" s="347"/>
      <c r="H2314" s="158"/>
      <c r="I2314" s="158"/>
      <c r="J2314" s="158"/>
      <c r="K2314" s="158"/>
      <c r="L2314" s="158"/>
      <c r="M2314" s="158"/>
      <c r="N2314" s="158"/>
      <c r="O2314" s="158"/>
      <c r="P2314" s="158"/>
      <c r="Q2314" s="158"/>
      <c r="R2314" s="158"/>
      <c r="S2314" s="346"/>
    </row>
    <row r="2315" spans="7:19" x14ac:dyDescent="0.25">
      <c r="G2315" s="347"/>
      <c r="H2315" s="158"/>
      <c r="I2315" s="158"/>
      <c r="J2315" s="158"/>
      <c r="K2315" s="158"/>
      <c r="L2315" s="158"/>
      <c r="M2315" s="158"/>
      <c r="N2315" s="158"/>
      <c r="O2315" s="158"/>
      <c r="P2315" s="158"/>
      <c r="Q2315" s="158"/>
      <c r="R2315" s="158"/>
      <c r="S2315" s="346"/>
    </row>
    <row r="2316" spans="7:19" x14ac:dyDescent="0.25">
      <c r="G2316" s="347"/>
      <c r="H2316" s="419">
        <f t="array" ref="H2316:H2326">N2303:N2313+K2303:K2313</f>
        <v>-2.8584708257665739</v>
      </c>
      <c r="I2316" s="158"/>
      <c r="J2316" s="158"/>
      <c r="K2316" s="158"/>
      <c r="L2316" s="158"/>
      <c r="M2316" s="158"/>
      <c r="N2316" s="158"/>
      <c r="O2316" s="158"/>
      <c r="P2316" s="158"/>
      <c r="Q2316" s="158"/>
      <c r="R2316" s="158"/>
      <c r="S2316" s="346"/>
    </row>
    <row r="2317" spans="7:19" ht="15.75" x14ac:dyDescent="0.3">
      <c r="G2317" s="447" t="s">
        <v>251</v>
      </c>
      <c r="H2317" s="420">
        <v>-1.1830324694278147</v>
      </c>
      <c r="I2317" s="158"/>
      <c r="J2317" s="158"/>
      <c r="K2317" s="158"/>
      <c r="L2317" s="158"/>
      <c r="M2317" s="158"/>
      <c r="N2317" s="158"/>
      <c r="O2317" s="158"/>
      <c r="P2317" s="158"/>
      <c r="Q2317" s="158"/>
      <c r="R2317" s="158"/>
      <c r="S2317" s="346"/>
    </row>
    <row r="2318" spans="7:19" x14ac:dyDescent="0.25">
      <c r="G2318" s="347"/>
      <c r="H2318" s="420">
        <v>-0.23898287189541634</v>
      </c>
      <c r="I2318" s="158"/>
      <c r="J2318" s="158"/>
      <c r="K2318" s="158"/>
      <c r="L2318" s="158"/>
      <c r="M2318" s="158"/>
      <c r="N2318" s="158"/>
      <c r="O2318" s="158"/>
      <c r="P2318" s="158"/>
      <c r="Q2318" s="158"/>
      <c r="R2318" s="158"/>
      <c r="S2318" s="346"/>
    </row>
    <row r="2319" spans="7:19" x14ac:dyDescent="0.25">
      <c r="G2319" s="347"/>
      <c r="H2319" s="420">
        <v>-0.3947472313597018</v>
      </c>
      <c r="I2319" s="158"/>
      <c r="J2319" s="158"/>
      <c r="K2319" s="158"/>
      <c r="L2319" s="158"/>
      <c r="M2319" s="158"/>
      <c r="N2319" s="158"/>
      <c r="O2319" s="158"/>
      <c r="P2319" s="158"/>
      <c r="Q2319" s="158"/>
      <c r="R2319" s="158"/>
      <c r="S2319" s="346"/>
    </row>
    <row r="2320" spans="7:19" x14ac:dyDescent="0.25">
      <c r="G2320" s="347"/>
      <c r="H2320" s="420">
        <v>0.6161234619789866</v>
      </c>
      <c r="I2320" s="158"/>
      <c r="J2320" s="158"/>
      <c r="K2320" s="158"/>
      <c r="L2320" s="158"/>
      <c r="M2320" s="158"/>
      <c r="N2320" s="158"/>
      <c r="O2320" s="158"/>
      <c r="P2320" s="158"/>
      <c r="Q2320" s="158"/>
      <c r="R2320" s="158"/>
      <c r="S2320" s="346"/>
    </row>
    <row r="2321" spans="7:19" x14ac:dyDescent="0.25">
      <c r="G2321" s="347"/>
      <c r="H2321" s="420">
        <v>-0.24361552613345339</v>
      </c>
      <c r="I2321" s="158"/>
      <c r="J2321" s="158"/>
      <c r="K2321" s="158"/>
      <c r="L2321" s="158"/>
      <c r="M2321" s="158"/>
      <c r="N2321" s="158"/>
      <c r="O2321" s="158"/>
      <c r="P2321" s="158"/>
      <c r="Q2321" s="158"/>
      <c r="R2321" s="158"/>
      <c r="S2321" s="346"/>
    </row>
    <row r="2322" spans="7:19" x14ac:dyDescent="0.25">
      <c r="G2322" s="347"/>
      <c r="H2322" s="420">
        <v>5.2844708430654919E-2</v>
      </c>
      <c r="I2322" s="158"/>
      <c r="J2322" s="158"/>
      <c r="K2322" s="158"/>
      <c r="L2322" s="158"/>
      <c r="M2322" s="158"/>
      <c r="N2322" s="158"/>
      <c r="O2322" s="158"/>
      <c r="P2322" s="158"/>
      <c r="Q2322" s="158"/>
      <c r="R2322" s="158"/>
      <c r="S2322" s="346"/>
    </row>
    <row r="2323" spans="7:19" x14ac:dyDescent="0.25">
      <c r="G2323" s="347"/>
      <c r="H2323" s="420">
        <v>0.76738278143977823</v>
      </c>
      <c r="I2323" s="158"/>
      <c r="J2323" s="158"/>
      <c r="K2323" s="158"/>
      <c r="L2323" s="158"/>
      <c r="M2323" s="158"/>
      <c r="N2323" s="158"/>
      <c r="O2323" s="158"/>
      <c r="P2323" s="158"/>
      <c r="Q2323" s="158"/>
      <c r="R2323" s="158"/>
      <c r="S2323" s="346"/>
    </row>
    <row r="2324" spans="7:19" x14ac:dyDescent="0.25">
      <c r="G2324" s="347"/>
      <c r="H2324" s="420">
        <v>-1.7606641276131541E-2</v>
      </c>
      <c r="I2324" s="158"/>
      <c r="J2324" s="158"/>
      <c r="K2324" s="158"/>
      <c r="L2324" s="158"/>
      <c r="M2324" s="158"/>
      <c r="N2324" s="158"/>
      <c r="O2324" s="158"/>
      <c r="P2324" s="158"/>
      <c r="Q2324" s="158"/>
      <c r="R2324" s="158"/>
      <c r="S2324" s="346"/>
    </row>
    <row r="2325" spans="7:19" x14ac:dyDescent="0.25">
      <c r="G2325" s="347"/>
      <c r="H2325" s="420">
        <v>-0.57661196373697976</v>
      </c>
      <c r="I2325" s="158"/>
      <c r="J2325" s="158"/>
      <c r="K2325" s="158"/>
      <c r="L2325" s="158"/>
      <c r="M2325" s="158"/>
      <c r="N2325" s="158"/>
      <c r="O2325" s="158"/>
      <c r="P2325" s="158"/>
      <c r="Q2325" s="158"/>
      <c r="R2325" s="158"/>
      <c r="S2325" s="346"/>
    </row>
    <row r="2326" spans="7:19" x14ac:dyDescent="0.25">
      <c r="G2326" s="347"/>
      <c r="H2326" s="75">
        <v>-3.4824979727335403</v>
      </c>
      <c r="I2326" s="158"/>
      <c r="J2326" s="158"/>
      <c r="K2326" s="158"/>
      <c r="L2326" s="158"/>
      <c r="M2326" s="158"/>
      <c r="N2326" s="158"/>
      <c r="O2326" s="158"/>
      <c r="P2326" s="158"/>
      <c r="Q2326" s="158"/>
      <c r="R2326" s="158"/>
      <c r="S2326" s="346"/>
    </row>
    <row r="2327" spans="7:19" x14ac:dyDescent="0.25">
      <c r="G2327" s="347"/>
      <c r="H2327" s="158"/>
      <c r="I2327" s="158"/>
      <c r="J2327" s="158"/>
      <c r="K2327" s="158"/>
      <c r="L2327" s="158"/>
      <c r="M2327" s="158"/>
      <c r="N2327" s="158"/>
      <c r="O2327" s="158"/>
      <c r="P2327" s="158"/>
      <c r="Q2327" s="158"/>
      <c r="R2327" s="158"/>
      <c r="S2327" s="346"/>
    </row>
    <row r="2328" spans="7:19" ht="15.75" thickBot="1" x14ac:dyDescent="0.3">
      <c r="G2328" s="347"/>
      <c r="H2328" s="158"/>
      <c r="I2328" s="158"/>
      <c r="J2328" s="158"/>
      <c r="K2328" s="158"/>
      <c r="L2328" s="158"/>
      <c r="M2328" s="158"/>
      <c r="N2328" s="158"/>
      <c r="O2328" s="158"/>
      <c r="P2328" s="158"/>
      <c r="Q2328" s="158"/>
      <c r="R2328" s="158"/>
      <c r="S2328" s="346"/>
    </row>
    <row r="2329" spans="7:19" x14ac:dyDescent="0.25">
      <c r="G2329" s="347"/>
      <c r="H2329" s="419">
        <f t="array" ref="H2329:H2339">+MMULT(H2188:R2198,H2316:H2326)</f>
        <v>-5.0562705195630999E-3</v>
      </c>
      <c r="I2329" s="158"/>
      <c r="J2329" s="158"/>
      <c r="K2329" s="429">
        <f t="array" ref="K2329:K2339">H2303:H2313-H2329:H2339</f>
        <v>1.0112386554393508E-2</v>
      </c>
      <c r="L2329" s="158"/>
      <c r="M2329" s="158"/>
      <c r="N2329" s="158"/>
      <c r="O2329" s="158"/>
      <c r="P2329" s="158"/>
      <c r="Q2329" s="158"/>
      <c r="R2329" s="158"/>
      <c r="S2329" s="346"/>
    </row>
    <row r="2330" spans="7:19" x14ac:dyDescent="0.25">
      <c r="G2330" s="347"/>
      <c r="H2330" s="420">
        <v>-3.5698185742282936E-3</v>
      </c>
      <c r="I2330" s="158"/>
      <c r="J2330" s="158"/>
      <c r="K2330" s="431">
        <v>7.1394826637244738E-3</v>
      </c>
      <c r="L2330" s="158"/>
      <c r="M2330" s="158"/>
      <c r="N2330" s="158"/>
      <c r="O2330" s="158"/>
      <c r="P2330" s="158"/>
      <c r="Q2330" s="158"/>
      <c r="R2330" s="158"/>
      <c r="S2330" s="346"/>
    </row>
    <row r="2331" spans="7:19" x14ac:dyDescent="0.25">
      <c r="G2331" s="347"/>
      <c r="H2331" s="420">
        <v>-1.4637210422573787E-3</v>
      </c>
      <c r="I2331" s="158"/>
      <c r="J2331" s="158"/>
      <c r="K2331" s="431">
        <v>2.9264599680833871E-3</v>
      </c>
      <c r="L2331" s="158"/>
      <c r="M2331" s="158"/>
      <c r="N2331" s="158"/>
      <c r="O2331" s="158"/>
      <c r="P2331" s="158"/>
      <c r="Q2331" s="158"/>
      <c r="R2331" s="158"/>
      <c r="S2331" s="346"/>
    </row>
    <row r="2332" spans="7:19" x14ac:dyDescent="0.25">
      <c r="G2332" s="347"/>
      <c r="H2332" s="420">
        <v>-5.1281875634084234E-4</v>
      </c>
      <c r="I2332" s="158"/>
      <c r="J2332" s="158"/>
      <c r="K2332" s="431">
        <v>1.0246553962501193E-3</v>
      </c>
      <c r="L2332" s="158"/>
      <c r="M2332" s="158"/>
      <c r="N2332" s="158"/>
      <c r="O2332" s="158"/>
      <c r="P2332" s="158"/>
      <c r="Q2332" s="158"/>
      <c r="R2332" s="158"/>
      <c r="S2332" s="346"/>
    </row>
    <row r="2333" spans="7:19" x14ac:dyDescent="0.25">
      <c r="G2333" s="347"/>
      <c r="H2333" s="420">
        <v>1.3870050660102192E-3</v>
      </c>
      <c r="I2333" s="158"/>
      <c r="J2333" s="158"/>
      <c r="K2333" s="431">
        <v>-9.2434267186299556E-4</v>
      </c>
      <c r="L2333" s="158"/>
      <c r="M2333" s="158"/>
      <c r="N2333" s="158"/>
      <c r="O2333" s="158"/>
      <c r="P2333" s="158"/>
      <c r="Q2333" s="158"/>
      <c r="R2333" s="158"/>
      <c r="S2333" s="346"/>
    </row>
    <row r="2334" spans="7:19" x14ac:dyDescent="0.25">
      <c r="G2334" s="347"/>
      <c r="H2334" s="420">
        <v>-2.8733303192692337E-4</v>
      </c>
      <c r="I2334" s="158"/>
      <c r="J2334" s="158"/>
      <c r="K2334" s="431">
        <v>5.7365819381121003E-4</v>
      </c>
      <c r="L2334" s="158"/>
      <c r="M2334" s="158"/>
      <c r="N2334" s="158"/>
      <c r="O2334" s="158"/>
      <c r="P2334" s="158"/>
      <c r="Q2334" s="158"/>
      <c r="R2334" s="158"/>
      <c r="S2334" s="346"/>
    </row>
    <row r="2335" spans="7:19" x14ac:dyDescent="0.25">
      <c r="G2335" s="347"/>
      <c r="H2335" s="420">
        <v>3.1795040700332205E-4</v>
      </c>
      <c r="I2335" s="158"/>
      <c r="J2335" s="158"/>
      <c r="K2335" s="431">
        <v>-2.116309813214324E-4</v>
      </c>
      <c r="L2335" s="158"/>
      <c r="M2335" s="158"/>
      <c r="N2335" s="158"/>
      <c r="O2335" s="158"/>
      <c r="P2335" s="158"/>
      <c r="Q2335" s="158"/>
      <c r="R2335" s="158"/>
      <c r="S2335" s="346"/>
    </row>
    <row r="2336" spans="7:19" x14ac:dyDescent="0.25">
      <c r="G2336" s="347"/>
      <c r="H2336" s="420">
        <v>1.4623546268089647E-3</v>
      </c>
      <c r="I2336" s="158"/>
      <c r="J2336" s="158"/>
      <c r="K2336" s="431">
        <v>-9.745671278583209E-4</v>
      </c>
      <c r="L2336" s="158"/>
      <c r="M2336" s="158"/>
      <c r="N2336" s="158"/>
      <c r="O2336" s="158"/>
      <c r="P2336" s="158"/>
      <c r="Q2336" s="158"/>
      <c r="R2336" s="158"/>
      <c r="S2336" s="346"/>
    </row>
    <row r="2337" spans="7:19" x14ac:dyDescent="0.25">
      <c r="G2337" s="347"/>
      <c r="H2337" s="420">
        <v>-2.423690020714087E-4</v>
      </c>
      <c r="I2337" s="158"/>
      <c r="J2337" s="158"/>
      <c r="K2337" s="431">
        <v>4.8556563584291129E-4</v>
      </c>
      <c r="L2337" s="158"/>
      <c r="M2337" s="158"/>
      <c r="N2337" s="158"/>
      <c r="O2337" s="158"/>
      <c r="P2337" s="158"/>
      <c r="Q2337" s="158"/>
      <c r="R2337" s="158"/>
      <c r="S2337" s="346"/>
    </row>
    <row r="2338" spans="7:19" x14ac:dyDescent="0.25">
      <c r="G2338" s="347"/>
      <c r="H2338" s="420">
        <v>-2.7644556113546291E-3</v>
      </c>
      <c r="I2338" s="158"/>
      <c r="J2338" s="158"/>
      <c r="K2338" s="431">
        <v>5.5280578373985275E-3</v>
      </c>
      <c r="L2338" s="158"/>
      <c r="M2338" s="158"/>
      <c r="N2338" s="158"/>
      <c r="O2338" s="158"/>
      <c r="P2338" s="158"/>
      <c r="Q2338" s="158"/>
      <c r="R2338" s="158"/>
      <c r="S2338" s="346"/>
    </row>
    <row r="2339" spans="7:19" ht="15.75" thickBot="1" x14ac:dyDescent="0.3">
      <c r="G2339" s="355"/>
      <c r="H2339" s="451">
        <v>-5.1044996432719481E-3</v>
      </c>
      <c r="I2339" s="356"/>
      <c r="J2339" s="356"/>
      <c r="K2339" s="453">
        <v>1.0209153771276073E-2</v>
      </c>
      <c r="L2339" s="356"/>
      <c r="M2339" s="356"/>
      <c r="N2339" s="356"/>
      <c r="O2339" s="356"/>
      <c r="P2339" s="356"/>
      <c r="Q2339" s="356"/>
      <c r="R2339" s="356"/>
      <c r="S2339" s="454"/>
    </row>
    <row r="2340" spans="7:19" ht="15.75" thickTop="1" x14ac:dyDescent="0.25"/>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9" sqref="C9"/>
    </sheetView>
  </sheetViews>
  <sheetFormatPr baseColWidth="10" defaultColWidth="20.7109375" defaultRowHeight="15" x14ac:dyDescent="0.2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x14ac:dyDescent="0.25">
      <c r="A1" s="548" t="s">
        <v>90</v>
      </c>
      <c r="B1" s="549"/>
      <c r="C1" s="549"/>
      <c r="D1" s="549"/>
      <c r="E1" s="549"/>
      <c r="F1" s="549"/>
      <c r="G1" s="549"/>
      <c r="H1" s="549"/>
      <c r="I1" s="549"/>
      <c r="J1" s="549"/>
      <c r="K1" s="549"/>
      <c r="L1" s="549"/>
      <c r="M1" s="549"/>
      <c r="N1" s="549"/>
    </row>
    <row r="2" spans="1:14" ht="17.100000000000001" customHeight="1" thickBot="1" x14ac:dyDescent="0.3">
      <c r="A2" s="550"/>
      <c r="B2" s="550"/>
      <c r="C2" s="550"/>
      <c r="D2" s="550"/>
      <c r="E2" s="550"/>
      <c r="F2" s="550"/>
      <c r="G2" s="550"/>
      <c r="H2" s="550"/>
      <c r="I2" s="550"/>
      <c r="J2" s="550"/>
      <c r="K2" s="550"/>
      <c r="L2" s="550"/>
      <c r="M2" s="550"/>
      <c r="N2" s="550"/>
    </row>
    <row r="3" spans="1:14" ht="17.100000000000001" customHeight="1" thickTop="1" x14ac:dyDescent="0.25"/>
    <row r="4" spans="1:14" ht="17.100000000000001" customHeight="1" thickBot="1" x14ac:dyDescent="0.3"/>
    <row r="5" spans="1:14" ht="20.100000000000001" customHeight="1" thickBot="1" x14ac:dyDescent="0.3">
      <c r="B5" s="39" t="s">
        <v>62</v>
      </c>
      <c r="C5" s="40"/>
      <c r="D5" s="41"/>
      <c r="E5" s="42"/>
      <c r="F5" s="42"/>
      <c r="G5" s="42"/>
    </row>
    <row r="6" spans="1:14" ht="20.100000000000001" customHeight="1" thickBot="1" x14ac:dyDescent="0.3">
      <c r="B6" s="43" t="s">
        <v>91</v>
      </c>
      <c r="C6" s="44">
        <v>0.11</v>
      </c>
      <c r="D6" s="45" t="s">
        <v>68</v>
      </c>
      <c r="E6" s="42"/>
      <c r="F6" s="39" t="s">
        <v>92</v>
      </c>
      <c r="G6" s="41"/>
      <c r="I6" s="551" t="s">
        <v>93</v>
      </c>
      <c r="J6" s="552"/>
    </row>
    <row r="7" spans="1:14" ht="20.100000000000001" customHeight="1" thickBot="1" x14ac:dyDescent="0.3">
      <c r="B7" s="46" t="s">
        <v>94</v>
      </c>
      <c r="C7" s="80">
        <f>0.0015*10^-3</f>
        <v>1.5E-6</v>
      </c>
      <c r="D7" s="48" t="s">
        <v>68</v>
      </c>
      <c r="E7" s="42"/>
      <c r="F7" s="49" t="s">
        <v>95</v>
      </c>
      <c r="G7" s="50">
        <f>MAX($G$15:$G$63)</f>
        <v>1.7494728232651423E-2</v>
      </c>
      <c r="I7" s="51" t="s">
        <v>96</v>
      </c>
      <c r="J7" s="44">
        <v>1.0209308256008251E-2</v>
      </c>
    </row>
    <row r="8" spans="1:14" ht="20.100000000000001" customHeight="1" thickBot="1" x14ac:dyDescent="0.3">
      <c r="B8" s="46" t="s">
        <v>97</v>
      </c>
      <c r="C8" s="47">
        <f>+C7/C6</f>
        <v>1.3636363636363637E-5</v>
      </c>
      <c r="D8" s="48"/>
      <c r="E8" s="42"/>
      <c r="F8" s="52"/>
      <c r="G8" s="52"/>
      <c r="I8" s="53" t="s">
        <v>98</v>
      </c>
      <c r="J8" s="54">
        <f>4*J7/(PI()*C6*C6)</f>
        <v>1.0742888426397426</v>
      </c>
    </row>
    <row r="9" spans="1:14" ht="20.100000000000001" customHeight="1" x14ac:dyDescent="0.25">
      <c r="B9" s="46" t="s">
        <v>99</v>
      </c>
      <c r="C9" s="55">
        <f>J8*$C$6/(1.01*(10^-6))</f>
        <v>117001.75513898188</v>
      </c>
      <c r="D9" s="48"/>
      <c r="E9" s="42"/>
      <c r="F9" s="56"/>
      <c r="G9" s="56"/>
    </row>
    <row r="10" spans="1:14" ht="20.100000000000001" customHeight="1" x14ac:dyDescent="0.25">
      <c r="B10" s="46" t="s">
        <v>100</v>
      </c>
      <c r="C10" s="47">
        <v>1E-3</v>
      </c>
      <c r="D10" s="48"/>
      <c r="E10" s="42"/>
      <c r="F10" s="56"/>
      <c r="G10" s="56"/>
    </row>
    <row r="11" spans="1:14" ht="20.100000000000001" customHeight="1" thickBot="1" x14ac:dyDescent="0.3">
      <c r="B11" s="57" t="s">
        <v>101</v>
      </c>
      <c r="C11" s="54">
        <v>1E-4</v>
      </c>
      <c r="D11" s="58"/>
      <c r="E11" s="42"/>
      <c r="F11" s="42"/>
      <c r="G11" s="42"/>
    </row>
    <row r="12" spans="1:14" ht="20.100000000000001" customHeight="1" x14ac:dyDescent="0.25">
      <c r="B12" s="42"/>
      <c r="C12" s="42"/>
      <c r="D12" s="42"/>
      <c r="E12" s="42"/>
      <c r="F12" s="42"/>
      <c r="G12" s="42"/>
    </row>
    <row r="13" spans="1:14" ht="20.100000000000001" customHeight="1" thickBot="1" x14ac:dyDescent="0.3">
      <c r="B13" s="42"/>
      <c r="C13" s="42"/>
      <c r="D13" s="42"/>
      <c r="E13" s="42"/>
      <c r="F13" s="42"/>
      <c r="G13" s="42"/>
    </row>
    <row r="14" spans="1:14" ht="20.100000000000001" customHeight="1" thickBot="1" x14ac:dyDescent="0.4">
      <c r="B14" s="59" t="s">
        <v>102</v>
      </c>
      <c r="C14" s="40" t="s">
        <v>103</v>
      </c>
      <c r="D14" s="59" t="s">
        <v>104</v>
      </c>
      <c r="E14" s="60" t="s">
        <v>105</v>
      </c>
      <c r="F14" s="60" t="s">
        <v>106</v>
      </c>
      <c r="G14" s="59" t="s">
        <v>95</v>
      </c>
    </row>
    <row r="15" spans="1:14" ht="20.100000000000001" customHeight="1" x14ac:dyDescent="0.25">
      <c r="B15" s="61">
        <f>1/SQRT($C$10)</f>
        <v>31.622776601683796</v>
      </c>
      <c r="C15" s="61">
        <f>-2*LOG(($C$8/3.7)+((2.51*B15)/($C$9)))</f>
        <v>6.3323313010275282</v>
      </c>
      <c r="D15" s="61">
        <f>(-2/LN(10))*((2.51/$C$9)/(($C$8/3.7)+(2.51*B15/$C$9)))</f>
        <v>-2.7318780099155979E-2</v>
      </c>
      <c r="E15" s="61">
        <f>(B15-((C15-B15)/(D15-1)))</f>
        <v>7.0048626780083687</v>
      </c>
      <c r="F15" s="42" t="str">
        <f>IF(ABS(B15-E15)&lt;=$C$11,"Sí","No")</f>
        <v>No</v>
      </c>
      <c r="G15" s="62" t="str">
        <f>IF($C$9&lt;=2200,64/$C$9,IF(F15="Sí",1/(E15^2),""))</f>
        <v/>
      </c>
    </row>
    <row r="16" spans="1:14" ht="20.100000000000001" customHeight="1" x14ac:dyDescent="0.25">
      <c r="B16" s="61">
        <f>IF(F15="No",E15,"")</f>
        <v>7.0048626780083687</v>
      </c>
      <c r="C16" s="61">
        <f>IF(F15="","",IF(F15="Sí","",-2*LOG(($C$8/3.7)+((2.51*B16)/($C$9)))))</f>
        <v>7.6251926093120783</v>
      </c>
      <c r="D16" s="61">
        <f>IF(F15="","",IF(F15="Sí","",(-2/LN(10))*((2.51/$C$9)/(($C$8/3.7)+(2.51*B16/$C$9)))))</f>
        <v>-0.1210296999109931</v>
      </c>
      <c r="E16" s="61">
        <f>IF(F15="","",IF(F15="Sí","",(B16-((C16-B16)/(D16-1)))))</f>
        <v>7.5582199453073189</v>
      </c>
      <c r="F16" s="42" t="str">
        <f>IF(F15="","",IF(F15="Sí","",IF(ABS(B16-E16)&lt;=$C$11,"Sí","No")))</f>
        <v>No</v>
      </c>
      <c r="G16" s="62" t="str">
        <f>IF(F15="","",IF(F15="Sí","",IF($C$9&lt;=2200,64/$C$9,IF(F16="Sí",1/(E16^2),""))))</f>
        <v/>
      </c>
    </row>
    <row r="17" spans="2:8" ht="20.100000000000001" customHeight="1" x14ac:dyDescent="0.25">
      <c r="B17" s="61">
        <f>IF(F16="No",E16,"")</f>
        <v>7.5582199453073189</v>
      </c>
      <c r="C17" s="61">
        <f>IF(F16="","",IF(F16="Sí","",-2*LOG(($C$8/3.7)+((2.51*B17)/($C$9)))))</f>
        <v>7.5606764215320341</v>
      </c>
      <c r="D17" s="61">
        <f>IF(F16="","",IF(F16="Sí","",(-2/LN(10))*((2.51/$C$9)/(($C$8/3.7)+(2.51*B17/$C$9)))))</f>
        <v>-0.11236572611623741</v>
      </c>
      <c r="E17" s="61">
        <f>IF(F16="","",IF(F16="Sí","",(B17-((C17-B17)/(D17-1)))))</f>
        <v>7.5604282803602985</v>
      </c>
      <c r="F17" s="42" t="str">
        <f>IF(F16="","",IF(F16="Sí","",IF(ABS(B17-E17)&lt;=$C$11,"Sí","No")))</f>
        <v>No</v>
      </c>
      <c r="G17" s="77" t="str">
        <f>IF(F16="","",IF(F16="Sí","",IF($C$9&lt;=2200,64/$C$9,IF(F17="Sí",1/(E17^2),""))))</f>
        <v/>
      </c>
    </row>
    <row r="18" spans="2:8" ht="20.100000000000001" customHeight="1" x14ac:dyDescent="0.25">
      <c r="B18" s="61">
        <f>IF(F17="No",E17,"")</f>
        <v>7.5604282803602985</v>
      </c>
      <c r="C18" s="61">
        <f>IF(F17="","",IF(F17="Sí","",-2*LOG(($C$8/3.7)+((2.51*B18)/($C$9)))))</f>
        <v>7.5604283157984158</v>
      </c>
      <c r="D18" s="61">
        <f>IF(F17="","",IF(F17="Sí","",(-2/LN(10))*((2.51/$C$9)/(($C$8/3.7)+(2.51*B18/$C$9)))))</f>
        <v>-0.11233363429743536</v>
      </c>
      <c r="E18" s="61">
        <f>IF(F17="","",IF(F17="Sí","",(B18-((C18-B18)/(D18-1)))))</f>
        <v>7.5604283122195506</v>
      </c>
      <c r="F18" s="42" t="str">
        <f>IF(F17="","",IF(F17="Sí","",IF(ABS(B18-E18)&lt;=$C$11,"Sí","No")))</f>
        <v>Sí</v>
      </c>
      <c r="G18" s="63">
        <f>IF(F17="","",IF(F17="Sí","",IF($C$9&lt;=2200,64/$C$9,IF(F18="Sí",1/(E18^2),""))))</f>
        <v>1.7494728232651423E-2</v>
      </c>
    </row>
    <row r="19" spans="2:8" ht="20.100000000000001" customHeight="1" x14ac:dyDescent="0.25">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x14ac:dyDescent="0.25">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x14ac:dyDescent="0.25">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x14ac:dyDescent="0.25">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x14ac:dyDescent="0.25">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x14ac:dyDescent="0.25">
      <c r="B24" s="64" t="str">
        <f>IF(F23="No",E23,"")</f>
        <v/>
      </c>
      <c r="C24" s="64" t="str">
        <f t="shared" si="0"/>
        <v/>
      </c>
      <c r="D24" s="64" t="str">
        <f t="shared" si="1"/>
        <v/>
      </c>
      <c r="E24" s="64" t="str">
        <f>IF(F23="","",IF(F23="Sí","",(B24-((C24-B24)/(D24-1)))))</f>
        <v/>
      </c>
      <c r="F24" t="str">
        <f t="shared" si="2"/>
        <v/>
      </c>
      <c r="G24" s="65" t="str">
        <f t="shared" si="3"/>
        <v/>
      </c>
    </row>
    <row r="25" spans="2:8" ht="17.100000000000001" customHeight="1" x14ac:dyDescent="0.25">
      <c r="B25" s="64" t="str">
        <f>IF(F24="No",E24,"")</f>
        <v/>
      </c>
      <c r="C25" s="64" t="str">
        <f t="shared" si="0"/>
        <v/>
      </c>
      <c r="D25" s="64" t="str">
        <f t="shared" si="1"/>
        <v/>
      </c>
      <c r="E25" s="64" t="str">
        <f>IF(F24="","",IF(F24="Sí","",(B25-((C25-B25)/(D25-1)))))</f>
        <v/>
      </c>
      <c r="F25" t="str">
        <f t="shared" si="2"/>
        <v/>
      </c>
      <c r="G25" s="65" t="str">
        <f t="shared" si="3"/>
        <v/>
      </c>
    </row>
    <row r="26" spans="2:8" ht="17.100000000000001" customHeight="1" x14ac:dyDescent="0.25">
      <c r="B26" s="64" t="str">
        <f>IF(F25="No",E25,"")</f>
        <v/>
      </c>
      <c r="C26" s="64" t="str">
        <f t="shared" si="0"/>
        <v/>
      </c>
      <c r="D26" s="64" t="str">
        <f t="shared" si="1"/>
        <v/>
      </c>
      <c r="E26" s="64" t="str">
        <f>IF(F25="","",IF(F25="Sí","",(B26-((C26-B26)/(D26-1)))))</f>
        <v/>
      </c>
      <c r="F26" t="str">
        <f t="shared" si="2"/>
        <v/>
      </c>
      <c r="G26" s="65" t="str">
        <f t="shared" si="3"/>
        <v/>
      </c>
    </row>
    <row r="27" spans="2:8" ht="17.100000000000001" customHeight="1" x14ac:dyDescent="0.25">
      <c r="B27" s="64" t="str">
        <f>IF(F26="No",E26,"")</f>
        <v/>
      </c>
      <c r="C27" s="64" t="str">
        <f t="shared" si="0"/>
        <v/>
      </c>
      <c r="D27" s="64" t="str">
        <f t="shared" si="1"/>
        <v/>
      </c>
      <c r="E27" s="64" t="str">
        <f>IF(F26="","",IF(F26="Sí","",(B27-((C27-B27)/(D27-1)))))</f>
        <v/>
      </c>
      <c r="F27" t="str">
        <f t="shared" si="2"/>
        <v/>
      </c>
      <c r="G27" s="65" t="str">
        <f t="shared" si="3"/>
        <v/>
      </c>
    </row>
    <row r="28" spans="2:8" ht="17.100000000000001" customHeight="1" x14ac:dyDescent="0.25">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x14ac:dyDescent="0.25">
      <c r="B29" s="64" t="str">
        <f t="shared" si="4"/>
        <v/>
      </c>
      <c r="C29" s="64" t="str">
        <f t="shared" si="0"/>
        <v/>
      </c>
      <c r="D29" s="64" t="str">
        <f t="shared" si="1"/>
        <v/>
      </c>
      <c r="E29" s="64" t="str">
        <f t="shared" si="5"/>
        <v/>
      </c>
      <c r="F29" t="str">
        <f t="shared" si="2"/>
        <v/>
      </c>
      <c r="G29" s="65" t="str">
        <f t="shared" si="3"/>
        <v/>
      </c>
    </row>
    <row r="30" spans="2:8" ht="17.100000000000001" customHeight="1" x14ac:dyDescent="0.25">
      <c r="B30" s="64" t="str">
        <f t="shared" si="4"/>
        <v/>
      </c>
      <c r="C30" s="64" t="str">
        <f t="shared" si="0"/>
        <v/>
      </c>
      <c r="D30" s="64" t="str">
        <f t="shared" si="1"/>
        <v/>
      </c>
      <c r="E30" s="64" t="str">
        <f t="shared" si="5"/>
        <v/>
      </c>
      <c r="F30" t="str">
        <f t="shared" si="2"/>
        <v/>
      </c>
      <c r="G30" s="65" t="str">
        <f t="shared" si="3"/>
        <v/>
      </c>
    </row>
    <row r="31" spans="2:8" ht="17.100000000000001" customHeight="1" x14ac:dyDescent="0.25">
      <c r="B31" s="64" t="str">
        <f t="shared" si="4"/>
        <v/>
      </c>
      <c r="C31" s="64" t="str">
        <f t="shared" si="0"/>
        <v/>
      </c>
      <c r="D31" s="64" t="str">
        <f t="shared" si="1"/>
        <v/>
      </c>
      <c r="E31" s="64" t="str">
        <f t="shared" si="5"/>
        <v/>
      </c>
      <c r="F31" t="str">
        <f t="shared" si="2"/>
        <v/>
      </c>
      <c r="G31" s="65" t="str">
        <f t="shared" si="3"/>
        <v/>
      </c>
    </row>
    <row r="32" spans="2:8" ht="17.100000000000001" customHeight="1" x14ac:dyDescent="0.25">
      <c r="B32" s="64" t="str">
        <f t="shared" si="4"/>
        <v/>
      </c>
      <c r="C32" s="64" t="str">
        <f t="shared" si="0"/>
        <v/>
      </c>
      <c r="D32" s="64" t="str">
        <f t="shared" si="1"/>
        <v/>
      </c>
      <c r="E32" s="64" t="str">
        <f t="shared" si="5"/>
        <v/>
      </c>
      <c r="F32" t="str">
        <f t="shared" si="2"/>
        <v/>
      </c>
      <c r="G32" s="65" t="str">
        <f t="shared" si="3"/>
        <v/>
      </c>
    </row>
    <row r="33" spans="2:7" ht="17.100000000000001" customHeight="1" x14ac:dyDescent="0.25">
      <c r="B33" s="64" t="str">
        <f t="shared" si="4"/>
        <v/>
      </c>
      <c r="C33" s="64" t="str">
        <f t="shared" si="0"/>
        <v/>
      </c>
      <c r="D33" s="64" t="str">
        <f t="shared" si="1"/>
        <v/>
      </c>
      <c r="E33" s="64" t="str">
        <f t="shared" si="5"/>
        <v/>
      </c>
      <c r="F33" t="str">
        <f t="shared" si="2"/>
        <v/>
      </c>
      <c r="G33" s="65" t="str">
        <f t="shared" si="3"/>
        <v/>
      </c>
    </row>
    <row r="34" spans="2:7" ht="17.100000000000001" customHeight="1" x14ac:dyDescent="0.25">
      <c r="B34" s="64" t="str">
        <f t="shared" si="4"/>
        <v/>
      </c>
      <c r="C34" s="64" t="str">
        <f t="shared" si="0"/>
        <v/>
      </c>
      <c r="D34" s="64" t="str">
        <f t="shared" si="1"/>
        <v/>
      </c>
      <c r="E34" s="64" t="str">
        <f t="shared" si="5"/>
        <v/>
      </c>
      <c r="F34" t="str">
        <f t="shared" si="2"/>
        <v/>
      </c>
      <c r="G34" s="65" t="str">
        <f t="shared" si="3"/>
        <v/>
      </c>
    </row>
    <row r="35" spans="2:7" ht="17.100000000000001" customHeight="1" x14ac:dyDescent="0.25">
      <c r="B35" s="64" t="str">
        <f t="shared" si="4"/>
        <v/>
      </c>
      <c r="C35" s="64" t="str">
        <f t="shared" si="0"/>
        <v/>
      </c>
      <c r="D35" s="64" t="str">
        <f t="shared" si="1"/>
        <v/>
      </c>
      <c r="E35" s="64" t="str">
        <f t="shared" si="5"/>
        <v/>
      </c>
      <c r="F35" t="str">
        <f t="shared" si="2"/>
        <v/>
      </c>
      <c r="G35" s="65" t="str">
        <f t="shared" si="3"/>
        <v/>
      </c>
    </row>
    <row r="36" spans="2:7" ht="17.100000000000001" customHeight="1" x14ac:dyDescent="0.25">
      <c r="B36" s="64" t="str">
        <f t="shared" si="4"/>
        <v/>
      </c>
      <c r="C36" s="64" t="str">
        <f t="shared" si="0"/>
        <v/>
      </c>
      <c r="D36" s="64" t="str">
        <f t="shared" si="1"/>
        <v/>
      </c>
      <c r="E36" s="64" t="str">
        <f t="shared" si="5"/>
        <v/>
      </c>
      <c r="F36" t="str">
        <f t="shared" si="2"/>
        <v/>
      </c>
      <c r="G36" s="65" t="str">
        <f t="shared" si="3"/>
        <v/>
      </c>
    </row>
    <row r="37" spans="2:7" ht="17.100000000000001" customHeight="1" x14ac:dyDescent="0.25">
      <c r="B37" s="64" t="str">
        <f t="shared" si="4"/>
        <v/>
      </c>
      <c r="C37" s="64" t="str">
        <f t="shared" si="0"/>
        <v/>
      </c>
      <c r="D37" s="64" t="str">
        <f t="shared" si="1"/>
        <v/>
      </c>
      <c r="E37" s="64" t="str">
        <f t="shared" si="5"/>
        <v/>
      </c>
      <c r="F37" t="str">
        <f t="shared" si="2"/>
        <v/>
      </c>
      <c r="G37" s="65" t="str">
        <f t="shared" si="3"/>
        <v/>
      </c>
    </row>
    <row r="38" spans="2:7" ht="17.100000000000001" customHeight="1" x14ac:dyDescent="0.25">
      <c r="B38" s="64" t="str">
        <f t="shared" si="4"/>
        <v/>
      </c>
      <c r="C38" s="64" t="str">
        <f t="shared" si="0"/>
        <v/>
      </c>
      <c r="D38" s="64" t="str">
        <f t="shared" si="1"/>
        <v/>
      </c>
      <c r="E38" s="64" t="str">
        <f t="shared" si="5"/>
        <v/>
      </c>
      <c r="F38" t="str">
        <f t="shared" si="2"/>
        <v/>
      </c>
      <c r="G38" s="65" t="str">
        <f t="shared" si="3"/>
        <v/>
      </c>
    </row>
    <row r="39" spans="2:7" ht="17.100000000000001" customHeight="1" x14ac:dyDescent="0.25">
      <c r="B39" s="64" t="str">
        <f t="shared" si="4"/>
        <v/>
      </c>
      <c r="C39" s="64" t="str">
        <f t="shared" si="0"/>
        <v/>
      </c>
      <c r="D39" s="64" t="str">
        <f t="shared" si="1"/>
        <v/>
      </c>
      <c r="E39" s="64" t="str">
        <f t="shared" si="5"/>
        <v/>
      </c>
      <c r="F39" t="str">
        <f t="shared" si="2"/>
        <v/>
      </c>
      <c r="G39" s="65" t="str">
        <f t="shared" si="3"/>
        <v/>
      </c>
    </row>
    <row r="40" spans="2:7" ht="17.100000000000001" customHeight="1" x14ac:dyDescent="0.25">
      <c r="B40" s="64" t="str">
        <f t="shared" si="4"/>
        <v/>
      </c>
      <c r="C40" s="64" t="str">
        <f t="shared" si="0"/>
        <v/>
      </c>
      <c r="D40" s="64" t="str">
        <f t="shared" si="1"/>
        <v/>
      </c>
      <c r="E40" s="64" t="str">
        <f t="shared" si="5"/>
        <v/>
      </c>
      <c r="F40" t="str">
        <f t="shared" si="2"/>
        <v/>
      </c>
      <c r="G40" s="65" t="str">
        <f t="shared" si="3"/>
        <v/>
      </c>
    </row>
    <row r="41" spans="2:7" ht="17.100000000000001" customHeight="1" x14ac:dyDescent="0.25">
      <c r="B41" s="64" t="str">
        <f t="shared" si="4"/>
        <v/>
      </c>
      <c r="C41" s="64" t="str">
        <f t="shared" si="0"/>
        <v/>
      </c>
      <c r="D41" s="64" t="str">
        <f t="shared" si="1"/>
        <v/>
      </c>
      <c r="E41" s="64" t="str">
        <f t="shared" si="5"/>
        <v/>
      </c>
      <c r="F41" t="str">
        <f t="shared" si="2"/>
        <v/>
      </c>
      <c r="G41" s="65" t="str">
        <f t="shared" si="3"/>
        <v/>
      </c>
    </row>
    <row r="42" spans="2:7" ht="17.100000000000001" customHeight="1" x14ac:dyDescent="0.25">
      <c r="B42" s="64" t="str">
        <f t="shared" si="4"/>
        <v/>
      </c>
      <c r="C42" s="64" t="str">
        <f t="shared" si="0"/>
        <v/>
      </c>
      <c r="D42" s="64" t="str">
        <f t="shared" si="1"/>
        <v/>
      </c>
      <c r="E42" s="64" t="str">
        <f t="shared" si="5"/>
        <v/>
      </c>
      <c r="F42" t="str">
        <f t="shared" si="2"/>
        <v/>
      </c>
      <c r="G42" s="65" t="str">
        <f t="shared" si="3"/>
        <v/>
      </c>
    </row>
    <row r="43" spans="2:7" ht="17.100000000000001" customHeight="1" x14ac:dyDescent="0.25">
      <c r="B43" s="64" t="str">
        <f t="shared" si="4"/>
        <v/>
      </c>
      <c r="C43" s="64" t="str">
        <f t="shared" si="0"/>
        <v/>
      </c>
      <c r="D43" s="64" t="str">
        <f t="shared" si="1"/>
        <v/>
      </c>
      <c r="E43" s="64" t="str">
        <f t="shared" si="5"/>
        <v/>
      </c>
      <c r="F43" t="str">
        <f t="shared" si="2"/>
        <v/>
      </c>
      <c r="G43" s="65" t="str">
        <f t="shared" si="3"/>
        <v/>
      </c>
    </row>
    <row r="44" spans="2:7" ht="17.100000000000001" customHeight="1" x14ac:dyDescent="0.25">
      <c r="B44" s="64" t="str">
        <f t="shared" si="4"/>
        <v/>
      </c>
      <c r="C44" s="64" t="str">
        <f t="shared" si="0"/>
        <v/>
      </c>
      <c r="D44" s="64" t="str">
        <f t="shared" si="1"/>
        <v/>
      </c>
      <c r="E44" s="64" t="str">
        <f t="shared" si="5"/>
        <v/>
      </c>
      <c r="F44" t="str">
        <f t="shared" si="2"/>
        <v/>
      </c>
      <c r="G44" s="65" t="str">
        <f t="shared" si="3"/>
        <v/>
      </c>
    </row>
    <row r="45" spans="2:7" ht="17.100000000000001" customHeight="1" x14ac:dyDescent="0.25">
      <c r="B45" s="64" t="str">
        <f t="shared" si="4"/>
        <v/>
      </c>
      <c r="C45" s="64" t="str">
        <f t="shared" si="0"/>
        <v/>
      </c>
      <c r="D45" s="64" t="str">
        <f t="shared" si="1"/>
        <v/>
      </c>
      <c r="E45" s="64" t="str">
        <f t="shared" si="5"/>
        <v/>
      </c>
      <c r="F45" t="str">
        <f t="shared" si="2"/>
        <v/>
      </c>
      <c r="G45" s="65" t="str">
        <f t="shared" si="3"/>
        <v/>
      </c>
    </row>
    <row r="46" spans="2:7" ht="17.100000000000001" customHeight="1" x14ac:dyDescent="0.25">
      <c r="B46" s="64" t="str">
        <f t="shared" si="4"/>
        <v/>
      </c>
      <c r="C46" s="64" t="str">
        <f t="shared" si="0"/>
        <v/>
      </c>
      <c r="D46" s="64" t="str">
        <f t="shared" si="1"/>
        <v/>
      </c>
      <c r="E46" s="64" t="str">
        <f t="shared" si="5"/>
        <v/>
      </c>
      <c r="F46" t="str">
        <f t="shared" si="2"/>
        <v/>
      </c>
      <c r="G46" s="65" t="str">
        <f t="shared" si="3"/>
        <v/>
      </c>
    </row>
    <row r="47" spans="2:7" ht="17.100000000000001" customHeight="1" x14ac:dyDescent="0.25">
      <c r="B47" s="64" t="str">
        <f t="shared" si="4"/>
        <v/>
      </c>
      <c r="C47" s="64" t="str">
        <f t="shared" si="0"/>
        <v/>
      </c>
      <c r="D47" s="64" t="str">
        <f t="shared" si="1"/>
        <v/>
      </c>
      <c r="E47" s="64" t="str">
        <f t="shared" si="5"/>
        <v/>
      </c>
      <c r="F47" t="str">
        <f t="shared" si="2"/>
        <v/>
      </c>
      <c r="G47" s="65" t="str">
        <f t="shared" si="3"/>
        <v/>
      </c>
    </row>
    <row r="48" spans="2:7" ht="17.100000000000001" customHeight="1" x14ac:dyDescent="0.25">
      <c r="B48" s="64" t="str">
        <f>IF(F47="No",E47,"")</f>
        <v/>
      </c>
      <c r="C48" s="64" t="str">
        <f t="shared" si="0"/>
        <v/>
      </c>
      <c r="D48" s="64" t="str">
        <f t="shared" si="1"/>
        <v/>
      </c>
      <c r="E48" s="64" t="str">
        <f>IF(F47="","",IF(F47="Sí","",(B48-((C48-B48)/(D48-1)))))</f>
        <v/>
      </c>
      <c r="F48" t="str">
        <f t="shared" si="2"/>
        <v/>
      </c>
      <c r="G48" s="65" t="str">
        <f t="shared" si="3"/>
        <v/>
      </c>
    </row>
    <row r="49" spans="2:7" ht="17.100000000000001" customHeight="1" x14ac:dyDescent="0.25">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x14ac:dyDescent="0.25">
      <c r="B50" s="64" t="str">
        <f t="shared" si="6"/>
        <v/>
      </c>
      <c r="C50" s="64" t="str">
        <f t="shared" si="0"/>
        <v/>
      </c>
      <c r="D50" s="64" t="str">
        <f t="shared" si="1"/>
        <v/>
      </c>
      <c r="E50" s="64" t="str">
        <f t="shared" si="7"/>
        <v/>
      </c>
      <c r="F50" t="str">
        <f t="shared" si="2"/>
        <v/>
      </c>
      <c r="G50" s="65" t="str">
        <f t="shared" si="3"/>
        <v/>
      </c>
    </row>
    <row r="51" spans="2:7" ht="17.100000000000001" customHeight="1" x14ac:dyDescent="0.25">
      <c r="B51" s="64" t="str">
        <f t="shared" si="6"/>
        <v/>
      </c>
      <c r="C51" s="64" t="str">
        <f t="shared" si="0"/>
        <v/>
      </c>
      <c r="D51" s="64" t="str">
        <f t="shared" si="1"/>
        <v/>
      </c>
      <c r="E51" s="64" t="str">
        <f t="shared" si="7"/>
        <v/>
      </c>
      <c r="F51" t="str">
        <f t="shared" si="2"/>
        <v/>
      </c>
      <c r="G51" s="65" t="str">
        <f t="shared" si="3"/>
        <v/>
      </c>
    </row>
    <row r="52" spans="2:7" ht="17.100000000000001" customHeight="1" x14ac:dyDescent="0.25">
      <c r="B52" s="64" t="str">
        <f t="shared" si="6"/>
        <v/>
      </c>
      <c r="C52" s="64" t="str">
        <f t="shared" si="0"/>
        <v/>
      </c>
      <c r="D52" s="64" t="str">
        <f t="shared" si="1"/>
        <v/>
      </c>
      <c r="E52" s="64" t="str">
        <f t="shared" si="7"/>
        <v/>
      </c>
      <c r="F52" t="str">
        <f t="shared" si="2"/>
        <v/>
      </c>
      <c r="G52" s="65" t="str">
        <f t="shared" si="3"/>
        <v/>
      </c>
    </row>
    <row r="53" spans="2:7" ht="17.100000000000001" customHeight="1" x14ac:dyDescent="0.25">
      <c r="B53" s="64" t="str">
        <f t="shared" si="6"/>
        <v/>
      </c>
      <c r="C53" s="64" t="str">
        <f t="shared" si="0"/>
        <v/>
      </c>
      <c r="D53" s="64" t="str">
        <f t="shared" si="1"/>
        <v/>
      </c>
      <c r="E53" s="64" t="str">
        <f t="shared" si="7"/>
        <v/>
      </c>
      <c r="F53" t="str">
        <f t="shared" si="2"/>
        <v/>
      </c>
      <c r="G53" s="65" t="str">
        <f t="shared" si="3"/>
        <v/>
      </c>
    </row>
    <row r="54" spans="2:7" ht="17.100000000000001" customHeight="1" x14ac:dyDescent="0.25">
      <c r="B54" s="64" t="str">
        <f t="shared" si="6"/>
        <v/>
      </c>
      <c r="C54" s="64" t="str">
        <f t="shared" si="0"/>
        <v/>
      </c>
      <c r="D54" s="64" t="str">
        <f t="shared" si="1"/>
        <v/>
      </c>
      <c r="E54" s="64" t="str">
        <f t="shared" si="7"/>
        <v/>
      </c>
      <c r="F54" t="str">
        <f t="shared" si="2"/>
        <v/>
      </c>
      <c r="G54" s="65" t="str">
        <f t="shared" si="3"/>
        <v/>
      </c>
    </row>
    <row r="55" spans="2:7" ht="17.100000000000001" customHeight="1" x14ac:dyDescent="0.25">
      <c r="B55" s="64" t="str">
        <f t="shared" si="6"/>
        <v/>
      </c>
      <c r="C55" s="64" t="str">
        <f t="shared" si="0"/>
        <v/>
      </c>
      <c r="D55" s="64" t="str">
        <f t="shared" si="1"/>
        <v/>
      </c>
      <c r="E55" s="64" t="str">
        <f t="shared" si="7"/>
        <v/>
      </c>
      <c r="F55" t="str">
        <f t="shared" si="2"/>
        <v/>
      </c>
      <c r="G55" s="65" t="str">
        <f t="shared" si="3"/>
        <v/>
      </c>
    </row>
    <row r="56" spans="2:7" ht="17.100000000000001" customHeight="1" x14ac:dyDescent="0.25">
      <c r="B56" s="64" t="str">
        <f t="shared" si="6"/>
        <v/>
      </c>
      <c r="C56" s="64" t="str">
        <f t="shared" si="0"/>
        <v/>
      </c>
      <c r="D56" s="64" t="str">
        <f t="shared" si="1"/>
        <v/>
      </c>
      <c r="E56" s="64" t="str">
        <f t="shared" si="7"/>
        <v/>
      </c>
      <c r="F56" t="str">
        <f t="shared" si="2"/>
        <v/>
      </c>
      <c r="G56" s="65" t="str">
        <f t="shared" si="3"/>
        <v/>
      </c>
    </row>
    <row r="57" spans="2:7" ht="17.100000000000001" customHeight="1" x14ac:dyDescent="0.25">
      <c r="B57" s="64" t="str">
        <f t="shared" si="6"/>
        <v/>
      </c>
      <c r="C57" s="64" t="str">
        <f t="shared" si="0"/>
        <v/>
      </c>
      <c r="D57" s="64" t="str">
        <f t="shared" si="1"/>
        <v/>
      </c>
      <c r="E57" s="64" t="str">
        <f t="shared" si="7"/>
        <v/>
      </c>
      <c r="F57" t="str">
        <f t="shared" si="2"/>
        <v/>
      </c>
      <c r="G57" s="65" t="str">
        <f t="shared" si="3"/>
        <v/>
      </c>
    </row>
    <row r="58" spans="2:7" ht="17.100000000000001" customHeight="1" x14ac:dyDescent="0.25">
      <c r="B58" s="64" t="str">
        <f t="shared" si="6"/>
        <v/>
      </c>
      <c r="C58" s="64" t="str">
        <f t="shared" si="0"/>
        <v/>
      </c>
      <c r="D58" s="64" t="str">
        <f t="shared" si="1"/>
        <v/>
      </c>
      <c r="E58" s="64" t="str">
        <f t="shared" si="7"/>
        <v/>
      </c>
      <c r="F58" t="str">
        <f t="shared" si="2"/>
        <v/>
      </c>
      <c r="G58" s="65" t="str">
        <f t="shared" si="3"/>
        <v/>
      </c>
    </row>
    <row r="59" spans="2:7" ht="17.100000000000001" customHeight="1" x14ac:dyDescent="0.25">
      <c r="B59" s="64" t="str">
        <f t="shared" si="6"/>
        <v/>
      </c>
      <c r="C59" s="64" t="str">
        <f t="shared" si="0"/>
        <v/>
      </c>
      <c r="D59" s="64" t="str">
        <f t="shared" si="1"/>
        <v/>
      </c>
      <c r="E59" s="64" t="str">
        <f t="shared" si="7"/>
        <v/>
      </c>
      <c r="F59" t="str">
        <f t="shared" si="2"/>
        <v/>
      </c>
      <c r="G59" s="65" t="str">
        <f t="shared" si="3"/>
        <v/>
      </c>
    </row>
    <row r="60" spans="2:7" ht="17.100000000000001" customHeight="1" x14ac:dyDescent="0.25">
      <c r="B60" s="64" t="str">
        <f t="shared" si="6"/>
        <v/>
      </c>
      <c r="C60" s="64" t="str">
        <f t="shared" si="0"/>
        <v/>
      </c>
      <c r="D60" s="64" t="str">
        <f t="shared" si="1"/>
        <v/>
      </c>
      <c r="E60" s="64" t="str">
        <f t="shared" si="7"/>
        <v/>
      </c>
      <c r="F60" t="str">
        <f t="shared" si="2"/>
        <v/>
      </c>
      <c r="G60" s="65" t="str">
        <f t="shared" si="3"/>
        <v/>
      </c>
    </row>
    <row r="61" spans="2:7" ht="17.100000000000001" customHeight="1" x14ac:dyDescent="0.25">
      <c r="B61" s="64" t="str">
        <f t="shared" si="6"/>
        <v/>
      </c>
      <c r="C61" s="64" t="str">
        <f t="shared" si="0"/>
        <v/>
      </c>
      <c r="D61" s="64" t="str">
        <f t="shared" si="1"/>
        <v/>
      </c>
      <c r="E61" s="64" t="str">
        <f t="shared" si="7"/>
        <v/>
      </c>
      <c r="F61" t="str">
        <f t="shared" si="2"/>
        <v/>
      </c>
      <c r="G61" s="65" t="str">
        <f t="shared" si="3"/>
        <v/>
      </c>
    </row>
    <row r="62" spans="2:7" ht="17.100000000000001" customHeight="1" x14ac:dyDescent="0.25">
      <c r="B62" s="64" t="str">
        <f t="shared" si="6"/>
        <v/>
      </c>
      <c r="C62" s="64" t="str">
        <f t="shared" si="0"/>
        <v/>
      </c>
      <c r="D62" s="64" t="str">
        <f t="shared" si="1"/>
        <v/>
      </c>
      <c r="E62" s="64" t="str">
        <f t="shared" si="7"/>
        <v/>
      </c>
      <c r="F62" t="str">
        <f t="shared" si="2"/>
        <v/>
      </c>
      <c r="G62" s="65" t="str">
        <f t="shared" si="3"/>
        <v/>
      </c>
    </row>
    <row r="63" spans="2:7" ht="17.100000000000001" customHeight="1" x14ac:dyDescent="0.25">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1" priority="1" stopIfTrue="1" operator="greaterThan">
      <formula>0</formula>
    </cfRule>
  </conditionalFormatting>
  <conditionalFormatting sqref="G15:G18 G22:G65536 H20:H21 F19">
    <cfRule type="cellIs" dxfId="0" priority="2" stopIfTrue="1"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5677"/>
  <sheetViews>
    <sheetView topLeftCell="A5149" zoomScaleNormal="100" workbookViewId="0">
      <selection activeCell="A5149" sqref="A1:XFD1048576"/>
    </sheetView>
  </sheetViews>
  <sheetFormatPr baseColWidth="10" defaultRowHeight="15" x14ac:dyDescent="0.25"/>
  <cols>
    <col min="1" max="1" width="11" style="4" customWidth="1"/>
    <col min="2" max="2" width="16.85546875" style="4" customWidth="1"/>
    <col min="3" max="3" width="11.42578125" style="4"/>
    <col min="4" max="4" width="12.28515625" style="4" customWidth="1"/>
    <col min="5" max="5" width="14.42578125" style="4" customWidth="1"/>
    <col min="6" max="6" width="12.85546875" style="4" bestFit="1" customWidth="1"/>
    <col min="7" max="7" width="15.140625" style="4" customWidth="1"/>
    <col min="8" max="8" width="17" style="4" customWidth="1"/>
    <col min="9" max="9" width="13" style="4" customWidth="1"/>
    <col min="10" max="10" width="12.5703125" style="4" customWidth="1"/>
    <col min="11" max="11" width="12.140625" style="4" customWidth="1"/>
    <col min="12" max="12" width="14.85546875" style="4" customWidth="1"/>
    <col min="13" max="13" width="12.85546875" style="4" bestFit="1" customWidth="1"/>
    <col min="14" max="14" width="16.140625" style="4" customWidth="1"/>
    <col min="15" max="16384" width="11.42578125" style="4"/>
  </cols>
  <sheetData>
    <row r="2" spans="1:13" ht="15.75" thickBot="1" x14ac:dyDescent="0.3"/>
    <row r="3" spans="1:13" ht="15.75" thickBot="1" x14ac:dyDescent="0.3">
      <c r="A3" s="432">
        <v>1</v>
      </c>
    </row>
    <row r="4" spans="1:13" ht="16.5" thickTop="1" thickBot="1" x14ac:dyDescent="0.3">
      <c r="A4" s="433" t="s">
        <v>174</v>
      </c>
      <c r="B4" s="434" t="s">
        <v>175</v>
      </c>
      <c r="C4" s="434" t="s">
        <v>214</v>
      </c>
      <c r="D4" s="434" t="s">
        <v>215</v>
      </c>
      <c r="E4" s="434" t="s">
        <v>216</v>
      </c>
      <c r="F4" s="434" t="s">
        <v>217</v>
      </c>
      <c r="G4" s="434" t="s">
        <v>95</v>
      </c>
      <c r="H4" s="434" t="s">
        <v>157</v>
      </c>
      <c r="I4" s="434" t="s">
        <v>218</v>
      </c>
      <c r="J4" s="434" t="s">
        <v>219</v>
      </c>
      <c r="K4" s="434" t="s">
        <v>220</v>
      </c>
      <c r="L4" s="434" t="s">
        <v>221</v>
      </c>
      <c r="M4" s="435" t="s">
        <v>222</v>
      </c>
    </row>
    <row r="5" spans="1:13" x14ac:dyDescent="0.25">
      <c r="A5" s="436" t="s">
        <v>178</v>
      </c>
      <c r="B5" s="463">
        <f>(22.5451388888889/11)/1000</f>
        <v>2.0495580808080819E-3</v>
      </c>
      <c r="C5" s="12">
        <v>310.83</v>
      </c>
      <c r="D5" s="103">
        <f>110/1000</f>
        <v>0.11</v>
      </c>
      <c r="E5" s="24">
        <f>+PI()*D5^2/4</f>
        <v>9.5033177771091243E-3</v>
      </c>
      <c r="F5" s="379">
        <f>+ABS(B5)/E5</f>
        <v>0.21566763617490547</v>
      </c>
      <c r="G5" s="463">
        <v>2.4905641855683999E-2</v>
      </c>
      <c r="H5" s="480">
        <f>+G5*(C5/D5)*(F5^2/(2*9.81))</f>
        <v>0.1668395214191763</v>
      </c>
      <c r="I5" s="76">
        <v>0</v>
      </c>
      <c r="J5" s="76">
        <f>+I5*(F5^2)/(2*9.81)</f>
        <v>0</v>
      </c>
      <c r="K5" s="103">
        <f>+H5+J5</f>
        <v>0.1668395214191763</v>
      </c>
      <c r="L5" s="76">
        <f>+K5/(ABS(B5)^2)</f>
        <v>39717.186434059491</v>
      </c>
      <c r="M5" s="437">
        <f>+L5*B5</f>
        <v>81.402680402887754</v>
      </c>
    </row>
    <row r="6" spans="1:13" x14ac:dyDescent="0.25">
      <c r="A6" s="438" t="s">
        <v>138</v>
      </c>
      <c r="B6" s="25">
        <f t="shared" ref="B6:B15" si="0">(22.5451388888889/11)/1000</f>
        <v>2.0495580808080819E-3</v>
      </c>
      <c r="C6" s="16">
        <v>240.22</v>
      </c>
      <c r="D6" s="104">
        <f>110/1000</f>
        <v>0.11</v>
      </c>
      <c r="E6" s="25">
        <f t="shared" ref="E6:E15" si="1">+PI()*D6^2/4</f>
        <v>9.5033177771091243E-3</v>
      </c>
      <c r="F6" s="372">
        <f>+ABS(B6)/E6</f>
        <v>0.21566763617490547</v>
      </c>
      <c r="G6" s="464">
        <v>2.4923475585389668E-2</v>
      </c>
      <c r="H6" s="109">
        <f t="shared" ref="H6:H15" si="2">+G6*(C6/D6)*(F6^2/(2*9.81))</f>
        <v>0.12903158606095513</v>
      </c>
      <c r="I6" s="70">
        <v>0</v>
      </c>
      <c r="J6" s="70">
        <f t="shared" ref="J6:J15" si="3">+I6*(F6^2)/(2*9.81)</f>
        <v>0</v>
      </c>
      <c r="K6" s="104">
        <f t="shared" ref="K6:K15" si="4">+H6+J6</f>
        <v>0.12903158606095513</v>
      </c>
      <c r="L6" s="70">
        <f>+K6/(ABS(B6)^2)</f>
        <v>30716.772116539491</v>
      </c>
      <c r="M6" s="439">
        <f t="shared" ref="M6:M15" si="5">+L6*B6</f>
        <v>62.955808507793883</v>
      </c>
    </row>
    <row r="7" spans="1:13" x14ac:dyDescent="0.25">
      <c r="A7" s="438" t="s">
        <v>139</v>
      </c>
      <c r="B7" s="25">
        <f t="shared" si="0"/>
        <v>2.0495580808080819E-3</v>
      </c>
      <c r="C7" s="16">
        <v>237.3</v>
      </c>
      <c r="D7" s="104">
        <f>110/1000</f>
        <v>0.11</v>
      </c>
      <c r="E7" s="25">
        <f t="shared" si="1"/>
        <v>9.5033177771091243E-3</v>
      </c>
      <c r="F7" s="372">
        <f t="shared" ref="F7:F15" si="6">+ABS(B7)/E7</f>
        <v>0.21566763617490547</v>
      </c>
      <c r="G7" s="464">
        <v>2.4923475585389668E-2</v>
      </c>
      <c r="H7" s="109">
        <f t="shared" si="2"/>
        <v>0.12746313950655505</v>
      </c>
      <c r="I7" s="70">
        <v>0</v>
      </c>
      <c r="J7" s="70">
        <f t="shared" si="3"/>
        <v>0</v>
      </c>
      <c r="K7" s="104">
        <f t="shared" si="4"/>
        <v>0.12746313950655505</v>
      </c>
      <c r="L7" s="70">
        <f t="shared" ref="L7:L15" si="7">+K7/(ABS(B7)^2)</f>
        <v>30343.393652713436</v>
      </c>
      <c r="M7" s="439">
        <f t="shared" si="5"/>
        <v>62.190547660059487</v>
      </c>
    </row>
    <row r="8" spans="1:13" x14ac:dyDescent="0.25">
      <c r="A8" s="438" t="s">
        <v>117</v>
      </c>
      <c r="B8" s="25">
        <f t="shared" si="0"/>
        <v>2.0495580808080819E-3</v>
      </c>
      <c r="C8" s="371">
        <v>401.35</v>
      </c>
      <c r="D8" s="104">
        <f>75/1000</f>
        <v>7.4999999999999997E-2</v>
      </c>
      <c r="E8" s="25">
        <f t="shared" si="1"/>
        <v>4.4178646691106467E-3</v>
      </c>
      <c r="F8" s="372">
        <f t="shared" si="6"/>
        <v>0.46392504848290772</v>
      </c>
      <c r="G8" s="464">
        <v>2.2796191804658798E-2</v>
      </c>
      <c r="H8" s="109">
        <f t="shared" si="2"/>
        <v>1.3381997577113622</v>
      </c>
      <c r="I8" s="70">
        <v>0</v>
      </c>
      <c r="J8" s="70">
        <f t="shared" si="3"/>
        <v>0</v>
      </c>
      <c r="K8" s="104">
        <f t="shared" si="4"/>
        <v>1.3381997577113622</v>
      </c>
      <c r="L8" s="70">
        <f t="shared" si="7"/>
        <v>318566.78088580567</v>
      </c>
      <c r="M8" s="439">
        <f t="shared" si="5"/>
        <v>652.92112004152068</v>
      </c>
    </row>
    <row r="9" spans="1:13" x14ac:dyDescent="0.25">
      <c r="A9" s="438" t="s">
        <v>118</v>
      </c>
      <c r="B9" s="25">
        <f t="shared" si="0"/>
        <v>2.0495580808080819E-3</v>
      </c>
      <c r="C9" s="371">
        <v>249.85</v>
      </c>
      <c r="D9" s="104">
        <f>75/1000</f>
        <v>7.4999999999999997E-2</v>
      </c>
      <c r="E9" s="25">
        <f t="shared" si="1"/>
        <v>4.4178646691106467E-3</v>
      </c>
      <c r="F9" s="372">
        <f t="shared" si="6"/>
        <v>0.46392504848290772</v>
      </c>
      <c r="G9" s="464">
        <v>2.2796191804658798E-2</v>
      </c>
      <c r="H9" s="109">
        <f t="shared" si="2"/>
        <v>0.83306144129608528</v>
      </c>
      <c r="I9" s="70">
        <v>0</v>
      </c>
      <c r="J9" s="70">
        <f t="shared" si="3"/>
        <v>0</v>
      </c>
      <c r="K9" s="104">
        <f t="shared" si="4"/>
        <v>0.83306144129608528</v>
      </c>
      <c r="L9" s="70">
        <f t="shared" si="7"/>
        <v>198315.46083049345</v>
      </c>
      <c r="M9" s="439">
        <f t="shared" si="5"/>
        <v>406.4590552943165</v>
      </c>
    </row>
    <row r="10" spans="1:13" x14ac:dyDescent="0.25">
      <c r="A10" s="438" t="s">
        <v>140</v>
      </c>
      <c r="B10" s="25">
        <f t="shared" si="0"/>
        <v>2.0495580808080819E-3</v>
      </c>
      <c r="C10" s="371">
        <v>298.01</v>
      </c>
      <c r="D10" s="104">
        <f>63/1000</f>
        <v>6.3E-2</v>
      </c>
      <c r="E10" s="25">
        <f t="shared" si="1"/>
        <v>3.1172453105244723E-3</v>
      </c>
      <c r="F10" s="372">
        <f t="shared" si="6"/>
        <v>0.65749014807668327</v>
      </c>
      <c r="G10" s="464">
        <v>2.1922290299885756E-2</v>
      </c>
      <c r="H10" s="109">
        <f t="shared" si="2"/>
        <v>2.284839555920648</v>
      </c>
      <c r="I10" s="70">
        <v>0</v>
      </c>
      <c r="J10" s="70">
        <f t="shared" si="3"/>
        <v>0</v>
      </c>
      <c r="K10" s="104">
        <f t="shared" si="4"/>
        <v>2.284839555920648</v>
      </c>
      <c r="L10" s="70">
        <f t="shared" si="7"/>
        <v>543920.27645785199</v>
      </c>
      <c r="M10" s="439">
        <f t="shared" si="5"/>
        <v>1114.7961979295565</v>
      </c>
    </row>
    <row r="11" spans="1:13" x14ac:dyDescent="0.25">
      <c r="A11" s="438" t="s">
        <v>121</v>
      </c>
      <c r="B11" s="25">
        <f t="shared" si="0"/>
        <v>2.0495580808080819E-3</v>
      </c>
      <c r="C11" s="371">
        <v>119.71</v>
      </c>
      <c r="D11" s="104">
        <f>63/1000</f>
        <v>6.3E-2</v>
      </c>
      <c r="E11" s="25">
        <f t="shared" si="1"/>
        <v>3.1172453105244723E-3</v>
      </c>
      <c r="F11" s="372">
        <f t="shared" si="6"/>
        <v>0.65749014807668327</v>
      </c>
      <c r="G11" s="464">
        <v>2.1922290299885756E-2</v>
      </c>
      <c r="H11" s="109">
        <f t="shared" si="2"/>
        <v>0.91781531908077163</v>
      </c>
      <c r="I11" s="70">
        <v>0</v>
      </c>
      <c r="J11" s="70">
        <f t="shared" si="3"/>
        <v>0</v>
      </c>
      <c r="K11" s="104">
        <f t="shared" si="4"/>
        <v>0.91781531908077163</v>
      </c>
      <c r="L11" s="70">
        <f t="shared" si="7"/>
        <v>218491.6489204035</v>
      </c>
      <c r="M11" s="439">
        <f t="shared" si="5"/>
        <v>447.81132463389542</v>
      </c>
    </row>
    <row r="12" spans="1:13" x14ac:dyDescent="0.25">
      <c r="A12" s="438" t="s">
        <v>122</v>
      </c>
      <c r="B12" s="25">
        <f t="shared" si="0"/>
        <v>2.0495580808080819E-3</v>
      </c>
      <c r="C12" s="371">
        <v>283.68</v>
      </c>
      <c r="D12" s="104">
        <f>75/1000</f>
        <v>7.4999999999999997E-2</v>
      </c>
      <c r="E12" s="25">
        <f t="shared" si="1"/>
        <v>4.4178646691106467E-3</v>
      </c>
      <c r="F12" s="372">
        <f t="shared" si="6"/>
        <v>0.46392504848290772</v>
      </c>
      <c r="G12" s="464">
        <v>2.2796191804658802E-2</v>
      </c>
      <c r="H12" s="109">
        <f t="shared" si="2"/>
        <v>0.94585899406393237</v>
      </c>
      <c r="I12" s="70">
        <v>0</v>
      </c>
      <c r="J12" s="70">
        <f t="shared" si="3"/>
        <v>0</v>
      </c>
      <c r="K12" s="104">
        <f t="shared" si="4"/>
        <v>0.94585899406393237</v>
      </c>
      <c r="L12" s="70">
        <f t="shared" si="7"/>
        <v>225167.620285749</v>
      </c>
      <c r="M12" s="439">
        <f t="shared" si="5"/>
        <v>461.49411569298263</v>
      </c>
    </row>
    <row r="13" spans="1:13" x14ac:dyDescent="0.25">
      <c r="A13" s="438" t="s">
        <v>112</v>
      </c>
      <c r="B13" s="25">
        <f t="shared" si="0"/>
        <v>2.0495580808080819E-3</v>
      </c>
      <c r="C13" s="371">
        <v>401.36</v>
      </c>
      <c r="D13" s="104">
        <f>110/1000</f>
        <v>0.11</v>
      </c>
      <c r="E13" s="25">
        <f t="shared" si="1"/>
        <v>9.5033177771091243E-3</v>
      </c>
      <c r="F13" s="372">
        <f t="shared" si="6"/>
        <v>0.21566763617490547</v>
      </c>
      <c r="G13" s="464">
        <v>2.4923475585389668E-2</v>
      </c>
      <c r="H13" s="109">
        <f t="shared" si="2"/>
        <v>0.21558620173767779</v>
      </c>
      <c r="I13" s="70">
        <v>0</v>
      </c>
      <c r="J13" s="70">
        <f t="shared" si="3"/>
        <v>0</v>
      </c>
      <c r="K13" s="104">
        <f t="shared" si="4"/>
        <v>0.21558620173767779</v>
      </c>
      <c r="L13" s="70">
        <f t="shared" si="7"/>
        <v>51321.637068913042</v>
      </c>
      <c r="M13" s="439">
        <f t="shared" si="5"/>
        <v>105.18667597489033</v>
      </c>
    </row>
    <row r="14" spans="1:13" x14ac:dyDescent="0.25">
      <c r="A14" s="438" t="s">
        <v>113</v>
      </c>
      <c r="B14" s="25">
        <f t="shared" si="0"/>
        <v>2.0495580808080819E-3</v>
      </c>
      <c r="C14" s="371">
        <v>184.94</v>
      </c>
      <c r="D14" s="104">
        <f>110/1000</f>
        <v>0.11</v>
      </c>
      <c r="E14" s="25">
        <f t="shared" si="1"/>
        <v>9.5033177771091243E-3</v>
      </c>
      <c r="F14" s="372">
        <f t="shared" si="6"/>
        <v>0.21566763617490547</v>
      </c>
      <c r="G14" s="464">
        <v>2.4923475585389668E-2</v>
      </c>
      <c r="H14" s="109">
        <f t="shared" si="2"/>
        <v>9.9338529373545259E-2</v>
      </c>
      <c r="I14" s="70">
        <v>0</v>
      </c>
      <c r="J14" s="70">
        <f t="shared" si="3"/>
        <v>0</v>
      </c>
      <c r="K14" s="104">
        <f t="shared" si="4"/>
        <v>9.9338529373545259E-2</v>
      </c>
      <c r="L14" s="70">
        <f t="shared" si="7"/>
        <v>23648.155171229762</v>
      </c>
      <c r="M14" s="439">
        <f t="shared" si="5"/>
        <v>48.468267527397387</v>
      </c>
    </row>
    <row r="15" spans="1:13" ht="15.75" thickBot="1" x14ac:dyDescent="0.3">
      <c r="A15" s="440" t="s">
        <v>170</v>
      </c>
      <c r="B15" s="373">
        <f t="shared" si="0"/>
        <v>2.0495580808080819E-3</v>
      </c>
      <c r="C15" s="374">
        <v>372.26</v>
      </c>
      <c r="D15" s="375">
        <f>110/1000</f>
        <v>0.11</v>
      </c>
      <c r="E15" s="373">
        <f t="shared" si="1"/>
        <v>9.5033177771091243E-3</v>
      </c>
      <c r="F15" s="376">
        <f t="shared" si="6"/>
        <v>0.21566763617490547</v>
      </c>
      <c r="G15" s="465">
        <v>2.4923475585389668E-2</v>
      </c>
      <c r="H15" s="377">
        <f t="shared" si="2"/>
        <v>0.19995545011677276</v>
      </c>
      <c r="I15" s="378">
        <v>0</v>
      </c>
      <c r="J15" s="378">
        <f t="shared" si="3"/>
        <v>0</v>
      </c>
      <c r="K15" s="375">
        <f t="shared" si="4"/>
        <v>0.19995545011677276</v>
      </c>
      <c r="L15" s="378">
        <f t="shared" si="7"/>
        <v>47600.639364345137</v>
      </c>
      <c r="M15" s="441">
        <f t="shared" si="5"/>
        <v>97.560275060824864</v>
      </c>
    </row>
    <row r="16" spans="1:13" x14ac:dyDescent="0.25">
      <c r="A16" s="347"/>
      <c r="B16" s="158"/>
      <c r="C16" s="158"/>
      <c r="D16" s="158"/>
      <c r="E16" s="158"/>
      <c r="F16" s="158"/>
      <c r="G16" s="158"/>
      <c r="H16" s="158"/>
      <c r="I16" s="158"/>
      <c r="J16" s="158"/>
      <c r="K16" s="158"/>
      <c r="L16" s="158"/>
      <c r="M16" s="346"/>
    </row>
    <row r="17" spans="1:13" x14ac:dyDescent="0.25">
      <c r="A17" s="347"/>
      <c r="B17" s="168"/>
      <c r="C17" s="168"/>
      <c r="D17" s="168"/>
      <c r="E17" s="168"/>
      <c r="F17" s="168"/>
      <c r="G17" s="168"/>
      <c r="H17" s="168"/>
      <c r="I17" s="168"/>
      <c r="J17" s="158"/>
      <c r="K17" s="158"/>
      <c r="L17" s="158"/>
      <c r="M17" s="346"/>
    </row>
    <row r="18" spans="1:13" x14ac:dyDescent="0.25">
      <c r="A18" s="348"/>
      <c r="B18" s="395">
        <v>1</v>
      </c>
      <c r="C18" s="380">
        <v>0</v>
      </c>
      <c r="D18" s="380">
        <v>0</v>
      </c>
      <c r="E18" s="380">
        <v>0</v>
      </c>
      <c r="F18" s="380">
        <v>0</v>
      </c>
      <c r="G18" s="380">
        <v>0</v>
      </c>
      <c r="H18" s="380">
        <v>0</v>
      </c>
      <c r="I18" s="381">
        <v>0</v>
      </c>
      <c r="J18" s="158"/>
      <c r="K18" s="158"/>
      <c r="L18" s="158"/>
      <c r="M18" s="346"/>
    </row>
    <row r="19" spans="1:13" ht="15.75" x14ac:dyDescent="0.25">
      <c r="A19" s="442" t="s">
        <v>223</v>
      </c>
      <c r="B19" s="382">
        <v>-1</v>
      </c>
      <c r="C19" s="168">
        <v>1</v>
      </c>
      <c r="D19" s="159">
        <v>0</v>
      </c>
      <c r="E19" s="159">
        <v>0</v>
      </c>
      <c r="F19" s="159">
        <v>0</v>
      </c>
      <c r="G19" s="159">
        <v>0</v>
      </c>
      <c r="H19" s="159">
        <v>0</v>
      </c>
      <c r="I19" s="383">
        <v>0</v>
      </c>
      <c r="J19" s="158"/>
      <c r="K19" s="158"/>
      <c r="L19" s="158"/>
      <c r="M19" s="346"/>
    </row>
    <row r="20" spans="1:13" x14ac:dyDescent="0.25">
      <c r="A20" s="348"/>
      <c r="B20" s="382">
        <v>0</v>
      </c>
      <c r="C20" s="168">
        <v>-1</v>
      </c>
      <c r="D20" s="168">
        <v>1</v>
      </c>
      <c r="E20" s="168">
        <v>0</v>
      </c>
      <c r="F20" s="168">
        <v>0</v>
      </c>
      <c r="G20" s="168">
        <v>0</v>
      </c>
      <c r="H20" s="168">
        <v>0</v>
      </c>
      <c r="I20" s="384">
        <v>0</v>
      </c>
      <c r="J20" s="158"/>
      <c r="K20" s="158"/>
      <c r="L20" s="158"/>
      <c r="M20" s="346"/>
    </row>
    <row r="21" spans="1:13" x14ac:dyDescent="0.25">
      <c r="A21" s="348"/>
      <c r="B21" s="382">
        <v>0</v>
      </c>
      <c r="C21" s="168">
        <v>0</v>
      </c>
      <c r="D21" s="168">
        <v>-1</v>
      </c>
      <c r="E21" s="168">
        <v>1</v>
      </c>
      <c r="F21" s="168">
        <v>0</v>
      </c>
      <c r="G21" s="168">
        <v>0</v>
      </c>
      <c r="H21" s="168">
        <v>0</v>
      </c>
      <c r="I21" s="384">
        <v>0</v>
      </c>
      <c r="J21" s="158"/>
      <c r="K21" s="158"/>
      <c r="L21" s="158"/>
      <c r="M21" s="346"/>
    </row>
    <row r="22" spans="1:13" x14ac:dyDescent="0.25">
      <c r="A22" s="348"/>
      <c r="B22" s="382">
        <v>0</v>
      </c>
      <c r="C22" s="168">
        <v>0</v>
      </c>
      <c r="D22" s="168">
        <v>0</v>
      </c>
      <c r="E22" s="168">
        <v>-1</v>
      </c>
      <c r="F22" s="168">
        <v>1</v>
      </c>
      <c r="G22" s="168">
        <v>0</v>
      </c>
      <c r="H22" s="168">
        <v>0</v>
      </c>
      <c r="I22" s="384">
        <v>0</v>
      </c>
      <c r="J22" s="158"/>
      <c r="K22" s="158"/>
      <c r="L22" s="158"/>
      <c r="M22" s="346"/>
    </row>
    <row r="23" spans="1:13" x14ac:dyDescent="0.25">
      <c r="A23" s="348"/>
      <c r="B23" s="382">
        <v>0</v>
      </c>
      <c r="C23" s="168">
        <v>0</v>
      </c>
      <c r="D23" s="168">
        <v>0</v>
      </c>
      <c r="E23" s="168">
        <v>0</v>
      </c>
      <c r="F23" s="168">
        <v>-1</v>
      </c>
      <c r="G23" s="168">
        <v>1</v>
      </c>
      <c r="H23" s="168">
        <v>0</v>
      </c>
      <c r="I23" s="384">
        <v>0</v>
      </c>
      <c r="J23" s="158"/>
      <c r="K23" s="158"/>
      <c r="L23" s="158"/>
      <c r="M23" s="346"/>
    </row>
    <row r="24" spans="1:13" x14ac:dyDescent="0.25">
      <c r="A24" s="348"/>
      <c r="B24" s="382">
        <v>0</v>
      </c>
      <c r="C24" s="168">
        <v>0</v>
      </c>
      <c r="D24" s="168">
        <v>0</v>
      </c>
      <c r="E24" s="168">
        <v>0</v>
      </c>
      <c r="F24" s="168">
        <v>0</v>
      </c>
      <c r="G24" s="168">
        <v>-1</v>
      </c>
      <c r="H24" s="168">
        <v>1</v>
      </c>
      <c r="I24" s="384">
        <v>0</v>
      </c>
      <c r="J24" s="158"/>
      <c r="K24" s="158"/>
      <c r="L24" s="158"/>
      <c r="M24" s="346"/>
    </row>
    <row r="25" spans="1:13" x14ac:dyDescent="0.25">
      <c r="A25" s="348"/>
      <c r="B25" s="382">
        <v>0</v>
      </c>
      <c r="C25" s="168">
        <v>0</v>
      </c>
      <c r="D25" s="168">
        <v>0</v>
      </c>
      <c r="E25" s="168">
        <v>0</v>
      </c>
      <c r="F25" s="168">
        <v>0</v>
      </c>
      <c r="G25" s="168">
        <v>0</v>
      </c>
      <c r="H25" s="168">
        <v>-1</v>
      </c>
      <c r="I25" s="384">
        <v>1</v>
      </c>
      <c r="J25" s="158"/>
      <c r="K25" s="158"/>
      <c r="L25" s="158"/>
      <c r="M25" s="346"/>
    </row>
    <row r="26" spans="1:13" x14ac:dyDescent="0.25">
      <c r="A26" s="348"/>
      <c r="B26" s="382">
        <v>0</v>
      </c>
      <c r="C26" s="152">
        <v>-1</v>
      </c>
      <c r="D26" s="152">
        <v>0</v>
      </c>
      <c r="E26" s="152">
        <v>0</v>
      </c>
      <c r="F26" s="152">
        <v>1</v>
      </c>
      <c r="G26" s="152">
        <v>0</v>
      </c>
      <c r="H26" s="152">
        <v>0</v>
      </c>
      <c r="I26" s="387">
        <v>0</v>
      </c>
      <c r="J26" s="158"/>
      <c r="K26" s="158"/>
      <c r="L26" s="158"/>
      <c r="M26" s="346"/>
    </row>
    <row r="27" spans="1:13" x14ac:dyDescent="0.25">
      <c r="A27" s="348"/>
      <c r="B27" s="382">
        <v>0</v>
      </c>
      <c r="C27" s="152">
        <v>0</v>
      </c>
      <c r="D27" s="152">
        <v>0</v>
      </c>
      <c r="E27" s="152">
        <v>0</v>
      </c>
      <c r="F27" s="152">
        <v>1</v>
      </c>
      <c r="G27" s="152">
        <v>0</v>
      </c>
      <c r="H27" s="152">
        <v>0</v>
      </c>
      <c r="I27" s="387">
        <v>-1</v>
      </c>
      <c r="J27" s="158"/>
      <c r="K27" s="158"/>
      <c r="L27" s="158"/>
      <c r="M27" s="346"/>
    </row>
    <row r="28" spans="1:13" x14ac:dyDescent="0.25">
      <c r="A28" s="348"/>
      <c r="B28" s="385">
        <v>0</v>
      </c>
      <c r="C28" s="388">
        <v>0</v>
      </c>
      <c r="D28" s="388">
        <v>0</v>
      </c>
      <c r="E28" s="388">
        <v>0</v>
      </c>
      <c r="F28" s="388">
        <v>0</v>
      </c>
      <c r="G28" s="388">
        <v>0</v>
      </c>
      <c r="H28" s="388">
        <v>0</v>
      </c>
      <c r="I28" s="389">
        <v>1</v>
      </c>
      <c r="J28" s="158"/>
      <c r="K28" s="158"/>
      <c r="L28" s="158"/>
      <c r="M28" s="346"/>
    </row>
    <row r="29" spans="1:13" x14ac:dyDescent="0.25">
      <c r="A29" s="347"/>
      <c r="B29" s="158"/>
      <c r="C29" s="158"/>
      <c r="D29" s="158"/>
      <c r="E29" s="158"/>
      <c r="F29" s="158"/>
      <c r="G29" s="158"/>
      <c r="H29" s="158"/>
      <c r="I29" s="158"/>
      <c r="J29" s="158"/>
      <c r="K29" s="158"/>
      <c r="L29" s="158"/>
      <c r="M29" s="346"/>
    </row>
    <row r="30" spans="1:13" x14ac:dyDescent="0.25">
      <c r="A30" s="347"/>
      <c r="B30" s="168"/>
      <c r="C30" s="168"/>
      <c r="D30" s="168"/>
      <c r="E30" s="168"/>
      <c r="F30" s="168"/>
      <c r="G30" s="168"/>
      <c r="H30" s="168"/>
      <c r="I30" s="168"/>
      <c r="J30" s="168"/>
      <c r="K30" s="168"/>
      <c r="L30" s="168"/>
      <c r="M30" s="346"/>
    </row>
    <row r="31" spans="1:13" x14ac:dyDescent="0.25">
      <c r="A31" s="347"/>
      <c r="B31" s="395">
        <f t="array" ref="B31:L38">+TRANSPOSE(B18:I28)</f>
        <v>1</v>
      </c>
      <c r="C31" s="380">
        <v>-1</v>
      </c>
      <c r="D31" s="380">
        <v>0</v>
      </c>
      <c r="E31" s="380">
        <v>0</v>
      </c>
      <c r="F31" s="380">
        <v>0</v>
      </c>
      <c r="G31" s="380">
        <v>0</v>
      </c>
      <c r="H31" s="380">
        <v>0</v>
      </c>
      <c r="I31" s="380">
        <v>0</v>
      </c>
      <c r="J31" s="380">
        <v>0</v>
      </c>
      <c r="K31" s="380">
        <v>0</v>
      </c>
      <c r="L31" s="381">
        <v>0</v>
      </c>
      <c r="M31" s="346"/>
    </row>
    <row r="32" spans="1:13" ht="15.75" x14ac:dyDescent="0.25">
      <c r="A32" s="442" t="s">
        <v>224</v>
      </c>
      <c r="B32" s="396">
        <v>0</v>
      </c>
      <c r="C32" s="159">
        <v>1</v>
      </c>
      <c r="D32" s="159">
        <v>-1</v>
      </c>
      <c r="E32" s="159">
        <v>0</v>
      </c>
      <c r="F32" s="159">
        <v>0</v>
      </c>
      <c r="G32" s="159">
        <v>0</v>
      </c>
      <c r="H32" s="159">
        <v>0</v>
      </c>
      <c r="I32" s="159">
        <v>0</v>
      </c>
      <c r="J32" s="143">
        <v>-1</v>
      </c>
      <c r="K32" s="143">
        <v>0</v>
      </c>
      <c r="L32" s="392">
        <v>0</v>
      </c>
      <c r="M32" s="346"/>
    </row>
    <row r="33" spans="1:13" x14ac:dyDescent="0.25">
      <c r="A33" s="347"/>
      <c r="B33" s="396">
        <v>0</v>
      </c>
      <c r="C33" s="159">
        <v>0</v>
      </c>
      <c r="D33" s="159">
        <v>1</v>
      </c>
      <c r="E33" s="159">
        <v>-1</v>
      </c>
      <c r="F33" s="159">
        <v>0</v>
      </c>
      <c r="G33" s="159">
        <v>0</v>
      </c>
      <c r="H33" s="159">
        <v>0</v>
      </c>
      <c r="I33" s="159">
        <v>0</v>
      </c>
      <c r="J33" s="143">
        <v>0</v>
      </c>
      <c r="K33" s="143">
        <v>0</v>
      </c>
      <c r="L33" s="392">
        <v>0</v>
      </c>
      <c r="M33" s="346"/>
    </row>
    <row r="34" spans="1:13" x14ac:dyDescent="0.25">
      <c r="A34" s="347"/>
      <c r="B34" s="396">
        <v>0</v>
      </c>
      <c r="C34" s="159">
        <v>0</v>
      </c>
      <c r="D34" s="159">
        <v>0</v>
      </c>
      <c r="E34" s="159">
        <v>1</v>
      </c>
      <c r="F34" s="159">
        <v>-1</v>
      </c>
      <c r="G34" s="159">
        <v>0</v>
      </c>
      <c r="H34" s="159">
        <v>0</v>
      </c>
      <c r="I34" s="159">
        <v>0</v>
      </c>
      <c r="J34" s="143">
        <v>0</v>
      </c>
      <c r="K34" s="143">
        <v>0</v>
      </c>
      <c r="L34" s="392">
        <v>0</v>
      </c>
      <c r="M34" s="346"/>
    </row>
    <row r="35" spans="1:13" x14ac:dyDescent="0.25">
      <c r="A35" s="347"/>
      <c r="B35" s="396">
        <v>0</v>
      </c>
      <c r="C35" s="159">
        <v>0</v>
      </c>
      <c r="D35" s="159">
        <v>0</v>
      </c>
      <c r="E35" s="159">
        <v>0</v>
      </c>
      <c r="F35" s="159">
        <v>1</v>
      </c>
      <c r="G35" s="159">
        <v>-1</v>
      </c>
      <c r="H35" s="159">
        <v>0</v>
      </c>
      <c r="I35" s="159">
        <v>0</v>
      </c>
      <c r="J35" s="143">
        <v>1</v>
      </c>
      <c r="K35" s="143">
        <v>1</v>
      </c>
      <c r="L35" s="392">
        <v>0</v>
      </c>
      <c r="M35" s="346"/>
    </row>
    <row r="36" spans="1:13" x14ac:dyDescent="0.25">
      <c r="A36" s="347"/>
      <c r="B36" s="396">
        <v>0</v>
      </c>
      <c r="C36" s="159">
        <v>0</v>
      </c>
      <c r="D36" s="159">
        <v>0</v>
      </c>
      <c r="E36" s="159">
        <v>0</v>
      </c>
      <c r="F36" s="159">
        <v>0</v>
      </c>
      <c r="G36" s="159">
        <v>1</v>
      </c>
      <c r="H36" s="159">
        <v>-1</v>
      </c>
      <c r="I36" s="159">
        <v>0</v>
      </c>
      <c r="J36" s="143">
        <v>0</v>
      </c>
      <c r="K36" s="143">
        <v>0</v>
      </c>
      <c r="L36" s="392">
        <v>0</v>
      </c>
      <c r="M36" s="346"/>
    </row>
    <row r="37" spans="1:13" x14ac:dyDescent="0.25">
      <c r="A37" s="347"/>
      <c r="B37" s="396">
        <v>0</v>
      </c>
      <c r="C37" s="159">
        <v>0</v>
      </c>
      <c r="D37" s="159">
        <v>0</v>
      </c>
      <c r="E37" s="159">
        <v>0</v>
      </c>
      <c r="F37" s="159">
        <v>0</v>
      </c>
      <c r="G37" s="159">
        <v>0</v>
      </c>
      <c r="H37" s="159">
        <v>1</v>
      </c>
      <c r="I37" s="159">
        <v>-1</v>
      </c>
      <c r="J37" s="143">
        <v>0</v>
      </c>
      <c r="K37" s="143">
        <v>0</v>
      </c>
      <c r="L37" s="392">
        <v>0</v>
      </c>
      <c r="M37" s="346"/>
    </row>
    <row r="38" spans="1:13" x14ac:dyDescent="0.25">
      <c r="A38" s="347"/>
      <c r="B38" s="397">
        <v>0</v>
      </c>
      <c r="C38" s="398">
        <v>0</v>
      </c>
      <c r="D38" s="398">
        <v>0</v>
      </c>
      <c r="E38" s="398">
        <v>0</v>
      </c>
      <c r="F38" s="398">
        <v>0</v>
      </c>
      <c r="G38" s="398">
        <v>0</v>
      </c>
      <c r="H38" s="398">
        <v>0</v>
      </c>
      <c r="I38" s="398">
        <v>1</v>
      </c>
      <c r="J38" s="393">
        <v>0</v>
      </c>
      <c r="K38" s="393">
        <v>-1</v>
      </c>
      <c r="L38" s="394">
        <v>1</v>
      </c>
      <c r="M38" s="346"/>
    </row>
    <row r="39" spans="1:13" x14ac:dyDescent="0.25">
      <c r="A39" s="347"/>
      <c r="B39" s="168"/>
      <c r="C39" s="168"/>
      <c r="D39" s="168"/>
      <c r="E39" s="168"/>
      <c r="F39" s="168"/>
      <c r="G39" s="168"/>
      <c r="H39" s="168"/>
      <c r="I39" s="168"/>
      <c r="J39" s="143"/>
      <c r="K39" s="143"/>
      <c r="L39" s="143"/>
      <c r="M39" s="346"/>
    </row>
    <row r="40" spans="1:13" x14ac:dyDescent="0.25">
      <c r="A40" s="347"/>
      <c r="B40" s="158"/>
      <c r="C40" s="158"/>
      <c r="D40" s="158"/>
      <c r="E40" s="158"/>
      <c r="F40" s="158"/>
      <c r="G40" s="158"/>
      <c r="H40" s="158"/>
      <c r="I40" s="158"/>
      <c r="J40" s="158"/>
      <c r="K40" s="158"/>
      <c r="L40" s="158"/>
      <c r="M40" s="346"/>
    </row>
    <row r="41" spans="1:13" x14ac:dyDescent="0.25">
      <c r="A41" s="347"/>
      <c r="B41" s="158"/>
      <c r="C41" s="158"/>
      <c r="D41" s="158"/>
      <c r="E41" s="158"/>
      <c r="F41" s="158"/>
      <c r="G41" s="158"/>
      <c r="H41" s="158"/>
      <c r="I41" s="158"/>
      <c r="J41" s="158"/>
      <c r="K41" s="158"/>
      <c r="L41" s="158"/>
      <c r="M41" s="346"/>
    </row>
    <row r="42" spans="1:13" x14ac:dyDescent="0.25">
      <c r="A42" s="347"/>
      <c r="B42" s="399">
        <v>-1</v>
      </c>
      <c r="C42" s="158"/>
      <c r="D42" s="158"/>
      <c r="E42" s="402">
        <f>2.97290389066863/1000</f>
        <v>2.9729038906686298E-3</v>
      </c>
      <c r="F42" s="158"/>
      <c r="G42" s="158"/>
      <c r="H42" s="404">
        <f>+B5</f>
        <v>2.0495580808080819E-3</v>
      </c>
      <c r="I42" s="158"/>
      <c r="J42" s="158"/>
      <c r="K42" s="158"/>
      <c r="L42" s="158"/>
      <c r="M42" s="346"/>
    </row>
    <row r="43" spans="1:13" ht="15.75" x14ac:dyDescent="0.25">
      <c r="A43" s="442" t="s">
        <v>225</v>
      </c>
      <c r="B43" s="400">
        <v>0</v>
      </c>
      <c r="C43" s="158"/>
      <c r="D43" s="443" t="s">
        <v>226</v>
      </c>
      <c r="E43" s="403">
        <f>3.7274570597985/1000</f>
        <v>3.7274570597985003E-3</v>
      </c>
      <c r="F43" s="158"/>
      <c r="G43" s="443" t="s">
        <v>228</v>
      </c>
      <c r="H43" s="405">
        <f t="shared" ref="H43:H52" si="8">+B6</f>
        <v>2.0495580808080819E-3</v>
      </c>
      <c r="I43" s="158"/>
      <c r="J43" s="443" t="s">
        <v>229</v>
      </c>
      <c r="K43" s="474">
        <v>339.29610096713299</v>
      </c>
      <c r="L43" s="158"/>
      <c r="M43" s="346"/>
    </row>
    <row r="44" spans="1:13" x14ac:dyDescent="0.25">
      <c r="A44" s="347"/>
      <c r="B44" s="400">
        <v>0</v>
      </c>
      <c r="C44" s="158"/>
      <c r="D44" s="158"/>
      <c r="E44" s="403">
        <f>1.90180457183241/1000</f>
        <v>1.90180457183241E-3</v>
      </c>
      <c r="F44" s="158"/>
      <c r="G44" s="158"/>
      <c r="H44" s="405">
        <f t="shared" si="8"/>
        <v>2.0495580808080819E-3</v>
      </c>
      <c r="I44" s="158"/>
      <c r="J44" s="158"/>
      <c r="K44" s="158"/>
      <c r="L44" s="158"/>
      <c r="M44" s="346"/>
    </row>
    <row r="45" spans="1:13" x14ac:dyDescent="0.25">
      <c r="A45" s="347"/>
      <c r="B45" s="400">
        <v>0</v>
      </c>
      <c r="C45" s="158"/>
      <c r="D45" s="158"/>
      <c r="E45" s="403">
        <f>1.94899806811293/1000</f>
        <v>1.94899806811293E-3</v>
      </c>
      <c r="F45" s="158"/>
      <c r="G45" s="158"/>
      <c r="H45" s="405">
        <f t="shared" si="8"/>
        <v>2.0495580808080819E-3</v>
      </c>
      <c r="I45" s="158"/>
      <c r="J45" s="158"/>
      <c r="K45" s="158"/>
      <c r="L45" s="158"/>
      <c r="M45" s="346"/>
    </row>
    <row r="46" spans="1:13" x14ac:dyDescent="0.25">
      <c r="A46" s="347"/>
      <c r="B46" s="400">
        <v>0</v>
      </c>
      <c r="C46" s="158"/>
      <c r="D46" s="158"/>
      <c r="E46" s="403">
        <f>4.51562260756677/1000</f>
        <v>4.5156226075667698E-3</v>
      </c>
      <c r="F46" s="158"/>
      <c r="G46" s="158"/>
      <c r="H46" s="405">
        <f t="shared" si="8"/>
        <v>2.0495580808080819E-3</v>
      </c>
      <c r="I46" s="158"/>
      <c r="J46" s="158"/>
      <c r="K46" s="158"/>
      <c r="L46" s="158"/>
      <c r="M46" s="346"/>
    </row>
    <row r="47" spans="1:13" x14ac:dyDescent="0.25">
      <c r="A47" s="347"/>
      <c r="B47" s="400">
        <v>0</v>
      </c>
      <c r="C47" s="158"/>
      <c r="D47" s="158"/>
      <c r="E47" s="403">
        <f>0.785289175132599/1000</f>
        <v>7.8528917513259896E-4</v>
      </c>
      <c r="F47" s="158"/>
      <c r="G47" s="158"/>
      <c r="H47" s="405">
        <f t="shared" si="8"/>
        <v>2.0495580808080819E-3</v>
      </c>
      <c r="I47" s="158"/>
      <c r="J47" s="158"/>
      <c r="K47" s="158"/>
      <c r="L47" s="158"/>
      <c r="M47" s="346"/>
    </row>
    <row r="48" spans="1:13" x14ac:dyDescent="0.25">
      <c r="A48" s="347"/>
      <c r="B48" s="400">
        <v>0</v>
      </c>
      <c r="C48" s="158"/>
      <c r="D48" s="158"/>
      <c r="E48" s="403">
        <f>0.762936146537081/1000</f>
        <v>7.6293614653708095E-4</v>
      </c>
      <c r="F48" s="158"/>
      <c r="G48" s="158"/>
      <c r="H48" s="405">
        <f t="shared" si="8"/>
        <v>2.0495580808080819E-3</v>
      </c>
      <c r="I48" s="158"/>
      <c r="J48" s="158"/>
      <c r="K48" s="158"/>
      <c r="L48" s="158"/>
      <c r="M48" s="346"/>
    </row>
    <row r="49" spans="1:13" x14ac:dyDescent="0.25">
      <c r="A49" s="347"/>
      <c r="B49" s="400">
        <v>0</v>
      </c>
      <c r="C49" s="158"/>
      <c r="D49" s="158"/>
      <c r="E49" s="93">
        <f>3.70652880601923/1000</f>
        <v>3.7065288060192303E-3</v>
      </c>
      <c r="F49" s="158"/>
      <c r="G49" s="158"/>
      <c r="H49" s="405">
        <f t="shared" si="8"/>
        <v>2.0495580808080819E-3</v>
      </c>
      <c r="I49" s="158"/>
      <c r="J49" s="158"/>
      <c r="K49" s="158"/>
      <c r="L49" s="158"/>
      <c r="M49" s="346"/>
    </row>
    <row r="50" spans="1:13" x14ac:dyDescent="0.25">
      <c r="A50" s="347"/>
      <c r="B50" s="400">
        <v>0</v>
      </c>
      <c r="C50" s="158"/>
      <c r="D50" s="158"/>
      <c r="E50" s="158"/>
      <c r="F50" s="158"/>
      <c r="G50" s="158"/>
      <c r="H50" s="405">
        <f t="shared" si="8"/>
        <v>2.0495580808080819E-3</v>
      </c>
      <c r="I50" s="158"/>
      <c r="J50" s="158"/>
      <c r="K50" s="158"/>
      <c r="L50" s="158"/>
      <c r="M50" s="346"/>
    </row>
    <row r="51" spans="1:13" x14ac:dyDescent="0.25">
      <c r="A51" s="347"/>
      <c r="B51" s="400">
        <v>0</v>
      </c>
      <c r="C51" s="158"/>
      <c r="D51" s="158"/>
      <c r="E51" s="158"/>
      <c r="F51" s="158"/>
      <c r="G51" s="158"/>
      <c r="H51" s="405">
        <f>+B14</f>
        <v>2.0495580808080819E-3</v>
      </c>
      <c r="I51" s="158"/>
      <c r="J51" s="158"/>
      <c r="K51" s="158"/>
      <c r="L51" s="158"/>
      <c r="M51" s="346"/>
    </row>
    <row r="52" spans="1:13" x14ac:dyDescent="0.25">
      <c r="A52" s="347"/>
      <c r="B52" s="401">
        <v>-1</v>
      </c>
      <c r="C52" s="158"/>
      <c r="D52" s="158"/>
      <c r="E52" s="158"/>
      <c r="F52" s="158"/>
      <c r="G52" s="158"/>
      <c r="H52" s="24">
        <f t="shared" si="8"/>
        <v>2.0495580808080819E-3</v>
      </c>
      <c r="I52" s="158"/>
      <c r="J52" s="158"/>
      <c r="K52" s="158"/>
      <c r="L52" s="158"/>
      <c r="M52" s="346"/>
    </row>
    <row r="53" spans="1:13" x14ac:dyDescent="0.25">
      <c r="A53" s="347"/>
      <c r="B53" s="158"/>
      <c r="C53" s="158"/>
      <c r="D53" s="158"/>
      <c r="E53" s="158"/>
      <c r="F53" s="158"/>
      <c r="G53" s="158"/>
      <c r="H53" s="158"/>
      <c r="I53" s="158"/>
      <c r="J53" s="158"/>
      <c r="K53" s="158"/>
      <c r="L53" s="158"/>
      <c r="M53" s="346"/>
    </row>
    <row r="54" spans="1:13" x14ac:dyDescent="0.25">
      <c r="A54" s="347"/>
      <c r="B54" s="158"/>
      <c r="C54" s="158"/>
      <c r="D54" s="158"/>
      <c r="E54" s="158"/>
      <c r="F54" s="158"/>
      <c r="G54" s="158"/>
      <c r="H54" s="158"/>
      <c r="I54" s="158"/>
      <c r="J54" s="158"/>
      <c r="K54" s="158"/>
      <c r="L54" s="158"/>
      <c r="M54" s="346"/>
    </row>
    <row r="55" spans="1:13" s="113" customFormat="1" x14ac:dyDescent="0.25">
      <c r="A55" s="350"/>
      <c r="B55" s="409">
        <v>2</v>
      </c>
      <c r="C55" s="390">
        <v>0</v>
      </c>
      <c r="D55" s="390">
        <v>0</v>
      </c>
      <c r="E55" s="390">
        <v>0</v>
      </c>
      <c r="F55" s="390">
        <v>0</v>
      </c>
      <c r="G55" s="390">
        <v>0</v>
      </c>
      <c r="H55" s="390">
        <v>0</v>
      </c>
      <c r="I55" s="390">
        <v>0</v>
      </c>
      <c r="J55" s="390">
        <v>0</v>
      </c>
      <c r="K55" s="390">
        <v>0</v>
      </c>
      <c r="L55" s="391">
        <v>0</v>
      </c>
      <c r="M55" s="345"/>
    </row>
    <row r="56" spans="1:13" ht="15.75" x14ac:dyDescent="0.25">
      <c r="A56" s="442" t="s">
        <v>230</v>
      </c>
      <c r="B56" s="396">
        <v>0</v>
      </c>
      <c r="C56" s="159">
        <v>2</v>
      </c>
      <c r="D56" s="159">
        <v>0</v>
      </c>
      <c r="E56" s="159">
        <v>0</v>
      </c>
      <c r="F56" s="159">
        <v>0</v>
      </c>
      <c r="G56" s="159">
        <v>0</v>
      </c>
      <c r="H56" s="159">
        <v>0</v>
      </c>
      <c r="I56" s="159">
        <v>0</v>
      </c>
      <c r="J56" s="159">
        <v>0</v>
      </c>
      <c r="K56" s="159">
        <v>0</v>
      </c>
      <c r="L56" s="383">
        <v>0</v>
      </c>
      <c r="M56" s="346"/>
    </row>
    <row r="57" spans="1:13" x14ac:dyDescent="0.25">
      <c r="A57" s="347"/>
      <c r="B57" s="396">
        <v>0</v>
      </c>
      <c r="C57" s="159">
        <v>0</v>
      </c>
      <c r="D57" s="159">
        <v>2</v>
      </c>
      <c r="E57" s="159">
        <v>0</v>
      </c>
      <c r="F57" s="159">
        <v>0</v>
      </c>
      <c r="G57" s="159">
        <v>0</v>
      </c>
      <c r="H57" s="159">
        <v>0</v>
      </c>
      <c r="I57" s="159">
        <v>0</v>
      </c>
      <c r="J57" s="159">
        <v>0</v>
      </c>
      <c r="K57" s="159">
        <v>0</v>
      </c>
      <c r="L57" s="383">
        <v>0</v>
      </c>
      <c r="M57" s="346"/>
    </row>
    <row r="58" spans="1:13" x14ac:dyDescent="0.25">
      <c r="A58" s="347"/>
      <c r="B58" s="396">
        <v>0</v>
      </c>
      <c r="C58" s="159">
        <v>0</v>
      </c>
      <c r="D58" s="159">
        <v>0</v>
      </c>
      <c r="E58" s="159">
        <v>2</v>
      </c>
      <c r="F58" s="159">
        <v>0</v>
      </c>
      <c r="G58" s="159">
        <v>0</v>
      </c>
      <c r="H58" s="159">
        <v>0</v>
      </c>
      <c r="I58" s="159">
        <v>0</v>
      </c>
      <c r="J58" s="159">
        <v>0</v>
      </c>
      <c r="K58" s="159">
        <v>0</v>
      </c>
      <c r="L58" s="383">
        <v>0</v>
      </c>
      <c r="M58" s="346"/>
    </row>
    <row r="59" spans="1:13" x14ac:dyDescent="0.25">
      <c r="A59" s="347"/>
      <c r="B59" s="396">
        <v>0</v>
      </c>
      <c r="C59" s="159">
        <v>0</v>
      </c>
      <c r="D59" s="159">
        <v>0</v>
      </c>
      <c r="E59" s="159">
        <v>0</v>
      </c>
      <c r="F59" s="159">
        <v>2</v>
      </c>
      <c r="G59" s="159">
        <v>0</v>
      </c>
      <c r="H59" s="159">
        <v>0</v>
      </c>
      <c r="I59" s="159">
        <v>0</v>
      </c>
      <c r="J59" s="159">
        <v>0</v>
      </c>
      <c r="K59" s="159">
        <v>0</v>
      </c>
      <c r="L59" s="383">
        <v>0</v>
      </c>
      <c r="M59" s="346"/>
    </row>
    <row r="60" spans="1:13" x14ac:dyDescent="0.25">
      <c r="A60" s="347"/>
      <c r="B60" s="396">
        <v>0</v>
      </c>
      <c r="C60" s="159">
        <v>0</v>
      </c>
      <c r="D60" s="159">
        <v>0</v>
      </c>
      <c r="E60" s="159">
        <v>0</v>
      </c>
      <c r="F60" s="159">
        <v>0</v>
      </c>
      <c r="G60" s="159">
        <v>2</v>
      </c>
      <c r="H60" s="159">
        <v>0</v>
      </c>
      <c r="I60" s="159">
        <v>0</v>
      </c>
      <c r="J60" s="159">
        <v>0</v>
      </c>
      <c r="K60" s="159">
        <v>0</v>
      </c>
      <c r="L60" s="383">
        <v>0</v>
      </c>
      <c r="M60" s="346"/>
    </row>
    <row r="61" spans="1:13" x14ac:dyDescent="0.25">
      <c r="A61" s="347"/>
      <c r="B61" s="396">
        <v>0</v>
      </c>
      <c r="C61" s="159">
        <v>0</v>
      </c>
      <c r="D61" s="159">
        <v>0</v>
      </c>
      <c r="E61" s="159">
        <v>0</v>
      </c>
      <c r="F61" s="159">
        <v>0</v>
      </c>
      <c r="G61" s="159">
        <v>0</v>
      </c>
      <c r="H61" s="159">
        <v>2</v>
      </c>
      <c r="I61" s="159">
        <v>0</v>
      </c>
      <c r="J61" s="159">
        <v>0</v>
      </c>
      <c r="K61" s="159">
        <v>0</v>
      </c>
      <c r="L61" s="383">
        <v>0</v>
      </c>
      <c r="M61" s="346"/>
    </row>
    <row r="62" spans="1:13" x14ac:dyDescent="0.25">
      <c r="A62" s="347"/>
      <c r="B62" s="396">
        <v>0</v>
      </c>
      <c r="C62" s="159">
        <v>0</v>
      </c>
      <c r="D62" s="159">
        <v>0</v>
      </c>
      <c r="E62" s="159">
        <v>0</v>
      </c>
      <c r="F62" s="159">
        <v>0</v>
      </c>
      <c r="G62" s="159">
        <v>0</v>
      </c>
      <c r="H62" s="159">
        <v>0</v>
      </c>
      <c r="I62" s="159">
        <v>2</v>
      </c>
      <c r="J62" s="159">
        <v>0</v>
      </c>
      <c r="K62" s="159">
        <v>0</v>
      </c>
      <c r="L62" s="383">
        <v>0</v>
      </c>
      <c r="M62" s="346"/>
    </row>
    <row r="63" spans="1:13" x14ac:dyDescent="0.25">
      <c r="A63" s="347"/>
      <c r="B63" s="396">
        <v>0</v>
      </c>
      <c r="C63" s="159">
        <v>0</v>
      </c>
      <c r="D63" s="159">
        <v>0</v>
      </c>
      <c r="E63" s="159">
        <v>0</v>
      </c>
      <c r="F63" s="159">
        <v>0</v>
      </c>
      <c r="G63" s="159">
        <v>0</v>
      </c>
      <c r="H63" s="159">
        <v>0</v>
      </c>
      <c r="I63" s="159">
        <v>0</v>
      </c>
      <c r="J63" s="159">
        <v>2</v>
      </c>
      <c r="K63" s="159">
        <v>0</v>
      </c>
      <c r="L63" s="383">
        <v>0</v>
      </c>
      <c r="M63" s="346"/>
    </row>
    <row r="64" spans="1:13" x14ac:dyDescent="0.25">
      <c r="A64" s="347"/>
      <c r="B64" s="396">
        <v>0</v>
      </c>
      <c r="C64" s="159">
        <v>0</v>
      </c>
      <c r="D64" s="159">
        <v>0</v>
      </c>
      <c r="E64" s="159">
        <v>0</v>
      </c>
      <c r="F64" s="159">
        <v>0</v>
      </c>
      <c r="G64" s="159">
        <v>0</v>
      </c>
      <c r="H64" s="159">
        <v>0</v>
      </c>
      <c r="I64" s="159">
        <v>0</v>
      </c>
      <c r="J64" s="159">
        <v>0</v>
      </c>
      <c r="K64" s="159">
        <v>2</v>
      </c>
      <c r="L64" s="383">
        <v>0</v>
      </c>
      <c r="M64" s="346"/>
    </row>
    <row r="65" spans="1:13" x14ac:dyDescent="0.25">
      <c r="A65" s="347"/>
      <c r="B65" s="397">
        <v>0</v>
      </c>
      <c r="C65" s="398">
        <v>0</v>
      </c>
      <c r="D65" s="398">
        <v>0</v>
      </c>
      <c r="E65" s="398">
        <v>0</v>
      </c>
      <c r="F65" s="398">
        <v>0</v>
      </c>
      <c r="G65" s="398">
        <v>0</v>
      </c>
      <c r="H65" s="398">
        <v>0</v>
      </c>
      <c r="I65" s="398">
        <v>0</v>
      </c>
      <c r="J65" s="398">
        <v>0</v>
      </c>
      <c r="K65" s="398">
        <v>0</v>
      </c>
      <c r="L65" s="410">
        <v>2</v>
      </c>
      <c r="M65" s="346"/>
    </row>
    <row r="66" spans="1:13" x14ac:dyDescent="0.25">
      <c r="A66" s="347"/>
      <c r="B66" s="158"/>
      <c r="C66" s="158"/>
      <c r="D66" s="158"/>
      <c r="E66" s="158"/>
      <c r="F66" s="158"/>
      <c r="G66" s="158"/>
      <c r="H66" s="158"/>
      <c r="I66" s="158"/>
      <c r="J66" s="158"/>
      <c r="K66" s="158"/>
      <c r="L66" s="158"/>
      <c r="M66" s="346"/>
    </row>
    <row r="67" spans="1:13" x14ac:dyDescent="0.25">
      <c r="A67" s="347"/>
      <c r="B67" s="158"/>
      <c r="C67" s="158"/>
      <c r="D67" s="158"/>
      <c r="E67" s="158"/>
      <c r="F67" s="158"/>
      <c r="G67" s="158"/>
      <c r="H67" s="158"/>
      <c r="I67" s="158"/>
      <c r="J67" s="158"/>
      <c r="K67" s="158"/>
      <c r="L67" s="158"/>
      <c r="M67" s="346"/>
    </row>
    <row r="68" spans="1:13" x14ac:dyDescent="0.25">
      <c r="A68" s="350"/>
      <c r="B68" s="409">
        <v>1</v>
      </c>
      <c r="C68" s="390">
        <v>0</v>
      </c>
      <c r="D68" s="390">
        <v>0</v>
      </c>
      <c r="E68" s="390">
        <v>0</v>
      </c>
      <c r="F68" s="390">
        <v>0</v>
      </c>
      <c r="G68" s="390">
        <v>0</v>
      </c>
      <c r="H68" s="390">
        <v>0</v>
      </c>
      <c r="I68" s="390">
        <v>0</v>
      </c>
      <c r="J68" s="390">
        <v>0</v>
      </c>
      <c r="K68" s="390">
        <v>0</v>
      </c>
      <c r="L68" s="391">
        <v>0</v>
      </c>
      <c r="M68" s="346"/>
    </row>
    <row r="69" spans="1:13" ht="15.75" x14ac:dyDescent="0.25">
      <c r="A69" s="442" t="s">
        <v>231</v>
      </c>
      <c r="B69" s="396">
        <v>0</v>
      </c>
      <c r="C69" s="159">
        <v>1</v>
      </c>
      <c r="D69" s="159">
        <v>0</v>
      </c>
      <c r="E69" s="159">
        <v>0</v>
      </c>
      <c r="F69" s="159">
        <v>0</v>
      </c>
      <c r="G69" s="159">
        <v>0</v>
      </c>
      <c r="H69" s="159">
        <v>0</v>
      </c>
      <c r="I69" s="159">
        <v>0</v>
      </c>
      <c r="J69" s="159">
        <v>0</v>
      </c>
      <c r="K69" s="159">
        <v>0</v>
      </c>
      <c r="L69" s="383">
        <v>0</v>
      </c>
      <c r="M69" s="346"/>
    </row>
    <row r="70" spans="1:13" x14ac:dyDescent="0.25">
      <c r="A70" s="347"/>
      <c r="B70" s="396">
        <v>0</v>
      </c>
      <c r="C70" s="159">
        <v>0</v>
      </c>
      <c r="D70" s="159">
        <v>1</v>
      </c>
      <c r="E70" s="159">
        <v>0</v>
      </c>
      <c r="F70" s="159">
        <v>0</v>
      </c>
      <c r="G70" s="159">
        <v>0</v>
      </c>
      <c r="H70" s="159">
        <v>0</v>
      </c>
      <c r="I70" s="159">
        <v>0</v>
      </c>
      <c r="J70" s="159">
        <v>0</v>
      </c>
      <c r="K70" s="159">
        <v>0</v>
      </c>
      <c r="L70" s="383">
        <v>0</v>
      </c>
      <c r="M70" s="346"/>
    </row>
    <row r="71" spans="1:13" x14ac:dyDescent="0.25">
      <c r="A71" s="347"/>
      <c r="B71" s="396">
        <v>0</v>
      </c>
      <c r="C71" s="159">
        <v>0</v>
      </c>
      <c r="D71" s="159">
        <v>0</v>
      </c>
      <c r="E71" s="159">
        <v>1</v>
      </c>
      <c r="F71" s="159">
        <v>0</v>
      </c>
      <c r="G71" s="159">
        <v>0</v>
      </c>
      <c r="H71" s="159">
        <v>0</v>
      </c>
      <c r="I71" s="159">
        <v>0</v>
      </c>
      <c r="J71" s="159">
        <v>0</v>
      </c>
      <c r="K71" s="159">
        <v>0</v>
      </c>
      <c r="L71" s="383">
        <v>0</v>
      </c>
      <c r="M71" s="346"/>
    </row>
    <row r="72" spans="1:13" x14ac:dyDescent="0.25">
      <c r="A72" s="347"/>
      <c r="B72" s="396">
        <v>0</v>
      </c>
      <c r="C72" s="159">
        <v>0</v>
      </c>
      <c r="D72" s="159">
        <v>0</v>
      </c>
      <c r="E72" s="159">
        <v>0</v>
      </c>
      <c r="F72" s="159">
        <v>1</v>
      </c>
      <c r="G72" s="159">
        <v>0</v>
      </c>
      <c r="H72" s="159">
        <v>0</v>
      </c>
      <c r="I72" s="159">
        <v>0</v>
      </c>
      <c r="J72" s="159">
        <v>0</v>
      </c>
      <c r="K72" s="159">
        <v>0</v>
      </c>
      <c r="L72" s="383">
        <v>0</v>
      </c>
      <c r="M72" s="346"/>
    </row>
    <row r="73" spans="1:13" x14ac:dyDescent="0.25">
      <c r="A73" s="347"/>
      <c r="B73" s="396">
        <v>0</v>
      </c>
      <c r="C73" s="159">
        <v>0</v>
      </c>
      <c r="D73" s="159">
        <v>0</v>
      </c>
      <c r="E73" s="159">
        <v>0</v>
      </c>
      <c r="F73" s="159">
        <v>0</v>
      </c>
      <c r="G73" s="159">
        <v>1</v>
      </c>
      <c r="H73" s="159">
        <v>0</v>
      </c>
      <c r="I73" s="159">
        <v>0</v>
      </c>
      <c r="J73" s="159">
        <v>0</v>
      </c>
      <c r="K73" s="159">
        <v>0</v>
      </c>
      <c r="L73" s="383">
        <v>0</v>
      </c>
      <c r="M73" s="346"/>
    </row>
    <row r="74" spans="1:13" x14ac:dyDescent="0.25">
      <c r="A74" s="347"/>
      <c r="B74" s="396">
        <v>0</v>
      </c>
      <c r="C74" s="159">
        <v>0</v>
      </c>
      <c r="D74" s="159">
        <v>0</v>
      </c>
      <c r="E74" s="159">
        <v>0</v>
      </c>
      <c r="F74" s="159">
        <v>0</v>
      </c>
      <c r="G74" s="159">
        <v>0</v>
      </c>
      <c r="H74" s="159">
        <v>1</v>
      </c>
      <c r="I74" s="159">
        <v>0</v>
      </c>
      <c r="J74" s="159">
        <v>0</v>
      </c>
      <c r="K74" s="159">
        <v>0</v>
      </c>
      <c r="L74" s="383">
        <v>0</v>
      </c>
      <c r="M74" s="346"/>
    </row>
    <row r="75" spans="1:13" x14ac:dyDescent="0.25">
      <c r="A75" s="347"/>
      <c r="B75" s="396">
        <v>0</v>
      </c>
      <c r="C75" s="159">
        <v>0</v>
      </c>
      <c r="D75" s="159">
        <v>0</v>
      </c>
      <c r="E75" s="159">
        <v>0</v>
      </c>
      <c r="F75" s="159">
        <v>0</v>
      </c>
      <c r="G75" s="159">
        <v>0</v>
      </c>
      <c r="H75" s="159">
        <v>0</v>
      </c>
      <c r="I75" s="159">
        <v>1</v>
      </c>
      <c r="J75" s="159">
        <v>0</v>
      </c>
      <c r="K75" s="159">
        <v>0</v>
      </c>
      <c r="L75" s="383">
        <v>0</v>
      </c>
      <c r="M75" s="346"/>
    </row>
    <row r="76" spans="1:13" x14ac:dyDescent="0.25">
      <c r="A76" s="347"/>
      <c r="B76" s="396">
        <v>0</v>
      </c>
      <c r="C76" s="159">
        <v>0</v>
      </c>
      <c r="D76" s="159">
        <v>0</v>
      </c>
      <c r="E76" s="159">
        <v>0</v>
      </c>
      <c r="F76" s="159">
        <v>0</v>
      </c>
      <c r="G76" s="159">
        <v>0</v>
      </c>
      <c r="H76" s="159">
        <v>0</v>
      </c>
      <c r="I76" s="159">
        <v>0</v>
      </c>
      <c r="J76" s="159">
        <v>1</v>
      </c>
      <c r="K76" s="159">
        <v>0</v>
      </c>
      <c r="L76" s="383">
        <v>0</v>
      </c>
      <c r="M76" s="346"/>
    </row>
    <row r="77" spans="1:13" x14ac:dyDescent="0.25">
      <c r="A77" s="347"/>
      <c r="B77" s="396">
        <v>0</v>
      </c>
      <c r="C77" s="159">
        <v>0</v>
      </c>
      <c r="D77" s="159">
        <v>0</v>
      </c>
      <c r="E77" s="159">
        <v>0</v>
      </c>
      <c r="F77" s="159">
        <v>0</v>
      </c>
      <c r="G77" s="159">
        <v>0</v>
      </c>
      <c r="H77" s="159">
        <v>0</v>
      </c>
      <c r="I77" s="159">
        <v>0</v>
      </c>
      <c r="J77" s="159">
        <v>0</v>
      </c>
      <c r="K77" s="159">
        <v>1</v>
      </c>
      <c r="L77" s="383">
        <v>0</v>
      </c>
      <c r="M77" s="346"/>
    </row>
    <row r="78" spans="1:13" x14ac:dyDescent="0.25">
      <c r="A78" s="347"/>
      <c r="B78" s="397">
        <v>0</v>
      </c>
      <c r="C78" s="398">
        <v>0</v>
      </c>
      <c r="D78" s="398">
        <v>0</v>
      </c>
      <c r="E78" s="398">
        <v>0</v>
      </c>
      <c r="F78" s="398">
        <v>0</v>
      </c>
      <c r="G78" s="398">
        <v>0</v>
      </c>
      <c r="H78" s="398">
        <v>0</v>
      </c>
      <c r="I78" s="398">
        <v>0</v>
      </c>
      <c r="J78" s="398">
        <v>0</v>
      </c>
      <c r="K78" s="398">
        <v>0</v>
      </c>
      <c r="L78" s="410">
        <v>1</v>
      </c>
      <c r="M78" s="346"/>
    </row>
    <row r="79" spans="1:13" x14ac:dyDescent="0.25">
      <c r="A79" s="347"/>
      <c r="B79" s="158"/>
      <c r="C79" s="158"/>
      <c r="D79" s="158"/>
      <c r="E79" s="158"/>
      <c r="F79" s="158"/>
      <c r="G79" s="158"/>
      <c r="H79" s="158"/>
      <c r="I79" s="158"/>
      <c r="J79" s="158"/>
      <c r="K79" s="158"/>
      <c r="L79" s="158"/>
      <c r="M79" s="346"/>
    </row>
    <row r="80" spans="1:13" x14ac:dyDescent="0.25">
      <c r="A80" s="347"/>
      <c r="B80" s="158"/>
      <c r="C80" s="158"/>
      <c r="D80" s="158"/>
      <c r="E80" s="158"/>
      <c r="F80" s="158"/>
      <c r="G80" s="158"/>
      <c r="H80" s="158"/>
      <c r="I80" s="158"/>
      <c r="J80" s="158"/>
      <c r="K80" s="158"/>
      <c r="L80" s="158"/>
      <c r="M80" s="346"/>
    </row>
    <row r="81" spans="1:13" x14ac:dyDescent="0.25">
      <c r="A81" s="350"/>
      <c r="B81" s="411">
        <f>+M5</f>
        <v>81.402680402887754</v>
      </c>
      <c r="C81" s="390">
        <v>0</v>
      </c>
      <c r="D81" s="390">
        <v>0</v>
      </c>
      <c r="E81" s="390">
        <v>0</v>
      </c>
      <c r="F81" s="390">
        <v>0</v>
      </c>
      <c r="G81" s="390">
        <v>0</v>
      </c>
      <c r="H81" s="390">
        <v>0</v>
      </c>
      <c r="I81" s="390">
        <v>0</v>
      </c>
      <c r="J81" s="390">
        <v>0</v>
      </c>
      <c r="K81" s="390">
        <v>0</v>
      </c>
      <c r="L81" s="391">
        <v>0</v>
      </c>
      <c r="M81" s="346"/>
    </row>
    <row r="82" spans="1:13" ht="15.75" x14ac:dyDescent="0.25">
      <c r="A82" s="442" t="s">
        <v>232</v>
      </c>
      <c r="B82" s="396">
        <v>0</v>
      </c>
      <c r="C82" s="161">
        <f>+M6</f>
        <v>62.955808507793883</v>
      </c>
      <c r="D82" s="159">
        <v>0</v>
      </c>
      <c r="E82" s="159">
        <v>0</v>
      </c>
      <c r="F82" s="159">
        <v>0</v>
      </c>
      <c r="G82" s="159">
        <v>0</v>
      </c>
      <c r="H82" s="159">
        <v>0</v>
      </c>
      <c r="I82" s="159">
        <v>0</v>
      </c>
      <c r="J82" s="159">
        <v>0</v>
      </c>
      <c r="K82" s="159">
        <v>0</v>
      </c>
      <c r="L82" s="383">
        <v>0</v>
      </c>
      <c r="M82" s="346"/>
    </row>
    <row r="83" spans="1:13" x14ac:dyDescent="0.25">
      <c r="A83" s="347"/>
      <c r="B83" s="396">
        <v>0</v>
      </c>
      <c r="C83" s="159">
        <v>0</v>
      </c>
      <c r="D83" s="161">
        <f>+M7</f>
        <v>62.190547660059487</v>
      </c>
      <c r="E83" s="159">
        <v>0</v>
      </c>
      <c r="F83" s="159">
        <v>0</v>
      </c>
      <c r="G83" s="159">
        <v>0</v>
      </c>
      <c r="H83" s="159">
        <v>0</v>
      </c>
      <c r="I83" s="159">
        <v>0</v>
      </c>
      <c r="J83" s="159">
        <v>0</v>
      </c>
      <c r="K83" s="159">
        <v>0</v>
      </c>
      <c r="L83" s="383">
        <v>0</v>
      </c>
      <c r="M83" s="346"/>
    </row>
    <row r="84" spans="1:13" x14ac:dyDescent="0.25">
      <c r="A84" s="347"/>
      <c r="B84" s="396">
        <v>0</v>
      </c>
      <c r="C84" s="159">
        <v>0</v>
      </c>
      <c r="D84" s="159">
        <v>0</v>
      </c>
      <c r="E84" s="161">
        <f>+M8</f>
        <v>652.92112004152068</v>
      </c>
      <c r="F84" s="159">
        <v>0</v>
      </c>
      <c r="G84" s="159">
        <v>0</v>
      </c>
      <c r="H84" s="159">
        <v>0</v>
      </c>
      <c r="I84" s="159">
        <v>0</v>
      </c>
      <c r="J84" s="159">
        <v>0</v>
      </c>
      <c r="K84" s="159">
        <v>0</v>
      </c>
      <c r="L84" s="383">
        <v>0</v>
      </c>
      <c r="M84" s="346"/>
    </row>
    <row r="85" spans="1:13" x14ac:dyDescent="0.25">
      <c r="A85" s="347"/>
      <c r="B85" s="396">
        <v>0</v>
      </c>
      <c r="C85" s="159">
        <v>0</v>
      </c>
      <c r="D85" s="159">
        <v>0</v>
      </c>
      <c r="E85" s="159">
        <v>0</v>
      </c>
      <c r="F85" s="161">
        <f>+M9</f>
        <v>406.4590552943165</v>
      </c>
      <c r="G85" s="159">
        <v>0</v>
      </c>
      <c r="H85" s="159">
        <v>0</v>
      </c>
      <c r="I85" s="159">
        <v>0</v>
      </c>
      <c r="J85" s="159">
        <v>0</v>
      </c>
      <c r="K85" s="159">
        <v>0</v>
      </c>
      <c r="L85" s="383">
        <v>0</v>
      </c>
      <c r="M85" s="346"/>
    </row>
    <row r="86" spans="1:13" x14ac:dyDescent="0.25">
      <c r="A86" s="347"/>
      <c r="B86" s="396">
        <v>0</v>
      </c>
      <c r="C86" s="159">
        <v>0</v>
      </c>
      <c r="D86" s="159">
        <v>0</v>
      </c>
      <c r="E86" s="159">
        <v>0</v>
      </c>
      <c r="F86" s="159">
        <v>0</v>
      </c>
      <c r="G86" s="161">
        <f>+M10</f>
        <v>1114.7961979295565</v>
      </c>
      <c r="H86" s="159">
        <v>0</v>
      </c>
      <c r="I86" s="159">
        <v>0</v>
      </c>
      <c r="J86" s="159">
        <v>0</v>
      </c>
      <c r="K86" s="159">
        <v>0</v>
      </c>
      <c r="L86" s="383">
        <v>0</v>
      </c>
      <c r="M86" s="346"/>
    </row>
    <row r="87" spans="1:13" x14ac:dyDescent="0.25">
      <c r="A87" s="347"/>
      <c r="B87" s="396">
        <v>0</v>
      </c>
      <c r="C87" s="159">
        <v>0</v>
      </c>
      <c r="D87" s="159">
        <v>0</v>
      </c>
      <c r="E87" s="159">
        <v>0</v>
      </c>
      <c r="F87" s="159">
        <v>0</v>
      </c>
      <c r="G87" s="159">
        <v>0</v>
      </c>
      <c r="H87" s="161">
        <f>+M11</f>
        <v>447.81132463389542</v>
      </c>
      <c r="I87" s="159">
        <v>0</v>
      </c>
      <c r="J87" s="159">
        <v>0</v>
      </c>
      <c r="K87" s="159">
        <v>0</v>
      </c>
      <c r="L87" s="383">
        <v>0</v>
      </c>
      <c r="M87" s="346"/>
    </row>
    <row r="88" spans="1:13" x14ac:dyDescent="0.25">
      <c r="A88" s="347"/>
      <c r="B88" s="396">
        <v>0</v>
      </c>
      <c r="C88" s="159">
        <v>0</v>
      </c>
      <c r="D88" s="159">
        <v>0</v>
      </c>
      <c r="E88" s="159">
        <v>0</v>
      </c>
      <c r="F88" s="159">
        <v>0</v>
      </c>
      <c r="G88" s="159">
        <v>0</v>
      </c>
      <c r="H88" s="159">
        <v>0</v>
      </c>
      <c r="I88" s="161">
        <f>+M12</f>
        <v>461.49411569298263</v>
      </c>
      <c r="J88" s="159">
        <v>0</v>
      </c>
      <c r="K88" s="159">
        <v>0</v>
      </c>
      <c r="L88" s="383">
        <v>0</v>
      </c>
      <c r="M88" s="346"/>
    </row>
    <row r="89" spans="1:13" x14ac:dyDescent="0.25">
      <c r="A89" s="347"/>
      <c r="B89" s="396">
        <v>0</v>
      </c>
      <c r="C89" s="159">
        <v>0</v>
      </c>
      <c r="D89" s="159">
        <v>0</v>
      </c>
      <c r="E89" s="159">
        <v>0</v>
      </c>
      <c r="F89" s="159">
        <v>0</v>
      </c>
      <c r="G89" s="159">
        <v>0</v>
      </c>
      <c r="H89" s="159">
        <v>0</v>
      </c>
      <c r="I89" s="159">
        <v>0</v>
      </c>
      <c r="J89" s="161">
        <f>+M13</f>
        <v>105.18667597489033</v>
      </c>
      <c r="K89" s="159">
        <v>0</v>
      </c>
      <c r="L89" s="383">
        <v>0</v>
      </c>
      <c r="M89" s="346"/>
    </row>
    <row r="90" spans="1:13" x14ac:dyDescent="0.25">
      <c r="A90" s="347"/>
      <c r="B90" s="396">
        <v>0</v>
      </c>
      <c r="C90" s="159">
        <v>0</v>
      </c>
      <c r="D90" s="159">
        <v>0</v>
      </c>
      <c r="E90" s="159">
        <v>0</v>
      </c>
      <c r="F90" s="159">
        <v>0</v>
      </c>
      <c r="G90" s="159">
        <v>0</v>
      </c>
      <c r="H90" s="159">
        <v>0</v>
      </c>
      <c r="I90" s="159">
        <v>0</v>
      </c>
      <c r="J90" s="159">
        <v>0</v>
      </c>
      <c r="K90" s="161">
        <f>+M14</f>
        <v>48.468267527397387</v>
      </c>
      <c r="L90" s="383">
        <v>0</v>
      </c>
      <c r="M90" s="346"/>
    </row>
    <row r="91" spans="1:13" x14ac:dyDescent="0.25">
      <c r="A91" s="347"/>
      <c r="B91" s="397">
        <v>0</v>
      </c>
      <c r="C91" s="398">
        <v>0</v>
      </c>
      <c r="D91" s="398">
        <v>0</v>
      </c>
      <c r="E91" s="398">
        <v>0</v>
      </c>
      <c r="F91" s="398">
        <v>0</v>
      </c>
      <c r="G91" s="398">
        <v>0</v>
      </c>
      <c r="H91" s="398">
        <v>0</v>
      </c>
      <c r="I91" s="398">
        <v>0</v>
      </c>
      <c r="J91" s="398">
        <v>0</v>
      </c>
      <c r="K91" s="398">
        <v>0</v>
      </c>
      <c r="L91" s="412">
        <f>+M15</f>
        <v>97.560275060824864</v>
      </c>
      <c r="M91" s="346"/>
    </row>
    <row r="92" spans="1:13" x14ac:dyDescent="0.25">
      <c r="A92" s="347"/>
      <c r="B92" s="158"/>
      <c r="C92" s="158"/>
      <c r="D92" s="158"/>
      <c r="E92" s="158"/>
      <c r="F92" s="158"/>
      <c r="G92" s="158"/>
      <c r="H92" s="158"/>
      <c r="I92" s="158"/>
      <c r="J92" s="158"/>
      <c r="K92" s="158"/>
      <c r="L92" s="158"/>
      <c r="M92" s="346"/>
    </row>
    <row r="93" spans="1:13" ht="15.75" x14ac:dyDescent="0.3">
      <c r="A93" s="444" t="s">
        <v>245</v>
      </c>
      <c r="B93" s="158"/>
      <c r="C93" s="158"/>
      <c r="D93" s="158"/>
      <c r="E93" s="158"/>
      <c r="F93" s="158"/>
      <c r="G93" s="158"/>
      <c r="H93" s="158"/>
      <c r="I93" s="158"/>
      <c r="J93" s="158"/>
      <c r="K93" s="158"/>
      <c r="L93" s="158"/>
      <c r="M93" s="346"/>
    </row>
    <row r="94" spans="1:13" s="142" customFormat="1" ht="15.75" x14ac:dyDescent="0.3">
      <c r="A94" s="445"/>
      <c r="B94" s="411">
        <f t="array" ref="B94:L104">+MMULT(B55:L65,B81:L91)</f>
        <v>162.80536080577551</v>
      </c>
      <c r="C94" s="390">
        <v>0</v>
      </c>
      <c r="D94" s="390">
        <v>0</v>
      </c>
      <c r="E94" s="390">
        <v>0</v>
      </c>
      <c r="F94" s="390">
        <v>0</v>
      </c>
      <c r="G94" s="390">
        <v>0</v>
      </c>
      <c r="H94" s="390">
        <v>0</v>
      </c>
      <c r="I94" s="390">
        <v>0</v>
      </c>
      <c r="J94" s="390">
        <v>0</v>
      </c>
      <c r="K94" s="390">
        <v>0</v>
      </c>
      <c r="L94" s="391">
        <v>0</v>
      </c>
      <c r="M94" s="345"/>
    </row>
    <row r="95" spans="1:13" ht="15.75" x14ac:dyDescent="0.3">
      <c r="A95" s="445" t="s">
        <v>233</v>
      </c>
      <c r="B95" s="396">
        <v>0</v>
      </c>
      <c r="C95" s="161">
        <v>125.91161701558777</v>
      </c>
      <c r="D95" s="159">
        <v>0</v>
      </c>
      <c r="E95" s="159">
        <v>0</v>
      </c>
      <c r="F95" s="159">
        <v>0</v>
      </c>
      <c r="G95" s="159">
        <v>0</v>
      </c>
      <c r="H95" s="159">
        <v>0</v>
      </c>
      <c r="I95" s="159">
        <v>0</v>
      </c>
      <c r="J95" s="159">
        <v>0</v>
      </c>
      <c r="K95" s="159">
        <v>0</v>
      </c>
      <c r="L95" s="383">
        <v>0</v>
      </c>
      <c r="M95" s="346"/>
    </row>
    <row r="96" spans="1:13" x14ac:dyDescent="0.25">
      <c r="A96" s="347"/>
      <c r="B96" s="396">
        <v>0</v>
      </c>
      <c r="C96" s="159">
        <v>0</v>
      </c>
      <c r="D96" s="161">
        <v>124.38109532011897</v>
      </c>
      <c r="E96" s="159">
        <v>0</v>
      </c>
      <c r="F96" s="159">
        <v>0</v>
      </c>
      <c r="G96" s="159">
        <v>0</v>
      </c>
      <c r="H96" s="159">
        <v>0</v>
      </c>
      <c r="I96" s="159">
        <v>0</v>
      </c>
      <c r="J96" s="159">
        <v>0</v>
      </c>
      <c r="K96" s="159">
        <v>0</v>
      </c>
      <c r="L96" s="383">
        <v>0</v>
      </c>
      <c r="M96" s="346"/>
    </row>
    <row r="97" spans="1:13" x14ac:dyDescent="0.25">
      <c r="A97" s="347"/>
      <c r="B97" s="396">
        <v>0</v>
      </c>
      <c r="C97" s="159">
        <v>0</v>
      </c>
      <c r="D97" s="159">
        <v>0</v>
      </c>
      <c r="E97" s="161">
        <v>1305.8422400830414</v>
      </c>
      <c r="F97" s="159">
        <v>0</v>
      </c>
      <c r="G97" s="159">
        <v>0</v>
      </c>
      <c r="H97" s="159">
        <v>0</v>
      </c>
      <c r="I97" s="159">
        <v>0</v>
      </c>
      <c r="J97" s="159">
        <v>0</v>
      </c>
      <c r="K97" s="159">
        <v>0</v>
      </c>
      <c r="L97" s="383">
        <v>0</v>
      </c>
      <c r="M97" s="346"/>
    </row>
    <row r="98" spans="1:13" x14ac:dyDescent="0.25">
      <c r="A98" s="347"/>
      <c r="B98" s="396">
        <v>0</v>
      </c>
      <c r="C98" s="159">
        <v>0</v>
      </c>
      <c r="D98" s="159">
        <v>0</v>
      </c>
      <c r="E98" s="159">
        <v>0</v>
      </c>
      <c r="F98" s="161">
        <v>812.918110588633</v>
      </c>
      <c r="G98" s="159">
        <v>0</v>
      </c>
      <c r="H98" s="159">
        <v>0</v>
      </c>
      <c r="I98" s="159">
        <v>0</v>
      </c>
      <c r="J98" s="159">
        <v>0</v>
      </c>
      <c r="K98" s="159">
        <v>0</v>
      </c>
      <c r="L98" s="383">
        <v>0</v>
      </c>
      <c r="M98" s="346"/>
    </row>
    <row r="99" spans="1:13" x14ac:dyDescent="0.25">
      <c r="A99" s="347"/>
      <c r="B99" s="396">
        <v>0</v>
      </c>
      <c r="C99" s="159">
        <v>0</v>
      </c>
      <c r="D99" s="159">
        <v>0</v>
      </c>
      <c r="E99" s="159">
        <v>0</v>
      </c>
      <c r="F99" s="159">
        <v>0</v>
      </c>
      <c r="G99" s="161">
        <v>2229.5923958591129</v>
      </c>
      <c r="H99" s="159">
        <v>0</v>
      </c>
      <c r="I99" s="159">
        <v>0</v>
      </c>
      <c r="J99" s="159">
        <v>0</v>
      </c>
      <c r="K99" s="159">
        <v>0</v>
      </c>
      <c r="L99" s="383">
        <v>0</v>
      </c>
      <c r="M99" s="346"/>
    </row>
    <row r="100" spans="1:13" x14ac:dyDescent="0.25">
      <c r="A100" s="347"/>
      <c r="B100" s="396">
        <v>0</v>
      </c>
      <c r="C100" s="159">
        <v>0</v>
      </c>
      <c r="D100" s="159">
        <v>0</v>
      </c>
      <c r="E100" s="159">
        <v>0</v>
      </c>
      <c r="F100" s="159">
        <v>0</v>
      </c>
      <c r="G100" s="159">
        <v>0</v>
      </c>
      <c r="H100" s="161">
        <v>895.62264926779085</v>
      </c>
      <c r="I100" s="159">
        <v>0</v>
      </c>
      <c r="J100" s="159">
        <v>0</v>
      </c>
      <c r="K100" s="159">
        <v>0</v>
      </c>
      <c r="L100" s="383">
        <v>0</v>
      </c>
      <c r="M100" s="346"/>
    </row>
    <row r="101" spans="1:13" x14ac:dyDescent="0.25">
      <c r="A101" s="347"/>
      <c r="B101" s="396">
        <v>0</v>
      </c>
      <c r="C101" s="159">
        <v>0</v>
      </c>
      <c r="D101" s="159">
        <v>0</v>
      </c>
      <c r="E101" s="159">
        <v>0</v>
      </c>
      <c r="F101" s="159">
        <v>0</v>
      </c>
      <c r="G101" s="159">
        <v>0</v>
      </c>
      <c r="H101" s="159">
        <v>0</v>
      </c>
      <c r="I101" s="161">
        <v>922.98823138596526</v>
      </c>
      <c r="J101" s="159">
        <v>0</v>
      </c>
      <c r="K101" s="159">
        <v>0</v>
      </c>
      <c r="L101" s="383">
        <v>0</v>
      </c>
      <c r="M101" s="346"/>
    </row>
    <row r="102" spans="1:13" x14ac:dyDescent="0.25">
      <c r="A102" s="347"/>
      <c r="B102" s="396">
        <v>0</v>
      </c>
      <c r="C102" s="159">
        <v>0</v>
      </c>
      <c r="D102" s="159">
        <v>0</v>
      </c>
      <c r="E102" s="159">
        <v>0</v>
      </c>
      <c r="F102" s="159">
        <v>0</v>
      </c>
      <c r="G102" s="159">
        <v>0</v>
      </c>
      <c r="H102" s="159">
        <v>0</v>
      </c>
      <c r="I102" s="159">
        <v>0</v>
      </c>
      <c r="J102" s="161">
        <v>210.37335194978067</v>
      </c>
      <c r="K102" s="159">
        <v>0</v>
      </c>
      <c r="L102" s="383">
        <v>0</v>
      </c>
      <c r="M102" s="346"/>
    </row>
    <row r="103" spans="1:13" x14ac:dyDescent="0.25">
      <c r="A103" s="347"/>
      <c r="B103" s="396">
        <v>0</v>
      </c>
      <c r="C103" s="159">
        <v>0</v>
      </c>
      <c r="D103" s="159">
        <v>0</v>
      </c>
      <c r="E103" s="159">
        <v>0</v>
      </c>
      <c r="F103" s="159">
        <v>0</v>
      </c>
      <c r="G103" s="159">
        <v>0</v>
      </c>
      <c r="H103" s="159">
        <v>0</v>
      </c>
      <c r="I103" s="159">
        <v>0</v>
      </c>
      <c r="J103" s="159">
        <v>0</v>
      </c>
      <c r="K103" s="161">
        <v>96.936535054794774</v>
      </c>
      <c r="L103" s="383">
        <v>0</v>
      </c>
      <c r="M103" s="346"/>
    </row>
    <row r="104" spans="1:13" x14ac:dyDescent="0.25">
      <c r="A104" s="347"/>
      <c r="B104" s="397">
        <v>0</v>
      </c>
      <c r="C104" s="398">
        <v>0</v>
      </c>
      <c r="D104" s="398">
        <v>0</v>
      </c>
      <c r="E104" s="398">
        <v>0</v>
      </c>
      <c r="F104" s="398">
        <v>0</v>
      </c>
      <c r="G104" s="398">
        <v>0</v>
      </c>
      <c r="H104" s="398">
        <v>0</v>
      </c>
      <c r="I104" s="398">
        <v>0</v>
      </c>
      <c r="J104" s="398">
        <v>0</v>
      </c>
      <c r="K104" s="398">
        <v>0</v>
      </c>
      <c r="L104" s="412">
        <v>195.12055012164973</v>
      </c>
      <c r="M104" s="346"/>
    </row>
    <row r="105" spans="1:13" x14ac:dyDescent="0.25">
      <c r="A105" s="347"/>
      <c r="B105" s="158"/>
      <c r="C105" s="158"/>
      <c r="D105" s="158"/>
      <c r="E105" s="158"/>
      <c r="F105" s="158"/>
      <c r="G105" s="158"/>
      <c r="H105" s="158"/>
      <c r="I105" s="158"/>
      <c r="J105" s="158"/>
      <c r="K105" s="158"/>
      <c r="L105" s="158"/>
      <c r="M105" s="346"/>
    </row>
    <row r="106" spans="1:13" x14ac:dyDescent="0.25">
      <c r="A106" s="347"/>
      <c r="B106" s="158"/>
      <c r="C106" s="158"/>
      <c r="D106" s="158"/>
      <c r="E106" s="158"/>
      <c r="F106" s="158"/>
      <c r="G106" s="158"/>
      <c r="H106" s="158"/>
      <c r="I106" s="158"/>
      <c r="J106" s="158"/>
      <c r="K106" s="158"/>
      <c r="L106" s="158"/>
      <c r="M106" s="346"/>
    </row>
    <row r="107" spans="1:13" x14ac:dyDescent="0.25">
      <c r="A107" s="347"/>
      <c r="B107" s="413">
        <f t="array" ref="B107:L117">+MINVERSE(B94:L104)</f>
        <v>6.1423038839180846E-3</v>
      </c>
      <c r="C107" s="390">
        <v>0</v>
      </c>
      <c r="D107" s="390">
        <v>0</v>
      </c>
      <c r="E107" s="390">
        <v>0</v>
      </c>
      <c r="F107" s="390">
        <v>0</v>
      </c>
      <c r="G107" s="390">
        <v>0</v>
      </c>
      <c r="H107" s="390">
        <v>0</v>
      </c>
      <c r="I107" s="390">
        <v>0</v>
      </c>
      <c r="J107" s="390">
        <v>0</v>
      </c>
      <c r="K107" s="390">
        <v>0</v>
      </c>
      <c r="L107" s="391">
        <v>0</v>
      </c>
      <c r="M107" s="346"/>
    </row>
    <row r="108" spans="1:13" ht="15.75" x14ac:dyDescent="0.3">
      <c r="A108" s="445" t="s">
        <v>234</v>
      </c>
      <c r="B108" s="396">
        <v>0</v>
      </c>
      <c r="C108" s="178">
        <v>7.9420789256975446E-3</v>
      </c>
      <c r="D108" s="159">
        <v>0</v>
      </c>
      <c r="E108" s="159">
        <v>0</v>
      </c>
      <c r="F108" s="159">
        <v>0</v>
      </c>
      <c r="G108" s="159">
        <v>0</v>
      </c>
      <c r="H108" s="159">
        <v>0</v>
      </c>
      <c r="I108" s="159">
        <v>0</v>
      </c>
      <c r="J108" s="159">
        <v>0</v>
      </c>
      <c r="K108" s="159">
        <v>0</v>
      </c>
      <c r="L108" s="383">
        <v>0</v>
      </c>
      <c r="M108" s="346"/>
    </row>
    <row r="109" spans="1:13" x14ac:dyDescent="0.25">
      <c r="A109" s="347"/>
      <c r="B109" s="396">
        <v>0</v>
      </c>
      <c r="C109" s="159">
        <v>0</v>
      </c>
      <c r="D109" s="178">
        <v>8.0398069933883855E-3</v>
      </c>
      <c r="E109" s="159">
        <v>0</v>
      </c>
      <c r="F109" s="159">
        <v>0</v>
      </c>
      <c r="G109" s="159">
        <v>0</v>
      </c>
      <c r="H109" s="159">
        <v>0</v>
      </c>
      <c r="I109" s="159">
        <v>0</v>
      </c>
      <c r="J109" s="159">
        <v>0</v>
      </c>
      <c r="K109" s="159">
        <v>0</v>
      </c>
      <c r="L109" s="383">
        <v>0</v>
      </c>
      <c r="M109" s="346"/>
    </row>
    <row r="110" spans="1:13" x14ac:dyDescent="0.25">
      <c r="A110" s="347"/>
      <c r="B110" s="396">
        <v>0</v>
      </c>
      <c r="C110" s="159">
        <v>0</v>
      </c>
      <c r="D110" s="159">
        <v>0</v>
      </c>
      <c r="E110" s="344">
        <v>7.657892885563327E-4</v>
      </c>
      <c r="F110" s="159">
        <v>0</v>
      </c>
      <c r="G110" s="159">
        <v>0</v>
      </c>
      <c r="H110" s="159">
        <v>0</v>
      </c>
      <c r="I110" s="159">
        <v>0</v>
      </c>
      <c r="J110" s="159">
        <v>0</v>
      </c>
      <c r="K110" s="159">
        <v>0</v>
      </c>
      <c r="L110" s="383">
        <v>0</v>
      </c>
      <c r="M110" s="346"/>
    </row>
    <row r="111" spans="1:13" x14ac:dyDescent="0.25">
      <c r="A111" s="347"/>
      <c r="B111" s="396">
        <v>0</v>
      </c>
      <c r="C111" s="159">
        <v>0</v>
      </c>
      <c r="D111" s="159">
        <v>0</v>
      </c>
      <c r="E111" s="159">
        <v>0</v>
      </c>
      <c r="F111" s="163">
        <v>1.2301362055716796E-3</v>
      </c>
      <c r="G111" s="159">
        <v>0</v>
      </c>
      <c r="H111" s="159">
        <v>0</v>
      </c>
      <c r="I111" s="159">
        <v>0</v>
      </c>
      <c r="J111" s="159">
        <v>0</v>
      </c>
      <c r="K111" s="159">
        <v>0</v>
      </c>
      <c r="L111" s="383">
        <v>0</v>
      </c>
      <c r="M111" s="346"/>
    </row>
    <row r="112" spans="1:13" x14ac:dyDescent="0.25">
      <c r="A112" s="347"/>
      <c r="B112" s="396">
        <v>0</v>
      </c>
      <c r="C112" s="159">
        <v>0</v>
      </c>
      <c r="D112" s="159">
        <v>0</v>
      </c>
      <c r="E112" s="159">
        <v>0</v>
      </c>
      <c r="F112" s="159">
        <v>0</v>
      </c>
      <c r="G112" s="178">
        <v>4.4851247333693798E-4</v>
      </c>
      <c r="H112" s="159">
        <v>0</v>
      </c>
      <c r="I112" s="159">
        <v>0</v>
      </c>
      <c r="J112" s="159">
        <v>0</v>
      </c>
      <c r="K112" s="159">
        <v>0</v>
      </c>
      <c r="L112" s="383">
        <v>0</v>
      </c>
      <c r="M112" s="346"/>
    </row>
    <row r="113" spans="1:13" x14ac:dyDescent="0.25">
      <c r="A113" s="347"/>
      <c r="B113" s="396">
        <v>0</v>
      </c>
      <c r="C113" s="159">
        <v>0</v>
      </c>
      <c r="D113" s="159">
        <v>0</v>
      </c>
      <c r="E113" s="159">
        <v>0</v>
      </c>
      <c r="F113" s="159">
        <v>0</v>
      </c>
      <c r="G113" s="159">
        <v>0</v>
      </c>
      <c r="H113" s="163">
        <v>1.1165416605057297E-3</v>
      </c>
      <c r="I113" s="159">
        <v>0</v>
      </c>
      <c r="J113" s="159">
        <v>0</v>
      </c>
      <c r="K113" s="159">
        <v>0</v>
      </c>
      <c r="L113" s="383">
        <v>0</v>
      </c>
      <c r="M113" s="346"/>
    </row>
    <row r="114" spans="1:13" x14ac:dyDescent="0.25">
      <c r="A114" s="347"/>
      <c r="B114" s="396">
        <v>0</v>
      </c>
      <c r="C114" s="159">
        <v>0</v>
      </c>
      <c r="D114" s="159">
        <v>0</v>
      </c>
      <c r="E114" s="159">
        <v>0</v>
      </c>
      <c r="F114" s="159">
        <v>0</v>
      </c>
      <c r="G114" s="159">
        <v>0</v>
      </c>
      <c r="H114" s="159">
        <v>0</v>
      </c>
      <c r="I114" s="344">
        <v>1.0834374328894674E-3</v>
      </c>
      <c r="J114" s="159">
        <v>0</v>
      </c>
      <c r="K114" s="159">
        <v>0</v>
      </c>
      <c r="L114" s="383">
        <v>0</v>
      </c>
      <c r="M114" s="346"/>
    </row>
    <row r="115" spans="1:13" x14ac:dyDescent="0.25">
      <c r="A115" s="347"/>
      <c r="B115" s="396">
        <v>0</v>
      </c>
      <c r="C115" s="159">
        <v>0</v>
      </c>
      <c r="D115" s="159">
        <v>0</v>
      </c>
      <c r="E115" s="159">
        <v>0</v>
      </c>
      <c r="F115" s="159">
        <v>0</v>
      </c>
      <c r="G115" s="159">
        <v>0</v>
      </c>
      <c r="H115" s="159">
        <v>0</v>
      </c>
      <c r="I115" s="159">
        <v>0</v>
      </c>
      <c r="J115" s="344">
        <v>4.7534537560570663E-3</v>
      </c>
      <c r="K115" s="159">
        <v>0</v>
      </c>
      <c r="L115" s="383">
        <v>0</v>
      </c>
      <c r="M115" s="346"/>
    </row>
    <row r="116" spans="1:13" x14ac:dyDescent="0.25">
      <c r="A116" s="347"/>
      <c r="B116" s="396">
        <v>0</v>
      </c>
      <c r="C116" s="159">
        <v>0</v>
      </c>
      <c r="D116" s="159">
        <v>0</v>
      </c>
      <c r="E116" s="159">
        <v>0</v>
      </c>
      <c r="F116" s="159">
        <v>0</v>
      </c>
      <c r="G116" s="159">
        <v>0</v>
      </c>
      <c r="H116" s="159">
        <v>0</v>
      </c>
      <c r="I116" s="159">
        <v>0</v>
      </c>
      <c r="J116" s="159">
        <v>0</v>
      </c>
      <c r="K116" s="178">
        <v>1.0316027898405236E-2</v>
      </c>
      <c r="L116" s="383">
        <v>0</v>
      </c>
      <c r="M116" s="346"/>
    </row>
    <row r="117" spans="1:13" x14ac:dyDescent="0.25">
      <c r="A117" s="347"/>
      <c r="B117" s="397">
        <v>0</v>
      </c>
      <c r="C117" s="398">
        <v>0</v>
      </c>
      <c r="D117" s="398">
        <v>0</v>
      </c>
      <c r="E117" s="398">
        <v>0</v>
      </c>
      <c r="F117" s="398">
        <v>0</v>
      </c>
      <c r="G117" s="398">
        <v>0</v>
      </c>
      <c r="H117" s="398">
        <v>0</v>
      </c>
      <c r="I117" s="398">
        <v>0</v>
      </c>
      <c r="J117" s="398">
        <v>0</v>
      </c>
      <c r="K117" s="398">
        <v>0</v>
      </c>
      <c r="L117" s="414">
        <v>5.1250368009752977E-3</v>
      </c>
      <c r="M117" s="346"/>
    </row>
    <row r="118" spans="1:13" x14ac:dyDescent="0.25">
      <c r="A118" s="347"/>
      <c r="B118" s="158"/>
      <c r="C118" s="158"/>
      <c r="D118" s="158"/>
      <c r="E118" s="158"/>
      <c r="F118" s="158"/>
      <c r="G118" s="158"/>
      <c r="H118" s="158"/>
      <c r="I118" s="158"/>
      <c r="J118" s="158"/>
      <c r="K118" s="158"/>
      <c r="L118" s="158"/>
      <c r="M118" s="346"/>
    </row>
    <row r="119" spans="1:13" x14ac:dyDescent="0.25">
      <c r="A119" s="347"/>
      <c r="B119" s="158"/>
      <c r="C119" s="158"/>
      <c r="D119" s="158"/>
      <c r="E119" s="158"/>
      <c r="F119" s="158"/>
      <c r="G119" s="158"/>
      <c r="H119" s="158"/>
      <c r="I119" s="158"/>
      <c r="J119" s="158"/>
      <c r="K119" s="158"/>
      <c r="L119" s="158"/>
      <c r="M119" s="346"/>
    </row>
    <row r="120" spans="1:13" x14ac:dyDescent="0.25">
      <c r="A120" s="347"/>
      <c r="B120" s="395">
        <f t="array" ref="B120:L127">+MMULT(B31:L38,B107:L117)</f>
        <v>6.1423038839180846E-3</v>
      </c>
      <c r="C120" s="380">
        <v>-7.9420789256975446E-3</v>
      </c>
      <c r="D120" s="380">
        <v>0</v>
      </c>
      <c r="E120" s="380">
        <v>0</v>
      </c>
      <c r="F120" s="380">
        <v>0</v>
      </c>
      <c r="G120" s="380">
        <v>0</v>
      </c>
      <c r="H120" s="380">
        <v>0</v>
      </c>
      <c r="I120" s="380">
        <v>0</v>
      </c>
      <c r="J120" s="380">
        <v>0</v>
      </c>
      <c r="K120" s="380">
        <v>0</v>
      </c>
      <c r="L120" s="381">
        <v>0</v>
      </c>
      <c r="M120" s="346"/>
    </row>
    <row r="121" spans="1:13" ht="15.75" x14ac:dyDescent="0.3">
      <c r="A121" s="445" t="s">
        <v>235</v>
      </c>
      <c r="B121" s="396">
        <v>0</v>
      </c>
      <c r="C121" s="159">
        <v>7.9420789256975446E-3</v>
      </c>
      <c r="D121" s="159">
        <v>-8.0398069933883855E-3</v>
      </c>
      <c r="E121" s="159">
        <v>0</v>
      </c>
      <c r="F121" s="159">
        <v>0</v>
      </c>
      <c r="G121" s="159">
        <v>0</v>
      </c>
      <c r="H121" s="159">
        <v>0</v>
      </c>
      <c r="I121" s="159">
        <v>0</v>
      </c>
      <c r="J121" s="143">
        <v>-4.7534537560570663E-3</v>
      </c>
      <c r="K121" s="143">
        <v>0</v>
      </c>
      <c r="L121" s="392">
        <v>0</v>
      </c>
      <c r="M121" s="346"/>
    </row>
    <row r="122" spans="1:13" x14ac:dyDescent="0.25">
      <c r="A122" s="446"/>
      <c r="B122" s="396">
        <v>0</v>
      </c>
      <c r="C122" s="159">
        <v>0</v>
      </c>
      <c r="D122" s="159">
        <v>8.0398069933883855E-3</v>
      </c>
      <c r="E122" s="159">
        <v>-7.657892885563327E-4</v>
      </c>
      <c r="F122" s="159">
        <v>0</v>
      </c>
      <c r="G122" s="159">
        <v>0</v>
      </c>
      <c r="H122" s="159">
        <v>0</v>
      </c>
      <c r="I122" s="159">
        <v>0</v>
      </c>
      <c r="J122" s="143">
        <v>0</v>
      </c>
      <c r="K122" s="143">
        <v>0</v>
      </c>
      <c r="L122" s="392">
        <v>0</v>
      </c>
      <c r="M122" s="346"/>
    </row>
    <row r="123" spans="1:13" x14ac:dyDescent="0.25">
      <c r="A123" s="446"/>
      <c r="B123" s="396">
        <v>0</v>
      </c>
      <c r="C123" s="159">
        <v>0</v>
      </c>
      <c r="D123" s="159">
        <v>0</v>
      </c>
      <c r="E123" s="159">
        <v>7.657892885563327E-4</v>
      </c>
      <c r="F123" s="159">
        <v>-1.2301362055716796E-3</v>
      </c>
      <c r="G123" s="159">
        <v>0</v>
      </c>
      <c r="H123" s="159">
        <v>0</v>
      </c>
      <c r="I123" s="159">
        <v>0</v>
      </c>
      <c r="J123" s="143">
        <v>0</v>
      </c>
      <c r="K123" s="143">
        <v>0</v>
      </c>
      <c r="L123" s="392">
        <v>0</v>
      </c>
      <c r="M123" s="346"/>
    </row>
    <row r="124" spans="1:13" x14ac:dyDescent="0.25">
      <c r="A124" s="446"/>
      <c r="B124" s="396">
        <v>0</v>
      </c>
      <c r="C124" s="159">
        <v>0</v>
      </c>
      <c r="D124" s="159">
        <v>0</v>
      </c>
      <c r="E124" s="159">
        <v>0</v>
      </c>
      <c r="F124" s="159">
        <v>1.2301362055716796E-3</v>
      </c>
      <c r="G124" s="159">
        <v>-4.4851247333693798E-4</v>
      </c>
      <c r="H124" s="159">
        <v>0</v>
      </c>
      <c r="I124" s="159">
        <v>0</v>
      </c>
      <c r="J124" s="143">
        <v>4.7534537560570663E-3</v>
      </c>
      <c r="K124" s="143">
        <v>1.0316027898405236E-2</v>
      </c>
      <c r="L124" s="392">
        <v>0</v>
      </c>
      <c r="M124" s="346"/>
    </row>
    <row r="125" spans="1:13" x14ac:dyDescent="0.25">
      <c r="A125" s="446"/>
      <c r="B125" s="396">
        <v>0</v>
      </c>
      <c r="C125" s="159">
        <v>0</v>
      </c>
      <c r="D125" s="159">
        <v>0</v>
      </c>
      <c r="E125" s="159">
        <v>0</v>
      </c>
      <c r="F125" s="159">
        <v>0</v>
      </c>
      <c r="G125" s="159">
        <v>4.4851247333693798E-4</v>
      </c>
      <c r="H125" s="159">
        <v>-1.1165416605057297E-3</v>
      </c>
      <c r="I125" s="159">
        <v>0</v>
      </c>
      <c r="J125" s="143">
        <v>0</v>
      </c>
      <c r="K125" s="143">
        <v>0</v>
      </c>
      <c r="L125" s="392">
        <v>0</v>
      </c>
      <c r="M125" s="346"/>
    </row>
    <row r="126" spans="1:13" x14ac:dyDescent="0.25">
      <c r="A126" s="446"/>
      <c r="B126" s="396">
        <v>0</v>
      </c>
      <c r="C126" s="159">
        <v>0</v>
      </c>
      <c r="D126" s="159">
        <v>0</v>
      </c>
      <c r="E126" s="159">
        <v>0</v>
      </c>
      <c r="F126" s="159">
        <v>0</v>
      </c>
      <c r="G126" s="159">
        <v>0</v>
      </c>
      <c r="H126" s="159">
        <v>1.1165416605057297E-3</v>
      </c>
      <c r="I126" s="159">
        <v>-1.0834374328894674E-3</v>
      </c>
      <c r="J126" s="143">
        <v>0</v>
      </c>
      <c r="K126" s="143">
        <v>0</v>
      </c>
      <c r="L126" s="392">
        <v>0</v>
      </c>
      <c r="M126" s="346"/>
    </row>
    <row r="127" spans="1:13" x14ac:dyDescent="0.25">
      <c r="A127" s="446"/>
      <c r="B127" s="397">
        <v>0</v>
      </c>
      <c r="C127" s="398">
        <v>0</v>
      </c>
      <c r="D127" s="398">
        <v>0</v>
      </c>
      <c r="E127" s="398">
        <v>0</v>
      </c>
      <c r="F127" s="398">
        <v>0</v>
      </c>
      <c r="G127" s="398">
        <v>0</v>
      </c>
      <c r="H127" s="398">
        <v>0</v>
      </c>
      <c r="I127" s="398">
        <v>1.0834374328894674E-3</v>
      </c>
      <c r="J127" s="393">
        <v>0</v>
      </c>
      <c r="K127" s="393">
        <v>-1.0316027898405236E-2</v>
      </c>
      <c r="L127" s="394">
        <v>5.1250368009752977E-3</v>
      </c>
      <c r="M127" s="346"/>
    </row>
    <row r="128" spans="1:13" x14ac:dyDescent="0.25">
      <c r="A128" s="446"/>
      <c r="B128" s="158"/>
      <c r="C128" s="158"/>
      <c r="D128" s="158"/>
      <c r="E128" s="158"/>
      <c r="F128" s="158"/>
      <c r="G128" s="158"/>
      <c r="H128" s="158"/>
      <c r="I128" s="158"/>
      <c r="J128" s="158"/>
      <c r="K128" s="158"/>
      <c r="L128" s="158"/>
      <c r="M128" s="346"/>
    </row>
    <row r="129" spans="1:13" x14ac:dyDescent="0.25">
      <c r="A129" s="446"/>
      <c r="B129" s="158"/>
      <c r="C129" s="158"/>
      <c r="D129" s="158"/>
      <c r="E129" s="158"/>
      <c r="F129" s="158"/>
      <c r="G129" s="158"/>
      <c r="H129" s="158"/>
      <c r="I129" s="158"/>
      <c r="J129" s="158"/>
      <c r="K129" s="158"/>
      <c r="L129" s="158"/>
      <c r="M129" s="346"/>
    </row>
    <row r="130" spans="1:13" x14ac:dyDescent="0.25">
      <c r="A130" s="446"/>
      <c r="B130" s="329">
        <f t="array" ref="B130:I137">+MMULT(B120:L127,B18:I28)</f>
        <v>1.4084382809615629E-2</v>
      </c>
      <c r="C130" s="330">
        <v>-7.9420789256975446E-3</v>
      </c>
      <c r="D130" s="330">
        <v>0</v>
      </c>
      <c r="E130" s="330">
        <v>0</v>
      </c>
      <c r="F130" s="330">
        <v>0</v>
      </c>
      <c r="G130" s="330">
        <v>0</v>
      </c>
      <c r="H130" s="330">
        <v>0</v>
      </c>
      <c r="I130" s="331">
        <v>0</v>
      </c>
      <c r="J130" s="158"/>
      <c r="K130" s="158"/>
      <c r="L130" s="158"/>
      <c r="M130" s="346"/>
    </row>
    <row r="131" spans="1:13" ht="15.75" x14ac:dyDescent="0.3">
      <c r="A131" s="447" t="s">
        <v>236</v>
      </c>
      <c r="B131" s="332">
        <v>-7.9420789256975446E-3</v>
      </c>
      <c r="C131" s="158">
        <v>2.0735339675142996E-2</v>
      </c>
      <c r="D131" s="158">
        <v>-8.0398069933883855E-3</v>
      </c>
      <c r="E131" s="158">
        <v>0</v>
      </c>
      <c r="F131" s="158">
        <v>-4.7534537560570663E-3</v>
      </c>
      <c r="G131" s="158">
        <v>0</v>
      </c>
      <c r="H131" s="158">
        <v>0</v>
      </c>
      <c r="I131" s="333">
        <v>0</v>
      </c>
      <c r="J131" s="158"/>
      <c r="K131" s="158"/>
      <c r="L131" s="158"/>
      <c r="M131" s="346"/>
    </row>
    <row r="132" spans="1:13" x14ac:dyDescent="0.25">
      <c r="A132" s="446"/>
      <c r="B132" s="332">
        <v>0</v>
      </c>
      <c r="C132" s="158">
        <v>-8.0398069933883855E-3</v>
      </c>
      <c r="D132" s="158">
        <v>8.8055962819447182E-3</v>
      </c>
      <c r="E132" s="158">
        <v>-7.657892885563327E-4</v>
      </c>
      <c r="F132" s="158">
        <v>0</v>
      </c>
      <c r="G132" s="158">
        <v>0</v>
      </c>
      <c r="H132" s="158">
        <v>0</v>
      </c>
      <c r="I132" s="333">
        <v>0</v>
      </c>
      <c r="J132" s="158"/>
      <c r="K132" s="158"/>
      <c r="L132" s="158"/>
      <c r="M132" s="346"/>
    </row>
    <row r="133" spans="1:13" x14ac:dyDescent="0.25">
      <c r="A133" s="446"/>
      <c r="B133" s="332">
        <v>0</v>
      </c>
      <c r="C133" s="158">
        <v>0</v>
      </c>
      <c r="D133" s="158">
        <v>-7.657892885563327E-4</v>
      </c>
      <c r="E133" s="158">
        <v>1.9959254941280123E-3</v>
      </c>
      <c r="F133" s="158">
        <v>-1.2301362055716796E-3</v>
      </c>
      <c r="G133" s="158">
        <v>0</v>
      </c>
      <c r="H133" s="158">
        <v>0</v>
      </c>
      <c r="I133" s="333">
        <v>0</v>
      </c>
      <c r="J133" s="158"/>
      <c r="K133" s="158"/>
      <c r="L133" s="158"/>
      <c r="M133" s="346"/>
    </row>
    <row r="134" spans="1:13" x14ac:dyDescent="0.25">
      <c r="A134" s="446"/>
      <c r="B134" s="332">
        <v>0</v>
      </c>
      <c r="C134" s="158">
        <v>-4.7534537560570663E-3</v>
      </c>
      <c r="D134" s="158">
        <v>0</v>
      </c>
      <c r="E134" s="158">
        <v>-1.2301362055716796E-3</v>
      </c>
      <c r="F134" s="158">
        <v>1.6748130333370921E-2</v>
      </c>
      <c r="G134" s="158">
        <v>-4.4851247333693798E-4</v>
      </c>
      <c r="H134" s="158">
        <v>0</v>
      </c>
      <c r="I134" s="333">
        <v>-1.0316027898405236E-2</v>
      </c>
      <c r="J134" s="158"/>
      <c r="K134" s="158"/>
      <c r="L134" s="158"/>
      <c r="M134" s="346"/>
    </row>
    <row r="135" spans="1:13" x14ac:dyDescent="0.25">
      <c r="A135" s="446"/>
      <c r="B135" s="332">
        <v>0</v>
      </c>
      <c r="C135" s="158">
        <v>0</v>
      </c>
      <c r="D135" s="158">
        <v>0</v>
      </c>
      <c r="E135" s="158">
        <v>0</v>
      </c>
      <c r="F135" s="158">
        <v>-4.4851247333693798E-4</v>
      </c>
      <c r="G135" s="158">
        <v>1.5650541338426676E-3</v>
      </c>
      <c r="H135" s="158">
        <v>-1.1165416605057297E-3</v>
      </c>
      <c r="I135" s="333">
        <v>0</v>
      </c>
      <c r="J135" s="158"/>
      <c r="K135" s="158"/>
      <c r="L135" s="158"/>
      <c r="M135" s="346"/>
    </row>
    <row r="136" spans="1:13" x14ac:dyDescent="0.25">
      <c r="A136" s="446"/>
      <c r="B136" s="332">
        <v>0</v>
      </c>
      <c r="C136" s="158">
        <v>0</v>
      </c>
      <c r="D136" s="158">
        <v>0</v>
      </c>
      <c r="E136" s="158">
        <v>0</v>
      </c>
      <c r="F136" s="158">
        <v>0</v>
      </c>
      <c r="G136" s="158">
        <v>-1.1165416605057297E-3</v>
      </c>
      <c r="H136" s="158">
        <v>2.1999790933951973E-3</v>
      </c>
      <c r="I136" s="333">
        <v>-1.0834374328894674E-3</v>
      </c>
      <c r="J136" s="158"/>
      <c r="K136" s="158"/>
      <c r="L136" s="158"/>
      <c r="M136" s="346"/>
    </row>
    <row r="137" spans="1:13" x14ac:dyDescent="0.25">
      <c r="A137" s="446"/>
      <c r="B137" s="406">
        <v>0</v>
      </c>
      <c r="C137" s="407">
        <v>0</v>
      </c>
      <c r="D137" s="407">
        <v>0</v>
      </c>
      <c r="E137" s="407">
        <v>0</v>
      </c>
      <c r="F137" s="407">
        <v>-1.0316027898405236E-2</v>
      </c>
      <c r="G137" s="407">
        <v>0</v>
      </c>
      <c r="H137" s="407">
        <v>-1.0834374328894674E-3</v>
      </c>
      <c r="I137" s="408">
        <v>1.652450213227E-2</v>
      </c>
      <c r="J137" s="158"/>
      <c r="K137" s="158"/>
      <c r="L137" s="158"/>
      <c r="M137" s="346"/>
    </row>
    <row r="138" spans="1:13" x14ac:dyDescent="0.25">
      <c r="A138" s="446"/>
      <c r="B138" s="158"/>
      <c r="C138" s="158"/>
      <c r="D138" s="158"/>
      <c r="E138" s="158"/>
      <c r="F138" s="158"/>
      <c r="G138" s="158"/>
      <c r="H138" s="158"/>
      <c r="I138" s="158"/>
      <c r="J138" s="158"/>
      <c r="K138" s="158"/>
      <c r="L138" s="158"/>
      <c r="M138" s="346"/>
    </row>
    <row r="139" spans="1:13" x14ac:dyDescent="0.25">
      <c r="A139" s="446"/>
      <c r="B139" s="158"/>
      <c r="C139" s="158"/>
      <c r="D139" s="158"/>
      <c r="E139" s="158"/>
      <c r="F139" s="158"/>
      <c r="G139" s="158"/>
      <c r="H139" s="158"/>
      <c r="I139" s="158"/>
      <c r="J139" s="158"/>
      <c r="K139" s="158"/>
      <c r="L139" s="158"/>
      <c r="M139" s="346"/>
    </row>
    <row r="140" spans="1:13" x14ac:dyDescent="0.25">
      <c r="A140" s="446"/>
      <c r="B140" s="329">
        <f t="array" ref="B140:I147">-MINVERSE(B130:I137)</f>
        <v>-128.42013700354909</v>
      </c>
      <c r="C140" s="330">
        <v>-101.82703767958861</v>
      </c>
      <c r="D140" s="330">
        <v>-99.574564770750754</v>
      </c>
      <c r="E140" s="330">
        <v>-75.9264833526464</v>
      </c>
      <c r="F140" s="330">
        <v>-61.204985551940361</v>
      </c>
      <c r="G140" s="330">
        <v>-50.192713360448622</v>
      </c>
      <c r="H140" s="330">
        <v>-45.769106420938286</v>
      </c>
      <c r="I140" s="331">
        <v>-41.210337000822236</v>
      </c>
      <c r="J140" s="158"/>
      <c r="K140" s="158"/>
      <c r="L140" s="158"/>
      <c r="M140" s="346"/>
    </row>
    <row r="141" spans="1:13" ht="15.75" x14ac:dyDescent="0.3">
      <c r="A141" s="448" t="s">
        <v>237</v>
      </c>
      <c r="B141" s="332">
        <v>-101.82703767958861</v>
      </c>
      <c r="C141" s="158">
        <v>-180.57878704882287</v>
      </c>
      <c r="D141" s="158">
        <v>-176.58427994140646</v>
      </c>
      <c r="E141" s="158">
        <v>-134.64706998396619</v>
      </c>
      <c r="F141" s="158">
        <v>-108.54015106564937</v>
      </c>
      <c r="G141" s="158">
        <v>-89.011126159235204</v>
      </c>
      <c r="H141" s="158">
        <v>-81.166357287228095</v>
      </c>
      <c r="I141" s="333">
        <v>-73.081892973239334</v>
      </c>
      <c r="J141" s="158"/>
      <c r="K141" s="158"/>
      <c r="L141" s="158"/>
      <c r="M141" s="346"/>
    </row>
    <row r="142" spans="1:13" x14ac:dyDescent="0.25">
      <c r="A142" s="446"/>
      <c r="B142" s="332">
        <v>-99.574564770750783</v>
      </c>
      <c r="C142" s="158">
        <v>-176.58427994140649</v>
      </c>
      <c r="D142" s="158">
        <v>-290.5178075355617</v>
      </c>
      <c r="E142" s="158">
        <v>-180.83172374944311</v>
      </c>
      <c r="F142" s="158">
        <v>-112.54950614894042</v>
      </c>
      <c r="G142" s="158">
        <v>-92.299100311032163</v>
      </c>
      <c r="H142" s="158">
        <v>-84.164554212391167</v>
      </c>
      <c r="I142" s="333">
        <v>-75.781458582942292</v>
      </c>
      <c r="J142" s="158"/>
      <c r="K142" s="158"/>
      <c r="L142" s="158"/>
      <c r="M142" s="346"/>
    </row>
    <row r="143" spans="1:13" x14ac:dyDescent="0.25">
      <c r="A143" s="446"/>
      <c r="B143" s="332">
        <v>-75.9264833526464</v>
      </c>
      <c r="C143" s="158">
        <v>-134.64706998396619</v>
      </c>
      <c r="D143" s="158">
        <v>-180.83172374944309</v>
      </c>
      <c r="E143" s="158">
        <v>-665.71145225923635</v>
      </c>
      <c r="F143" s="158">
        <v>-154.64260084133178</v>
      </c>
      <c r="G143" s="158">
        <v>-126.81861889757712</v>
      </c>
      <c r="H143" s="158">
        <v>-115.64178295755204</v>
      </c>
      <c r="I143" s="333">
        <v>-104.12344089104818</v>
      </c>
      <c r="J143" s="158"/>
      <c r="K143" s="158"/>
      <c r="L143" s="158"/>
      <c r="M143" s="346"/>
    </row>
    <row r="144" spans="1:13" x14ac:dyDescent="0.25">
      <c r="A144" s="446"/>
      <c r="B144" s="332">
        <v>-61.204985551940354</v>
      </c>
      <c r="C144" s="158">
        <v>-108.54015106564935</v>
      </c>
      <c r="D144" s="158">
        <v>-112.54950614894042</v>
      </c>
      <c r="E144" s="158">
        <v>-154.64260084133181</v>
      </c>
      <c r="F144" s="158">
        <v>-180.84656174551515</v>
      </c>
      <c r="G144" s="158">
        <v>-148.30784704968443</v>
      </c>
      <c r="H144" s="158">
        <v>-135.2371127245346</v>
      </c>
      <c r="I144" s="333">
        <v>-121.76700456285648</v>
      </c>
      <c r="J144" s="158"/>
      <c r="K144" s="158"/>
      <c r="L144" s="158"/>
      <c r="M144" s="346"/>
    </row>
    <row r="145" spans="1:13" x14ac:dyDescent="0.25">
      <c r="A145" s="446"/>
      <c r="B145" s="332">
        <v>-50.192713360448636</v>
      </c>
      <c r="C145" s="158">
        <v>-89.011126159235189</v>
      </c>
      <c r="D145" s="158">
        <v>-92.299100311032149</v>
      </c>
      <c r="E145" s="158">
        <v>-126.81861889757711</v>
      </c>
      <c r="F145" s="158">
        <v>-148.30784704968445</v>
      </c>
      <c r="G145" s="158">
        <v>-1142.5790896542396</v>
      </c>
      <c r="H145" s="158">
        <v>-646.35314000119774</v>
      </c>
      <c r="I145" s="333">
        <v>-134.96509949940227</v>
      </c>
      <c r="J145" s="158"/>
      <c r="K145" s="158"/>
      <c r="L145" s="158"/>
      <c r="M145" s="346"/>
    </row>
    <row r="146" spans="1:13" x14ac:dyDescent="0.25">
      <c r="A146" s="446"/>
      <c r="B146" s="332">
        <v>-45.769106420938293</v>
      </c>
      <c r="C146" s="158">
        <v>-81.166357287228081</v>
      </c>
      <c r="D146" s="158">
        <v>-84.164554212391153</v>
      </c>
      <c r="E146" s="158">
        <v>-115.64178295755205</v>
      </c>
      <c r="F146" s="158">
        <v>-135.23711272453463</v>
      </c>
      <c r="G146" s="158">
        <v>-646.35314000119763</v>
      </c>
      <c r="H146" s="158">
        <v>-851.66738994344564</v>
      </c>
      <c r="I146" s="333">
        <v>-140.2667469100727</v>
      </c>
      <c r="J146" s="158"/>
      <c r="K146" s="158"/>
      <c r="L146" s="158"/>
      <c r="M146" s="346"/>
    </row>
    <row r="147" spans="1:13" x14ac:dyDescent="0.25">
      <c r="A147" s="446"/>
      <c r="B147" s="406">
        <v>-41.210337000822243</v>
      </c>
      <c r="C147" s="407">
        <v>-73.081892973239334</v>
      </c>
      <c r="D147" s="407">
        <v>-75.781458582942278</v>
      </c>
      <c r="E147" s="407">
        <v>-104.12344089104818</v>
      </c>
      <c r="F147" s="407">
        <v>-121.76700456285648</v>
      </c>
      <c r="G147" s="407">
        <v>-134.96509949940227</v>
      </c>
      <c r="H147" s="407">
        <v>-140.2667469100727</v>
      </c>
      <c r="I147" s="408">
        <v>-145.73038516331161</v>
      </c>
      <c r="J147" s="158"/>
      <c r="K147" s="158"/>
      <c r="L147" s="158"/>
      <c r="M147" s="346"/>
    </row>
    <row r="148" spans="1:13" x14ac:dyDescent="0.25">
      <c r="A148" s="446"/>
      <c r="B148" s="158"/>
      <c r="C148" s="158"/>
      <c r="D148" s="158"/>
      <c r="E148" s="158"/>
      <c r="F148" s="158"/>
      <c r="G148" s="158"/>
      <c r="H148" s="158"/>
      <c r="I148" s="158"/>
      <c r="J148" s="158"/>
      <c r="K148" s="158"/>
      <c r="L148" s="158"/>
      <c r="M148" s="346"/>
    </row>
    <row r="149" spans="1:13" ht="15.75" x14ac:dyDescent="0.3">
      <c r="A149" s="447"/>
      <c r="B149" s="158"/>
      <c r="C149" s="158"/>
      <c r="D149" s="158"/>
      <c r="E149" s="158"/>
      <c r="F149" s="158"/>
      <c r="G149" s="158"/>
      <c r="H149" s="158"/>
      <c r="I149" s="158"/>
      <c r="J149" s="158"/>
      <c r="K149" s="158"/>
      <c r="L149" s="158"/>
      <c r="M149" s="346"/>
    </row>
    <row r="150" spans="1:13" ht="15.75" x14ac:dyDescent="0.3">
      <c r="A150" s="447"/>
      <c r="B150" s="402">
        <f t="array" ref="B150:B160">+MMULT(B81:L91,H42:H52)</f>
        <v>0.1668395214191763</v>
      </c>
      <c r="C150" s="158"/>
      <c r="D150" s="158"/>
      <c r="E150" s="417">
        <f t="array" ref="E150:E160">+MMULT(B42:B52,K43)</f>
        <v>-339.29610096713299</v>
      </c>
      <c r="F150" s="158"/>
      <c r="G150" s="158"/>
      <c r="H150" s="158"/>
      <c r="I150" s="158"/>
      <c r="J150" s="158"/>
      <c r="K150" s="158"/>
      <c r="L150" s="158"/>
      <c r="M150" s="346"/>
    </row>
    <row r="151" spans="1:13" ht="15.75" x14ac:dyDescent="0.3">
      <c r="A151" s="447" t="s">
        <v>238</v>
      </c>
      <c r="B151" s="403">
        <v>0.12903158606095516</v>
      </c>
      <c r="C151" s="158"/>
      <c r="D151" s="449" t="s">
        <v>239</v>
      </c>
      <c r="E151" s="418">
        <v>0</v>
      </c>
      <c r="F151" s="158"/>
      <c r="G151" s="158"/>
      <c r="H151" s="158"/>
      <c r="I151" s="158"/>
      <c r="J151" s="158"/>
      <c r="K151" s="158"/>
      <c r="L151" s="158"/>
      <c r="M151" s="346"/>
    </row>
    <row r="152" spans="1:13" ht="15.75" x14ac:dyDescent="0.3">
      <c r="A152" s="447"/>
      <c r="B152" s="403">
        <v>0.12746313950655508</v>
      </c>
      <c r="C152" s="158"/>
      <c r="D152" s="158"/>
      <c r="E152" s="418">
        <v>0</v>
      </c>
      <c r="F152" s="158"/>
      <c r="G152" s="158"/>
      <c r="H152" s="158"/>
      <c r="I152" s="158"/>
      <c r="J152" s="158"/>
      <c r="K152" s="158"/>
      <c r="L152" s="158"/>
      <c r="M152" s="346"/>
    </row>
    <row r="153" spans="1:13" x14ac:dyDescent="0.25">
      <c r="A153" s="347"/>
      <c r="B153" s="403">
        <v>1.3381997577113625</v>
      </c>
      <c r="C153" s="158"/>
      <c r="D153" s="158"/>
      <c r="E153" s="418">
        <v>0</v>
      </c>
      <c r="F153" s="158"/>
      <c r="G153" s="158"/>
      <c r="H153" s="158"/>
      <c r="I153" s="158"/>
      <c r="J153" s="158"/>
      <c r="K153" s="158"/>
      <c r="L153" s="158"/>
      <c r="M153" s="346"/>
    </row>
    <row r="154" spans="1:13" x14ac:dyDescent="0.25">
      <c r="A154" s="347"/>
      <c r="B154" s="403">
        <v>0.83306144129608539</v>
      </c>
      <c r="C154" s="158"/>
      <c r="D154" s="158"/>
      <c r="E154" s="418">
        <v>0</v>
      </c>
      <c r="F154" s="158"/>
      <c r="G154" s="158"/>
      <c r="H154" s="158"/>
      <c r="I154" s="158"/>
      <c r="J154" s="158"/>
      <c r="K154" s="158"/>
      <c r="L154" s="158"/>
      <c r="M154" s="346"/>
    </row>
    <row r="155" spans="1:13" x14ac:dyDescent="0.25">
      <c r="A155" s="347"/>
      <c r="B155" s="403">
        <v>2.2848395559206485</v>
      </c>
      <c r="C155" s="158"/>
      <c r="D155" s="158"/>
      <c r="E155" s="418">
        <v>0</v>
      </c>
      <c r="F155" s="158"/>
      <c r="G155" s="158"/>
      <c r="H155" s="158"/>
      <c r="I155" s="158"/>
      <c r="J155" s="158"/>
      <c r="K155" s="158"/>
      <c r="L155" s="158"/>
      <c r="M155" s="346"/>
    </row>
    <row r="156" spans="1:13" x14ac:dyDescent="0.25">
      <c r="A156" s="347"/>
      <c r="B156" s="403">
        <v>0.91781531908077163</v>
      </c>
      <c r="C156" s="158"/>
      <c r="D156" s="158"/>
      <c r="E156" s="418">
        <v>0</v>
      </c>
      <c r="F156" s="158"/>
      <c r="G156" s="158"/>
      <c r="H156" s="158"/>
      <c r="I156" s="158"/>
      <c r="J156" s="158"/>
      <c r="K156" s="158"/>
      <c r="L156" s="158"/>
      <c r="M156" s="346"/>
    </row>
    <row r="157" spans="1:13" x14ac:dyDescent="0.25">
      <c r="A157" s="347"/>
      <c r="B157" s="403">
        <v>0.94585899406393237</v>
      </c>
      <c r="C157" s="158"/>
      <c r="D157" s="158"/>
      <c r="E157" s="418">
        <v>0</v>
      </c>
      <c r="F157" s="158"/>
      <c r="G157" s="158"/>
      <c r="H157" s="158"/>
      <c r="I157" s="158"/>
      <c r="J157" s="158"/>
      <c r="K157" s="158"/>
      <c r="L157" s="158"/>
      <c r="M157" s="346"/>
    </row>
    <row r="158" spans="1:13" x14ac:dyDescent="0.25">
      <c r="A158" s="347"/>
      <c r="B158" s="403">
        <v>0.21558620173767781</v>
      </c>
      <c r="C158" s="158"/>
      <c r="D158" s="158"/>
      <c r="E158" s="418">
        <v>0</v>
      </c>
      <c r="F158" s="158"/>
      <c r="G158" s="158"/>
      <c r="H158" s="158"/>
      <c r="I158" s="158"/>
      <c r="J158" s="158"/>
      <c r="K158" s="158"/>
      <c r="L158" s="158"/>
      <c r="M158" s="346"/>
    </row>
    <row r="159" spans="1:13" x14ac:dyDescent="0.25">
      <c r="A159" s="347"/>
      <c r="B159" s="403">
        <v>9.9338529373545273E-2</v>
      </c>
      <c r="C159" s="158"/>
      <c r="D159" s="158"/>
      <c r="E159" s="418">
        <v>0</v>
      </c>
      <c r="F159" s="158"/>
      <c r="G159" s="158"/>
      <c r="H159" s="158"/>
      <c r="I159" s="158"/>
      <c r="J159" s="158"/>
      <c r="K159" s="158"/>
      <c r="L159" s="158"/>
      <c r="M159" s="346"/>
    </row>
    <row r="160" spans="1:13" x14ac:dyDescent="0.25">
      <c r="A160" s="347"/>
      <c r="B160" s="93">
        <v>0.19995545011677279</v>
      </c>
      <c r="C160" s="158"/>
      <c r="D160" s="158"/>
      <c r="E160" s="76">
        <v>-339.29610096713299</v>
      </c>
      <c r="F160" s="158"/>
      <c r="G160" s="158"/>
      <c r="H160" s="158"/>
      <c r="I160" s="158"/>
      <c r="J160" s="158"/>
      <c r="K160" s="158"/>
      <c r="L160" s="158"/>
      <c r="M160" s="346"/>
    </row>
    <row r="161" spans="1:13" x14ac:dyDescent="0.25">
      <c r="A161" s="347"/>
      <c r="B161" s="158"/>
      <c r="C161" s="158"/>
      <c r="D161" s="158"/>
      <c r="E161" s="158"/>
      <c r="F161" s="158"/>
      <c r="G161" s="158"/>
      <c r="H161" s="158"/>
      <c r="I161" s="158"/>
      <c r="J161" s="158"/>
      <c r="K161" s="158"/>
      <c r="L161" s="158"/>
      <c r="M161" s="346"/>
    </row>
    <row r="162" spans="1:13" x14ac:dyDescent="0.25">
      <c r="A162" s="347"/>
      <c r="B162" s="158"/>
      <c r="C162" s="158"/>
      <c r="D162" s="158"/>
      <c r="E162" s="158"/>
      <c r="F162" s="158"/>
      <c r="G162" s="158"/>
      <c r="H162" s="158"/>
      <c r="I162" s="158"/>
      <c r="J162" s="158"/>
      <c r="K162" s="158"/>
      <c r="L162" s="158"/>
      <c r="M162" s="346"/>
    </row>
    <row r="163" spans="1:13" x14ac:dyDescent="0.25">
      <c r="A163" s="347"/>
      <c r="B163" s="419">
        <f t="array" ref="B163:B173">+B150:B160+E150:E160</f>
        <v>-339.12926144571384</v>
      </c>
      <c r="C163" s="158"/>
      <c r="D163" s="158"/>
      <c r="E163" s="158"/>
      <c r="F163" s="158"/>
      <c r="G163" s="158"/>
      <c r="H163" s="158"/>
      <c r="I163" s="158"/>
      <c r="J163" s="158"/>
      <c r="K163" s="158"/>
      <c r="L163" s="158"/>
      <c r="M163" s="346"/>
    </row>
    <row r="164" spans="1:13" ht="15.75" x14ac:dyDescent="0.3">
      <c r="A164" s="447" t="s">
        <v>240</v>
      </c>
      <c r="B164" s="420">
        <v>0.12903158606095516</v>
      </c>
      <c r="C164" s="158"/>
      <c r="D164" s="158"/>
      <c r="E164" s="158"/>
      <c r="F164" s="158"/>
      <c r="G164" s="158"/>
      <c r="H164" s="158"/>
      <c r="I164" s="158"/>
      <c r="J164" s="158"/>
      <c r="K164" s="158"/>
      <c r="L164" s="158"/>
      <c r="M164" s="346"/>
    </row>
    <row r="165" spans="1:13" x14ac:dyDescent="0.25">
      <c r="A165" s="347"/>
      <c r="B165" s="420">
        <v>0.12746313950655508</v>
      </c>
      <c r="C165" s="158"/>
      <c r="D165" s="158"/>
      <c r="E165" s="158"/>
      <c r="F165" s="158"/>
      <c r="G165" s="158"/>
      <c r="H165" s="158"/>
      <c r="I165" s="158"/>
      <c r="J165" s="158"/>
      <c r="K165" s="158"/>
      <c r="L165" s="158"/>
      <c r="M165" s="346"/>
    </row>
    <row r="166" spans="1:13" x14ac:dyDescent="0.25">
      <c r="A166" s="347"/>
      <c r="B166" s="420">
        <v>1.3381997577113625</v>
      </c>
      <c r="C166" s="158"/>
      <c r="D166" s="158"/>
      <c r="E166" s="158"/>
      <c r="F166" s="158"/>
      <c r="G166" s="158"/>
      <c r="H166" s="158"/>
      <c r="I166" s="158"/>
      <c r="J166" s="158"/>
      <c r="K166" s="158"/>
      <c r="L166" s="158"/>
      <c r="M166" s="346"/>
    </row>
    <row r="167" spans="1:13" x14ac:dyDescent="0.25">
      <c r="A167" s="347"/>
      <c r="B167" s="420">
        <v>0.83306144129608539</v>
      </c>
      <c r="C167" s="158"/>
      <c r="D167" s="158"/>
      <c r="E167" s="158"/>
      <c r="F167" s="158"/>
      <c r="G167" s="158"/>
      <c r="H167" s="158"/>
      <c r="I167" s="158"/>
      <c r="J167" s="158"/>
      <c r="K167" s="158"/>
      <c r="L167" s="158"/>
      <c r="M167" s="346"/>
    </row>
    <row r="168" spans="1:13" x14ac:dyDescent="0.25">
      <c r="A168" s="347"/>
      <c r="B168" s="420">
        <v>2.2848395559206485</v>
      </c>
      <c r="C168" s="158"/>
      <c r="D168" s="158"/>
      <c r="E168" s="158"/>
      <c r="F168" s="158"/>
      <c r="G168" s="158"/>
      <c r="H168" s="158"/>
      <c r="I168" s="158"/>
      <c r="J168" s="158"/>
      <c r="K168" s="158"/>
      <c r="L168" s="158"/>
      <c r="M168" s="346"/>
    </row>
    <row r="169" spans="1:13" x14ac:dyDescent="0.25">
      <c r="A169" s="347"/>
      <c r="B169" s="420">
        <v>0.91781531908077163</v>
      </c>
      <c r="C169" s="158"/>
      <c r="D169" s="158"/>
      <c r="E169" s="158"/>
      <c r="F169" s="158"/>
      <c r="G169" s="158"/>
      <c r="H169" s="158"/>
      <c r="I169" s="158"/>
      <c r="J169" s="158"/>
      <c r="K169" s="158"/>
      <c r="L169" s="158"/>
      <c r="M169" s="346"/>
    </row>
    <row r="170" spans="1:13" x14ac:dyDescent="0.25">
      <c r="A170" s="347"/>
      <c r="B170" s="420">
        <v>0.94585899406393237</v>
      </c>
      <c r="C170" s="158"/>
      <c r="D170" s="158"/>
      <c r="E170" s="158"/>
      <c r="F170" s="158"/>
      <c r="G170" s="158"/>
      <c r="H170" s="158"/>
      <c r="I170" s="158"/>
      <c r="J170" s="158"/>
      <c r="K170" s="158"/>
      <c r="L170" s="158"/>
      <c r="M170" s="346"/>
    </row>
    <row r="171" spans="1:13" x14ac:dyDescent="0.25">
      <c r="A171" s="347"/>
      <c r="B171" s="420">
        <v>0.21558620173767781</v>
      </c>
      <c r="C171" s="158"/>
      <c r="D171" s="158"/>
      <c r="E171" s="158"/>
      <c r="F171" s="158"/>
      <c r="G171" s="158"/>
      <c r="H171" s="158"/>
      <c r="I171" s="158"/>
      <c r="J171" s="158"/>
      <c r="K171" s="158"/>
      <c r="L171" s="158"/>
      <c r="M171" s="346"/>
    </row>
    <row r="172" spans="1:13" x14ac:dyDescent="0.25">
      <c r="A172" s="347"/>
      <c r="B172" s="420">
        <v>9.9338529373545273E-2</v>
      </c>
      <c r="C172" s="158"/>
      <c r="D172" s="158"/>
      <c r="E172" s="158"/>
      <c r="F172" s="158"/>
      <c r="G172" s="158"/>
      <c r="H172" s="158"/>
      <c r="I172" s="158"/>
      <c r="J172" s="158"/>
      <c r="K172" s="158"/>
      <c r="L172" s="158"/>
      <c r="M172" s="346"/>
    </row>
    <row r="173" spans="1:13" x14ac:dyDescent="0.25">
      <c r="A173" s="347"/>
      <c r="B173" s="93">
        <v>-339.09614551701623</v>
      </c>
      <c r="C173" s="158"/>
      <c r="D173" s="158"/>
      <c r="E173" s="158"/>
      <c r="F173" s="158"/>
      <c r="G173" s="158"/>
      <c r="H173" s="158"/>
      <c r="I173" s="158"/>
      <c r="J173" s="158"/>
      <c r="K173" s="158"/>
      <c r="L173" s="158"/>
      <c r="M173" s="346"/>
    </row>
    <row r="174" spans="1:13" x14ac:dyDescent="0.25">
      <c r="A174" s="347"/>
      <c r="B174" s="158"/>
      <c r="C174" s="158"/>
      <c r="D174" s="158"/>
      <c r="E174" s="158"/>
      <c r="F174" s="158"/>
      <c r="G174" s="158"/>
      <c r="H174" s="158"/>
      <c r="I174" s="158"/>
      <c r="J174" s="158"/>
      <c r="K174" s="158"/>
      <c r="L174" s="158"/>
      <c r="M174" s="346"/>
    </row>
    <row r="175" spans="1:13" x14ac:dyDescent="0.25">
      <c r="A175" s="347"/>
      <c r="B175" s="158"/>
      <c r="C175" s="158"/>
      <c r="D175" s="158"/>
      <c r="E175" s="158"/>
      <c r="F175" s="158"/>
      <c r="G175" s="158"/>
      <c r="H175" s="158"/>
      <c r="I175" s="158"/>
      <c r="J175" s="158"/>
      <c r="K175" s="158"/>
      <c r="L175" s="158"/>
      <c r="M175" s="346"/>
    </row>
    <row r="176" spans="1:13" x14ac:dyDescent="0.25">
      <c r="A176" s="347"/>
      <c r="B176" s="484">
        <f t="array" ref="B176:B183">+MMULT(B120:L127,B163:B173)</f>
        <v>-2.0840597587686833</v>
      </c>
      <c r="C176" s="158"/>
      <c r="D176" s="158"/>
      <c r="E176" s="489">
        <f t="array" ref="E176:E183">+MMULT(B31:L38,H42:H52)</f>
        <v>0</v>
      </c>
      <c r="F176" s="158"/>
      <c r="G176" s="158"/>
      <c r="H176" s="402">
        <f t="array" ref="H176:H183">E176:E183-E42:E49</f>
        <v>-2.9729038906686298E-3</v>
      </c>
      <c r="I176" s="158"/>
      <c r="J176" s="158"/>
      <c r="K176" s="158"/>
      <c r="L176" s="158"/>
      <c r="M176" s="346"/>
    </row>
    <row r="177" spans="1:13" ht="15.75" x14ac:dyDescent="0.3">
      <c r="A177" s="447" t="s">
        <v>241</v>
      </c>
      <c r="B177" s="485">
        <v>-1.024779040404041E-3</v>
      </c>
      <c r="C177" s="158"/>
      <c r="D177" s="449" t="s">
        <v>242</v>
      </c>
      <c r="E177" s="486">
        <v>-2.0495580808080819E-3</v>
      </c>
      <c r="F177" s="158"/>
      <c r="G177" s="449" t="s">
        <v>243</v>
      </c>
      <c r="H177" s="403">
        <v>-5.7770151406065819E-3</v>
      </c>
      <c r="I177" s="158"/>
      <c r="J177" s="158"/>
      <c r="K177" s="158"/>
      <c r="L177" s="158"/>
      <c r="M177" s="346"/>
    </row>
    <row r="178" spans="1:13" x14ac:dyDescent="0.25">
      <c r="A178" s="347"/>
      <c r="B178" s="485">
        <v>0</v>
      </c>
      <c r="C178" s="158"/>
      <c r="D178" s="158"/>
      <c r="E178" s="486">
        <v>0</v>
      </c>
      <c r="F178" s="158"/>
      <c r="G178" s="158"/>
      <c r="H178" s="403">
        <v>-1.90180457183241E-3</v>
      </c>
      <c r="I178" s="158"/>
      <c r="J178" s="158"/>
      <c r="K178" s="158"/>
      <c r="L178" s="158"/>
      <c r="M178" s="346"/>
    </row>
    <row r="179" spans="1:13" x14ac:dyDescent="0.25">
      <c r="A179" s="347"/>
      <c r="B179" s="485">
        <v>0</v>
      </c>
      <c r="C179" s="158"/>
      <c r="D179" s="158"/>
      <c r="E179" s="486">
        <v>0</v>
      </c>
      <c r="F179" s="158"/>
      <c r="G179" s="158"/>
      <c r="H179" s="403">
        <v>-1.94899806811293E-3</v>
      </c>
      <c r="I179" s="158"/>
      <c r="J179" s="158"/>
      <c r="K179" s="158"/>
      <c r="L179" s="158"/>
      <c r="M179" s="346"/>
    </row>
    <row r="180" spans="1:13" x14ac:dyDescent="0.25">
      <c r="A180" s="347"/>
      <c r="B180" s="485">
        <v>2.0495580808080819E-3</v>
      </c>
      <c r="C180" s="158"/>
      <c r="D180" s="158"/>
      <c r="E180" s="486">
        <v>4.0991161616161639E-3</v>
      </c>
      <c r="F180" s="158"/>
      <c r="G180" s="158"/>
      <c r="H180" s="403">
        <v>-4.1650644595060595E-4</v>
      </c>
      <c r="I180" s="158"/>
      <c r="J180" s="158"/>
      <c r="K180" s="158"/>
      <c r="L180" s="158"/>
      <c r="M180" s="346"/>
    </row>
    <row r="181" spans="1:13" x14ac:dyDescent="0.25">
      <c r="A181" s="347"/>
      <c r="B181" s="485">
        <v>0</v>
      </c>
      <c r="C181" s="158"/>
      <c r="D181" s="158"/>
      <c r="E181" s="486">
        <v>0</v>
      </c>
      <c r="F181" s="158"/>
      <c r="G181" s="158"/>
      <c r="H181" s="403">
        <v>-7.8528917513259896E-4</v>
      </c>
      <c r="I181" s="158"/>
      <c r="J181" s="158"/>
      <c r="K181" s="158"/>
      <c r="L181" s="158"/>
      <c r="M181" s="346"/>
    </row>
    <row r="182" spans="1:13" x14ac:dyDescent="0.25">
      <c r="A182" s="347"/>
      <c r="B182" s="485">
        <v>2.1684043449710089E-19</v>
      </c>
      <c r="C182" s="158"/>
      <c r="D182" s="158"/>
      <c r="E182" s="486">
        <v>0</v>
      </c>
      <c r="F182" s="158"/>
      <c r="G182" s="158"/>
      <c r="H182" s="403">
        <v>-7.6293614653708095E-4</v>
      </c>
      <c r="I182" s="158"/>
      <c r="J182" s="158"/>
      <c r="K182" s="158"/>
      <c r="L182" s="158"/>
      <c r="M182" s="346"/>
    </row>
    <row r="183" spans="1:13" x14ac:dyDescent="0.25">
      <c r="A183" s="347"/>
      <c r="B183" s="102">
        <v>-1.737880224843583</v>
      </c>
      <c r="C183" s="158"/>
      <c r="D183" s="158"/>
      <c r="E183" s="480">
        <v>2.0495580808080819E-3</v>
      </c>
      <c r="F183" s="158"/>
      <c r="G183" s="158"/>
      <c r="H183" s="93">
        <v>-1.6569707252111483E-3</v>
      </c>
      <c r="I183" s="158"/>
      <c r="J183" s="158"/>
      <c r="K183" s="158"/>
      <c r="L183" s="158"/>
      <c r="M183" s="346"/>
    </row>
    <row r="184" spans="1:13" x14ac:dyDescent="0.25">
      <c r="A184" s="347"/>
      <c r="B184" s="170"/>
      <c r="C184" s="158"/>
      <c r="D184" s="158"/>
      <c r="E184" s="158"/>
      <c r="F184" s="158"/>
      <c r="G184" s="158"/>
      <c r="H184" s="158"/>
      <c r="I184" s="158"/>
      <c r="J184" s="158"/>
      <c r="K184" s="158"/>
      <c r="L184" s="158"/>
      <c r="M184" s="346"/>
    </row>
    <row r="185" spans="1:13" ht="15.75" thickBot="1" x14ac:dyDescent="0.3">
      <c r="A185" s="347"/>
      <c r="B185" s="158"/>
      <c r="C185" s="158"/>
      <c r="D185" s="158"/>
      <c r="E185" s="158"/>
      <c r="F185" s="158"/>
      <c r="G185" s="158"/>
      <c r="H185" s="158"/>
      <c r="I185" s="158"/>
      <c r="J185" s="158"/>
      <c r="K185" s="158"/>
      <c r="L185" s="158"/>
      <c r="M185" s="346"/>
    </row>
    <row r="186" spans="1:13" ht="15.75" x14ac:dyDescent="0.3">
      <c r="A186" s="347"/>
      <c r="B186" s="421">
        <f t="array" ref="B186:B193">B176:B183-H176:H183</f>
        <v>-2.0810868548780146</v>
      </c>
      <c r="C186" s="158"/>
      <c r="D186" s="422" t="s">
        <v>205</v>
      </c>
      <c r="E186" s="481">
        <f t="array" ref="E186:E193">+MMULT(B140:I147,B186:B193)</f>
        <v>337.75727623038608</v>
      </c>
      <c r="F186" s="158"/>
      <c r="G186" s="158"/>
      <c r="H186" s="158"/>
      <c r="I186" s="158"/>
      <c r="J186" s="158"/>
      <c r="K186" s="158"/>
      <c r="L186" s="158"/>
      <c r="M186" s="346"/>
    </row>
    <row r="187" spans="1:13" ht="15.75" x14ac:dyDescent="0.3">
      <c r="A187" s="450" t="s">
        <v>244</v>
      </c>
      <c r="B187" s="487">
        <v>4.7522361002025407E-3</v>
      </c>
      <c r="C187" s="158"/>
      <c r="D187" s="424" t="s">
        <v>206</v>
      </c>
      <c r="E187" s="482">
        <v>336.94149168239363</v>
      </c>
      <c r="F187" s="158"/>
      <c r="G187" s="158"/>
      <c r="H187" s="158"/>
      <c r="I187" s="158"/>
      <c r="J187" s="158"/>
      <c r="K187" s="158"/>
      <c r="L187" s="158"/>
      <c r="M187" s="346"/>
    </row>
    <row r="188" spans="1:13" ht="15.75" x14ac:dyDescent="0.3">
      <c r="A188" s="347"/>
      <c r="B188" s="488">
        <v>1.90180457183241E-3</v>
      </c>
      <c r="C188" s="158"/>
      <c r="D188" s="424" t="s">
        <v>207</v>
      </c>
      <c r="E188" s="482">
        <v>336.63848147301201</v>
      </c>
      <c r="F188" s="158"/>
      <c r="G188" s="158"/>
      <c r="H188" s="158"/>
      <c r="I188" s="158"/>
      <c r="J188" s="158"/>
      <c r="K188" s="158"/>
      <c r="L188" s="158"/>
      <c r="M188" s="346"/>
    </row>
    <row r="189" spans="1:13" ht="15.75" x14ac:dyDescent="0.3">
      <c r="A189" s="347"/>
      <c r="B189" s="486">
        <v>1.94899806811293E-3</v>
      </c>
      <c r="C189" s="158"/>
      <c r="D189" s="424" t="s">
        <v>208</v>
      </c>
      <c r="E189" s="482">
        <v>335.94071899891281</v>
      </c>
      <c r="F189" s="158"/>
      <c r="G189" s="158"/>
      <c r="H189" s="158"/>
      <c r="I189" s="158"/>
      <c r="J189" s="158"/>
      <c r="K189" s="158"/>
      <c r="L189" s="158"/>
      <c r="M189" s="346"/>
    </row>
    <row r="190" spans="1:13" ht="15.75" x14ac:dyDescent="0.3">
      <c r="A190" s="347"/>
      <c r="B190" s="487">
        <v>2.4660645267586879E-3</v>
      </c>
      <c r="C190" s="158"/>
      <c r="D190" s="424" t="s">
        <v>209</v>
      </c>
      <c r="E190" s="482">
        <v>337.09072095242323</v>
      </c>
      <c r="F190" s="158"/>
      <c r="G190" s="158"/>
      <c r="H190" s="158"/>
      <c r="I190" s="158"/>
      <c r="J190" s="158"/>
      <c r="K190" s="158"/>
      <c r="L190" s="158"/>
      <c r="M190" s="346"/>
    </row>
    <row r="191" spans="1:13" ht="15.75" x14ac:dyDescent="0.3">
      <c r="A191" s="347"/>
      <c r="B191" s="485">
        <v>7.8528917513259896E-4</v>
      </c>
      <c r="C191" s="158"/>
      <c r="D191" s="424" t="s">
        <v>210</v>
      </c>
      <c r="E191" s="482">
        <v>336.18311636369634</v>
      </c>
      <c r="F191" s="158"/>
      <c r="G191" s="158"/>
      <c r="H191" s="158"/>
      <c r="I191" s="158"/>
      <c r="J191" s="158"/>
      <c r="K191" s="158"/>
      <c r="L191" s="158"/>
      <c r="M191" s="346"/>
    </row>
    <row r="192" spans="1:13" ht="15.75" x14ac:dyDescent="0.3">
      <c r="A192" s="347"/>
      <c r="B192" s="485">
        <v>7.6293614653708116E-4</v>
      </c>
      <c r="C192" s="158"/>
      <c r="D192" s="424" t="s">
        <v>211</v>
      </c>
      <c r="E192" s="482">
        <v>336.52185625098309</v>
      </c>
      <c r="F192" s="158"/>
      <c r="G192" s="158"/>
      <c r="H192" s="158"/>
      <c r="I192" s="158"/>
      <c r="J192" s="158"/>
      <c r="K192" s="158"/>
      <c r="L192" s="158"/>
      <c r="M192" s="346"/>
    </row>
    <row r="193" spans="1:13" ht="16.5" thickBot="1" x14ac:dyDescent="0.35">
      <c r="A193" s="347"/>
      <c r="B193" s="75">
        <v>-1.7362232541183718</v>
      </c>
      <c r="C193" s="158"/>
      <c r="D193" s="426" t="s">
        <v>212</v>
      </c>
      <c r="E193" s="483">
        <v>337.57512735656462</v>
      </c>
      <c r="F193" s="158"/>
      <c r="G193" s="158"/>
      <c r="H193" s="158"/>
      <c r="I193" s="158"/>
      <c r="J193" s="158"/>
      <c r="K193" s="158"/>
      <c r="L193" s="158"/>
      <c r="M193" s="346"/>
    </row>
    <row r="194" spans="1:13" x14ac:dyDescent="0.25">
      <c r="A194" s="347"/>
      <c r="B194" s="158"/>
      <c r="C194" s="158"/>
      <c r="D194" s="158"/>
      <c r="E194" s="158"/>
      <c r="F194" s="158"/>
      <c r="G194" s="158"/>
      <c r="H194" s="158"/>
      <c r="I194" s="158"/>
      <c r="J194" s="158"/>
      <c r="K194" s="158"/>
      <c r="L194" s="158"/>
      <c r="M194" s="346"/>
    </row>
    <row r="195" spans="1:13" ht="15.75" x14ac:dyDescent="0.3">
      <c r="A195" s="444" t="s">
        <v>246</v>
      </c>
      <c r="B195" s="158"/>
      <c r="C195" s="158"/>
      <c r="D195" s="158"/>
      <c r="E195" s="158"/>
      <c r="F195" s="158"/>
      <c r="G195" s="158"/>
      <c r="H195" s="158"/>
      <c r="I195" s="158"/>
      <c r="J195" s="158"/>
      <c r="K195" s="158"/>
      <c r="L195" s="158"/>
      <c r="M195" s="346"/>
    </row>
    <row r="196" spans="1:13" x14ac:dyDescent="0.25">
      <c r="A196" s="347"/>
      <c r="B196" s="411">
        <f t="array" ref="B196:L206">+MMULT(B107:L117,B81:L91)</f>
        <v>0.5</v>
      </c>
      <c r="C196" s="390">
        <v>0</v>
      </c>
      <c r="D196" s="390">
        <v>0</v>
      </c>
      <c r="E196" s="390">
        <v>0</v>
      </c>
      <c r="F196" s="390">
        <v>0</v>
      </c>
      <c r="G196" s="390">
        <v>0</v>
      </c>
      <c r="H196" s="390">
        <v>0</v>
      </c>
      <c r="I196" s="390">
        <v>0</v>
      </c>
      <c r="J196" s="390">
        <v>0</v>
      </c>
      <c r="K196" s="390">
        <v>0</v>
      </c>
      <c r="L196" s="391">
        <v>0</v>
      </c>
      <c r="M196" s="346"/>
    </row>
    <row r="197" spans="1:13" ht="15.75" x14ac:dyDescent="0.3">
      <c r="A197" s="447" t="s">
        <v>247</v>
      </c>
      <c r="B197" s="396">
        <v>0</v>
      </c>
      <c r="C197" s="161">
        <v>0.5</v>
      </c>
      <c r="D197" s="159">
        <v>0</v>
      </c>
      <c r="E197" s="159">
        <v>0</v>
      </c>
      <c r="F197" s="159">
        <v>0</v>
      </c>
      <c r="G197" s="159">
        <v>0</v>
      </c>
      <c r="H197" s="159">
        <v>0</v>
      </c>
      <c r="I197" s="159">
        <v>0</v>
      </c>
      <c r="J197" s="159">
        <v>0</v>
      </c>
      <c r="K197" s="159">
        <v>0</v>
      </c>
      <c r="L197" s="383">
        <v>0</v>
      </c>
      <c r="M197" s="346"/>
    </row>
    <row r="198" spans="1:13" x14ac:dyDescent="0.25">
      <c r="A198" s="347"/>
      <c r="B198" s="396">
        <v>0</v>
      </c>
      <c r="C198" s="159">
        <v>0</v>
      </c>
      <c r="D198" s="161">
        <v>0.49999999999999994</v>
      </c>
      <c r="E198" s="159">
        <v>0</v>
      </c>
      <c r="F198" s="159">
        <v>0</v>
      </c>
      <c r="G198" s="159">
        <v>0</v>
      </c>
      <c r="H198" s="159">
        <v>0</v>
      </c>
      <c r="I198" s="159">
        <v>0</v>
      </c>
      <c r="J198" s="159">
        <v>0</v>
      </c>
      <c r="K198" s="159">
        <v>0</v>
      </c>
      <c r="L198" s="383">
        <v>0</v>
      </c>
      <c r="M198" s="346"/>
    </row>
    <row r="199" spans="1:13" x14ac:dyDescent="0.25">
      <c r="A199" s="347"/>
      <c r="B199" s="396">
        <v>0</v>
      </c>
      <c r="C199" s="159">
        <v>0</v>
      </c>
      <c r="D199" s="159">
        <v>0</v>
      </c>
      <c r="E199" s="161">
        <v>0.5</v>
      </c>
      <c r="F199" s="159">
        <v>0</v>
      </c>
      <c r="G199" s="159">
        <v>0</v>
      </c>
      <c r="H199" s="159">
        <v>0</v>
      </c>
      <c r="I199" s="159">
        <v>0</v>
      </c>
      <c r="J199" s="159">
        <v>0</v>
      </c>
      <c r="K199" s="159">
        <v>0</v>
      </c>
      <c r="L199" s="383">
        <v>0</v>
      </c>
      <c r="M199" s="346"/>
    </row>
    <row r="200" spans="1:13" x14ac:dyDescent="0.25">
      <c r="A200" s="347"/>
      <c r="B200" s="396">
        <v>0</v>
      </c>
      <c r="C200" s="159">
        <v>0</v>
      </c>
      <c r="D200" s="159">
        <v>0</v>
      </c>
      <c r="E200" s="159">
        <v>0</v>
      </c>
      <c r="F200" s="161">
        <v>0.5</v>
      </c>
      <c r="G200" s="159">
        <v>0</v>
      </c>
      <c r="H200" s="159">
        <v>0</v>
      </c>
      <c r="I200" s="159">
        <v>0</v>
      </c>
      <c r="J200" s="159">
        <v>0</v>
      </c>
      <c r="K200" s="159">
        <v>0</v>
      </c>
      <c r="L200" s="383">
        <v>0</v>
      </c>
      <c r="M200" s="346"/>
    </row>
    <row r="201" spans="1:13" x14ac:dyDescent="0.25">
      <c r="A201" s="350"/>
      <c r="B201" s="396">
        <v>0</v>
      </c>
      <c r="C201" s="159">
        <v>0</v>
      </c>
      <c r="D201" s="159">
        <v>0</v>
      </c>
      <c r="E201" s="159">
        <v>0</v>
      </c>
      <c r="F201" s="159">
        <v>0</v>
      </c>
      <c r="G201" s="161">
        <v>0.5</v>
      </c>
      <c r="H201" s="159">
        <v>0</v>
      </c>
      <c r="I201" s="159">
        <v>0</v>
      </c>
      <c r="J201" s="159">
        <v>0</v>
      </c>
      <c r="K201" s="159">
        <v>0</v>
      </c>
      <c r="L201" s="383">
        <v>0</v>
      </c>
      <c r="M201" s="346"/>
    </row>
    <row r="202" spans="1:13" x14ac:dyDescent="0.25">
      <c r="A202" s="350"/>
      <c r="B202" s="396">
        <v>0</v>
      </c>
      <c r="C202" s="159">
        <v>0</v>
      </c>
      <c r="D202" s="159">
        <v>0</v>
      </c>
      <c r="E202" s="159">
        <v>0</v>
      </c>
      <c r="F202" s="159">
        <v>0</v>
      </c>
      <c r="G202" s="159">
        <v>0</v>
      </c>
      <c r="H202" s="161">
        <v>0.5</v>
      </c>
      <c r="I202" s="159">
        <v>0</v>
      </c>
      <c r="J202" s="159">
        <v>0</v>
      </c>
      <c r="K202" s="159">
        <v>0</v>
      </c>
      <c r="L202" s="383">
        <v>0</v>
      </c>
      <c r="M202" s="346"/>
    </row>
    <row r="203" spans="1:13" x14ac:dyDescent="0.25">
      <c r="A203" s="347"/>
      <c r="B203" s="396">
        <v>0</v>
      </c>
      <c r="C203" s="159">
        <v>0</v>
      </c>
      <c r="D203" s="159">
        <v>0</v>
      </c>
      <c r="E203" s="159">
        <v>0</v>
      </c>
      <c r="F203" s="159">
        <v>0</v>
      </c>
      <c r="G203" s="159">
        <v>0</v>
      </c>
      <c r="H203" s="159">
        <v>0</v>
      </c>
      <c r="I203" s="161">
        <v>0.49999999999999994</v>
      </c>
      <c r="J203" s="159">
        <v>0</v>
      </c>
      <c r="K203" s="159">
        <v>0</v>
      </c>
      <c r="L203" s="383">
        <v>0</v>
      </c>
      <c r="M203" s="346"/>
    </row>
    <row r="204" spans="1:13" x14ac:dyDescent="0.25">
      <c r="A204" s="347"/>
      <c r="B204" s="396">
        <v>0</v>
      </c>
      <c r="C204" s="159">
        <v>0</v>
      </c>
      <c r="D204" s="159">
        <v>0</v>
      </c>
      <c r="E204" s="159">
        <v>0</v>
      </c>
      <c r="F204" s="159">
        <v>0</v>
      </c>
      <c r="G204" s="159">
        <v>0</v>
      </c>
      <c r="H204" s="159">
        <v>0</v>
      </c>
      <c r="I204" s="159">
        <v>0</v>
      </c>
      <c r="J204" s="161">
        <v>0.5</v>
      </c>
      <c r="K204" s="159">
        <v>0</v>
      </c>
      <c r="L204" s="383">
        <v>0</v>
      </c>
      <c r="M204" s="346"/>
    </row>
    <row r="205" spans="1:13" x14ac:dyDescent="0.25">
      <c r="A205" s="347"/>
      <c r="B205" s="396">
        <v>0</v>
      </c>
      <c r="C205" s="159">
        <v>0</v>
      </c>
      <c r="D205" s="159">
        <v>0</v>
      </c>
      <c r="E205" s="159">
        <v>0</v>
      </c>
      <c r="F205" s="159">
        <v>0</v>
      </c>
      <c r="G205" s="159">
        <v>0</v>
      </c>
      <c r="H205" s="159">
        <v>0</v>
      </c>
      <c r="I205" s="159">
        <v>0</v>
      </c>
      <c r="J205" s="159">
        <v>0</v>
      </c>
      <c r="K205" s="161">
        <v>0.5</v>
      </c>
      <c r="L205" s="383">
        <v>0</v>
      </c>
      <c r="M205" s="346"/>
    </row>
    <row r="206" spans="1:13" x14ac:dyDescent="0.25">
      <c r="A206" s="347"/>
      <c r="B206" s="397">
        <v>0</v>
      </c>
      <c r="C206" s="398">
        <v>0</v>
      </c>
      <c r="D206" s="398">
        <v>0</v>
      </c>
      <c r="E206" s="398">
        <v>0</v>
      </c>
      <c r="F206" s="398">
        <v>0</v>
      </c>
      <c r="G206" s="398">
        <v>0</v>
      </c>
      <c r="H206" s="398">
        <v>0</v>
      </c>
      <c r="I206" s="398">
        <v>0</v>
      </c>
      <c r="J206" s="398">
        <v>0</v>
      </c>
      <c r="K206" s="398">
        <v>0</v>
      </c>
      <c r="L206" s="412">
        <v>0.5</v>
      </c>
      <c r="M206" s="346"/>
    </row>
    <row r="207" spans="1:13" x14ac:dyDescent="0.25">
      <c r="A207" s="347"/>
      <c r="B207" s="158"/>
      <c r="C207" s="158"/>
      <c r="D207" s="158"/>
      <c r="E207" s="158"/>
      <c r="F207" s="158"/>
      <c r="G207" s="158"/>
      <c r="H207" s="158"/>
      <c r="I207" s="158"/>
      <c r="J207" s="158"/>
      <c r="K207" s="158"/>
      <c r="L207" s="158"/>
      <c r="M207" s="346"/>
    </row>
    <row r="208" spans="1:13" x14ac:dyDescent="0.25">
      <c r="A208" s="347"/>
      <c r="B208" s="158"/>
      <c r="C208" s="158"/>
      <c r="D208" s="158"/>
      <c r="E208" s="158"/>
      <c r="F208" s="158"/>
      <c r="G208" s="158"/>
      <c r="H208" s="158"/>
      <c r="I208" s="158"/>
      <c r="J208" s="158"/>
      <c r="K208" s="158"/>
      <c r="L208" s="158"/>
      <c r="M208" s="346"/>
    </row>
    <row r="209" spans="1:13" x14ac:dyDescent="0.25">
      <c r="A209" s="347"/>
      <c r="B209" s="411">
        <f t="array" ref="B209:L219">B68:L78-B196:L206</f>
        <v>0.5</v>
      </c>
      <c r="C209" s="390">
        <v>0</v>
      </c>
      <c r="D209" s="390">
        <v>0</v>
      </c>
      <c r="E209" s="390">
        <v>0</v>
      </c>
      <c r="F209" s="390">
        <v>0</v>
      </c>
      <c r="G209" s="390">
        <v>0</v>
      </c>
      <c r="H209" s="390">
        <v>0</v>
      </c>
      <c r="I209" s="390">
        <v>0</v>
      </c>
      <c r="J209" s="390">
        <v>0</v>
      </c>
      <c r="K209" s="390">
        <v>0</v>
      </c>
      <c r="L209" s="391">
        <v>0</v>
      </c>
      <c r="M209" s="346"/>
    </row>
    <row r="210" spans="1:13" ht="15.75" x14ac:dyDescent="0.3">
      <c r="A210" s="447" t="s">
        <v>248</v>
      </c>
      <c r="B210" s="396">
        <v>0</v>
      </c>
      <c r="C210" s="161">
        <v>0.5</v>
      </c>
      <c r="D210" s="159">
        <v>0</v>
      </c>
      <c r="E210" s="159">
        <v>0</v>
      </c>
      <c r="F210" s="159">
        <v>0</v>
      </c>
      <c r="G210" s="159">
        <v>0</v>
      </c>
      <c r="H210" s="159">
        <v>0</v>
      </c>
      <c r="I210" s="159">
        <v>0</v>
      </c>
      <c r="J210" s="159">
        <v>0</v>
      </c>
      <c r="K210" s="159">
        <v>0</v>
      </c>
      <c r="L210" s="383">
        <v>0</v>
      </c>
      <c r="M210" s="346"/>
    </row>
    <row r="211" spans="1:13" x14ac:dyDescent="0.25">
      <c r="A211" s="347"/>
      <c r="B211" s="396">
        <v>0</v>
      </c>
      <c r="C211" s="159">
        <v>0</v>
      </c>
      <c r="D211" s="161">
        <v>0.5</v>
      </c>
      <c r="E211" s="159">
        <v>0</v>
      </c>
      <c r="F211" s="159">
        <v>0</v>
      </c>
      <c r="G211" s="159">
        <v>0</v>
      </c>
      <c r="H211" s="159">
        <v>0</v>
      </c>
      <c r="I211" s="159">
        <v>0</v>
      </c>
      <c r="J211" s="159">
        <v>0</v>
      </c>
      <c r="K211" s="159">
        <v>0</v>
      </c>
      <c r="L211" s="383">
        <v>0</v>
      </c>
      <c r="M211" s="346"/>
    </row>
    <row r="212" spans="1:13" x14ac:dyDescent="0.25">
      <c r="A212" s="347"/>
      <c r="B212" s="396">
        <v>0</v>
      </c>
      <c r="C212" s="159">
        <v>0</v>
      </c>
      <c r="D212" s="159">
        <v>0</v>
      </c>
      <c r="E212" s="161">
        <v>0.5</v>
      </c>
      <c r="F212" s="159">
        <v>0</v>
      </c>
      <c r="G212" s="159">
        <v>0</v>
      </c>
      <c r="H212" s="159">
        <v>0</v>
      </c>
      <c r="I212" s="159">
        <v>0</v>
      </c>
      <c r="J212" s="159">
        <v>0</v>
      </c>
      <c r="K212" s="159">
        <v>0</v>
      </c>
      <c r="L212" s="383">
        <v>0</v>
      </c>
      <c r="M212" s="346"/>
    </row>
    <row r="213" spans="1:13" x14ac:dyDescent="0.25">
      <c r="A213" s="347"/>
      <c r="B213" s="396">
        <v>0</v>
      </c>
      <c r="C213" s="159">
        <v>0</v>
      </c>
      <c r="D213" s="159">
        <v>0</v>
      </c>
      <c r="E213" s="159">
        <v>0</v>
      </c>
      <c r="F213" s="161">
        <v>0.5</v>
      </c>
      <c r="G213" s="159">
        <v>0</v>
      </c>
      <c r="H213" s="159">
        <v>0</v>
      </c>
      <c r="I213" s="159">
        <v>0</v>
      </c>
      <c r="J213" s="159">
        <v>0</v>
      </c>
      <c r="K213" s="159">
        <v>0</v>
      </c>
      <c r="L213" s="383">
        <v>0</v>
      </c>
      <c r="M213" s="346"/>
    </row>
    <row r="214" spans="1:13" x14ac:dyDescent="0.25">
      <c r="A214" s="347"/>
      <c r="B214" s="396">
        <v>0</v>
      </c>
      <c r="C214" s="159">
        <v>0</v>
      </c>
      <c r="D214" s="159">
        <v>0</v>
      </c>
      <c r="E214" s="159">
        <v>0</v>
      </c>
      <c r="F214" s="159">
        <v>0</v>
      </c>
      <c r="G214" s="161">
        <v>0.5</v>
      </c>
      <c r="H214" s="159">
        <v>0</v>
      </c>
      <c r="I214" s="159">
        <v>0</v>
      </c>
      <c r="J214" s="159">
        <v>0</v>
      </c>
      <c r="K214" s="159">
        <v>0</v>
      </c>
      <c r="L214" s="383">
        <v>0</v>
      </c>
      <c r="M214" s="346"/>
    </row>
    <row r="215" spans="1:13" x14ac:dyDescent="0.25">
      <c r="A215" s="347"/>
      <c r="B215" s="396">
        <v>0</v>
      </c>
      <c r="C215" s="159">
        <v>0</v>
      </c>
      <c r="D215" s="159">
        <v>0</v>
      </c>
      <c r="E215" s="159">
        <v>0</v>
      </c>
      <c r="F215" s="159">
        <v>0</v>
      </c>
      <c r="G215" s="159">
        <v>0</v>
      </c>
      <c r="H215" s="161">
        <v>0.5</v>
      </c>
      <c r="I215" s="159">
        <v>0</v>
      </c>
      <c r="J215" s="159">
        <v>0</v>
      </c>
      <c r="K215" s="159">
        <v>0</v>
      </c>
      <c r="L215" s="383">
        <v>0</v>
      </c>
      <c r="M215" s="346"/>
    </row>
    <row r="216" spans="1:13" x14ac:dyDescent="0.25">
      <c r="A216" s="347"/>
      <c r="B216" s="396">
        <v>0</v>
      </c>
      <c r="C216" s="159">
        <v>0</v>
      </c>
      <c r="D216" s="159">
        <v>0</v>
      </c>
      <c r="E216" s="159">
        <v>0</v>
      </c>
      <c r="F216" s="159">
        <v>0</v>
      </c>
      <c r="G216" s="159">
        <v>0</v>
      </c>
      <c r="H216" s="159">
        <v>0</v>
      </c>
      <c r="I216" s="161">
        <v>0.5</v>
      </c>
      <c r="J216" s="159">
        <v>0</v>
      </c>
      <c r="K216" s="159">
        <v>0</v>
      </c>
      <c r="L216" s="383">
        <v>0</v>
      </c>
      <c r="M216" s="346"/>
    </row>
    <row r="217" spans="1:13" x14ac:dyDescent="0.25">
      <c r="A217" s="347"/>
      <c r="B217" s="396">
        <v>0</v>
      </c>
      <c r="C217" s="159">
        <v>0</v>
      </c>
      <c r="D217" s="159">
        <v>0</v>
      </c>
      <c r="E217" s="159">
        <v>0</v>
      </c>
      <c r="F217" s="159">
        <v>0</v>
      </c>
      <c r="G217" s="159">
        <v>0</v>
      </c>
      <c r="H217" s="159">
        <v>0</v>
      </c>
      <c r="I217" s="159">
        <v>0</v>
      </c>
      <c r="J217" s="161">
        <v>0.5</v>
      </c>
      <c r="K217" s="159">
        <v>0</v>
      </c>
      <c r="L217" s="383">
        <v>0</v>
      </c>
      <c r="M217" s="346"/>
    </row>
    <row r="218" spans="1:13" x14ac:dyDescent="0.25">
      <c r="A218" s="347"/>
      <c r="B218" s="396">
        <v>0</v>
      </c>
      <c r="C218" s="159">
        <v>0</v>
      </c>
      <c r="D218" s="159">
        <v>0</v>
      </c>
      <c r="E218" s="159">
        <v>0</v>
      </c>
      <c r="F218" s="159">
        <v>0</v>
      </c>
      <c r="G218" s="159">
        <v>0</v>
      </c>
      <c r="H218" s="159">
        <v>0</v>
      </c>
      <c r="I218" s="159">
        <v>0</v>
      </c>
      <c r="J218" s="159">
        <v>0</v>
      </c>
      <c r="K218" s="161">
        <v>0.5</v>
      </c>
      <c r="L218" s="383">
        <v>0</v>
      </c>
      <c r="M218" s="346"/>
    </row>
    <row r="219" spans="1:13" x14ac:dyDescent="0.25">
      <c r="A219" s="347"/>
      <c r="B219" s="397">
        <v>0</v>
      </c>
      <c r="C219" s="398">
        <v>0</v>
      </c>
      <c r="D219" s="398">
        <v>0</v>
      </c>
      <c r="E219" s="398">
        <v>0</v>
      </c>
      <c r="F219" s="398">
        <v>0</v>
      </c>
      <c r="G219" s="398">
        <v>0</v>
      </c>
      <c r="H219" s="398">
        <v>0</v>
      </c>
      <c r="I219" s="398">
        <v>0</v>
      </c>
      <c r="J219" s="398">
        <v>0</v>
      </c>
      <c r="K219" s="398">
        <v>0</v>
      </c>
      <c r="L219" s="412">
        <v>0.5</v>
      </c>
      <c r="M219" s="346"/>
    </row>
    <row r="220" spans="1:13" x14ac:dyDescent="0.25">
      <c r="A220" s="347"/>
      <c r="B220" s="158"/>
      <c r="C220" s="158"/>
      <c r="D220" s="158"/>
      <c r="E220" s="158"/>
      <c r="F220" s="158"/>
      <c r="G220" s="158"/>
      <c r="H220" s="158"/>
      <c r="I220" s="158"/>
      <c r="J220" s="158"/>
      <c r="K220" s="158"/>
      <c r="L220" s="158"/>
      <c r="M220" s="346"/>
    </row>
    <row r="221" spans="1:13" x14ac:dyDescent="0.25">
      <c r="A221" s="347"/>
      <c r="B221" s="158"/>
      <c r="C221" s="158"/>
      <c r="D221" s="158"/>
      <c r="E221" s="158"/>
      <c r="F221" s="158"/>
      <c r="G221" s="158"/>
      <c r="H221" s="158"/>
      <c r="I221" s="158"/>
      <c r="J221" s="158"/>
      <c r="K221" s="158"/>
      <c r="L221" s="158"/>
      <c r="M221" s="346"/>
    </row>
    <row r="222" spans="1:13" x14ac:dyDescent="0.25">
      <c r="A222" s="347"/>
      <c r="B222" s="404">
        <f t="array" ref="B222:B232">+MMULT(B209:L219,H42:H52)</f>
        <v>1.024779040404041E-3</v>
      </c>
      <c r="C222" s="158"/>
      <c r="D222" s="158"/>
      <c r="E222" s="404">
        <f t="array" ref="E222:E232">+MMULT(B42:B52,K43)</f>
        <v>-339.29610096713299</v>
      </c>
      <c r="F222" s="158"/>
      <c r="G222" s="158"/>
      <c r="H222" s="419">
        <f t="array" ref="H222:H232">+MMULT(B18:I28,E186:E193)</f>
        <v>337.75727623038608</v>
      </c>
      <c r="I222" s="158"/>
      <c r="J222" s="158"/>
      <c r="K222" s="158"/>
      <c r="L222" s="158"/>
      <c r="M222" s="346"/>
    </row>
    <row r="223" spans="1:13" ht="15.75" x14ac:dyDescent="0.3">
      <c r="A223" s="447" t="s">
        <v>249</v>
      </c>
      <c r="B223" s="405">
        <v>1.024779040404041E-3</v>
      </c>
      <c r="C223" s="158"/>
      <c r="D223" s="449" t="s">
        <v>239</v>
      </c>
      <c r="E223" s="405">
        <v>0</v>
      </c>
      <c r="F223" s="158"/>
      <c r="G223" s="449" t="s">
        <v>250</v>
      </c>
      <c r="H223" s="420">
        <v>-0.81578454799245037</v>
      </c>
      <c r="I223" s="158"/>
      <c r="J223" s="158"/>
      <c r="K223" s="158"/>
      <c r="L223" s="158"/>
      <c r="M223" s="346"/>
    </row>
    <row r="224" spans="1:13" x14ac:dyDescent="0.25">
      <c r="A224" s="347"/>
      <c r="B224" s="405">
        <v>1.024779040404041E-3</v>
      </c>
      <c r="C224" s="158"/>
      <c r="D224" s="158"/>
      <c r="E224" s="405">
        <v>0</v>
      </c>
      <c r="F224" s="158"/>
      <c r="G224" s="158"/>
      <c r="H224" s="420">
        <v>-0.30301020938162537</v>
      </c>
      <c r="I224" s="158"/>
      <c r="J224" s="158"/>
      <c r="K224" s="158"/>
      <c r="L224" s="158"/>
      <c r="M224" s="346"/>
    </row>
    <row r="225" spans="1:13" x14ac:dyDescent="0.25">
      <c r="A225" s="347"/>
      <c r="B225" s="405">
        <v>1.024779040404041E-3</v>
      </c>
      <c r="C225" s="158"/>
      <c r="D225" s="158"/>
      <c r="E225" s="405">
        <v>0</v>
      </c>
      <c r="F225" s="158"/>
      <c r="G225" s="158"/>
      <c r="H225" s="420">
        <v>-0.69776247409919279</v>
      </c>
      <c r="I225" s="158"/>
      <c r="J225" s="158"/>
      <c r="K225" s="158"/>
      <c r="L225" s="158"/>
      <c r="M225" s="346"/>
    </row>
    <row r="226" spans="1:13" x14ac:dyDescent="0.25">
      <c r="A226" s="347"/>
      <c r="B226" s="405">
        <v>1.024779040404041E-3</v>
      </c>
      <c r="C226" s="158"/>
      <c r="D226" s="158"/>
      <c r="E226" s="405">
        <v>0</v>
      </c>
      <c r="F226" s="158"/>
      <c r="G226" s="158"/>
      <c r="H226" s="420">
        <v>1.1500019535104116</v>
      </c>
      <c r="I226" s="158"/>
      <c r="J226" s="158"/>
      <c r="K226" s="158"/>
      <c r="L226" s="158"/>
      <c r="M226" s="346"/>
    </row>
    <row r="227" spans="1:13" x14ac:dyDescent="0.25">
      <c r="A227" s="347"/>
      <c r="B227" s="405">
        <v>1.024779040404041E-3</v>
      </c>
      <c r="C227" s="158"/>
      <c r="D227" s="158"/>
      <c r="E227" s="405">
        <v>0</v>
      </c>
      <c r="F227" s="158"/>
      <c r="G227" s="158"/>
      <c r="H227" s="420">
        <v>-0.90760458872688332</v>
      </c>
      <c r="I227" s="158"/>
      <c r="J227" s="158"/>
      <c r="K227" s="158"/>
      <c r="L227" s="158"/>
      <c r="M227" s="346"/>
    </row>
    <row r="228" spans="1:13" x14ac:dyDescent="0.25">
      <c r="A228" s="347"/>
      <c r="B228" s="405">
        <v>1.024779040404041E-3</v>
      </c>
      <c r="C228" s="158"/>
      <c r="D228" s="158"/>
      <c r="E228" s="405">
        <v>0</v>
      </c>
      <c r="F228" s="158"/>
      <c r="G228" s="158"/>
      <c r="H228" s="420">
        <v>0.33873988728674931</v>
      </c>
      <c r="I228" s="158"/>
      <c r="J228" s="158"/>
      <c r="K228" s="158"/>
      <c r="L228" s="158"/>
      <c r="M228" s="346"/>
    </row>
    <row r="229" spans="1:13" x14ac:dyDescent="0.25">
      <c r="A229" s="347"/>
      <c r="B229" s="405">
        <v>1.024779040404041E-3</v>
      </c>
      <c r="C229" s="158"/>
      <c r="D229" s="158"/>
      <c r="E229" s="405">
        <v>0</v>
      </c>
      <c r="F229" s="158"/>
      <c r="G229" s="158"/>
      <c r="H229" s="420">
        <v>1.0532711055815298</v>
      </c>
      <c r="I229" s="158"/>
      <c r="J229" s="158"/>
      <c r="K229" s="158"/>
      <c r="L229" s="158"/>
      <c r="M229" s="346"/>
    </row>
    <row r="230" spans="1:13" x14ac:dyDescent="0.25">
      <c r="A230" s="347"/>
      <c r="B230" s="405">
        <v>1.024779040404041E-3</v>
      </c>
      <c r="C230" s="158"/>
      <c r="D230" s="158"/>
      <c r="E230" s="405">
        <v>0</v>
      </c>
      <c r="F230" s="158"/>
      <c r="G230" s="158"/>
      <c r="H230" s="420">
        <v>0.14922927002959341</v>
      </c>
      <c r="I230" s="158"/>
      <c r="J230" s="158"/>
      <c r="K230" s="158"/>
      <c r="L230" s="158"/>
      <c r="M230" s="346"/>
    </row>
    <row r="231" spans="1:13" x14ac:dyDescent="0.25">
      <c r="A231" s="347"/>
      <c r="B231" s="405">
        <v>1.024779040404041E-3</v>
      </c>
      <c r="C231" s="158"/>
      <c r="D231" s="158"/>
      <c r="E231" s="405">
        <v>0</v>
      </c>
      <c r="F231" s="158"/>
      <c r="G231" s="158"/>
      <c r="H231" s="420">
        <v>-0.4844064041413958</v>
      </c>
      <c r="I231" s="158"/>
      <c r="J231" s="158"/>
      <c r="K231" s="158"/>
      <c r="L231" s="158"/>
      <c r="M231" s="346"/>
    </row>
    <row r="232" spans="1:13" x14ac:dyDescent="0.25">
      <c r="A232" s="347"/>
      <c r="B232" s="24">
        <v>1.024779040404041E-3</v>
      </c>
      <c r="C232" s="158"/>
      <c r="D232" s="158"/>
      <c r="E232" s="24">
        <v>-339.29610096713299</v>
      </c>
      <c r="F232" s="158"/>
      <c r="G232" s="158"/>
      <c r="H232" s="75">
        <v>337.57512735656462</v>
      </c>
      <c r="I232" s="158"/>
      <c r="J232" s="158"/>
      <c r="K232" s="158"/>
      <c r="L232" s="158"/>
      <c r="M232" s="346"/>
    </row>
    <row r="233" spans="1:13" x14ac:dyDescent="0.25">
      <c r="A233" s="347"/>
      <c r="B233" s="158"/>
      <c r="C233" s="158"/>
      <c r="D233" s="158"/>
      <c r="E233" s="158"/>
      <c r="F233" s="158"/>
      <c r="G233" s="158"/>
      <c r="H233" s="158"/>
      <c r="I233" s="158"/>
      <c r="J233" s="158"/>
      <c r="K233" s="158"/>
      <c r="L233" s="158"/>
      <c r="M233" s="346"/>
    </row>
    <row r="234" spans="1:13" x14ac:dyDescent="0.25">
      <c r="A234" s="347"/>
      <c r="B234" s="158"/>
      <c r="C234" s="158"/>
      <c r="D234" s="158"/>
      <c r="E234" s="158"/>
      <c r="F234" s="158"/>
      <c r="G234" s="158"/>
      <c r="H234" s="158"/>
      <c r="I234" s="158"/>
      <c r="J234" s="158"/>
      <c r="K234" s="158"/>
      <c r="L234" s="158"/>
      <c r="M234" s="346"/>
    </row>
    <row r="235" spans="1:13" x14ac:dyDescent="0.25">
      <c r="A235" s="347"/>
      <c r="B235" s="419">
        <f t="array" ref="B235:B245">H222:H232+E222:E232</f>
        <v>-1.5388247367469035</v>
      </c>
      <c r="C235" s="158"/>
      <c r="D235" s="158"/>
      <c r="E235" s="158"/>
      <c r="F235" s="158"/>
      <c r="G235" s="158"/>
      <c r="H235" s="158"/>
      <c r="I235" s="158"/>
      <c r="J235" s="158"/>
      <c r="K235" s="158"/>
      <c r="L235" s="158"/>
      <c r="M235" s="346"/>
    </row>
    <row r="236" spans="1:13" ht="15.75" x14ac:dyDescent="0.3">
      <c r="A236" s="447" t="s">
        <v>251</v>
      </c>
      <c r="B236" s="420">
        <v>-0.81578454799245037</v>
      </c>
      <c r="C236" s="158"/>
      <c r="D236" s="158"/>
      <c r="E236" s="158"/>
      <c r="F236" s="158"/>
      <c r="G236" s="158"/>
      <c r="H236" s="158"/>
      <c r="I236" s="158"/>
      <c r="J236" s="158"/>
      <c r="K236" s="158"/>
      <c r="L236" s="158"/>
      <c r="M236" s="346"/>
    </row>
    <row r="237" spans="1:13" x14ac:dyDescent="0.25">
      <c r="A237" s="347"/>
      <c r="B237" s="420">
        <v>-0.30301020938162537</v>
      </c>
      <c r="C237" s="158"/>
      <c r="D237" s="158"/>
      <c r="E237" s="158"/>
      <c r="F237" s="158"/>
      <c r="G237" s="158"/>
      <c r="H237" s="158"/>
      <c r="I237" s="158"/>
      <c r="J237" s="158"/>
      <c r="K237" s="158"/>
      <c r="L237" s="158"/>
      <c r="M237" s="346"/>
    </row>
    <row r="238" spans="1:13" x14ac:dyDescent="0.25">
      <c r="A238" s="347"/>
      <c r="B238" s="420">
        <v>-0.69776247409919279</v>
      </c>
      <c r="C238" s="158"/>
      <c r="D238" s="158"/>
      <c r="E238" s="158"/>
      <c r="F238" s="158"/>
      <c r="G238" s="158"/>
      <c r="H238" s="158"/>
      <c r="I238" s="158"/>
      <c r="J238" s="158"/>
      <c r="K238" s="158"/>
      <c r="L238" s="158"/>
      <c r="M238" s="346"/>
    </row>
    <row r="239" spans="1:13" x14ac:dyDescent="0.25">
      <c r="A239" s="347"/>
      <c r="B239" s="420">
        <v>1.1500019535104116</v>
      </c>
      <c r="C239" s="158"/>
      <c r="D239" s="158"/>
      <c r="E239" s="158"/>
      <c r="F239" s="158"/>
      <c r="G239" s="158"/>
      <c r="H239" s="158"/>
      <c r="I239" s="158"/>
      <c r="J239" s="158"/>
      <c r="K239" s="158"/>
      <c r="L239" s="158"/>
      <c r="M239" s="346"/>
    </row>
    <row r="240" spans="1:13" x14ac:dyDescent="0.25">
      <c r="A240" s="347"/>
      <c r="B240" s="420">
        <v>-0.90760458872688332</v>
      </c>
      <c r="C240" s="158"/>
      <c r="D240" s="158"/>
      <c r="E240" s="158"/>
      <c r="F240" s="158"/>
      <c r="G240" s="158"/>
      <c r="H240" s="158"/>
      <c r="I240" s="158"/>
      <c r="J240" s="158"/>
      <c r="K240" s="158"/>
      <c r="L240" s="158"/>
      <c r="M240" s="346"/>
    </row>
    <row r="241" spans="1:13" x14ac:dyDescent="0.25">
      <c r="A241" s="347"/>
      <c r="B241" s="420">
        <v>0.33873988728674931</v>
      </c>
      <c r="C241" s="158"/>
      <c r="D241" s="158"/>
      <c r="E241" s="158"/>
      <c r="F241" s="158"/>
      <c r="G241" s="158"/>
      <c r="H241" s="158"/>
      <c r="I241" s="158"/>
      <c r="J241" s="158"/>
      <c r="K241" s="158"/>
      <c r="L241" s="158"/>
      <c r="M241" s="346"/>
    </row>
    <row r="242" spans="1:13" x14ac:dyDescent="0.25">
      <c r="A242" s="347"/>
      <c r="B242" s="420">
        <v>1.0532711055815298</v>
      </c>
      <c r="C242" s="158"/>
      <c r="D242" s="158"/>
      <c r="E242" s="158"/>
      <c r="F242" s="158"/>
      <c r="G242" s="158"/>
      <c r="H242" s="158"/>
      <c r="I242" s="158"/>
      <c r="J242" s="158"/>
      <c r="K242" s="158"/>
      <c r="L242" s="158"/>
      <c r="M242" s="346"/>
    </row>
    <row r="243" spans="1:13" x14ac:dyDescent="0.25">
      <c r="A243" s="347"/>
      <c r="B243" s="420">
        <v>0.14922927002959341</v>
      </c>
      <c r="C243" s="158"/>
      <c r="D243" s="158"/>
      <c r="E243" s="158"/>
      <c r="F243" s="158"/>
      <c r="G243" s="158"/>
      <c r="H243" s="158"/>
      <c r="I243" s="158"/>
      <c r="J243" s="158"/>
      <c r="K243" s="158"/>
      <c r="L243" s="158"/>
      <c r="M243" s="346"/>
    </row>
    <row r="244" spans="1:13" x14ac:dyDescent="0.25">
      <c r="A244" s="347"/>
      <c r="B244" s="420">
        <v>-0.4844064041413958</v>
      </c>
      <c r="C244" s="158"/>
      <c r="D244" s="158"/>
      <c r="E244" s="158"/>
      <c r="F244" s="158"/>
      <c r="G244" s="158"/>
      <c r="H244" s="158"/>
      <c r="I244" s="158"/>
      <c r="J244" s="158"/>
      <c r="K244" s="158"/>
      <c r="L244" s="158"/>
      <c r="M244" s="346"/>
    </row>
    <row r="245" spans="1:13" x14ac:dyDescent="0.25">
      <c r="A245" s="347"/>
      <c r="B245" s="75">
        <v>-1.7209736105683646</v>
      </c>
      <c r="C245" s="158"/>
      <c r="D245" s="158"/>
      <c r="E245" s="158"/>
      <c r="F245" s="158"/>
      <c r="G245" s="158"/>
      <c r="H245" s="158"/>
      <c r="I245" s="158"/>
      <c r="J245" s="158"/>
      <c r="K245" s="158"/>
      <c r="L245" s="158"/>
      <c r="M245" s="346"/>
    </row>
    <row r="246" spans="1:13" x14ac:dyDescent="0.25">
      <c r="A246" s="347"/>
      <c r="B246" s="158"/>
      <c r="C246" s="158"/>
      <c r="D246" s="158"/>
      <c r="E246" s="158"/>
      <c r="F246" s="158"/>
      <c r="G246" s="158"/>
      <c r="H246" s="158"/>
      <c r="I246" s="158"/>
      <c r="J246" s="158"/>
      <c r="K246" s="158"/>
      <c r="L246" s="158"/>
      <c r="M246" s="346"/>
    </row>
    <row r="247" spans="1:13" ht="15.75" thickBot="1" x14ac:dyDescent="0.3">
      <c r="A247" s="347"/>
      <c r="B247" s="158"/>
      <c r="C247" s="158"/>
      <c r="D247" s="158"/>
      <c r="E247" s="158"/>
      <c r="F247" s="158"/>
      <c r="G247" s="158"/>
      <c r="H247" s="158"/>
      <c r="I247" s="158"/>
      <c r="J247" s="158"/>
      <c r="K247" s="158"/>
      <c r="L247" s="158"/>
      <c r="M247" s="346"/>
    </row>
    <row r="248" spans="1:13" ht="15.75" x14ac:dyDescent="0.3">
      <c r="A248" s="347"/>
      <c r="B248" s="419">
        <f t="array" ref="B248:B258">+MMULT(B107:L117,B235:B245)</f>
        <v>-9.4519291571897295E-3</v>
      </c>
      <c r="C248" s="158"/>
      <c r="D248" s="428" t="s">
        <v>253</v>
      </c>
      <c r="E248" s="429">
        <f t="array" ref="E248:E258">B222:B232-B248:B258</f>
        <v>1.0476708197593771E-2</v>
      </c>
      <c r="F248" s="158"/>
      <c r="G248" s="158"/>
      <c r="H248" s="158"/>
      <c r="I248" s="158"/>
      <c r="J248" s="158"/>
      <c r="K248" s="158"/>
      <c r="L248" s="158"/>
      <c r="M248" s="346"/>
    </row>
    <row r="249" spans="1:13" ht="15.75" x14ac:dyDescent="0.3">
      <c r="A249" s="447" t="s">
        <v>252</v>
      </c>
      <c r="B249" s="420">
        <v>-6.4790252665205376E-3</v>
      </c>
      <c r="C249" s="158"/>
      <c r="D249" s="430" t="s">
        <v>254</v>
      </c>
      <c r="E249" s="431">
        <v>7.5038043069245788E-3</v>
      </c>
      <c r="F249" s="158"/>
      <c r="G249" s="158"/>
      <c r="H249" s="158"/>
      <c r="I249" s="158"/>
      <c r="J249" s="158"/>
      <c r="K249" s="158"/>
      <c r="L249" s="158"/>
      <c r="M249" s="346"/>
    </row>
    <row r="250" spans="1:13" ht="15.75" x14ac:dyDescent="0.3">
      <c r="A250" s="347"/>
      <c r="B250" s="420">
        <v>-2.4361436004544709E-3</v>
      </c>
      <c r="C250" s="158"/>
      <c r="D250" s="430" t="s">
        <v>255</v>
      </c>
      <c r="E250" s="431">
        <v>3.460922640858512E-3</v>
      </c>
      <c r="F250" s="158"/>
      <c r="G250" s="158"/>
      <c r="H250" s="158"/>
      <c r="I250" s="158"/>
      <c r="J250" s="158"/>
      <c r="K250" s="158"/>
      <c r="L250" s="158"/>
      <c r="M250" s="346"/>
    </row>
    <row r="251" spans="1:13" ht="15.75" x14ac:dyDescent="0.3">
      <c r="A251" s="347"/>
      <c r="B251" s="420">
        <v>-5.3433902862172738E-4</v>
      </c>
      <c r="C251" s="158"/>
      <c r="D251" s="430" t="s">
        <v>256</v>
      </c>
      <c r="E251" s="431">
        <v>1.5591180690257684E-3</v>
      </c>
      <c r="F251" s="158"/>
      <c r="G251" s="158"/>
      <c r="H251" s="158"/>
      <c r="I251" s="158"/>
      <c r="J251" s="158"/>
      <c r="K251" s="158"/>
      <c r="L251" s="158"/>
      <c r="M251" s="346"/>
    </row>
    <row r="252" spans="1:13" ht="15.75" x14ac:dyDescent="0.3">
      <c r="A252" s="347"/>
      <c r="B252" s="420">
        <v>1.4146590394913169E-3</v>
      </c>
      <c r="C252" s="158"/>
      <c r="D252" s="430" t="s">
        <v>257</v>
      </c>
      <c r="E252" s="431">
        <v>-3.8987999908727589E-4</v>
      </c>
      <c r="F252" s="158"/>
      <c r="G252" s="158"/>
      <c r="H252" s="158"/>
      <c r="I252" s="158"/>
      <c r="J252" s="158"/>
      <c r="K252" s="158"/>
      <c r="L252" s="158"/>
      <c r="M252" s="346"/>
    </row>
    <row r="253" spans="1:13" ht="15.75" x14ac:dyDescent="0.3">
      <c r="A253" s="347"/>
      <c r="B253" s="420">
        <v>-4.070719789018488E-4</v>
      </c>
      <c r="C253" s="158"/>
      <c r="D253" s="430" t="s">
        <v>258</v>
      </c>
      <c r="E253" s="431">
        <v>1.4318510193058898E-3</v>
      </c>
      <c r="F253" s="158"/>
      <c r="G253" s="158"/>
      <c r="H253" s="158"/>
      <c r="I253" s="158"/>
      <c r="J253" s="158"/>
      <c r="K253" s="158"/>
      <c r="L253" s="158"/>
      <c r="M253" s="346"/>
    </row>
    <row r="254" spans="1:13" ht="15.75" x14ac:dyDescent="0.3">
      <c r="A254" s="347"/>
      <c r="B254" s="420">
        <v>3.7821719623067079E-4</v>
      </c>
      <c r="C254" s="158"/>
      <c r="D254" s="430" t="s">
        <v>259</v>
      </c>
      <c r="E254" s="431">
        <v>6.4656184417337024E-4</v>
      </c>
      <c r="F254" s="158"/>
      <c r="G254" s="158"/>
      <c r="H254" s="158"/>
      <c r="I254" s="158"/>
      <c r="J254" s="158"/>
      <c r="K254" s="158"/>
      <c r="L254" s="158"/>
      <c r="M254" s="346"/>
    </row>
    <row r="255" spans="1:13" ht="15.75" x14ac:dyDescent="0.3">
      <c r="A255" s="347"/>
      <c r="B255" s="420">
        <v>1.1411533427679037E-3</v>
      </c>
      <c r="C255" s="158"/>
      <c r="D255" s="430" t="s">
        <v>260</v>
      </c>
      <c r="E255" s="431">
        <v>-1.1637430236386271E-4</v>
      </c>
      <c r="F255" s="158"/>
      <c r="G255" s="158"/>
      <c r="H255" s="158"/>
      <c r="I255" s="158"/>
      <c r="J255" s="158"/>
      <c r="K255" s="158"/>
      <c r="L255" s="158"/>
      <c r="M255" s="346"/>
    </row>
    <row r="256" spans="1:13" ht="15.75" x14ac:dyDescent="0.3">
      <c r="A256" s="347"/>
      <c r="B256" s="420">
        <v>7.0935443413582498E-4</v>
      </c>
      <c r="C256" s="158"/>
      <c r="D256" s="430" t="s">
        <v>261</v>
      </c>
      <c r="E256" s="431">
        <v>3.1542460626821599E-4</v>
      </c>
      <c r="F256" s="158"/>
      <c r="G256" s="158"/>
      <c r="H256" s="158"/>
      <c r="I256" s="158"/>
      <c r="J256" s="158"/>
      <c r="K256" s="158"/>
      <c r="L256" s="158"/>
      <c r="M256" s="346"/>
    </row>
    <row r="257" spans="1:13" ht="15.75" x14ac:dyDescent="0.3">
      <c r="A257" s="347"/>
      <c r="B257" s="420">
        <v>-4.9971499792888004E-3</v>
      </c>
      <c r="C257" s="158"/>
      <c r="D257" s="430" t="s">
        <v>262</v>
      </c>
      <c r="E257" s="431">
        <v>6.0219290196928416E-3</v>
      </c>
      <c r="F257" s="158"/>
      <c r="G257" s="158"/>
      <c r="H257" s="158"/>
      <c r="I257" s="158"/>
      <c r="J257" s="158"/>
      <c r="K257" s="158"/>
      <c r="L257" s="158"/>
      <c r="M257" s="346"/>
    </row>
    <row r="258" spans="1:13" ht="16.5" thickBot="1" x14ac:dyDescent="0.35">
      <c r="A258" s="355"/>
      <c r="B258" s="451">
        <v>-8.8200530876701988E-3</v>
      </c>
      <c r="C258" s="356"/>
      <c r="D258" s="452" t="s">
        <v>263</v>
      </c>
      <c r="E258" s="453">
        <v>9.84483212807424E-3</v>
      </c>
      <c r="F258" s="356"/>
      <c r="G258" s="356"/>
      <c r="H258" s="356"/>
      <c r="I258" s="356"/>
      <c r="J258" s="356"/>
      <c r="K258" s="356"/>
      <c r="L258" s="356"/>
      <c r="M258" s="454"/>
    </row>
    <row r="259" spans="1:13" ht="15.75" thickTop="1" x14ac:dyDescent="0.25"/>
    <row r="260" spans="1:13" ht="15.75" thickBot="1" x14ac:dyDescent="0.3"/>
    <row r="261" spans="1:13" ht="15.75" thickBot="1" x14ac:dyDescent="0.3">
      <c r="A261" s="432">
        <f>+A3+1</f>
        <v>2</v>
      </c>
    </row>
    <row r="262" spans="1:13" ht="16.5" thickTop="1" thickBot="1" x14ac:dyDescent="0.3">
      <c r="A262" s="433" t="s">
        <v>174</v>
      </c>
      <c r="B262" s="434" t="s">
        <v>175</v>
      </c>
      <c r="C262" s="434" t="s">
        <v>214</v>
      </c>
      <c r="D262" s="434" t="s">
        <v>215</v>
      </c>
      <c r="E262" s="434" t="s">
        <v>216</v>
      </c>
      <c r="F262" s="434" t="s">
        <v>217</v>
      </c>
      <c r="G262" s="434" t="s">
        <v>95</v>
      </c>
      <c r="H262" s="434" t="s">
        <v>157</v>
      </c>
      <c r="I262" s="434" t="s">
        <v>218</v>
      </c>
      <c r="J262" s="434" t="s">
        <v>219</v>
      </c>
      <c r="K262" s="434" t="s">
        <v>220</v>
      </c>
      <c r="L262" s="434" t="s">
        <v>221</v>
      </c>
      <c r="M262" s="435" t="s">
        <v>222</v>
      </c>
    </row>
    <row r="263" spans="1:13" x14ac:dyDescent="0.25">
      <c r="A263" s="436" t="s">
        <v>178</v>
      </c>
      <c r="B263" s="93">
        <f>+E248</f>
        <v>1.0476708197593771E-2</v>
      </c>
      <c r="C263" s="12">
        <v>310.83</v>
      </c>
      <c r="D263" s="103">
        <f>110/1000</f>
        <v>0.11</v>
      </c>
      <c r="E263" s="24">
        <f>+PI()*D263^2/4</f>
        <v>9.5033177771091243E-3</v>
      </c>
      <c r="F263" s="379">
        <f>+ABS(B263)/E263</f>
        <v>1.102426378167557</v>
      </c>
      <c r="G263" s="24">
        <v>1.7404213478994939E-2</v>
      </c>
      <c r="H263" s="102">
        <f>+G263*(C263/D263)*(F263^2/(2*9.81))</f>
        <v>3.0463853228827964</v>
      </c>
      <c r="I263" s="76">
        <v>0</v>
      </c>
      <c r="J263" s="76">
        <f>+I263*(F263^2)/(2*9.81)</f>
        <v>0</v>
      </c>
      <c r="K263" s="103">
        <f>+H263+J263</f>
        <v>3.0463853228827964</v>
      </c>
      <c r="L263" s="76">
        <f>+K263/(ABS(B263)^2)</f>
        <v>27754.610601439123</v>
      </c>
      <c r="M263" s="437">
        <f>+L263*B263</f>
        <v>290.7769564091202</v>
      </c>
    </row>
    <row r="264" spans="1:13" x14ac:dyDescent="0.25">
      <c r="A264" s="438" t="s">
        <v>138</v>
      </c>
      <c r="B264" s="72">
        <f>+E249</f>
        <v>7.5038043069245788E-3</v>
      </c>
      <c r="C264" s="16">
        <v>240.22</v>
      </c>
      <c r="D264" s="104">
        <f>110/1000</f>
        <v>0.11</v>
      </c>
      <c r="E264" s="25">
        <f t="shared" ref="E264:E273" si="9">+PI()*D264^2/4</f>
        <v>9.5033177771091243E-3</v>
      </c>
      <c r="F264" s="372">
        <f>+ABS(B264)/E264</f>
        <v>0.78959837847358716</v>
      </c>
      <c r="G264" s="25">
        <v>1.863744599044927E-2</v>
      </c>
      <c r="H264" s="109">
        <f t="shared" ref="H264:H273" si="10">+G264*(C264/D264)*(F264^2/(2*9.81))</f>
        <v>1.2933508949531525</v>
      </c>
      <c r="I264" s="70">
        <v>0</v>
      </c>
      <c r="J264" s="70">
        <f t="shared" ref="J264:J273" si="11">+I264*(F264^2)/(2*9.81)</f>
        <v>0</v>
      </c>
      <c r="K264" s="104">
        <f t="shared" ref="K264:K273" si="12">+H264+J264</f>
        <v>1.2933508949531525</v>
      </c>
      <c r="L264" s="70">
        <f>+K264/(ABS(B264)^2)</f>
        <v>22969.596650418061</v>
      </c>
      <c r="M264" s="439">
        <f t="shared" ref="M264:M273" si="13">+L264*B264</f>
        <v>172.35935827372742</v>
      </c>
    </row>
    <row r="265" spans="1:13" x14ac:dyDescent="0.25">
      <c r="A265" s="438" t="s">
        <v>139</v>
      </c>
      <c r="B265" s="72">
        <f>+E250</f>
        <v>3.460922640858512E-3</v>
      </c>
      <c r="C265" s="16">
        <v>237.3</v>
      </c>
      <c r="D265" s="104">
        <f>110/1000</f>
        <v>0.11</v>
      </c>
      <c r="E265" s="25">
        <f t="shared" si="9"/>
        <v>9.5033177771091243E-3</v>
      </c>
      <c r="F265" s="372">
        <f t="shared" ref="F265:F273" si="14">+ABS(B265)/E265</f>
        <v>0.36418046013308336</v>
      </c>
      <c r="G265" s="25">
        <v>2.2055940733502206E-2</v>
      </c>
      <c r="H265" s="109">
        <f t="shared" si="10"/>
        <v>0.32163619574048413</v>
      </c>
      <c r="I265" s="70">
        <v>0</v>
      </c>
      <c r="J265" s="70">
        <f t="shared" si="11"/>
        <v>0</v>
      </c>
      <c r="K265" s="104">
        <f t="shared" si="12"/>
        <v>0.32163619574048413</v>
      </c>
      <c r="L265" s="70">
        <f t="shared" ref="L265:L273" si="15">+K265/(ABS(B265)^2)</f>
        <v>26852.277876119937</v>
      </c>
      <c r="M265" s="439">
        <f t="shared" si="13"/>
        <v>92.933656460087605</v>
      </c>
    </row>
    <row r="266" spans="1:13" x14ac:dyDescent="0.25">
      <c r="A266" s="438" t="s">
        <v>117</v>
      </c>
      <c r="B266" s="72">
        <f t="shared" ref="B266:B273" si="16">+E251</f>
        <v>1.5591180690257684E-3</v>
      </c>
      <c r="C266" s="371">
        <v>401.35</v>
      </c>
      <c r="D266" s="104">
        <f>75/1000</f>
        <v>7.4999999999999997E-2</v>
      </c>
      <c r="E266" s="25">
        <f t="shared" si="9"/>
        <v>4.4178646691106467E-3</v>
      </c>
      <c r="F266" s="372">
        <f t="shared" si="14"/>
        <v>0.3529121387368418</v>
      </c>
      <c r="G266" s="25">
        <v>2.4297374814555042E-2</v>
      </c>
      <c r="H266" s="109">
        <f t="shared" si="10"/>
        <v>0.82538305237770759</v>
      </c>
      <c r="I266" s="70">
        <v>0</v>
      </c>
      <c r="J266" s="70">
        <f t="shared" si="11"/>
        <v>0</v>
      </c>
      <c r="K266" s="104">
        <f t="shared" si="12"/>
        <v>0.82538305237770759</v>
      </c>
      <c r="L266" s="70">
        <f t="shared" si="15"/>
        <v>339545.1549528889</v>
      </c>
      <c r="M266" s="439">
        <f t="shared" si="13"/>
        <v>529.39098633720346</v>
      </c>
    </row>
    <row r="267" spans="1:13" x14ac:dyDescent="0.25">
      <c r="A267" s="438" t="s">
        <v>118</v>
      </c>
      <c r="B267" s="72">
        <f t="shared" si="16"/>
        <v>-3.8987999908727589E-4</v>
      </c>
      <c r="C267" s="371">
        <v>249.85</v>
      </c>
      <c r="D267" s="104">
        <f>75/1000</f>
        <v>7.4999999999999997E-2</v>
      </c>
      <c r="E267" s="25">
        <f t="shared" si="9"/>
        <v>4.4178646691106467E-3</v>
      </c>
      <c r="F267" s="372">
        <f t="shared" si="14"/>
        <v>8.8250779118085126E-2</v>
      </c>
      <c r="G267" s="25">
        <v>3.4659855015906772E-2</v>
      </c>
      <c r="H267" s="109">
        <f t="shared" si="10"/>
        <v>4.5833489742270674E-2</v>
      </c>
      <c r="I267" s="70">
        <v>0</v>
      </c>
      <c r="J267" s="70">
        <f t="shared" si="11"/>
        <v>0</v>
      </c>
      <c r="K267" s="104">
        <f t="shared" si="12"/>
        <v>4.5833489742270674E-2</v>
      </c>
      <c r="L267" s="70">
        <f t="shared" si="15"/>
        <v>301523.39385005983</v>
      </c>
      <c r="M267" s="439">
        <f t="shared" si="13"/>
        <v>-117.55794051905366</v>
      </c>
    </row>
    <row r="268" spans="1:13" x14ac:dyDescent="0.25">
      <c r="A268" s="438" t="s">
        <v>140</v>
      </c>
      <c r="B268" s="72">
        <f t="shared" si="16"/>
        <v>1.4318510193058898E-3</v>
      </c>
      <c r="C268" s="371">
        <v>298.01</v>
      </c>
      <c r="D268" s="104">
        <f>63/1000</f>
        <v>6.3E-2</v>
      </c>
      <c r="E268" s="25">
        <f t="shared" si="9"/>
        <v>3.1172453105244723E-3</v>
      </c>
      <c r="F268" s="372">
        <f t="shared" si="14"/>
        <v>0.45933215922136805</v>
      </c>
      <c r="G268" s="25">
        <v>2.3802096373163856E-2</v>
      </c>
      <c r="H268" s="109">
        <f t="shared" si="10"/>
        <v>1.2107659522936594</v>
      </c>
      <c r="I268" s="70">
        <v>0</v>
      </c>
      <c r="J268" s="70">
        <f t="shared" si="11"/>
        <v>0</v>
      </c>
      <c r="K268" s="104">
        <f t="shared" si="12"/>
        <v>1.2107659522936594</v>
      </c>
      <c r="L268" s="70">
        <f t="shared" si="15"/>
        <v>590560.68788739585</v>
      </c>
      <c r="M268" s="439">
        <f t="shared" si="13"/>
        <v>845.59492291355525</v>
      </c>
    </row>
    <row r="269" spans="1:13" x14ac:dyDescent="0.25">
      <c r="A269" s="438" t="s">
        <v>121</v>
      </c>
      <c r="B269" s="72">
        <f>+E254</f>
        <v>6.4656184417337024E-4</v>
      </c>
      <c r="C269" s="371">
        <v>119.71</v>
      </c>
      <c r="D269" s="104">
        <f>63/1000</f>
        <v>6.3E-2</v>
      </c>
      <c r="E269" s="25">
        <f t="shared" si="9"/>
        <v>3.1172453105244723E-3</v>
      </c>
      <c r="F269" s="372">
        <f t="shared" si="14"/>
        <v>0.20741448932185164</v>
      </c>
      <c r="G269" s="25">
        <v>2.8917268842428536E-2</v>
      </c>
      <c r="H269" s="109">
        <f t="shared" si="10"/>
        <v>0.12048315569277822</v>
      </c>
      <c r="I269" s="70">
        <v>0</v>
      </c>
      <c r="J269" s="70">
        <f t="shared" si="11"/>
        <v>0</v>
      </c>
      <c r="K269" s="104">
        <f t="shared" si="12"/>
        <v>0.12048315569277822</v>
      </c>
      <c r="L269" s="70">
        <f t="shared" si="15"/>
        <v>288208.10532235971</v>
      </c>
      <c r="M269" s="439">
        <f t="shared" si="13"/>
        <v>186.34436408293783</v>
      </c>
    </row>
    <row r="270" spans="1:13" x14ac:dyDescent="0.25">
      <c r="A270" s="438" t="s">
        <v>122</v>
      </c>
      <c r="B270" s="72">
        <f t="shared" si="16"/>
        <v>-1.1637430236386271E-4</v>
      </c>
      <c r="C270" s="371">
        <v>283.68</v>
      </c>
      <c r="D270" s="104">
        <f>75/1000</f>
        <v>7.4999999999999997E-2</v>
      </c>
      <c r="E270" s="25">
        <f t="shared" si="9"/>
        <v>4.4178646691106467E-3</v>
      </c>
      <c r="F270" s="372">
        <f t="shared" si="14"/>
        <v>2.6341753557446529E-2</v>
      </c>
      <c r="G270" s="25">
        <v>3.2709257663195553E-2</v>
      </c>
      <c r="H270" s="109">
        <f t="shared" si="10"/>
        <v>4.3755082239630436E-3</v>
      </c>
      <c r="I270" s="70">
        <v>0</v>
      </c>
      <c r="J270" s="70">
        <f t="shared" si="11"/>
        <v>0</v>
      </c>
      <c r="K270" s="104">
        <f t="shared" si="12"/>
        <v>4.3755082239630436E-3</v>
      </c>
      <c r="L270" s="70">
        <f t="shared" si="15"/>
        <v>323083.16110193281</v>
      </c>
      <c r="M270" s="439">
        <f t="shared" si="13"/>
        <v>-37.598577478748901</v>
      </c>
    </row>
    <row r="271" spans="1:13" x14ac:dyDescent="0.25">
      <c r="A271" s="438" t="s">
        <v>112</v>
      </c>
      <c r="B271" s="72">
        <f t="shared" si="16"/>
        <v>3.1542460626821599E-4</v>
      </c>
      <c r="C271" s="371">
        <v>401.36</v>
      </c>
      <c r="D271" s="104">
        <f>110/1000</f>
        <v>0.11</v>
      </c>
      <c r="E271" s="25">
        <f t="shared" si="9"/>
        <v>9.5033177771091243E-3</v>
      </c>
      <c r="F271" s="372">
        <f t="shared" si="14"/>
        <v>3.3190998519273658E-2</v>
      </c>
      <c r="G271" s="25">
        <v>4.1192186358823976E-2</v>
      </c>
      <c r="H271" s="109">
        <f t="shared" si="10"/>
        <v>8.4391339315246679E-3</v>
      </c>
      <c r="I271" s="70">
        <v>0</v>
      </c>
      <c r="J271" s="70">
        <f t="shared" si="11"/>
        <v>0</v>
      </c>
      <c r="K271" s="104">
        <f t="shared" si="12"/>
        <v>8.4391339315246679E-3</v>
      </c>
      <c r="L271" s="70">
        <f t="shared" si="15"/>
        <v>84821.654633989587</v>
      </c>
      <c r="M271" s="439">
        <f t="shared" si="13"/>
        <v>26.754837015944762</v>
      </c>
    </row>
    <row r="272" spans="1:13" x14ac:dyDescent="0.25">
      <c r="A272" s="438" t="s">
        <v>113</v>
      </c>
      <c r="B272" s="72">
        <f t="shared" si="16"/>
        <v>6.0219290196928416E-3</v>
      </c>
      <c r="C272" s="371">
        <v>184.94</v>
      </c>
      <c r="D272" s="104">
        <f>110/1000</f>
        <v>0.11</v>
      </c>
      <c r="E272" s="25">
        <f t="shared" si="9"/>
        <v>9.5033177771091243E-3</v>
      </c>
      <c r="F272" s="372">
        <f t="shared" si="14"/>
        <v>0.63366596392241148</v>
      </c>
      <c r="G272" s="25">
        <v>1.9522416349225195E-2</v>
      </c>
      <c r="H272" s="109">
        <f t="shared" si="10"/>
        <v>0.67172806977789001</v>
      </c>
      <c r="I272" s="70">
        <v>0</v>
      </c>
      <c r="J272" s="70">
        <f t="shared" si="11"/>
        <v>0</v>
      </c>
      <c r="K272" s="104">
        <f t="shared" si="12"/>
        <v>0.67172806977789001</v>
      </c>
      <c r="L272" s="70">
        <f t="shared" si="15"/>
        <v>18523.465138805284</v>
      </c>
      <c r="M272" s="439">
        <f t="shared" si="13"/>
        <v>111.54699226464024</v>
      </c>
    </row>
    <row r="273" spans="1:13" ht="15.75" thickBot="1" x14ac:dyDescent="0.3">
      <c r="A273" s="440" t="s">
        <v>170</v>
      </c>
      <c r="B273" s="455">
        <f t="shared" si="16"/>
        <v>9.84483212807424E-3</v>
      </c>
      <c r="C273" s="374">
        <v>372.26</v>
      </c>
      <c r="D273" s="375">
        <f>110/1000</f>
        <v>0.11</v>
      </c>
      <c r="E273" s="373">
        <f t="shared" si="9"/>
        <v>9.5033177771091243E-3</v>
      </c>
      <c r="F273" s="376">
        <f t="shared" si="14"/>
        <v>1.0359363286564751</v>
      </c>
      <c r="G273" s="373">
        <v>1.7623394251295704E-2</v>
      </c>
      <c r="H273" s="377">
        <f t="shared" si="10"/>
        <v>3.262198385298976</v>
      </c>
      <c r="I273" s="378">
        <v>0</v>
      </c>
      <c r="J273" s="378">
        <f t="shared" si="11"/>
        <v>0</v>
      </c>
      <c r="K273" s="375">
        <f t="shared" si="12"/>
        <v>3.262198385298976</v>
      </c>
      <c r="L273" s="378">
        <f t="shared" si="15"/>
        <v>33658.421003825031</v>
      </c>
      <c r="M273" s="441">
        <f t="shared" si="13"/>
        <v>331.36150447870546</v>
      </c>
    </row>
    <row r="274" spans="1:13" x14ac:dyDescent="0.25">
      <c r="A274" s="347"/>
      <c r="B274" s="158"/>
      <c r="C274" s="158"/>
      <c r="D274" s="158"/>
      <c r="E274" s="158"/>
      <c r="F274" s="158"/>
      <c r="G274" s="158"/>
      <c r="H274" s="158"/>
      <c r="I274" s="158"/>
      <c r="J274" s="158"/>
      <c r="K274" s="158"/>
      <c r="L274" s="158"/>
      <c r="M274" s="346"/>
    </row>
    <row r="275" spans="1:13" x14ac:dyDescent="0.25">
      <c r="A275" s="347"/>
      <c r="B275" s="168"/>
      <c r="C275" s="168"/>
      <c r="D275" s="168"/>
      <c r="E275" s="168"/>
      <c r="F275" s="168"/>
      <c r="G275" s="168"/>
      <c r="H275" s="168"/>
      <c r="I275" s="168"/>
      <c r="J275" s="158"/>
      <c r="K275" s="158"/>
      <c r="L275" s="158"/>
      <c r="M275" s="346"/>
    </row>
    <row r="276" spans="1:13" x14ac:dyDescent="0.25">
      <c r="A276" s="348"/>
      <c r="B276" s="395">
        <v>1</v>
      </c>
      <c r="C276" s="380">
        <v>0</v>
      </c>
      <c r="D276" s="380">
        <v>0</v>
      </c>
      <c r="E276" s="380">
        <v>0</v>
      </c>
      <c r="F276" s="380">
        <v>0</v>
      </c>
      <c r="G276" s="380">
        <v>0</v>
      </c>
      <c r="H276" s="380">
        <v>0</v>
      </c>
      <c r="I276" s="381">
        <v>0</v>
      </c>
      <c r="J276" s="158"/>
      <c r="K276" s="158"/>
      <c r="L276" s="158"/>
      <c r="M276" s="346"/>
    </row>
    <row r="277" spans="1:13" ht="15.75" x14ac:dyDescent="0.25">
      <c r="A277" s="442" t="s">
        <v>223</v>
      </c>
      <c r="B277" s="382">
        <v>-1</v>
      </c>
      <c r="C277" s="168">
        <v>1</v>
      </c>
      <c r="D277" s="159">
        <v>0</v>
      </c>
      <c r="E277" s="159">
        <v>0</v>
      </c>
      <c r="F277" s="159">
        <v>0</v>
      </c>
      <c r="G277" s="159">
        <v>0</v>
      </c>
      <c r="H277" s="159">
        <v>0</v>
      </c>
      <c r="I277" s="383">
        <v>0</v>
      </c>
      <c r="J277" s="158"/>
      <c r="K277" s="158"/>
      <c r="L277" s="158"/>
      <c r="M277" s="346"/>
    </row>
    <row r="278" spans="1:13" x14ac:dyDescent="0.25">
      <c r="A278" s="348"/>
      <c r="B278" s="382">
        <v>0</v>
      </c>
      <c r="C278" s="168">
        <v>-1</v>
      </c>
      <c r="D278" s="168">
        <v>1</v>
      </c>
      <c r="E278" s="168">
        <v>0</v>
      </c>
      <c r="F278" s="168">
        <v>0</v>
      </c>
      <c r="G278" s="168">
        <v>0</v>
      </c>
      <c r="H278" s="168">
        <v>0</v>
      </c>
      <c r="I278" s="384">
        <v>0</v>
      </c>
      <c r="J278" s="158"/>
      <c r="K278" s="158"/>
      <c r="L278" s="158"/>
      <c r="M278" s="346"/>
    </row>
    <row r="279" spans="1:13" x14ac:dyDescent="0.25">
      <c r="A279" s="348"/>
      <c r="B279" s="382">
        <v>0</v>
      </c>
      <c r="C279" s="168">
        <v>0</v>
      </c>
      <c r="D279" s="168">
        <v>-1</v>
      </c>
      <c r="E279" s="168">
        <v>1</v>
      </c>
      <c r="F279" s="168">
        <v>0</v>
      </c>
      <c r="G279" s="168">
        <v>0</v>
      </c>
      <c r="H279" s="168">
        <v>0</v>
      </c>
      <c r="I279" s="384">
        <v>0</v>
      </c>
      <c r="J279" s="158"/>
      <c r="K279" s="158"/>
      <c r="L279" s="158"/>
      <c r="M279" s="346"/>
    </row>
    <row r="280" spans="1:13" x14ac:dyDescent="0.25">
      <c r="A280" s="348"/>
      <c r="B280" s="382">
        <v>0</v>
      </c>
      <c r="C280" s="168">
        <v>0</v>
      </c>
      <c r="D280" s="168">
        <v>0</v>
      </c>
      <c r="E280" s="168">
        <v>-1</v>
      </c>
      <c r="F280" s="168">
        <v>1</v>
      </c>
      <c r="G280" s="168">
        <v>0</v>
      </c>
      <c r="H280" s="168">
        <v>0</v>
      </c>
      <c r="I280" s="384">
        <v>0</v>
      </c>
      <c r="J280" s="158"/>
      <c r="K280" s="158"/>
      <c r="L280" s="158"/>
      <c r="M280" s="346"/>
    </row>
    <row r="281" spans="1:13" x14ac:dyDescent="0.25">
      <c r="A281" s="348"/>
      <c r="B281" s="382">
        <v>0</v>
      </c>
      <c r="C281" s="168">
        <v>0</v>
      </c>
      <c r="D281" s="168">
        <v>0</v>
      </c>
      <c r="E281" s="168">
        <v>0</v>
      </c>
      <c r="F281" s="168">
        <v>-1</v>
      </c>
      <c r="G281" s="168">
        <v>1</v>
      </c>
      <c r="H281" s="168">
        <v>0</v>
      </c>
      <c r="I281" s="384">
        <v>0</v>
      </c>
      <c r="J281" s="158"/>
      <c r="K281" s="158"/>
      <c r="L281" s="158"/>
      <c r="M281" s="346"/>
    </row>
    <row r="282" spans="1:13" x14ac:dyDescent="0.25">
      <c r="A282" s="348"/>
      <c r="B282" s="382">
        <v>0</v>
      </c>
      <c r="C282" s="168">
        <v>0</v>
      </c>
      <c r="D282" s="168">
        <v>0</v>
      </c>
      <c r="E282" s="168">
        <v>0</v>
      </c>
      <c r="F282" s="168">
        <v>0</v>
      </c>
      <c r="G282" s="168">
        <v>-1</v>
      </c>
      <c r="H282" s="168">
        <v>1</v>
      </c>
      <c r="I282" s="384">
        <v>0</v>
      </c>
      <c r="J282" s="158"/>
      <c r="K282" s="158"/>
      <c r="L282" s="158"/>
      <c r="M282" s="346"/>
    </row>
    <row r="283" spans="1:13" x14ac:dyDescent="0.25">
      <c r="A283" s="348"/>
      <c r="B283" s="382">
        <v>0</v>
      </c>
      <c r="C283" s="168">
        <v>0</v>
      </c>
      <c r="D283" s="168">
        <v>0</v>
      </c>
      <c r="E283" s="168">
        <v>0</v>
      </c>
      <c r="F283" s="168">
        <v>0</v>
      </c>
      <c r="G283" s="168">
        <v>0</v>
      </c>
      <c r="H283" s="168">
        <v>-1</v>
      </c>
      <c r="I283" s="384">
        <v>1</v>
      </c>
      <c r="J283" s="158"/>
      <c r="K283" s="158"/>
      <c r="L283" s="158"/>
      <c r="M283" s="346"/>
    </row>
    <row r="284" spans="1:13" x14ac:dyDescent="0.25">
      <c r="A284" s="348"/>
      <c r="B284" s="382">
        <v>0</v>
      </c>
      <c r="C284" s="152">
        <v>-1</v>
      </c>
      <c r="D284" s="152">
        <v>0</v>
      </c>
      <c r="E284" s="152">
        <v>0</v>
      </c>
      <c r="F284" s="152">
        <v>1</v>
      </c>
      <c r="G284" s="152">
        <v>0</v>
      </c>
      <c r="H284" s="152">
        <v>0</v>
      </c>
      <c r="I284" s="387">
        <v>0</v>
      </c>
      <c r="J284" s="158"/>
      <c r="K284" s="158"/>
      <c r="L284" s="158"/>
      <c r="M284" s="346"/>
    </row>
    <row r="285" spans="1:13" x14ac:dyDescent="0.25">
      <c r="A285" s="348"/>
      <c r="B285" s="382">
        <v>0</v>
      </c>
      <c r="C285" s="152">
        <v>0</v>
      </c>
      <c r="D285" s="152">
        <v>0</v>
      </c>
      <c r="E285" s="152">
        <v>0</v>
      </c>
      <c r="F285" s="152">
        <v>1</v>
      </c>
      <c r="G285" s="152">
        <v>0</v>
      </c>
      <c r="H285" s="152">
        <v>0</v>
      </c>
      <c r="I285" s="387">
        <v>-1</v>
      </c>
      <c r="J285" s="158"/>
      <c r="K285" s="158"/>
      <c r="L285" s="158"/>
      <c r="M285" s="346"/>
    </row>
    <row r="286" spans="1:13" x14ac:dyDescent="0.25">
      <c r="A286" s="348"/>
      <c r="B286" s="385">
        <v>0</v>
      </c>
      <c r="C286" s="388">
        <v>0</v>
      </c>
      <c r="D286" s="388">
        <v>0</v>
      </c>
      <c r="E286" s="388">
        <v>0</v>
      </c>
      <c r="F286" s="388">
        <v>0</v>
      </c>
      <c r="G286" s="388">
        <v>0</v>
      </c>
      <c r="H286" s="388">
        <v>0</v>
      </c>
      <c r="I286" s="389">
        <v>1</v>
      </c>
      <c r="J286" s="158"/>
      <c r="K286" s="158"/>
      <c r="L286" s="158"/>
      <c r="M286" s="346"/>
    </row>
    <row r="287" spans="1:13" x14ac:dyDescent="0.25">
      <c r="A287" s="347"/>
      <c r="B287" s="158"/>
      <c r="C287" s="158"/>
      <c r="D287" s="158"/>
      <c r="E287" s="158"/>
      <c r="F287" s="158"/>
      <c r="G287" s="158"/>
      <c r="H287" s="158"/>
      <c r="I287" s="158"/>
      <c r="J287" s="158"/>
      <c r="K287" s="158"/>
      <c r="L287" s="158"/>
      <c r="M287" s="346"/>
    </row>
    <row r="288" spans="1:13" x14ac:dyDescent="0.25">
      <c r="A288" s="347"/>
      <c r="B288" s="168"/>
      <c r="C288" s="168"/>
      <c r="D288" s="168"/>
      <c r="E288" s="168"/>
      <c r="F288" s="168"/>
      <c r="G288" s="168"/>
      <c r="H288" s="168"/>
      <c r="I288" s="168"/>
      <c r="J288" s="168"/>
      <c r="K288" s="168"/>
      <c r="L288" s="168"/>
      <c r="M288" s="346"/>
    </row>
    <row r="289" spans="1:13" x14ac:dyDescent="0.25">
      <c r="A289" s="347"/>
      <c r="B289" s="395">
        <f t="array" ref="B289:L296">+TRANSPOSE(B276:I286)</f>
        <v>1</v>
      </c>
      <c r="C289" s="380">
        <v>-1</v>
      </c>
      <c r="D289" s="380">
        <v>0</v>
      </c>
      <c r="E289" s="380">
        <v>0</v>
      </c>
      <c r="F289" s="380">
        <v>0</v>
      </c>
      <c r="G289" s="380">
        <v>0</v>
      </c>
      <c r="H289" s="380">
        <v>0</v>
      </c>
      <c r="I289" s="380">
        <v>0</v>
      </c>
      <c r="J289" s="380">
        <v>0</v>
      </c>
      <c r="K289" s="380">
        <v>0</v>
      </c>
      <c r="L289" s="381">
        <v>0</v>
      </c>
      <c r="M289" s="346"/>
    </row>
    <row r="290" spans="1:13" ht="15.75" x14ac:dyDescent="0.25">
      <c r="A290" s="442" t="s">
        <v>224</v>
      </c>
      <c r="B290" s="396">
        <v>0</v>
      </c>
      <c r="C290" s="159">
        <v>1</v>
      </c>
      <c r="D290" s="159">
        <v>-1</v>
      </c>
      <c r="E290" s="159">
        <v>0</v>
      </c>
      <c r="F290" s="159">
        <v>0</v>
      </c>
      <c r="G290" s="159">
        <v>0</v>
      </c>
      <c r="H290" s="159">
        <v>0</v>
      </c>
      <c r="I290" s="159">
        <v>0</v>
      </c>
      <c r="J290" s="143">
        <v>-1</v>
      </c>
      <c r="K290" s="143">
        <v>0</v>
      </c>
      <c r="L290" s="392">
        <v>0</v>
      </c>
      <c r="M290" s="346"/>
    </row>
    <row r="291" spans="1:13" x14ac:dyDescent="0.25">
      <c r="A291" s="347"/>
      <c r="B291" s="396">
        <v>0</v>
      </c>
      <c r="C291" s="159">
        <v>0</v>
      </c>
      <c r="D291" s="159">
        <v>1</v>
      </c>
      <c r="E291" s="159">
        <v>-1</v>
      </c>
      <c r="F291" s="159">
        <v>0</v>
      </c>
      <c r="G291" s="159">
        <v>0</v>
      </c>
      <c r="H291" s="159">
        <v>0</v>
      </c>
      <c r="I291" s="159">
        <v>0</v>
      </c>
      <c r="J291" s="143">
        <v>0</v>
      </c>
      <c r="K291" s="143">
        <v>0</v>
      </c>
      <c r="L291" s="392">
        <v>0</v>
      </c>
      <c r="M291" s="346"/>
    </row>
    <row r="292" spans="1:13" x14ac:dyDescent="0.25">
      <c r="A292" s="347"/>
      <c r="B292" s="396">
        <v>0</v>
      </c>
      <c r="C292" s="159">
        <v>0</v>
      </c>
      <c r="D292" s="159">
        <v>0</v>
      </c>
      <c r="E292" s="159">
        <v>1</v>
      </c>
      <c r="F292" s="159">
        <v>-1</v>
      </c>
      <c r="G292" s="159">
        <v>0</v>
      </c>
      <c r="H292" s="159">
        <v>0</v>
      </c>
      <c r="I292" s="159">
        <v>0</v>
      </c>
      <c r="J292" s="143">
        <v>0</v>
      </c>
      <c r="K292" s="143">
        <v>0</v>
      </c>
      <c r="L292" s="392">
        <v>0</v>
      </c>
      <c r="M292" s="346"/>
    </row>
    <row r="293" spans="1:13" x14ac:dyDescent="0.25">
      <c r="A293" s="347"/>
      <c r="B293" s="396">
        <v>0</v>
      </c>
      <c r="C293" s="159">
        <v>0</v>
      </c>
      <c r="D293" s="159">
        <v>0</v>
      </c>
      <c r="E293" s="159">
        <v>0</v>
      </c>
      <c r="F293" s="159">
        <v>1</v>
      </c>
      <c r="G293" s="159">
        <v>-1</v>
      </c>
      <c r="H293" s="159">
        <v>0</v>
      </c>
      <c r="I293" s="159">
        <v>0</v>
      </c>
      <c r="J293" s="143">
        <v>1</v>
      </c>
      <c r="K293" s="143">
        <v>1</v>
      </c>
      <c r="L293" s="392">
        <v>0</v>
      </c>
      <c r="M293" s="346"/>
    </row>
    <row r="294" spans="1:13" x14ac:dyDescent="0.25">
      <c r="A294" s="347"/>
      <c r="B294" s="396">
        <v>0</v>
      </c>
      <c r="C294" s="159">
        <v>0</v>
      </c>
      <c r="D294" s="159">
        <v>0</v>
      </c>
      <c r="E294" s="159">
        <v>0</v>
      </c>
      <c r="F294" s="159">
        <v>0</v>
      </c>
      <c r="G294" s="159">
        <v>1</v>
      </c>
      <c r="H294" s="159">
        <v>-1</v>
      </c>
      <c r="I294" s="159">
        <v>0</v>
      </c>
      <c r="J294" s="143">
        <v>0</v>
      </c>
      <c r="K294" s="143">
        <v>0</v>
      </c>
      <c r="L294" s="392">
        <v>0</v>
      </c>
      <c r="M294" s="346"/>
    </row>
    <row r="295" spans="1:13" x14ac:dyDescent="0.25">
      <c r="A295" s="347"/>
      <c r="B295" s="396">
        <v>0</v>
      </c>
      <c r="C295" s="159">
        <v>0</v>
      </c>
      <c r="D295" s="159">
        <v>0</v>
      </c>
      <c r="E295" s="159">
        <v>0</v>
      </c>
      <c r="F295" s="159">
        <v>0</v>
      </c>
      <c r="G295" s="159">
        <v>0</v>
      </c>
      <c r="H295" s="159">
        <v>1</v>
      </c>
      <c r="I295" s="159">
        <v>-1</v>
      </c>
      <c r="J295" s="143">
        <v>0</v>
      </c>
      <c r="K295" s="143">
        <v>0</v>
      </c>
      <c r="L295" s="392">
        <v>0</v>
      </c>
      <c r="M295" s="346"/>
    </row>
    <row r="296" spans="1:13" x14ac:dyDescent="0.25">
      <c r="A296" s="347"/>
      <c r="B296" s="397">
        <v>0</v>
      </c>
      <c r="C296" s="398">
        <v>0</v>
      </c>
      <c r="D296" s="398">
        <v>0</v>
      </c>
      <c r="E296" s="398">
        <v>0</v>
      </c>
      <c r="F296" s="398">
        <v>0</v>
      </c>
      <c r="G296" s="398">
        <v>0</v>
      </c>
      <c r="H296" s="398">
        <v>0</v>
      </c>
      <c r="I296" s="398">
        <v>1</v>
      </c>
      <c r="J296" s="393">
        <v>0</v>
      </c>
      <c r="K296" s="393">
        <v>-1</v>
      </c>
      <c r="L296" s="394">
        <v>1</v>
      </c>
      <c r="M296" s="346"/>
    </row>
    <row r="297" spans="1:13" x14ac:dyDescent="0.25">
      <c r="A297" s="347"/>
      <c r="B297" s="168"/>
      <c r="C297" s="168"/>
      <c r="D297" s="168"/>
      <c r="E297" s="168"/>
      <c r="F297" s="168"/>
      <c r="G297" s="168"/>
      <c r="H297" s="168"/>
      <c r="I297" s="168"/>
      <c r="J297" s="143"/>
      <c r="K297" s="143"/>
      <c r="L297" s="143"/>
      <c r="M297" s="346"/>
    </row>
    <row r="298" spans="1:13" x14ac:dyDescent="0.25">
      <c r="A298" s="347"/>
      <c r="B298" s="158"/>
      <c r="C298" s="158"/>
      <c r="D298" s="158"/>
      <c r="E298" s="158"/>
      <c r="F298" s="158"/>
      <c r="G298" s="158"/>
      <c r="H298" s="158"/>
      <c r="I298" s="158"/>
      <c r="J298" s="158"/>
      <c r="K298" s="158"/>
      <c r="L298" s="158"/>
      <c r="M298" s="346"/>
    </row>
    <row r="299" spans="1:13" x14ac:dyDescent="0.25">
      <c r="A299" s="347"/>
      <c r="B299" s="158"/>
      <c r="C299" s="158"/>
      <c r="D299" s="158"/>
      <c r="E299" s="158"/>
      <c r="F299" s="158"/>
      <c r="G299" s="158"/>
      <c r="H299" s="158"/>
      <c r="I299" s="158"/>
      <c r="J299" s="158"/>
      <c r="K299" s="158"/>
      <c r="L299" s="158"/>
      <c r="M299" s="346"/>
    </row>
    <row r="300" spans="1:13" x14ac:dyDescent="0.25">
      <c r="A300" s="347"/>
      <c r="B300" s="399">
        <v>-1</v>
      </c>
      <c r="C300" s="158"/>
      <c r="D300" s="158"/>
      <c r="E300" s="402">
        <f>2.97290389066863/1000</f>
        <v>2.9729038906686298E-3</v>
      </c>
      <c r="F300" s="158"/>
      <c r="G300" s="158"/>
      <c r="H300" s="399">
        <f>+B263</f>
        <v>1.0476708197593771E-2</v>
      </c>
      <c r="I300" s="158"/>
      <c r="J300" s="158"/>
      <c r="K300" s="158"/>
      <c r="L300" s="158"/>
      <c r="M300" s="346"/>
    </row>
    <row r="301" spans="1:13" ht="15.75" x14ac:dyDescent="0.25">
      <c r="A301" s="442" t="s">
        <v>225</v>
      </c>
      <c r="B301" s="400">
        <v>0</v>
      </c>
      <c r="C301" s="158"/>
      <c r="D301" s="443" t="s">
        <v>226</v>
      </c>
      <c r="E301" s="403">
        <f>3.7274570597985/1000</f>
        <v>3.7274570597985003E-3</v>
      </c>
      <c r="F301" s="158"/>
      <c r="G301" s="443" t="s">
        <v>228</v>
      </c>
      <c r="H301" s="400">
        <f t="shared" ref="H301:H308" si="17">+B264</f>
        <v>7.5038043069245788E-3</v>
      </c>
      <c r="I301" s="158"/>
      <c r="J301" s="443" t="s">
        <v>229</v>
      </c>
      <c r="K301" s="70">
        <v>339.29610096713287</v>
      </c>
      <c r="L301" s="158"/>
      <c r="M301" s="346"/>
    </row>
    <row r="302" spans="1:13" x14ac:dyDescent="0.25">
      <c r="A302" s="347"/>
      <c r="B302" s="400">
        <v>0</v>
      </c>
      <c r="C302" s="158"/>
      <c r="D302" s="158"/>
      <c r="E302" s="403">
        <f>1.90180457183241/1000</f>
        <v>1.90180457183241E-3</v>
      </c>
      <c r="F302" s="158"/>
      <c r="G302" s="158"/>
      <c r="H302" s="400">
        <f t="shared" si="17"/>
        <v>3.460922640858512E-3</v>
      </c>
      <c r="I302" s="158"/>
      <c r="J302" s="158"/>
      <c r="K302" s="158"/>
      <c r="L302" s="158"/>
      <c r="M302" s="346"/>
    </row>
    <row r="303" spans="1:13" x14ac:dyDescent="0.25">
      <c r="A303" s="347"/>
      <c r="B303" s="400">
        <v>0</v>
      </c>
      <c r="C303" s="158"/>
      <c r="D303" s="158"/>
      <c r="E303" s="403">
        <f>1.94899806811293/1000</f>
        <v>1.94899806811293E-3</v>
      </c>
      <c r="F303" s="158"/>
      <c r="G303" s="158"/>
      <c r="H303" s="400">
        <f t="shared" si="17"/>
        <v>1.5591180690257684E-3</v>
      </c>
      <c r="I303" s="158"/>
      <c r="J303" s="158"/>
      <c r="K303" s="158"/>
      <c r="L303" s="158"/>
      <c r="M303" s="346"/>
    </row>
    <row r="304" spans="1:13" x14ac:dyDescent="0.25">
      <c r="A304" s="347"/>
      <c r="B304" s="400">
        <v>0</v>
      </c>
      <c r="C304" s="158"/>
      <c r="D304" s="158"/>
      <c r="E304" s="403">
        <f>4.51562260756677/1000</f>
        <v>4.5156226075667698E-3</v>
      </c>
      <c r="F304" s="158"/>
      <c r="G304" s="158"/>
      <c r="H304" s="400">
        <f t="shared" si="17"/>
        <v>-3.8987999908727589E-4</v>
      </c>
      <c r="I304" s="158"/>
      <c r="J304" s="158"/>
      <c r="K304" s="158"/>
      <c r="L304" s="158"/>
      <c r="M304" s="346"/>
    </row>
    <row r="305" spans="1:13" x14ac:dyDescent="0.25">
      <c r="A305" s="347"/>
      <c r="B305" s="400">
        <v>0</v>
      </c>
      <c r="C305" s="158"/>
      <c r="D305" s="158"/>
      <c r="E305" s="403">
        <f>0.785289175132599/1000</f>
        <v>7.8528917513259896E-4</v>
      </c>
      <c r="F305" s="158"/>
      <c r="G305" s="158"/>
      <c r="H305" s="400">
        <f t="shared" si="17"/>
        <v>1.4318510193058898E-3</v>
      </c>
      <c r="I305" s="158"/>
      <c r="J305" s="158"/>
      <c r="K305" s="158"/>
      <c r="L305" s="158"/>
      <c r="M305" s="346"/>
    </row>
    <row r="306" spans="1:13" x14ac:dyDescent="0.25">
      <c r="A306" s="347"/>
      <c r="B306" s="400">
        <v>0</v>
      </c>
      <c r="C306" s="158"/>
      <c r="D306" s="158"/>
      <c r="E306" s="403">
        <f>0.762936146537081/1000</f>
        <v>7.6293614653708095E-4</v>
      </c>
      <c r="F306" s="158"/>
      <c r="G306" s="158"/>
      <c r="H306" s="400">
        <f t="shared" si="17"/>
        <v>6.4656184417337024E-4</v>
      </c>
      <c r="I306" s="158"/>
      <c r="J306" s="158"/>
      <c r="K306" s="158"/>
      <c r="L306" s="158"/>
      <c r="M306" s="346"/>
    </row>
    <row r="307" spans="1:13" x14ac:dyDescent="0.25">
      <c r="A307" s="347"/>
      <c r="B307" s="400">
        <v>0</v>
      </c>
      <c r="C307" s="158"/>
      <c r="D307" s="158"/>
      <c r="E307" s="93">
        <f>3.70652880601923/1000</f>
        <v>3.7065288060192303E-3</v>
      </c>
      <c r="F307" s="158"/>
      <c r="G307" s="158"/>
      <c r="H307" s="400">
        <f t="shared" si="17"/>
        <v>-1.1637430236386271E-4</v>
      </c>
      <c r="I307" s="158"/>
      <c r="J307" s="158"/>
      <c r="K307" s="158"/>
      <c r="L307" s="158"/>
      <c r="M307" s="346"/>
    </row>
    <row r="308" spans="1:13" x14ac:dyDescent="0.25">
      <c r="A308" s="347"/>
      <c r="B308" s="400">
        <v>0</v>
      </c>
      <c r="C308" s="158"/>
      <c r="D308" s="158"/>
      <c r="E308" s="158"/>
      <c r="F308" s="158"/>
      <c r="G308" s="158"/>
      <c r="H308" s="400">
        <f t="shared" si="17"/>
        <v>3.1542460626821599E-4</v>
      </c>
      <c r="I308" s="158"/>
      <c r="J308" s="158"/>
      <c r="K308" s="158"/>
      <c r="L308" s="158"/>
      <c r="M308" s="346"/>
    </row>
    <row r="309" spans="1:13" x14ac:dyDescent="0.25">
      <c r="A309" s="347"/>
      <c r="B309" s="400">
        <v>0</v>
      </c>
      <c r="C309" s="158"/>
      <c r="D309" s="158"/>
      <c r="E309" s="158"/>
      <c r="F309" s="158"/>
      <c r="G309" s="158"/>
      <c r="H309" s="400">
        <f>+B272</f>
        <v>6.0219290196928416E-3</v>
      </c>
      <c r="I309" s="158"/>
      <c r="J309" s="158"/>
      <c r="K309" s="158"/>
      <c r="L309" s="158"/>
      <c r="M309" s="346"/>
    </row>
    <row r="310" spans="1:13" x14ac:dyDescent="0.25">
      <c r="A310" s="347"/>
      <c r="B310" s="401">
        <v>-1</v>
      </c>
      <c r="C310" s="158"/>
      <c r="D310" s="158"/>
      <c r="E310" s="158"/>
      <c r="F310" s="158"/>
      <c r="G310" s="158"/>
      <c r="H310" s="401">
        <f>+B273</f>
        <v>9.84483212807424E-3</v>
      </c>
      <c r="I310" s="158"/>
      <c r="J310" s="158"/>
      <c r="K310" s="158"/>
      <c r="L310" s="158"/>
      <c r="M310" s="346"/>
    </row>
    <row r="311" spans="1:13" x14ac:dyDescent="0.25">
      <c r="A311" s="347"/>
      <c r="B311" s="158"/>
      <c r="C311" s="158"/>
      <c r="D311" s="158"/>
      <c r="E311" s="158"/>
      <c r="F311" s="158"/>
      <c r="G311" s="158"/>
      <c r="H311" s="158"/>
      <c r="I311" s="158"/>
      <c r="J311" s="158"/>
      <c r="K311" s="158"/>
      <c r="L311" s="158"/>
      <c r="M311" s="346"/>
    </row>
    <row r="312" spans="1:13" x14ac:dyDescent="0.25">
      <c r="A312" s="347"/>
      <c r="B312" s="158"/>
      <c r="C312" s="158"/>
      <c r="D312" s="158"/>
      <c r="E312" s="158"/>
      <c r="F312" s="158"/>
      <c r="G312" s="158"/>
      <c r="H312" s="158"/>
      <c r="I312" s="158"/>
      <c r="J312" s="158"/>
      <c r="K312" s="158"/>
      <c r="L312" s="158"/>
      <c r="M312" s="346"/>
    </row>
    <row r="313" spans="1:13" x14ac:dyDescent="0.25">
      <c r="A313" s="350"/>
      <c r="B313" s="409">
        <v>2</v>
      </c>
      <c r="C313" s="390">
        <v>0</v>
      </c>
      <c r="D313" s="390">
        <v>0</v>
      </c>
      <c r="E313" s="390">
        <v>0</v>
      </c>
      <c r="F313" s="390">
        <v>0</v>
      </c>
      <c r="G313" s="390">
        <v>0</v>
      </c>
      <c r="H313" s="390">
        <v>0</v>
      </c>
      <c r="I313" s="390">
        <v>0</v>
      </c>
      <c r="J313" s="390">
        <v>0</v>
      </c>
      <c r="K313" s="390">
        <v>0</v>
      </c>
      <c r="L313" s="391">
        <v>0</v>
      </c>
      <c r="M313" s="345"/>
    </row>
    <row r="314" spans="1:13" ht="15.75" x14ac:dyDescent="0.25">
      <c r="A314" s="442" t="s">
        <v>230</v>
      </c>
      <c r="B314" s="396">
        <v>0</v>
      </c>
      <c r="C314" s="159">
        <v>2</v>
      </c>
      <c r="D314" s="159">
        <v>0</v>
      </c>
      <c r="E314" s="159">
        <v>0</v>
      </c>
      <c r="F314" s="159">
        <v>0</v>
      </c>
      <c r="G314" s="159">
        <v>0</v>
      </c>
      <c r="H314" s="159">
        <v>0</v>
      </c>
      <c r="I314" s="159">
        <v>0</v>
      </c>
      <c r="J314" s="159">
        <v>0</v>
      </c>
      <c r="K314" s="159">
        <v>0</v>
      </c>
      <c r="L314" s="383">
        <v>0</v>
      </c>
      <c r="M314" s="346"/>
    </row>
    <row r="315" spans="1:13" x14ac:dyDescent="0.25">
      <c r="A315" s="347"/>
      <c r="B315" s="396">
        <v>0</v>
      </c>
      <c r="C315" s="159">
        <v>0</v>
      </c>
      <c r="D315" s="159">
        <v>2</v>
      </c>
      <c r="E315" s="159">
        <v>0</v>
      </c>
      <c r="F315" s="159">
        <v>0</v>
      </c>
      <c r="G315" s="159">
        <v>0</v>
      </c>
      <c r="H315" s="159">
        <v>0</v>
      </c>
      <c r="I315" s="159">
        <v>0</v>
      </c>
      <c r="J315" s="159">
        <v>0</v>
      </c>
      <c r="K315" s="159">
        <v>0</v>
      </c>
      <c r="L315" s="383">
        <v>0</v>
      </c>
      <c r="M315" s="346"/>
    </row>
    <row r="316" spans="1:13" x14ac:dyDescent="0.25">
      <c r="A316" s="347"/>
      <c r="B316" s="396">
        <v>0</v>
      </c>
      <c r="C316" s="159">
        <v>0</v>
      </c>
      <c r="D316" s="159">
        <v>0</v>
      </c>
      <c r="E316" s="159">
        <v>2</v>
      </c>
      <c r="F316" s="159">
        <v>0</v>
      </c>
      <c r="G316" s="159">
        <v>0</v>
      </c>
      <c r="H316" s="159">
        <v>0</v>
      </c>
      <c r="I316" s="159">
        <v>0</v>
      </c>
      <c r="J316" s="159">
        <v>0</v>
      </c>
      <c r="K316" s="159">
        <v>0</v>
      </c>
      <c r="L316" s="383">
        <v>0</v>
      </c>
      <c r="M316" s="346"/>
    </row>
    <row r="317" spans="1:13" x14ac:dyDescent="0.25">
      <c r="A317" s="347"/>
      <c r="B317" s="396">
        <v>0</v>
      </c>
      <c r="C317" s="159">
        <v>0</v>
      </c>
      <c r="D317" s="159">
        <v>0</v>
      </c>
      <c r="E317" s="159">
        <v>0</v>
      </c>
      <c r="F317" s="159">
        <v>2</v>
      </c>
      <c r="G317" s="159">
        <v>0</v>
      </c>
      <c r="H317" s="159">
        <v>0</v>
      </c>
      <c r="I317" s="159">
        <v>0</v>
      </c>
      <c r="J317" s="159">
        <v>0</v>
      </c>
      <c r="K317" s="159">
        <v>0</v>
      </c>
      <c r="L317" s="383">
        <v>0</v>
      </c>
      <c r="M317" s="346"/>
    </row>
    <row r="318" spans="1:13" x14ac:dyDescent="0.25">
      <c r="A318" s="347"/>
      <c r="B318" s="396">
        <v>0</v>
      </c>
      <c r="C318" s="159">
        <v>0</v>
      </c>
      <c r="D318" s="159">
        <v>0</v>
      </c>
      <c r="E318" s="159">
        <v>0</v>
      </c>
      <c r="F318" s="159">
        <v>0</v>
      </c>
      <c r="G318" s="159">
        <v>2</v>
      </c>
      <c r="H318" s="159">
        <v>0</v>
      </c>
      <c r="I318" s="159">
        <v>0</v>
      </c>
      <c r="J318" s="159">
        <v>0</v>
      </c>
      <c r="K318" s="159">
        <v>0</v>
      </c>
      <c r="L318" s="383">
        <v>0</v>
      </c>
      <c r="M318" s="346"/>
    </row>
    <row r="319" spans="1:13" x14ac:dyDescent="0.25">
      <c r="A319" s="347"/>
      <c r="B319" s="396">
        <v>0</v>
      </c>
      <c r="C319" s="159">
        <v>0</v>
      </c>
      <c r="D319" s="159">
        <v>0</v>
      </c>
      <c r="E319" s="159">
        <v>0</v>
      </c>
      <c r="F319" s="159">
        <v>0</v>
      </c>
      <c r="G319" s="159">
        <v>0</v>
      </c>
      <c r="H319" s="159">
        <v>2</v>
      </c>
      <c r="I319" s="159">
        <v>0</v>
      </c>
      <c r="J319" s="159">
        <v>0</v>
      </c>
      <c r="K319" s="159">
        <v>0</v>
      </c>
      <c r="L319" s="383">
        <v>0</v>
      </c>
      <c r="M319" s="346"/>
    </row>
    <row r="320" spans="1:13" x14ac:dyDescent="0.25">
      <c r="A320" s="347"/>
      <c r="B320" s="396">
        <v>0</v>
      </c>
      <c r="C320" s="159">
        <v>0</v>
      </c>
      <c r="D320" s="159">
        <v>0</v>
      </c>
      <c r="E320" s="159">
        <v>0</v>
      </c>
      <c r="F320" s="159">
        <v>0</v>
      </c>
      <c r="G320" s="159">
        <v>0</v>
      </c>
      <c r="H320" s="159">
        <v>0</v>
      </c>
      <c r="I320" s="159">
        <v>2</v>
      </c>
      <c r="J320" s="159">
        <v>0</v>
      </c>
      <c r="K320" s="159">
        <v>0</v>
      </c>
      <c r="L320" s="383">
        <v>0</v>
      </c>
      <c r="M320" s="346"/>
    </row>
    <row r="321" spans="1:13" x14ac:dyDescent="0.25">
      <c r="A321" s="347"/>
      <c r="B321" s="396">
        <v>0</v>
      </c>
      <c r="C321" s="159">
        <v>0</v>
      </c>
      <c r="D321" s="159">
        <v>0</v>
      </c>
      <c r="E321" s="159">
        <v>0</v>
      </c>
      <c r="F321" s="159">
        <v>0</v>
      </c>
      <c r="G321" s="159">
        <v>0</v>
      </c>
      <c r="H321" s="159">
        <v>0</v>
      </c>
      <c r="I321" s="159">
        <v>0</v>
      </c>
      <c r="J321" s="159">
        <v>2</v>
      </c>
      <c r="K321" s="159">
        <v>0</v>
      </c>
      <c r="L321" s="383">
        <v>0</v>
      </c>
      <c r="M321" s="346"/>
    </row>
    <row r="322" spans="1:13" x14ac:dyDescent="0.25">
      <c r="A322" s="347"/>
      <c r="B322" s="396">
        <v>0</v>
      </c>
      <c r="C322" s="159">
        <v>0</v>
      </c>
      <c r="D322" s="159">
        <v>0</v>
      </c>
      <c r="E322" s="159">
        <v>0</v>
      </c>
      <c r="F322" s="159">
        <v>0</v>
      </c>
      <c r="G322" s="159">
        <v>0</v>
      </c>
      <c r="H322" s="159">
        <v>0</v>
      </c>
      <c r="I322" s="159">
        <v>0</v>
      </c>
      <c r="J322" s="159">
        <v>0</v>
      </c>
      <c r="K322" s="159">
        <v>2</v>
      </c>
      <c r="L322" s="383">
        <v>0</v>
      </c>
      <c r="M322" s="346"/>
    </row>
    <row r="323" spans="1:13" x14ac:dyDescent="0.25">
      <c r="A323" s="347"/>
      <c r="B323" s="397">
        <v>0</v>
      </c>
      <c r="C323" s="398">
        <v>0</v>
      </c>
      <c r="D323" s="398">
        <v>0</v>
      </c>
      <c r="E323" s="398">
        <v>0</v>
      </c>
      <c r="F323" s="398">
        <v>0</v>
      </c>
      <c r="G323" s="398">
        <v>0</v>
      </c>
      <c r="H323" s="398">
        <v>0</v>
      </c>
      <c r="I323" s="398">
        <v>0</v>
      </c>
      <c r="J323" s="398">
        <v>0</v>
      </c>
      <c r="K323" s="398">
        <v>0</v>
      </c>
      <c r="L323" s="410">
        <v>2</v>
      </c>
      <c r="M323" s="346"/>
    </row>
    <row r="324" spans="1:13" x14ac:dyDescent="0.25">
      <c r="A324" s="347"/>
      <c r="B324" s="158"/>
      <c r="C324" s="158"/>
      <c r="D324" s="158"/>
      <c r="E324" s="158"/>
      <c r="F324" s="158"/>
      <c r="G324" s="158"/>
      <c r="H324" s="158"/>
      <c r="I324" s="158"/>
      <c r="J324" s="158"/>
      <c r="K324" s="158"/>
      <c r="L324" s="158"/>
      <c r="M324" s="346"/>
    </row>
    <row r="325" spans="1:13" x14ac:dyDescent="0.25">
      <c r="A325" s="347"/>
      <c r="B325" s="158"/>
      <c r="C325" s="158"/>
      <c r="D325" s="158"/>
      <c r="E325" s="158"/>
      <c r="F325" s="158"/>
      <c r="G325" s="158"/>
      <c r="H325" s="158"/>
      <c r="I325" s="158"/>
      <c r="J325" s="158"/>
      <c r="K325" s="158"/>
      <c r="L325" s="158"/>
      <c r="M325" s="346"/>
    </row>
    <row r="326" spans="1:13" x14ac:dyDescent="0.25">
      <c r="A326" s="350"/>
      <c r="B326" s="409">
        <v>1</v>
      </c>
      <c r="C326" s="390">
        <v>0</v>
      </c>
      <c r="D326" s="390">
        <v>0</v>
      </c>
      <c r="E326" s="390">
        <v>0</v>
      </c>
      <c r="F326" s="390">
        <v>0</v>
      </c>
      <c r="G326" s="390">
        <v>0</v>
      </c>
      <c r="H326" s="390">
        <v>0</v>
      </c>
      <c r="I326" s="390">
        <v>0</v>
      </c>
      <c r="J326" s="390">
        <v>0</v>
      </c>
      <c r="K326" s="390">
        <v>0</v>
      </c>
      <c r="L326" s="391">
        <v>0</v>
      </c>
      <c r="M326" s="346"/>
    </row>
    <row r="327" spans="1:13" ht="15.75" x14ac:dyDescent="0.25">
      <c r="A327" s="442" t="s">
        <v>231</v>
      </c>
      <c r="B327" s="396">
        <v>0</v>
      </c>
      <c r="C327" s="159">
        <v>1</v>
      </c>
      <c r="D327" s="159">
        <v>0</v>
      </c>
      <c r="E327" s="159">
        <v>0</v>
      </c>
      <c r="F327" s="159">
        <v>0</v>
      </c>
      <c r="G327" s="159">
        <v>0</v>
      </c>
      <c r="H327" s="159">
        <v>0</v>
      </c>
      <c r="I327" s="159">
        <v>0</v>
      </c>
      <c r="J327" s="159">
        <v>0</v>
      </c>
      <c r="K327" s="159">
        <v>0</v>
      </c>
      <c r="L327" s="383">
        <v>0</v>
      </c>
      <c r="M327" s="346"/>
    </row>
    <row r="328" spans="1:13" x14ac:dyDescent="0.25">
      <c r="A328" s="347"/>
      <c r="B328" s="396">
        <v>0</v>
      </c>
      <c r="C328" s="159">
        <v>0</v>
      </c>
      <c r="D328" s="159">
        <v>1</v>
      </c>
      <c r="E328" s="159">
        <v>0</v>
      </c>
      <c r="F328" s="159">
        <v>0</v>
      </c>
      <c r="G328" s="159">
        <v>0</v>
      </c>
      <c r="H328" s="159">
        <v>0</v>
      </c>
      <c r="I328" s="159">
        <v>0</v>
      </c>
      <c r="J328" s="159">
        <v>0</v>
      </c>
      <c r="K328" s="159">
        <v>0</v>
      </c>
      <c r="L328" s="383">
        <v>0</v>
      </c>
      <c r="M328" s="346"/>
    </row>
    <row r="329" spans="1:13" x14ac:dyDescent="0.25">
      <c r="A329" s="347"/>
      <c r="B329" s="396">
        <v>0</v>
      </c>
      <c r="C329" s="159">
        <v>0</v>
      </c>
      <c r="D329" s="159">
        <v>0</v>
      </c>
      <c r="E329" s="159">
        <v>1</v>
      </c>
      <c r="F329" s="159">
        <v>0</v>
      </c>
      <c r="G329" s="159">
        <v>0</v>
      </c>
      <c r="H329" s="159">
        <v>0</v>
      </c>
      <c r="I329" s="159">
        <v>0</v>
      </c>
      <c r="J329" s="159">
        <v>0</v>
      </c>
      <c r="K329" s="159">
        <v>0</v>
      </c>
      <c r="L329" s="383">
        <v>0</v>
      </c>
      <c r="M329" s="346"/>
    </row>
    <row r="330" spans="1:13" x14ac:dyDescent="0.25">
      <c r="A330" s="347"/>
      <c r="B330" s="396">
        <v>0</v>
      </c>
      <c r="C330" s="159">
        <v>0</v>
      </c>
      <c r="D330" s="159">
        <v>0</v>
      </c>
      <c r="E330" s="159">
        <v>0</v>
      </c>
      <c r="F330" s="159">
        <v>1</v>
      </c>
      <c r="G330" s="159">
        <v>0</v>
      </c>
      <c r="H330" s="159">
        <v>0</v>
      </c>
      <c r="I330" s="159">
        <v>0</v>
      </c>
      <c r="J330" s="159">
        <v>0</v>
      </c>
      <c r="K330" s="159">
        <v>0</v>
      </c>
      <c r="L330" s="383">
        <v>0</v>
      </c>
      <c r="M330" s="346"/>
    </row>
    <row r="331" spans="1:13" x14ac:dyDescent="0.25">
      <c r="A331" s="347"/>
      <c r="B331" s="396">
        <v>0</v>
      </c>
      <c r="C331" s="159">
        <v>0</v>
      </c>
      <c r="D331" s="159">
        <v>0</v>
      </c>
      <c r="E331" s="159">
        <v>0</v>
      </c>
      <c r="F331" s="159">
        <v>0</v>
      </c>
      <c r="G331" s="159">
        <v>1</v>
      </c>
      <c r="H331" s="159">
        <v>0</v>
      </c>
      <c r="I331" s="159">
        <v>0</v>
      </c>
      <c r="J331" s="159">
        <v>0</v>
      </c>
      <c r="K331" s="159">
        <v>0</v>
      </c>
      <c r="L331" s="383">
        <v>0</v>
      </c>
      <c r="M331" s="346"/>
    </row>
    <row r="332" spans="1:13" x14ac:dyDescent="0.25">
      <c r="A332" s="347"/>
      <c r="B332" s="396">
        <v>0</v>
      </c>
      <c r="C332" s="159">
        <v>0</v>
      </c>
      <c r="D332" s="159">
        <v>0</v>
      </c>
      <c r="E332" s="159">
        <v>0</v>
      </c>
      <c r="F332" s="159">
        <v>0</v>
      </c>
      <c r="G332" s="159">
        <v>0</v>
      </c>
      <c r="H332" s="159">
        <v>1</v>
      </c>
      <c r="I332" s="159">
        <v>0</v>
      </c>
      <c r="J332" s="159">
        <v>0</v>
      </c>
      <c r="K332" s="159">
        <v>0</v>
      </c>
      <c r="L332" s="383">
        <v>0</v>
      </c>
      <c r="M332" s="346"/>
    </row>
    <row r="333" spans="1:13" x14ac:dyDescent="0.25">
      <c r="A333" s="347"/>
      <c r="B333" s="396">
        <v>0</v>
      </c>
      <c r="C333" s="159">
        <v>0</v>
      </c>
      <c r="D333" s="159">
        <v>0</v>
      </c>
      <c r="E333" s="159">
        <v>0</v>
      </c>
      <c r="F333" s="159">
        <v>0</v>
      </c>
      <c r="G333" s="159">
        <v>0</v>
      </c>
      <c r="H333" s="159">
        <v>0</v>
      </c>
      <c r="I333" s="159">
        <v>1</v>
      </c>
      <c r="J333" s="159">
        <v>0</v>
      </c>
      <c r="K333" s="159">
        <v>0</v>
      </c>
      <c r="L333" s="383">
        <v>0</v>
      </c>
      <c r="M333" s="346"/>
    </row>
    <row r="334" spans="1:13" x14ac:dyDescent="0.25">
      <c r="A334" s="347"/>
      <c r="B334" s="396">
        <v>0</v>
      </c>
      <c r="C334" s="159">
        <v>0</v>
      </c>
      <c r="D334" s="159">
        <v>0</v>
      </c>
      <c r="E334" s="159">
        <v>0</v>
      </c>
      <c r="F334" s="159">
        <v>0</v>
      </c>
      <c r="G334" s="159">
        <v>0</v>
      </c>
      <c r="H334" s="159">
        <v>0</v>
      </c>
      <c r="I334" s="159">
        <v>0</v>
      </c>
      <c r="J334" s="159">
        <v>1</v>
      </c>
      <c r="K334" s="159">
        <v>0</v>
      </c>
      <c r="L334" s="383">
        <v>0</v>
      </c>
      <c r="M334" s="346"/>
    </row>
    <row r="335" spans="1:13" x14ac:dyDescent="0.25">
      <c r="A335" s="347"/>
      <c r="B335" s="396">
        <v>0</v>
      </c>
      <c r="C335" s="159">
        <v>0</v>
      </c>
      <c r="D335" s="159">
        <v>0</v>
      </c>
      <c r="E335" s="159">
        <v>0</v>
      </c>
      <c r="F335" s="159">
        <v>0</v>
      </c>
      <c r="G335" s="159">
        <v>0</v>
      </c>
      <c r="H335" s="159">
        <v>0</v>
      </c>
      <c r="I335" s="159">
        <v>0</v>
      </c>
      <c r="J335" s="159">
        <v>0</v>
      </c>
      <c r="K335" s="159">
        <v>1</v>
      </c>
      <c r="L335" s="383">
        <v>0</v>
      </c>
      <c r="M335" s="346"/>
    </row>
    <row r="336" spans="1:13" x14ac:dyDescent="0.25">
      <c r="A336" s="347"/>
      <c r="B336" s="397">
        <v>0</v>
      </c>
      <c r="C336" s="398">
        <v>0</v>
      </c>
      <c r="D336" s="398">
        <v>0</v>
      </c>
      <c r="E336" s="398">
        <v>0</v>
      </c>
      <c r="F336" s="398">
        <v>0</v>
      </c>
      <c r="G336" s="398">
        <v>0</v>
      </c>
      <c r="H336" s="398">
        <v>0</v>
      </c>
      <c r="I336" s="398">
        <v>0</v>
      </c>
      <c r="J336" s="398">
        <v>0</v>
      </c>
      <c r="K336" s="398">
        <v>0</v>
      </c>
      <c r="L336" s="410">
        <v>1</v>
      </c>
      <c r="M336" s="346"/>
    </row>
    <row r="337" spans="1:13" x14ac:dyDescent="0.25">
      <c r="A337" s="347"/>
      <c r="B337" s="158"/>
      <c r="C337" s="158"/>
      <c r="D337" s="158"/>
      <c r="E337" s="158"/>
      <c r="F337" s="158"/>
      <c r="G337" s="158"/>
      <c r="H337" s="158"/>
      <c r="I337" s="158"/>
      <c r="J337" s="158"/>
      <c r="K337" s="158"/>
      <c r="L337" s="158"/>
      <c r="M337" s="346"/>
    </row>
    <row r="338" spans="1:13" x14ac:dyDescent="0.25">
      <c r="A338" s="347"/>
      <c r="B338" s="158"/>
      <c r="C338" s="158"/>
      <c r="D338" s="158"/>
      <c r="E338" s="158"/>
      <c r="F338" s="158"/>
      <c r="G338" s="158"/>
      <c r="H338" s="158"/>
      <c r="I338" s="158"/>
      <c r="J338" s="158"/>
      <c r="K338" s="158"/>
      <c r="L338" s="158"/>
      <c r="M338" s="346"/>
    </row>
    <row r="339" spans="1:13" x14ac:dyDescent="0.25">
      <c r="A339" s="350"/>
      <c r="B339" s="411">
        <f>+M263</f>
        <v>290.7769564091202</v>
      </c>
      <c r="C339" s="390">
        <v>0</v>
      </c>
      <c r="D339" s="390">
        <v>0</v>
      </c>
      <c r="E339" s="390">
        <v>0</v>
      </c>
      <c r="F339" s="390">
        <v>0</v>
      </c>
      <c r="G339" s="390">
        <v>0</v>
      </c>
      <c r="H339" s="390">
        <v>0</v>
      </c>
      <c r="I339" s="390">
        <v>0</v>
      </c>
      <c r="J339" s="390">
        <v>0</v>
      </c>
      <c r="K339" s="390">
        <v>0</v>
      </c>
      <c r="L339" s="391">
        <v>0</v>
      </c>
      <c r="M339" s="346"/>
    </row>
    <row r="340" spans="1:13" ht="15.75" x14ac:dyDescent="0.25">
      <c r="A340" s="442" t="s">
        <v>232</v>
      </c>
      <c r="B340" s="396">
        <v>0</v>
      </c>
      <c r="C340" s="161">
        <f>+M264</f>
        <v>172.35935827372742</v>
      </c>
      <c r="D340" s="159">
        <v>0</v>
      </c>
      <c r="E340" s="159">
        <v>0</v>
      </c>
      <c r="F340" s="159">
        <v>0</v>
      </c>
      <c r="G340" s="159">
        <v>0</v>
      </c>
      <c r="H340" s="159">
        <v>0</v>
      </c>
      <c r="I340" s="159">
        <v>0</v>
      </c>
      <c r="J340" s="159">
        <v>0</v>
      </c>
      <c r="K340" s="159">
        <v>0</v>
      </c>
      <c r="L340" s="383">
        <v>0</v>
      </c>
      <c r="M340" s="346"/>
    </row>
    <row r="341" spans="1:13" x14ac:dyDescent="0.25">
      <c r="A341" s="347"/>
      <c r="B341" s="396">
        <v>0</v>
      </c>
      <c r="C341" s="159">
        <v>0</v>
      </c>
      <c r="D341" s="161">
        <f>+M265</f>
        <v>92.933656460087605</v>
      </c>
      <c r="E341" s="159">
        <v>0</v>
      </c>
      <c r="F341" s="159">
        <v>0</v>
      </c>
      <c r="G341" s="159">
        <v>0</v>
      </c>
      <c r="H341" s="159">
        <v>0</v>
      </c>
      <c r="I341" s="159">
        <v>0</v>
      </c>
      <c r="J341" s="159">
        <v>0</v>
      </c>
      <c r="K341" s="159">
        <v>0</v>
      </c>
      <c r="L341" s="383">
        <v>0</v>
      </c>
      <c r="M341" s="346"/>
    </row>
    <row r="342" spans="1:13" x14ac:dyDescent="0.25">
      <c r="A342" s="347"/>
      <c r="B342" s="396">
        <v>0</v>
      </c>
      <c r="C342" s="159">
        <v>0</v>
      </c>
      <c r="D342" s="159">
        <v>0</v>
      </c>
      <c r="E342" s="161">
        <f>+M266</f>
        <v>529.39098633720346</v>
      </c>
      <c r="F342" s="159">
        <v>0</v>
      </c>
      <c r="G342" s="159">
        <v>0</v>
      </c>
      <c r="H342" s="159">
        <v>0</v>
      </c>
      <c r="I342" s="159">
        <v>0</v>
      </c>
      <c r="J342" s="159">
        <v>0</v>
      </c>
      <c r="K342" s="159">
        <v>0</v>
      </c>
      <c r="L342" s="383">
        <v>0</v>
      </c>
      <c r="M342" s="346"/>
    </row>
    <row r="343" spans="1:13" x14ac:dyDescent="0.25">
      <c r="A343" s="347"/>
      <c r="B343" s="396">
        <v>0</v>
      </c>
      <c r="C343" s="159">
        <v>0</v>
      </c>
      <c r="D343" s="159">
        <v>0</v>
      </c>
      <c r="E343" s="159">
        <v>0</v>
      </c>
      <c r="F343" s="161">
        <f>+M267</f>
        <v>-117.55794051905366</v>
      </c>
      <c r="G343" s="159">
        <v>0</v>
      </c>
      <c r="H343" s="159">
        <v>0</v>
      </c>
      <c r="I343" s="159">
        <v>0</v>
      </c>
      <c r="J343" s="159">
        <v>0</v>
      </c>
      <c r="K343" s="159">
        <v>0</v>
      </c>
      <c r="L343" s="383">
        <v>0</v>
      </c>
      <c r="M343" s="346"/>
    </row>
    <row r="344" spans="1:13" x14ac:dyDescent="0.25">
      <c r="A344" s="347"/>
      <c r="B344" s="396">
        <v>0</v>
      </c>
      <c r="C344" s="159">
        <v>0</v>
      </c>
      <c r="D344" s="159">
        <v>0</v>
      </c>
      <c r="E344" s="159">
        <v>0</v>
      </c>
      <c r="F344" s="159">
        <v>0</v>
      </c>
      <c r="G344" s="161">
        <f>+M268</f>
        <v>845.59492291355525</v>
      </c>
      <c r="H344" s="159">
        <v>0</v>
      </c>
      <c r="I344" s="159">
        <v>0</v>
      </c>
      <c r="J344" s="159">
        <v>0</v>
      </c>
      <c r="K344" s="159">
        <v>0</v>
      </c>
      <c r="L344" s="383">
        <v>0</v>
      </c>
      <c r="M344" s="346"/>
    </row>
    <row r="345" spans="1:13" x14ac:dyDescent="0.25">
      <c r="A345" s="347"/>
      <c r="B345" s="396">
        <v>0</v>
      </c>
      <c r="C345" s="159">
        <v>0</v>
      </c>
      <c r="D345" s="159">
        <v>0</v>
      </c>
      <c r="E345" s="159">
        <v>0</v>
      </c>
      <c r="F345" s="159">
        <v>0</v>
      </c>
      <c r="G345" s="159">
        <v>0</v>
      </c>
      <c r="H345" s="161">
        <f>+M269</f>
        <v>186.34436408293783</v>
      </c>
      <c r="I345" s="159">
        <v>0</v>
      </c>
      <c r="J345" s="159">
        <v>0</v>
      </c>
      <c r="K345" s="159">
        <v>0</v>
      </c>
      <c r="L345" s="383">
        <v>0</v>
      </c>
      <c r="M345" s="346"/>
    </row>
    <row r="346" spans="1:13" x14ac:dyDescent="0.25">
      <c r="A346" s="347"/>
      <c r="B346" s="396">
        <v>0</v>
      </c>
      <c r="C346" s="159">
        <v>0</v>
      </c>
      <c r="D346" s="159">
        <v>0</v>
      </c>
      <c r="E346" s="159">
        <v>0</v>
      </c>
      <c r="F346" s="159">
        <v>0</v>
      </c>
      <c r="G346" s="159">
        <v>0</v>
      </c>
      <c r="H346" s="159">
        <v>0</v>
      </c>
      <c r="I346" s="161">
        <f>+M270</f>
        <v>-37.598577478748901</v>
      </c>
      <c r="J346" s="159">
        <v>0</v>
      </c>
      <c r="K346" s="159">
        <v>0</v>
      </c>
      <c r="L346" s="383">
        <v>0</v>
      </c>
      <c r="M346" s="346"/>
    </row>
    <row r="347" spans="1:13" x14ac:dyDescent="0.25">
      <c r="A347" s="347"/>
      <c r="B347" s="396">
        <v>0</v>
      </c>
      <c r="C347" s="159">
        <v>0</v>
      </c>
      <c r="D347" s="159">
        <v>0</v>
      </c>
      <c r="E347" s="159">
        <v>0</v>
      </c>
      <c r="F347" s="159">
        <v>0</v>
      </c>
      <c r="G347" s="159">
        <v>0</v>
      </c>
      <c r="H347" s="159">
        <v>0</v>
      </c>
      <c r="I347" s="159">
        <v>0</v>
      </c>
      <c r="J347" s="161">
        <f>+M271</f>
        <v>26.754837015944762</v>
      </c>
      <c r="K347" s="159">
        <v>0</v>
      </c>
      <c r="L347" s="383">
        <v>0</v>
      </c>
      <c r="M347" s="346"/>
    </row>
    <row r="348" spans="1:13" x14ac:dyDescent="0.25">
      <c r="A348" s="347"/>
      <c r="B348" s="396">
        <v>0</v>
      </c>
      <c r="C348" s="159">
        <v>0</v>
      </c>
      <c r="D348" s="159">
        <v>0</v>
      </c>
      <c r="E348" s="159">
        <v>0</v>
      </c>
      <c r="F348" s="159">
        <v>0</v>
      </c>
      <c r="G348" s="159">
        <v>0</v>
      </c>
      <c r="H348" s="159">
        <v>0</v>
      </c>
      <c r="I348" s="159">
        <v>0</v>
      </c>
      <c r="J348" s="159">
        <v>0</v>
      </c>
      <c r="K348" s="161">
        <f>+M272</f>
        <v>111.54699226464024</v>
      </c>
      <c r="L348" s="383">
        <v>0</v>
      </c>
      <c r="M348" s="346"/>
    </row>
    <row r="349" spans="1:13" x14ac:dyDescent="0.25">
      <c r="A349" s="347"/>
      <c r="B349" s="397">
        <v>0</v>
      </c>
      <c r="C349" s="398">
        <v>0</v>
      </c>
      <c r="D349" s="398">
        <v>0</v>
      </c>
      <c r="E349" s="398">
        <v>0</v>
      </c>
      <c r="F349" s="398">
        <v>0</v>
      </c>
      <c r="G349" s="398">
        <v>0</v>
      </c>
      <c r="H349" s="398">
        <v>0</v>
      </c>
      <c r="I349" s="398">
        <v>0</v>
      </c>
      <c r="J349" s="398">
        <v>0</v>
      </c>
      <c r="K349" s="398">
        <v>0</v>
      </c>
      <c r="L349" s="412">
        <f>+M273</f>
        <v>331.36150447870546</v>
      </c>
      <c r="M349" s="346"/>
    </row>
    <row r="350" spans="1:13" x14ac:dyDescent="0.25">
      <c r="A350" s="347"/>
      <c r="B350" s="158"/>
      <c r="C350" s="158"/>
      <c r="D350" s="158"/>
      <c r="E350" s="158"/>
      <c r="F350" s="158"/>
      <c r="G350" s="158"/>
      <c r="H350" s="158"/>
      <c r="I350" s="158"/>
      <c r="J350" s="158"/>
      <c r="K350" s="158"/>
      <c r="L350" s="158"/>
      <c r="M350" s="346"/>
    </row>
    <row r="351" spans="1:13" ht="15.75" x14ac:dyDescent="0.3">
      <c r="A351" s="444" t="s">
        <v>245</v>
      </c>
      <c r="B351" s="158"/>
      <c r="C351" s="158"/>
      <c r="D351" s="158"/>
      <c r="E351" s="158"/>
      <c r="F351" s="158"/>
      <c r="G351" s="158"/>
      <c r="H351" s="158"/>
      <c r="I351" s="158"/>
      <c r="J351" s="158"/>
      <c r="K351" s="158"/>
      <c r="L351" s="158"/>
      <c r="M351" s="346"/>
    </row>
    <row r="352" spans="1:13" ht="15.75" x14ac:dyDescent="0.3">
      <c r="A352" s="445"/>
      <c r="B352" s="411">
        <f t="array" ref="B352:L362">+MMULT(B313:L323,B339:L349)</f>
        <v>581.55391281824041</v>
      </c>
      <c r="C352" s="390">
        <v>0</v>
      </c>
      <c r="D352" s="390">
        <v>0</v>
      </c>
      <c r="E352" s="390">
        <v>0</v>
      </c>
      <c r="F352" s="390">
        <v>0</v>
      </c>
      <c r="G352" s="390">
        <v>0</v>
      </c>
      <c r="H352" s="390">
        <v>0</v>
      </c>
      <c r="I352" s="390">
        <v>0</v>
      </c>
      <c r="J352" s="390">
        <v>0</v>
      </c>
      <c r="K352" s="390">
        <v>0</v>
      </c>
      <c r="L352" s="391">
        <v>0</v>
      </c>
      <c r="M352" s="345"/>
    </row>
    <row r="353" spans="1:13" ht="15.75" x14ac:dyDescent="0.3">
      <c r="A353" s="445" t="s">
        <v>233</v>
      </c>
      <c r="B353" s="396">
        <v>0</v>
      </c>
      <c r="C353" s="161">
        <v>344.71871654745485</v>
      </c>
      <c r="D353" s="159">
        <v>0</v>
      </c>
      <c r="E353" s="159">
        <v>0</v>
      </c>
      <c r="F353" s="159">
        <v>0</v>
      </c>
      <c r="G353" s="159">
        <v>0</v>
      </c>
      <c r="H353" s="159">
        <v>0</v>
      </c>
      <c r="I353" s="159">
        <v>0</v>
      </c>
      <c r="J353" s="159">
        <v>0</v>
      </c>
      <c r="K353" s="159">
        <v>0</v>
      </c>
      <c r="L353" s="383">
        <v>0</v>
      </c>
      <c r="M353" s="346"/>
    </row>
    <row r="354" spans="1:13" x14ac:dyDescent="0.25">
      <c r="A354" s="347"/>
      <c r="B354" s="396">
        <v>0</v>
      </c>
      <c r="C354" s="159">
        <v>0</v>
      </c>
      <c r="D354" s="161">
        <v>185.86731292017521</v>
      </c>
      <c r="E354" s="159">
        <v>0</v>
      </c>
      <c r="F354" s="159">
        <v>0</v>
      </c>
      <c r="G354" s="159">
        <v>0</v>
      </c>
      <c r="H354" s="159">
        <v>0</v>
      </c>
      <c r="I354" s="159">
        <v>0</v>
      </c>
      <c r="J354" s="159">
        <v>0</v>
      </c>
      <c r="K354" s="159">
        <v>0</v>
      </c>
      <c r="L354" s="383">
        <v>0</v>
      </c>
      <c r="M354" s="346"/>
    </row>
    <row r="355" spans="1:13" x14ac:dyDescent="0.25">
      <c r="A355" s="347"/>
      <c r="B355" s="396">
        <v>0</v>
      </c>
      <c r="C355" s="159">
        <v>0</v>
      </c>
      <c r="D355" s="159">
        <v>0</v>
      </c>
      <c r="E355" s="161">
        <v>1058.7819726744069</v>
      </c>
      <c r="F355" s="159">
        <v>0</v>
      </c>
      <c r="G355" s="159">
        <v>0</v>
      </c>
      <c r="H355" s="159">
        <v>0</v>
      </c>
      <c r="I355" s="159">
        <v>0</v>
      </c>
      <c r="J355" s="159">
        <v>0</v>
      </c>
      <c r="K355" s="159">
        <v>0</v>
      </c>
      <c r="L355" s="383">
        <v>0</v>
      </c>
      <c r="M355" s="346"/>
    </row>
    <row r="356" spans="1:13" x14ac:dyDescent="0.25">
      <c r="A356" s="347"/>
      <c r="B356" s="396">
        <v>0</v>
      </c>
      <c r="C356" s="159">
        <v>0</v>
      </c>
      <c r="D356" s="159">
        <v>0</v>
      </c>
      <c r="E356" s="159">
        <v>0</v>
      </c>
      <c r="F356" s="161">
        <v>-235.11588103810732</v>
      </c>
      <c r="G356" s="159">
        <v>0</v>
      </c>
      <c r="H356" s="159">
        <v>0</v>
      </c>
      <c r="I356" s="159">
        <v>0</v>
      </c>
      <c r="J356" s="159">
        <v>0</v>
      </c>
      <c r="K356" s="159">
        <v>0</v>
      </c>
      <c r="L356" s="383">
        <v>0</v>
      </c>
      <c r="M356" s="346"/>
    </row>
    <row r="357" spans="1:13" x14ac:dyDescent="0.25">
      <c r="A357" s="347"/>
      <c r="B357" s="396">
        <v>0</v>
      </c>
      <c r="C357" s="159">
        <v>0</v>
      </c>
      <c r="D357" s="159">
        <v>0</v>
      </c>
      <c r="E357" s="159">
        <v>0</v>
      </c>
      <c r="F357" s="159">
        <v>0</v>
      </c>
      <c r="G357" s="161">
        <v>1691.1898458271105</v>
      </c>
      <c r="H357" s="159">
        <v>0</v>
      </c>
      <c r="I357" s="159">
        <v>0</v>
      </c>
      <c r="J357" s="159">
        <v>0</v>
      </c>
      <c r="K357" s="159">
        <v>0</v>
      </c>
      <c r="L357" s="383">
        <v>0</v>
      </c>
      <c r="M357" s="346"/>
    </row>
    <row r="358" spans="1:13" x14ac:dyDescent="0.25">
      <c r="A358" s="347"/>
      <c r="B358" s="396">
        <v>0</v>
      </c>
      <c r="C358" s="159">
        <v>0</v>
      </c>
      <c r="D358" s="159">
        <v>0</v>
      </c>
      <c r="E358" s="159">
        <v>0</v>
      </c>
      <c r="F358" s="159">
        <v>0</v>
      </c>
      <c r="G358" s="159">
        <v>0</v>
      </c>
      <c r="H358" s="161">
        <v>372.68872816587566</v>
      </c>
      <c r="I358" s="159">
        <v>0</v>
      </c>
      <c r="J358" s="159">
        <v>0</v>
      </c>
      <c r="K358" s="159">
        <v>0</v>
      </c>
      <c r="L358" s="383">
        <v>0</v>
      </c>
      <c r="M358" s="346"/>
    </row>
    <row r="359" spans="1:13" x14ac:dyDescent="0.25">
      <c r="A359" s="347"/>
      <c r="B359" s="396">
        <v>0</v>
      </c>
      <c r="C359" s="159">
        <v>0</v>
      </c>
      <c r="D359" s="159">
        <v>0</v>
      </c>
      <c r="E359" s="159">
        <v>0</v>
      </c>
      <c r="F359" s="159">
        <v>0</v>
      </c>
      <c r="G359" s="159">
        <v>0</v>
      </c>
      <c r="H359" s="159">
        <v>0</v>
      </c>
      <c r="I359" s="161">
        <v>-75.197154957497801</v>
      </c>
      <c r="J359" s="159">
        <v>0</v>
      </c>
      <c r="K359" s="159">
        <v>0</v>
      </c>
      <c r="L359" s="383">
        <v>0</v>
      </c>
      <c r="M359" s="346"/>
    </row>
    <row r="360" spans="1:13" x14ac:dyDescent="0.25">
      <c r="A360" s="347"/>
      <c r="B360" s="396">
        <v>0</v>
      </c>
      <c r="C360" s="159">
        <v>0</v>
      </c>
      <c r="D360" s="159">
        <v>0</v>
      </c>
      <c r="E360" s="159">
        <v>0</v>
      </c>
      <c r="F360" s="159">
        <v>0</v>
      </c>
      <c r="G360" s="159">
        <v>0</v>
      </c>
      <c r="H360" s="159">
        <v>0</v>
      </c>
      <c r="I360" s="159">
        <v>0</v>
      </c>
      <c r="J360" s="161">
        <v>53.509674031889524</v>
      </c>
      <c r="K360" s="159">
        <v>0</v>
      </c>
      <c r="L360" s="383">
        <v>0</v>
      </c>
      <c r="M360" s="346"/>
    </row>
    <row r="361" spans="1:13" x14ac:dyDescent="0.25">
      <c r="A361" s="347"/>
      <c r="B361" s="396">
        <v>0</v>
      </c>
      <c r="C361" s="159">
        <v>0</v>
      </c>
      <c r="D361" s="159">
        <v>0</v>
      </c>
      <c r="E361" s="159">
        <v>0</v>
      </c>
      <c r="F361" s="159">
        <v>0</v>
      </c>
      <c r="G361" s="159">
        <v>0</v>
      </c>
      <c r="H361" s="159">
        <v>0</v>
      </c>
      <c r="I361" s="159">
        <v>0</v>
      </c>
      <c r="J361" s="159">
        <v>0</v>
      </c>
      <c r="K361" s="161">
        <v>223.09398452928048</v>
      </c>
      <c r="L361" s="383">
        <v>0</v>
      </c>
      <c r="M361" s="346"/>
    </row>
    <row r="362" spans="1:13" x14ac:dyDescent="0.25">
      <c r="A362" s="347"/>
      <c r="B362" s="397">
        <v>0</v>
      </c>
      <c r="C362" s="398">
        <v>0</v>
      </c>
      <c r="D362" s="398">
        <v>0</v>
      </c>
      <c r="E362" s="398">
        <v>0</v>
      </c>
      <c r="F362" s="398">
        <v>0</v>
      </c>
      <c r="G362" s="398">
        <v>0</v>
      </c>
      <c r="H362" s="398">
        <v>0</v>
      </c>
      <c r="I362" s="398">
        <v>0</v>
      </c>
      <c r="J362" s="398">
        <v>0</v>
      </c>
      <c r="K362" s="398">
        <v>0</v>
      </c>
      <c r="L362" s="412">
        <v>662.72300895741091</v>
      </c>
      <c r="M362" s="346"/>
    </row>
    <row r="363" spans="1:13" x14ac:dyDescent="0.25">
      <c r="A363" s="347"/>
      <c r="B363" s="158"/>
      <c r="C363" s="158"/>
      <c r="D363" s="158"/>
      <c r="E363" s="158"/>
      <c r="F363" s="158"/>
      <c r="G363" s="158"/>
      <c r="H363" s="158"/>
      <c r="I363" s="158"/>
      <c r="J363" s="158"/>
      <c r="K363" s="158"/>
      <c r="L363" s="158"/>
      <c r="M363" s="346"/>
    </row>
    <row r="364" spans="1:13" x14ac:dyDescent="0.25">
      <c r="A364" s="347"/>
      <c r="B364" s="158"/>
      <c r="C364" s="158"/>
      <c r="D364" s="158"/>
      <c r="E364" s="158"/>
      <c r="F364" s="158"/>
      <c r="G364" s="158"/>
      <c r="H364" s="158"/>
      <c r="I364" s="158"/>
      <c r="J364" s="158"/>
      <c r="K364" s="158"/>
      <c r="L364" s="158"/>
      <c r="M364" s="346"/>
    </row>
    <row r="365" spans="1:13" x14ac:dyDescent="0.25">
      <c r="A365" s="347"/>
      <c r="B365" s="413">
        <f t="array" ref="B365:L375">+MINVERSE(B352:L362)</f>
        <v>1.7195310322201225E-3</v>
      </c>
      <c r="C365" s="390">
        <v>0</v>
      </c>
      <c r="D365" s="390">
        <v>0</v>
      </c>
      <c r="E365" s="390">
        <v>0</v>
      </c>
      <c r="F365" s="390">
        <v>0</v>
      </c>
      <c r="G365" s="390">
        <v>0</v>
      </c>
      <c r="H365" s="390">
        <v>0</v>
      </c>
      <c r="I365" s="390">
        <v>0</v>
      </c>
      <c r="J365" s="390">
        <v>0</v>
      </c>
      <c r="K365" s="390">
        <v>0</v>
      </c>
      <c r="L365" s="391">
        <v>0</v>
      </c>
      <c r="M365" s="346"/>
    </row>
    <row r="366" spans="1:13" ht="15.75" x14ac:dyDescent="0.3">
      <c r="A366" s="445" t="s">
        <v>234</v>
      </c>
      <c r="B366" s="396">
        <v>0</v>
      </c>
      <c r="C366" s="178">
        <v>2.9009158830003287E-3</v>
      </c>
      <c r="D366" s="159">
        <v>0</v>
      </c>
      <c r="E366" s="159">
        <v>0</v>
      </c>
      <c r="F366" s="159">
        <v>0</v>
      </c>
      <c r="G366" s="159">
        <v>0</v>
      </c>
      <c r="H366" s="159">
        <v>0</v>
      </c>
      <c r="I366" s="159">
        <v>0</v>
      </c>
      <c r="J366" s="159">
        <v>0</v>
      </c>
      <c r="K366" s="159">
        <v>0</v>
      </c>
      <c r="L366" s="383">
        <v>0</v>
      </c>
      <c r="M366" s="346"/>
    </row>
    <row r="367" spans="1:13" x14ac:dyDescent="0.25">
      <c r="A367" s="347"/>
      <c r="B367" s="396">
        <v>0</v>
      </c>
      <c r="C367" s="159">
        <v>0</v>
      </c>
      <c r="D367" s="178">
        <v>5.3801821540803785E-3</v>
      </c>
      <c r="E367" s="159">
        <v>0</v>
      </c>
      <c r="F367" s="159">
        <v>0</v>
      </c>
      <c r="G367" s="159">
        <v>0</v>
      </c>
      <c r="H367" s="159">
        <v>0</v>
      </c>
      <c r="I367" s="159">
        <v>0</v>
      </c>
      <c r="J367" s="159">
        <v>0</v>
      </c>
      <c r="K367" s="159">
        <v>0</v>
      </c>
      <c r="L367" s="383">
        <v>0</v>
      </c>
      <c r="M367" s="346"/>
    </row>
    <row r="368" spans="1:13" x14ac:dyDescent="0.25">
      <c r="A368" s="347"/>
      <c r="B368" s="396">
        <v>0</v>
      </c>
      <c r="C368" s="159">
        <v>0</v>
      </c>
      <c r="D368" s="159">
        <v>0</v>
      </c>
      <c r="E368" s="178">
        <v>9.4448151348296204E-4</v>
      </c>
      <c r="F368" s="159">
        <v>0</v>
      </c>
      <c r="G368" s="159">
        <v>0</v>
      </c>
      <c r="H368" s="159">
        <v>0</v>
      </c>
      <c r="I368" s="159">
        <v>0</v>
      </c>
      <c r="J368" s="159">
        <v>0</v>
      </c>
      <c r="K368" s="159">
        <v>0</v>
      </c>
      <c r="L368" s="383">
        <v>0</v>
      </c>
      <c r="M368" s="346"/>
    </row>
    <row r="369" spans="1:13" x14ac:dyDescent="0.25">
      <c r="A369" s="347"/>
      <c r="B369" s="396">
        <v>0</v>
      </c>
      <c r="C369" s="159">
        <v>0</v>
      </c>
      <c r="D369" s="159">
        <v>0</v>
      </c>
      <c r="E369" s="159">
        <v>0</v>
      </c>
      <c r="F369" s="178">
        <v>-4.2532218393104681E-3</v>
      </c>
      <c r="G369" s="159">
        <v>0</v>
      </c>
      <c r="H369" s="159">
        <v>0</v>
      </c>
      <c r="I369" s="159">
        <v>0</v>
      </c>
      <c r="J369" s="159">
        <v>0</v>
      </c>
      <c r="K369" s="159">
        <v>0</v>
      </c>
      <c r="L369" s="383">
        <v>0</v>
      </c>
      <c r="M369" s="346"/>
    </row>
    <row r="370" spans="1:13" x14ac:dyDescent="0.25">
      <c r="A370" s="347"/>
      <c r="B370" s="396">
        <v>0</v>
      </c>
      <c r="C370" s="159">
        <v>0</v>
      </c>
      <c r="D370" s="159">
        <v>0</v>
      </c>
      <c r="E370" s="159">
        <v>0</v>
      </c>
      <c r="F370" s="159">
        <v>0</v>
      </c>
      <c r="G370" s="178">
        <v>5.9129967133342732E-4</v>
      </c>
      <c r="H370" s="159">
        <v>0</v>
      </c>
      <c r="I370" s="159">
        <v>0</v>
      </c>
      <c r="J370" s="159">
        <v>0</v>
      </c>
      <c r="K370" s="159">
        <v>0</v>
      </c>
      <c r="L370" s="383">
        <v>0</v>
      </c>
      <c r="M370" s="346"/>
    </row>
    <row r="371" spans="1:13" x14ac:dyDescent="0.25">
      <c r="A371" s="347"/>
      <c r="B371" s="396">
        <v>0</v>
      </c>
      <c r="C371" s="159">
        <v>0</v>
      </c>
      <c r="D371" s="159">
        <v>0</v>
      </c>
      <c r="E371" s="159">
        <v>0</v>
      </c>
      <c r="F371" s="159">
        <v>0</v>
      </c>
      <c r="G371" s="159">
        <v>0</v>
      </c>
      <c r="H371" s="178">
        <v>2.6832043054302456E-3</v>
      </c>
      <c r="I371" s="159">
        <v>0</v>
      </c>
      <c r="J371" s="159">
        <v>0</v>
      </c>
      <c r="K371" s="159">
        <v>0</v>
      </c>
      <c r="L371" s="383">
        <v>0</v>
      </c>
      <c r="M371" s="346"/>
    </row>
    <row r="372" spans="1:13" x14ac:dyDescent="0.25">
      <c r="A372" s="347"/>
      <c r="B372" s="396">
        <v>0</v>
      </c>
      <c r="C372" s="159">
        <v>0</v>
      </c>
      <c r="D372" s="159">
        <v>0</v>
      </c>
      <c r="E372" s="159">
        <v>0</v>
      </c>
      <c r="F372" s="159">
        <v>0</v>
      </c>
      <c r="G372" s="159">
        <v>0</v>
      </c>
      <c r="H372" s="159">
        <v>0</v>
      </c>
      <c r="I372" s="178">
        <v>-1.329837545802378E-2</v>
      </c>
      <c r="J372" s="159">
        <v>0</v>
      </c>
      <c r="K372" s="159">
        <v>0</v>
      </c>
      <c r="L372" s="383">
        <v>0</v>
      </c>
      <c r="M372" s="346"/>
    </row>
    <row r="373" spans="1:13" x14ac:dyDescent="0.25">
      <c r="A373" s="347"/>
      <c r="B373" s="396">
        <v>0</v>
      </c>
      <c r="C373" s="159">
        <v>0</v>
      </c>
      <c r="D373" s="159">
        <v>0</v>
      </c>
      <c r="E373" s="159">
        <v>0</v>
      </c>
      <c r="F373" s="159">
        <v>0</v>
      </c>
      <c r="G373" s="159">
        <v>0</v>
      </c>
      <c r="H373" s="159">
        <v>0</v>
      </c>
      <c r="I373" s="159">
        <v>0</v>
      </c>
      <c r="J373" s="178">
        <v>1.8688209526450148E-2</v>
      </c>
      <c r="K373" s="159">
        <v>0</v>
      </c>
      <c r="L373" s="383">
        <v>0</v>
      </c>
      <c r="M373" s="346"/>
    </row>
    <row r="374" spans="1:13" x14ac:dyDescent="0.25">
      <c r="A374" s="347"/>
      <c r="B374" s="396">
        <v>0</v>
      </c>
      <c r="C374" s="159">
        <v>0</v>
      </c>
      <c r="D374" s="159">
        <v>0</v>
      </c>
      <c r="E374" s="159">
        <v>0</v>
      </c>
      <c r="F374" s="159">
        <v>0</v>
      </c>
      <c r="G374" s="159">
        <v>0</v>
      </c>
      <c r="H374" s="159">
        <v>0</v>
      </c>
      <c r="I374" s="159">
        <v>0</v>
      </c>
      <c r="J374" s="159">
        <v>0</v>
      </c>
      <c r="K374" s="178">
        <v>4.4824157948945174E-3</v>
      </c>
      <c r="L374" s="383">
        <v>0</v>
      </c>
      <c r="M374" s="346"/>
    </row>
    <row r="375" spans="1:13" x14ac:dyDescent="0.25">
      <c r="A375" s="347"/>
      <c r="B375" s="397">
        <v>0</v>
      </c>
      <c r="C375" s="398">
        <v>0</v>
      </c>
      <c r="D375" s="398">
        <v>0</v>
      </c>
      <c r="E375" s="398">
        <v>0</v>
      </c>
      <c r="F375" s="398">
        <v>0</v>
      </c>
      <c r="G375" s="398">
        <v>0</v>
      </c>
      <c r="H375" s="398">
        <v>0</v>
      </c>
      <c r="I375" s="398">
        <v>0</v>
      </c>
      <c r="J375" s="398">
        <v>0</v>
      </c>
      <c r="K375" s="398">
        <v>0</v>
      </c>
      <c r="L375" s="414">
        <v>1.5089260316662157E-3</v>
      </c>
      <c r="M375" s="346"/>
    </row>
    <row r="376" spans="1:13" x14ac:dyDescent="0.25">
      <c r="A376" s="347"/>
      <c r="B376" s="158"/>
      <c r="C376" s="158"/>
      <c r="D376" s="158"/>
      <c r="E376" s="158"/>
      <c r="F376" s="158"/>
      <c r="G376" s="158"/>
      <c r="H376" s="158"/>
      <c r="I376" s="158"/>
      <c r="J376" s="158"/>
      <c r="K376" s="158"/>
      <c r="L376" s="158"/>
      <c r="M376" s="346"/>
    </row>
    <row r="377" spans="1:13" x14ac:dyDescent="0.25">
      <c r="A377" s="347"/>
      <c r="B377" s="158"/>
      <c r="C377" s="158"/>
      <c r="D377" s="158"/>
      <c r="E377" s="158"/>
      <c r="F377" s="158"/>
      <c r="G377" s="158"/>
      <c r="H377" s="158"/>
      <c r="I377" s="158"/>
      <c r="J377" s="158"/>
      <c r="K377" s="158"/>
      <c r="L377" s="158"/>
      <c r="M377" s="346"/>
    </row>
    <row r="378" spans="1:13" x14ac:dyDescent="0.25">
      <c r="A378" s="347"/>
      <c r="B378" s="395">
        <f t="array" ref="B378:L385">+MMULT(B289:L296,B365:L375)</f>
        <v>1.7195310322201225E-3</v>
      </c>
      <c r="C378" s="380">
        <v>-2.9009158830003287E-3</v>
      </c>
      <c r="D378" s="380">
        <v>0</v>
      </c>
      <c r="E378" s="380">
        <v>0</v>
      </c>
      <c r="F378" s="380">
        <v>0</v>
      </c>
      <c r="G378" s="380">
        <v>0</v>
      </c>
      <c r="H378" s="380">
        <v>0</v>
      </c>
      <c r="I378" s="380">
        <v>0</v>
      </c>
      <c r="J378" s="380">
        <v>0</v>
      </c>
      <c r="K378" s="380">
        <v>0</v>
      </c>
      <c r="L378" s="381">
        <v>0</v>
      </c>
      <c r="M378" s="346"/>
    </row>
    <row r="379" spans="1:13" ht="15.75" x14ac:dyDescent="0.3">
      <c r="A379" s="445" t="s">
        <v>235</v>
      </c>
      <c r="B379" s="396">
        <v>0</v>
      </c>
      <c r="C379" s="159">
        <v>2.9009158830003287E-3</v>
      </c>
      <c r="D379" s="159">
        <v>-5.3801821540803785E-3</v>
      </c>
      <c r="E379" s="159">
        <v>0</v>
      </c>
      <c r="F379" s="159">
        <v>0</v>
      </c>
      <c r="G379" s="159">
        <v>0</v>
      </c>
      <c r="H379" s="159">
        <v>0</v>
      </c>
      <c r="I379" s="159">
        <v>0</v>
      </c>
      <c r="J379" s="143">
        <v>-1.8688209526450148E-2</v>
      </c>
      <c r="K379" s="143">
        <v>0</v>
      </c>
      <c r="L379" s="392">
        <v>0</v>
      </c>
      <c r="M379" s="346"/>
    </row>
    <row r="380" spans="1:13" x14ac:dyDescent="0.25">
      <c r="A380" s="446"/>
      <c r="B380" s="396">
        <v>0</v>
      </c>
      <c r="C380" s="159">
        <v>0</v>
      </c>
      <c r="D380" s="159">
        <v>5.3801821540803785E-3</v>
      </c>
      <c r="E380" s="159">
        <v>-9.4448151348296204E-4</v>
      </c>
      <c r="F380" s="159">
        <v>0</v>
      </c>
      <c r="G380" s="159">
        <v>0</v>
      </c>
      <c r="H380" s="159">
        <v>0</v>
      </c>
      <c r="I380" s="159">
        <v>0</v>
      </c>
      <c r="J380" s="143">
        <v>0</v>
      </c>
      <c r="K380" s="143">
        <v>0</v>
      </c>
      <c r="L380" s="392">
        <v>0</v>
      </c>
      <c r="M380" s="346"/>
    </row>
    <row r="381" spans="1:13" x14ac:dyDescent="0.25">
      <c r="A381" s="446"/>
      <c r="B381" s="396">
        <v>0</v>
      </c>
      <c r="C381" s="159">
        <v>0</v>
      </c>
      <c r="D381" s="159">
        <v>0</v>
      </c>
      <c r="E381" s="159">
        <v>9.4448151348296204E-4</v>
      </c>
      <c r="F381" s="159">
        <v>4.2532218393104681E-3</v>
      </c>
      <c r="G381" s="159">
        <v>0</v>
      </c>
      <c r="H381" s="159">
        <v>0</v>
      </c>
      <c r="I381" s="159">
        <v>0</v>
      </c>
      <c r="J381" s="143">
        <v>0</v>
      </c>
      <c r="K381" s="143">
        <v>0</v>
      </c>
      <c r="L381" s="392">
        <v>0</v>
      </c>
      <c r="M381" s="346"/>
    </row>
    <row r="382" spans="1:13" x14ac:dyDescent="0.25">
      <c r="A382" s="446"/>
      <c r="B382" s="396">
        <v>0</v>
      </c>
      <c r="C382" s="159">
        <v>0</v>
      </c>
      <c r="D382" s="159">
        <v>0</v>
      </c>
      <c r="E382" s="159">
        <v>0</v>
      </c>
      <c r="F382" s="159">
        <v>-4.2532218393104681E-3</v>
      </c>
      <c r="G382" s="159">
        <v>-5.9129967133342732E-4</v>
      </c>
      <c r="H382" s="159">
        <v>0</v>
      </c>
      <c r="I382" s="159">
        <v>0</v>
      </c>
      <c r="J382" s="143">
        <v>1.8688209526450148E-2</v>
      </c>
      <c r="K382" s="143">
        <v>4.4824157948945174E-3</v>
      </c>
      <c r="L382" s="392">
        <v>0</v>
      </c>
      <c r="M382" s="346"/>
    </row>
    <row r="383" spans="1:13" x14ac:dyDescent="0.25">
      <c r="A383" s="446"/>
      <c r="B383" s="396">
        <v>0</v>
      </c>
      <c r="C383" s="159">
        <v>0</v>
      </c>
      <c r="D383" s="159">
        <v>0</v>
      </c>
      <c r="E383" s="159">
        <v>0</v>
      </c>
      <c r="F383" s="159">
        <v>0</v>
      </c>
      <c r="G383" s="159">
        <v>5.9129967133342732E-4</v>
      </c>
      <c r="H383" s="159">
        <v>-2.6832043054302456E-3</v>
      </c>
      <c r="I383" s="159">
        <v>0</v>
      </c>
      <c r="J383" s="143">
        <v>0</v>
      </c>
      <c r="K383" s="143">
        <v>0</v>
      </c>
      <c r="L383" s="392">
        <v>0</v>
      </c>
      <c r="M383" s="346"/>
    </row>
    <row r="384" spans="1:13" x14ac:dyDescent="0.25">
      <c r="A384" s="446"/>
      <c r="B384" s="396">
        <v>0</v>
      </c>
      <c r="C384" s="159">
        <v>0</v>
      </c>
      <c r="D384" s="159">
        <v>0</v>
      </c>
      <c r="E384" s="159">
        <v>0</v>
      </c>
      <c r="F384" s="159">
        <v>0</v>
      </c>
      <c r="G384" s="159">
        <v>0</v>
      </c>
      <c r="H384" s="159">
        <v>2.6832043054302456E-3</v>
      </c>
      <c r="I384" s="159">
        <v>1.329837545802378E-2</v>
      </c>
      <c r="J384" s="143">
        <v>0</v>
      </c>
      <c r="K384" s="143">
        <v>0</v>
      </c>
      <c r="L384" s="392">
        <v>0</v>
      </c>
      <c r="M384" s="346"/>
    </row>
    <row r="385" spans="1:13" x14ac:dyDescent="0.25">
      <c r="A385" s="446"/>
      <c r="B385" s="397">
        <v>0</v>
      </c>
      <c r="C385" s="398">
        <v>0</v>
      </c>
      <c r="D385" s="398">
        <v>0</v>
      </c>
      <c r="E385" s="398">
        <v>0</v>
      </c>
      <c r="F385" s="398">
        <v>0</v>
      </c>
      <c r="G385" s="398">
        <v>0</v>
      </c>
      <c r="H385" s="398">
        <v>0</v>
      </c>
      <c r="I385" s="398">
        <v>-1.329837545802378E-2</v>
      </c>
      <c r="J385" s="393">
        <v>0</v>
      </c>
      <c r="K385" s="393">
        <v>-4.4824157948945174E-3</v>
      </c>
      <c r="L385" s="394">
        <v>1.5089260316662157E-3</v>
      </c>
      <c r="M385" s="346"/>
    </row>
    <row r="386" spans="1:13" x14ac:dyDescent="0.25">
      <c r="A386" s="446"/>
      <c r="B386" s="158"/>
      <c r="C386" s="158"/>
      <c r="D386" s="158"/>
      <c r="E386" s="158"/>
      <c r="F386" s="158"/>
      <c r="G386" s="158"/>
      <c r="H386" s="158"/>
      <c r="I386" s="158"/>
      <c r="J386" s="158"/>
      <c r="K386" s="158"/>
      <c r="L386" s="158"/>
      <c r="M386" s="346"/>
    </row>
    <row r="387" spans="1:13" x14ac:dyDescent="0.25">
      <c r="A387" s="446"/>
      <c r="B387" s="158"/>
      <c r="C387" s="158"/>
      <c r="D387" s="158"/>
      <c r="E387" s="158"/>
      <c r="F387" s="158"/>
      <c r="G387" s="158"/>
      <c r="H387" s="158"/>
      <c r="I387" s="158"/>
      <c r="J387" s="158"/>
      <c r="K387" s="158"/>
      <c r="L387" s="158"/>
      <c r="M387" s="346"/>
    </row>
    <row r="388" spans="1:13" x14ac:dyDescent="0.25">
      <c r="A388" s="446"/>
      <c r="B388" s="329">
        <f t="array" ref="B388:I395">+MMULT(B378:L385,B276:I286)</f>
        <v>4.6204469152204509E-3</v>
      </c>
      <c r="C388" s="330">
        <v>-2.9009158830003287E-3</v>
      </c>
      <c r="D388" s="330">
        <v>0</v>
      </c>
      <c r="E388" s="330">
        <v>0</v>
      </c>
      <c r="F388" s="330">
        <v>0</v>
      </c>
      <c r="G388" s="330">
        <v>0</v>
      </c>
      <c r="H388" s="330">
        <v>0</v>
      </c>
      <c r="I388" s="331">
        <v>0</v>
      </c>
      <c r="J388" s="158"/>
      <c r="K388" s="158"/>
      <c r="L388" s="158"/>
      <c r="M388" s="346"/>
    </row>
    <row r="389" spans="1:13" ht="15.75" x14ac:dyDescent="0.3">
      <c r="A389" s="447" t="s">
        <v>236</v>
      </c>
      <c r="B389" s="332">
        <v>-2.9009158830003287E-3</v>
      </c>
      <c r="C389" s="158">
        <v>2.6969307563530855E-2</v>
      </c>
      <c r="D389" s="158">
        <v>-5.3801821540803785E-3</v>
      </c>
      <c r="E389" s="158">
        <v>0</v>
      </c>
      <c r="F389" s="158">
        <v>-1.8688209526450148E-2</v>
      </c>
      <c r="G389" s="158">
        <v>0</v>
      </c>
      <c r="H389" s="158">
        <v>0</v>
      </c>
      <c r="I389" s="333">
        <v>0</v>
      </c>
      <c r="J389" s="158"/>
      <c r="K389" s="158"/>
      <c r="L389" s="158"/>
      <c r="M389" s="346"/>
    </row>
    <row r="390" spans="1:13" x14ac:dyDescent="0.25">
      <c r="A390" s="446"/>
      <c r="B390" s="332">
        <v>0</v>
      </c>
      <c r="C390" s="158">
        <v>-5.3801821540803785E-3</v>
      </c>
      <c r="D390" s="158">
        <v>6.3246636675633409E-3</v>
      </c>
      <c r="E390" s="158">
        <v>-9.4448151348296204E-4</v>
      </c>
      <c r="F390" s="158">
        <v>0</v>
      </c>
      <c r="G390" s="158">
        <v>0</v>
      </c>
      <c r="H390" s="158">
        <v>0</v>
      </c>
      <c r="I390" s="333">
        <v>0</v>
      </c>
      <c r="J390" s="158"/>
      <c r="K390" s="158"/>
      <c r="L390" s="158"/>
      <c r="M390" s="346"/>
    </row>
    <row r="391" spans="1:13" x14ac:dyDescent="0.25">
      <c r="A391" s="446"/>
      <c r="B391" s="332">
        <v>0</v>
      </c>
      <c r="C391" s="158">
        <v>0</v>
      </c>
      <c r="D391" s="158">
        <v>-9.4448151348296204E-4</v>
      </c>
      <c r="E391" s="158">
        <v>-3.3087403258275062E-3</v>
      </c>
      <c r="F391" s="158">
        <v>4.2532218393104681E-3</v>
      </c>
      <c r="G391" s="158">
        <v>0</v>
      </c>
      <c r="H391" s="158">
        <v>0</v>
      </c>
      <c r="I391" s="333">
        <v>0</v>
      </c>
      <c r="J391" s="158"/>
      <c r="K391" s="158"/>
      <c r="L391" s="158"/>
      <c r="M391" s="346"/>
    </row>
    <row r="392" spans="1:13" x14ac:dyDescent="0.25">
      <c r="A392" s="446"/>
      <c r="B392" s="332">
        <v>0</v>
      </c>
      <c r="C392" s="158">
        <v>-1.8688209526450148E-2</v>
      </c>
      <c r="D392" s="158">
        <v>0</v>
      </c>
      <c r="E392" s="158">
        <v>4.2532218393104681E-3</v>
      </c>
      <c r="F392" s="158">
        <v>1.9508703153367626E-2</v>
      </c>
      <c r="G392" s="158">
        <v>-5.9129967133342732E-4</v>
      </c>
      <c r="H392" s="158">
        <v>0</v>
      </c>
      <c r="I392" s="333">
        <v>-4.4824157948945174E-3</v>
      </c>
      <c r="J392" s="158"/>
      <c r="K392" s="158"/>
      <c r="L392" s="158"/>
      <c r="M392" s="346"/>
    </row>
    <row r="393" spans="1:13" x14ac:dyDescent="0.25">
      <c r="A393" s="446"/>
      <c r="B393" s="332">
        <v>0</v>
      </c>
      <c r="C393" s="158">
        <v>0</v>
      </c>
      <c r="D393" s="158">
        <v>0</v>
      </c>
      <c r="E393" s="158">
        <v>0</v>
      </c>
      <c r="F393" s="158">
        <v>-5.9129967133342732E-4</v>
      </c>
      <c r="G393" s="158">
        <v>3.2745039767636728E-3</v>
      </c>
      <c r="H393" s="158">
        <v>-2.6832043054302456E-3</v>
      </c>
      <c r="I393" s="333">
        <v>0</v>
      </c>
      <c r="J393" s="158"/>
      <c r="K393" s="158"/>
      <c r="L393" s="158"/>
      <c r="M393" s="346"/>
    </row>
    <row r="394" spans="1:13" x14ac:dyDescent="0.25">
      <c r="A394" s="446"/>
      <c r="B394" s="332">
        <v>0</v>
      </c>
      <c r="C394" s="158">
        <v>0</v>
      </c>
      <c r="D394" s="158">
        <v>0</v>
      </c>
      <c r="E394" s="158">
        <v>0</v>
      </c>
      <c r="F394" s="158">
        <v>0</v>
      </c>
      <c r="G394" s="158">
        <v>-2.6832043054302456E-3</v>
      </c>
      <c r="H394" s="158">
        <v>-1.0615171152593535E-2</v>
      </c>
      <c r="I394" s="333">
        <v>1.329837545802378E-2</v>
      </c>
      <c r="J394" s="158"/>
      <c r="K394" s="158"/>
      <c r="L394" s="158"/>
      <c r="M394" s="346"/>
    </row>
    <row r="395" spans="1:13" x14ac:dyDescent="0.25">
      <c r="A395" s="446"/>
      <c r="B395" s="406">
        <v>0</v>
      </c>
      <c r="C395" s="407">
        <v>0</v>
      </c>
      <c r="D395" s="407">
        <v>0</v>
      </c>
      <c r="E395" s="407">
        <v>0</v>
      </c>
      <c r="F395" s="407">
        <v>-4.4824157948945174E-3</v>
      </c>
      <c r="G395" s="407">
        <v>0</v>
      </c>
      <c r="H395" s="407">
        <v>1.329837545802378E-2</v>
      </c>
      <c r="I395" s="408">
        <v>-7.307033631463046E-3</v>
      </c>
      <c r="J395" s="158"/>
      <c r="K395" s="158"/>
      <c r="L395" s="158"/>
      <c r="M395" s="346"/>
    </row>
    <row r="396" spans="1:13" x14ac:dyDescent="0.25">
      <c r="A396" s="446"/>
      <c r="B396" s="158"/>
      <c r="C396" s="158"/>
      <c r="D396" s="158"/>
      <c r="E396" s="158"/>
      <c r="F396" s="158"/>
      <c r="G396" s="158"/>
      <c r="H396" s="158"/>
      <c r="I396" s="158"/>
      <c r="J396" s="158"/>
      <c r="K396" s="158"/>
      <c r="L396" s="158"/>
      <c r="M396" s="346"/>
    </row>
    <row r="397" spans="1:13" x14ac:dyDescent="0.25">
      <c r="A397" s="446"/>
      <c r="B397" s="158"/>
      <c r="C397" s="158"/>
      <c r="D397" s="158"/>
      <c r="E397" s="158"/>
      <c r="F397" s="158"/>
      <c r="G397" s="158"/>
      <c r="H397" s="158"/>
      <c r="I397" s="158"/>
      <c r="J397" s="158"/>
      <c r="K397" s="158"/>
      <c r="L397" s="158"/>
      <c r="M397" s="346"/>
    </row>
    <row r="398" spans="1:13" x14ac:dyDescent="0.25">
      <c r="A398" s="446"/>
      <c r="B398" s="329">
        <f t="array" ref="B398:I405">-MINVERSE(B388:I395)</f>
        <v>-397.78713312211033</v>
      </c>
      <c r="C398" s="330">
        <v>-288.85854190359049</v>
      </c>
      <c r="D398" s="330">
        <v>-285.902153538856</v>
      </c>
      <c r="E398" s="330">
        <v>-269.06126497363795</v>
      </c>
      <c r="F398" s="330">
        <v>-272.80099652807144</v>
      </c>
      <c r="G398" s="330">
        <v>-218.8975888639402</v>
      </c>
      <c r="H398" s="330">
        <v>-207.01885597317664</v>
      </c>
      <c r="I398" s="331">
        <v>-209.41561994905928</v>
      </c>
      <c r="J398" s="158"/>
      <c r="K398" s="158"/>
      <c r="L398" s="158"/>
      <c r="M398" s="346"/>
    </row>
    <row r="399" spans="1:13" ht="15.75" x14ac:dyDescent="0.3">
      <c r="A399" s="448" t="s">
        <v>237</v>
      </c>
      <c r="B399" s="332">
        <v>-288.85854190359044</v>
      </c>
      <c r="C399" s="158">
        <v>-460.08075128780661</v>
      </c>
      <c r="D399" s="158">
        <v>-455.37195032598646</v>
      </c>
      <c r="E399" s="158">
        <v>-428.5485487662508</v>
      </c>
      <c r="F399" s="158">
        <v>-434.50502314239276</v>
      </c>
      <c r="G399" s="158">
        <v>-348.65012637647459</v>
      </c>
      <c r="H399" s="158">
        <v>-329.73022074822512</v>
      </c>
      <c r="I399" s="333">
        <v>-333.54767742932847</v>
      </c>
      <c r="J399" s="158"/>
      <c r="K399" s="158"/>
      <c r="L399" s="158"/>
      <c r="M399" s="346"/>
    </row>
    <row r="400" spans="1:13" x14ac:dyDescent="0.25">
      <c r="A400" s="446"/>
      <c r="B400" s="332">
        <v>-285.902153538856</v>
      </c>
      <c r="C400" s="158">
        <v>-455.37195032598663</v>
      </c>
      <c r="D400" s="158">
        <v>-603.98500981736242</v>
      </c>
      <c r="E400" s="158">
        <v>-391.76839509287601</v>
      </c>
      <c r="F400" s="158">
        <v>-438.89376899383103</v>
      </c>
      <c r="G400" s="158">
        <v>-352.1716893371788</v>
      </c>
      <c r="H400" s="158">
        <v>-333.06068198878097</v>
      </c>
      <c r="I400" s="333">
        <v>-336.91669713590863</v>
      </c>
      <c r="J400" s="158"/>
      <c r="K400" s="158"/>
      <c r="L400" s="158"/>
      <c r="M400" s="346"/>
    </row>
    <row r="401" spans="1:13" x14ac:dyDescent="0.25">
      <c r="A401" s="446"/>
      <c r="B401" s="332">
        <v>-269.061264973638</v>
      </c>
      <c r="C401" s="158">
        <v>-428.54854876625097</v>
      </c>
      <c r="D401" s="158">
        <v>-391.76839509287595</v>
      </c>
      <c r="E401" s="158">
        <v>-182.25246111965382</v>
      </c>
      <c r="F401" s="158">
        <v>-463.89399586076814</v>
      </c>
      <c r="G401" s="158">
        <v>-372.23206100690209</v>
      </c>
      <c r="H401" s="158">
        <v>-352.03245419977668</v>
      </c>
      <c r="I401" s="333">
        <v>-356.10811533026259</v>
      </c>
      <c r="J401" s="158"/>
      <c r="K401" s="158"/>
      <c r="L401" s="158"/>
      <c r="M401" s="346"/>
    </row>
    <row r="402" spans="1:13" x14ac:dyDescent="0.25">
      <c r="A402" s="446"/>
      <c r="B402" s="332">
        <v>-272.80099652807144</v>
      </c>
      <c r="C402" s="158">
        <v>-434.50502314239293</v>
      </c>
      <c r="D402" s="158">
        <v>-438.89376899383103</v>
      </c>
      <c r="E402" s="158">
        <v>-463.89399586076809</v>
      </c>
      <c r="F402" s="158">
        <v>-458.34238040293661</v>
      </c>
      <c r="G402" s="158">
        <v>-367.77740265343078</v>
      </c>
      <c r="H402" s="158">
        <v>-347.81953307591624</v>
      </c>
      <c r="I402" s="333">
        <v>-351.84641904756268</v>
      </c>
      <c r="J402" s="158"/>
      <c r="K402" s="158"/>
      <c r="L402" s="158"/>
      <c r="M402" s="346"/>
    </row>
    <row r="403" spans="1:13" x14ac:dyDescent="0.25">
      <c r="A403" s="446"/>
      <c r="B403" s="332">
        <v>-218.89758886394014</v>
      </c>
      <c r="C403" s="158">
        <v>-348.65012637647465</v>
      </c>
      <c r="D403" s="158">
        <v>-352.17168933717863</v>
      </c>
      <c r="E403" s="158">
        <v>-372.23206100690203</v>
      </c>
      <c r="F403" s="158">
        <v>-367.77740265343067</v>
      </c>
      <c r="G403" s="158">
        <v>-659.45654234628284</v>
      </c>
      <c r="H403" s="158">
        <v>-351.04535692516095</v>
      </c>
      <c r="I403" s="333">
        <v>-413.27327515298447</v>
      </c>
      <c r="J403" s="158"/>
      <c r="K403" s="158"/>
      <c r="L403" s="158"/>
      <c r="M403" s="346"/>
    </row>
    <row r="404" spans="1:13" x14ac:dyDescent="0.25">
      <c r="A404" s="446"/>
      <c r="B404" s="332">
        <v>-207.01885597317661</v>
      </c>
      <c r="C404" s="158">
        <v>-329.73022074822524</v>
      </c>
      <c r="D404" s="158">
        <v>-333.06068198878097</v>
      </c>
      <c r="E404" s="158">
        <v>-352.03245419977668</v>
      </c>
      <c r="F404" s="158">
        <v>-347.81953307591624</v>
      </c>
      <c r="G404" s="158">
        <v>-351.045356925161</v>
      </c>
      <c r="H404" s="158">
        <v>-351.75623405739333</v>
      </c>
      <c r="I404" s="333">
        <v>-426.80995581225233</v>
      </c>
      <c r="J404" s="158"/>
      <c r="K404" s="158"/>
      <c r="L404" s="158"/>
      <c r="M404" s="346"/>
    </row>
    <row r="405" spans="1:13" x14ac:dyDescent="0.25">
      <c r="A405" s="446"/>
      <c r="B405" s="406">
        <v>-209.41561994905922</v>
      </c>
      <c r="C405" s="407">
        <v>-333.54767742932847</v>
      </c>
      <c r="D405" s="407">
        <v>-336.91669713590858</v>
      </c>
      <c r="E405" s="407">
        <v>-356.10811533026271</v>
      </c>
      <c r="F405" s="407">
        <v>-351.84641904756262</v>
      </c>
      <c r="G405" s="407">
        <v>-413.27327515298458</v>
      </c>
      <c r="H405" s="407">
        <v>-426.80995581225233</v>
      </c>
      <c r="I405" s="408">
        <v>-424.07866882604634</v>
      </c>
      <c r="J405" s="158"/>
      <c r="K405" s="158"/>
      <c r="L405" s="158"/>
      <c r="M405" s="346"/>
    </row>
    <row r="406" spans="1:13" x14ac:dyDescent="0.25">
      <c r="A406" s="446"/>
      <c r="B406" s="158"/>
      <c r="C406" s="158"/>
      <c r="D406" s="158"/>
      <c r="E406" s="158"/>
      <c r="F406" s="158"/>
      <c r="G406" s="158"/>
      <c r="H406" s="158"/>
      <c r="I406" s="158"/>
      <c r="J406" s="158"/>
      <c r="K406" s="158"/>
      <c r="L406" s="158"/>
      <c r="M406" s="346"/>
    </row>
    <row r="407" spans="1:13" ht="15.75" x14ac:dyDescent="0.3">
      <c r="A407" s="447"/>
      <c r="B407" s="158"/>
      <c r="C407" s="158"/>
      <c r="D407" s="158"/>
      <c r="E407" s="158"/>
      <c r="F407" s="158"/>
      <c r="G407" s="158"/>
      <c r="H407" s="158"/>
      <c r="I407" s="158"/>
      <c r="J407" s="158"/>
      <c r="K407" s="158"/>
      <c r="L407" s="158"/>
      <c r="M407" s="346"/>
    </row>
    <row r="408" spans="1:13" ht="15.75" x14ac:dyDescent="0.3">
      <c r="A408" s="447"/>
      <c r="B408" s="402">
        <f t="array" ref="B408:B418">+MMULT(B339:L349,H300:H310)</f>
        <v>3.046385322882796</v>
      </c>
      <c r="C408" s="158"/>
      <c r="D408" s="158"/>
      <c r="E408" s="417">
        <f t="array" ref="E408:E418">+MMULT(B300:B310,K301)</f>
        <v>-339.29610096713287</v>
      </c>
      <c r="F408" s="158"/>
      <c r="G408" s="158"/>
      <c r="H408" s="158"/>
      <c r="I408" s="158"/>
      <c r="J408" s="158"/>
      <c r="K408" s="158"/>
      <c r="L408" s="158"/>
      <c r="M408" s="346"/>
    </row>
    <row r="409" spans="1:13" ht="15.75" x14ac:dyDescent="0.3">
      <c r="A409" s="447" t="s">
        <v>238</v>
      </c>
      <c r="B409" s="403">
        <v>1.2933508949531525</v>
      </c>
      <c r="C409" s="158"/>
      <c r="D409" s="449" t="s">
        <v>239</v>
      </c>
      <c r="E409" s="418">
        <v>0</v>
      </c>
      <c r="F409" s="158"/>
      <c r="G409" s="158"/>
      <c r="H409" s="158"/>
      <c r="I409" s="158"/>
      <c r="J409" s="158"/>
      <c r="K409" s="158"/>
      <c r="L409" s="158"/>
      <c r="M409" s="346"/>
    </row>
    <row r="410" spans="1:13" ht="15.75" x14ac:dyDescent="0.3">
      <c r="A410" s="447"/>
      <c r="B410" s="403">
        <v>0.32163619574048413</v>
      </c>
      <c r="C410" s="158"/>
      <c r="D410" s="158"/>
      <c r="E410" s="418">
        <v>0</v>
      </c>
      <c r="F410" s="158"/>
      <c r="G410" s="158"/>
      <c r="H410" s="158"/>
      <c r="I410" s="158"/>
      <c r="J410" s="158"/>
      <c r="K410" s="158"/>
      <c r="L410" s="158"/>
      <c r="M410" s="346"/>
    </row>
    <row r="411" spans="1:13" x14ac:dyDescent="0.25">
      <c r="A411" s="347"/>
      <c r="B411" s="403">
        <v>0.82538305237770759</v>
      </c>
      <c r="C411" s="158"/>
      <c r="D411" s="158"/>
      <c r="E411" s="418">
        <v>0</v>
      </c>
      <c r="F411" s="158"/>
      <c r="G411" s="158"/>
      <c r="H411" s="158"/>
      <c r="I411" s="158"/>
      <c r="J411" s="158"/>
      <c r="K411" s="158"/>
      <c r="L411" s="158"/>
      <c r="M411" s="346"/>
    </row>
    <row r="412" spans="1:13" x14ac:dyDescent="0.25">
      <c r="A412" s="347"/>
      <c r="B412" s="403">
        <v>4.5833489742270674E-2</v>
      </c>
      <c r="C412" s="158"/>
      <c r="D412" s="158"/>
      <c r="E412" s="418">
        <v>0</v>
      </c>
      <c r="F412" s="158"/>
      <c r="G412" s="158"/>
      <c r="H412" s="158"/>
      <c r="I412" s="158"/>
      <c r="J412" s="158"/>
      <c r="K412" s="158"/>
      <c r="L412" s="158"/>
      <c r="M412" s="346"/>
    </row>
    <row r="413" spans="1:13" x14ac:dyDescent="0.25">
      <c r="A413" s="347"/>
      <c r="B413" s="403">
        <v>1.2107659522936594</v>
      </c>
      <c r="C413" s="158"/>
      <c r="D413" s="158"/>
      <c r="E413" s="418">
        <v>0</v>
      </c>
      <c r="F413" s="158"/>
      <c r="G413" s="158"/>
      <c r="H413" s="158"/>
      <c r="I413" s="158"/>
      <c r="J413" s="158"/>
      <c r="K413" s="158"/>
      <c r="L413" s="158"/>
      <c r="M413" s="346"/>
    </row>
    <row r="414" spans="1:13" x14ac:dyDescent="0.25">
      <c r="A414" s="347"/>
      <c r="B414" s="403">
        <v>0.12048315569277822</v>
      </c>
      <c r="C414" s="158"/>
      <c r="D414" s="158"/>
      <c r="E414" s="418">
        <v>0</v>
      </c>
      <c r="F414" s="158"/>
      <c r="G414" s="158"/>
      <c r="H414" s="158"/>
      <c r="I414" s="158"/>
      <c r="J414" s="158"/>
      <c r="K414" s="158"/>
      <c r="L414" s="158"/>
      <c r="M414" s="346"/>
    </row>
    <row r="415" spans="1:13" x14ac:dyDescent="0.25">
      <c r="A415" s="347"/>
      <c r="B415" s="403">
        <v>4.3755082239630436E-3</v>
      </c>
      <c r="C415" s="158"/>
      <c r="D415" s="158"/>
      <c r="E415" s="418">
        <v>0</v>
      </c>
      <c r="F415" s="158"/>
      <c r="G415" s="158"/>
      <c r="H415" s="158"/>
      <c r="I415" s="158"/>
      <c r="J415" s="158"/>
      <c r="K415" s="158"/>
      <c r="L415" s="158"/>
      <c r="M415" s="346"/>
    </row>
    <row r="416" spans="1:13" x14ac:dyDescent="0.25">
      <c r="A416" s="347"/>
      <c r="B416" s="403">
        <v>8.4391339315246679E-3</v>
      </c>
      <c r="C416" s="158"/>
      <c r="D416" s="158"/>
      <c r="E416" s="418">
        <v>0</v>
      </c>
      <c r="F416" s="158"/>
      <c r="G416" s="158"/>
      <c r="H416" s="158"/>
      <c r="I416" s="158"/>
      <c r="J416" s="158"/>
      <c r="K416" s="158"/>
      <c r="L416" s="158"/>
      <c r="M416" s="346"/>
    </row>
    <row r="417" spans="1:13" x14ac:dyDescent="0.25">
      <c r="A417" s="347"/>
      <c r="B417" s="403">
        <v>0.67172806977789001</v>
      </c>
      <c r="C417" s="158"/>
      <c r="D417" s="158"/>
      <c r="E417" s="418">
        <v>0</v>
      </c>
      <c r="F417" s="158"/>
      <c r="G417" s="158"/>
      <c r="H417" s="158"/>
      <c r="I417" s="158"/>
      <c r="J417" s="158"/>
      <c r="K417" s="158"/>
      <c r="L417" s="158"/>
      <c r="M417" s="346"/>
    </row>
    <row r="418" spans="1:13" x14ac:dyDescent="0.25">
      <c r="A418" s="347"/>
      <c r="B418" s="93">
        <v>3.2621983852989755</v>
      </c>
      <c r="C418" s="158"/>
      <c r="D418" s="158"/>
      <c r="E418" s="76">
        <v>-339.29610096713287</v>
      </c>
      <c r="F418" s="158"/>
      <c r="G418" s="158"/>
      <c r="H418" s="158"/>
      <c r="I418" s="158"/>
      <c r="J418" s="158"/>
      <c r="K418" s="158"/>
      <c r="L418" s="158"/>
      <c r="M418" s="346"/>
    </row>
    <row r="419" spans="1:13" x14ac:dyDescent="0.25">
      <c r="A419" s="347"/>
      <c r="B419" s="158"/>
      <c r="C419" s="158"/>
      <c r="D419" s="158"/>
      <c r="E419" s="158"/>
      <c r="F419" s="158"/>
      <c r="G419" s="158"/>
      <c r="H419" s="158"/>
      <c r="I419" s="158"/>
      <c r="J419" s="158"/>
      <c r="K419" s="158"/>
      <c r="L419" s="158"/>
      <c r="M419" s="346"/>
    </row>
    <row r="420" spans="1:13" x14ac:dyDescent="0.25">
      <c r="A420" s="347"/>
      <c r="B420" s="158"/>
      <c r="C420" s="158"/>
      <c r="D420" s="158"/>
      <c r="E420" s="158"/>
      <c r="F420" s="158"/>
      <c r="G420" s="158"/>
      <c r="H420" s="158"/>
      <c r="I420" s="158"/>
      <c r="J420" s="158"/>
      <c r="K420" s="158"/>
      <c r="L420" s="158"/>
      <c r="M420" s="346"/>
    </row>
    <row r="421" spans="1:13" x14ac:dyDescent="0.25">
      <c r="A421" s="347"/>
      <c r="B421" s="415">
        <f t="array" ref="B421:B431">+B408:B418+E408:E418</f>
        <v>-336.2497156442501</v>
      </c>
      <c r="C421" s="158"/>
      <c r="D421" s="158"/>
      <c r="E421" s="158"/>
      <c r="F421" s="158"/>
      <c r="G421" s="158"/>
      <c r="H421" s="158"/>
      <c r="I421" s="158"/>
      <c r="J421" s="158"/>
      <c r="K421" s="158"/>
      <c r="L421" s="158"/>
      <c r="M421" s="346"/>
    </row>
    <row r="422" spans="1:13" ht="15.75" x14ac:dyDescent="0.3">
      <c r="A422" s="447" t="s">
        <v>240</v>
      </c>
      <c r="B422" s="416">
        <v>1.2933508949531525</v>
      </c>
      <c r="C422" s="158"/>
      <c r="D422" s="158"/>
      <c r="E422" s="158"/>
      <c r="F422" s="158"/>
      <c r="G422" s="158"/>
      <c r="H422" s="158"/>
      <c r="I422" s="158"/>
      <c r="J422" s="158"/>
      <c r="K422" s="158"/>
      <c r="L422" s="158"/>
      <c r="M422" s="346"/>
    </row>
    <row r="423" spans="1:13" x14ac:dyDescent="0.25">
      <c r="A423" s="347"/>
      <c r="B423" s="416">
        <v>0.32163619574048413</v>
      </c>
      <c r="C423" s="158"/>
      <c r="D423" s="158"/>
      <c r="E423" s="158"/>
      <c r="F423" s="158"/>
      <c r="G423" s="158"/>
      <c r="H423" s="158"/>
      <c r="I423" s="158"/>
      <c r="J423" s="158"/>
      <c r="K423" s="158"/>
      <c r="L423" s="158"/>
      <c r="M423" s="346"/>
    </row>
    <row r="424" spans="1:13" x14ac:dyDescent="0.25">
      <c r="A424" s="347"/>
      <c r="B424" s="416">
        <v>0.82538305237770759</v>
      </c>
      <c r="C424" s="158"/>
      <c r="D424" s="158"/>
      <c r="E424" s="158"/>
      <c r="F424" s="158"/>
      <c r="G424" s="158"/>
      <c r="H424" s="158"/>
      <c r="I424" s="158"/>
      <c r="J424" s="158"/>
      <c r="K424" s="158"/>
      <c r="L424" s="158"/>
      <c r="M424" s="346"/>
    </row>
    <row r="425" spans="1:13" x14ac:dyDescent="0.25">
      <c r="A425" s="347"/>
      <c r="B425" s="416">
        <v>4.5833489742270674E-2</v>
      </c>
      <c r="C425" s="158"/>
      <c r="D425" s="158"/>
      <c r="E425" s="158"/>
      <c r="F425" s="158"/>
      <c r="G425" s="158"/>
      <c r="H425" s="158"/>
      <c r="I425" s="158"/>
      <c r="J425" s="158"/>
      <c r="K425" s="158"/>
      <c r="L425" s="158"/>
      <c r="M425" s="346"/>
    </row>
    <row r="426" spans="1:13" x14ac:dyDescent="0.25">
      <c r="A426" s="347"/>
      <c r="B426" s="416">
        <v>1.2107659522936594</v>
      </c>
      <c r="C426" s="158"/>
      <c r="D426" s="158"/>
      <c r="E426" s="158"/>
      <c r="F426" s="158"/>
      <c r="G426" s="158"/>
      <c r="H426" s="158"/>
      <c r="I426" s="158"/>
      <c r="J426" s="158"/>
      <c r="K426" s="158"/>
      <c r="L426" s="158"/>
      <c r="M426" s="346"/>
    </row>
    <row r="427" spans="1:13" x14ac:dyDescent="0.25">
      <c r="A427" s="347"/>
      <c r="B427" s="416">
        <v>0.12048315569277822</v>
      </c>
      <c r="C427" s="158"/>
      <c r="D427" s="158"/>
      <c r="E427" s="158"/>
      <c r="F427" s="158"/>
      <c r="G427" s="158"/>
      <c r="H427" s="158"/>
      <c r="I427" s="158"/>
      <c r="J427" s="158"/>
      <c r="K427" s="158"/>
      <c r="L427" s="158"/>
      <c r="M427" s="346"/>
    </row>
    <row r="428" spans="1:13" x14ac:dyDescent="0.25">
      <c r="A428" s="347"/>
      <c r="B428" s="416">
        <v>4.3755082239630436E-3</v>
      </c>
      <c r="C428" s="158"/>
      <c r="D428" s="158"/>
      <c r="E428" s="158"/>
      <c r="F428" s="158"/>
      <c r="G428" s="158"/>
      <c r="H428" s="158"/>
      <c r="I428" s="158"/>
      <c r="J428" s="158"/>
      <c r="K428" s="158"/>
      <c r="L428" s="158"/>
      <c r="M428" s="346"/>
    </row>
    <row r="429" spans="1:13" x14ac:dyDescent="0.25">
      <c r="A429" s="347"/>
      <c r="B429" s="416">
        <v>8.4391339315246679E-3</v>
      </c>
      <c r="C429" s="158"/>
      <c r="D429" s="158"/>
      <c r="E429" s="158"/>
      <c r="F429" s="158"/>
      <c r="G429" s="158"/>
      <c r="H429" s="158"/>
      <c r="I429" s="158"/>
      <c r="J429" s="158"/>
      <c r="K429" s="158"/>
      <c r="L429" s="158"/>
      <c r="M429" s="346"/>
    </row>
    <row r="430" spans="1:13" x14ac:dyDescent="0.25">
      <c r="A430" s="347"/>
      <c r="B430" s="416">
        <v>0.67172806977789001</v>
      </c>
      <c r="C430" s="158"/>
      <c r="D430" s="158"/>
      <c r="E430" s="158"/>
      <c r="F430" s="158"/>
      <c r="G430" s="158"/>
      <c r="H430" s="158"/>
      <c r="I430" s="158"/>
      <c r="J430" s="158"/>
      <c r="K430" s="158"/>
      <c r="L430" s="158"/>
      <c r="M430" s="346"/>
    </row>
    <row r="431" spans="1:13" x14ac:dyDescent="0.25">
      <c r="A431" s="347"/>
      <c r="B431" s="103">
        <v>-336.0339025818339</v>
      </c>
      <c r="C431" s="158"/>
      <c r="D431" s="158"/>
      <c r="E431" s="158"/>
      <c r="F431" s="158"/>
      <c r="G431" s="158"/>
      <c r="H431" s="158"/>
      <c r="I431" s="158"/>
      <c r="J431" s="158"/>
      <c r="K431" s="158"/>
      <c r="L431" s="158"/>
      <c r="M431" s="346"/>
    </row>
    <row r="432" spans="1:13" x14ac:dyDescent="0.25">
      <c r="A432" s="347"/>
      <c r="B432" s="158"/>
      <c r="C432" s="158"/>
      <c r="D432" s="158"/>
      <c r="E432" s="158"/>
      <c r="F432" s="158"/>
      <c r="G432" s="158"/>
      <c r="H432" s="158"/>
      <c r="I432" s="158"/>
      <c r="J432" s="158"/>
      <c r="K432" s="158"/>
      <c r="L432" s="158"/>
      <c r="M432" s="346"/>
    </row>
    <row r="433" spans="1:13" x14ac:dyDescent="0.25">
      <c r="A433" s="347"/>
      <c r="B433" s="158"/>
      <c r="C433" s="158"/>
      <c r="D433" s="158"/>
      <c r="E433" s="158"/>
      <c r="F433" s="158"/>
      <c r="G433" s="158"/>
      <c r="H433" s="158"/>
      <c r="I433" s="158"/>
      <c r="J433" s="158"/>
      <c r="K433" s="158"/>
      <c r="L433" s="158"/>
      <c r="M433" s="346"/>
    </row>
    <row r="434" spans="1:13" x14ac:dyDescent="0.25">
      <c r="A434" s="347"/>
      <c r="B434" s="419">
        <f t="array" ref="B434:B441">+MMULT(B378:L385,B421:B431)</f>
        <v>-0.58194372277894235</v>
      </c>
      <c r="C434" s="158"/>
      <c r="D434" s="158"/>
      <c r="E434" s="402">
        <f t="array" ref="E434:E441">+MMULT(B289:L296,H300:H310)</f>
        <v>2.9729038906691919E-3</v>
      </c>
      <c r="F434" s="158"/>
      <c r="G434" s="158"/>
      <c r="H434" s="402">
        <f t="array" ref="H434:H441">E434:E441-E300:E307</f>
        <v>5.620504062164855E-16</v>
      </c>
      <c r="I434" s="158"/>
      <c r="J434" s="158"/>
      <c r="K434" s="158"/>
      <c r="L434" s="158"/>
      <c r="M434" s="346"/>
    </row>
    <row r="435" spans="1:13" ht="15.75" x14ac:dyDescent="0.3">
      <c r="A435" s="447" t="s">
        <v>241</v>
      </c>
      <c r="B435" s="420">
        <v>1.8637285298989253E-3</v>
      </c>
      <c r="C435" s="158"/>
      <c r="D435" s="449" t="s">
        <v>242</v>
      </c>
      <c r="E435" s="403">
        <v>3.7274570597978507E-3</v>
      </c>
      <c r="F435" s="158"/>
      <c r="G435" s="449" t="s">
        <v>243</v>
      </c>
      <c r="H435" s="403">
        <v>-6.4965394175331426E-16</v>
      </c>
      <c r="I435" s="158"/>
      <c r="J435" s="158"/>
      <c r="K435" s="158"/>
      <c r="L435" s="158"/>
      <c r="M435" s="346"/>
    </row>
    <row r="436" spans="1:13" x14ac:dyDescent="0.25">
      <c r="A436" s="347"/>
      <c r="B436" s="420">
        <v>9.5090228591637206E-4</v>
      </c>
      <c r="C436" s="158"/>
      <c r="D436" s="158"/>
      <c r="E436" s="403">
        <v>1.9018045718327437E-3</v>
      </c>
      <c r="F436" s="158"/>
      <c r="G436" s="158"/>
      <c r="H436" s="403">
        <v>3.3371742869103826E-16</v>
      </c>
      <c r="I436" s="158"/>
      <c r="J436" s="158"/>
      <c r="K436" s="158"/>
      <c r="L436" s="158"/>
      <c r="M436" s="346"/>
    </row>
    <row r="437" spans="1:13" x14ac:dyDescent="0.25">
      <c r="A437" s="347"/>
      <c r="B437" s="420">
        <v>9.7449903405652212E-4</v>
      </c>
      <c r="C437" s="158"/>
      <c r="D437" s="158"/>
      <c r="E437" s="403">
        <v>1.9489980681130442E-3</v>
      </c>
      <c r="F437" s="158"/>
      <c r="G437" s="158"/>
      <c r="H437" s="403">
        <v>1.1427490897997217E-16</v>
      </c>
      <c r="I437" s="158"/>
      <c r="J437" s="158"/>
      <c r="K437" s="158"/>
      <c r="L437" s="158"/>
      <c r="M437" s="346"/>
    </row>
    <row r="438" spans="1:13" x14ac:dyDescent="0.25">
      <c r="A438" s="347"/>
      <c r="B438" s="420">
        <v>2.2578113037839461E-3</v>
      </c>
      <c r="C438" s="158"/>
      <c r="D438" s="158"/>
      <c r="E438" s="403">
        <v>4.5156226075678922E-3</v>
      </c>
      <c r="F438" s="158"/>
      <c r="G438" s="158"/>
      <c r="H438" s="403">
        <v>1.1223660889569942E-15</v>
      </c>
      <c r="I438" s="158"/>
      <c r="J438" s="158"/>
      <c r="K438" s="158"/>
      <c r="L438" s="158"/>
      <c r="M438" s="346"/>
    </row>
    <row r="439" spans="1:13" x14ac:dyDescent="0.25">
      <c r="A439" s="347"/>
      <c r="B439" s="420">
        <v>3.926445875662598E-4</v>
      </c>
      <c r="C439" s="158"/>
      <c r="D439" s="158"/>
      <c r="E439" s="403">
        <v>7.8528917513251959E-4</v>
      </c>
      <c r="F439" s="158"/>
      <c r="G439" s="158"/>
      <c r="H439" s="403">
        <v>-7.9363599025938925E-17</v>
      </c>
      <c r="I439" s="158"/>
      <c r="J439" s="158"/>
      <c r="K439" s="158"/>
      <c r="L439" s="158"/>
      <c r="M439" s="346"/>
    </row>
    <row r="440" spans="1:13" x14ac:dyDescent="0.25">
      <c r="A440" s="347"/>
      <c r="B440" s="420">
        <v>3.8146807326861648E-4</v>
      </c>
      <c r="C440" s="158"/>
      <c r="D440" s="158"/>
      <c r="E440" s="403">
        <v>7.6293614653723295E-4</v>
      </c>
      <c r="F440" s="158"/>
      <c r="G440" s="158"/>
      <c r="H440" s="403">
        <v>1.5200514458246772E-16</v>
      </c>
      <c r="I440" s="158"/>
      <c r="J440" s="158"/>
      <c r="K440" s="158"/>
      <c r="L440" s="158"/>
      <c r="M440" s="346"/>
    </row>
    <row r="441" spans="1:13" x14ac:dyDescent="0.25">
      <c r="A441" s="347"/>
      <c r="B441" s="75">
        <v>-0.51011945478914678</v>
      </c>
      <c r="C441" s="158"/>
      <c r="D441" s="158"/>
      <c r="E441" s="93">
        <v>3.7065288060175354E-3</v>
      </c>
      <c r="F441" s="158"/>
      <c r="G441" s="158"/>
      <c r="H441" s="93">
        <v>-1.6948248360293405E-15</v>
      </c>
      <c r="I441" s="158"/>
      <c r="J441" s="158"/>
      <c r="K441" s="158"/>
      <c r="L441" s="158"/>
      <c r="M441" s="346"/>
    </row>
    <row r="442" spans="1:13" x14ac:dyDescent="0.25">
      <c r="A442" s="347"/>
      <c r="B442" s="158"/>
      <c r="C442" s="158"/>
      <c r="D442" s="158"/>
      <c r="E442" s="158"/>
      <c r="F442" s="158"/>
      <c r="G442" s="158"/>
      <c r="H442" s="158"/>
      <c r="I442" s="158"/>
      <c r="J442" s="158"/>
      <c r="K442" s="158"/>
      <c r="L442" s="158"/>
      <c r="M442" s="346"/>
    </row>
    <row r="443" spans="1:13" ht="16.5" thickBot="1" x14ac:dyDescent="0.35">
      <c r="A443" s="347"/>
      <c r="B443" s="158"/>
      <c r="C443" s="158"/>
      <c r="D443" s="158"/>
      <c r="E443" s="158"/>
      <c r="F443" s="158"/>
      <c r="G443" s="456" t="s">
        <v>264</v>
      </c>
      <c r="H443" s="158"/>
      <c r="I443" s="158"/>
      <c r="J443" s="158"/>
      <c r="K443" s="158"/>
      <c r="L443" s="158"/>
      <c r="M443" s="346"/>
    </row>
    <row r="444" spans="1:13" ht="15.75" x14ac:dyDescent="0.3">
      <c r="A444" s="347"/>
      <c r="B444" s="421">
        <f t="array" ref="B444:B451">B434:B441-H434:H441</f>
        <v>-0.58194372277894291</v>
      </c>
      <c r="C444" s="158"/>
      <c r="D444" s="422" t="s">
        <v>205</v>
      </c>
      <c r="E444" s="423">
        <f t="array" ref="E444:E451">+MMULT(B398:I405,B444:B451)</f>
        <v>336.46343492430924</v>
      </c>
      <c r="F444" s="158"/>
      <c r="G444" s="457" t="s">
        <v>205</v>
      </c>
      <c r="H444" s="460">
        <f>+ABS(E444-E186)</f>
        <v>1.2938413060768426</v>
      </c>
      <c r="I444" s="158"/>
      <c r="J444" s="158"/>
      <c r="K444" s="158"/>
      <c r="L444" s="158"/>
      <c r="M444" s="346"/>
    </row>
    <row r="445" spans="1:13" ht="15.75" x14ac:dyDescent="0.3">
      <c r="A445" s="450" t="s">
        <v>244</v>
      </c>
      <c r="B445" s="420">
        <v>1.863728529899575E-3</v>
      </c>
      <c r="C445" s="158"/>
      <c r="D445" s="424" t="s">
        <v>206</v>
      </c>
      <c r="E445" s="425">
        <v>335.29676710086409</v>
      </c>
      <c r="F445" s="158"/>
      <c r="G445" s="458" t="s">
        <v>206</v>
      </c>
      <c r="H445" s="461">
        <f t="shared" ref="H445:H451" si="18">+ABS(E445-E187)</f>
        <v>1.6447245815295446</v>
      </c>
      <c r="I445" s="158"/>
      <c r="J445" s="158"/>
      <c r="K445" s="158"/>
      <c r="L445" s="158"/>
      <c r="M445" s="346"/>
    </row>
    <row r="446" spans="1:13" ht="15.75" x14ac:dyDescent="0.3">
      <c r="A446" s="347"/>
      <c r="B446" s="420">
        <v>9.5090228591603835E-4</v>
      </c>
      <c r="C446" s="158"/>
      <c r="D446" s="424" t="s">
        <v>207</v>
      </c>
      <c r="E446" s="425">
        <v>335.18565745147714</v>
      </c>
      <c r="F446" s="158"/>
      <c r="G446" s="458" t="s">
        <v>207</v>
      </c>
      <c r="H446" s="461">
        <f t="shared" si="18"/>
        <v>1.452824021534866</v>
      </c>
      <c r="I446" s="158"/>
      <c r="J446" s="158"/>
      <c r="K446" s="158"/>
      <c r="L446" s="158"/>
      <c r="M446" s="346"/>
    </row>
    <row r="447" spans="1:13" ht="15.75" x14ac:dyDescent="0.3">
      <c r="A447" s="347"/>
      <c r="B447" s="420">
        <v>9.7449903405640785E-4</v>
      </c>
      <c r="C447" s="158"/>
      <c r="D447" s="424" t="s">
        <v>208</v>
      </c>
      <c r="E447" s="425">
        <v>335.55952621237634</v>
      </c>
      <c r="F447" s="158"/>
      <c r="G447" s="458" t="s">
        <v>208</v>
      </c>
      <c r="H447" s="461">
        <f t="shared" si="18"/>
        <v>0.3811927865364737</v>
      </c>
      <c r="I447" s="158"/>
      <c r="J447" s="158"/>
      <c r="K447" s="158"/>
      <c r="L447" s="158"/>
      <c r="M447" s="346"/>
    </row>
    <row r="448" spans="1:13" ht="15.75" x14ac:dyDescent="0.3">
      <c r="A448" s="347"/>
      <c r="B448" s="420">
        <v>2.2578113037828237E-3</v>
      </c>
      <c r="C448" s="158"/>
      <c r="D448" s="424" t="s">
        <v>209</v>
      </c>
      <c r="E448" s="425">
        <v>335.2473837431254</v>
      </c>
      <c r="F448" s="158"/>
      <c r="G448" s="458" t="s">
        <v>209</v>
      </c>
      <c r="H448" s="461">
        <f t="shared" si="18"/>
        <v>1.8433372092978288</v>
      </c>
      <c r="I448" s="158"/>
      <c r="J448" s="158"/>
      <c r="K448" s="158"/>
      <c r="L448" s="158"/>
      <c r="M448" s="346"/>
    </row>
    <row r="449" spans="1:13" ht="15.75" x14ac:dyDescent="0.3">
      <c r="A449" s="347"/>
      <c r="B449" s="420">
        <v>3.9264458756633916E-4</v>
      </c>
      <c r="C449" s="158"/>
      <c r="D449" s="424" t="s">
        <v>210</v>
      </c>
      <c r="E449" s="425">
        <v>335.63418911996763</v>
      </c>
      <c r="F449" s="158"/>
      <c r="G449" s="458" t="s">
        <v>210</v>
      </c>
      <c r="H449" s="461">
        <f t="shared" si="18"/>
        <v>0.54892724372871271</v>
      </c>
      <c r="I449" s="158"/>
      <c r="J449" s="158"/>
      <c r="K449" s="158"/>
      <c r="L449" s="158"/>
      <c r="M449" s="346"/>
    </row>
    <row r="450" spans="1:13" ht="15.75" x14ac:dyDescent="0.3">
      <c r="A450" s="347"/>
      <c r="B450" s="420">
        <v>3.8146807326846447E-4</v>
      </c>
      <c r="C450" s="158"/>
      <c r="D450" s="424" t="s">
        <v>211</v>
      </c>
      <c r="E450" s="425">
        <v>335.86576391228056</v>
      </c>
      <c r="F450" s="158"/>
      <c r="G450" s="458" t="s">
        <v>211</v>
      </c>
      <c r="H450" s="461">
        <f t="shared" si="18"/>
        <v>0.65609233870253547</v>
      </c>
      <c r="I450" s="158"/>
      <c r="J450" s="158"/>
      <c r="K450" s="158"/>
      <c r="L450" s="158"/>
      <c r="M450" s="346"/>
    </row>
    <row r="451" spans="1:13" ht="16.5" thickBot="1" x14ac:dyDescent="0.35">
      <c r="A451" s="347"/>
      <c r="B451" s="75">
        <v>-0.51011945478914511</v>
      </c>
      <c r="C451" s="158"/>
      <c r="D451" s="426" t="s">
        <v>212</v>
      </c>
      <c r="E451" s="427">
        <v>335.79035390778813</v>
      </c>
      <c r="F451" s="158"/>
      <c r="G451" s="459" t="s">
        <v>212</v>
      </c>
      <c r="H451" s="462">
        <f t="shared" si="18"/>
        <v>1.784773448776491</v>
      </c>
      <c r="I451" s="158"/>
      <c r="J451" s="158"/>
      <c r="K451" s="158"/>
      <c r="L451" s="158"/>
      <c r="M451" s="346"/>
    </row>
    <row r="452" spans="1:13" x14ac:dyDescent="0.25">
      <c r="A452" s="347"/>
      <c r="B452" s="158"/>
      <c r="C452" s="158"/>
      <c r="D452" s="158"/>
      <c r="E452" s="158"/>
      <c r="F452" s="158"/>
      <c r="G452" s="158"/>
      <c r="H452" s="158"/>
      <c r="I452" s="158"/>
      <c r="J452" s="158"/>
      <c r="K452" s="158"/>
      <c r="L452" s="158"/>
      <c r="M452" s="346"/>
    </row>
    <row r="453" spans="1:13" ht="15.75" x14ac:dyDescent="0.3">
      <c r="A453" s="444" t="s">
        <v>246</v>
      </c>
      <c r="B453" s="158"/>
      <c r="C453" s="158"/>
      <c r="D453" s="158"/>
      <c r="E453" s="158"/>
      <c r="F453" s="158"/>
      <c r="G453" s="158"/>
      <c r="H453" s="158"/>
      <c r="I453" s="158"/>
      <c r="J453" s="158"/>
      <c r="K453" s="158"/>
      <c r="L453" s="158"/>
      <c r="M453" s="346"/>
    </row>
    <row r="454" spans="1:13" x14ac:dyDescent="0.25">
      <c r="A454" s="347"/>
      <c r="B454" s="411">
        <f t="array" ref="B454:L464">+MMULT(B365:L375,B339:L349)</f>
        <v>0.5</v>
      </c>
      <c r="C454" s="390">
        <v>0</v>
      </c>
      <c r="D454" s="390">
        <v>0</v>
      </c>
      <c r="E454" s="390">
        <v>0</v>
      </c>
      <c r="F454" s="390">
        <v>0</v>
      </c>
      <c r="G454" s="390">
        <v>0</v>
      </c>
      <c r="H454" s="390">
        <v>0</v>
      </c>
      <c r="I454" s="390">
        <v>0</v>
      </c>
      <c r="J454" s="390">
        <v>0</v>
      </c>
      <c r="K454" s="390">
        <v>0</v>
      </c>
      <c r="L454" s="391">
        <v>0</v>
      </c>
      <c r="M454" s="346"/>
    </row>
    <row r="455" spans="1:13" ht="15.75" x14ac:dyDescent="0.3">
      <c r="A455" s="447" t="s">
        <v>247</v>
      </c>
      <c r="B455" s="396">
        <v>0</v>
      </c>
      <c r="C455" s="161">
        <v>0.5</v>
      </c>
      <c r="D455" s="159">
        <v>0</v>
      </c>
      <c r="E455" s="159">
        <v>0</v>
      </c>
      <c r="F455" s="159">
        <v>0</v>
      </c>
      <c r="G455" s="159">
        <v>0</v>
      </c>
      <c r="H455" s="159">
        <v>0</v>
      </c>
      <c r="I455" s="159">
        <v>0</v>
      </c>
      <c r="J455" s="159">
        <v>0</v>
      </c>
      <c r="K455" s="159">
        <v>0</v>
      </c>
      <c r="L455" s="383">
        <v>0</v>
      </c>
      <c r="M455" s="346"/>
    </row>
    <row r="456" spans="1:13" x14ac:dyDescent="0.25">
      <c r="A456" s="347"/>
      <c r="B456" s="396">
        <v>0</v>
      </c>
      <c r="C456" s="159">
        <v>0</v>
      </c>
      <c r="D456" s="161">
        <v>0.5</v>
      </c>
      <c r="E456" s="159">
        <v>0</v>
      </c>
      <c r="F456" s="159">
        <v>0</v>
      </c>
      <c r="G456" s="159">
        <v>0</v>
      </c>
      <c r="H456" s="159">
        <v>0</v>
      </c>
      <c r="I456" s="159">
        <v>0</v>
      </c>
      <c r="J456" s="159">
        <v>0</v>
      </c>
      <c r="K456" s="159">
        <v>0</v>
      </c>
      <c r="L456" s="383">
        <v>0</v>
      </c>
      <c r="M456" s="346"/>
    </row>
    <row r="457" spans="1:13" x14ac:dyDescent="0.25">
      <c r="A457" s="347"/>
      <c r="B457" s="396">
        <v>0</v>
      </c>
      <c r="C457" s="159">
        <v>0</v>
      </c>
      <c r="D457" s="159">
        <v>0</v>
      </c>
      <c r="E457" s="161">
        <v>0.5</v>
      </c>
      <c r="F457" s="159">
        <v>0</v>
      </c>
      <c r="G457" s="159">
        <v>0</v>
      </c>
      <c r="H457" s="159">
        <v>0</v>
      </c>
      <c r="I457" s="159">
        <v>0</v>
      </c>
      <c r="J457" s="159">
        <v>0</v>
      </c>
      <c r="K457" s="159">
        <v>0</v>
      </c>
      <c r="L457" s="383">
        <v>0</v>
      </c>
      <c r="M457" s="346"/>
    </row>
    <row r="458" spans="1:13" x14ac:dyDescent="0.25">
      <c r="A458" s="347"/>
      <c r="B458" s="396">
        <v>0</v>
      </c>
      <c r="C458" s="159">
        <v>0</v>
      </c>
      <c r="D458" s="159">
        <v>0</v>
      </c>
      <c r="E458" s="159">
        <v>0</v>
      </c>
      <c r="F458" s="161">
        <v>0.5</v>
      </c>
      <c r="G458" s="159">
        <v>0</v>
      </c>
      <c r="H458" s="159">
        <v>0</v>
      </c>
      <c r="I458" s="159">
        <v>0</v>
      </c>
      <c r="J458" s="159">
        <v>0</v>
      </c>
      <c r="K458" s="159">
        <v>0</v>
      </c>
      <c r="L458" s="383">
        <v>0</v>
      </c>
      <c r="M458" s="346"/>
    </row>
    <row r="459" spans="1:13" x14ac:dyDescent="0.25">
      <c r="A459" s="350"/>
      <c r="B459" s="396">
        <v>0</v>
      </c>
      <c r="C459" s="159">
        <v>0</v>
      </c>
      <c r="D459" s="159">
        <v>0</v>
      </c>
      <c r="E459" s="159">
        <v>0</v>
      </c>
      <c r="F459" s="159">
        <v>0</v>
      </c>
      <c r="G459" s="161">
        <v>0.5</v>
      </c>
      <c r="H459" s="159">
        <v>0</v>
      </c>
      <c r="I459" s="159">
        <v>0</v>
      </c>
      <c r="J459" s="159">
        <v>0</v>
      </c>
      <c r="K459" s="159">
        <v>0</v>
      </c>
      <c r="L459" s="383">
        <v>0</v>
      </c>
      <c r="M459" s="346"/>
    </row>
    <row r="460" spans="1:13" x14ac:dyDescent="0.25">
      <c r="A460" s="350"/>
      <c r="B460" s="396">
        <v>0</v>
      </c>
      <c r="C460" s="159">
        <v>0</v>
      </c>
      <c r="D460" s="159">
        <v>0</v>
      </c>
      <c r="E460" s="159">
        <v>0</v>
      </c>
      <c r="F460" s="159">
        <v>0</v>
      </c>
      <c r="G460" s="159">
        <v>0</v>
      </c>
      <c r="H460" s="161">
        <v>0.5</v>
      </c>
      <c r="I460" s="159">
        <v>0</v>
      </c>
      <c r="J460" s="159">
        <v>0</v>
      </c>
      <c r="K460" s="159">
        <v>0</v>
      </c>
      <c r="L460" s="383">
        <v>0</v>
      </c>
      <c r="M460" s="346"/>
    </row>
    <row r="461" spans="1:13" x14ac:dyDescent="0.25">
      <c r="A461" s="347"/>
      <c r="B461" s="396">
        <v>0</v>
      </c>
      <c r="C461" s="159">
        <v>0</v>
      </c>
      <c r="D461" s="159">
        <v>0</v>
      </c>
      <c r="E461" s="159">
        <v>0</v>
      </c>
      <c r="F461" s="159">
        <v>0</v>
      </c>
      <c r="G461" s="159">
        <v>0</v>
      </c>
      <c r="H461" s="159">
        <v>0</v>
      </c>
      <c r="I461" s="161">
        <v>0.5</v>
      </c>
      <c r="J461" s="159">
        <v>0</v>
      </c>
      <c r="K461" s="159">
        <v>0</v>
      </c>
      <c r="L461" s="383">
        <v>0</v>
      </c>
      <c r="M461" s="346"/>
    </row>
    <row r="462" spans="1:13" x14ac:dyDescent="0.25">
      <c r="A462" s="347"/>
      <c r="B462" s="396">
        <v>0</v>
      </c>
      <c r="C462" s="159">
        <v>0</v>
      </c>
      <c r="D462" s="159">
        <v>0</v>
      </c>
      <c r="E462" s="159">
        <v>0</v>
      </c>
      <c r="F462" s="159">
        <v>0</v>
      </c>
      <c r="G462" s="159">
        <v>0</v>
      </c>
      <c r="H462" s="159">
        <v>0</v>
      </c>
      <c r="I462" s="159">
        <v>0</v>
      </c>
      <c r="J462" s="161">
        <v>0.49999999999999994</v>
      </c>
      <c r="K462" s="159">
        <v>0</v>
      </c>
      <c r="L462" s="383">
        <v>0</v>
      </c>
      <c r="M462" s="346"/>
    </row>
    <row r="463" spans="1:13" x14ac:dyDescent="0.25">
      <c r="A463" s="347"/>
      <c r="B463" s="396">
        <v>0</v>
      </c>
      <c r="C463" s="159">
        <v>0</v>
      </c>
      <c r="D463" s="159">
        <v>0</v>
      </c>
      <c r="E463" s="159">
        <v>0</v>
      </c>
      <c r="F463" s="159">
        <v>0</v>
      </c>
      <c r="G463" s="159">
        <v>0</v>
      </c>
      <c r="H463" s="159">
        <v>0</v>
      </c>
      <c r="I463" s="159">
        <v>0</v>
      </c>
      <c r="J463" s="159">
        <v>0</v>
      </c>
      <c r="K463" s="161">
        <v>0.49999999999999994</v>
      </c>
      <c r="L463" s="383">
        <v>0</v>
      </c>
      <c r="M463" s="346"/>
    </row>
    <row r="464" spans="1:13" x14ac:dyDescent="0.25">
      <c r="A464" s="347"/>
      <c r="B464" s="397">
        <v>0</v>
      </c>
      <c r="C464" s="398">
        <v>0</v>
      </c>
      <c r="D464" s="398">
        <v>0</v>
      </c>
      <c r="E464" s="398">
        <v>0</v>
      </c>
      <c r="F464" s="398">
        <v>0</v>
      </c>
      <c r="G464" s="398">
        <v>0</v>
      </c>
      <c r="H464" s="398">
        <v>0</v>
      </c>
      <c r="I464" s="398">
        <v>0</v>
      </c>
      <c r="J464" s="398">
        <v>0</v>
      </c>
      <c r="K464" s="398">
        <v>0</v>
      </c>
      <c r="L464" s="412">
        <v>0.5</v>
      </c>
      <c r="M464" s="346"/>
    </row>
    <row r="465" spans="1:13" x14ac:dyDescent="0.25">
      <c r="A465" s="347"/>
      <c r="B465" s="158"/>
      <c r="C465" s="158"/>
      <c r="D465" s="158"/>
      <c r="E465" s="158"/>
      <c r="F465" s="158"/>
      <c r="G465" s="158"/>
      <c r="H465" s="158"/>
      <c r="I465" s="158"/>
      <c r="J465" s="158"/>
      <c r="K465" s="158"/>
      <c r="L465" s="158"/>
      <c r="M465" s="346"/>
    </row>
    <row r="466" spans="1:13" x14ac:dyDescent="0.25">
      <c r="A466" s="347"/>
      <c r="B466" s="158"/>
      <c r="C466" s="158"/>
      <c r="D466" s="158"/>
      <c r="E466" s="158"/>
      <c r="F466" s="158"/>
      <c r="G466" s="158"/>
      <c r="H466" s="158"/>
      <c r="I466" s="158"/>
      <c r="J466" s="158"/>
      <c r="K466" s="158"/>
      <c r="L466" s="158"/>
      <c r="M466" s="346"/>
    </row>
    <row r="467" spans="1:13" x14ac:dyDescent="0.25">
      <c r="A467" s="347"/>
      <c r="B467" s="411">
        <f t="array" ref="B467:L477">B326:L336-B454:L464</f>
        <v>0.5</v>
      </c>
      <c r="C467" s="390">
        <v>0</v>
      </c>
      <c r="D467" s="390">
        <v>0</v>
      </c>
      <c r="E467" s="390">
        <v>0</v>
      </c>
      <c r="F467" s="390">
        <v>0</v>
      </c>
      <c r="G467" s="390">
        <v>0</v>
      </c>
      <c r="H467" s="390">
        <v>0</v>
      </c>
      <c r="I467" s="390">
        <v>0</v>
      </c>
      <c r="J467" s="390">
        <v>0</v>
      </c>
      <c r="K467" s="390">
        <v>0</v>
      </c>
      <c r="L467" s="391">
        <v>0</v>
      </c>
      <c r="M467" s="346"/>
    </row>
    <row r="468" spans="1:13" ht="15.75" x14ac:dyDescent="0.3">
      <c r="A468" s="447" t="s">
        <v>248</v>
      </c>
      <c r="B468" s="396">
        <v>0</v>
      </c>
      <c r="C468" s="161">
        <v>0.5</v>
      </c>
      <c r="D468" s="159">
        <v>0</v>
      </c>
      <c r="E468" s="159">
        <v>0</v>
      </c>
      <c r="F468" s="159">
        <v>0</v>
      </c>
      <c r="G468" s="159">
        <v>0</v>
      </c>
      <c r="H468" s="159">
        <v>0</v>
      </c>
      <c r="I468" s="159">
        <v>0</v>
      </c>
      <c r="J468" s="159">
        <v>0</v>
      </c>
      <c r="K468" s="159">
        <v>0</v>
      </c>
      <c r="L468" s="383">
        <v>0</v>
      </c>
      <c r="M468" s="346"/>
    </row>
    <row r="469" spans="1:13" x14ac:dyDescent="0.25">
      <c r="A469" s="347"/>
      <c r="B469" s="396">
        <v>0</v>
      </c>
      <c r="C469" s="159">
        <v>0</v>
      </c>
      <c r="D469" s="161">
        <v>0.5</v>
      </c>
      <c r="E469" s="159">
        <v>0</v>
      </c>
      <c r="F469" s="159">
        <v>0</v>
      </c>
      <c r="G469" s="159">
        <v>0</v>
      </c>
      <c r="H469" s="159">
        <v>0</v>
      </c>
      <c r="I469" s="159">
        <v>0</v>
      </c>
      <c r="J469" s="159">
        <v>0</v>
      </c>
      <c r="K469" s="159">
        <v>0</v>
      </c>
      <c r="L469" s="383">
        <v>0</v>
      </c>
      <c r="M469" s="346"/>
    </row>
    <row r="470" spans="1:13" x14ac:dyDescent="0.25">
      <c r="A470" s="347"/>
      <c r="B470" s="396">
        <v>0</v>
      </c>
      <c r="C470" s="159">
        <v>0</v>
      </c>
      <c r="D470" s="159">
        <v>0</v>
      </c>
      <c r="E470" s="161">
        <v>0.5</v>
      </c>
      <c r="F470" s="159">
        <v>0</v>
      </c>
      <c r="G470" s="159">
        <v>0</v>
      </c>
      <c r="H470" s="159">
        <v>0</v>
      </c>
      <c r="I470" s="159">
        <v>0</v>
      </c>
      <c r="J470" s="159">
        <v>0</v>
      </c>
      <c r="K470" s="159">
        <v>0</v>
      </c>
      <c r="L470" s="383">
        <v>0</v>
      </c>
      <c r="M470" s="346"/>
    </row>
    <row r="471" spans="1:13" x14ac:dyDescent="0.25">
      <c r="A471" s="347"/>
      <c r="B471" s="396">
        <v>0</v>
      </c>
      <c r="C471" s="159">
        <v>0</v>
      </c>
      <c r="D471" s="159">
        <v>0</v>
      </c>
      <c r="E471" s="159">
        <v>0</v>
      </c>
      <c r="F471" s="161">
        <v>0.5</v>
      </c>
      <c r="G471" s="159">
        <v>0</v>
      </c>
      <c r="H471" s="159">
        <v>0</v>
      </c>
      <c r="I471" s="159">
        <v>0</v>
      </c>
      <c r="J471" s="159">
        <v>0</v>
      </c>
      <c r="K471" s="159">
        <v>0</v>
      </c>
      <c r="L471" s="383">
        <v>0</v>
      </c>
      <c r="M471" s="346"/>
    </row>
    <row r="472" spans="1:13" x14ac:dyDescent="0.25">
      <c r="A472" s="347"/>
      <c r="B472" s="396">
        <v>0</v>
      </c>
      <c r="C472" s="159">
        <v>0</v>
      </c>
      <c r="D472" s="159">
        <v>0</v>
      </c>
      <c r="E472" s="159">
        <v>0</v>
      </c>
      <c r="F472" s="159">
        <v>0</v>
      </c>
      <c r="G472" s="161">
        <v>0.5</v>
      </c>
      <c r="H472" s="159">
        <v>0</v>
      </c>
      <c r="I472" s="159">
        <v>0</v>
      </c>
      <c r="J472" s="159">
        <v>0</v>
      </c>
      <c r="K472" s="159">
        <v>0</v>
      </c>
      <c r="L472" s="383">
        <v>0</v>
      </c>
      <c r="M472" s="346"/>
    </row>
    <row r="473" spans="1:13" x14ac:dyDescent="0.25">
      <c r="A473" s="347"/>
      <c r="B473" s="396">
        <v>0</v>
      </c>
      <c r="C473" s="159">
        <v>0</v>
      </c>
      <c r="D473" s="159">
        <v>0</v>
      </c>
      <c r="E473" s="159">
        <v>0</v>
      </c>
      <c r="F473" s="159">
        <v>0</v>
      </c>
      <c r="G473" s="159">
        <v>0</v>
      </c>
      <c r="H473" s="161">
        <v>0.5</v>
      </c>
      <c r="I473" s="159">
        <v>0</v>
      </c>
      <c r="J473" s="159">
        <v>0</v>
      </c>
      <c r="K473" s="159">
        <v>0</v>
      </c>
      <c r="L473" s="383">
        <v>0</v>
      </c>
      <c r="M473" s="346"/>
    </row>
    <row r="474" spans="1:13" x14ac:dyDescent="0.25">
      <c r="A474" s="347"/>
      <c r="B474" s="396">
        <v>0</v>
      </c>
      <c r="C474" s="159">
        <v>0</v>
      </c>
      <c r="D474" s="159">
        <v>0</v>
      </c>
      <c r="E474" s="159">
        <v>0</v>
      </c>
      <c r="F474" s="159">
        <v>0</v>
      </c>
      <c r="G474" s="159">
        <v>0</v>
      </c>
      <c r="H474" s="159">
        <v>0</v>
      </c>
      <c r="I474" s="161">
        <v>0.5</v>
      </c>
      <c r="J474" s="159">
        <v>0</v>
      </c>
      <c r="K474" s="159">
        <v>0</v>
      </c>
      <c r="L474" s="383">
        <v>0</v>
      </c>
      <c r="M474" s="346"/>
    </row>
    <row r="475" spans="1:13" x14ac:dyDescent="0.25">
      <c r="A475" s="347"/>
      <c r="B475" s="396">
        <v>0</v>
      </c>
      <c r="C475" s="159">
        <v>0</v>
      </c>
      <c r="D475" s="159">
        <v>0</v>
      </c>
      <c r="E475" s="159">
        <v>0</v>
      </c>
      <c r="F475" s="159">
        <v>0</v>
      </c>
      <c r="G475" s="159">
        <v>0</v>
      </c>
      <c r="H475" s="159">
        <v>0</v>
      </c>
      <c r="I475" s="159">
        <v>0</v>
      </c>
      <c r="J475" s="161">
        <v>0.5</v>
      </c>
      <c r="K475" s="159">
        <v>0</v>
      </c>
      <c r="L475" s="383">
        <v>0</v>
      </c>
      <c r="M475" s="346"/>
    </row>
    <row r="476" spans="1:13" x14ac:dyDescent="0.25">
      <c r="A476" s="347"/>
      <c r="B476" s="396">
        <v>0</v>
      </c>
      <c r="C476" s="159">
        <v>0</v>
      </c>
      <c r="D476" s="159">
        <v>0</v>
      </c>
      <c r="E476" s="159">
        <v>0</v>
      </c>
      <c r="F476" s="159">
        <v>0</v>
      </c>
      <c r="G476" s="159">
        <v>0</v>
      </c>
      <c r="H476" s="159">
        <v>0</v>
      </c>
      <c r="I476" s="159">
        <v>0</v>
      </c>
      <c r="J476" s="159">
        <v>0</v>
      </c>
      <c r="K476" s="161">
        <v>0.5</v>
      </c>
      <c r="L476" s="383">
        <v>0</v>
      </c>
      <c r="M476" s="346"/>
    </row>
    <row r="477" spans="1:13" x14ac:dyDescent="0.25">
      <c r="A477" s="347"/>
      <c r="B477" s="397">
        <v>0</v>
      </c>
      <c r="C477" s="398">
        <v>0</v>
      </c>
      <c r="D477" s="398">
        <v>0</v>
      </c>
      <c r="E477" s="398">
        <v>0</v>
      </c>
      <c r="F477" s="398">
        <v>0</v>
      </c>
      <c r="G477" s="398">
        <v>0</v>
      </c>
      <c r="H477" s="398">
        <v>0</v>
      </c>
      <c r="I477" s="398">
        <v>0</v>
      </c>
      <c r="J477" s="398">
        <v>0</v>
      </c>
      <c r="K477" s="398">
        <v>0</v>
      </c>
      <c r="L477" s="412">
        <v>0.5</v>
      </c>
      <c r="M477" s="346"/>
    </row>
    <row r="478" spans="1:13" x14ac:dyDescent="0.25">
      <c r="A478" s="347"/>
      <c r="B478" s="158"/>
      <c r="C478" s="158"/>
      <c r="D478" s="158"/>
      <c r="E478" s="158"/>
      <c r="F478" s="158"/>
      <c r="G478" s="158"/>
      <c r="H478" s="158"/>
      <c r="I478" s="158"/>
      <c r="J478" s="158"/>
      <c r="K478" s="158"/>
      <c r="L478" s="158"/>
      <c r="M478" s="346"/>
    </row>
    <row r="479" spans="1:13" x14ac:dyDescent="0.25">
      <c r="A479" s="347"/>
      <c r="B479" s="158"/>
      <c r="C479" s="158"/>
      <c r="D479" s="158"/>
      <c r="E479" s="158"/>
      <c r="F479" s="158"/>
      <c r="G479" s="158"/>
      <c r="H479" s="158"/>
      <c r="I479" s="158"/>
      <c r="J479" s="158"/>
      <c r="K479" s="158"/>
      <c r="L479" s="158"/>
      <c r="M479" s="346"/>
    </row>
    <row r="480" spans="1:13" x14ac:dyDescent="0.25">
      <c r="A480" s="347"/>
      <c r="B480" s="404">
        <f t="array" ref="B480:B490">+MMULT(B467:L477,H300:H310)</f>
        <v>5.2383540987968854E-3</v>
      </c>
      <c r="C480" s="158"/>
      <c r="D480" s="158"/>
      <c r="E480" s="404">
        <f t="array" ref="E480:E490">+MMULT(B300:B310,K301)</f>
        <v>-339.29610096713287</v>
      </c>
      <c r="F480" s="158"/>
      <c r="G480" s="158"/>
      <c r="H480" s="419">
        <f t="array" ref="H480:H490">+MMULT(B276:I286,E444:E451)</f>
        <v>336.46343492430924</v>
      </c>
      <c r="I480" s="158"/>
      <c r="J480" s="158"/>
      <c r="K480" s="158"/>
      <c r="L480" s="158"/>
      <c r="M480" s="346"/>
    </row>
    <row r="481" spans="1:13" ht="15.75" x14ac:dyDescent="0.3">
      <c r="A481" s="447" t="s">
        <v>249</v>
      </c>
      <c r="B481" s="405">
        <v>3.7519021534622894E-3</v>
      </c>
      <c r="C481" s="158"/>
      <c r="D481" s="449" t="s">
        <v>239</v>
      </c>
      <c r="E481" s="405">
        <v>0</v>
      </c>
      <c r="F481" s="158"/>
      <c r="G481" s="449" t="s">
        <v>250</v>
      </c>
      <c r="H481" s="420">
        <v>-1.1666678234451524</v>
      </c>
      <c r="I481" s="158"/>
      <c r="J481" s="158"/>
      <c r="K481" s="158"/>
      <c r="L481" s="158"/>
      <c r="M481" s="346"/>
    </row>
    <row r="482" spans="1:13" x14ac:dyDescent="0.25">
      <c r="A482" s="347"/>
      <c r="B482" s="405">
        <v>1.730461320429256E-3</v>
      </c>
      <c r="C482" s="158"/>
      <c r="D482" s="158"/>
      <c r="E482" s="405">
        <v>0</v>
      </c>
      <c r="F482" s="158"/>
      <c r="G482" s="158"/>
      <c r="H482" s="420">
        <v>-0.11110964938694678</v>
      </c>
      <c r="I482" s="158"/>
      <c r="J482" s="158"/>
      <c r="K482" s="158"/>
      <c r="L482" s="158"/>
      <c r="M482" s="346"/>
    </row>
    <row r="483" spans="1:13" x14ac:dyDescent="0.25">
      <c r="A483" s="347"/>
      <c r="B483" s="405">
        <v>7.7955903451288418E-4</v>
      </c>
      <c r="C483" s="158"/>
      <c r="D483" s="158"/>
      <c r="E483" s="405">
        <v>0</v>
      </c>
      <c r="F483" s="158"/>
      <c r="G483" s="158"/>
      <c r="H483" s="420">
        <v>0.37386876089919951</v>
      </c>
      <c r="I483" s="158"/>
      <c r="J483" s="158"/>
      <c r="K483" s="158"/>
      <c r="L483" s="158"/>
      <c r="M483" s="346"/>
    </row>
    <row r="484" spans="1:13" x14ac:dyDescent="0.25">
      <c r="A484" s="347"/>
      <c r="B484" s="405">
        <v>-1.9493999954363795E-4</v>
      </c>
      <c r="C484" s="158"/>
      <c r="D484" s="158"/>
      <c r="E484" s="405">
        <v>0</v>
      </c>
      <c r="F484" s="158"/>
      <c r="G484" s="158"/>
      <c r="H484" s="420">
        <v>-0.31214246925094358</v>
      </c>
      <c r="I484" s="158"/>
      <c r="J484" s="158"/>
      <c r="K484" s="158"/>
      <c r="L484" s="158"/>
      <c r="M484" s="346"/>
    </row>
    <row r="485" spans="1:13" x14ac:dyDescent="0.25">
      <c r="A485" s="347"/>
      <c r="B485" s="405">
        <v>7.1592550965294491E-4</v>
      </c>
      <c r="C485" s="158"/>
      <c r="D485" s="158"/>
      <c r="E485" s="405">
        <v>0</v>
      </c>
      <c r="F485" s="158"/>
      <c r="G485" s="158"/>
      <c r="H485" s="420">
        <v>0.38680537684223282</v>
      </c>
      <c r="I485" s="158"/>
      <c r="J485" s="158"/>
      <c r="K485" s="158"/>
      <c r="L485" s="158"/>
      <c r="M485" s="346"/>
    </row>
    <row r="486" spans="1:13" x14ac:dyDescent="0.25">
      <c r="A486" s="347"/>
      <c r="B486" s="405">
        <v>3.2328092208668512E-4</v>
      </c>
      <c r="C486" s="158"/>
      <c r="D486" s="158"/>
      <c r="E486" s="405">
        <v>0</v>
      </c>
      <c r="F486" s="158"/>
      <c r="G486" s="158"/>
      <c r="H486" s="420">
        <v>0.23157479231292655</v>
      </c>
      <c r="I486" s="158"/>
      <c r="J486" s="158"/>
      <c r="K486" s="158"/>
      <c r="L486" s="158"/>
      <c r="M486" s="346"/>
    </row>
    <row r="487" spans="1:13" x14ac:dyDescent="0.25">
      <c r="A487" s="347"/>
      <c r="B487" s="405">
        <v>-5.8187151181931357E-5</v>
      </c>
      <c r="C487" s="158"/>
      <c r="D487" s="158"/>
      <c r="E487" s="405">
        <v>0</v>
      </c>
      <c r="F487" s="158"/>
      <c r="G487" s="158"/>
      <c r="H487" s="420">
        <v>-7.5410004492425742E-2</v>
      </c>
      <c r="I487" s="158"/>
      <c r="J487" s="158"/>
      <c r="K487" s="158"/>
      <c r="L487" s="158"/>
      <c r="M487" s="346"/>
    </row>
    <row r="488" spans="1:13" x14ac:dyDescent="0.25">
      <c r="A488" s="347"/>
      <c r="B488" s="405">
        <v>1.5771230313410799E-4</v>
      </c>
      <c r="C488" s="158"/>
      <c r="D488" s="158"/>
      <c r="E488" s="405">
        <v>0</v>
      </c>
      <c r="F488" s="158"/>
      <c r="G488" s="158"/>
      <c r="H488" s="420">
        <v>-4.9383357738690847E-2</v>
      </c>
      <c r="I488" s="158"/>
      <c r="J488" s="158"/>
      <c r="K488" s="158"/>
      <c r="L488" s="158"/>
      <c r="M488" s="346"/>
    </row>
    <row r="489" spans="1:13" x14ac:dyDescent="0.25">
      <c r="A489" s="347"/>
      <c r="B489" s="405">
        <v>3.0109645098464208E-3</v>
      </c>
      <c r="C489" s="158"/>
      <c r="D489" s="158"/>
      <c r="E489" s="405">
        <v>0</v>
      </c>
      <c r="F489" s="158"/>
      <c r="G489" s="158"/>
      <c r="H489" s="420">
        <v>-0.54297016466273362</v>
      </c>
      <c r="I489" s="158"/>
      <c r="J489" s="158"/>
      <c r="K489" s="158"/>
      <c r="L489" s="158"/>
      <c r="M489" s="346"/>
    </row>
    <row r="490" spans="1:13" x14ac:dyDescent="0.25">
      <c r="A490" s="347"/>
      <c r="B490" s="24">
        <v>4.92241606403712E-3</v>
      </c>
      <c r="C490" s="158"/>
      <c r="D490" s="158"/>
      <c r="E490" s="24">
        <v>-339.29610096713287</v>
      </c>
      <c r="F490" s="158"/>
      <c r="G490" s="158"/>
      <c r="H490" s="75">
        <v>335.79035390778813</v>
      </c>
      <c r="I490" s="158"/>
      <c r="J490" s="158"/>
      <c r="K490" s="158"/>
      <c r="L490" s="158"/>
      <c r="M490" s="346"/>
    </row>
    <row r="491" spans="1:13" x14ac:dyDescent="0.25">
      <c r="A491" s="347"/>
      <c r="B491" s="158"/>
      <c r="C491" s="158"/>
      <c r="D491" s="158"/>
      <c r="E491" s="158"/>
      <c r="F491" s="158"/>
      <c r="G491" s="158"/>
      <c r="H491" s="158"/>
      <c r="I491" s="158"/>
      <c r="J491" s="158"/>
      <c r="K491" s="158"/>
      <c r="L491" s="158"/>
      <c r="M491" s="346"/>
    </row>
    <row r="492" spans="1:13" x14ac:dyDescent="0.25">
      <c r="A492" s="347"/>
      <c r="B492" s="158"/>
      <c r="C492" s="158"/>
      <c r="D492" s="158"/>
      <c r="E492" s="158"/>
      <c r="F492" s="158"/>
      <c r="G492" s="158"/>
      <c r="H492" s="158"/>
      <c r="I492" s="158"/>
      <c r="J492" s="158"/>
      <c r="K492" s="158"/>
      <c r="L492" s="158"/>
      <c r="M492" s="346"/>
    </row>
    <row r="493" spans="1:13" x14ac:dyDescent="0.25">
      <c r="A493" s="347"/>
      <c r="B493" s="419">
        <f t="array" ref="B493:B503">H480:H490+E480:E490</f>
        <v>-2.8326660428236323</v>
      </c>
      <c r="C493" s="158"/>
      <c r="D493" s="158"/>
      <c r="E493" s="158"/>
      <c r="F493" s="158"/>
      <c r="G493" s="158"/>
      <c r="H493" s="158"/>
      <c r="I493" s="158"/>
      <c r="J493" s="158"/>
      <c r="K493" s="158"/>
      <c r="L493" s="158"/>
      <c r="M493" s="346"/>
    </row>
    <row r="494" spans="1:13" ht="15.75" x14ac:dyDescent="0.3">
      <c r="A494" s="447" t="s">
        <v>251</v>
      </c>
      <c r="B494" s="420">
        <v>-1.1666678234451524</v>
      </c>
      <c r="C494" s="158"/>
      <c r="D494" s="158"/>
      <c r="E494" s="158"/>
      <c r="F494" s="158"/>
      <c r="G494" s="158"/>
      <c r="H494" s="158"/>
      <c r="I494" s="158"/>
      <c r="J494" s="158"/>
      <c r="K494" s="158"/>
      <c r="L494" s="158"/>
      <c r="M494" s="346"/>
    </row>
    <row r="495" spans="1:13" x14ac:dyDescent="0.25">
      <c r="A495" s="347"/>
      <c r="B495" s="420">
        <v>-0.11110964938694678</v>
      </c>
      <c r="C495" s="158"/>
      <c r="D495" s="158"/>
      <c r="E495" s="158"/>
      <c r="F495" s="158"/>
      <c r="G495" s="158"/>
      <c r="H495" s="158"/>
      <c r="I495" s="158"/>
      <c r="J495" s="158"/>
      <c r="K495" s="158"/>
      <c r="L495" s="158"/>
      <c r="M495" s="346"/>
    </row>
    <row r="496" spans="1:13" x14ac:dyDescent="0.25">
      <c r="A496" s="347"/>
      <c r="B496" s="420">
        <v>0.37386876089919951</v>
      </c>
      <c r="C496" s="158"/>
      <c r="D496" s="158"/>
      <c r="E496" s="158"/>
      <c r="F496" s="158"/>
      <c r="G496" s="158"/>
      <c r="H496" s="158"/>
      <c r="I496" s="158"/>
      <c r="J496" s="158"/>
      <c r="K496" s="158"/>
      <c r="L496" s="158"/>
      <c r="M496" s="346"/>
    </row>
    <row r="497" spans="1:13" x14ac:dyDescent="0.25">
      <c r="A497" s="347"/>
      <c r="B497" s="420">
        <v>-0.31214246925094358</v>
      </c>
      <c r="C497" s="158"/>
      <c r="D497" s="158"/>
      <c r="E497" s="158"/>
      <c r="F497" s="158"/>
      <c r="G497" s="158"/>
      <c r="H497" s="158"/>
      <c r="I497" s="158"/>
      <c r="J497" s="158"/>
      <c r="K497" s="158"/>
      <c r="L497" s="158"/>
      <c r="M497" s="346"/>
    </row>
    <row r="498" spans="1:13" x14ac:dyDescent="0.25">
      <c r="A498" s="347"/>
      <c r="B498" s="420">
        <v>0.38680537684223282</v>
      </c>
      <c r="C498" s="158"/>
      <c r="D498" s="158"/>
      <c r="E498" s="158"/>
      <c r="F498" s="158"/>
      <c r="G498" s="158"/>
      <c r="H498" s="158"/>
      <c r="I498" s="158"/>
      <c r="J498" s="158"/>
      <c r="K498" s="158"/>
      <c r="L498" s="158"/>
      <c r="M498" s="346"/>
    </row>
    <row r="499" spans="1:13" x14ac:dyDescent="0.25">
      <c r="A499" s="347"/>
      <c r="B499" s="420">
        <v>0.23157479231292655</v>
      </c>
      <c r="C499" s="158"/>
      <c r="D499" s="158"/>
      <c r="E499" s="158"/>
      <c r="F499" s="158"/>
      <c r="G499" s="158"/>
      <c r="H499" s="158"/>
      <c r="I499" s="158"/>
      <c r="J499" s="158"/>
      <c r="K499" s="158"/>
      <c r="L499" s="158"/>
      <c r="M499" s="346"/>
    </row>
    <row r="500" spans="1:13" x14ac:dyDescent="0.25">
      <c r="A500" s="347"/>
      <c r="B500" s="420">
        <v>-7.5410004492425742E-2</v>
      </c>
      <c r="C500" s="158"/>
      <c r="D500" s="158"/>
      <c r="E500" s="158"/>
      <c r="F500" s="158"/>
      <c r="G500" s="158"/>
      <c r="H500" s="158"/>
      <c r="I500" s="158"/>
      <c r="J500" s="158"/>
      <c r="K500" s="158"/>
      <c r="L500" s="158"/>
      <c r="M500" s="346"/>
    </row>
    <row r="501" spans="1:13" x14ac:dyDescent="0.25">
      <c r="A501" s="347"/>
      <c r="B501" s="420">
        <v>-4.9383357738690847E-2</v>
      </c>
      <c r="C501" s="158"/>
      <c r="D501" s="158"/>
      <c r="E501" s="158"/>
      <c r="F501" s="158"/>
      <c r="G501" s="158"/>
      <c r="H501" s="158"/>
      <c r="I501" s="158"/>
      <c r="J501" s="158"/>
      <c r="K501" s="158"/>
      <c r="L501" s="158"/>
      <c r="M501" s="346"/>
    </row>
    <row r="502" spans="1:13" x14ac:dyDescent="0.25">
      <c r="A502" s="347"/>
      <c r="B502" s="420">
        <v>-0.54297016466273362</v>
      </c>
      <c r="C502" s="158"/>
      <c r="D502" s="158"/>
      <c r="E502" s="158"/>
      <c r="F502" s="158"/>
      <c r="G502" s="158"/>
      <c r="H502" s="158"/>
      <c r="I502" s="158"/>
      <c r="J502" s="158"/>
      <c r="K502" s="158"/>
      <c r="L502" s="158"/>
      <c r="M502" s="346"/>
    </row>
    <row r="503" spans="1:13" x14ac:dyDescent="0.25">
      <c r="A503" s="347"/>
      <c r="B503" s="75">
        <v>-3.505747059344742</v>
      </c>
      <c r="C503" s="158"/>
      <c r="D503" s="158"/>
      <c r="E503" s="158"/>
      <c r="F503" s="158"/>
      <c r="G503" s="158"/>
      <c r="H503" s="158"/>
      <c r="I503" s="158"/>
      <c r="J503" s="158"/>
      <c r="K503" s="158"/>
      <c r="L503" s="158"/>
      <c r="M503" s="346"/>
    </row>
    <row r="504" spans="1:13" x14ac:dyDescent="0.25">
      <c r="A504" s="347"/>
      <c r="B504" s="158"/>
      <c r="C504" s="158"/>
      <c r="D504" s="158"/>
      <c r="E504" s="158"/>
      <c r="F504" s="158"/>
      <c r="G504" s="158"/>
      <c r="H504" s="158"/>
      <c r="I504" s="158"/>
      <c r="J504" s="158"/>
      <c r="K504" s="158"/>
      <c r="L504" s="158"/>
      <c r="M504" s="346"/>
    </row>
    <row r="505" spans="1:13" ht="15.75" thickBot="1" x14ac:dyDescent="0.3">
      <c r="A505" s="347"/>
      <c r="B505" s="158"/>
      <c r="C505" s="158"/>
      <c r="D505" s="158"/>
      <c r="E505" s="158"/>
      <c r="F505" s="158"/>
      <c r="G505" s="158"/>
      <c r="H505" s="158"/>
      <c r="I505" s="158"/>
      <c r="J505" s="158"/>
      <c r="K505" s="158"/>
      <c r="L505" s="158"/>
      <c r="M505" s="346"/>
    </row>
    <row r="506" spans="1:13" ht="15.75" x14ac:dyDescent="0.3">
      <c r="A506" s="347"/>
      <c r="B506" s="419">
        <f t="array" ref="B506:B516">+MMULT(B365:L375,B493:B503)</f>
        <v>-4.87085716455141E-3</v>
      </c>
      <c r="C506" s="158"/>
      <c r="D506" s="428" t="s">
        <v>253</v>
      </c>
      <c r="E506" s="429">
        <f t="array" ref="E506:E516">B480:B490-B506:B516</f>
        <v>1.0109211263348294E-2</v>
      </c>
      <c r="F506" s="158"/>
      <c r="G506" s="158"/>
      <c r="H506" s="158"/>
      <c r="I506" s="158"/>
      <c r="J506" s="158"/>
      <c r="K506" s="158"/>
      <c r="L506" s="158"/>
      <c r="M506" s="346"/>
    </row>
    <row r="507" spans="1:13" ht="15.75" x14ac:dyDescent="0.3">
      <c r="A507" s="447" t="s">
        <v>252</v>
      </c>
      <c r="B507" s="420">
        <v>-3.3844052192174658E-3</v>
      </c>
      <c r="C507" s="158"/>
      <c r="D507" s="430" t="s">
        <v>254</v>
      </c>
      <c r="E507" s="431">
        <v>7.1363073726797548E-3</v>
      </c>
      <c r="F507" s="158"/>
      <c r="G507" s="158"/>
      <c r="H507" s="158"/>
      <c r="I507" s="158"/>
      <c r="J507" s="158"/>
      <c r="K507" s="158"/>
      <c r="L507" s="158"/>
      <c r="M507" s="346"/>
    </row>
    <row r="508" spans="1:13" ht="15.75" x14ac:dyDescent="0.3">
      <c r="A508" s="347"/>
      <c r="B508" s="420">
        <v>-5.9779015277777899E-4</v>
      </c>
      <c r="C508" s="158"/>
      <c r="D508" s="430" t="s">
        <v>255</v>
      </c>
      <c r="E508" s="431">
        <v>2.3282514732070351E-3</v>
      </c>
      <c r="F508" s="158"/>
      <c r="G508" s="158"/>
      <c r="H508" s="158"/>
      <c r="I508" s="158"/>
      <c r="J508" s="158"/>
      <c r="K508" s="158"/>
      <c r="L508" s="158"/>
      <c r="M508" s="346"/>
    </row>
    <row r="509" spans="1:13" ht="15.75" x14ac:dyDescent="0.3">
      <c r="A509" s="347"/>
      <c r="B509" s="420">
        <v>3.5311213313807564E-4</v>
      </c>
      <c r="C509" s="158"/>
      <c r="D509" s="430" t="s">
        <v>256</v>
      </c>
      <c r="E509" s="431">
        <v>4.2644690137480854E-4</v>
      </c>
      <c r="F509" s="158"/>
      <c r="G509" s="158"/>
      <c r="H509" s="158"/>
      <c r="I509" s="158"/>
      <c r="J509" s="158"/>
      <c r="K509" s="158"/>
      <c r="L509" s="158"/>
      <c r="M509" s="346"/>
    </row>
    <row r="510" spans="1:13" ht="15.75" x14ac:dyDescent="0.3">
      <c r="A510" s="347"/>
      <c r="B510" s="420">
        <v>1.3276111671944094E-3</v>
      </c>
      <c r="C510" s="158"/>
      <c r="D510" s="430" t="s">
        <v>257</v>
      </c>
      <c r="E510" s="431">
        <v>-1.5225511667380474E-3</v>
      </c>
      <c r="F510" s="158"/>
      <c r="G510" s="158"/>
      <c r="H510" s="158"/>
      <c r="I510" s="158"/>
      <c r="J510" s="158"/>
      <c r="K510" s="158"/>
      <c r="L510" s="158"/>
      <c r="M510" s="346"/>
    </row>
    <row r="511" spans="1:13" ht="15.75" x14ac:dyDescent="0.3">
      <c r="A511" s="347"/>
      <c r="B511" s="420">
        <v>2.2871789219681477E-4</v>
      </c>
      <c r="C511" s="158"/>
      <c r="D511" s="430" t="s">
        <v>258</v>
      </c>
      <c r="E511" s="431">
        <v>4.8720761745613014E-4</v>
      </c>
      <c r="F511" s="158"/>
      <c r="G511" s="158"/>
      <c r="H511" s="158"/>
      <c r="I511" s="158"/>
      <c r="J511" s="158"/>
      <c r="K511" s="158"/>
      <c r="L511" s="158"/>
      <c r="M511" s="346"/>
    </row>
    <row r="512" spans="1:13" ht="15.75" x14ac:dyDescent="0.3">
      <c r="A512" s="347"/>
      <c r="B512" s="420">
        <v>6.2136247976315941E-4</v>
      </c>
      <c r="C512" s="158"/>
      <c r="D512" s="430" t="s">
        <v>259</v>
      </c>
      <c r="E512" s="431">
        <v>-2.9808155767647429E-4</v>
      </c>
      <c r="F512" s="158"/>
      <c r="G512" s="158"/>
      <c r="H512" s="158"/>
      <c r="I512" s="158"/>
      <c r="J512" s="158"/>
      <c r="K512" s="158"/>
      <c r="L512" s="158"/>
      <c r="M512" s="346"/>
    </row>
    <row r="513" spans="1:13" ht="15.75" x14ac:dyDescent="0.3">
      <c r="A513" s="347"/>
      <c r="B513" s="420">
        <v>1.0028305530315374E-3</v>
      </c>
      <c r="C513" s="158"/>
      <c r="D513" s="430" t="s">
        <v>260</v>
      </c>
      <c r="E513" s="431">
        <v>-1.0610177042134688E-3</v>
      </c>
      <c r="F513" s="158"/>
      <c r="G513" s="158"/>
      <c r="H513" s="158"/>
      <c r="I513" s="158"/>
      <c r="J513" s="158"/>
      <c r="K513" s="158"/>
      <c r="L513" s="158"/>
      <c r="M513" s="346"/>
    </row>
    <row r="514" spans="1:13" ht="15.75" x14ac:dyDescent="0.3">
      <c r="A514" s="347"/>
      <c r="B514" s="420">
        <v>-9.2288653654029791E-4</v>
      </c>
      <c r="C514" s="158"/>
      <c r="D514" s="430" t="s">
        <v>261</v>
      </c>
      <c r="E514" s="431">
        <v>1.0805988396744058E-3</v>
      </c>
      <c r="F514" s="158"/>
      <c r="G514" s="158"/>
      <c r="H514" s="158"/>
      <c r="I514" s="158"/>
      <c r="J514" s="158"/>
      <c r="K514" s="158"/>
      <c r="L514" s="158"/>
      <c r="M514" s="346"/>
    </row>
    <row r="515" spans="1:13" ht="15.75" x14ac:dyDescent="0.3">
      <c r="A515" s="347"/>
      <c r="B515" s="420">
        <v>-2.4338180422407143E-3</v>
      </c>
      <c r="C515" s="158"/>
      <c r="D515" s="430" t="s">
        <v>262</v>
      </c>
      <c r="E515" s="431">
        <v>5.4447825520871351E-3</v>
      </c>
      <c r="F515" s="158"/>
      <c r="G515" s="158"/>
      <c r="H515" s="158"/>
      <c r="I515" s="158"/>
      <c r="J515" s="158"/>
      <c r="K515" s="158"/>
      <c r="L515" s="158"/>
      <c r="M515" s="346"/>
    </row>
    <row r="516" spans="1:13" ht="16.5" thickBot="1" x14ac:dyDescent="0.35">
      <c r="A516" s="355"/>
      <c r="B516" s="451">
        <v>-5.2899129982825668E-3</v>
      </c>
      <c r="C516" s="356"/>
      <c r="D516" s="452" t="s">
        <v>263</v>
      </c>
      <c r="E516" s="453">
        <v>1.0212329062319687E-2</v>
      </c>
      <c r="F516" s="356"/>
      <c r="G516" s="356"/>
      <c r="H516" s="356"/>
      <c r="I516" s="356"/>
      <c r="J516" s="356"/>
      <c r="K516" s="356"/>
      <c r="L516" s="356"/>
      <c r="M516" s="454"/>
    </row>
    <row r="517" spans="1:13" ht="15.75" thickTop="1" x14ac:dyDescent="0.25"/>
    <row r="518" spans="1:13" ht="15.75" thickBot="1" x14ac:dyDescent="0.3"/>
    <row r="519" spans="1:13" ht="15.75" thickBot="1" x14ac:dyDescent="0.3">
      <c r="A519" s="432">
        <f>+A261+1</f>
        <v>3</v>
      </c>
    </row>
    <row r="520" spans="1:13" ht="16.5" thickTop="1" thickBot="1" x14ac:dyDescent="0.3">
      <c r="A520" s="433" t="s">
        <v>174</v>
      </c>
      <c r="B520" s="434" t="s">
        <v>175</v>
      </c>
      <c r="C520" s="434" t="s">
        <v>214</v>
      </c>
      <c r="D520" s="434" t="s">
        <v>215</v>
      </c>
      <c r="E520" s="434" t="s">
        <v>216</v>
      </c>
      <c r="F520" s="434" t="s">
        <v>217</v>
      </c>
      <c r="G520" s="434" t="s">
        <v>95</v>
      </c>
      <c r="H520" s="434" t="s">
        <v>157</v>
      </c>
      <c r="I520" s="434" t="s">
        <v>218</v>
      </c>
      <c r="J520" s="434" t="s">
        <v>219</v>
      </c>
      <c r="K520" s="434" t="s">
        <v>220</v>
      </c>
      <c r="L520" s="434" t="s">
        <v>221</v>
      </c>
      <c r="M520" s="435" t="s">
        <v>222</v>
      </c>
    </row>
    <row r="521" spans="1:13" x14ac:dyDescent="0.25">
      <c r="A521" s="436" t="s">
        <v>178</v>
      </c>
      <c r="B521" s="93">
        <f t="shared" ref="B521:B531" si="19">+E506</f>
        <v>1.0109211263348294E-2</v>
      </c>
      <c r="C521" s="12">
        <v>310.83</v>
      </c>
      <c r="D521" s="103">
        <f>110/1000</f>
        <v>0.11</v>
      </c>
      <c r="E521" s="24">
        <f>+PI()*D521^2/4</f>
        <v>9.5033177771091243E-3</v>
      </c>
      <c r="F521" s="379">
        <f>+ABS(B521)/E521</f>
        <v>1.0637559955848894</v>
      </c>
      <c r="G521" s="24">
        <v>1.7529578268108741E-2</v>
      </c>
      <c r="H521" s="102">
        <f>+G521*(C521/D521)*(F521^2/(2*9.81))</f>
        <v>2.8568454719004821</v>
      </c>
      <c r="I521" s="76">
        <v>0</v>
      </c>
      <c r="J521" s="76">
        <f>+I521*(F521^2)/(2*9.81)</f>
        <v>0</v>
      </c>
      <c r="K521" s="103">
        <f>+H521+J521</f>
        <v>2.8568454719004821</v>
      </c>
      <c r="L521" s="76">
        <f>+K521/(ABS(B521)^2)</f>
        <v>27954.53063282603</v>
      </c>
      <c r="M521" s="437">
        <f>+L521*B521</f>
        <v>282.59825593497982</v>
      </c>
    </row>
    <row r="522" spans="1:13" x14ac:dyDescent="0.25">
      <c r="A522" s="438" t="s">
        <v>138</v>
      </c>
      <c r="B522" s="72">
        <f t="shared" si="19"/>
        <v>7.1363073726797548E-3</v>
      </c>
      <c r="C522" s="16">
        <v>240.22</v>
      </c>
      <c r="D522" s="104">
        <f>110/1000</f>
        <v>0.11</v>
      </c>
      <c r="E522" s="25">
        <f t="shared" ref="E522:E531" si="20">+PI()*D522^2/4</f>
        <v>9.5033177771091243E-3</v>
      </c>
      <c r="F522" s="372">
        <f>+ABS(B522)/E522</f>
        <v>0.75092799589098813</v>
      </c>
      <c r="G522" s="25">
        <v>1.8833632769557022E-2</v>
      </c>
      <c r="H522" s="109">
        <f t="shared" ref="H522:H531" si="21">+G522*(C522/D522)*(F522^2/(2*9.81))</f>
        <v>1.1820835241659702</v>
      </c>
      <c r="I522" s="70">
        <v>0</v>
      </c>
      <c r="J522" s="70">
        <f t="shared" ref="J522:J531" si="22">+I522*(F522^2)/(2*9.81)</f>
        <v>0</v>
      </c>
      <c r="K522" s="104">
        <f t="shared" ref="K522:K531" si="23">+H522+J522</f>
        <v>1.1820835241659702</v>
      </c>
      <c r="L522" s="70">
        <f>+K522/(ABS(B522)^2)</f>
        <v>23211.385744618998</v>
      </c>
      <c r="M522" s="439">
        <f t="shared" ref="M522:M531" si="24">+L522*B522</f>
        <v>165.64358321943831</v>
      </c>
    </row>
    <row r="523" spans="1:13" x14ac:dyDescent="0.25">
      <c r="A523" s="438" t="s">
        <v>139</v>
      </c>
      <c r="B523" s="72">
        <f t="shared" si="19"/>
        <v>2.3282514732070351E-3</v>
      </c>
      <c r="C523" s="16">
        <v>237.3</v>
      </c>
      <c r="D523" s="104">
        <f>110/1000</f>
        <v>0.11</v>
      </c>
      <c r="E523" s="25">
        <f t="shared" si="20"/>
        <v>9.5033177771091243E-3</v>
      </c>
      <c r="F523" s="372">
        <f t="shared" ref="F523:F531" si="25">+ABS(B523)/E523</f>
        <v>0.24499354097314854</v>
      </c>
      <c r="G523" s="25">
        <v>2.4178271048159387E-2</v>
      </c>
      <c r="H523" s="109">
        <f t="shared" si="21"/>
        <v>0.1595660746259209</v>
      </c>
      <c r="I523" s="70">
        <v>0</v>
      </c>
      <c r="J523" s="70">
        <f t="shared" si="22"/>
        <v>0</v>
      </c>
      <c r="K523" s="104">
        <f t="shared" si="23"/>
        <v>0.1595660746259209</v>
      </c>
      <c r="L523" s="70">
        <f t="shared" ref="L523:L531" si="26">+K523/(ABS(B523)^2)</f>
        <v>29436.135170745456</v>
      </c>
      <c r="M523" s="439">
        <f t="shared" si="24"/>
        <v>68.534725076809522</v>
      </c>
    </row>
    <row r="524" spans="1:13" x14ac:dyDescent="0.25">
      <c r="A524" s="438" t="s">
        <v>117</v>
      </c>
      <c r="B524" s="72">
        <f t="shared" si="19"/>
        <v>4.2644690137480854E-4</v>
      </c>
      <c r="C524" s="371">
        <v>401.35</v>
      </c>
      <c r="D524" s="104">
        <f>75/1000</f>
        <v>7.4999999999999997E-2</v>
      </c>
      <c r="E524" s="25">
        <f t="shared" si="20"/>
        <v>4.4178646691106467E-3</v>
      </c>
      <c r="F524" s="372">
        <f t="shared" si="25"/>
        <v>9.6527832632921251E-2</v>
      </c>
      <c r="G524" s="25">
        <v>3.3822137344535895E-2</v>
      </c>
      <c r="H524" s="109">
        <f t="shared" si="21"/>
        <v>8.5954607118182397E-2</v>
      </c>
      <c r="I524" s="70">
        <v>0</v>
      </c>
      <c r="J524" s="70">
        <f t="shared" si="22"/>
        <v>0</v>
      </c>
      <c r="K524" s="104">
        <f t="shared" si="23"/>
        <v>8.5954607118182397E-2</v>
      </c>
      <c r="L524" s="70">
        <f t="shared" si="26"/>
        <v>472649.53325776156</v>
      </c>
      <c r="M524" s="439">
        <f t="shared" si="24"/>
        <v>201.55992889402194</v>
      </c>
    </row>
    <row r="525" spans="1:13" x14ac:dyDescent="0.25">
      <c r="A525" s="438" t="s">
        <v>118</v>
      </c>
      <c r="B525" s="72">
        <f t="shared" si="19"/>
        <v>-1.5225511667380474E-3</v>
      </c>
      <c r="C525" s="371">
        <v>249.85</v>
      </c>
      <c r="D525" s="104">
        <f>75/1000</f>
        <v>7.4999999999999997E-2</v>
      </c>
      <c r="E525" s="25">
        <f t="shared" si="20"/>
        <v>4.4178646691106467E-3</v>
      </c>
      <c r="F525" s="372">
        <f t="shared" si="25"/>
        <v>0.34463508522196307</v>
      </c>
      <c r="G525" s="25">
        <v>2.4432692301512439E-2</v>
      </c>
      <c r="H525" s="109">
        <f t="shared" si="21"/>
        <v>0.4927304360118312</v>
      </c>
      <c r="I525" s="70">
        <v>0</v>
      </c>
      <c r="J525" s="70">
        <f t="shared" si="22"/>
        <v>0</v>
      </c>
      <c r="K525" s="104">
        <f t="shared" si="23"/>
        <v>0.4927304360118312</v>
      </c>
      <c r="L525" s="70">
        <f t="shared" si="26"/>
        <v>212552.19620120275</v>
      </c>
      <c r="M525" s="439">
        <f t="shared" si="24"/>
        <v>-323.62159431887562</v>
      </c>
    </row>
    <row r="526" spans="1:13" x14ac:dyDescent="0.25">
      <c r="A526" s="438" t="s">
        <v>140</v>
      </c>
      <c r="B526" s="72">
        <f t="shared" si="19"/>
        <v>4.8720761745613014E-4</v>
      </c>
      <c r="C526" s="371">
        <v>298.01</v>
      </c>
      <c r="D526" s="104">
        <f>63/1000</f>
        <v>6.3E-2</v>
      </c>
      <c r="E526" s="25">
        <f t="shared" si="20"/>
        <v>3.1172453105244723E-3</v>
      </c>
      <c r="F526" s="372">
        <f t="shared" si="25"/>
        <v>0.15629428194541356</v>
      </c>
      <c r="G526" s="25">
        <v>3.1128472989470649E-2</v>
      </c>
      <c r="H526" s="109">
        <f t="shared" si="21"/>
        <v>0.18333073557387397</v>
      </c>
      <c r="I526" s="70">
        <v>0</v>
      </c>
      <c r="J526" s="70">
        <f t="shared" si="22"/>
        <v>0</v>
      </c>
      <c r="K526" s="104">
        <f t="shared" si="23"/>
        <v>0.18333073557387397</v>
      </c>
      <c r="L526" s="70">
        <f t="shared" si="26"/>
        <v>772337.53419604548</v>
      </c>
      <c r="M526" s="439">
        <f t="shared" si="24"/>
        <v>376.28872990759777</v>
      </c>
    </row>
    <row r="527" spans="1:13" x14ac:dyDescent="0.25">
      <c r="A527" s="438" t="s">
        <v>121</v>
      </c>
      <c r="B527" s="72">
        <f t="shared" si="19"/>
        <v>-2.9808155767647429E-4</v>
      </c>
      <c r="C527" s="371">
        <v>119.71</v>
      </c>
      <c r="D527" s="104">
        <f>63/1000</f>
        <v>6.3E-2</v>
      </c>
      <c r="E527" s="25">
        <f t="shared" si="20"/>
        <v>3.1172453105244723E-3</v>
      </c>
      <c r="F527" s="372">
        <f t="shared" si="25"/>
        <v>9.5623387954130071E-2</v>
      </c>
      <c r="G527" s="25">
        <v>3.5590511778207247E-2</v>
      </c>
      <c r="H527" s="109">
        <f t="shared" si="21"/>
        <v>3.1517616359565487E-2</v>
      </c>
      <c r="I527" s="70">
        <v>0</v>
      </c>
      <c r="J527" s="70">
        <f t="shared" si="22"/>
        <v>0</v>
      </c>
      <c r="K527" s="104">
        <f t="shared" si="23"/>
        <v>3.1517616359565487E-2</v>
      </c>
      <c r="L527" s="70">
        <f t="shared" si="26"/>
        <v>354717.93767743633</v>
      </c>
      <c r="M527" s="439">
        <f t="shared" si="24"/>
        <v>-105.73487539867675</v>
      </c>
    </row>
    <row r="528" spans="1:13" x14ac:dyDescent="0.25">
      <c r="A528" s="438" t="s">
        <v>122</v>
      </c>
      <c r="B528" s="72">
        <f t="shared" si="19"/>
        <v>-1.0610177042134688E-3</v>
      </c>
      <c r="C528" s="371">
        <v>283.68</v>
      </c>
      <c r="D528" s="104">
        <f>75/1000</f>
        <v>7.4999999999999997E-2</v>
      </c>
      <c r="E528" s="25">
        <f t="shared" si="20"/>
        <v>4.4178646691106467E-3</v>
      </c>
      <c r="F528" s="372">
        <f t="shared" si="25"/>
        <v>0.24016527976332525</v>
      </c>
      <c r="G528" s="25">
        <v>2.6666826386525455E-2</v>
      </c>
      <c r="H528" s="109">
        <f t="shared" si="21"/>
        <v>0.29652425964906604</v>
      </c>
      <c r="I528" s="70">
        <v>0</v>
      </c>
      <c r="J528" s="70">
        <f t="shared" si="22"/>
        <v>0</v>
      </c>
      <c r="K528" s="104">
        <f t="shared" si="23"/>
        <v>0.29652425964906604</v>
      </c>
      <c r="L528" s="70">
        <f t="shared" si="26"/>
        <v>263399.51380826812</v>
      </c>
      <c r="M528" s="439">
        <f t="shared" si="24"/>
        <v>-279.47154743179254</v>
      </c>
    </row>
    <row r="529" spans="1:13" x14ac:dyDescent="0.25">
      <c r="A529" s="438" t="s">
        <v>112</v>
      </c>
      <c r="B529" s="72">
        <f t="shared" si="19"/>
        <v>1.0805988396744058E-3</v>
      </c>
      <c r="C529" s="371">
        <v>401.36</v>
      </c>
      <c r="D529" s="104">
        <f>110/1000</f>
        <v>0.11</v>
      </c>
      <c r="E529" s="25">
        <f t="shared" si="20"/>
        <v>9.5033177771091243E-3</v>
      </c>
      <c r="F529" s="372">
        <f t="shared" si="25"/>
        <v>0.1137075350965608</v>
      </c>
      <c r="G529" s="25">
        <v>2.9223368633526311E-2</v>
      </c>
      <c r="H529" s="109">
        <f t="shared" si="21"/>
        <v>7.0266960293312836E-2</v>
      </c>
      <c r="I529" s="70">
        <v>0</v>
      </c>
      <c r="J529" s="70">
        <f t="shared" si="22"/>
        <v>0</v>
      </c>
      <c r="K529" s="104">
        <f t="shared" si="23"/>
        <v>7.0266960293312836E-2</v>
      </c>
      <c r="L529" s="70">
        <f t="shared" si="26"/>
        <v>60175.841599719875</v>
      </c>
      <c r="M529" s="439">
        <f t="shared" si="24"/>
        <v>65.025944609088143</v>
      </c>
    </row>
    <row r="530" spans="1:13" x14ac:dyDescent="0.25">
      <c r="A530" s="438" t="s">
        <v>113</v>
      </c>
      <c r="B530" s="72">
        <f t="shared" si="19"/>
        <v>5.4447825520871351E-3</v>
      </c>
      <c r="C530" s="371">
        <v>184.94</v>
      </c>
      <c r="D530" s="104">
        <f>110/1000</f>
        <v>0.11</v>
      </c>
      <c r="E530" s="25">
        <f t="shared" si="20"/>
        <v>9.5033177771091243E-3</v>
      </c>
      <c r="F530" s="372">
        <f t="shared" si="25"/>
        <v>0.57293491386788276</v>
      </c>
      <c r="G530" s="25">
        <v>1.9950773742552524E-2</v>
      </c>
      <c r="H530" s="109">
        <f t="shared" si="21"/>
        <v>0.56118943353451445</v>
      </c>
      <c r="I530" s="70">
        <v>0</v>
      </c>
      <c r="J530" s="70">
        <f t="shared" si="22"/>
        <v>0</v>
      </c>
      <c r="K530" s="104">
        <f t="shared" si="23"/>
        <v>0.56118943353451445</v>
      </c>
      <c r="L530" s="70">
        <f t="shared" si="26"/>
        <v>18929.903722037488</v>
      </c>
      <c r="M530" s="439">
        <f t="shared" si="24"/>
        <v>103.06920949843904</v>
      </c>
    </row>
    <row r="531" spans="1:13" ht="15.75" thickBot="1" x14ac:dyDescent="0.3">
      <c r="A531" s="440" t="s">
        <v>170</v>
      </c>
      <c r="B531" s="455">
        <f t="shared" si="19"/>
        <v>1.0212329062319687E-2</v>
      </c>
      <c r="C531" s="374">
        <v>372.26</v>
      </c>
      <c r="D531" s="375">
        <f>110/1000</f>
        <v>0.11</v>
      </c>
      <c r="E531" s="373">
        <f t="shared" si="20"/>
        <v>9.5033177771091243E-3</v>
      </c>
      <c r="F531" s="376">
        <f t="shared" si="25"/>
        <v>1.0746067112391395</v>
      </c>
      <c r="G531" s="373">
        <v>1.7493701614386122E-2</v>
      </c>
      <c r="H531" s="377">
        <f t="shared" si="21"/>
        <v>3.4844601051496631</v>
      </c>
      <c r="I531" s="378">
        <v>0</v>
      </c>
      <c r="J531" s="378">
        <f t="shared" si="22"/>
        <v>0</v>
      </c>
      <c r="K531" s="375">
        <f t="shared" si="23"/>
        <v>3.4844601051496631</v>
      </c>
      <c r="L531" s="378">
        <f t="shared" si="26"/>
        <v>33410.724713771371</v>
      </c>
      <c r="M531" s="441">
        <f t="shared" si="24"/>
        <v>341.20131498760998</v>
      </c>
    </row>
    <row r="532" spans="1:13" x14ac:dyDescent="0.25">
      <c r="A532" s="347"/>
      <c r="B532" s="158"/>
      <c r="C532" s="158"/>
      <c r="D532" s="158"/>
      <c r="E532" s="158"/>
      <c r="F532" s="158"/>
      <c r="G532" s="158"/>
      <c r="H532" s="158"/>
      <c r="I532" s="158"/>
      <c r="J532" s="158"/>
      <c r="K532" s="158"/>
      <c r="L532" s="158"/>
      <c r="M532" s="346"/>
    </row>
    <row r="533" spans="1:13" x14ac:dyDescent="0.25">
      <c r="A533" s="347"/>
      <c r="B533" s="168"/>
      <c r="C533" s="168"/>
      <c r="D533" s="168"/>
      <c r="E533" s="168"/>
      <c r="F533" s="168"/>
      <c r="G533" s="168"/>
      <c r="H533" s="168"/>
      <c r="I533" s="168"/>
      <c r="J533" s="158"/>
      <c r="K533" s="158"/>
      <c r="L533" s="158"/>
      <c r="M533" s="346"/>
    </row>
    <row r="534" spans="1:13" x14ac:dyDescent="0.25">
      <c r="A534" s="348"/>
      <c r="B534" s="395">
        <v>1</v>
      </c>
      <c r="C534" s="380">
        <v>0</v>
      </c>
      <c r="D534" s="380">
        <v>0</v>
      </c>
      <c r="E534" s="380">
        <v>0</v>
      </c>
      <c r="F534" s="380">
        <v>0</v>
      </c>
      <c r="G534" s="380">
        <v>0</v>
      </c>
      <c r="H534" s="380">
        <v>0</v>
      </c>
      <c r="I534" s="381">
        <v>0</v>
      </c>
      <c r="J534" s="158"/>
      <c r="K534" s="158"/>
      <c r="L534" s="158"/>
      <c r="M534" s="346"/>
    </row>
    <row r="535" spans="1:13" ht="15.75" x14ac:dyDescent="0.25">
      <c r="A535" s="442" t="s">
        <v>223</v>
      </c>
      <c r="B535" s="382">
        <v>-1</v>
      </c>
      <c r="C535" s="168">
        <v>1</v>
      </c>
      <c r="D535" s="159">
        <v>0</v>
      </c>
      <c r="E535" s="159">
        <v>0</v>
      </c>
      <c r="F535" s="159">
        <v>0</v>
      </c>
      <c r="G535" s="159">
        <v>0</v>
      </c>
      <c r="H535" s="159">
        <v>0</v>
      </c>
      <c r="I535" s="383">
        <v>0</v>
      </c>
      <c r="J535" s="158"/>
      <c r="K535" s="158"/>
      <c r="L535" s="158"/>
      <c r="M535" s="346"/>
    </row>
    <row r="536" spans="1:13" x14ac:dyDescent="0.25">
      <c r="A536" s="348"/>
      <c r="B536" s="382">
        <v>0</v>
      </c>
      <c r="C536" s="168">
        <v>-1</v>
      </c>
      <c r="D536" s="168">
        <v>1</v>
      </c>
      <c r="E536" s="168">
        <v>0</v>
      </c>
      <c r="F536" s="168">
        <v>0</v>
      </c>
      <c r="G536" s="168">
        <v>0</v>
      </c>
      <c r="H536" s="168">
        <v>0</v>
      </c>
      <c r="I536" s="384">
        <v>0</v>
      </c>
      <c r="J536" s="158"/>
      <c r="K536" s="158"/>
      <c r="L536" s="158"/>
      <c r="M536" s="346"/>
    </row>
    <row r="537" spans="1:13" x14ac:dyDescent="0.25">
      <c r="A537" s="348"/>
      <c r="B537" s="382">
        <v>0</v>
      </c>
      <c r="C537" s="168">
        <v>0</v>
      </c>
      <c r="D537" s="168">
        <v>-1</v>
      </c>
      <c r="E537" s="168">
        <v>1</v>
      </c>
      <c r="F537" s="168">
        <v>0</v>
      </c>
      <c r="G537" s="168">
        <v>0</v>
      </c>
      <c r="H537" s="168">
        <v>0</v>
      </c>
      <c r="I537" s="384">
        <v>0</v>
      </c>
      <c r="J537" s="158"/>
      <c r="K537" s="158"/>
      <c r="L537" s="158"/>
      <c r="M537" s="346"/>
    </row>
    <row r="538" spans="1:13" x14ac:dyDescent="0.25">
      <c r="A538" s="348"/>
      <c r="B538" s="382">
        <v>0</v>
      </c>
      <c r="C538" s="168">
        <v>0</v>
      </c>
      <c r="D538" s="168">
        <v>0</v>
      </c>
      <c r="E538" s="168">
        <v>-1</v>
      </c>
      <c r="F538" s="168">
        <v>1</v>
      </c>
      <c r="G538" s="168">
        <v>0</v>
      </c>
      <c r="H538" s="168">
        <v>0</v>
      </c>
      <c r="I538" s="384">
        <v>0</v>
      </c>
      <c r="J538" s="158"/>
      <c r="K538" s="158"/>
      <c r="L538" s="158"/>
      <c r="M538" s="346"/>
    </row>
    <row r="539" spans="1:13" x14ac:dyDescent="0.25">
      <c r="A539" s="348"/>
      <c r="B539" s="382">
        <v>0</v>
      </c>
      <c r="C539" s="168">
        <v>0</v>
      </c>
      <c r="D539" s="168">
        <v>0</v>
      </c>
      <c r="E539" s="168">
        <v>0</v>
      </c>
      <c r="F539" s="168">
        <v>-1</v>
      </c>
      <c r="G539" s="168">
        <v>1</v>
      </c>
      <c r="H539" s="168">
        <v>0</v>
      </c>
      <c r="I539" s="384">
        <v>0</v>
      </c>
      <c r="J539" s="158"/>
      <c r="K539" s="158"/>
      <c r="L539" s="158"/>
      <c r="M539" s="346"/>
    </row>
    <row r="540" spans="1:13" x14ac:dyDescent="0.25">
      <c r="A540" s="348"/>
      <c r="B540" s="382">
        <v>0</v>
      </c>
      <c r="C540" s="168">
        <v>0</v>
      </c>
      <c r="D540" s="168">
        <v>0</v>
      </c>
      <c r="E540" s="168">
        <v>0</v>
      </c>
      <c r="F540" s="168">
        <v>0</v>
      </c>
      <c r="G540" s="168">
        <v>-1</v>
      </c>
      <c r="H540" s="168">
        <v>1</v>
      </c>
      <c r="I540" s="384">
        <v>0</v>
      </c>
      <c r="J540" s="158"/>
      <c r="K540" s="158"/>
      <c r="L540" s="158"/>
      <c r="M540" s="346"/>
    </row>
    <row r="541" spans="1:13" x14ac:dyDescent="0.25">
      <c r="A541" s="348"/>
      <c r="B541" s="382">
        <v>0</v>
      </c>
      <c r="C541" s="168">
        <v>0</v>
      </c>
      <c r="D541" s="168">
        <v>0</v>
      </c>
      <c r="E541" s="168">
        <v>0</v>
      </c>
      <c r="F541" s="168">
        <v>0</v>
      </c>
      <c r="G541" s="168">
        <v>0</v>
      </c>
      <c r="H541" s="168">
        <v>-1</v>
      </c>
      <c r="I541" s="384">
        <v>1</v>
      </c>
      <c r="J541" s="158"/>
      <c r="K541" s="158"/>
      <c r="L541" s="158"/>
      <c r="M541" s="346"/>
    </row>
    <row r="542" spans="1:13" x14ac:dyDescent="0.25">
      <c r="A542" s="348"/>
      <c r="B542" s="382">
        <v>0</v>
      </c>
      <c r="C542" s="152">
        <v>-1</v>
      </c>
      <c r="D542" s="152">
        <v>0</v>
      </c>
      <c r="E542" s="152">
        <v>0</v>
      </c>
      <c r="F542" s="152">
        <v>1</v>
      </c>
      <c r="G542" s="152">
        <v>0</v>
      </c>
      <c r="H542" s="152">
        <v>0</v>
      </c>
      <c r="I542" s="387">
        <v>0</v>
      </c>
      <c r="J542" s="158"/>
      <c r="K542" s="158"/>
      <c r="L542" s="158"/>
      <c r="M542" s="346"/>
    </row>
    <row r="543" spans="1:13" x14ac:dyDescent="0.25">
      <c r="A543" s="348"/>
      <c r="B543" s="382">
        <v>0</v>
      </c>
      <c r="C543" s="152">
        <v>0</v>
      </c>
      <c r="D543" s="152">
        <v>0</v>
      </c>
      <c r="E543" s="152">
        <v>0</v>
      </c>
      <c r="F543" s="152">
        <v>1</v>
      </c>
      <c r="G543" s="152">
        <v>0</v>
      </c>
      <c r="H543" s="152">
        <v>0</v>
      </c>
      <c r="I543" s="387">
        <v>-1</v>
      </c>
      <c r="J543" s="158"/>
      <c r="K543" s="158"/>
      <c r="L543" s="158"/>
      <c r="M543" s="346"/>
    </row>
    <row r="544" spans="1:13" x14ac:dyDescent="0.25">
      <c r="A544" s="348"/>
      <c r="B544" s="385">
        <v>0</v>
      </c>
      <c r="C544" s="388">
        <v>0</v>
      </c>
      <c r="D544" s="388">
        <v>0</v>
      </c>
      <c r="E544" s="388">
        <v>0</v>
      </c>
      <c r="F544" s="388">
        <v>0</v>
      </c>
      <c r="G544" s="388">
        <v>0</v>
      </c>
      <c r="H544" s="388">
        <v>0</v>
      </c>
      <c r="I544" s="389">
        <v>1</v>
      </c>
      <c r="J544" s="158"/>
      <c r="K544" s="158"/>
      <c r="L544" s="158"/>
      <c r="M544" s="346"/>
    </row>
    <row r="545" spans="1:13" x14ac:dyDescent="0.25">
      <c r="A545" s="347"/>
      <c r="B545" s="158"/>
      <c r="C545" s="158"/>
      <c r="D545" s="158"/>
      <c r="E545" s="158"/>
      <c r="F545" s="158"/>
      <c r="G545" s="158"/>
      <c r="H545" s="158"/>
      <c r="I545" s="158"/>
      <c r="J545" s="158"/>
      <c r="K545" s="158"/>
      <c r="L545" s="158"/>
      <c r="M545" s="346"/>
    </row>
    <row r="546" spans="1:13" x14ac:dyDescent="0.25">
      <c r="A546" s="347"/>
      <c r="B546" s="168"/>
      <c r="C546" s="168"/>
      <c r="D546" s="168"/>
      <c r="E546" s="168"/>
      <c r="F546" s="168"/>
      <c r="G546" s="168"/>
      <c r="H546" s="168"/>
      <c r="I546" s="168"/>
      <c r="J546" s="168"/>
      <c r="K546" s="168"/>
      <c r="L546" s="168"/>
      <c r="M546" s="346"/>
    </row>
    <row r="547" spans="1:13" x14ac:dyDescent="0.25">
      <c r="A547" s="347"/>
      <c r="B547" s="395">
        <f t="array" ref="B547:L554">+TRANSPOSE(B534:I544)</f>
        <v>1</v>
      </c>
      <c r="C547" s="380">
        <v>-1</v>
      </c>
      <c r="D547" s="380">
        <v>0</v>
      </c>
      <c r="E547" s="380">
        <v>0</v>
      </c>
      <c r="F547" s="380">
        <v>0</v>
      </c>
      <c r="G547" s="380">
        <v>0</v>
      </c>
      <c r="H547" s="380">
        <v>0</v>
      </c>
      <c r="I547" s="380">
        <v>0</v>
      </c>
      <c r="J547" s="380">
        <v>0</v>
      </c>
      <c r="K547" s="380">
        <v>0</v>
      </c>
      <c r="L547" s="381">
        <v>0</v>
      </c>
      <c r="M547" s="346"/>
    </row>
    <row r="548" spans="1:13" ht="15.75" x14ac:dyDescent="0.25">
      <c r="A548" s="442" t="s">
        <v>224</v>
      </c>
      <c r="B548" s="396">
        <v>0</v>
      </c>
      <c r="C548" s="159">
        <v>1</v>
      </c>
      <c r="D548" s="159">
        <v>-1</v>
      </c>
      <c r="E548" s="159">
        <v>0</v>
      </c>
      <c r="F548" s="159">
        <v>0</v>
      </c>
      <c r="G548" s="159">
        <v>0</v>
      </c>
      <c r="H548" s="159">
        <v>0</v>
      </c>
      <c r="I548" s="159">
        <v>0</v>
      </c>
      <c r="J548" s="143">
        <v>-1</v>
      </c>
      <c r="K548" s="143">
        <v>0</v>
      </c>
      <c r="L548" s="392">
        <v>0</v>
      </c>
      <c r="M548" s="346"/>
    </row>
    <row r="549" spans="1:13" x14ac:dyDescent="0.25">
      <c r="A549" s="347"/>
      <c r="B549" s="396">
        <v>0</v>
      </c>
      <c r="C549" s="159">
        <v>0</v>
      </c>
      <c r="D549" s="159">
        <v>1</v>
      </c>
      <c r="E549" s="159">
        <v>-1</v>
      </c>
      <c r="F549" s="159">
        <v>0</v>
      </c>
      <c r="G549" s="159">
        <v>0</v>
      </c>
      <c r="H549" s="159">
        <v>0</v>
      </c>
      <c r="I549" s="159">
        <v>0</v>
      </c>
      <c r="J549" s="143">
        <v>0</v>
      </c>
      <c r="K549" s="143">
        <v>0</v>
      </c>
      <c r="L549" s="392">
        <v>0</v>
      </c>
      <c r="M549" s="346"/>
    </row>
    <row r="550" spans="1:13" x14ac:dyDescent="0.25">
      <c r="A550" s="347"/>
      <c r="B550" s="396">
        <v>0</v>
      </c>
      <c r="C550" s="159">
        <v>0</v>
      </c>
      <c r="D550" s="159">
        <v>0</v>
      </c>
      <c r="E550" s="159">
        <v>1</v>
      </c>
      <c r="F550" s="159">
        <v>-1</v>
      </c>
      <c r="G550" s="159">
        <v>0</v>
      </c>
      <c r="H550" s="159">
        <v>0</v>
      </c>
      <c r="I550" s="159">
        <v>0</v>
      </c>
      <c r="J550" s="143">
        <v>0</v>
      </c>
      <c r="K550" s="143">
        <v>0</v>
      </c>
      <c r="L550" s="392">
        <v>0</v>
      </c>
      <c r="M550" s="346"/>
    </row>
    <row r="551" spans="1:13" x14ac:dyDescent="0.25">
      <c r="A551" s="347"/>
      <c r="B551" s="396">
        <v>0</v>
      </c>
      <c r="C551" s="159">
        <v>0</v>
      </c>
      <c r="D551" s="159">
        <v>0</v>
      </c>
      <c r="E551" s="159">
        <v>0</v>
      </c>
      <c r="F551" s="159">
        <v>1</v>
      </c>
      <c r="G551" s="159">
        <v>-1</v>
      </c>
      <c r="H551" s="159">
        <v>0</v>
      </c>
      <c r="I551" s="159">
        <v>0</v>
      </c>
      <c r="J551" s="143">
        <v>1</v>
      </c>
      <c r="K551" s="143">
        <v>1</v>
      </c>
      <c r="L551" s="392">
        <v>0</v>
      </c>
      <c r="M551" s="346"/>
    </row>
    <row r="552" spans="1:13" x14ac:dyDescent="0.25">
      <c r="A552" s="347"/>
      <c r="B552" s="396">
        <v>0</v>
      </c>
      <c r="C552" s="159">
        <v>0</v>
      </c>
      <c r="D552" s="159">
        <v>0</v>
      </c>
      <c r="E552" s="159">
        <v>0</v>
      </c>
      <c r="F552" s="159">
        <v>0</v>
      </c>
      <c r="G552" s="159">
        <v>1</v>
      </c>
      <c r="H552" s="159">
        <v>-1</v>
      </c>
      <c r="I552" s="159">
        <v>0</v>
      </c>
      <c r="J552" s="143">
        <v>0</v>
      </c>
      <c r="K552" s="143">
        <v>0</v>
      </c>
      <c r="L552" s="392">
        <v>0</v>
      </c>
      <c r="M552" s="346"/>
    </row>
    <row r="553" spans="1:13" x14ac:dyDescent="0.25">
      <c r="A553" s="347"/>
      <c r="B553" s="396">
        <v>0</v>
      </c>
      <c r="C553" s="159">
        <v>0</v>
      </c>
      <c r="D553" s="159">
        <v>0</v>
      </c>
      <c r="E553" s="159">
        <v>0</v>
      </c>
      <c r="F553" s="159">
        <v>0</v>
      </c>
      <c r="G553" s="159">
        <v>0</v>
      </c>
      <c r="H553" s="159">
        <v>1</v>
      </c>
      <c r="I553" s="159">
        <v>-1</v>
      </c>
      <c r="J553" s="143">
        <v>0</v>
      </c>
      <c r="K553" s="143">
        <v>0</v>
      </c>
      <c r="L553" s="392">
        <v>0</v>
      </c>
      <c r="M553" s="346"/>
    </row>
    <row r="554" spans="1:13" x14ac:dyDescent="0.25">
      <c r="A554" s="347"/>
      <c r="B554" s="397">
        <v>0</v>
      </c>
      <c r="C554" s="398">
        <v>0</v>
      </c>
      <c r="D554" s="398">
        <v>0</v>
      </c>
      <c r="E554" s="398">
        <v>0</v>
      </c>
      <c r="F554" s="398">
        <v>0</v>
      </c>
      <c r="G554" s="398">
        <v>0</v>
      </c>
      <c r="H554" s="398">
        <v>0</v>
      </c>
      <c r="I554" s="398">
        <v>1</v>
      </c>
      <c r="J554" s="393">
        <v>0</v>
      </c>
      <c r="K554" s="393">
        <v>-1</v>
      </c>
      <c r="L554" s="394">
        <v>1</v>
      </c>
      <c r="M554" s="346"/>
    </row>
    <row r="555" spans="1:13" x14ac:dyDescent="0.25">
      <c r="A555" s="347"/>
      <c r="B555" s="168"/>
      <c r="C555" s="168"/>
      <c r="D555" s="168"/>
      <c r="E555" s="168"/>
      <c r="F555" s="168"/>
      <c r="G555" s="168"/>
      <c r="H555" s="168"/>
      <c r="I555" s="168"/>
      <c r="J555" s="143"/>
      <c r="K555" s="143"/>
      <c r="L555" s="143"/>
      <c r="M555" s="346"/>
    </row>
    <row r="556" spans="1:13" x14ac:dyDescent="0.25">
      <c r="A556" s="347"/>
      <c r="B556" s="158"/>
      <c r="C556" s="158"/>
      <c r="D556" s="158"/>
      <c r="E556" s="158"/>
      <c r="F556" s="158"/>
      <c r="G556" s="158"/>
      <c r="H556" s="158"/>
      <c r="I556" s="158"/>
      <c r="J556" s="158"/>
      <c r="K556" s="158"/>
      <c r="L556" s="158"/>
      <c r="M556" s="346"/>
    </row>
    <row r="557" spans="1:13" x14ac:dyDescent="0.25">
      <c r="A557" s="347"/>
      <c r="B557" s="158"/>
      <c r="C557" s="158"/>
      <c r="D557" s="158"/>
      <c r="E557" s="158"/>
      <c r="F557" s="158"/>
      <c r="G557" s="158"/>
      <c r="H557" s="158"/>
      <c r="I557" s="158"/>
      <c r="J557" s="158"/>
      <c r="K557" s="158"/>
      <c r="L557" s="158"/>
      <c r="M557" s="346"/>
    </row>
    <row r="558" spans="1:13" x14ac:dyDescent="0.25">
      <c r="A558" s="347"/>
      <c r="B558" s="399">
        <v>-1</v>
      </c>
      <c r="C558" s="158"/>
      <c r="D558" s="158"/>
      <c r="E558" s="402">
        <f>2.97290389066863/1000</f>
        <v>2.9729038906686298E-3</v>
      </c>
      <c r="F558" s="158"/>
      <c r="G558" s="158"/>
      <c r="H558" s="399">
        <f>+B521</f>
        <v>1.0109211263348294E-2</v>
      </c>
      <c r="I558" s="158"/>
      <c r="J558" s="158"/>
      <c r="K558" s="158"/>
      <c r="L558" s="158"/>
      <c r="M558" s="346"/>
    </row>
    <row r="559" spans="1:13" ht="15.75" x14ac:dyDescent="0.25">
      <c r="A559" s="442" t="s">
        <v>225</v>
      </c>
      <c r="B559" s="400">
        <v>0</v>
      </c>
      <c r="C559" s="158"/>
      <c r="D559" s="443" t="s">
        <v>226</v>
      </c>
      <c r="E559" s="403">
        <f>3.7274570597985/1000</f>
        <v>3.7274570597985003E-3</v>
      </c>
      <c r="F559" s="158"/>
      <c r="G559" s="443" t="s">
        <v>228</v>
      </c>
      <c r="H559" s="400">
        <f t="shared" ref="H559:H566" si="27">+B522</f>
        <v>7.1363073726797548E-3</v>
      </c>
      <c r="I559" s="158"/>
      <c r="J559" s="443" t="s">
        <v>229</v>
      </c>
      <c r="K559" s="70">
        <v>339.29610096713287</v>
      </c>
      <c r="L559" s="158"/>
      <c r="M559" s="346"/>
    </row>
    <row r="560" spans="1:13" x14ac:dyDescent="0.25">
      <c r="A560" s="347"/>
      <c r="B560" s="400">
        <v>0</v>
      </c>
      <c r="C560" s="158"/>
      <c r="D560" s="158"/>
      <c r="E560" s="403">
        <f>1.90180457183241/1000</f>
        <v>1.90180457183241E-3</v>
      </c>
      <c r="F560" s="158"/>
      <c r="G560" s="158"/>
      <c r="H560" s="400">
        <f t="shared" si="27"/>
        <v>2.3282514732070351E-3</v>
      </c>
      <c r="I560" s="158"/>
      <c r="J560" s="158"/>
      <c r="K560" s="158"/>
      <c r="L560" s="158"/>
      <c r="M560" s="346"/>
    </row>
    <row r="561" spans="1:13" x14ac:dyDescent="0.25">
      <c r="A561" s="347"/>
      <c r="B561" s="400">
        <v>0</v>
      </c>
      <c r="C561" s="158"/>
      <c r="D561" s="158"/>
      <c r="E561" s="403">
        <f>1.94899806811293/1000</f>
        <v>1.94899806811293E-3</v>
      </c>
      <c r="F561" s="158"/>
      <c r="G561" s="158"/>
      <c r="H561" s="400">
        <f t="shared" si="27"/>
        <v>4.2644690137480854E-4</v>
      </c>
      <c r="I561" s="158"/>
      <c r="J561" s="158"/>
      <c r="K561" s="158"/>
      <c r="L561" s="158"/>
      <c r="M561" s="346"/>
    </row>
    <row r="562" spans="1:13" x14ac:dyDescent="0.25">
      <c r="A562" s="347"/>
      <c r="B562" s="400">
        <v>0</v>
      </c>
      <c r="C562" s="158"/>
      <c r="D562" s="158"/>
      <c r="E562" s="403">
        <f>4.51562260756677/1000</f>
        <v>4.5156226075667698E-3</v>
      </c>
      <c r="F562" s="158"/>
      <c r="G562" s="158"/>
      <c r="H562" s="400">
        <f t="shared" si="27"/>
        <v>-1.5225511667380474E-3</v>
      </c>
      <c r="I562" s="158"/>
      <c r="J562" s="158"/>
      <c r="K562" s="158"/>
      <c r="L562" s="158"/>
      <c r="M562" s="346"/>
    </row>
    <row r="563" spans="1:13" x14ac:dyDescent="0.25">
      <c r="A563" s="347"/>
      <c r="B563" s="400">
        <v>0</v>
      </c>
      <c r="C563" s="158"/>
      <c r="D563" s="158"/>
      <c r="E563" s="403">
        <f>0.785289175132599/1000</f>
        <v>7.8528917513259896E-4</v>
      </c>
      <c r="F563" s="158"/>
      <c r="G563" s="158"/>
      <c r="H563" s="400">
        <f t="shared" si="27"/>
        <v>4.8720761745613014E-4</v>
      </c>
      <c r="I563" s="158"/>
      <c r="J563" s="158"/>
      <c r="K563" s="158"/>
      <c r="L563" s="158"/>
      <c r="M563" s="346"/>
    </row>
    <row r="564" spans="1:13" x14ac:dyDescent="0.25">
      <c r="A564" s="347"/>
      <c r="B564" s="400">
        <v>0</v>
      </c>
      <c r="C564" s="158"/>
      <c r="D564" s="158"/>
      <c r="E564" s="403">
        <f>0.762936146537081/1000</f>
        <v>7.6293614653708095E-4</v>
      </c>
      <c r="F564" s="158"/>
      <c r="G564" s="158"/>
      <c r="H564" s="400">
        <f t="shared" si="27"/>
        <v>-2.9808155767647429E-4</v>
      </c>
      <c r="I564" s="158"/>
      <c r="J564" s="158"/>
      <c r="K564" s="158"/>
      <c r="L564" s="158"/>
      <c r="M564" s="346"/>
    </row>
    <row r="565" spans="1:13" x14ac:dyDescent="0.25">
      <c r="A565" s="347"/>
      <c r="B565" s="400">
        <v>0</v>
      </c>
      <c r="C565" s="158"/>
      <c r="D565" s="158"/>
      <c r="E565" s="93">
        <f>3.70652880601923/1000</f>
        <v>3.7065288060192303E-3</v>
      </c>
      <c r="F565" s="158"/>
      <c r="G565" s="158"/>
      <c r="H565" s="400">
        <f t="shared" si="27"/>
        <v>-1.0610177042134688E-3</v>
      </c>
      <c r="I565" s="158"/>
      <c r="J565" s="158"/>
      <c r="K565" s="158"/>
      <c r="L565" s="158"/>
      <c r="M565" s="346"/>
    </row>
    <row r="566" spans="1:13" x14ac:dyDescent="0.25">
      <c r="A566" s="347"/>
      <c r="B566" s="400">
        <v>0</v>
      </c>
      <c r="C566" s="158"/>
      <c r="D566" s="158"/>
      <c r="E566" s="158"/>
      <c r="F566" s="158"/>
      <c r="G566" s="158"/>
      <c r="H566" s="400">
        <f t="shared" si="27"/>
        <v>1.0805988396744058E-3</v>
      </c>
      <c r="I566" s="158"/>
      <c r="J566" s="158"/>
      <c r="K566" s="158"/>
      <c r="L566" s="158"/>
      <c r="M566" s="346"/>
    </row>
    <row r="567" spans="1:13" x14ac:dyDescent="0.25">
      <c r="A567" s="347"/>
      <c r="B567" s="400">
        <v>0</v>
      </c>
      <c r="C567" s="158"/>
      <c r="D567" s="158"/>
      <c r="E567" s="158"/>
      <c r="F567" s="158"/>
      <c r="G567" s="158"/>
      <c r="H567" s="400">
        <f>+B530</f>
        <v>5.4447825520871351E-3</v>
      </c>
      <c r="I567" s="158"/>
      <c r="J567" s="158"/>
      <c r="K567" s="158"/>
      <c r="L567" s="158"/>
      <c r="M567" s="346"/>
    </row>
    <row r="568" spans="1:13" x14ac:dyDescent="0.25">
      <c r="A568" s="347"/>
      <c r="B568" s="401">
        <v>-1</v>
      </c>
      <c r="C568" s="158"/>
      <c r="D568" s="158"/>
      <c r="E568" s="158"/>
      <c r="F568" s="158"/>
      <c r="G568" s="158"/>
      <c r="H568" s="401">
        <f>+B531</f>
        <v>1.0212329062319687E-2</v>
      </c>
      <c r="I568" s="158"/>
      <c r="J568" s="158"/>
      <c r="K568" s="158"/>
      <c r="L568" s="158"/>
      <c r="M568" s="346"/>
    </row>
    <row r="569" spans="1:13" x14ac:dyDescent="0.25">
      <c r="A569" s="347"/>
      <c r="B569" s="158"/>
      <c r="C569" s="158"/>
      <c r="D569" s="158"/>
      <c r="E569" s="158"/>
      <c r="F569" s="158"/>
      <c r="G569" s="158"/>
      <c r="H569" s="158"/>
      <c r="I569" s="158"/>
      <c r="J569" s="158"/>
      <c r="K569" s="158"/>
      <c r="L569" s="158"/>
      <c r="M569" s="346"/>
    </row>
    <row r="570" spans="1:13" x14ac:dyDescent="0.25">
      <c r="A570" s="347"/>
      <c r="B570" s="158"/>
      <c r="C570" s="158"/>
      <c r="D570" s="158"/>
      <c r="E570" s="158"/>
      <c r="F570" s="158"/>
      <c r="G570" s="158"/>
      <c r="H570" s="158"/>
      <c r="I570" s="158"/>
      <c r="J570" s="158"/>
      <c r="K570" s="158"/>
      <c r="L570" s="158"/>
      <c r="M570" s="346"/>
    </row>
    <row r="571" spans="1:13" x14ac:dyDescent="0.25">
      <c r="A571" s="350"/>
      <c r="B571" s="409">
        <v>2</v>
      </c>
      <c r="C571" s="390">
        <v>0</v>
      </c>
      <c r="D571" s="390">
        <v>0</v>
      </c>
      <c r="E571" s="390">
        <v>0</v>
      </c>
      <c r="F571" s="390">
        <v>0</v>
      </c>
      <c r="G571" s="390">
        <v>0</v>
      </c>
      <c r="H571" s="390">
        <v>0</v>
      </c>
      <c r="I571" s="390">
        <v>0</v>
      </c>
      <c r="J571" s="390">
        <v>0</v>
      </c>
      <c r="K571" s="390">
        <v>0</v>
      </c>
      <c r="L571" s="391">
        <v>0</v>
      </c>
      <c r="M571" s="345"/>
    </row>
    <row r="572" spans="1:13" ht="15.75" x14ac:dyDescent="0.25">
      <c r="A572" s="442" t="s">
        <v>230</v>
      </c>
      <c r="B572" s="396">
        <v>0</v>
      </c>
      <c r="C572" s="159">
        <v>2</v>
      </c>
      <c r="D572" s="159">
        <v>0</v>
      </c>
      <c r="E572" s="159">
        <v>0</v>
      </c>
      <c r="F572" s="159">
        <v>0</v>
      </c>
      <c r="G572" s="159">
        <v>0</v>
      </c>
      <c r="H572" s="159">
        <v>0</v>
      </c>
      <c r="I572" s="159">
        <v>0</v>
      </c>
      <c r="J572" s="159">
        <v>0</v>
      </c>
      <c r="K572" s="159">
        <v>0</v>
      </c>
      <c r="L572" s="383">
        <v>0</v>
      </c>
      <c r="M572" s="346"/>
    </row>
    <row r="573" spans="1:13" x14ac:dyDescent="0.25">
      <c r="A573" s="347"/>
      <c r="B573" s="396">
        <v>0</v>
      </c>
      <c r="C573" s="159">
        <v>0</v>
      </c>
      <c r="D573" s="159">
        <v>2</v>
      </c>
      <c r="E573" s="159">
        <v>0</v>
      </c>
      <c r="F573" s="159">
        <v>0</v>
      </c>
      <c r="G573" s="159">
        <v>0</v>
      </c>
      <c r="H573" s="159">
        <v>0</v>
      </c>
      <c r="I573" s="159">
        <v>0</v>
      </c>
      <c r="J573" s="159">
        <v>0</v>
      </c>
      <c r="K573" s="159">
        <v>0</v>
      </c>
      <c r="L573" s="383">
        <v>0</v>
      </c>
      <c r="M573" s="346"/>
    </row>
    <row r="574" spans="1:13" x14ac:dyDescent="0.25">
      <c r="A574" s="347"/>
      <c r="B574" s="396">
        <v>0</v>
      </c>
      <c r="C574" s="159">
        <v>0</v>
      </c>
      <c r="D574" s="159">
        <v>0</v>
      </c>
      <c r="E574" s="159">
        <v>2</v>
      </c>
      <c r="F574" s="159">
        <v>0</v>
      </c>
      <c r="G574" s="159">
        <v>0</v>
      </c>
      <c r="H574" s="159">
        <v>0</v>
      </c>
      <c r="I574" s="159">
        <v>0</v>
      </c>
      <c r="J574" s="159">
        <v>0</v>
      </c>
      <c r="K574" s="159">
        <v>0</v>
      </c>
      <c r="L574" s="383">
        <v>0</v>
      </c>
      <c r="M574" s="346"/>
    </row>
    <row r="575" spans="1:13" x14ac:dyDescent="0.25">
      <c r="A575" s="347"/>
      <c r="B575" s="396">
        <v>0</v>
      </c>
      <c r="C575" s="159">
        <v>0</v>
      </c>
      <c r="D575" s="159">
        <v>0</v>
      </c>
      <c r="E575" s="159">
        <v>0</v>
      </c>
      <c r="F575" s="159">
        <v>2</v>
      </c>
      <c r="G575" s="159">
        <v>0</v>
      </c>
      <c r="H575" s="159">
        <v>0</v>
      </c>
      <c r="I575" s="159">
        <v>0</v>
      </c>
      <c r="J575" s="159">
        <v>0</v>
      </c>
      <c r="K575" s="159">
        <v>0</v>
      </c>
      <c r="L575" s="383">
        <v>0</v>
      </c>
      <c r="M575" s="346"/>
    </row>
    <row r="576" spans="1:13" x14ac:dyDescent="0.25">
      <c r="A576" s="347"/>
      <c r="B576" s="396">
        <v>0</v>
      </c>
      <c r="C576" s="159">
        <v>0</v>
      </c>
      <c r="D576" s="159">
        <v>0</v>
      </c>
      <c r="E576" s="159">
        <v>0</v>
      </c>
      <c r="F576" s="159">
        <v>0</v>
      </c>
      <c r="G576" s="159">
        <v>2</v>
      </c>
      <c r="H576" s="159">
        <v>0</v>
      </c>
      <c r="I576" s="159">
        <v>0</v>
      </c>
      <c r="J576" s="159">
        <v>0</v>
      </c>
      <c r="K576" s="159">
        <v>0</v>
      </c>
      <c r="L576" s="383">
        <v>0</v>
      </c>
      <c r="M576" s="346"/>
    </row>
    <row r="577" spans="1:13" x14ac:dyDescent="0.25">
      <c r="A577" s="347"/>
      <c r="B577" s="396">
        <v>0</v>
      </c>
      <c r="C577" s="159">
        <v>0</v>
      </c>
      <c r="D577" s="159">
        <v>0</v>
      </c>
      <c r="E577" s="159">
        <v>0</v>
      </c>
      <c r="F577" s="159">
        <v>0</v>
      </c>
      <c r="G577" s="159">
        <v>0</v>
      </c>
      <c r="H577" s="159">
        <v>2</v>
      </c>
      <c r="I577" s="159">
        <v>0</v>
      </c>
      <c r="J577" s="159">
        <v>0</v>
      </c>
      <c r="K577" s="159">
        <v>0</v>
      </c>
      <c r="L577" s="383">
        <v>0</v>
      </c>
      <c r="M577" s="346"/>
    </row>
    <row r="578" spans="1:13" x14ac:dyDescent="0.25">
      <c r="A578" s="347"/>
      <c r="B578" s="396">
        <v>0</v>
      </c>
      <c r="C578" s="159">
        <v>0</v>
      </c>
      <c r="D578" s="159">
        <v>0</v>
      </c>
      <c r="E578" s="159">
        <v>0</v>
      </c>
      <c r="F578" s="159">
        <v>0</v>
      </c>
      <c r="G578" s="159">
        <v>0</v>
      </c>
      <c r="H578" s="159">
        <v>0</v>
      </c>
      <c r="I578" s="159">
        <v>2</v>
      </c>
      <c r="J578" s="159">
        <v>0</v>
      </c>
      <c r="K578" s="159">
        <v>0</v>
      </c>
      <c r="L578" s="383">
        <v>0</v>
      </c>
      <c r="M578" s="346"/>
    </row>
    <row r="579" spans="1:13" x14ac:dyDescent="0.25">
      <c r="A579" s="347"/>
      <c r="B579" s="396">
        <v>0</v>
      </c>
      <c r="C579" s="159">
        <v>0</v>
      </c>
      <c r="D579" s="159">
        <v>0</v>
      </c>
      <c r="E579" s="159">
        <v>0</v>
      </c>
      <c r="F579" s="159">
        <v>0</v>
      </c>
      <c r="G579" s="159">
        <v>0</v>
      </c>
      <c r="H579" s="159">
        <v>0</v>
      </c>
      <c r="I579" s="159">
        <v>0</v>
      </c>
      <c r="J579" s="159">
        <v>2</v>
      </c>
      <c r="K579" s="159">
        <v>0</v>
      </c>
      <c r="L579" s="383">
        <v>0</v>
      </c>
      <c r="M579" s="346"/>
    </row>
    <row r="580" spans="1:13" x14ac:dyDescent="0.25">
      <c r="A580" s="347"/>
      <c r="B580" s="396">
        <v>0</v>
      </c>
      <c r="C580" s="159">
        <v>0</v>
      </c>
      <c r="D580" s="159">
        <v>0</v>
      </c>
      <c r="E580" s="159">
        <v>0</v>
      </c>
      <c r="F580" s="159">
        <v>0</v>
      </c>
      <c r="G580" s="159">
        <v>0</v>
      </c>
      <c r="H580" s="159">
        <v>0</v>
      </c>
      <c r="I580" s="159">
        <v>0</v>
      </c>
      <c r="J580" s="159">
        <v>0</v>
      </c>
      <c r="K580" s="159">
        <v>2</v>
      </c>
      <c r="L580" s="383">
        <v>0</v>
      </c>
      <c r="M580" s="346"/>
    </row>
    <row r="581" spans="1:13" x14ac:dyDescent="0.25">
      <c r="A581" s="347"/>
      <c r="B581" s="397">
        <v>0</v>
      </c>
      <c r="C581" s="398">
        <v>0</v>
      </c>
      <c r="D581" s="398">
        <v>0</v>
      </c>
      <c r="E581" s="398">
        <v>0</v>
      </c>
      <c r="F581" s="398">
        <v>0</v>
      </c>
      <c r="G581" s="398">
        <v>0</v>
      </c>
      <c r="H581" s="398">
        <v>0</v>
      </c>
      <c r="I581" s="398">
        <v>0</v>
      </c>
      <c r="J581" s="398">
        <v>0</v>
      </c>
      <c r="K581" s="398">
        <v>0</v>
      </c>
      <c r="L581" s="410">
        <v>2</v>
      </c>
      <c r="M581" s="346"/>
    </row>
    <row r="582" spans="1:13" x14ac:dyDescent="0.25">
      <c r="A582" s="347"/>
      <c r="B582" s="158"/>
      <c r="C582" s="158"/>
      <c r="D582" s="158"/>
      <c r="E582" s="158"/>
      <c r="F582" s="158"/>
      <c r="G582" s="158"/>
      <c r="H582" s="158"/>
      <c r="I582" s="158"/>
      <c r="J582" s="158"/>
      <c r="K582" s="158"/>
      <c r="L582" s="158"/>
      <c r="M582" s="346"/>
    </row>
    <row r="583" spans="1:13" x14ac:dyDescent="0.25">
      <c r="A583" s="347"/>
      <c r="B583" s="158"/>
      <c r="C583" s="158"/>
      <c r="D583" s="158"/>
      <c r="E583" s="158"/>
      <c r="F583" s="158"/>
      <c r="G583" s="158"/>
      <c r="H583" s="158"/>
      <c r="I583" s="158"/>
      <c r="J583" s="158"/>
      <c r="K583" s="158"/>
      <c r="L583" s="158"/>
      <c r="M583" s="346"/>
    </row>
    <row r="584" spans="1:13" x14ac:dyDescent="0.25">
      <c r="A584" s="350"/>
      <c r="B584" s="409">
        <v>1</v>
      </c>
      <c r="C584" s="390">
        <v>0</v>
      </c>
      <c r="D584" s="390">
        <v>0</v>
      </c>
      <c r="E584" s="390">
        <v>0</v>
      </c>
      <c r="F584" s="390">
        <v>0</v>
      </c>
      <c r="G584" s="390">
        <v>0</v>
      </c>
      <c r="H584" s="390">
        <v>0</v>
      </c>
      <c r="I584" s="390">
        <v>0</v>
      </c>
      <c r="J584" s="390">
        <v>0</v>
      </c>
      <c r="K584" s="390">
        <v>0</v>
      </c>
      <c r="L584" s="391">
        <v>0</v>
      </c>
      <c r="M584" s="346"/>
    </row>
    <row r="585" spans="1:13" ht="15.75" x14ac:dyDescent="0.25">
      <c r="A585" s="442" t="s">
        <v>231</v>
      </c>
      <c r="B585" s="396">
        <v>0</v>
      </c>
      <c r="C585" s="159">
        <v>1</v>
      </c>
      <c r="D585" s="159">
        <v>0</v>
      </c>
      <c r="E585" s="159">
        <v>0</v>
      </c>
      <c r="F585" s="159">
        <v>0</v>
      </c>
      <c r="G585" s="159">
        <v>0</v>
      </c>
      <c r="H585" s="159">
        <v>0</v>
      </c>
      <c r="I585" s="159">
        <v>0</v>
      </c>
      <c r="J585" s="159">
        <v>0</v>
      </c>
      <c r="K585" s="159">
        <v>0</v>
      </c>
      <c r="L585" s="383">
        <v>0</v>
      </c>
      <c r="M585" s="346"/>
    </row>
    <row r="586" spans="1:13" x14ac:dyDescent="0.25">
      <c r="A586" s="347"/>
      <c r="B586" s="396">
        <v>0</v>
      </c>
      <c r="C586" s="159">
        <v>0</v>
      </c>
      <c r="D586" s="159">
        <v>1</v>
      </c>
      <c r="E586" s="159">
        <v>0</v>
      </c>
      <c r="F586" s="159">
        <v>0</v>
      </c>
      <c r="G586" s="159">
        <v>0</v>
      </c>
      <c r="H586" s="159">
        <v>0</v>
      </c>
      <c r="I586" s="159">
        <v>0</v>
      </c>
      <c r="J586" s="159">
        <v>0</v>
      </c>
      <c r="K586" s="159">
        <v>0</v>
      </c>
      <c r="L586" s="383">
        <v>0</v>
      </c>
      <c r="M586" s="346"/>
    </row>
    <row r="587" spans="1:13" x14ac:dyDescent="0.25">
      <c r="A587" s="347"/>
      <c r="B587" s="396">
        <v>0</v>
      </c>
      <c r="C587" s="159">
        <v>0</v>
      </c>
      <c r="D587" s="159">
        <v>0</v>
      </c>
      <c r="E587" s="159">
        <v>1</v>
      </c>
      <c r="F587" s="159">
        <v>0</v>
      </c>
      <c r="G587" s="159">
        <v>0</v>
      </c>
      <c r="H587" s="159">
        <v>0</v>
      </c>
      <c r="I587" s="159">
        <v>0</v>
      </c>
      <c r="J587" s="159">
        <v>0</v>
      </c>
      <c r="K587" s="159">
        <v>0</v>
      </c>
      <c r="L587" s="383">
        <v>0</v>
      </c>
      <c r="M587" s="346"/>
    </row>
    <row r="588" spans="1:13" x14ac:dyDescent="0.25">
      <c r="A588" s="347"/>
      <c r="B588" s="396">
        <v>0</v>
      </c>
      <c r="C588" s="159">
        <v>0</v>
      </c>
      <c r="D588" s="159">
        <v>0</v>
      </c>
      <c r="E588" s="159">
        <v>0</v>
      </c>
      <c r="F588" s="159">
        <v>1</v>
      </c>
      <c r="G588" s="159">
        <v>0</v>
      </c>
      <c r="H588" s="159">
        <v>0</v>
      </c>
      <c r="I588" s="159">
        <v>0</v>
      </c>
      <c r="J588" s="159">
        <v>0</v>
      </c>
      <c r="K588" s="159">
        <v>0</v>
      </c>
      <c r="L588" s="383">
        <v>0</v>
      </c>
      <c r="M588" s="346"/>
    </row>
    <row r="589" spans="1:13" x14ac:dyDescent="0.25">
      <c r="A589" s="347"/>
      <c r="B589" s="396">
        <v>0</v>
      </c>
      <c r="C589" s="159">
        <v>0</v>
      </c>
      <c r="D589" s="159">
        <v>0</v>
      </c>
      <c r="E589" s="159">
        <v>0</v>
      </c>
      <c r="F589" s="159">
        <v>0</v>
      </c>
      <c r="G589" s="159">
        <v>1</v>
      </c>
      <c r="H589" s="159">
        <v>0</v>
      </c>
      <c r="I589" s="159">
        <v>0</v>
      </c>
      <c r="J589" s="159">
        <v>0</v>
      </c>
      <c r="K589" s="159">
        <v>0</v>
      </c>
      <c r="L589" s="383">
        <v>0</v>
      </c>
      <c r="M589" s="346"/>
    </row>
    <row r="590" spans="1:13" x14ac:dyDescent="0.25">
      <c r="A590" s="347"/>
      <c r="B590" s="396">
        <v>0</v>
      </c>
      <c r="C590" s="159">
        <v>0</v>
      </c>
      <c r="D590" s="159">
        <v>0</v>
      </c>
      <c r="E590" s="159">
        <v>0</v>
      </c>
      <c r="F590" s="159">
        <v>0</v>
      </c>
      <c r="G590" s="159">
        <v>0</v>
      </c>
      <c r="H590" s="159">
        <v>1</v>
      </c>
      <c r="I590" s="159">
        <v>0</v>
      </c>
      <c r="J590" s="159">
        <v>0</v>
      </c>
      <c r="K590" s="159">
        <v>0</v>
      </c>
      <c r="L590" s="383">
        <v>0</v>
      </c>
      <c r="M590" s="346"/>
    </row>
    <row r="591" spans="1:13" x14ac:dyDescent="0.25">
      <c r="A591" s="347"/>
      <c r="B591" s="396">
        <v>0</v>
      </c>
      <c r="C591" s="159">
        <v>0</v>
      </c>
      <c r="D591" s="159">
        <v>0</v>
      </c>
      <c r="E591" s="159">
        <v>0</v>
      </c>
      <c r="F591" s="159">
        <v>0</v>
      </c>
      <c r="G591" s="159">
        <v>0</v>
      </c>
      <c r="H591" s="159">
        <v>0</v>
      </c>
      <c r="I591" s="159">
        <v>1</v>
      </c>
      <c r="J591" s="159">
        <v>0</v>
      </c>
      <c r="K591" s="159">
        <v>0</v>
      </c>
      <c r="L591" s="383">
        <v>0</v>
      </c>
      <c r="M591" s="346"/>
    </row>
    <row r="592" spans="1:13" x14ac:dyDescent="0.25">
      <c r="A592" s="347"/>
      <c r="B592" s="396">
        <v>0</v>
      </c>
      <c r="C592" s="159">
        <v>0</v>
      </c>
      <c r="D592" s="159">
        <v>0</v>
      </c>
      <c r="E592" s="159">
        <v>0</v>
      </c>
      <c r="F592" s="159">
        <v>0</v>
      </c>
      <c r="G592" s="159">
        <v>0</v>
      </c>
      <c r="H592" s="159">
        <v>0</v>
      </c>
      <c r="I592" s="159">
        <v>0</v>
      </c>
      <c r="J592" s="159">
        <v>1</v>
      </c>
      <c r="K592" s="159">
        <v>0</v>
      </c>
      <c r="L592" s="383">
        <v>0</v>
      </c>
      <c r="M592" s="346"/>
    </row>
    <row r="593" spans="1:13" x14ac:dyDescent="0.25">
      <c r="A593" s="347"/>
      <c r="B593" s="396">
        <v>0</v>
      </c>
      <c r="C593" s="159">
        <v>0</v>
      </c>
      <c r="D593" s="159">
        <v>0</v>
      </c>
      <c r="E593" s="159">
        <v>0</v>
      </c>
      <c r="F593" s="159">
        <v>0</v>
      </c>
      <c r="G593" s="159">
        <v>0</v>
      </c>
      <c r="H593" s="159">
        <v>0</v>
      </c>
      <c r="I593" s="159">
        <v>0</v>
      </c>
      <c r="J593" s="159">
        <v>0</v>
      </c>
      <c r="K593" s="159">
        <v>1</v>
      </c>
      <c r="L593" s="383">
        <v>0</v>
      </c>
      <c r="M593" s="346"/>
    </row>
    <row r="594" spans="1:13" x14ac:dyDescent="0.25">
      <c r="A594" s="347"/>
      <c r="B594" s="397">
        <v>0</v>
      </c>
      <c r="C594" s="398">
        <v>0</v>
      </c>
      <c r="D594" s="398">
        <v>0</v>
      </c>
      <c r="E594" s="398">
        <v>0</v>
      </c>
      <c r="F594" s="398">
        <v>0</v>
      </c>
      <c r="G594" s="398">
        <v>0</v>
      </c>
      <c r="H594" s="398">
        <v>0</v>
      </c>
      <c r="I594" s="398">
        <v>0</v>
      </c>
      <c r="J594" s="398">
        <v>0</v>
      </c>
      <c r="K594" s="398">
        <v>0</v>
      </c>
      <c r="L594" s="410">
        <v>1</v>
      </c>
      <c r="M594" s="346"/>
    </row>
    <row r="595" spans="1:13" x14ac:dyDescent="0.25">
      <c r="A595" s="347"/>
      <c r="B595" s="158"/>
      <c r="C595" s="158"/>
      <c r="D595" s="158"/>
      <c r="E595" s="158"/>
      <c r="F595" s="158"/>
      <c r="G595" s="158"/>
      <c r="H595" s="158"/>
      <c r="I595" s="158"/>
      <c r="J595" s="158"/>
      <c r="K595" s="158"/>
      <c r="L595" s="158"/>
      <c r="M595" s="346"/>
    </row>
    <row r="596" spans="1:13" x14ac:dyDescent="0.25">
      <c r="A596" s="347"/>
      <c r="B596" s="158"/>
      <c r="C596" s="158"/>
      <c r="D596" s="158"/>
      <c r="E596" s="158"/>
      <c r="F596" s="158"/>
      <c r="G596" s="158"/>
      <c r="H596" s="158"/>
      <c r="I596" s="158"/>
      <c r="J596" s="158"/>
      <c r="K596" s="158"/>
      <c r="L596" s="158"/>
      <c r="M596" s="346"/>
    </row>
    <row r="597" spans="1:13" x14ac:dyDescent="0.25">
      <c r="A597" s="350"/>
      <c r="B597" s="411">
        <f>+M521</f>
        <v>282.59825593497982</v>
      </c>
      <c r="C597" s="390">
        <v>0</v>
      </c>
      <c r="D597" s="390">
        <v>0</v>
      </c>
      <c r="E597" s="390">
        <v>0</v>
      </c>
      <c r="F597" s="390">
        <v>0</v>
      </c>
      <c r="G597" s="390">
        <v>0</v>
      </c>
      <c r="H597" s="390">
        <v>0</v>
      </c>
      <c r="I597" s="390">
        <v>0</v>
      </c>
      <c r="J597" s="390">
        <v>0</v>
      </c>
      <c r="K597" s="390">
        <v>0</v>
      </c>
      <c r="L597" s="391">
        <v>0</v>
      </c>
      <c r="M597" s="346"/>
    </row>
    <row r="598" spans="1:13" ht="15.75" x14ac:dyDescent="0.25">
      <c r="A598" s="442" t="s">
        <v>232</v>
      </c>
      <c r="B598" s="396">
        <v>0</v>
      </c>
      <c r="C598" s="161">
        <f>+M522</f>
        <v>165.64358321943831</v>
      </c>
      <c r="D598" s="159">
        <v>0</v>
      </c>
      <c r="E598" s="159">
        <v>0</v>
      </c>
      <c r="F598" s="159">
        <v>0</v>
      </c>
      <c r="G598" s="159">
        <v>0</v>
      </c>
      <c r="H598" s="159">
        <v>0</v>
      </c>
      <c r="I598" s="159">
        <v>0</v>
      </c>
      <c r="J598" s="159">
        <v>0</v>
      </c>
      <c r="K598" s="159">
        <v>0</v>
      </c>
      <c r="L598" s="383">
        <v>0</v>
      </c>
      <c r="M598" s="346"/>
    </row>
    <row r="599" spans="1:13" x14ac:dyDescent="0.25">
      <c r="A599" s="347"/>
      <c r="B599" s="396">
        <v>0</v>
      </c>
      <c r="C599" s="159">
        <v>0</v>
      </c>
      <c r="D599" s="161">
        <f>+M523</f>
        <v>68.534725076809522</v>
      </c>
      <c r="E599" s="159">
        <v>0</v>
      </c>
      <c r="F599" s="159">
        <v>0</v>
      </c>
      <c r="G599" s="159">
        <v>0</v>
      </c>
      <c r="H599" s="159">
        <v>0</v>
      </c>
      <c r="I599" s="159">
        <v>0</v>
      </c>
      <c r="J599" s="159">
        <v>0</v>
      </c>
      <c r="K599" s="159">
        <v>0</v>
      </c>
      <c r="L599" s="383">
        <v>0</v>
      </c>
      <c r="M599" s="346"/>
    </row>
    <row r="600" spans="1:13" x14ac:dyDescent="0.25">
      <c r="A600" s="347"/>
      <c r="B600" s="396">
        <v>0</v>
      </c>
      <c r="C600" s="159">
        <v>0</v>
      </c>
      <c r="D600" s="159">
        <v>0</v>
      </c>
      <c r="E600" s="161">
        <f>+M524</f>
        <v>201.55992889402194</v>
      </c>
      <c r="F600" s="159">
        <v>0</v>
      </c>
      <c r="G600" s="159">
        <v>0</v>
      </c>
      <c r="H600" s="159">
        <v>0</v>
      </c>
      <c r="I600" s="159">
        <v>0</v>
      </c>
      <c r="J600" s="159">
        <v>0</v>
      </c>
      <c r="K600" s="159">
        <v>0</v>
      </c>
      <c r="L600" s="383">
        <v>0</v>
      </c>
      <c r="M600" s="346"/>
    </row>
    <row r="601" spans="1:13" x14ac:dyDescent="0.25">
      <c r="A601" s="347"/>
      <c r="B601" s="396">
        <v>0</v>
      </c>
      <c r="C601" s="159">
        <v>0</v>
      </c>
      <c r="D601" s="159">
        <v>0</v>
      </c>
      <c r="E601" s="159">
        <v>0</v>
      </c>
      <c r="F601" s="161">
        <f>+M525</f>
        <v>-323.62159431887562</v>
      </c>
      <c r="G601" s="159">
        <v>0</v>
      </c>
      <c r="H601" s="159">
        <v>0</v>
      </c>
      <c r="I601" s="159">
        <v>0</v>
      </c>
      <c r="J601" s="159">
        <v>0</v>
      </c>
      <c r="K601" s="159">
        <v>0</v>
      </c>
      <c r="L601" s="383">
        <v>0</v>
      </c>
      <c r="M601" s="346"/>
    </row>
    <row r="602" spans="1:13" x14ac:dyDescent="0.25">
      <c r="A602" s="347"/>
      <c r="B602" s="396">
        <v>0</v>
      </c>
      <c r="C602" s="159">
        <v>0</v>
      </c>
      <c r="D602" s="159">
        <v>0</v>
      </c>
      <c r="E602" s="159">
        <v>0</v>
      </c>
      <c r="F602" s="159">
        <v>0</v>
      </c>
      <c r="G602" s="161">
        <f>+M526</f>
        <v>376.28872990759777</v>
      </c>
      <c r="H602" s="159">
        <v>0</v>
      </c>
      <c r="I602" s="159">
        <v>0</v>
      </c>
      <c r="J602" s="159">
        <v>0</v>
      </c>
      <c r="K602" s="159">
        <v>0</v>
      </c>
      <c r="L602" s="383">
        <v>0</v>
      </c>
      <c r="M602" s="346"/>
    </row>
    <row r="603" spans="1:13" x14ac:dyDescent="0.25">
      <c r="A603" s="347"/>
      <c r="B603" s="396">
        <v>0</v>
      </c>
      <c r="C603" s="159">
        <v>0</v>
      </c>
      <c r="D603" s="159">
        <v>0</v>
      </c>
      <c r="E603" s="159">
        <v>0</v>
      </c>
      <c r="F603" s="159">
        <v>0</v>
      </c>
      <c r="G603" s="159">
        <v>0</v>
      </c>
      <c r="H603" s="161">
        <f>+M527</f>
        <v>-105.73487539867675</v>
      </c>
      <c r="I603" s="159">
        <v>0</v>
      </c>
      <c r="J603" s="159">
        <v>0</v>
      </c>
      <c r="K603" s="159">
        <v>0</v>
      </c>
      <c r="L603" s="383">
        <v>0</v>
      </c>
      <c r="M603" s="346"/>
    </row>
    <row r="604" spans="1:13" x14ac:dyDescent="0.25">
      <c r="A604" s="347"/>
      <c r="B604" s="396">
        <v>0</v>
      </c>
      <c r="C604" s="159">
        <v>0</v>
      </c>
      <c r="D604" s="159">
        <v>0</v>
      </c>
      <c r="E604" s="159">
        <v>0</v>
      </c>
      <c r="F604" s="159">
        <v>0</v>
      </c>
      <c r="G604" s="159">
        <v>0</v>
      </c>
      <c r="H604" s="159">
        <v>0</v>
      </c>
      <c r="I604" s="161">
        <f>+M528</f>
        <v>-279.47154743179254</v>
      </c>
      <c r="J604" s="159">
        <v>0</v>
      </c>
      <c r="K604" s="159">
        <v>0</v>
      </c>
      <c r="L604" s="383">
        <v>0</v>
      </c>
      <c r="M604" s="346"/>
    </row>
    <row r="605" spans="1:13" x14ac:dyDescent="0.25">
      <c r="A605" s="347"/>
      <c r="B605" s="396">
        <v>0</v>
      </c>
      <c r="C605" s="159">
        <v>0</v>
      </c>
      <c r="D605" s="159">
        <v>0</v>
      </c>
      <c r="E605" s="159">
        <v>0</v>
      </c>
      <c r="F605" s="159">
        <v>0</v>
      </c>
      <c r="G605" s="159">
        <v>0</v>
      </c>
      <c r="H605" s="159">
        <v>0</v>
      </c>
      <c r="I605" s="159">
        <v>0</v>
      </c>
      <c r="J605" s="161">
        <f>+M529</f>
        <v>65.025944609088143</v>
      </c>
      <c r="K605" s="159">
        <v>0</v>
      </c>
      <c r="L605" s="383">
        <v>0</v>
      </c>
      <c r="M605" s="346"/>
    </row>
    <row r="606" spans="1:13" x14ac:dyDescent="0.25">
      <c r="A606" s="347"/>
      <c r="B606" s="396">
        <v>0</v>
      </c>
      <c r="C606" s="159">
        <v>0</v>
      </c>
      <c r="D606" s="159">
        <v>0</v>
      </c>
      <c r="E606" s="159">
        <v>0</v>
      </c>
      <c r="F606" s="159">
        <v>0</v>
      </c>
      <c r="G606" s="159">
        <v>0</v>
      </c>
      <c r="H606" s="159">
        <v>0</v>
      </c>
      <c r="I606" s="159">
        <v>0</v>
      </c>
      <c r="J606" s="159">
        <v>0</v>
      </c>
      <c r="K606" s="161">
        <f>+M530</f>
        <v>103.06920949843904</v>
      </c>
      <c r="L606" s="383">
        <v>0</v>
      </c>
      <c r="M606" s="346"/>
    </row>
    <row r="607" spans="1:13" x14ac:dyDescent="0.25">
      <c r="A607" s="347"/>
      <c r="B607" s="397">
        <v>0</v>
      </c>
      <c r="C607" s="398">
        <v>0</v>
      </c>
      <c r="D607" s="398">
        <v>0</v>
      </c>
      <c r="E607" s="398">
        <v>0</v>
      </c>
      <c r="F607" s="398">
        <v>0</v>
      </c>
      <c r="G607" s="398">
        <v>0</v>
      </c>
      <c r="H607" s="398">
        <v>0</v>
      </c>
      <c r="I607" s="398">
        <v>0</v>
      </c>
      <c r="J607" s="398">
        <v>0</v>
      </c>
      <c r="K607" s="398">
        <v>0</v>
      </c>
      <c r="L607" s="412">
        <f>+M531</f>
        <v>341.20131498760998</v>
      </c>
      <c r="M607" s="346"/>
    </row>
    <row r="608" spans="1:13" x14ac:dyDescent="0.25">
      <c r="A608" s="347"/>
      <c r="B608" s="158"/>
      <c r="C608" s="158"/>
      <c r="D608" s="158"/>
      <c r="E608" s="158"/>
      <c r="F608" s="158"/>
      <c r="G608" s="158"/>
      <c r="H608" s="158"/>
      <c r="I608" s="158"/>
      <c r="J608" s="158"/>
      <c r="K608" s="158"/>
      <c r="L608" s="158"/>
      <c r="M608" s="346"/>
    </row>
    <row r="609" spans="1:13" ht="15.75" x14ac:dyDescent="0.3">
      <c r="A609" s="444" t="s">
        <v>245</v>
      </c>
      <c r="B609" s="158"/>
      <c r="C609" s="158"/>
      <c r="D609" s="158"/>
      <c r="E609" s="158"/>
      <c r="F609" s="158"/>
      <c r="G609" s="158"/>
      <c r="H609" s="158"/>
      <c r="I609" s="158"/>
      <c r="J609" s="158"/>
      <c r="K609" s="158"/>
      <c r="L609" s="158"/>
      <c r="M609" s="346"/>
    </row>
    <row r="610" spans="1:13" ht="15.75" x14ac:dyDescent="0.3">
      <c r="A610" s="445"/>
      <c r="B610" s="411">
        <f t="array" ref="B610:L620">+MMULT(B571:L581,B597:L607)</f>
        <v>565.19651186995964</v>
      </c>
      <c r="C610" s="390">
        <v>0</v>
      </c>
      <c r="D610" s="390">
        <v>0</v>
      </c>
      <c r="E610" s="390">
        <v>0</v>
      </c>
      <c r="F610" s="390">
        <v>0</v>
      </c>
      <c r="G610" s="390">
        <v>0</v>
      </c>
      <c r="H610" s="390">
        <v>0</v>
      </c>
      <c r="I610" s="390">
        <v>0</v>
      </c>
      <c r="J610" s="390">
        <v>0</v>
      </c>
      <c r="K610" s="390">
        <v>0</v>
      </c>
      <c r="L610" s="391">
        <v>0</v>
      </c>
      <c r="M610" s="345"/>
    </row>
    <row r="611" spans="1:13" ht="15.75" x14ac:dyDescent="0.3">
      <c r="A611" s="445" t="s">
        <v>233</v>
      </c>
      <c r="B611" s="396">
        <v>0</v>
      </c>
      <c r="C611" s="161">
        <v>331.28716643887662</v>
      </c>
      <c r="D611" s="159">
        <v>0</v>
      </c>
      <c r="E611" s="159">
        <v>0</v>
      </c>
      <c r="F611" s="159">
        <v>0</v>
      </c>
      <c r="G611" s="159">
        <v>0</v>
      </c>
      <c r="H611" s="159">
        <v>0</v>
      </c>
      <c r="I611" s="159">
        <v>0</v>
      </c>
      <c r="J611" s="159">
        <v>0</v>
      </c>
      <c r="K611" s="159">
        <v>0</v>
      </c>
      <c r="L611" s="383">
        <v>0</v>
      </c>
      <c r="M611" s="346"/>
    </row>
    <row r="612" spans="1:13" x14ac:dyDescent="0.25">
      <c r="A612" s="347"/>
      <c r="B612" s="396">
        <v>0</v>
      </c>
      <c r="C612" s="159">
        <v>0</v>
      </c>
      <c r="D612" s="161">
        <v>137.06945015361904</v>
      </c>
      <c r="E612" s="159">
        <v>0</v>
      </c>
      <c r="F612" s="159">
        <v>0</v>
      </c>
      <c r="G612" s="159">
        <v>0</v>
      </c>
      <c r="H612" s="159">
        <v>0</v>
      </c>
      <c r="I612" s="159">
        <v>0</v>
      </c>
      <c r="J612" s="159">
        <v>0</v>
      </c>
      <c r="K612" s="159">
        <v>0</v>
      </c>
      <c r="L612" s="383">
        <v>0</v>
      </c>
      <c r="M612" s="346"/>
    </row>
    <row r="613" spans="1:13" x14ac:dyDescent="0.25">
      <c r="A613" s="347"/>
      <c r="B613" s="396">
        <v>0</v>
      </c>
      <c r="C613" s="159">
        <v>0</v>
      </c>
      <c r="D613" s="159">
        <v>0</v>
      </c>
      <c r="E613" s="161">
        <v>403.11985778804387</v>
      </c>
      <c r="F613" s="159">
        <v>0</v>
      </c>
      <c r="G613" s="159">
        <v>0</v>
      </c>
      <c r="H613" s="159">
        <v>0</v>
      </c>
      <c r="I613" s="159">
        <v>0</v>
      </c>
      <c r="J613" s="159">
        <v>0</v>
      </c>
      <c r="K613" s="159">
        <v>0</v>
      </c>
      <c r="L613" s="383">
        <v>0</v>
      </c>
      <c r="M613" s="346"/>
    </row>
    <row r="614" spans="1:13" x14ac:dyDescent="0.25">
      <c r="A614" s="347"/>
      <c r="B614" s="396">
        <v>0</v>
      </c>
      <c r="C614" s="159">
        <v>0</v>
      </c>
      <c r="D614" s="159">
        <v>0</v>
      </c>
      <c r="E614" s="159">
        <v>0</v>
      </c>
      <c r="F614" s="161">
        <v>-647.24318863775125</v>
      </c>
      <c r="G614" s="159">
        <v>0</v>
      </c>
      <c r="H614" s="159">
        <v>0</v>
      </c>
      <c r="I614" s="159">
        <v>0</v>
      </c>
      <c r="J614" s="159">
        <v>0</v>
      </c>
      <c r="K614" s="159">
        <v>0</v>
      </c>
      <c r="L614" s="383">
        <v>0</v>
      </c>
      <c r="M614" s="346"/>
    </row>
    <row r="615" spans="1:13" x14ac:dyDescent="0.25">
      <c r="A615" s="347"/>
      <c r="B615" s="396">
        <v>0</v>
      </c>
      <c r="C615" s="159">
        <v>0</v>
      </c>
      <c r="D615" s="159">
        <v>0</v>
      </c>
      <c r="E615" s="159">
        <v>0</v>
      </c>
      <c r="F615" s="159">
        <v>0</v>
      </c>
      <c r="G615" s="161">
        <v>752.57745981519554</v>
      </c>
      <c r="H615" s="159">
        <v>0</v>
      </c>
      <c r="I615" s="159">
        <v>0</v>
      </c>
      <c r="J615" s="159">
        <v>0</v>
      </c>
      <c r="K615" s="159">
        <v>0</v>
      </c>
      <c r="L615" s="383">
        <v>0</v>
      </c>
      <c r="M615" s="346"/>
    </row>
    <row r="616" spans="1:13" x14ac:dyDescent="0.25">
      <c r="A616" s="347"/>
      <c r="B616" s="396">
        <v>0</v>
      </c>
      <c r="C616" s="159">
        <v>0</v>
      </c>
      <c r="D616" s="159">
        <v>0</v>
      </c>
      <c r="E616" s="159">
        <v>0</v>
      </c>
      <c r="F616" s="159">
        <v>0</v>
      </c>
      <c r="G616" s="159">
        <v>0</v>
      </c>
      <c r="H616" s="161">
        <v>-211.4697507973535</v>
      </c>
      <c r="I616" s="159">
        <v>0</v>
      </c>
      <c r="J616" s="159">
        <v>0</v>
      </c>
      <c r="K616" s="159">
        <v>0</v>
      </c>
      <c r="L616" s="383">
        <v>0</v>
      </c>
      <c r="M616" s="346"/>
    </row>
    <row r="617" spans="1:13" x14ac:dyDescent="0.25">
      <c r="A617" s="347"/>
      <c r="B617" s="396">
        <v>0</v>
      </c>
      <c r="C617" s="159">
        <v>0</v>
      </c>
      <c r="D617" s="159">
        <v>0</v>
      </c>
      <c r="E617" s="159">
        <v>0</v>
      </c>
      <c r="F617" s="159">
        <v>0</v>
      </c>
      <c r="G617" s="159">
        <v>0</v>
      </c>
      <c r="H617" s="159">
        <v>0</v>
      </c>
      <c r="I617" s="161">
        <v>-558.94309486358509</v>
      </c>
      <c r="J617" s="159">
        <v>0</v>
      </c>
      <c r="K617" s="159">
        <v>0</v>
      </c>
      <c r="L617" s="383">
        <v>0</v>
      </c>
      <c r="M617" s="346"/>
    </row>
    <row r="618" spans="1:13" x14ac:dyDescent="0.25">
      <c r="A618" s="347"/>
      <c r="B618" s="396">
        <v>0</v>
      </c>
      <c r="C618" s="159">
        <v>0</v>
      </c>
      <c r="D618" s="159">
        <v>0</v>
      </c>
      <c r="E618" s="159">
        <v>0</v>
      </c>
      <c r="F618" s="159">
        <v>0</v>
      </c>
      <c r="G618" s="159">
        <v>0</v>
      </c>
      <c r="H618" s="159">
        <v>0</v>
      </c>
      <c r="I618" s="159">
        <v>0</v>
      </c>
      <c r="J618" s="161">
        <v>130.05188921817629</v>
      </c>
      <c r="K618" s="159">
        <v>0</v>
      </c>
      <c r="L618" s="383">
        <v>0</v>
      </c>
      <c r="M618" s="346"/>
    </row>
    <row r="619" spans="1:13" x14ac:dyDescent="0.25">
      <c r="A619" s="347"/>
      <c r="B619" s="396">
        <v>0</v>
      </c>
      <c r="C619" s="159">
        <v>0</v>
      </c>
      <c r="D619" s="159">
        <v>0</v>
      </c>
      <c r="E619" s="159">
        <v>0</v>
      </c>
      <c r="F619" s="159">
        <v>0</v>
      </c>
      <c r="G619" s="159">
        <v>0</v>
      </c>
      <c r="H619" s="159">
        <v>0</v>
      </c>
      <c r="I619" s="159">
        <v>0</v>
      </c>
      <c r="J619" s="159">
        <v>0</v>
      </c>
      <c r="K619" s="161">
        <v>206.13841899687807</v>
      </c>
      <c r="L619" s="383">
        <v>0</v>
      </c>
      <c r="M619" s="346"/>
    </row>
    <row r="620" spans="1:13" x14ac:dyDescent="0.25">
      <c r="A620" s="347"/>
      <c r="B620" s="397">
        <v>0</v>
      </c>
      <c r="C620" s="398">
        <v>0</v>
      </c>
      <c r="D620" s="398">
        <v>0</v>
      </c>
      <c r="E620" s="398">
        <v>0</v>
      </c>
      <c r="F620" s="398">
        <v>0</v>
      </c>
      <c r="G620" s="398">
        <v>0</v>
      </c>
      <c r="H620" s="398">
        <v>0</v>
      </c>
      <c r="I620" s="398">
        <v>0</v>
      </c>
      <c r="J620" s="398">
        <v>0</v>
      </c>
      <c r="K620" s="398">
        <v>0</v>
      </c>
      <c r="L620" s="412">
        <v>682.40262997521995</v>
      </c>
      <c r="M620" s="346"/>
    </row>
    <row r="621" spans="1:13" x14ac:dyDescent="0.25">
      <c r="A621" s="347"/>
      <c r="B621" s="158"/>
      <c r="C621" s="158"/>
      <c r="D621" s="158"/>
      <c r="E621" s="158"/>
      <c r="F621" s="158"/>
      <c r="G621" s="158"/>
      <c r="H621" s="158"/>
      <c r="I621" s="158"/>
      <c r="J621" s="158"/>
      <c r="K621" s="158"/>
      <c r="L621" s="158"/>
      <c r="M621" s="346"/>
    </row>
    <row r="622" spans="1:13" x14ac:dyDescent="0.25">
      <c r="A622" s="347"/>
      <c r="B622" s="158"/>
      <c r="C622" s="158"/>
      <c r="D622" s="158"/>
      <c r="E622" s="158"/>
      <c r="F622" s="158"/>
      <c r="G622" s="158"/>
      <c r="H622" s="158"/>
      <c r="I622" s="158"/>
      <c r="J622" s="158"/>
      <c r="K622" s="158"/>
      <c r="L622" s="158"/>
      <c r="M622" s="346"/>
    </row>
    <row r="623" spans="1:13" x14ac:dyDescent="0.25">
      <c r="A623" s="347"/>
      <c r="B623" s="413">
        <f t="array" ref="B623:L633">+MINVERSE(B610:L620)</f>
        <v>1.7692961279812001E-3</v>
      </c>
      <c r="C623" s="390">
        <v>0</v>
      </c>
      <c r="D623" s="390">
        <v>0</v>
      </c>
      <c r="E623" s="390">
        <v>0</v>
      </c>
      <c r="F623" s="390">
        <v>0</v>
      </c>
      <c r="G623" s="390">
        <v>0</v>
      </c>
      <c r="H623" s="390">
        <v>0</v>
      </c>
      <c r="I623" s="390">
        <v>0</v>
      </c>
      <c r="J623" s="390">
        <v>0</v>
      </c>
      <c r="K623" s="390">
        <v>0</v>
      </c>
      <c r="L623" s="391">
        <v>0</v>
      </c>
      <c r="M623" s="346"/>
    </row>
    <row r="624" spans="1:13" ht="15.75" x14ac:dyDescent="0.3">
      <c r="A624" s="445" t="s">
        <v>234</v>
      </c>
      <c r="B624" s="396">
        <v>0</v>
      </c>
      <c r="C624" s="178">
        <v>3.0185292438259987E-3</v>
      </c>
      <c r="D624" s="159">
        <v>0</v>
      </c>
      <c r="E624" s="159">
        <v>0</v>
      </c>
      <c r="F624" s="159">
        <v>0</v>
      </c>
      <c r="G624" s="159">
        <v>0</v>
      </c>
      <c r="H624" s="159">
        <v>0</v>
      </c>
      <c r="I624" s="159">
        <v>0</v>
      </c>
      <c r="J624" s="159">
        <v>0</v>
      </c>
      <c r="K624" s="159">
        <v>0</v>
      </c>
      <c r="L624" s="383">
        <v>0</v>
      </c>
      <c r="M624" s="346"/>
    </row>
    <row r="625" spans="1:13" x14ac:dyDescent="0.25">
      <c r="A625" s="347"/>
      <c r="B625" s="396">
        <v>0</v>
      </c>
      <c r="C625" s="159">
        <v>0</v>
      </c>
      <c r="D625" s="178">
        <v>7.2955716892368159E-3</v>
      </c>
      <c r="E625" s="159">
        <v>0</v>
      </c>
      <c r="F625" s="159">
        <v>0</v>
      </c>
      <c r="G625" s="159">
        <v>0</v>
      </c>
      <c r="H625" s="159">
        <v>0</v>
      </c>
      <c r="I625" s="159">
        <v>0</v>
      </c>
      <c r="J625" s="159">
        <v>0</v>
      </c>
      <c r="K625" s="159">
        <v>0</v>
      </c>
      <c r="L625" s="383">
        <v>0</v>
      </c>
      <c r="M625" s="346"/>
    </row>
    <row r="626" spans="1:13" x14ac:dyDescent="0.25">
      <c r="A626" s="347"/>
      <c r="B626" s="396">
        <v>0</v>
      </c>
      <c r="C626" s="159">
        <v>0</v>
      </c>
      <c r="D626" s="159">
        <v>0</v>
      </c>
      <c r="E626" s="178">
        <v>2.4806517979220695E-3</v>
      </c>
      <c r="F626" s="159">
        <v>0</v>
      </c>
      <c r="G626" s="159">
        <v>0</v>
      </c>
      <c r="H626" s="159">
        <v>0</v>
      </c>
      <c r="I626" s="159">
        <v>0</v>
      </c>
      <c r="J626" s="159">
        <v>0</v>
      </c>
      <c r="K626" s="159">
        <v>0</v>
      </c>
      <c r="L626" s="383">
        <v>0</v>
      </c>
      <c r="M626" s="346"/>
    </row>
    <row r="627" spans="1:13" x14ac:dyDescent="0.25">
      <c r="A627" s="347"/>
      <c r="B627" s="396">
        <v>0</v>
      </c>
      <c r="C627" s="159">
        <v>0</v>
      </c>
      <c r="D627" s="159">
        <v>0</v>
      </c>
      <c r="E627" s="159">
        <v>0</v>
      </c>
      <c r="F627" s="178">
        <v>-1.5450143277748413E-3</v>
      </c>
      <c r="G627" s="159">
        <v>0</v>
      </c>
      <c r="H627" s="159">
        <v>0</v>
      </c>
      <c r="I627" s="159">
        <v>0</v>
      </c>
      <c r="J627" s="159">
        <v>0</v>
      </c>
      <c r="K627" s="159">
        <v>0</v>
      </c>
      <c r="L627" s="383">
        <v>0</v>
      </c>
      <c r="M627" s="346"/>
    </row>
    <row r="628" spans="1:13" x14ac:dyDescent="0.25">
      <c r="A628" s="347"/>
      <c r="B628" s="396">
        <v>0</v>
      </c>
      <c r="C628" s="159">
        <v>0</v>
      </c>
      <c r="D628" s="159">
        <v>0</v>
      </c>
      <c r="E628" s="159">
        <v>0</v>
      </c>
      <c r="F628" s="159">
        <v>0</v>
      </c>
      <c r="G628" s="178">
        <v>1.328766875698831E-3</v>
      </c>
      <c r="H628" s="159">
        <v>0</v>
      </c>
      <c r="I628" s="159">
        <v>0</v>
      </c>
      <c r="J628" s="159">
        <v>0</v>
      </c>
      <c r="K628" s="159">
        <v>0</v>
      </c>
      <c r="L628" s="383">
        <v>0</v>
      </c>
      <c r="M628" s="346"/>
    </row>
    <row r="629" spans="1:13" x14ac:dyDescent="0.25">
      <c r="A629" s="347"/>
      <c r="B629" s="396">
        <v>0</v>
      </c>
      <c r="C629" s="159">
        <v>0</v>
      </c>
      <c r="D629" s="159">
        <v>0</v>
      </c>
      <c r="E629" s="159">
        <v>0</v>
      </c>
      <c r="F629" s="159">
        <v>0</v>
      </c>
      <c r="G629" s="159">
        <v>0</v>
      </c>
      <c r="H629" s="178">
        <v>-4.7288087124965524E-3</v>
      </c>
      <c r="I629" s="159">
        <v>0</v>
      </c>
      <c r="J629" s="159">
        <v>0</v>
      </c>
      <c r="K629" s="159">
        <v>0</v>
      </c>
      <c r="L629" s="383">
        <v>0</v>
      </c>
      <c r="M629" s="346"/>
    </row>
    <row r="630" spans="1:13" x14ac:dyDescent="0.25">
      <c r="A630" s="347"/>
      <c r="B630" s="396">
        <v>0</v>
      </c>
      <c r="C630" s="159">
        <v>0</v>
      </c>
      <c r="D630" s="159">
        <v>0</v>
      </c>
      <c r="E630" s="159">
        <v>0</v>
      </c>
      <c r="F630" s="159">
        <v>0</v>
      </c>
      <c r="G630" s="159">
        <v>0</v>
      </c>
      <c r="H630" s="159">
        <v>0</v>
      </c>
      <c r="I630" s="178">
        <v>-1.7890908917017011E-3</v>
      </c>
      <c r="J630" s="159">
        <v>0</v>
      </c>
      <c r="K630" s="159">
        <v>0</v>
      </c>
      <c r="L630" s="383">
        <v>0</v>
      </c>
      <c r="M630" s="346"/>
    </row>
    <row r="631" spans="1:13" x14ac:dyDescent="0.25">
      <c r="A631" s="347"/>
      <c r="B631" s="396">
        <v>0</v>
      </c>
      <c r="C631" s="159">
        <v>0</v>
      </c>
      <c r="D631" s="159">
        <v>0</v>
      </c>
      <c r="E631" s="159">
        <v>0</v>
      </c>
      <c r="F631" s="159">
        <v>0</v>
      </c>
      <c r="G631" s="159">
        <v>0</v>
      </c>
      <c r="H631" s="159">
        <v>0</v>
      </c>
      <c r="I631" s="159">
        <v>0</v>
      </c>
      <c r="J631" s="178">
        <v>7.6892385494100012E-3</v>
      </c>
      <c r="K631" s="159">
        <v>0</v>
      </c>
      <c r="L631" s="383">
        <v>0</v>
      </c>
      <c r="M631" s="346"/>
    </row>
    <row r="632" spans="1:13" x14ac:dyDescent="0.25">
      <c r="A632" s="347"/>
      <c r="B632" s="396">
        <v>0</v>
      </c>
      <c r="C632" s="159">
        <v>0</v>
      </c>
      <c r="D632" s="159">
        <v>0</v>
      </c>
      <c r="E632" s="159">
        <v>0</v>
      </c>
      <c r="F632" s="159">
        <v>0</v>
      </c>
      <c r="G632" s="159">
        <v>0</v>
      </c>
      <c r="H632" s="159">
        <v>0</v>
      </c>
      <c r="I632" s="159">
        <v>0</v>
      </c>
      <c r="J632" s="159">
        <v>0</v>
      </c>
      <c r="K632" s="178">
        <v>4.8511092928055534E-3</v>
      </c>
      <c r="L632" s="383">
        <v>0</v>
      </c>
      <c r="M632" s="346"/>
    </row>
    <row r="633" spans="1:13" x14ac:dyDescent="0.25">
      <c r="A633" s="347"/>
      <c r="B633" s="397">
        <v>0</v>
      </c>
      <c r="C633" s="398">
        <v>0</v>
      </c>
      <c r="D633" s="398">
        <v>0</v>
      </c>
      <c r="E633" s="398">
        <v>0</v>
      </c>
      <c r="F633" s="398">
        <v>0</v>
      </c>
      <c r="G633" s="398">
        <v>0</v>
      </c>
      <c r="H633" s="398">
        <v>0</v>
      </c>
      <c r="I633" s="398">
        <v>0</v>
      </c>
      <c r="J633" s="398">
        <v>0</v>
      </c>
      <c r="K633" s="398">
        <v>0</v>
      </c>
      <c r="L633" s="414">
        <v>1.4654105304903542E-3</v>
      </c>
      <c r="M633" s="346"/>
    </row>
    <row r="634" spans="1:13" x14ac:dyDescent="0.25">
      <c r="A634" s="347"/>
      <c r="B634" s="158"/>
      <c r="C634" s="158"/>
      <c r="D634" s="158"/>
      <c r="E634" s="158"/>
      <c r="F634" s="158"/>
      <c r="G634" s="158"/>
      <c r="H634" s="158"/>
      <c r="I634" s="158"/>
      <c r="J634" s="158"/>
      <c r="K634" s="158"/>
      <c r="L634" s="158"/>
      <c r="M634" s="346"/>
    </row>
    <row r="635" spans="1:13" x14ac:dyDescent="0.25">
      <c r="A635" s="347"/>
      <c r="B635" s="158"/>
      <c r="C635" s="158"/>
      <c r="D635" s="158"/>
      <c r="E635" s="158"/>
      <c r="F635" s="158"/>
      <c r="G635" s="158"/>
      <c r="H635" s="158"/>
      <c r="I635" s="158"/>
      <c r="J635" s="158"/>
      <c r="K635" s="158"/>
      <c r="L635" s="158"/>
      <c r="M635" s="346"/>
    </row>
    <row r="636" spans="1:13" x14ac:dyDescent="0.25">
      <c r="A636" s="347"/>
      <c r="B636" s="395">
        <f t="array" ref="B636:L643">+MMULT(B547:L554,B623:L633)</f>
        <v>1.7692961279812001E-3</v>
      </c>
      <c r="C636" s="380">
        <v>-3.0185292438259987E-3</v>
      </c>
      <c r="D636" s="380">
        <v>0</v>
      </c>
      <c r="E636" s="380">
        <v>0</v>
      </c>
      <c r="F636" s="380">
        <v>0</v>
      </c>
      <c r="G636" s="380">
        <v>0</v>
      </c>
      <c r="H636" s="380">
        <v>0</v>
      </c>
      <c r="I636" s="380">
        <v>0</v>
      </c>
      <c r="J636" s="380">
        <v>0</v>
      </c>
      <c r="K636" s="380">
        <v>0</v>
      </c>
      <c r="L636" s="381">
        <v>0</v>
      </c>
      <c r="M636" s="346"/>
    </row>
    <row r="637" spans="1:13" ht="15.75" x14ac:dyDescent="0.3">
      <c r="A637" s="445" t="s">
        <v>235</v>
      </c>
      <c r="B637" s="396">
        <v>0</v>
      </c>
      <c r="C637" s="159">
        <v>3.0185292438259987E-3</v>
      </c>
      <c r="D637" s="159">
        <v>-7.2955716892368159E-3</v>
      </c>
      <c r="E637" s="159">
        <v>0</v>
      </c>
      <c r="F637" s="159">
        <v>0</v>
      </c>
      <c r="G637" s="159">
        <v>0</v>
      </c>
      <c r="H637" s="159">
        <v>0</v>
      </c>
      <c r="I637" s="159">
        <v>0</v>
      </c>
      <c r="J637" s="143">
        <v>-7.6892385494100012E-3</v>
      </c>
      <c r="K637" s="143">
        <v>0</v>
      </c>
      <c r="L637" s="392">
        <v>0</v>
      </c>
      <c r="M637" s="346"/>
    </row>
    <row r="638" spans="1:13" x14ac:dyDescent="0.25">
      <c r="A638" s="446"/>
      <c r="B638" s="396">
        <v>0</v>
      </c>
      <c r="C638" s="159">
        <v>0</v>
      </c>
      <c r="D638" s="159">
        <v>7.2955716892368159E-3</v>
      </c>
      <c r="E638" s="159">
        <v>-2.4806517979220695E-3</v>
      </c>
      <c r="F638" s="159">
        <v>0</v>
      </c>
      <c r="G638" s="159">
        <v>0</v>
      </c>
      <c r="H638" s="159">
        <v>0</v>
      </c>
      <c r="I638" s="159">
        <v>0</v>
      </c>
      <c r="J638" s="143">
        <v>0</v>
      </c>
      <c r="K638" s="143">
        <v>0</v>
      </c>
      <c r="L638" s="392">
        <v>0</v>
      </c>
      <c r="M638" s="346"/>
    </row>
    <row r="639" spans="1:13" x14ac:dyDescent="0.25">
      <c r="A639" s="446"/>
      <c r="B639" s="396">
        <v>0</v>
      </c>
      <c r="C639" s="159">
        <v>0</v>
      </c>
      <c r="D639" s="159">
        <v>0</v>
      </c>
      <c r="E639" s="159">
        <v>2.4806517979220695E-3</v>
      </c>
      <c r="F639" s="159">
        <v>1.5450143277748413E-3</v>
      </c>
      <c r="G639" s="159">
        <v>0</v>
      </c>
      <c r="H639" s="159">
        <v>0</v>
      </c>
      <c r="I639" s="159">
        <v>0</v>
      </c>
      <c r="J639" s="143">
        <v>0</v>
      </c>
      <c r="K639" s="143">
        <v>0</v>
      </c>
      <c r="L639" s="392">
        <v>0</v>
      </c>
      <c r="M639" s="346"/>
    </row>
    <row r="640" spans="1:13" x14ac:dyDescent="0.25">
      <c r="A640" s="446"/>
      <c r="B640" s="396">
        <v>0</v>
      </c>
      <c r="C640" s="159">
        <v>0</v>
      </c>
      <c r="D640" s="159">
        <v>0</v>
      </c>
      <c r="E640" s="159">
        <v>0</v>
      </c>
      <c r="F640" s="159">
        <v>-1.5450143277748413E-3</v>
      </c>
      <c r="G640" s="159">
        <v>-1.328766875698831E-3</v>
      </c>
      <c r="H640" s="159">
        <v>0</v>
      </c>
      <c r="I640" s="159">
        <v>0</v>
      </c>
      <c r="J640" s="143">
        <v>7.6892385494100012E-3</v>
      </c>
      <c r="K640" s="143">
        <v>4.8511092928055534E-3</v>
      </c>
      <c r="L640" s="392">
        <v>0</v>
      </c>
      <c r="M640" s="346"/>
    </row>
    <row r="641" spans="1:13" x14ac:dyDescent="0.25">
      <c r="A641" s="446"/>
      <c r="B641" s="396">
        <v>0</v>
      </c>
      <c r="C641" s="159">
        <v>0</v>
      </c>
      <c r="D641" s="159">
        <v>0</v>
      </c>
      <c r="E641" s="159">
        <v>0</v>
      </c>
      <c r="F641" s="159">
        <v>0</v>
      </c>
      <c r="G641" s="159">
        <v>1.328766875698831E-3</v>
      </c>
      <c r="H641" s="159">
        <v>4.7288087124965524E-3</v>
      </c>
      <c r="I641" s="159">
        <v>0</v>
      </c>
      <c r="J641" s="143">
        <v>0</v>
      </c>
      <c r="K641" s="143">
        <v>0</v>
      </c>
      <c r="L641" s="392">
        <v>0</v>
      </c>
      <c r="M641" s="346"/>
    </row>
    <row r="642" spans="1:13" x14ac:dyDescent="0.25">
      <c r="A642" s="446"/>
      <c r="B642" s="396">
        <v>0</v>
      </c>
      <c r="C642" s="159">
        <v>0</v>
      </c>
      <c r="D642" s="159">
        <v>0</v>
      </c>
      <c r="E642" s="159">
        <v>0</v>
      </c>
      <c r="F642" s="159">
        <v>0</v>
      </c>
      <c r="G642" s="159">
        <v>0</v>
      </c>
      <c r="H642" s="159">
        <v>-4.7288087124965524E-3</v>
      </c>
      <c r="I642" s="159">
        <v>1.7890908917017011E-3</v>
      </c>
      <c r="J642" s="143">
        <v>0</v>
      </c>
      <c r="K642" s="143">
        <v>0</v>
      </c>
      <c r="L642" s="392">
        <v>0</v>
      </c>
      <c r="M642" s="346"/>
    </row>
    <row r="643" spans="1:13" x14ac:dyDescent="0.25">
      <c r="A643" s="446"/>
      <c r="B643" s="397">
        <v>0</v>
      </c>
      <c r="C643" s="398">
        <v>0</v>
      </c>
      <c r="D643" s="398">
        <v>0</v>
      </c>
      <c r="E643" s="398">
        <v>0</v>
      </c>
      <c r="F643" s="398">
        <v>0</v>
      </c>
      <c r="G643" s="398">
        <v>0</v>
      </c>
      <c r="H643" s="398">
        <v>0</v>
      </c>
      <c r="I643" s="398">
        <v>-1.7890908917017011E-3</v>
      </c>
      <c r="J643" s="393">
        <v>0</v>
      </c>
      <c r="K643" s="393">
        <v>-4.8511092928055534E-3</v>
      </c>
      <c r="L643" s="394">
        <v>1.4654105304903542E-3</v>
      </c>
      <c r="M643" s="346"/>
    </row>
    <row r="644" spans="1:13" x14ac:dyDescent="0.25">
      <c r="A644" s="446"/>
      <c r="B644" s="158"/>
      <c r="C644" s="158"/>
      <c r="D644" s="158"/>
      <c r="E644" s="158"/>
      <c r="F644" s="158"/>
      <c r="G644" s="158"/>
      <c r="H644" s="158"/>
      <c r="I644" s="158"/>
      <c r="J644" s="158"/>
      <c r="K644" s="158"/>
      <c r="L644" s="158"/>
      <c r="M644" s="346"/>
    </row>
    <row r="645" spans="1:13" x14ac:dyDescent="0.25">
      <c r="A645" s="446"/>
      <c r="B645" s="158"/>
      <c r="C645" s="158"/>
      <c r="D645" s="158"/>
      <c r="E645" s="158"/>
      <c r="F645" s="158"/>
      <c r="G645" s="158"/>
      <c r="H645" s="158"/>
      <c r="I645" s="158"/>
      <c r="J645" s="158"/>
      <c r="K645" s="158"/>
      <c r="L645" s="158"/>
      <c r="M645" s="346"/>
    </row>
    <row r="646" spans="1:13" x14ac:dyDescent="0.25">
      <c r="A646" s="446"/>
      <c r="B646" s="329">
        <f t="array" ref="B646:I653">+MMULT(B636:L643,B534:I544)</f>
        <v>4.7878253718071986E-3</v>
      </c>
      <c r="C646" s="330">
        <v>-3.0185292438259987E-3</v>
      </c>
      <c r="D646" s="330">
        <v>0</v>
      </c>
      <c r="E646" s="330">
        <v>0</v>
      </c>
      <c r="F646" s="330">
        <v>0</v>
      </c>
      <c r="G646" s="330">
        <v>0</v>
      </c>
      <c r="H646" s="330">
        <v>0</v>
      </c>
      <c r="I646" s="331">
        <v>0</v>
      </c>
      <c r="J646" s="158"/>
      <c r="K646" s="158"/>
      <c r="L646" s="158"/>
      <c r="M646" s="346"/>
    </row>
    <row r="647" spans="1:13" ht="15.75" x14ac:dyDescent="0.3">
      <c r="A647" s="447" t="s">
        <v>236</v>
      </c>
      <c r="B647" s="332">
        <v>-3.0185292438259987E-3</v>
      </c>
      <c r="C647" s="158">
        <v>1.8003339482472815E-2</v>
      </c>
      <c r="D647" s="158">
        <v>-7.2955716892368159E-3</v>
      </c>
      <c r="E647" s="158">
        <v>0</v>
      </c>
      <c r="F647" s="158">
        <v>-7.6892385494100012E-3</v>
      </c>
      <c r="G647" s="158">
        <v>0</v>
      </c>
      <c r="H647" s="158">
        <v>0</v>
      </c>
      <c r="I647" s="333">
        <v>0</v>
      </c>
      <c r="J647" s="158"/>
      <c r="K647" s="158"/>
      <c r="L647" s="158"/>
      <c r="M647" s="346"/>
    </row>
    <row r="648" spans="1:13" x14ac:dyDescent="0.25">
      <c r="A648" s="446"/>
      <c r="B648" s="332">
        <v>0</v>
      </c>
      <c r="C648" s="158">
        <v>-7.2955716892368159E-3</v>
      </c>
      <c r="D648" s="158">
        <v>9.776223487158885E-3</v>
      </c>
      <c r="E648" s="158">
        <v>-2.4806517979220695E-3</v>
      </c>
      <c r="F648" s="158">
        <v>0</v>
      </c>
      <c r="G648" s="158">
        <v>0</v>
      </c>
      <c r="H648" s="158">
        <v>0</v>
      </c>
      <c r="I648" s="333">
        <v>0</v>
      </c>
      <c r="J648" s="158"/>
      <c r="K648" s="158"/>
      <c r="L648" s="158"/>
      <c r="M648" s="346"/>
    </row>
    <row r="649" spans="1:13" x14ac:dyDescent="0.25">
      <c r="A649" s="446"/>
      <c r="B649" s="332">
        <v>0</v>
      </c>
      <c r="C649" s="158">
        <v>0</v>
      </c>
      <c r="D649" s="158">
        <v>-2.4806517979220695E-3</v>
      </c>
      <c r="E649" s="158">
        <v>9.3563747014722824E-4</v>
      </c>
      <c r="F649" s="158">
        <v>1.5450143277748413E-3</v>
      </c>
      <c r="G649" s="158">
        <v>0</v>
      </c>
      <c r="H649" s="158">
        <v>0</v>
      </c>
      <c r="I649" s="333">
        <v>0</v>
      </c>
      <c r="J649" s="158"/>
      <c r="K649" s="158"/>
      <c r="L649" s="158"/>
      <c r="M649" s="346"/>
    </row>
    <row r="650" spans="1:13" x14ac:dyDescent="0.25">
      <c r="A650" s="446"/>
      <c r="B650" s="332">
        <v>0</v>
      </c>
      <c r="C650" s="158">
        <v>-7.6892385494100012E-3</v>
      </c>
      <c r="D650" s="158">
        <v>0</v>
      </c>
      <c r="E650" s="158">
        <v>1.5450143277748413E-3</v>
      </c>
      <c r="F650" s="158">
        <v>1.2324100390139543E-2</v>
      </c>
      <c r="G650" s="158">
        <v>-1.328766875698831E-3</v>
      </c>
      <c r="H650" s="158">
        <v>0</v>
      </c>
      <c r="I650" s="333">
        <v>-4.8511092928055534E-3</v>
      </c>
      <c r="J650" s="158"/>
      <c r="K650" s="158"/>
      <c r="L650" s="158"/>
      <c r="M650" s="346"/>
    </row>
    <row r="651" spans="1:13" x14ac:dyDescent="0.25">
      <c r="A651" s="446"/>
      <c r="B651" s="332">
        <v>0</v>
      </c>
      <c r="C651" s="158">
        <v>0</v>
      </c>
      <c r="D651" s="158">
        <v>0</v>
      </c>
      <c r="E651" s="158">
        <v>0</v>
      </c>
      <c r="F651" s="158">
        <v>-1.328766875698831E-3</v>
      </c>
      <c r="G651" s="158">
        <v>-3.4000418367977213E-3</v>
      </c>
      <c r="H651" s="158">
        <v>4.7288087124965524E-3</v>
      </c>
      <c r="I651" s="333">
        <v>0</v>
      </c>
      <c r="J651" s="158"/>
      <c r="K651" s="158"/>
      <c r="L651" s="158"/>
      <c r="M651" s="346"/>
    </row>
    <row r="652" spans="1:13" x14ac:dyDescent="0.25">
      <c r="A652" s="446"/>
      <c r="B652" s="332">
        <v>0</v>
      </c>
      <c r="C652" s="158">
        <v>0</v>
      </c>
      <c r="D652" s="158">
        <v>0</v>
      </c>
      <c r="E652" s="158">
        <v>0</v>
      </c>
      <c r="F652" s="158">
        <v>0</v>
      </c>
      <c r="G652" s="158">
        <v>4.7288087124965524E-3</v>
      </c>
      <c r="H652" s="158">
        <v>-6.5178996041982537E-3</v>
      </c>
      <c r="I652" s="333">
        <v>1.7890908917017011E-3</v>
      </c>
      <c r="J652" s="158"/>
      <c r="K652" s="158"/>
      <c r="L652" s="158"/>
      <c r="M652" s="346"/>
    </row>
    <row r="653" spans="1:13" x14ac:dyDescent="0.25">
      <c r="A653" s="446"/>
      <c r="B653" s="406">
        <v>0</v>
      </c>
      <c r="C653" s="407">
        <v>0</v>
      </c>
      <c r="D653" s="407">
        <v>0</v>
      </c>
      <c r="E653" s="407">
        <v>0</v>
      </c>
      <c r="F653" s="407">
        <v>-4.8511092928055534E-3</v>
      </c>
      <c r="G653" s="407">
        <v>0</v>
      </c>
      <c r="H653" s="407">
        <v>1.7890908917017011E-3</v>
      </c>
      <c r="I653" s="408">
        <v>4.5274289315942063E-3</v>
      </c>
      <c r="J653" s="158"/>
      <c r="K653" s="158"/>
      <c r="L653" s="158"/>
      <c r="M653" s="346"/>
    </row>
    <row r="654" spans="1:13" x14ac:dyDescent="0.25">
      <c r="A654" s="446"/>
      <c r="B654" s="158"/>
      <c r="C654" s="158"/>
      <c r="D654" s="158"/>
      <c r="E654" s="158"/>
      <c r="F654" s="158"/>
      <c r="G654" s="158"/>
      <c r="H654" s="158"/>
      <c r="I654" s="158"/>
      <c r="J654" s="158"/>
      <c r="K654" s="158"/>
      <c r="L654" s="158"/>
      <c r="M654" s="346"/>
    </row>
    <row r="655" spans="1:13" x14ac:dyDescent="0.25">
      <c r="A655" s="446"/>
      <c r="B655" s="158"/>
      <c r="C655" s="158"/>
      <c r="D655" s="158"/>
      <c r="E655" s="158"/>
      <c r="F655" s="158"/>
      <c r="G655" s="158"/>
      <c r="H655" s="158"/>
      <c r="I655" s="158"/>
      <c r="J655" s="158"/>
      <c r="K655" s="158"/>
      <c r="L655" s="158"/>
      <c r="M655" s="346"/>
    </row>
    <row r="656" spans="1:13" x14ac:dyDescent="0.25">
      <c r="A656" s="446"/>
      <c r="B656" s="329">
        <f t="array" ref="B656:I663">-MINVERSE(B646:I653)</f>
        <v>-230.33947142935952</v>
      </c>
      <c r="C656" s="330">
        <v>-34.064657696612841</v>
      </c>
      <c r="D656" s="330">
        <v>425.16197518932933</v>
      </c>
      <c r="E656" s="330">
        <v>1775.742828428241</v>
      </c>
      <c r="F656" s="330">
        <v>-392.72950325001841</v>
      </c>
      <c r="G656" s="330">
        <v>95.374976536209218</v>
      </c>
      <c r="H656" s="330">
        <v>-41.779453691892243</v>
      </c>
      <c r="I656" s="331">
        <v>-404.2971254482182</v>
      </c>
      <c r="J656" s="158"/>
      <c r="K656" s="158"/>
      <c r="L656" s="158"/>
      <c r="M656" s="346"/>
    </row>
    <row r="657" spans="1:13" ht="15.75" x14ac:dyDescent="0.3">
      <c r="A657" s="448" t="s">
        <v>237</v>
      </c>
      <c r="B657" s="332">
        <v>-34.0646576966124</v>
      </c>
      <c r="C657" s="158">
        <v>-54.031489916939123</v>
      </c>
      <c r="D657" s="158">
        <v>674.36858400583196</v>
      </c>
      <c r="E657" s="158">
        <v>2816.5857876457594</v>
      </c>
      <c r="F657" s="158">
        <v>-622.92597753148209</v>
      </c>
      <c r="G657" s="158">
        <v>151.27855177470045</v>
      </c>
      <c r="H657" s="158">
        <v>-66.268275788755744</v>
      </c>
      <c r="I657" s="333">
        <v>-641.27390480941108</v>
      </c>
      <c r="J657" s="158"/>
      <c r="K657" s="158"/>
      <c r="L657" s="158"/>
      <c r="M657" s="346"/>
    </row>
    <row r="658" spans="1:13" x14ac:dyDescent="0.25">
      <c r="A658" s="446"/>
      <c r="B658" s="332">
        <v>425.16197518933001</v>
      </c>
      <c r="C658" s="158">
        <v>674.36858400583139</v>
      </c>
      <c r="D658" s="158">
        <v>2712.4294557538942</v>
      </c>
      <c r="E658" s="158">
        <v>9109.4655936588897</v>
      </c>
      <c r="F658" s="158">
        <v>-1161.5195432369269</v>
      </c>
      <c r="G658" s="158">
        <v>282.07684491696034</v>
      </c>
      <c r="H658" s="158">
        <v>-123.56507867961588</v>
      </c>
      <c r="I658" s="333">
        <v>-1195.73143498634</v>
      </c>
      <c r="J658" s="158"/>
      <c r="K658" s="158"/>
      <c r="L658" s="158"/>
      <c r="M658" s="346"/>
    </row>
    <row r="659" spans="1:13" x14ac:dyDescent="0.25">
      <c r="A659" s="446"/>
      <c r="B659" s="332">
        <v>1775.7428284282419</v>
      </c>
      <c r="C659" s="158">
        <v>2816.5857876457562</v>
      </c>
      <c r="D659" s="158">
        <v>9109.4655936588861</v>
      </c>
      <c r="E659" s="158">
        <v>27616.761053253955</v>
      </c>
      <c r="F659" s="158">
        <v>-2745.5177380892596</v>
      </c>
      <c r="G659" s="158">
        <v>666.75329376338857</v>
      </c>
      <c r="H659" s="158">
        <v>-292.07439280604501</v>
      </c>
      <c r="I659" s="333">
        <v>-2826.3853878834602</v>
      </c>
      <c r="J659" s="158"/>
      <c r="K659" s="158"/>
      <c r="L659" s="158"/>
      <c r="M659" s="346"/>
    </row>
    <row r="660" spans="1:13" x14ac:dyDescent="0.25">
      <c r="A660" s="446"/>
      <c r="B660" s="332">
        <v>-392.72950325001818</v>
      </c>
      <c r="C660" s="158">
        <v>-622.92597753148164</v>
      </c>
      <c r="D660" s="158">
        <v>-1161.5195432369262</v>
      </c>
      <c r="E660" s="158">
        <v>-2745.5177380892578</v>
      </c>
      <c r="F660" s="158">
        <v>-202.27402874135154</v>
      </c>
      <c r="G660" s="158">
        <v>49.122565494676877</v>
      </c>
      <c r="H660" s="158">
        <v>-21.518369124134352</v>
      </c>
      <c r="I660" s="333">
        <v>-208.23189420759377</v>
      </c>
      <c r="J660" s="158"/>
      <c r="K660" s="158"/>
      <c r="L660" s="158"/>
      <c r="M660" s="346"/>
    </row>
    <row r="661" spans="1:13" x14ac:dyDescent="0.25">
      <c r="A661" s="446"/>
      <c r="B661" s="332">
        <v>95.374976536209431</v>
      </c>
      <c r="C661" s="158">
        <v>151.27855177470076</v>
      </c>
      <c r="D661" s="158">
        <v>282.07684491696102</v>
      </c>
      <c r="E661" s="158">
        <v>666.7532937633905</v>
      </c>
      <c r="F661" s="158">
        <v>49.122565494676934</v>
      </c>
      <c r="G661" s="158">
        <v>3267.200649455981</v>
      </c>
      <c r="H661" s="158">
        <v>2151.4702653029162</v>
      </c>
      <c r="I661" s="333">
        <v>-797.55573770902777</v>
      </c>
      <c r="J661" s="158"/>
      <c r="K661" s="158"/>
      <c r="L661" s="158"/>
      <c r="M661" s="346"/>
    </row>
    <row r="662" spans="1:13" x14ac:dyDescent="0.25">
      <c r="A662" s="446"/>
      <c r="B662" s="332">
        <v>-41.779453691892499</v>
      </c>
      <c r="C662" s="158">
        <v>-66.268275788756128</v>
      </c>
      <c r="D662" s="158">
        <v>-123.5650786796167</v>
      </c>
      <c r="E662" s="158">
        <v>-292.07439280604711</v>
      </c>
      <c r="F662" s="158">
        <v>-21.518369124134392</v>
      </c>
      <c r="G662" s="158">
        <v>2151.4702653029158</v>
      </c>
      <c r="H662" s="158">
        <v>1540.8734968046797</v>
      </c>
      <c r="I662" s="333">
        <v>-631.95927358586664</v>
      </c>
      <c r="J662" s="158"/>
      <c r="K662" s="158"/>
      <c r="L662" s="158"/>
      <c r="M662" s="346"/>
    </row>
    <row r="663" spans="1:13" x14ac:dyDescent="0.25">
      <c r="A663" s="446"/>
      <c r="B663" s="406">
        <v>-404.29712544821797</v>
      </c>
      <c r="C663" s="407">
        <v>-641.27390480941051</v>
      </c>
      <c r="D663" s="407">
        <v>-1195.7314349863391</v>
      </c>
      <c r="E663" s="407">
        <v>-2826.3853878834575</v>
      </c>
      <c r="F663" s="407">
        <v>-208.2318942075938</v>
      </c>
      <c r="G663" s="407">
        <v>-797.55573770902777</v>
      </c>
      <c r="H663" s="407">
        <v>-631.95927358586664</v>
      </c>
      <c r="I663" s="408">
        <v>-194.26546723072789</v>
      </c>
      <c r="J663" s="158"/>
      <c r="K663" s="158"/>
      <c r="L663" s="158"/>
      <c r="M663" s="346"/>
    </row>
    <row r="664" spans="1:13" x14ac:dyDescent="0.25">
      <c r="A664" s="446"/>
      <c r="B664" s="158"/>
      <c r="C664" s="158"/>
      <c r="D664" s="158"/>
      <c r="E664" s="158"/>
      <c r="F664" s="158"/>
      <c r="G664" s="158"/>
      <c r="H664" s="158"/>
      <c r="I664" s="158"/>
      <c r="J664" s="158"/>
      <c r="K664" s="158"/>
      <c r="L664" s="158"/>
      <c r="M664" s="346"/>
    </row>
    <row r="665" spans="1:13" ht="15.75" x14ac:dyDescent="0.3">
      <c r="A665" s="447"/>
      <c r="B665" s="158"/>
      <c r="C665" s="158"/>
      <c r="D665" s="158"/>
      <c r="E665" s="158"/>
      <c r="F665" s="158"/>
      <c r="G665" s="158"/>
      <c r="H665" s="158"/>
      <c r="I665" s="158"/>
      <c r="J665" s="158"/>
      <c r="K665" s="158"/>
      <c r="L665" s="158"/>
      <c r="M665" s="346"/>
    </row>
    <row r="666" spans="1:13" ht="15.75" x14ac:dyDescent="0.3">
      <c r="A666" s="447"/>
      <c r="B666" s="402">
        <f t="array" ref="B666:B676">+MMULT(B597:L607,H558:H568)</f>
        <v>2.8568454719004821</v>
      </c>
      <c r="C666" s="158"/>
      <c r="D666" s="158"/>
      <c r="E666" s="417">
        <f t="array" ref="E666:E676">+MMULT(B558:B568,K559)</f>
        <v>-339.29610096713287</v>
      </c>
      <c r="F666" s="158"/>
      <c r="G666" s="158"/>
      <c r="H666" s="158"/>
      <c r="I666" s="158"/>
      <c r="J666" s="158"/>
      <c r="K666" s="158"/>
      <c r="L666" s="158"/>
      <c r="M666" s="346"/>
    </row>
    <row r="667" spans="1:13" ht="15.75" x14ac:dyDescent="0.3">
      <c r="A667" s="447" t="s">
        <v>238</v>
      </c>
      <c r="B667" s="403">
        <v>1.1820835241659702</v>
      </c>
      <c r="C667" s="158"/>
      <c r="D667" s="449" t="s">
        <v>239</v>
      </c>
      <c r="E667" s="418">
        <v>0</v>
      </c>
      <c r="F667" s="158"/>
      <c r="G667" s="158"/>
      <c r="H667" s="158"/>
      <c r="I667" s="158"/>
      <c r="J667" s="158"/>
      <c r="K667" s="158"/>
      <c r="L667" s="158"/>
      <c r="M667" s="346"/>
    </row>
    <row r="668" spans="1:13" ht="15.75" x14ac:dyDescent="0.3">
      <c r="A668" s="447"/>
      <c r="B668" s="403">
        <v>0.1595660746259209</v>
      </c>
      <c r="C668" s="158"/>
      <c r="D668" s="158"/>
      <c r="E668" s="418">
        <v>0</v>
      </c>
      <c r="F668" s="158"/>
      <c r="G668" s="158"/>
      <c r="H668" s="158"/>
      <c r="I668" s="158"/>
      <c r="J668" s="158"/>
      <c r="K668" s="158"/>
      <c r="L668" s="158"/>
      <c r="M668" s="346"/>
    </row>
    <row r="669" spans="1:13" x14ac:dyDescent="0.25">
      <c r="A669" s="347"/>
      <c r="B669" s="403">
        <v>8.5954607118182397E-2</v>
      </c>
      <c r="C669" s="158"/>
      <c r="D669" s="158"/>
      <c r="E669" s="418">
        <v>0</v>
      </c>
      <c r="F669" s="158"/>
      <c r="G669" s="158"/>
      <c r="H669" s="158"/>
      <c r="I669" s="158"/>
      <c r="J669" s="158"/>
      <c r="K669" s="158"/>
      <c r="L669" s="158"/>
      <c r="M669" s="346"/>
    </row>
    <row r="670" spans="1:13" x14ac:dyDescent="0.25">
      <c r="A670" s="347"/>
      <c r="B670" s="403">
        <v>0.49273043601183114</v>
      </c>
      <c r="C670" s="158"/>
      <c r="D670" s="158"/>
      <c r="E670" s="418">
        <v>0</v>
      </c>
      <c r="F670" s="158"/>
      <c r="G670" s="158"/>
      <c r="H670" s="158"/>
      <c r="I670" s="158"/>
      <c r="J670" s="158"/>
      <c r="K670" s="158"/>
      <c r="L670" s="158"/>
      <c r="M670" s="346"/>
    </row>
    <row r="671" spans="1:13" x14ac:dyDescent="0.25">
      <c r="A671" s="347"/>
      <c r="B671" s="403">
        <v>0.18333073557387397</v>
      </c>
      <c r="C671" s="158"/>
      <c r="D671" s="158"/>
      <c r="E671" s="418">
        <v>0</v>
      </c>
      <c r="F671" s="158"/>
      <c r="G671" s="158"/>
      <c r="H671" s="158"/>
      <c r="I671" s="158"/>
      <c r="J671" s="158"/>
      <c r="K671" s="158"/>
      <c r="L671" s="158"/>
      <c r="M671" s="346"/>
    </row>
    <row r="672" spans="1:13" x14ac:dyDescent="0.25">
      <c r="A672" s="347"/>
      <c r="B672" s="403">
        <v>3.1517616359565487E-2</v>
      </c>
      <c r="C672" s="158"/>
      <c r="D672" s="158"/>
      <c r="E672" s="418">
        <v>0</v>
      </c>
      <c r="F672" s="158"/>
      <c r="G672" s="158"/>
      <c r="H672" s="158"/>
      <c r="I672" s="158"/>
      <c r="J672" s="158"/>
      <c r="K672" s="158"/>
      <c r="L672" s="158"/>
      <c r="M672" s="346"/>
    </row>
    <row r="673" spans="1:13" x14ac:dyDescent="0.25">
      <c r="A673" s="347"/>
      <c r="B673" s="403">
        <v>0.29652425964906609</v>
      </c>
      <c r="C673" s="158"/>
      <c r="D673" s="158"/>
      <c r="E673" s="418">
        <v>0</v>
      </c>
      <c r="F673" s="158"/>
      <c r="G673" s="158"/>
      <c r="H673" s="158"/>
      <c r="I673" s="158"/>
      <c r="J673" s="158"/>
      <c r="K673" s="158"/>
      <c r="L673" s="158"/>
      <c r="M673" s="346"/>
    </row>
    <row r="674" spans="1:13" x14ac:dyDescent="0.25">
      <c r="A674" s="347"/>
      <c r="B674" s="403">
        <v>7.0266960293312836E-2</v>
      </c>
      <c r="C674" s="158"/>
      <c r="D674" s="158"/>
      <c r="E674" s="418">
        <v>0</v>
      </c>
      <c r="F674" s="158"/>
      <c r="G674" s="158"/>
      <c r="H674" s="158"/>
      <c r="I674" s="158"/>
      <c r="J674" s="158"/>
      <c r="K674" s="158"/>
      <c r="L674" s="158"/>
      <c r="M674" s="346"/>
    </row>
    <row r="675" spans="1:13" x14ac:dyDescent="0.25">
      <c r="A675" s="347"/>
      <c r="B675" s="403">
        <v>0.56118943353451445</v>
      </c>
      <c r="C675" s="158"/>
      <c r="D675" s="158"/>
      <c r="E675" s="418">
        <v>0</v>
      </c>
      <c r="F675" s="158"/>
      <c r="G675" s="158"/>
      <c r="H675" s="158"/>
      <c r="I675" s="158"/>
      <c r="J675" s="158"/>
      <c r="K675" s="158"/>
      <c r="L675" s="158"/>
      <c r="M675" s="346"/>
    </row>
    <row r="676" spans="1:13" x14ac:dyDescent="0.25">
      <c r="A676" s="347"/>
      <c r="B676" s="93">
        <v>3.4844601051496631</v>
      </c>
      <c r="C676" s="158"/>
      <c r="D676" s="158"/>
      <c r="E676" s="76">
        <v>-339.29610096713287</v>
      </c>
      <c r="F676" s="158"/>
      <c r="G676" s="158"/>
      <c r="H676" s="158"/>
      <c r="I676" s="158"/>
      <c r="J676" s="158"/>
      <c r="K676" s="158"/>
      <c r="L676" s="158"/>
      <c r="M676" s="346"/>
    </row>
    <row r="677" spans="1:13" x14ac:dyDescent="0.25">
      <c r="A677" s="347"/>
      <c r="B677" s="158"/>
      <c r="C677" s="158"/>
      <c r="D677" s="158"/>
      <c r="E677" s="158"/>
      <c r="F677" s="158"/>
      <c r="G677" s="158"/>
      <c r="H677" s="158"/>
      <c r="I677" s="158"/>
      <c r="J677" s="158"/>
      <c r="K677" s="158"/>
      <c r="L677" s="158"/>
      <c r="M677" s="346"/>
    </row>
    <row r="678" spans="1:13" x14ac:dyDescent="0.25">
      <c r="A678" s="347"/>
      <c r="B678" s="158"/>
      <c r="C678" s="158"/>
      <c r="D678" s="158"/>
      <c r="E678" s="158"/>
      <c r="F678" s="158"/>
      <c r="G678" s="158"/>
      <c r="H678" s="158"/>
      <c r="I678" s="158"/>
      <c r="J678" s="158"/>
      <c r="K678" s="158"/>
      <c r="L678" s="158"/>
      <c r="M678" s="346"/>
    </row>
    <row r="679" spans="1:13" x14ac:dyDescent="0.25">
      <c r="A679" s="347"/>
      <c r="B679" s="415">
        <f t="array" ref="B679:B689">+B666:B676+E666:E676</f>
        <v>-336.43925549523237</v>
      </c>
      <c r="C679" s="158"/>
      <c r="D679" s="158"/>
      <c r="E679" s="158"/>
      <c r="F679" s="158"/>
      <c r="G679" s="158"/>
      <c r="H679" s="158"/>
      <c r="I679" s="158"/>
      <c r="J679" s="158"/>
      <c r="K679" s="158"/>
      <c r="L679" s="158"/>
      <c r="M679" s="346"/>
    </row>
    <row r="680" spans="1:13" ht="15.75" x14ac:dyDescent="0.3">
      <c r="A680" s="447" t="s">
        <v>240</v>
      </c>
      <c r="B680" s="416">
        <v>1.1820835241659702</v>
      </c>
      <c r="C680" s="158"/>
      <c r="D680" s="158"/>
      <c r="E680" s="158"/>
      <c r="F680" s="158"/>
      <c r="G680" s="158"/>
      <c r="H680" s="158"/>
      <c r="I680" s="158"/>
      <c r="J680" s="158"/>
      <c r="K680" s="158"/>
      <c r="L680" s="158"/>
      <c r="M680" s="346"/>
    </row>
    <row r="681" spans="1:13" x14ac:dyDescent="0.25">
      <c r="A681" s="347"/>
      <c r="B681" s="416">
        <v>0.1595660746259209</v>
      </c>
      <c r="C681" s="158"/>
      <c r="D681" s="158"/>
      <c r="E681" s="158"/>
      <c r="F681" s="158"/>
      <c r="G681" s="158"/>
      <c r="H681" s="158"/>
      <c r="I681" s="158"/>
      <c r="J681" s="158"/>
      <c r="K681" s="158"/>
      <c r="L681" s="158"/>
      <c r="M681" s="346"/>
    </row>
    <row r="682" spans="1:13" x14ac:dyDescent="0.25">
      <c r="A682" s="347"/>
      <c r="B682" s="416">
        <v>8.5954607118182397E-2</v>
      </c>
      <c r="C682" s="158"/>
      <c r="D682" s="158"/>
      <c r="E682" s="158"/>
      <c r="F682" s="158"/>
      <c r="G682" s="158"/>
      <c r="H682" s="158"/>
      <c r="I682" s="158"/>
      <c r="J682" s="158"/>
      <c r="K682" s="158"/>
      <c r="L682" s="158"/>
      <c r="M682" s="346"/>
    </row>
    <row r="683" spans="1:13" x14ac:dyDescent="0.25">
      <c r="A683" s="347"/>
      <c r="B683" s="416">
        <v>0.49273043601183114</v>
      </c>
      <c r="C683" s="158"/>
      <c r="D683" s="158"/>
      <c r="E683" s="158"/>
      <c r="F683" s="158"/>
      <c r="G683" s="158"/>
      <c r="H683" s="158"/>
      <c r="I683" s="158"/>
      <c r="J683" s="158"/>
      <c r="K683" s="158"/>
      <c r="L683" s="158"/>
      <c r="M683" s="346"/>
    </row>
    <row r="684" spans="1:13" x14ac:dyDescent="0.25">
      <c r="A684" s="347"/>
      <c r="B684" s="416">
        <v>0.18333073557387397</v>
      </c>
      <c r="C684" s="158"/>
      <c r="D684" s="158"/>
      <c r="E684" s="158"/>
      <c r="F684" s="158"/>
      <c r="G684" s="158"/>
      <c r="H684" s="158"/>
      <c r="I684" s="158"/>
      <c r="J684" s="158"/>
      <c r="K684" s="158"/>
      <c r="L684" s="158"/>
      <c r="M684" s="346"/>
    </row>
    <row r="685" spans="1:13" x14ac:dyDescent="0.25">
      <c r="A685" s="347"/>
      <c r="B685" s="416">
        <v>3.1517616359565487E-2</v>
      </c>
      <c r="C685" s="158"/>
      <c r="D685" s="158"/>
      <c r="E685" s="158"/>
      <c r="F685" s="158"/>
      <c r="G685" s="158"/>
      <c r="H685" s="158"/>
      <c r="I685" s="158"/>
      <c r="J685" s="158"/>
      <c r="K685" s="158"/>
      <c r="L685" s="158"/>
      <c r="M685" s="346"/>
    </row>
    <row r="686" spans="1:13" x14ac:dyDescent="0.25">
      <c r="A686" s="347"/>
      <c r="B686" s="416">
        <v>0.29652425964906609</v>
      </c>
      <c r="C686" s="158"/>
      <c r="D686" s="158"/>
      <c r="E686" s="158"/>
      <c r="F686" s="158"/>
      <c r="G686" s="158"/>
      <c r="H686" s="158"/>
      <c r="I686" s="158"/>
      <c r="J686" s="158"/>
      <c r="K686" s="158"/>
      <c r="L686" s="158"/>
      <c r="M686" s="346"/>
    </row>
    <row r="687" spans="1:13" x14ac:dyDescent="0.25">
      <c r="A687" s="347"/>
      <c r="B687" s="416">
        <v>7.0266960293312836E-2</v>
      </c>
      <c r="C687" s="158"/>
      <c r="D687" s="158"/>
      <c r="E687" s="158"/>
      <c r="F687" s="158"/>
      <c r="G687" s="158"/>
      <c r="H687" s="158"/>
      <c r="I687" s="158"/>
      <c r="J687" s="158"/>
      <c r="K687" s="158"/>
      <c r="L687" s="158"/>
      <c r="M687" s="346"/>
    </row>
    <row r="688" spans="1:13" x14ac:dyDescent="0.25">
      <c r="A688" s="347"/>
      <c r="B688" s="416">
        <v>0.56118943353451445</v>
      </c>
      <c r="C688" s="158"/>
      <c r="D688" s="158"/>
      <c r="E688" s="158"/>
      <c r="F688" s="158"/>
      <c r="G688" s="158"/>
      <c r="H688" s="158"/>
      <c r="I688" s="158"/>
      <c r="J688" s="158"/>
      <c r="K688" s="158"/>
      <c r="L688" s="158"/>
      <c r="M688" s="346"/>
    </row>
    <row r="689" spans="1:13" x14ac:dyDescent="0.25">
      <c r="A689" s="347"/>
      <c r="B689" s="103">
        <v>-335.81164086198322</v>
      </c>
      <c r="C689" s="158"/>
      <c r="D689" s="158"/>
      <c r="E689" s="158"/>
      <c r="F689" s="158"/>
      <c r="G689" s="158"/>
      <c r="H689" s="158"/>
      <c r="I689" s="158"/>
      <c r="J689" s="158"/>
      <c r="K689" s="158"/>
      <c r="L689" s="158"/>
      <c r="M689" s="346"/>
    </row>
    <row r="690" spans="1:13" x14ac:dyDescent="0.25">
      <c r="A690" s="347"/>
      <c r="B690" s="158"/>
      <c r="C690" s="158"/>
      <c r="D690" s="158"/>
      <c r="E690" s="158"/>
      <c r="F690" s="158"/>
      <c r="G690" s="158"/>
      <c r="H690" s="158"/>
      <c r="I690" s="158"/>
      <c r="J690" s="158"/>
      <c r="K690" s="158"/>
      <c r="L690" s="158"/>
      <c r="M690" s="346"/>
    </row>
    <row r="691" spans="1:13" x14ac:dyDescent="0.25">
      <c r="A691" s="347"/>
      <c r="B691" s="158"/>
      <c r="C691" s="158"/>
      <c r="D691" s="158"/>
      <c r="E691" s="158"/>
      <c r="F691" s="158"/>
      <c r="G691" s="158"/>
      <c r="H691" s="158"/>
      <c r="I691" s="158"/>
      <c r="J691" s="158"/>
      <c r="K691" s="158"/>
      <c r="L691" s="158"/>
      <c r="M691" s="346"/>
    </row>
    <row r="692" spans="1:13" x14ac:dyDescent="0.25">
      <c r="A692" s="347"/>
      <c r="B692" s="419">
        <f t="array" ref="B692:B699">+MMULT(B636:L643,B679:B689)</f>
        <v>-0.59882882573493224</v>
      </c>
      <c r="C692" s="158"/>
      <c r="D692" s="158"/>
      <c r="E692" s="402">
        <f t="array" ref="E692:E699">+MMULT(B547:L554,H558:H568)</f>
        <v>2.9729038906685396E-3</v>
      </c>
      <c r="F692" s="158"/>
      <c r="G692" s="158"/>
      <c r="H692" s="402">
        <f t="array" ref="H692:H699">E692:E699-E558:E565</f>
        <v>-9.0205620750793969E-17</v>
      </c>
      <c r="I692" s="158"/>
      <c r="J692" s="158"/>
      <c r="K692" s="158"/>
      <c r="L692" s="158"/>
      <c r="M692" s="346"/>
    </row>
    <row r="693" spans="1:13" ht="15.75" x14ac:dyDescent="0.3">
      <c r="A693" s="447" t="s">
        <v>241</v>
      </c>
      <c r="B693" s="420">
        <v>1.8637285298991574E-3</v>
      </c>
      <c r="C693" s="158"/>
      <c r="D693" s="449" t="s">
        <v>242</v>
      </c>
      <c r="E693" s="403">
        <v>3.7274570597983139E-3</v>
      </c>
      <c r="F693" s="158"/>
      <c r="G693" s="449" t="s">
        <v>243</v>
      </c>
      <c r="H693" s="403">
        <v>-1.8648277366750676E-16</v>
      </c>
      <c r="I693" s="158"/>
      <c r="J693" s="158"/>
      <c r="K693" s="158"/>
      <c r="L693" s="158"/>
      <c r="M693" s="346"/>
    </row>
    <row r="694" spans="1:13" x14ac:dyDescent="0.25">
      <c r="A694" s="347"/>
      <c r="B694" s="420">
        <v>9.5090228591611327E-4</v>
      </c>
      <c r="C694" s="158"/>
      <c r="D694" s="158"/>
      <c r="E694" s="403">
        <v>1.9018045718322265E-3</v>
      </c>
      <c r="F694" s="158"/>
      <c r="G694" s="158"/>
      <c r="H694" s="403">
        <v>-1.8344700758454735E-16</v>
      </c>
      <c r="I694" s="158"/>
      <c r="J694" s="158"/>
      <c r="K694" s="158"/>
      <c r="L694" s="158"/>
      <c r="M694" s="346"/>
    </row>
    <row r="695" spans="1:13" x14ac:dyDescent="0.25">
      <c r="A695" s="347"/>
      <c r="B695" s="420">
        <v>9.7449903405642802E-4</v>
      </c>
      <c r="C695" s="158"/>
      <c r="D695" s="158"/>
      <c r="E695" s="403">
        <v>1.948998068112856E-3</v>
      </c>
      <c r="F695" s="158"/>
      <c r="G695" s="158"/>
      <c r="H695" s="403">
        <v>-7.3942588163511402E-17</v>
      </c>
      <c r="I695" s="158"/>
      <c r="J695" s="158"/>
      <c r="K695" s="158"/>
      <c r="L695" s="158"/>
      <c r="M695" s="346"/>
    </row>
    <row r="696" spans="1:13" x14ac:dyDescent="0.25">
      <c r="A696" s="347"/>
      <c r="B696" s="420">
        <v>2.2578113037836816E-3</v>
      </c>
      <c r="C696" s="158"/>
      <c r="D696" s="158"/>
      <c r="E696" s="403">
        <v>4.5156226075673631E-3</v>
      </c>
      <c r="F696" s="158"/>
      <c r="G696" s="158"/>
      <c r="H696" s="403">
        <v>5.9327542878406803E-16</v>
      </c>
      <c r="I696" s="158"/>
      <c r="J696" s="158"/>
      <c r="K696" s="158"/>
      <c r="L696" s="158"/>
      <c r="M696" s="346"/>
    </row>
    <row r="697" spans="1:13" x14ac:dyDescent="0.25">
      <c r="A697" s="347"/>
      <c r="B697" s="420">
        <v>3.9264458756630219E-4</v>
      </c>
      <c r="C697" s="158"/>
      <c r="D697" s="158"/>
      <c r="E697" s="403">
        <v>7.8528917513260438E-4</v>
      </c>
      <c r="F697" s="158"/>
      <c r="G697" s="158"/>
      <c r="H697" s="403">
        <v>5.4210108624275222E-18</v>
      </c>
      <c r="I697" s="158"/>
      <c r="J697" s="158"/>
      <c r="K697" s="158"/>
      <c r="L697" s="158"/>
      <c r="M697" s="346"/>
    </row>
    <row r="698" spans="1:13" x14ac:dyDescent="0.25">
      <c r="A698" s="347"/>
      <c r="B698" s="420">
        <v>3.8146807326849727E-4</v>
      </c>
      <c r="C698" s="158"/>
      <c r="D698" s="158"/>
      <c r="E698" s="403">
        <v>7.6293614653699454E-4</v>
      </c>
      <c r="F698" s="158"/>
      <c r="G698" s="158"/>
      <c r="H698" s="403">
        <v>-8.6410913147094703E-17</v>
      </c>
      <c r="I698" s="158"/>
      <c r="J698" s="158"/>
      <c r="K698" s="158"/>
      <c r="L698" s="158"/>
      <c r="M698" s="346"/>
    </row>
    <row r="699" spans="1:13" x14ac:dyDescent="0.25">
      <c r="A699" s="347"/>
      <c r="B699" s="75">
        <v>-0.49535481490854549</v>
      </c>
      <c r="C699" s="158"/>
      <c r="D699" s="158"/>
      <c r="E699" s="93">
        <v>3.7065288060190828E-3</v>
      </c>
      <c r="F699" s="158"/>
      <c r="G699" s="158"/>
      <c r="H699" s="93">
        <v>-1.474514954580286E-16</v>
      </c>
      <c r="I699" s="158"/>
      <c r="J699" s="158"/>
      <c r="K699" s="158"/>
      <c r="L699" s="158"/>
      <c r="M699" s="346"/>
    </row>
    <row r="700" spans="1:13" x14ac:dyDescent="0.25">
      <c r="A700" s="347"/>
      <c r="B700" s="158"/>
      <c r="C700" s="158"/>
      <c r="D700" s="158"/>
      <c r="E700" s="158"/>
      <c r="F700" s="158"/>
      <c r="G700" s="158"/>
      <c r="H700" s="158"/>
      <c r="I700" s="158"/>
      <c r="J700" s="158"/>
      <c r="K700" s="158"/>
      <c r="L700" s="158"/>
      <c r="M700" s="346"/>
    </row>
    <row r="701" spans="1:13" ht="16.5" thickBot="1" x14ac:dyDescent="0.35">
      <c r="A701" s="347"/>
      <c r="B701" s="158"/>
      <c r="C701" s="158"/>
      <c r="D701" s="158"/>
      <c r="E701" s="158"/>
      <c r="F701" s="158"/>
      <c r="G701" s="456" t="s">
        <v>264</v>
      </c>
      <c r="H701" s="158"/>
      <c r="I701" s="158"/>
      <c r="J701" s="158"/>
      <c r="K701" s="158"/>
      <c r="L701" s="158"/>
      <c r="M701" s="346"/>
    </row>
    <row r="702" spans="1:13" ht="15.75" x14ac:dyDescent="0.3">
      <c r="A702" s="347"/>
      <c r="B702" s="421">
        <f t="array" ref="B702:B709">B692:B699-H692:H699</f>
        <v>-0.59882882573493212</v>
      </c>
      <c r="C702" s="158"/>
      <c r="D702" s="422" t="s">
        <v>205</v>
      </c>
      <c r="E702" s="423">
        <f t="array" ref="E702:E709">+MMULT(B656:I663,B702:B709)</f>
        <v>339.41050466048239</v>
      </c>
      <c r="F702" s="158"/>
      <c r="G702" s="457" t="s">
        <v>205</v>
      </c>
      <c r="H702" s="460">
        <f>+ABS(E702-E444)</f>
        <v>2.9470697361731482</v>
      </c>
      <c r="I702" s="158"/>
      <c r="J702" s="158"/>
      <c r="K702" s="158"/>
      <c r="L702" s="158"/>
      <c r="M702" s="346"/>
    </row>
    <row r="703" spans="1:13" ht="15.75" x14ac:dyDescent="0.3">
      <c r="A703" s="450" t="s">
        <v>244</v>
      </c>
      <c r="B703" s="420">
        <v>1.8637285298993438E-3</v>
      </c>
      <c r="C703" s="158"/>
      <c r="D703" s="424" t="s">
        <v>206</v>
      </c>
      <c r="E703" s="425">
        <v>339.9700042778735</v>
      </c>
      <c r="F703" s="158"/>
      <c r="G703" s="458" t="s">
        <v>206</v>
      </c>
      <c r="H703" s="461">
        <f t="shared" ref="H703:H709" si="28">+ABS(E703-E445)</f>
        <v>4.6732371770094119</v>
      </c>
      <c r="I703" s="158"/>
      <c r="J703" s="158"/>
      <c r="K703" s="158"/>
      <c r="L703" s="158"/>
      <c r="M703" s="346"/>
    </row>
    <row r="704" spans="1:13" ht="15.75" x14ac:dyDescent="0.3">
      <c r="A704" s="347"/>
      <c r="B704" s="420">
        <v>9.5090228591629671E-4</v>
      </c>
      <c r="C704" s="158"/>
      <c r="D704" s="424" t="s">
        <v>207</v>
      </c>
      <c r="E704" s="425">
        <v>347.86646592921289</v>
      </c>
      <c r="F704" s="158"/>
      <c r="G704" s="458" t="s">
        <v>207</v>
      </c>
      <c r="H704" s="461">
        <f t="shared" si="28"/>
        <v>12.680808477735752</v>
      </c>
      <c r="I704" s="158"/>
      <c r="J704" s="158"/>
      <c r="K704" s="158"/>
      <c r="L704" s="158"/>
      <c r="M704" s="346"/>
    </row>
    <row r="705" spans="1:13" ht="15.75" x14ac:dyDescent="0.3">
      <c r="A705" s="347"/>
      <c r="B705" s="420">
        <v>9.7449903405650196E-4</v>
      </c>
      <c r="C705" s="158"/>
      <c r="D705" s="424" t="s">
        <v>208</v>
      </c>
      <c r="E705" s="425">
        <v>371.47320686868147</v>
      </c>
      <c r="F705" s="158"/>
      <c r="G705" s="458" t="s">
        <v>208</v>
      </c>
      <c r="H705" s="461">
        <f t="shared" si="28"/>
        <v>35.913680656305132</v>
      </c>
      <c r="I705" s="158"/>
      <c r="J705" s="158"/>
      <c r="K705" s="158"/>
      <c r="L705" s="158"/>
      <c r="M705" s="346"/>
    </row>
    <row r="706" spans="1:13" ht="15.75" x14ac:dyDescent="0.3">
      <c r="A706" s="347"/>
      <c r="B706" s="420">
        <v>2.2578113037830883E-3</v>
      </c>
      <c r="C706" s="158"/>
      <c r="D706" s="424" t="s">
        <v>209</v>
      </c>
      <c r="E706" s="425">
        <v>332.93984033714094</v>
      </c>
      <c r="F706" s="158"/>
      <c r="G706" s="458" t="s">
        <v>209</v>
      </c>
      <c r="H706" s="461">
        <f t="shared" si="28"/>
        <v>2.3075434059844611</v>
      </c>
      <c r="I706" s="158"/>
      <c r="J706" s="158"/>
      <c r="K706" s="158"/>
      <c r="L706" s="158"/>
      <c r="M706" s="346"/>
    </row>
    <row r="707" spans="1:13" ht="15.75" x14ac:dyDescent="0.3">
      <c r="A707" s="347"/>
      <c r="B707" s="420">
        <v>3.9264458756629677E-4</v>
      </c>
      <c r="C707" s="158"/>
      <c r="D707" s="424" t="s">
        <v>210</v>
      </c>
      <c r="E707" s="425">
        <v>341.37418509064156</v>
      </c>
      <c r="F707" s="158"/>
      <c r="G707" s="458" t="s">
        <v>210</v>
      </c>
      <c r="H707" s="461">
        <f t="shared" si="28"/>
        <v>5.739995970673931</v>
      </c>
      <c r="I707" s="158"/>
      <c r="J707" s="158"/>
      <c r="K707" s="158"/>
      <c r="L707" s="158"/>
      <c r="M707" s="346"/>
    </row>
    <row r="708" spans="1:13" ht="15.75" x14ac:dyDescent="0.3">
      <c r="A708" s="347"/>
      <c r="B708" s="420">
        <v>3.8146807326858368E-4</v>
      </c>
      <c r="C708" s="158"/>
      <c r="D708" s="424" t="s">
        <v>211</v>
      </c>
      <c r="E708" s="425">
        <v>338.92115236728625</v>
      </c>
      <c r="F708" s="158"/>
      <c r="G708" s="458" t="s">
        <v>211</v>
      </c>
      <c r="H708" s="461">
        <f t="shared" si="28"/>
        <v>3.0553884550056978</v>
      </c>
      <c r="I708" s="158"/>
      <c r="J708" s="158"/>
      <c r="K708" s="158"/>
      <c r="L708" s="158"/>
      <c r="M708" s="346"/>
    </row>
    <row r="709" spans="1:13" ht="16.5" thickBot="1" x14ac:dyDescent="0.35">
      <c r="A709" s="347"/>
      <c r="B709" s="75">
        <v>-0.49535481490854533</v>
      </c>
      <c r="C709" s="158"/>
      <c r="D709" s="426" t="s">
        <v>212</v>
      </c>
      <c r="E709" s="427">
        <v>332.22423683153363</v>
      </c>
      <c r="F709" s="158"/>
      <c r="G709" s="459" t="s">
        <v>212</v>
      </c>
      <c r="H709" s="462">
        <f t="shared" si="28"/>
        <v>3.5661170762544998</v>
      </c>
      <c r="I709" s="158"/>
      <c r="J709" s="158"/>
      <c r="K709" s="158"/>
      <c r="L709" s="158"/>
      <c r="M709" s="346"/>
    </row>
    <row r="710" spans="1:13" x14ac:dyDescent="0.25">
      <c r="A710" s="347"/>
      <c r="B710" s="158"/>
      <c r="C710" s="158"/>
      <c r="D710" s="158"/>
      <c r="E710" s="158"/>
      <c r="F710" s="158"/>
      <c r="G710" s="158"/>
      <c r="H710" s="158"/>
      <c r="I710" s="158"/>
      <c r="J710" s="158"/>
      <c r="K710" s="158"/>
      <c r="L710" s="158"/>
      <c r="M710" s="346"/>
    </row>
    <row r="711" spans="1:13" ht="15.75" x14ac:dyDescent="0.3">
      <c r="A711" s="444" t="s">
        <v>246</v>
      </c>
      <c r="B711" s="158"/>
      <c r="C711" s="158"/>
      <c r="D711" s="158"/>
      <c r="E711" s="158"/>
      <c r="F711" s="158"/>
      <c r="G711" s="158"/>
      <c r="H711" s="158"/>
      <c r="I711" s="158"/>
      <c r="J711" s="158"/>
      <c r="K711" s="158"/>
      <c r="L711" s="158"/>
      <c r="M711" s="346"/>
    </row>
    <row r="712" spans="1:13" x14ac:dyDescent="0.25">
      <c r="A712" s="347"/>
      <c r="B712" s="411">
        <f t="array" ref="B712:L722">+MMULT(B623:L633,B597:L607)</f>
        <v>0.5</v>
      </c>
      <c r="C712" s="390">
        <v>0</v>
      </c>
      <c r="D712" s="390">
        <v>0</v>
      </c>
      <c r="E712" s="390">
        <v>0</v>
      </c>
      <c r="F712" s="390">
        <v>0</v>
      </c>
      <c r="G712" s="390">
        <v>0</v>
      </c>
      <c r="H712" s="390">
        <v>0</v>
      </c>
      <c r="I712" s="390">
        <v>0</v>
      </c>
      <c r="J712" s="390">
        <v>0</v>
      </c>
      <c r="K712" s="390">
        <v>0</v>
      </c>
      <c r="L712" s="391">
        <v>0</v>
      </c>
      <c r="M712" s="346"/>
    </row>
    <row r="713" spans="1:13" ht="15.75" x14ac:dyDescent="0.3">
      <c r="A713" s="447" t="s">
        <v>247</v>
      </c>
      <c r="B713" s="396">
        <v>0</v>
      </c>
      <c r="C713" s="161">
        <v>0.5</v>
      </c>
      <c r="D713" s="159">
        <v>0</v>
      </c>
      <c r="E713" s="159">
        <v>0</v>
      </c>
      <c r="F713" s="159">
        <v>0</v>
      </c>
      <c r="G713" s="159">
        <v>0</v>
      </c>
      <c r="H713" s="159">
        <v>0</v>
      </c>
      <c r="I713" s="159">
        <v>0</v>
      </c>
      <c r="J713" s="159">
        <v>0</v>
      </c>
      <c r="K713" s="159">
        <v>0</v>
      </c>
      <c r="L713" s="383">
        <v>0</v>
      </c>
      <c r="M713" s="346"/>
    </row>
    <row r="714" spans="1:13" x14ac:dyDescent="0.25">
      <c r="A714" s="347"/>
      <c r="B714" s="396">
        <v>0</v>
      </c>
      <c r="C714" s="159">
        <v>0</v>
      </c>
      <c r="D714" s="161">
        <v>0.5</v>
      </c>
      <c r="E714" s="159">
        <v>0</v>
      </c>
      <c r="F714" s="159">
        <v>0</v>
      </c>
      <c r="G714" s="159">
        <v>0</v>
      </c>
      <c r="H714" s="159">
        <v>0</v>
      </c>
      <c r="I714" s="159">
        <v>0</v>
      </c>
      <c r="J714" s="159">
        <v>0</v>
      </c>
      <c r="K714" s="159">
        <v>0</v>
      </c>
      <c r="L714" s="383">
        <v>0</v>
      </c>
      <c r="M714" s="346"/>
    </row>
    <row r="715" spans="1:13" x14ac:dyDescent="0.25">
      <c r="A715" s="347"/>
      <c r="B715" s="396">
        <v>0</v>
      </c>
      <c r="C715" s="159">
        <v>0</v>
      </c>
      <c r="D715" s="159">
        <v>0</v>
      </c>
      <c r="E715" s="161">
        <v>0.5</v>
      </c>
      <c r="F715" s="159">
        <v>0</v>
      </c>
      <c r="G715" s="159">
        <v>0</v>
      </c>
      <c r="H715" s="159">
        <v>0</v>
      </c>
      <c r="I715" s="159">
        <v>0</v>
      </c>
      <c r="J715" s="159">
        <v>0</v>
      </c>
      <c r="K715" s="159">
        <v>0</v>
      </c>
      <c r="L715" s="383">
        <v>0</v>
      </c>
      <c r="M715" s="346"/>
    </row>
    <row r="716" spans="1:13" x14ac:dyDescent="0.25">
      <c r="A716" s="347"/>
      <c r="B716" s="396">
        <v>0</v>
      </c>
      <c r="C716" s="159">
        <v>0</v>
      </c>
      <c r="D716" s="159">
        <v>0</v>
      </c>
      <c r="E716" s="159">
        <v>0</v>
      </c>
      <c r="F716" s="161">
        <v>0.5</v>
      </c>
      <c r="G716" s="159">
        <v>0</v>
      </c>
      <c r="H716" s="159">
        <v>0</v>
      </c>
      <c r="I716" s="159">
        <v>0</v>
      </c>
      <c r="J716" s="159">
        <v>0</v>
      </c>
      <c r="K716" s="159">
        <v>0</v>
      </c>
      <c r="L716" s="383">
        <v>0</v>
      </c>
      <c r="M716" s="346"/>
    </row>
    <row r="717" spans="1:13" x14ac:dyDescent="0.25">
      <c r="A717" s="350"/>
      <c r="B717" s="396">
        <v>0</v>
      </c>
      <c r="C717" s="159">
        <v>0</v>
      </c>
      <c r="D717" s="159">
        <v>0</v>
      </c>
      <c r="E717" s="159">
        <v>0</v>
      </c>
      <c r="F717" s="159">
        <v>0</v>
      </c>
      <c r="G717" s="161">
        <v>0.5</v>
      </c>
      <c r="H717" s="159">
        <v>0</v>
      </c>
      <c r="I717" s="159">
        <v>0</v>
      </c>
      <c r="J717" s="159">
        <v>0</v>
      </c>
      <c r="K717" s="159">
        <v>0</v>
      </c>
      <c r="L717" s="383">
        <v>0</v>
      </c>
      <c r="M717" s="346"/>
    </row>
    <row r="718" spans="1:13" x14ac:dyDescent="0.25">
      <c r="A718" s="350"/>
      <c r="B718" s="396">
        <v>0</v>
      </c>
      <c r="C718" s="159">
        <v>0</v>
      </c>
      <c r="D718" s="159">
        <v>0</v>
      </c>
      <c r="E718" s="159">
        <v>0</v>
      </c>
      <c r="F718" s="159">
        <v>0</v>
      </c>
      <c r="G718" s="159">
        <v>0</v>
      </c>
      <c r="H718" s="161">
        <v>0.5</v>
      </c>
      <c r="I718" s="159">
        <v>0</v>
      </c>
      <c r="J718" s="159">
        <v>0</v>
      </c>
      <c r="K718" s="159">
        <v>0</v>
      </c>
      <c r="L718" s="383">
        <v>0</v>
      </c>
      <c r="M718" s="346"/>
    </row>
    <row r="719" spans="1:13" x14ac:dyDescent="0.25">
      <c r="A719" s="347"/>
      <c r="B719" s="396">
        <v>0</v>
      </c>
      <c r="C719" s="159">
        <v>0</v>
      </c>
      <c r="D719" s="159">
        <v>0</v>
      </c>
      <c r="E719" s="159">
        <v>0</v>
      </c>
      <c r="F719" s="159">
        <v>0</v>
      </c>
      <c r="G719" s="159">
        <v>0</v>
      </c>
      <c r="H719" s="159">
        <v>0</v>
      </c>
      <c r="I719" s="161">
        <v>0.5</v>
      </c>
      <c r="J719" s="159">
        <v>0</v>
      </c>
      <c r="K719" s="159">
        <v>0</v>
      </c>
      <c r="L719" s="383">
        <v>0</v>
      </c>
      <c r="M719" s="346"/>
    </row>
    <row r="720" spans="1:13" x14ac:dyDescent="0.25">
      <c r="A720" s="347"/>
      <c r="B720" s="396">
        <v>0</v>
      </c>
      <c r="C720" s="159">
        <v>0</v>
      </c>
      <c r="D720" s="159">
        <v>0</v>
      </c>
      <c r="E720" s="159">
        <v>0</v>
      </c>
      <c r="F720" s="159">
        <v>0</v>
      </c>
      <c r="G720" s="159">
        <v>0</v>
      </c>
      <c r="H720" s="159">
        <v>0</v>
      </c>
      <c r="I720" s="159">
        <v>0</v>
      </c>
      <c r="J720" s="161">
        <v>0.5</v>
      </c>
      <c r="K720" s="159">
        <v>0</v>
      </c>
      <c r="L720" s="383">
        <v>0</v>
      </c>
      <c r="M720" s="346"/>
    </row>
    <row r="721" spans="1:13" x14ac:dyDescent="0.25">
      <c r="A721" s="347"/>
      <c r="B721" s="396">
        <v>0</v>
      </c>
      <c r="C721" s="159">
        <v>0</v>
      </c>
      <c r="D721" s="159">
        <v>0</v>
      </c>
      <c r="E721" s="159">
        <v>0</v>
      </c>
      <c r="F721" s="159">
        <v>0</v>
      </c>
      <c r="G721" s="159">
        <v>0</v>
      </c>
      <c r="H721" s="159">
        <v>0</v>
      </c>
      <c r="I721" s="159">
        <v>0</v>
      </c>
      <c r="J721" s="159">
        <v>0</v>
      </c>
      <c r="K721" s="161">
        <v>0.5</v>
      </c>
      <c r="L721" s="383">
        <v>0</v>
      </c>
      <c r="M721" s="346"/>
    </row>
    <row r="722" spans="1:13" x14ac:dyDescent="0.25">
      <c r="A722" s="347"/>
      <c r="B722" s="397">
        <v>0</v>
      </c>
      <c r="C722" s="398">
        <v>0</v>
      </c>
      <c r="D722" s="398">
        <v>0</v>
      </c>
      <c r="E722" s="398">
        <v>0</v>
      </c>
      <c r="F722" s="398">
        <v>0</v>
      </c>
      <c r="G722" s="398">
        <v>0</v>
      </c>
      <c r="H722" s="398">
        <v>0</v>
      </c>
      <c r="I722" s="398">
        <v>0</v>
      </c>
      <c r="J722" s="398">
        <v>0</v>
      </c>
      <c r="K722" s="398">
        <v>0</v>
      </c>
      <c r="L722" s="412">
        <v>0.5</v>
      </c>
      <c r="M722" s="346"/>
    </row>
    <row r="723" spans="1:13" x14ac:dyDescent="0.25">
      <c r="A723" s="347"/>
      <c r="B723" s="158"/>
      <c r="C723" s="158"/>
      <c r="D723" s="158"/>
      <c r="E723" s="158"/>
      <c r="F723" s="158"/>
      <c r="G723" s="158"/>
      <c r="H723" s="158"/>
      <c r="I723" s="158"/>
      <c r="J723" s="158"/>
      <c r="K723" s="158"/>
      <c r="L723" s="158"/>
      <c r="M723" s="346"/>
    </row>
    <row r="724" spans="1:13" x14ac:dyDescent="0.25">
      <c r="A724" s="347"/>
      <c r="B724" s="158"/>
      <c r="C724" s="158"/>
      <c r="D724" s="158"/>
      <c r="E724" s="158"/>
      <c r="F724" s="158"/>
      <c r="G724" s="158"/>
      <c r="H724" s="158"/>
      <c r="I724" s="158"/>
      <c r="J724" s="158"/>
      <c r="K724" s="158"/>
      <c r="L724" s="158"/>
      <c r="M724" s="346"/>
    </row>
    <row r="725" spans="1:13" x14ac:dyDescent="0.25">
      <c r="A725" s="347"/>
      <c r="B725" s="411">
        <f t="array" ref="B725:L735">B584:L594-B712:L722</f>
        <v>0.5</v>
      </c>
      <c r="C725" s="390">
        <v>0</v>
      </c>
      <c r="D725" s="390">
        <v>0</v>
      </c>
      <c r="E725" s="390">
        <v>0</v>
      </c>
      <c r="F725" s="390">
        <v>0</v>
      </c>
      <c r="G725" s="390">
        <v>0</v>
      </c>
      <c r="H725" s="390">
        <v>0</v>
      </c>
      <c r="I725" s="390">
        <v>0</v>
      </c>
      <c r="J725" s="390">
        <v>0</v>
      </c>
      <c r="K725" s="390">
        <v>0</v>
      </c>
      <c r="L725" s="391">
        <v>0</v>
      </c>
      <c r="M725" s="346"/>
    </row>
    <row r="726" spans="1:13" ht="15.75" x14ac:dyDescent="0.3">
      <c r="A726" s="447" t="s">
        <v>248</v>
      </c>
      <c r="B726" s="396">
        <v>0</v>
      </c>
      <c r="C726" s="161">
        <v>0.5</v>
      </c>
      <c r="D726" s="159">
        <v>0</v>
      </c>
      <c r="E726" s="159">
        <v>0</v>
      </c>
      <c r="F726" s="159">
        <v>0</v>
      </c>
      <c r="G726" s="159">
        <v>0</v>
      </c>
      <c r="H726" s="159">
        <v>0</v>
      </c>
      <c r="I726" s="159">
        <v>0</v>
      </c>
      <c r="J726" s="159">
        <v>0</v>
      </c>
      <c r="K726" s="159">
        <v>0</v>
      </c>
      <c r="L726" s="383">
        <v>0</v>
      </c>
      <c r="M726" s="346"/>
    </row>
    <row r="727" spans="1:13" x14ac:dyDescent="0.25">
      <c r="A727" s="347"/>
      <c r="B727" s="396">
        <v>0</v>
      </c>
      <c r="C727" s="159">
        <v>0</v>
      </c>
      <c r="D727" s="161">
        <v>0.5</v>
      </c>
      <c r="E727" s="159">
        <v>0</v>
      </c>
      <c r="F727" s="159">
        <v>0</v>
      </c>
      <c r="G727" s="159">
        <v>0</v>
      </c>
      <c r="H727" s="159">
        <v>0</v>
      </c>
      <c r="I727" s="159">
        <v>0</v>
      </c>
      <c r="J727" s="159">
        <v>0</v>
      </c>
      <c r="K727" s="159">
        <v>0</v>
      </c>
      <c r="L727" s="383">
        <v>0</v>
      </c>
      <c r="M727" s="346"/>
    </row>
    <row r="728" spans="1:13" x14ac:dyDescent="0.25">
      <c r="A728" s="347"/>
      <c r="B728" s="396">
        <v>0</v>
      </c>
      <c r="C728" s="159">
        <v>0</v>
      </c>
      <c r="D728" s="159">
        <v>0</v>
      </c>
      <c r="E728" s="161">
        <v>0.5</v>
      </c>
      <c r="F728" s="159">
        <v>0</v>
      </c>
      <c r="G728" s="159">
        <v>0</v>
      </c>
      <c r="H728" s="159">
        <v>0</v>
      </c>
      <c r="I728" s="159">
        <v>0</v>
      </c>
      <c r="J728" s="159">
        <v>0</v>
      </c>
      <c r="K728" s="159">
        <v>0</v>
      </c>
      <c r="L728" s="383">
        <v>0</v>
      </c>
      <c r="M728" s="346"/>
    </row>
    <row r="729" spans="1:13" x14ac:dyDescent="0.25">
      <c r="A729" s="347"/>
      <c r="B729" s="396">
        <v>0</v>
      </c>
      <c r="C729" s="159">
        <v>0</v>
      </c>
      <c r="D729" s="159">
        <v>0</v>
      </c>
      <c r="E729" s="159">
        <v>0</v>
      </c>
      <c r="F729" s="161">
        <v>0.5</v>
      </c>
      <c r="G729" s="159">
        <v>0</v>
      </c>
      <c r="H729" s="159">
        <v>0</v>
      </c>
      <c r="I729" s="159">
        <v>0</v>
      </c>
      <c r="J729" s="159">
        <v>0</v>
      </c>
      <c r="K729" s="159">
        <v>0</v>
      </c>
      <c r="L729" s="383">
        <v>0</v>
      </c>
      <c r="M729" s="346"/>
    </row>
    <row r="730" spans="1:13" x14ac:dyDescent="0.25">
      <c r="A730" s="347"/>
      <c r="B730" s="396">
        <v>0</v>
      </c>
      <c r="C730" s="159">
        <v>0</v>
      </c>
      <c r="D730" s="159">
        <v>0</v>
      </c>
      <c r="E730" s="159">
        <v>0</v>
      </c>
      <c r="F730" s="159">
        <v>0</v>
      </c>
      <c r="G730" s="161">
        <v>0.5</v>
      </c>
      <c r="H730" s="159">
        <v>0</v>
      </c>
      <c r="I730" s="159">
        <v>0</v>
      </c>
      <c r="J730" s="159">
        <v>0</v>
      </c>
      <c r="K730" s="159">
        <v>0</v>
      </c>
      <c r="L730" s="383">
        <v>0</v>
      </c>
      <c r="M730" s="346"/>
    </row>
    <row r="731" spans="1:13" x14ac:dyDescent="0.25">
      <c r="A731" s="347"/>
      <c r="B731" s="396">
        <v>0</v>
      </c>
      <c r="C731" s="159">
        <v>0</v>
      </c>
      <c r="D731" s="159">
        <v>0</v>
      </c>
      <c r="E731" s="159">
        <v>0</v>
      </c>
      <c r="F731" s="159">
        <v>0</v>
      </c>
      <c r="G731" s="159">
        <v>0</v>
      </c>
      <c r="H731" s="161">
        <v>0.5</v>
      </c>
      <c r="I731" s="159">
        <v>0</v>
      </c>
      <c r="J731" s="159">
        <v>0</v>
      </c>
      <c r="K731" s="159">
        <v>0</v>
      </c>
      <c r="L731" s="383">
        <v>0</v>
      </c>
      <c r="M731" s="346"/>
    </row>
    <row r="732" spans="1:13" x14ac:dyDescent="0.25">
      <c r="A732" s="347"/>
      <c r="B732" s="396">
        <v>0</v>
      </c>
      <c r="C732" s="159">
        <v>0</v>
      </c>
      <c r="D732" s="159">
        <v>0</v>
      </c>
      <c r="E732" s="159">
        <v>0</v>
      </c>
      <c r="F732" s="159">
        <v>0</v>
      </c>
      <c r="G732" s="159">
        <v>0</v>
      </c>
      <c r="H732" s="159">
        <v>0</v>
      </c>
      <c r="I732" s="161">
        <v>0.5</v>
      </c>
      <c r="J732" s="159">
        <v>0</v>
      </c>
      <c r="K732" s="159">
        <v>0</v>
      </c>
      <c r="L732" s="383">
        <v>0</v>
      </c>
      <c r="M732" s="346"/>
    </row>
    <row r="733" spans="1:13" x14ac:dyDescent="0.25">
      <c r="A733" s="347"/>
      <c r="B733" s="396">
        <v>0</v>
      </c>
      <c r="C733" s="159">
        <v>0</v>
      </c>
      <c r="D733" s="159">
        <v>0</v>
      </c>
      <c r="E733" s="159">
        <v>0</v>
      </c>
      <c r="F733" s="159">
        <v>0</v>
      </c>
      <c r="G733" s="159">
        <v>0</v>
      </c>
      <c r="H733" s="159">
        <v>0</v>
      </c>
      <c r="I733" s="159">
        <v>0</v>
      </c>
      <c r="J733" s="161">
        <v>0.5</v>
      </c>
      <c r="K733" s="159">
        <v>0</v>
      </c>
      <c r="L733" s="383">
        <v>0</v>
      </c>
      <c r="M733" s="346"/>
    </row>
    <row r="734" spans="1:13" x14ac:dyDescent="0.25">
      <c r="A734" s="347"/>
      <c r="B734" s="396">
        <v>0</v>
      </c>
      <c r="C734" s="159">
        <v>0</v>
      </c>
      <c r="D734" s="159">
        <v>0</v>
      </c>
      <c r="E734" s="159">
        <v>0</v>
      </c>
      <c r="F734" s="159">
        <v>0</v>
      </c>
      <c r="G734" s="159">
        <v>0</v>
      </c>
      <c r="H734" s="159">
        <v>0</v>
      </c>
      <c r="I734" s="159">
        <v>0</v>
      </c>
      <c r="J734" s="159">
        <v>0</v>
      </c>
      <c r="K734" s="161">
        <v>0.5</v>
      </c>
      <c r="L734" s="383">
        <v>0</v>
      </c>
      <c r="M734" s="346"/>
    </row>
    <row r="735" spans="1:13" x14ac:dyDescent="0.25">
      <c r="A735" s="347"/>
      <c r="B735" s="397">
        <v>0</v>
      </c>
      <c r="C735" s="398">
        <v>0</v>
      </c>
      <c r="D735" s="398">
        <v>0</v>
      </c>
      <c r="E735" s="398">
        <v>0</v>
      </c>
      <c r="F735" s="398">
        <v>0</v>
      </c>
      <c r="G735" s="398">
        <v>0</v>
      </c>
      <c r="H735" s="398">
        <v>0</v>
      </c>
      <c r="I735" s="398">
        <v>0</v>
      </c>
      <c r="J735" s="398">
        <v>0</v>
      </c>
      <c r="K735" s="398">
        <v>0</v>
      </c>
      <c r="L735" s="412">
        <v>0.5</v>
      </c>
      <c r="M735" s="346"/>
    </row>
    <row r="736" spans="1:13" x14ac:dyDescent="0.25">
      <c r="A736" s="347"/>
      <c r="B736" s="158"/>
      <c r="C736" s="158"/>
      <c r="D736" s="158"/>
      <c r="E736" s="158"/>
      <c r="F736" s="158"/>
      <c r="G736" s="158"/>
      <c r="H736" s="158"/>
      <c r="I736" s="158"/>
      <c r="J736" s="158"/>
      <c r="K736" s="158"/>
      <c r="L736" s="158"/>
      <c r="M736" s="346"/>
    </row>
    <row r="737" spans="1:13" x14ac:dyDescent="0.25">
      <c r="A737" s="347"/>
      <c r="B737" s="158"/>
      <c r="C737" s="158"/>
      <c r="D737" s="158"/>
      <c r="E737" s="158"/>
      <c r="F737" s="158"/>
      <c r="G737" s="158"/>
      <c r="H737" s="158"/>
      <c r="I737" s="158"/>
      <c r="J737" s="158"/>
      <c r="K737" s="158"/>
      <c r="L737" s="158"/>
      <c r="M737" s="346"/>
    </row>
    <row r="738" spans="1:13" x14ac:dyDescent="0.25">
      <c r="A738" s="347"/>
      <c r="B738" s="404">
        <f t="array" ref="B738:B748">+MMULT(B725:L735,H558:H568)</f>
        <v>5.0546056316741472E-3</v>
      </c>
      <c r="C738" s="158"/>
      <c r="D738" s="158"/>
      <c r="E738" s="404">
        <f t="array" ref="E738:E748">+MMULT(B558:B568,K559)</f>
        <v>-339.29610096713287</v>
      </c>
      <c r="F738" s="158"/>
      <c r="G738" s="158"/>
      <c r="H738" s="419">
        <f t="array" ref="H738:H748">+MMULT(B534:I544,E702:E709)</f>
        <v>339.41050466048239</v>
      </c>
      <c r="I738" s="158"/>
      <c r="J738" s="158"/>
      <c r="K738" s="158"/>
      <c r="L738" s="158"/>
      <c r="M738" s="346"/>
    </row>
    <row r="739" spans="1:13" ht="15.75" x14ac:dyDescent="0.3">
      <c r="A739" s="447" t="s">
        <v>249</v>
      </c>
      <c r="B739" s="405">
        <v>3.5681536863398774E-3</v>
      </c>
      <c r="C739" s="158"/>
      <c r="D739" s="449" t="s">
        <v>239</v>
      </c>
      <c r="E739" s="405">
        <v>0</v>
      </c>
      <c r="F739" s="158"/>
      <c r="G739" s="449" t="s">
        <v>250</v>
      </c>
      <c r="H739" s="420">
        <v>0.55949961739111131</v>
      </c>
      <c r="I739" s="158"/>
      <c r="J739" s="158"/>
      <c r="K739" s="158"/>
      <c r="L739" s="158"/>
      <c r="M739" s="346"/>
    </row>
    <row r="740" spans="1:13" x14ac:dyDescent="0.25">
      <c r="A740" s="347"/>
      <c r="B740" s="405">
        <v>1.1641257366035176E-3</v>
      </c>
      <c r="C740" s="158"/>
      <c r="D740" s="158"/>
      <c r="E740" s="405">
        <v>0</v>
      </c>
      <c r="F740" s="158"/>
      <c r="G740" s="158"/>
      <c r="H740" s="420">
        <v>7.8964616513393935</v>
      </c>
      <c r="I740" s="158"/>
      <c r="J740" s="158"/>
      <c r="K740" s="158"/>
      <c r="L740" s="158"/>
      <c r="M740" s="346"/>
    </row>
    <row r="741" spans="1:13" x14ac:dyDescent="0.25">
      <c r="A741" s="347"/>
      <c r="B741" s="405">
        <v>2.1322345068740427E-4</v>
      </c>
      <c r="C741" s="158"/>
      <c r="D741" s="158"/>
      <c r="E741" s="405">
        <v>0</v>
      </c>
      <c r="F741" s="158"/>
      <c r="G741" s="158"/>
      <c r="H741" s="420">
        <v>23.60674093946858</v>
      </c>
      <c r="I741" s="158"/>
      <c r="J741" s="158"/>
      <c r="K741" s="158"/>
      <c r="L741" s="158"/>
      <c r="M741" s="346"/>
    </row>
    <row r="742" spans="1:13" x14ac:dyDescent="0.25">
      <c r="A742" s="347"/>
      <c r="B742" s="405">
        <v>-7.6127558336902372E-4</v>
      </c>
      <c r="C742" s="158"/>
      <c r="D742" s="158"/>
      <c r="E742" s="405">
        <v>0</v>
      </c>
      <c r="F742" s="158"/>
      <c r="G742" s="158"/>
      <c r="H742" s="420">
        <v>-38.533366531540537</v>
      </c>
      <c r="I742" s="158"/>
      <c r="J742" s="158"/>
      <c r="K742" s="158"/>
      <c r="L742" s="158"/>
      <c r="M742" s="346"/>
    </row>
    <row r="743" spans="1:13" x14ac:dyDescent="0.25">
      <c r="A743" s="347"/>
      <c r="B743" s="405">
        <v>2.4360380872806507E-4</v>
      </c>
      <c r="C743" s="158"/>
      <c r="D743" s="158"/>
      <c r="E743" s="405">
        <v>0</v>
      </c>
      <c r="F743" s="158"/>
      <c r="G743" s="158"/>
      <c r="H743" s="420">
        <v>8.4343447535006248</v>
      </c>
      <c r="I743" s="158"/>
      <c r="J743" s="158"/>
      <c r="K743" s="158"/>
      <c r="L743" s="158"/>
      <c r="M743" s="346"/>
    </row>
    <row r="744" spans="1:13" x14ac:dyDescent="0.25">
      <c r="A744" s="347"/>
      <c r="B744" s="405">
        <v>-1.4904077883823714E-4</v>
      </c>
      <c r="C744" s="158"/>
      <c r="D744" s="158"/>
      <c r="E744" s="405">
        <v>0</v>
      </c>
      <c r="F744" s="158"/>
      <c r="G744" s="158"/>
      <c r="H744" s="420">
        <v>-2.4530327233553066</v>
      </c>
      <c r="I744" s="158"/>
      <c r="J744" s="158"/>
      <c r="K744" s="158"/>
      <c r="L744" s="158"/>
      <c r="M744" s="346"/>
    </row>
    <row r="745" spans="1:13" x14ac:dyDescent="0.25">
      <c r="A745" s="347"/>
      <c r="B745" s="405">
        <v>-5.3050885210673441E-4</v>
      </c>
      <c r="C745" s="158"/>
      <c r="D745" s="158"/>
      <c r="E745" s="405">
        <v>0</v>
      </c>
      <c r="F745" s="158"/>
      <c r="G745" s="158"/>
      <c r="H745" s="420">
        <v>-6.6969155357526233</v>
      </c>
      <c r="I745" s="158"/>
      <c r="J745" s="158"/>
      <c r="K745" s="158"/>
      <c r="L745" s="158"/>
      <c r="M745" s="346"/>
    </row>
    <row r="746" spans="1:13" x14ac:dyDescent="0.25">
      <c r="A746" s="347"/>
      <c r="B746" s="405">
        <v>5.4029941983720292E-4</v>
      </c>
      <c r="C746" s="158"/>
      <c r="D746" s="158"/>
      <c r="E746" s="405">
        <v>0</v>
      </c>
      <c r="F746" s="158"/>
      <c r="G746" s="158"/>
      <c r="H746" s="420">
        <v>-7.0301639407325638</v>
      </c>
      <c r="I746" s="158"/>
      <c r="J746" s="158"/>
      <c r="K746" s="158"/>
      <c r="L746" s="158"/>
      <c r="M746" s="346"/>
    </row>
    <row r="747" spans="1:13" x14ac:dyDescent="0.25">
      <c r="A747" s="347"/>
      <c r="B747" s="405">
        <v>2.7223912760435676E-3</v>
      </c>
      <c r="C747" s="158"/>
      <c r="D747" s="158"/>
      <c r="E747" s="405">
        <v>0</v>
      </c>
      <c r="F747" s="158"/>
      <c r="G747" s="158"/>
      <c r="H747" s="420">
        <v>0.71560350560730512</v>
      </c>
      <c r="I747" s="158"/>
      <c r="J747" s="158"/>
      <c r="K747" s="158"/>
      <c r="L747" s="158"/>
      <c r="M747" s="346"/>
    </row>
    <row r="748" spans="1:13" x14ac:dyDescent="0.25">
      <c r="A748" s="347"/>
      <c r="B748" s="24">
        <v>5.1061645311598434E-3</v>
      </c>
      <c r="C748" s="158"/>
      <c r="D748" s="158"/>
      <c r="E748" s="24">
        <v>-339.29610096713287</v>
      </c>
      <c r="F748" s="158"/>
      <c r="G748" s="158"/>
      <c r="H748" s="75">
        <v>332.22423683153363</v>
      </c>
      <c r="I748" s="158"/>
      <c r="J748" s="158"/>
      <c r="K748" s="158"/>
      <c r="L748" s="158"/>
      <c r="M748" s="346"/>
    </row>
    <row r="749" spans="1:13" x14ac:dyDescent="0.25">
      <c r="A749" s="347"/>
      <c r="B749" s="158"/>
      <c r="C749" s="158"/>
      <c r="D749" s="158"/>
      <c r="E749" s="158"/>
      <c r="F749" s="158"/>
      <c r="G749" s="158"/>
      <c r="H749" s="158"/>
      <c r="I749" s="158"/>
      <c r="J749" s="158"/>
      <c r="K749" s="158"/>
      <c r="L749" s="158"/>
      <c r="M749" s="346"/>
    </row>
    <row r="750" spans="1:13" x14ac:dyDescent="0.25">
      <c r="A750" s="347"/>
      <c r="B750" s="158"/>
      <c r="C750" s="158"/>
      <c r="D750" s="158"/>
      <c r="E750" s="158"/>
      <c r="F750" s="158"/>
      <c r="G750" s="158"/>
      <c r="H750" s="158"/>
      <c r="I750" s="158"/>
      <c r="J750" s="158"/>
      <c r="K750" s="158"/>
      <c r="L750" s="158"/>
      <c r="M750" s="346"/>
    </row>
    <row r="751" spans="1:13" x14ac:dyDescent="0.25">
      <c r="A751" s="347"/>
      <c r="B751" s="419">
        <f t="array" ref="B751:B761">H738:H748+E738:E748</f>
        <v>0.11440369334951583</v>
      </c>
      <c r="C751" s="158"/>
      <c r="D751" s="158"/>
      <c r="E751" s="158"/>
      <c r="F751" s="158"/>
      <c r="G751" s="158"/>
      <c r="H751" s="158"/>
      <c r="I751" s="158"/>
      <c r="J751" s="158"/>
      <c r="K751" s="158"/>
      <c r="L751" s="158"/>
      <c r="M751" s="346"/>
    </row>
    <row r="752" spans="1:13" ht="15.75" x14ac:dyDescent="0.3">
      <c r="A752" s="447" t="s">
        <v>251</v>
      </c>
      <c r="B752" s="420">
        <v>0.55949961739111131</v>
      </c>
      <c r="C752" s="158"/>
      <c r="D752" s="158"/>
      <c r="E752" s="158"/>
      <c r="F752" s="158"/>
      <c r="G752" s="158"/>
      <c r="H752" s="158"/>
      <c r="I752" s="158"/>
      <c r="J752" s="158"/>
      <c r="K752" s="158"/>
      <c r="L752" s="158"/>
      <c r="M752" s="346"/>
    </row>
    <row r="753" spans="1:13" x14ac:dyDescent="0.25">
      <c r="A753" s="347"/>
      <c r="B753" s="420">
        <v>7.8964616513393935</v>
      </c>
      <c r="C753" s="158"/>
      <c r="D753" s="158"/>
      <c r="E753" s="158"/>
      <c r="F753" s="158"/>
      <c r="G753" s="158"/>
      <c r="H753" s="158"/>
      <c r="I753" s="158"/>
      <c r="J753" s="158"/>
      <c r="K753" s="158"/>
      <c r="L753" s="158"/>
      <c r="M753" s="346"/>
    </row>
    <row r="754" spans="1:13" x14ac:dyDescent="0.25">
      <c r="A754" s="347"/>
      <c r="B754" s="420">
        <v>23.60674093946858</v>
      </c>
      <c r="C754" s="158"/>
      <c r="D754" s="158"/>
      <c r="E754" s="158"/>
      <c r="F754" s="158"/>
      <c r="G754" s="158"/>
      <c r="H754" s="158"/>
      <c r="I754" s="158"/>
      <c r="J754" s="158"/>
      <c r="K754" s="158"/>
      <c r="L754" s="158"/>
      <c r="M754" s="346"/>
    </row>
    <row r="755" spans="1:13" x14ac:dyDescent="0.25">
      <c r="A755" s="347"/>
      <c r="B755" s="420">
        <v>-38.533366531540537</v>
      </c>
      <c r="C755" s="158"/>
      <c r="D755" s="158"/>
      <c r="E755" s="158"/>
      <c r="F755" s="158"/>
      <c r="G755" s="158"/>
      <c r="H755" s="158"/>
      <c r="I755" s="158"/>
      <c r="J755" s="158"/>
      <c r="K755" s="158"/>
      <c r="L755" s="158"/>
      <c r="M755" s="346"/>
    </row>
    <row r="756" spans="1:13" x14ac:dyDescent="0.25">
      <c r="A756" s="347"/>
      <c r="B756" s="420">
        <v>8.4343447535006248</v>
      </c>
      <c r="C756" s="158"/>
      <c r="D756" s="158"/>
      <c r="E756" s="158"/>
      <c r="F756" s="158"/>
      <c r="G756" s="158"/>
      <c r="H756" s="158"/>
      <c r="I756" s="158"/>
      <c r="J756" s="158"/>
      <c r="K756" s="158"/>
      <c r="L756" s="158"/>
      <c r="M756" s="346"/>
    </row>
    <row r="757" spans="1:13" x14ac:dyDescent="0.25">
      <c r="A757" s="347"/>
      <c r="B757" s="420">
        <v>-2.4530327233553066</v>
      </c>
      <c r="C757" s="158"/>
      <c r="D757" s="158"/>
      <c r="E757" s="158"/>
      <c r="F757" s="158"/>
      <c r="G757" s="158"/>
      <c r="H757" s="158"/>
      <c r="I757" s="158"/>
      <c r="J757" s="158"/>
      <c r="K757" s="158"/>
      <c r="L757" s="158"/>
      <c r="M757" s="346"/>
    </row>
    <row r="758" spans="1:13" x14ac:dyDescent="0.25">
      <c r="A758" s="347"/>
      <c r="B758" s="420">
        <v>-6.6969155357526233</v>
      </c>
      <c r="C758" s="158"/>
      <c r="D758" s="158"/>
      <c r="E758" s="158"/>
      <c r="F758" s="158"/>
      <c r="G758" s="158"/>
      <c r="H758" s="158"/>
      <c r="I758" s="158"/>
      <c r="J758" s="158"/>
      <c r="K758" s="158"/>
      <c r="L758" s="158"/>
      <c r="M758" s="346"/>
    </row>
    <row r="759" spans="1:13" x14ac:dyDescent="0.25">
      <c r="A759" s="347"/>
      <c r="B759" s="420">
        <v>-7.0301639407325638</v>
      </c>
      <c r="C759" s="158"/>
      <c r="D759" s="158"/>
      <c r="E759" s="158"/>
      <c r="F759" s="158"/>
      <c r="G759" s="158"/>
      <c r="H759" s="158"/>
      <c r="I759" s="158"/>
      <c r="J759" s="158"/>
      <c r="K759" s="158"/>
      <c r="L759" s="158"/>
      <c r="M759" s="346"/>
    </row>
    <row r="760" spans="1:13" x14ac:dyDescent="0.25">
      <c r="A760" s="347"/>
      <c r="B760" s="420">
        <v>0.71560350560730512</v>
      </c>
      <c r="C760" s="158"/>
      <c r="D760" s="158"/>
      <c r="E760" s="158"/>
      <c r="F760" s="158"/>
      <c r="G760" s="158"/>
      <c r="H760" s="158"/>
      <c r="I760" s="158"/>
      <c r="J760" s="158"/>
      <c r="K760" s="158"/>
      <c r="L760" s="158"/>
      <c r="M760" s="346"/>
    </row>
    <row r="761" spans="1:13" x14ac:dyDescent="0.25">
      <c r="A761" s="347"/>
      <c r="B761" s="75">
        <v>-7.0718641355992418</v>
      </c>
      <c r="C761" s="158"/>
      <c r="D761" s="158"/>
      <c r="E761" s="158"/>
      <c r="F761" s="158"/>
      <c r="G761" s="158"/>
      <c r="H761" s="158"/>
      <c r="I761" s="158"/>
      <c r="J761" s="158"/>
      <c r="K761" s="158"/>
      <c r="L761" s="158"/>
      <c r="M761" s="346"/>
    </row>
    <row r="762" spans="1:13" x14ac:dyDescent="0.25">
      <c r="A762" s="347"/>
      <c r="B762" s="158"/>
      <c r="C762" s="158"/>
      <c r="D762" s="158"/>
      <c r="E762" s="158"/>
      <c r="F762" s="158"/>
      <c r="G762" s="158"/>
      <c r="H762" s="158"/>
      <c r="I762" s="158"/>
      <c r="J762" s="158"/>
      <c r="K762" s="158"/>
      <c r="L762" s="158"/>
      <c r="M762" s="346"/>
    </row>
    <row r="763" spans="1:13" ht="15.75" thickBot="1" x14ac:dyDescent="0.3">
      <c r="A763" s="347"/>
      <c r="B763" s="158"/>
      <c r="C763" s="158"/>
      <c r="D763" s="158"/>
      <c r="E763" s="158"/>
      <c r="F763" s="158"/>
      <c r="G763" s="158"/>
      <c r="H763" s="158"/>
      <c r="I763" s="158"/>
      <c r="J763" s="158"/>
      <c r="K763" s="158"/>
      <c r="L763" s="158"/>
      <c r="M763" s="346"/>
    </row>
    <row r="764" spans="1:13" ht="15.75" x14ac:dyDescent="0.3">
      <c r="A764" s="347"/>
      <c r="B764" s="419">
        <f t="array" ref="B764:B774">+MMULT(B623:L633,B751:B761)</f>
        <v>2.0241401167004694E-4</v>
      </c>
      <c r="C764" s="158"/>
      <c r="D764" s="428" t="s">
        <v>253</v>
      </c>
      <c r="E764" s="429">
        <f t="array" ref="E764:E774">B738:B748-B764:B774</f>
        <v>4.8521916200041006E-3</v>
      </c>
      <c r="F764" s="158"/>
      <c r="G764" s="158"/>
      <c r="H764" s="158"/>
      <c r="I764" s="158"/>
      <c r="J764" s="158"/>
      <c r="K764" s="158"/>
      <c r="L764" s="158"/>
      <c r="M764" s="346"/>
    </row>
    <row r="765" spans="1:13" ht="15.75" x14ac:dyDescent="0.3">
      <c r="A765" s="447" t="s">
        <v>252</v>
      </c>
      <c r="B765" s="420">
        <v>1.6888659570045267E-3</v>
      </c>
      <c r="C765" s="158"/>
      <c r="D765" s="430" t="s">
        <v>254</v>
      </c>
      <c r="E765" s="431">
        <v>1.8792877293353507E-3</v>
      </c>
      <c r="F765" s="158"/>
      <c r="G765" s="158"/>
      <c r="H765" s="158"/>
      <c r="I765" s="158"/>
      <c r="J765" s="158"/>
      <c r="K765" s="158"/>
      <c r="L765" s="158"/>
      <c r="M765" s="346"/>
    </row>
    <row r="766" spans="1:13" ht="15.75" x14ac:dyDescent="0.3">
      <c r="A766" s="347"/>
      <c r="B766" s="420">
        <v>5.7609202068655878E-2</v>
      </c>
      <c r="C766" s="158"/>
      <c r="D766" s="430" t="s">
        <v>255</v>
      </c>
      <c r="E766" s="431">
        <v>-5.6445076332052362E-2</v>
      </c>
      <c r="F766" s="158"/>
      <c r="G766" s="158"/>
      <c r="H766" s="158"/>
      <c r="I766" s="158"/>
      <c r="J766" s="158"/>
      <c r="K766" s="158"/>
      <c r="L766" s="158"/>
      <c r="M766" s="346"/>
    </row>
    <row r="767" spans="1:13" ht="15.75" x14ac:dyDescent="0.3">
      <c r="A767" s="347"/>
      <c r="B767" s="420">
        <v>5.8560104354573254E-2</v>
      </c>
      <c r="C767" s="158"/>
      <c r="D767" s="430" t="s">
        <v>256</v>
      </c>
      <c r="E767" s="431">
        <v>-5.8346880903885852E-2</v>
      </c>
      <c r="F767" s="158"/>
      <c r="G767" s="158"/>
      <c r="H767" s="158"/>
      <c r="I767" s="158"/>
      <c r="J767" s="158"/>
      <c r="K767" s="158"/>
      <c r="L767" s="158"/>
      <c r="M767" s="346"/>
    </row>
    <row r="768" spans="1:13" ht="15.75" x14ac:dyDescent="0.3">
      <c r="A768" s="347"/>
      <c r="B768" s="420">
        <v>5.9534603388629669E-2</v>
      </c>
      <c r="C768" s="158"/>
      <c r="D768" s="430" t="s">
        <v>257</v>
      </c>
      <c r="E768" s="431">
        <v>-6.0295878971998694E-2</v>
      </c>
      <c r="F768" s="158"/>
      <c r="G768" s="158"/>
      <c r="H768" s="158"/>
      <c r="I768" s="158"/>
      <c r="J768" s="158"/>
      <c r="K768" s="158"/>
      <c r="L768" s="158"/>
      <c r="M768" s="346"/>
    </row>
    <row r="769" spans="1:13" ht="15.75" x14ac:dyDescent="0.3">
      <c r="A769" s="347"/>
      <c r="B769" s="420">
        <v>1.1207277926675852E-2</v>
      </c>
      <c r="C769" s="158"/>
      <c r="D769" s="430" t="s">
        <v>258</v>
      </c>
      <c r="E769" s="431">
        <v>-1.0963674117947787E-2</v>
      </c>
      <c r="F769" s="158"/>
      <c r="G769" s="158"/>
      <c r="H769" s="158"/>
      <c r="I769" s="158"/>
      <c r="J769" s="158"/>
      <c r="K769" s="158"/>
      <c r="L769" s="158"/>
      <c r="M769" s="346"/>
    </row>
    <row r="770" spans="1:13" ht="15.75" x14ac:dyDescent="0.3">
      <c r="A770" s="347"/>
      <c r="B770" s="420">
        <v>1.1599922514241719E-2</v>
      </c>
      <c r="C770" s="158"/>
      <c r="D770" s="430" t="s">
        <v>259</v>
      </c>
      <c r="E770" s="431">
        <v>-1.1748963293079956E-2</v>
      </c>
      <c r="F770" s="158"/>
      <c r="G770" s="158"/>
      <c r="H770" s="158"/>
      <c r="I770" s="158"/>
      <c r="J770" s="158"/>
      <c r="K770" s="158"/>
      <c r="L770" s="158"/>
      <c r="M770" s="346"/>
    </row>
    <row r="771" spans="1:13" ht="15.75" x14ac:dyDescent="0.3">
      <c r="A771" s="347"/>
      <c r="B771" s="420">
        <v>1.1981390587510635E-2</v>
      </c>
      <c r="C771" s="158"/>
      <c r="D771" s="430" t="s">
        <v>260</v>
      </c>
      <c r="E771" s="431">
        <v>-1.251189943961737E-2</v>
      </c>
      <c r="F771" s="158"/>
      <c r="G771" s="158"/>
      <c r="H771" s="158"/>
      <c r="I771" s="158"/>
      <c r="J771" s="158"/>
      <c r="K771" s="158"/>
      <c r="L771" s="158"/>
      <c r="M771" s="346"/>
    </row>
    <row r="772" spans="1:13" ht="15.75" x14ac:dyDescent="0.3">
      <c r="A772" s="347"/>
      <c r="B772" s="420">
        <v>-5.4056607581752958E-2</v>
      </c>
      <c r="C772" s="158"/>
      <c r="D772" s="430" t="s">
        <v>261</v>
      </c>
      <c r="E772" s="431">
        <v>5.4596907001590159E-2</v>
      </c>
      <c r="F772" s="158"/>
      <c r="G772" s="158"/>
      <c r="H772" s="158"/>
      <c r="I772" s="158"/>
      <c r="J772" s="158"/>
      <c r="K772" s="158"/>
      <c r="L772" s="158"/>
      <c r="M772" s="346"/>
    </row>
    <row r="773" spans="1:13" ht="15.75" x14ac:dyDescent="0.3">
      <c r="A773" s="347"/>
      <c r="B773" s="420">
        <v>3.4714708160158286E-3</v>
      </c>
      <c r="C773" s="158"/>
      <c r="D773" s="430" t="s">
        <v>262</v>
      </c>
      <c r="E773" s="431">
        <v>-7.4907953997226107E-4</v>
      </c>
      <c r="F773" s="158"/>
      <c r="G773" s="158"/>
      <c r="H773" s="158"/>
      <c r="I773" s="158"/>
      <c r="J773" s="158"/>
      <c r="K773" s="158"/>
      <c r="L773" s="158"/>
      <c r="M773" s="346"/>
    </row>
    <row r="774" spans="1:13" ht="16.5" thickBot="1" x14ac:dyDescent="0.35">
      <c r="A774" s="355"/>
      <c r="B774" s="451">
        <v>-1.0363184174504195E-2</v>
      </c>
      <c r="C774" s="356"/>
      <c r="D774" s="452" t="s">
        <v>263</v>
      </c>
      <c r="E774" s="453">
        <v>1.5469348705664038E-2</v>
      </c>
      <c r="F774" s="356"/>
      <c r="G774" s="356"/>
      <c r="H774" s="356"/>
      <c r="I774" s="356"/>
      <c r="J774" s="356"/>
      <c r="K774" s="356"/>
      <c r="L774" s="356"/>
      <c r="M774" s="454"/>
    </row>
    <row r="775" spans="1:13" ht="15.75" thickTop="1" x14ac:dyDescent="0.25"/>
    <row r="776" spans="1:13" ht="15.75" thickBot="1" x14ac:dyDescent="0.3"/>
    <row r="777" spans="1:13" ht="15.75" thickBot="1" x14ac:dyDescent="0.3">
      <c r="A777" s="432">
        <f>+A519+1</f>
        <v>4</v>
      </c>
    </row>
    <row r="778" spans="1:13" ht="16.5" thickTop="1" thickBot="1" x14ac:dyDescent="0.3">
      <c r="A778" s="433" t="s">
        <v>174</v>
      </c>
      <c r="B778" s="434" t="s">
        <v>175</v>
      </c>
      <c r="C778" s="434" t="s">
        <v>214</v>
      </c>
      <c r="D778" s="434" t="s">
        <v>215</v>
      </c>
      <c r="E778" s="434" t="s">
        <v>216</v>
      </c>
      <c r="F778" s="434" t="s">
        <v>217</v>
      </c>
      <c r="G778" s="434" t="s">
        <v>95</v>
      </c>
      <c r="H778" s="434" t="s">
        <v>157</v>
      </c>
      <c r="I778" s="434" t="s">
        <v>218</v>
      </c>
      <c r="J778" s="434" t="s">
        <v>219</v>
      </c>
      <c r="K778" s="434" t="s">
        <v>220</v>
      </c>
      <c r="L778" s="434" t="s">
        <v>221</v>
      </c>
      <c r="M778" s="435" t="s">
        <v>222</v>
      </c>
    </row>
    <row r="779" spans="1:13" x14ac:dyDescent="0.25">
      <c r="A779" s="436" t="s">
        <v>178</v>
      </c>
      <c r="B779" s="93">
        <f t="shared" ref="B779:B789" si="29">+E764</f>
        <v>4.8521916200041006E-3</v>
      </c>
      <c r="C779" s="12">
        <v>310.83</v>
      </c>
      <c r="D779" s="103">
        <f>110/1000</f>
        <v>0.11</v>
      </c>
      <c r="E779" s="24">
        <f>+PI()*D779^2/4</f>
        <v>9.5033177771091243E-3</v>
      </c>
      <c r="F779" s="379">
        <f>+ABS(B779)/E779</f>
        <v>0.51057869828279279</v>
      </c>
      <c r="G779" s="24">
        <v>2.0606524908092883E-2</v>
      </c>
      <c r="H779" s="102">
        <f>+G779*(C779/D779)*(F779^2/(2*9.81))</f>
        <v>0.773680021087647</v>
      </c>
      <c r="I779" s="76">
        <v>0</v>
      </c>
      <c r="J779" s="76">
        <f>+I779*(F779^2)/(2*9.81)</f>
        <v>0</v>
      </c>
      <c r="K779" s="103">
        <f>+H779+J779</f>
        <v>0.773680021087647</v>
      </c>
      <c r="L779" s="76">
        <f>+K779/(ABS(B779)^2)</f>
        <v>32861.357128446449</v>
      </c>
      <c r="M779" s="437">
        <f>+L779*B779</f>
        <v>159.44960168060987</v>
      </c>
    </row>
    <row r="780" spans="1:13" x14ac:dyDescent="0.25">
      <c r="A780" s="438" t="s">
        <v>138</v>
      </c>
      <c r="B780" s="72">
        <f t="shared" si="29"/>
        <v>1.8792877293353507E-3</v>
      </c>
      <c r="C780" s="16">
        <v>240.22</v>
      </c>
      <c r="D780" s="104">
        <f>110/1000</f>
        <v>0.11</v>
      </c>
      <c r="E780" s="25">
        <f t="shared" ref="E780:E789" si="30">+PI()*D780^2/4</f>
        <v>9.5033177771091243E-3</v>
      </c>
      <c r="F780" s="372">
        <f>+ABS(B780)/E780</f>
        <v>0.1977506985888694</v>
      </c>
      <c r="G780" s="25">
        <v>2.6003473563428428E-2</v>
      </c>
      <c r="H780" s="109">
        <f t="shared" ref="H780:H789" si="31">+G780*(C780/D780)*(F780^2/(2*9.81))</f>
        <v>0.11318396203131185</v>
      </c>
      <c r="I780" s="70">
        <v>0</v>
      </c>
      <c r="J780" s="70">
        <f t="shared" ref="J780:J789" si="32">+I780*(F780^2)/(2*9.81)</f>
        <v>0</v>
      </c>
      <c r="K780" s="104">
        <f t="shared" ref="K780:K789" si="33">+H780+J780</f>
        <v>0.11318396203131185</v>
      </c>
      <c r="L780" s="70">
        <f>+K780/(ABS(B780)^2)</f>
        <v>32047.808458725518</v>
      </c>
      <c r="M780" s="439">
        <f t="shared" ref="M780:M789" si="34">+L780*B780</f>
        <v>60.227053188572526</v>
      </c>
    </row>
    <row r="781" spans="1:13" x14ac:dyDescent="0.25">
      <c r="A781" s="438" t="s">
        <v>139</v>
      </c>
      <c r="B781" s="72">
        <f t="shared" si="29"/>
        <v>-5.6445076332052362E-2</v>
      </c>
      <c r="C781" s="16">
        <v>237.3</v>
      </c>
      <c r="D781" s="104">
        <f>110/1000</f>
        <v>0.11</v>
      </c>
      <c r="E781" s="25">
        <f t="shared" si="30"/>
        <v>9.5033177771091243E-3</v>
      </c>
      <c r="F781" s="372">
        <f t="shared" ref="F781:F789" si="35">+ABS(B781)/E781</f>
        <v>5.9395126687242854</v>
      </c>
      <c r="G781" s="25">
        <v>1.2721052705570314E-2</v>
      </c>
      <c r="H781" s="109">
        <f t="shared" si="31"/>
        <v>49.343588243004881</v>
      </c>
      <c r="I781" s="70">
        <v>0</v>
      </c>
      <c r="J781" s="70">
        <f t="shared" si="32"/>
        <v>0</v>
      </c>
      <c r="K781" s="104">
        <f t="shared" si="33"/>
        <v>49.343588243004881</v>
      </c>
      <c r="L781" s="70">
        <f t="shared" ref="L781:L789" si="36">+K781/(ABS(B781)^2)</f>
        <v>15487.402974740462</v>
      </c>
      <c r="M781" s="439">
        <f t="shared" si="34"/>
        <v>-874.18764309448022</v>
      </c>
    </row>
    <row r="782" spans="1:13" x14ac:dyDescent="0.25">
      <c r="A782" s="438" t="s">
        <v>117</v>
      </c>
      <c r="B782" s="72">
        <f t="shared" si="29"/>
        <v>-5.8346880903885852E-2</v>
      </c>
      <c r="C782" s="371">
        <v>401.35</v>
      </c>
      <c r="D782" s="104">
        <f>75/1000</f>
        <v>7.4999999999999997E-2</v>
      </c>
      <c r="E782" s="25">
        <f t="shared" si="30"/>
        <v>4.4178646691106467E-3</v>
      </c>
      <c r="F782" s="372">
        <f t="shared" si="35"/>
        <v>13.207032191783179</v>
      </c>
      <c r="G782" s="25">
        <v>1.2054881345128292E-2</v>
      </c>
      <c r="H782" s="109">
        <f t="shared" si="31"/>
        <v>573.50395039702119</v>
      </c>
      <c r="I782" s="70">
        <v>0</v>
      </c>
      <c r="J782" s="70">
        <f t="shared" si="32"/>
        <v>0</v>
      </c>
      <c r="K782" s="104">
        <f t="shared" si="33"/>
        <v>573.50395039702119</v>
      </c>
      <c r="L782" s="70">
        <f t="shared" si="36"/>
        <v>168461.67890608127</v>
      </c>
      <c r="M782" s="439">
        <f t="shared" si="34"/>
        <v>-9829.2135160017842</v>
      </c>
    </row>
    <row r="783" spans="1:13" x14ac:dyDescent="0.25">
      <c r="A783" s="438" t="s">
        <v>118</v>
      </c>
      <c r="B783" s="72">
        <f t="shared" si="29"/>
        <v>-6.0295878971998694E-2</v>
      </c>
      <c r="C783" s="371">
        <v>249.85</v>
      </c>
      <c r="D783" s="104">
        <f>75/1000</f>
        <v>7.4999999999999997E-2</v>
      </c>
      <c r="E783" s="25">
        <f t="shared" si="30"/>
        <v>4.4178646691106467E-3</v>
      </c>
      <c r="F783" s="372">
        <f t="shared" si="35"/>
        <v>13.64819510963806</v>
      </c>
      <c r="G783" s="25">
        <v>1.2000512421989641E-2</v>
      </c>
      <c r="H783" s="109">
        <f t="shared" si="31"/>
        <v>379.55028592991499</v>
      </c>
      <c r="I783" s="70">
        <v>0</v>
      </c>
      <c r="J783" s="70">
        <f t="shared" si="32"/>
        <v>0</v>
      </c>
      <c r="K783" s="104">
        <f t="shared" si="33"/>
        <v>379.55028592991499</v>
      </c>
      <c r="L783" s="70">
        <f t="shared" si="36"/>
        <v>104398.45266973779</v>
      </c>
      <c r="M783" s="439">
        <f t="shared" si="34"/>
        <v>-6294.7964670384436</v>
      </c>
    </row>
    <row r="784" spans="1:13" x14ac:dyDescent="0.25">
      <c r="A784" s="438" t="s">
        <v>140</v>
      </c>
      <c r="B784" s="72">
        <f t="shared" si="29"/>
        <v>-1.0963674117947787E-2</v>
      </c>
      <c r="C784" s="371">
        <v>298.01</v>
      </c>
      <c r="D784" s="104">
        <f>63/1000</f>
        <v>6.3E-2</v>
      </c>
      <c r="E784" s="25">
        <f t="shared" si="30"/>
        <v>3.1172453105244723E-3</v>
      </c>
      <c r="F784" s="372">
        <f t="shared" si="35"/>
        <v>3.517103412083781</v>
      </c>
      <c r="G784" s="25">
        <v>1.5516221362843682E-2</v>
      </c>
      <c r="H784" s="109">
        <f t="shared" si="31"/>
        <v>46.275117229917342</v>
      </c>
      <c r="I784" s="70">
        <v>0</v>
      </c>
      <c r="J784" s="70">
        <f t="shared" si="32"/>
        <v>0</v>
      </c>
      <c r="K784" s="104">
        <f t="shared" si="33"/>
        <v>46.275117229917342</v>
      </c>
      <c r="L784" s="70">
        <f t="shared" si="36"/>
        <v>384977.44979242177</v>
      </c>
      <c r="M784" s="439">
        <f t="shared" si="34"/>
        <v>-4220.7673022827184</v>
      </c>
    </row>
    <row r="785" spans="1:13" x14ac:dyDescent="0.25">
      <c r="A785" s="438" t="s">
        <v>121</v>
      </c>
      <c r="B785" s="72">
        <f t="shared" si="29"/>
        <v>-1.1748963293079956E-2</v>
      </c>
      <c r="C785" s="371">
        <v>119.71</v>
      </c>
      <c r="D785" s="104">
        <f>63/1000</f>
        <v>6.3E-2</v>
      </c>
      <c r="E785" s="25">
        <f t="shared" si="30"/>
        <v>3.1172453105244723E-3</v>
      </c>
      <c r="F785" s="372">
        <f t="shared" si="35"/>
        <v>3.7690210819831846</v>
      </c>
      <c r="G785" s="464">
        <v>1.5324410189848691E-2</v>
      </c>
      <c r="H785" s="109">
        <f t="shared" si="31"/>
        <v>21.082969473191554</v>
      </c>
      <c r="I785" s="70">
        <v>0</v>
      </c>
      <c r="J785" s="70">
        <f t="shared" si="32"/>
        <v>0</v>
      </c>
      <c r="K785" s="104">
        <f t="shared" si="33"/>
        <v>21.082969473191554</v>
      </c>
      <c r="L785" s="70">
        <f t="shared" si="36"/>
        <v>152732.93097163865</v>
      </c>
      <c r="M785" s="439">
        <f t="shared" si="34"/>
        <v>-1794.453599630297</v>
      </c>
    </row>
    <row r="786" spans="1:13" x14ac:dyDescent="0.25">
      <c r="A786" s="438" t="s">
        <v>122</v>
      </c>
      <c r="B786" s="72">
        <f t="shared" si="29"/>
        <v>-1.251189943961737E-2</v>
      </c>
      <c r="C786" s="371">
        <v>283.68</v>
      </c>
      <c r="D786" s="104">
        <f>75/1000</f>
        <v>7.4999999999999997E-2</v>
      </c>
      <c r="E786" s="25">
        <f t="shared" si="30"/>
        <v>4.4178646691106467E-3</v>
      </c>
      <c r="F786" s="372">
        <f t="shared" si="35"/>
        <v>2.8321146926703213</v>
      </c>
      <c r="G786" s="25">
        <v>1.5611338877364059E-2</v>
      </c>
      <c r="H786" s="109">
        <f t="shared" si="31"/>
        <v>24.13961154211486</v>
      </c>
      <c r="I786" s="70">
        <v>0</v>
      </c>
      <c r="J786" s="70">
        <f t="shared" si="32"/>
        <v>0</v>
      </c>
      <c r="K786" s="104">
        <f t="shared" si="33"/>
        <v>24.13961154211486</v>
      </c>
      <c r="L786" s="70">
        <f t="shared" si="36"/>
        <v>154199.79155343282</v>
      </c>
      <c r="M786" s="439">
        <f t="shared" si="34"/>
        <v>-1929.3322855265114</v>
      </c>
    </row>
    <row r="787" spans="1:13" x14ac:dyDescent="0.25">
      <c r="A787" s="438" t="s">
        <v>112</v>
      </c>
      <c r="B787" s="72">
        <f t="shared" si="29"/>
        <v>5.4596907001590159E-2</v>
      </c>
      <c r="C787" s="371">
        <v>401.36</v>
      </c>
      <c r="D787" s="104">
        <f>110/1000</f>
        <v>0.11</v>
      </c>
      <c r="E787" s="25">
        <f t="shared" si="30"/>
        <v>9.5033177771091243E-3</v>
      </c>
      <c r="F787" s="372">
        <f t="shared" si="35"/>
        <v>5.7450364474919562</v>
      </c>
      <c r="G787" s="25">
        <v>1.2793448595887222E-2</v>
      </c>
      <c r="H787" s="109">
        <f t="shared" si="31"/>
        <v>78.526384977672663</v>
      </c>
      <c r="I787" s="70">
        <v>0</v>
      </c>
      <c r="J787" s="70">
        <f t="shared" si="32"/>
        <v>0</v>
      </c>
      <c r="K787" s="104">
        <f t="shared" si="33"/>
        <v>78.526384977672663</v>
      </c>
      <c r="L787" s="70">
        <f t="shared" si="36"/>
        <v>26343.866987909649</v>
      </c>
      <c r="M787" s="439">
        <f t="shared" si="34"/>
        <v>1438.2936560011642</v>
      </c>
    </row>
    <row r="788" spans="1:13" x14ac:dyDescent="0.25">
      <c r="A788" s="438" t="s">
        <v>113</v>
      </c>
      <c r="B788" s="72">
        <f t="shared" si="29"/>
        <v>-7.4907953997226107E-4</v>
      </c>
      <c r="C788" s="371">
        <v>184.94</v>
      </c>
      <c r="D788" s="104">
        <f>110/1000</f>
        <v>0.11</v>
      </c>
      <c r="E788" s="25">
        <f t="shared" si="30"/>
        <v>9.5033177771091243E-3</v>
      </c>
      <c r="F788" s="372">
        <f t="shared" si="35"/>
        <v>7.882294978881875E-2</v>
      </c>
      <c r="G788" s="25">
        <v>3.1985765296125013E-2</v>
      </c>
      <c r="H788" s="109">
        <f t="shared" si="31"/>
        <v>1.7029475735621413E-2</v>
      </c>
      <c r="I788" s="70">
        <v>0</v>
      </c>
      <c r="J788" s="70">
        <f t="shared" si="32"/>
        <v>0</v>
      </c>
      <c r="K788" s="104">
        <f t="shared" si="33"/>
        <v>1.7029475735621413E-2</v>
      </c>
      <c r="L788" s="70">
        <f t="shared" si="36"/>
        <v>30349.071436758612</v>
      </c>
      <c r="M788" s="439">
        <f t="shared" si="34"/>
        <v>-22.73386847043243</v>
      </c>
    </row>
    <row r="789" spans="1:13" ht="15.75" thickBot="1" x14ac:dyDescent="0.3">
      <c r="A789" s="440" t="s">
        <v>170</v>
      </c>
      <c r="B789" s="455">
        <f t="shared" si="29"/>
        <v>1.5469348705664038E-2</v>
      </c>
      <c r="C789" s="374">
        <v>372.26</v>
      </c>
      <c r="D789" s="375">
        <f>110/1000</f>
        <v>0.11</v>
      </c>
      <c r="E789" s="373">
        <f t="shared" si="30"/>
        <v>9.5033177771091243E-3</v>
      </c>
      <c r="F789" s="376">
        <f t="shared" si="35"/>
        <v>1.6277840085412527</v>
      </c>
      <c r="G789" s="373">
        <v>1.6084976103977772E-2</v>
      </c>
      <c r="H789" s="377">
        <f t="shared" si="31"/>
        <v>7.3513764059330642</v>
      </c>
      <c r="I789" s="378">
        <v>0</v>
      </c>
      <c r="J789" s="378">
        <f t="shared" si="32"/>
        <v>0</v>
      </c>
      <c r="K789" s="375">
        <f t="shared" si="33"/>
        <v>7.3513764059330642</v>
      </c>
      <c r="L789" s="378">
        <f t="shared" si="36"/>
        <v>30720.23980308701</v>
      </c>
      <c r="M789" s="441">
        <f t="shared" si="34"/>
        <v>475.22210183557291</v>
      </c>
    </row>
    <row r="790" spans="1:13" x14ac:dyDescent="0.25">
      <c r="A790" s="347"/>
      <c r="B790" s="158"/>
      <c r="C790" s="158"/>
      <c r="D790" s="158"/>
      <c r="E790" s="158"/>
      <c r="F790" s="158"/>
      <c r="G790" s="158"/>
      <c r="H790" s="158"/>
      <c r="I790" s="158"/>
      <c r="J790" s="158"/>
      <c r="K790" s="158"/>
      <c r="L790" s="158"/>
      <c r="M790" s="346"/>
    </row>
    <row r="791" spans="1:13" x14ac:dyDescent="0.25">
      <c r="A791" s="347"/>
      <c r="B791" s="168"/>
      <c r="C791" s="168"/>
      <c r="D791" s="168"/>
      <c r="E791" s="168"/>
      <c r="F791" s="168"/>
      <c r="G791" s="168"/>
      <c r="H791" s="168"/>
      <c r="I791" s="168"/>
      <c r="J791" s="158"/>
      <c r="K791" s="158"/>
      <c r="L791" s="158"/>
      <c r="M791" s="346"/>
    </row>
    <row r="792" spans="1:13" x14ac:dyDescent="0.25">
      <c r="A792" s="348"/>
      <c r="B792" s="395">
        <v>1</v>
      </c>
      <c r="C792" s="380">
        <v>0</v>
      </c>
      <c r="D792" s="380">
        <v>0</v>
      </c>
      <c r="E792" s="380">
        <v>0</v>
      </c>
      <c r="F792" s="380">
        <v>0</v>
      </c>
      <c r="G792" s="380">
        <v>0</v>
      </c>
      <c r="H792" s="380">
        <v>0</v>
      </c>
      <c r="I792" s="381">
        <v>0</v>
      </c>
      <c r="J792" s="158"/>
      <c r="K792" s="158"/>
      <c r="L792" s="158"/>
      <c r="M792" s="346"/>
    </row>
    <row r="793" spans="1:13" ht="15.75" x14ac:dyDescent="0.25">
      <c r="A793" s="442" t="s">
        <v>223</v>
      </c>
      <c r="B793" s="382">
        <v>-1</v>
      </c>
      <c r="C793" s="168">
        <v>1</v>
      </c>
      <c r="D793" s="159">
        <v>0</v>
      </c>
      <c r="E793" s="159">
        <v>0</v>
      </c>
      <c r="F793" s="159">
        <v>0</v>
      </c>
      <c r="G793" s="159">
        <v>0</v>
      </c>
      <c r="H793" s="159">
        <v>0</v>
      </c>
      <c r="I793" s="383">
        <v>0</v>
      </c>
      <c r="J793" s="158"/>
      <c r="K793" s="158"/>
      <c r="L793" s="158"/>
      <c r="M793" s="346"/>
    </row>
    <row r="794" spans="1:13" x14ac:dyDescent="0.25">
      <c r="A794" s="348"/>
      <c r="B794" s="382">
        <v>0</v>
      </c>
      <c r="C794" s="168">
        <v>-1</v>
      </c>
      <c r="D794" s="168">
        <v>1</v>
      </c>
      <c r="E794" s="168">
        <v>0</v>
      </c>
      <c r="F794" s="168">
        <v>0</v>
      </c>
      <c r="G794" s="168">
        <v>0</v>
      </c>
      <c r="H794" s="168">
        <v>0</v>
      </c>
      <c r="I794" s="384">
        <v>0</v>
      </c>
      <c r="J794" s="158"/>
      <c r="K794" s="158"/>
      <c r="L794" s="158"/>
      <c r="M794" s="346"/>
    </row>
    <row r="795" spans="1:13" x14ac:dyDescent="0.25">
      <c r="A795" s="348"/>
      <c r="B795" s="382">
        <v>0</v>
      </c>
      <c r="C795" s="168">
        <v>0</v>
      </c>
      <c r="D795" s="168">
        <v>-1</v>
      </c>
      <c r="E795" s="168">
        <v>1</v>
      </c>
      <c r="F795" s="168">
        <v>0</v>
      </c>
      <c r="G795" s="168">
        <v>0</v>
      </c>
      <c r="H795" s="168">
        <v>0</v>
      </c>
      <c r="I795" s="384">
        <v>0</v>
      </c>
      <c r="J795" s="158"/>
      <c r="K795" s="158"/>
      <c r="L795" s="158"/>
      <c r="M795" s="346"/>
    </row>
    <row r="796" spans="1:13" x14ac:dyDescent="0.25">
      <c r="A796" s="348"/>
      <c r="B796" s="382">
        <v>0</v>
      </c>
      <c r="C796" s="168">
        <v>0</v>
      </c>
      <c r="D796" s="168">
        <v>0</v>
      </c>
      <c r="E796" s="168">
        <v>-1</v>
      </c>
      <c r="F796" s="168">
        <v>1</v>
      </c>
      <c r="G796" s="168">
        <v>0</v>
      </c>
      <c r="H796" s="168">
        <v>0</v>
      </c>
      <c r="I796" s="384">
        <v>0</v>
      </c>
      <c r="J796" s="158"/>
      <c r="K796" s="158"/>
      <c r="L796" s="158"/>
      <c r="M796" s="346"/>
    </row>
    <row r="797" spans="1:13" x14ac:dyDescent="0.25">
      <c r="A797" s="348"/>
      <c r="B797" s="382">
        <v>0</v>
      </c>
      <c r="C797" s="168">
        <v>0</v>
      </c>
      <c r="D797" s="168">
        <v>0</v>
      </c>
      <c r="E797" s="168">
        <v>0</v>
      </c>
      <c r="F797" s="168">
        <v>-1</v>
      </c>
      <c r="G797" s="168">
        <v>1</v>
      </c>
      <c r="H797" s="168">
        <v>0</v>
      </c>
      <c r="I797" s="384">
        <v>0</v>
      </c>
      <c r="J797" s="158"/>
      <c r="K797" s="158"/>
      <c r="L797" s="158"/>
      <c r="M797" s="346"/>
    </row>
    <row r="798" spans="1:13" x14ac:dyDescent="0.25">
      <c r="A798" s="348"/>
      <c r="B798" s="382">
        <v>0</v>
      </c>
      <c r="C798" s="168">
        <v>0</v>
      </c>
      <c r="D798" s="168">
        <v>0</v>
      </c>
      <c r="E798" s="168">
        <v>0</v>
      </c>
      <c r="F798" s="168">
        <v>0</v>
      </c>
      <c r="G798" s="168">
        <v>-1</v>
      </c>
      <c r="H798" s="168">
        <v>1</v>
      </c>
      <c r="I798" s="384">
        <v>0</v>
      </c>
      <c r="J798" s="158"/>
      <c r="K798" s="158"/>
      <c r="L798" s="158"/>
      <c r="M798" s="346"/>
    </row>
    <row r="799" spans="1:13" x14ac:dyDescent="0.25">
      <c r="A799" s="348"/>
      <c r="B799" s="382">
        <v>0</v>
      </c>
      <c r="C799" s="168">
        <v>0</v>
      </c>
      <c r="D799" s="168">
        <v>0</v>
      </c>
      <c r="E799" s="168">
        <v>0</v>
      </c>
      <c r="F799" s="168">
        <v>0</v>
      </c>
      <c r="G799" s="168">
        <v>0</v>
      </c>
      <c r="H799" s="168">
        <v>-1</v>
      </c>
      <c r="I799" s="384">
        <v>1</v>
      </c>
      <c r="J799" s="158"/>
      <c r="K799" s="158"/>
      <c r="L799" s="158"/>
      <c r="M799" s="346"/>
    </row>
    <row r="800" spans="1:13" x14ac:dyDescent="0.25">
      <c r="A800" s="348"/>
      <c r="B800" s="382">
        <v>0</v>
      </c>
      <c r="C800" s="152">
        <v>-1</v>
      </c>
      <c r="D800" s="152">
        <v>0</v>
      </c>
      <c r="E800" s="152">
        <v>0</v>
      </c>
      <c r="F800" s="152">
        <v>1</v>
      </c>
      <c r="G800" s="152">
        <v>0</v>
      </c>
      <c r="H800" s="152">
        <v>0</v>
      </c>
      <c r="I800" s="387">
        <v>0</v>
      </c>
      <c r="J800" s="158"/>
      <c r="K800" s="158"/>
      <c r="L800" s="158"/>
      <c r="M800" s="346"/>
    </row>
    <row r="801" spans="1:13" x14ac:dyDescent="0.25">
      <c r="A801" s="348"/>
      <c r="B801" s="382">
        <v>0</v>
      </c>
      <c r="C801" s="152">
        <v>0</v>
      </c>
      <c r="D801" s="152">
        <v>0</v>
      </c>
      <c r="E801" s="152">
        <v>0</v>
      </c>
      <c r="F801" s="152">
        <v>1</v>
      </c>
      <c r="G801" s="152">
        <v>0</v>
      </c>
      <c r="H801" s="152">
        <v>0</v>
      </c>
      <c r="I801" s="387">
        <v>-1</v>
      </c>
      <c r="J801" s="158"/>
      <c r="K801" s="158"/>
      <c r="L801" s="158"/>
      <c r="M801" s="346"/>
    </row>
    <row r="802" spans="1:13" x14ac:dyDescent="0.25">
      <c r="A802" s="348"/>
      <c r="B802" s="385">
        <v>0</v>
      </c>
      <c r="C802" s="388">
        <v>0</v>
      </c>
      <c r="D802" s="388">
        <v>0</v>
      </c>
      <c r="E802" s="388">
        <v>0</v>
      </c>
      <c r="F802" s="388">
        <v>0</v>
      </c>
      <c r="G802" s="388">
        <v>0</v>
      </c>
      <c r="H802" s="388">
        <v>0</v>
      </c>
      <c r="I802" s="389">
        <v>1</v>
      </c>
      <c r="J802" s="158"/>
      <c r="K802" s="158"/>
      <c r="L802" s="158"/>
      <c r="M802" s="346"/>
    </row>
    <row r="803" spans="1:13" x14ac:dyDescent="0.25">
      <c r="A803" s="347"/>
      <c r="B803" s="158"/>
      <c r="C803" s="158"/>
      <c r="D803" s="158"/>
      <c r="E803" s="158"/>
      <c r="F803" s="158"/>
      <c r="G803" s="158"/>
      <c r="H803" s="158"/>
      <c r="I803" s="158"/>
      <c r="J803" s="158"/>
      <c r="K803" s="158"/>
      <c r="L803" s="158"/>
      <c r="M803" s="346"/>
    </row>
    <row r="804" spans="1:13" x14ac:dyDescent="0.25">
      <c r="A804" s="347"/>
      <c r="B804" s="168"/>
      <c r="C804" s="168"/>
      <c r="D804" s="168"/>
      <c r="E804" s="168"/>
      <c r="F804" s="168"/>
      <c r="G804" s="168"/>
      <c r="H804" s="168"/>
      <c r="I804" s="168"/>
      <c r="J804" s="168"/>
      <c r="K804" s="168"/>
      <c r="L804" s="168"/>
      <c r="M804" s="346"/>
    </row>
    <row r="805" spans="1:13" x14ac:dyDescent="0.25">
      <c r="A805" s="347"/>
      <c r="B805" s="395">
        <f t="array" ref="B805:L812">+TRANSPOSE(B792:I802)</f>
        <v>1</v>
      </c>
      <c r="C805" s="380">
        <v>-1</v>
      </c>
      <c r="D805" s="380">
        <v>0</v>
      </c>
      <c r="E805" s="380">
        <v>0</v>
      </c>
      <c r="F805" s="380">
        <v>0</v>
      </c>
      <c r="G805" s="380">
        <v>0</v>
      </c>
      <c r="H805" s="380">
        <v>0</v>
      </c>
      <c r="I805" s="380">
        <v>0</v>
      </c>
      <c r="J805" s="380">
        <v>0</v>
      </c>
      <c r="K805" s="380">
        <v>0</v>
      </c>
      <c r="L805" s="381">
        <v>0</v>
      </c>
      <c r="M805" s="346"/>
    </row>
    <row r="806" spans="1:13" ht="15.75" x14ac:dyDescent="0.25">
      <c r="A806" s="442" t="s">
        <v>224</v>
      </c>
      <c r="B806" s="396">
        <v>0</v>
      </c>
      <c r="C806" s="159">
        <v>1</v>
      </c>
      <c r="D806" s="159">
        <v>-1</v>
      </c>
      <c r="E806" s="159">
        <v>0</v>
      </c>
      <c r="F806" s="159">
        <v>0</v>
      </c>
      <c r="G806" s="159">
        <v>0</v>
      </c>
      <c r="H806" s="159">
        <v>0</v>
      </c>
      <c r="I806" s="159">
        <v>0</v>
      </c>
      <c r="J806" s="143">
        <v>-1</v>
      </c>
      <c r="K806" s="143">
        <v>0</v>
      </c>
      <c r="L806" s="392">
        <v>0</v>
      </c>
      <c r="M806" s="346"/>
    </row>
    <row r="807" spans="1:13" x14ac:dyDescent="0.25">
      <c r="A807" s="347"/>
      <c r="B807" s="396">
        <v>0</v>
      </c>
      <c r="C807" s="159">
        <v>0</v>
      </c>
      <c r="D807" s="159">
        <v>1</v>
      </c>
      <c r="E807" s="159">
        <v>-1</v>
      </c>
      <c r="F807" s="159">
        <v>0</v>
      </c>
      <c r="G807" s="159">
        <v>0</v>
      </c>
      <c r="H807" s="159">
        <v>0</v>
      </c>
      <c r="I807" s="159">
        <v>0</v>
      </c>
      <c r="J807" s="143">
        <v>0</v>
      </c>
      <c r="K807" s="143">
        <v>0</v>
      </c>
      <c r="L807" s="392">
        <v>0</v>
      </c>
      <c r="M807" s="346"/>
    </row>
    <row r="808" spans="1:13" x14ac:dyDescent="0.25">
      <c r="A808" s="347"/>
      <c r="B808" s="396">
        <v>0</v>
      </c>
      <c r="C808" s="159">
        <v>0</v>
      </c>
      <c r="D808" s="159">
        <v>0</v>
      </c>
      <c r="E808" s="159">
        <v>1</v>
      </c>
      <c r="F808" s="159">
        <v>-1</v>
      </c>
      <c r="G808" s="159">
        <v>0</v>
      </c>
      <c r="H808" s="159">
        <v>0</v>
      </c>
      <c r="I808" s="159">
        <v>0</v>
      </c>
      <c r="J808" s="143">
        <v>0</v>
      </c>
      <c r="K808" s="143">
        <v>0</v>
      </c>
      <c r="L808" s="392">
        <v>0</v>
      </c>
      <c r="M808" s="346"/>
    </row>
    <row r="809" spans="1:13" x14ac:dyDescent="0.25">
      <c r="A809" s="347"/>
      <c r="B809" s="396">
        <v>0</v>
      </c>
      <c r="C809" s="159">
        <v>0</v>
      </c>
      <c r="D809" s="159">
        <v>0</v>
      </c>
      <c r="E809" s="159">
        <v>0</v>
      </c>
      <c r="F809" s="159">
        <v>1</v>
      </c>
      <c r="G809" s="159">
        <v>-1</v>
      </c>
      <c r="H809" s="159">
        <v>0</v>
      </c>
      <c r="I809" s="159">
        <v>0</v>
      </c>
      <c r="J809" s="143">
        <v>1</v>
      </c>
      <c r="K809" s="143">
        <v>1</v>
      </c>
      <c r="L809" s="392">
        <v>0</v>
      </c>
      <c r="M809" s="346"/>
    </row>
    <row r="810" spans="1:13" x14ac:dyDescent="0.25">
      <c r="A810" s="347"/>
      <c r="B810" s="396">
        <v>0</v>
      </c>
      <c r="C810" s="159">
        <v>0</v>
      </c>
      <c r="D810" s="159">
        <v>0</v>
      </c>
      <c r="E810" s="159">
        <v>0</v>
      </c>
      <c r="F810" s="159">
        <v>0</v>
      </c>
      <c r="G810" s="159">
        <v>1</v>
      </c>
      <c r="H810" s="159">
        <v>-1</v>
      </c>
      <c r="I810" s="159">
        <v>0</v>
      </c>
      <c r="J810" s="143">
        <v>0</v>
      </c>
      <c r="K810" s="143">
        <v>0</v>
      </c>
      <c r="L810" s="392">
        <v>0</v>
      </c>
      <c r="M810" s="346"/>
    </row>
    <row r="811" spans="1:13" x14ac:dyDescent="0.25">
      <c r="A811" s="347"/>
      <c r="B811" s="396">
        <v>0</v>
      </c>
      <c r="C811" s="159">
        <v>0</v>
      </c>
      <c r="D811" s="159">
        <v>0</v>
      </c>
      <c r="E811" s="159">
        <v>0</v>
      </c>
      <c r="F811" s="159">
        <v>0</v>
      </c>
      <c r="G811" s="159">
        <v>0</v>
      </c>
      <c r="H811" s="159">
        <v>1</v>
      </c>
      <c r="I811" s="159">
        <v>-1</v>
      </c>
      <c r="J811" s="143">
        <v>0</v>
      </c>
      <c r="K811" s="143">
        <v>0</v>
      </c>
      <c r="L811" s="392">
        <v>0</v>
      </c>
      <c r="M811" s="346"/>
    </row>
    <row r="812" spans="1:13" x14ac:dyDescent="0.25">
      <c r="A812" s="347"/>
      <c r="B812" s="397">
        <v>0</v>
      </c>
      <c r="C812" s="398">
        <v>0</v>
      </c>
      <c r="D812" s="398">
        <v>0</v>
      </c>
      <c r="E812" s="398">
        <v>0</v>
      </c>
      <c r="F812" s="398">
        <v>0</v>
      </c>
      <c r="G812" s="398">
        <v>0</v>
      </c>
      <c r="H812" s="398">
        <v>0</v>
      </c>
      <c r="I812" s="398">
        <v>1</v>
      </c>
      <c r="J812" s="393">
        <v>0</v>
      </c>
      <c r="K812" s="393">
        <v>-1</v>
      </c>
      <c r="L812" s="394">
        <v>1</v>
      </c>
      <c r="M812" s="346"/>
    </row>
    <row r="813" spans="1:13" x14ac:dyDescent="0.25">
      <c r="A813" s="347"/>
      <c r="B813" s="168"/>
      <c r="C813" s="168"/>
      <c r="D813" s="168"/>
      <c r="E813" s="168"/>
      <c r="F813" s="168"/>
      <c r="G813" s="168"/>
      <c r="H813" s="168"/>
      <c r="I813" s="168"/>
      <c r="J813" s="143"/>
      <c r="K813" s="143"/>
      <c r="L813" s="143"/>
      <c r="M813" s="346"/>
    </row>
    <row r="814" spans="1:13" x14ac:dyDescent="0.25">
      <c r="A814" s="347"/>
      <c r="B814" s="158"/>
      <c r="C814" s="158"/>
      <c r="D814" s="158"/>
      <c r="E814" s="158"/>
      <c r="F814" s="158"/>
      <c r="G814" s="158"/>
      <c r="H814" s="158"/>
      <c r="I814" s="158"/>
      <c r="J814" s="158"/>
      <c r="K814" s="158"/>
      <c r="L814" s="158"/>
      <c r="M814" s="346"/>
    </row>
    <row r="815" spans="1:13" x14ac:dyDescent="0.25">
      <c r="A815" s="347"/>
      <c r="B815" s="158"/>
      <c r="C815" s="158"/>
      <c r="D815" s="158"/>
      <c r="E815" s="158"/>
      <c r="F815" s="158"/>
      <c r="G815" s="158"/>
      <c r="H815" s="158"/>
      <c r="I815" s="158"/>
      <c r="J815" s="158"/>
      <c r="K815" s="158"/>
      <c r="L815" s="158"/>
      <c r="M815" s="346"/>
    </row>
    <row r="816" spans="1:13" x14ac:dyDescent="0.25">
      <c r="A816" s="347"/>
      <c r="B816" s="399">
        <v>-1</v>
      </c>
      <c r="C816" s="158"/>
      <c r="D816" s="158"/>
      <c r="E816" s="402">
        <f>2.97290389066863/1000</f>
        <v>2.9729038906686298E-3</v>
      </c>
      <c r="F816" s="158"/>
      <c r="G816" s="158"/>
      <c r="H816" s="399">
        <f>+B779</f>
        <v>4.8521916200041006E-3</v>
      </c>
      <c r="I816" s="158"/>
      <c r="J816" s="158"/>
      <c r="K816" s="158"/>
      <c r="L816" s="158"/>
      <c r="M816" s="346"/>
    </row>
    <row r="817" spans="1:13" ht="15.75" x14ac:dyDescent="0.25">
      <c r="A817" s="442" t="s">
        <v>225</v>
      </c>
      <c r="B817" s="400">
        <v>0</v>
      </c>
      <c r="C817" s="158"/>
      <c r="D817" s="443" t="s">
        <v>226</v>
      </c>
      <c r="E817" s="403">
        <f>3.7274570597985/1000</f>
        <v>3.7274570597985003E-3</v>
      </c>
      <c r="F817" s="158"/>
      <c r="G817" s="443" t="s">
        <v>228</v>
      </c>
      <c r="H817" s="400">
        <f t="shared" ref="H817:H824" si="37">+B780</f>
        <v>1.8792877293353507E-3</v>
      </c>
      <c r="I817" s="158"/>
      <c r="J817" s="443" t="s">
        <v>229</v>
      </c>
      <c r="K817" s="70">
        <v>339.29610096713287</v>
      </c>
      <c r="L817" s="158"/>
      <c r="M817" s="346"/>
    </row>
    <row r="818" spans="1:13" x14ac:dyDescent="0.25">
      <c r="A818" s="347"/>
      <c r="B818" s="400">
        <v>0</v>
      </c>
      <c r="C818" s="158"/>
      <c r="D818" s="158"/>
      <c r="E818" s="403">
        <f>1.90180457183241/1000</f>
        <v>1.90180457183241E-3</v>
      </c>
      <c r="F818" s="158"/>
      <c r="G818" s="158"/>
      <c r="H818" s="400">
        <f t="shared" si="37"/>
        <v>-5.6445076332052362E-2</v>
      </c>
      <c r="I818" s="158"/>
      <c r="J818" s="158"/>
      <c r="K818" s="158"/>
      <c r="L818" s="158"/>
      <c r="M818" s="346"/>
    </row>
    <row r="819" spans="1:13" x14ac:dyDescent="0.25">
      <c r="A819" s="347"/>
      <c r="B819" s="400">
        <v>0</v>
      </c>
      <c r="C819" s="158"/>
      <c r="D819" s="158"/>
      <c r="E819" s="403">
        <f>1.94899806811293/1000</f>
        <v>1.94899806811293E-3</v>
      </c>
      <c r="F819" s="158"/>
      <c r="G819" s="158"/>
      <c r="H819" s="400">
        <f t="shared" si="37"/>
        <v>-5.8346880903885852E-2</v>
      </c>
      <c r="I819" s="158"/>
      <c r="J819" s="158"/>
      <c r="K819" s="158"/>
      <c r="L819" s="158"/>
      <c r="M819" s="346"/>
    </row>
    <row r="820" spans="1:13" x14ac:dyDescent="0.25">
      <c r="A820" s="347"/>
      <c r="B820" s="400">
        <v>0</v>
      </c>
      <c r="C820" s="158"/>
      <c r="D820" s="158"/>
      <c r="E820" s="403">
        <f>4.51562260756677/1000</f>
        <v>4.5156226075667698E-3</v>
      </c>
      <c r="F820" s="158"/>
      <c r="G820" s="158"/>
      <c r="H820" s="400">
        <f t="shared" si="37"/>
        <v>-6.0295878971998694E-2</v>
      </c>
      <c r="I820" s="158"/>
      <c r="J820" s="158"/>
      <c r="K820" s="158"/>
      <c r="L820" s="158"/>
      <c r="M820" s="346"/>
    </row>
    <row r="821" spans="1:13" x14ac:dyDescent="0.25">
      <c r="A821" s="347"/>
      <c r="B821" s="400">
        <v>0</v>
      </c>
      <c r="C821" s="158"/>
      <c r="D821" s="158"/>
      <c r="E821" s="403">
        <f>0.785289175132599/1000</f>
        <v>7.8528917513259896E-4</v>
      </c>
      <c r="F821" s="158"/>
      <c r="G821" s="158"/>
      <c r="H821" s="400">
        <f t="shared" si="37"/>
        <v>-1.0963674117947787E-2</v>
      </c>
      <c r="I821" s="158"/>
      <c r="J821" s="158"/>
      <c r="K821" s="158"/>
      <c r="L821" s="158"/>
      <c r="M821" s="346"/>
    </row>
    <row r="822" spans="1:13" x14ac:dyDescent="0.25">
      <c r="A822" s="347"/>
      <c r="B822" s="400">
        <v>0</v>
      </c>
      <c r="C822" s="158"/>
      <c r="D822" s="158"/>
      <c r="E822" s="403">
        <f>0.762936146537081/1000</f>
        <v>7.6293614653708095E-4</v>
      </c>
      <c r="F822" s="158"/>
      <c r="G822" s="158"/>
      <c r="H822" s="400">
        <f t="shared" si="37"/>
        <v>-1.1748963293079956E-2</v>
      </c>
      <c r="I822" s="158"/>
      <c r="J822" s="158"/>
      <c r="K822" s="158"/>
      <c r="L822" s="158"/>
      <c r="M822" s="346"/>
    </row>
    <row r="823" spans="1:13" x14ac:dyDescent="0.25">
      <c r="A823" s="347"/>
      <c r="B823" s="400">
        <v>0</v>
      </c>
      <c r="C823" s="158"/>
      <c r="D823" s="158"/>
      <c r="E823" s="93">
        <f>3.70652880601923/1000</f>
        <v>3.7065288060192303E-3</v>
      </c>
      <c r="F823" s="158"/>
      <c r="G823" s="158"/>
      <c r="H823" s="400">
        <f t="shared" si="37"/>
        <v>-1.251189943961737E-2</v>
      </c>
      <c r="I823" s="158"/>
      <c r="J823" s="158"/>
      <c r="K823" s="158"/>
      <c r="L823" s="158"/>
      <c r="M823" s="346"/>
    </row>
    <row r="824" spans="1:13" x14ac:dyDescent="0.25">
      <c r="A824" s="347"/>
      <c r="B824" s="400">
        <v>0</v>
      </c>
      <c r="C824" s="158"/>
      <c r="D824" s="158"/>
      <c r="E824" s="158"/>
      <c r="F824" s="158"/>
      <c r="G824" s="158"/>
      <c r="H824" s="400">
        <f t="shared" si="37"/>
        <v>5.4596907001590159E-2</v>
      </c>
      <c r="I824" s="158"/>
      <c r="J824" s="158"/>
      <c r="K824" s="158"/>
      <c r="L824" s="158"/>
      <c r="M824" s="346"/>
    </row>
    <row r="825" spans="1:13" x14ac:dyDescent="0.25">
      <c r="A825" s="347"/>
      <c r="B825" s="400">
        <v>0</v>
      </c>
      <c r="C825" s="158"/>
      <c r="D825" s="158"/>
      <c r="E825" s="158"/>
      <c r="F825" s="158"/>
      <c r="G825" s="158"/>
      <c r="H825" s="400">
        <f>+B788</f>
        <v>-7.4907953997226107E-4</v>
      </c>
      <c r="I825" s="158"/>
      <c r="J825" s="158"/>
      <c r="K825" s="158"/>
      <c r="L825" s="158"/>
      <c r="M825" s="346"/>
    </row>
    <row r="826" spans="1:13" x14ac:dyDescent="0.25">
      <c r="A826" s="347"/>
      <c r="B826" s="401">
        <v>-1</v>
      </c>
      <c r="C826" s="158"/>
      <c r="D826" s="158"/>
      <c r="E826" s="158"/>
      <c r="F826" s="158"/>
      <c r="G826" s="158"/>
      <c r="H826" s="401">
        <f>+B789</f>
        <v>1.5469348705664038E-2</v>
      </c>
      <c r="I826" s="158"/>
      <c r="J826" s="158"/>
      <c r="K826" s="158"/>
      <c r="L826" s="158"/>
      <c r="M826" s="346"/>
    </row>
    <row r="827" spans="1:13" x14ac:dyDescent="0.25">
      <c r="A827" s="347"/>
      <c r="B827" s="158"/>
      <c r="C827" s="158"/>
      <c r="D827" s="158"/>
      <c r="E827" s="158"/>
      <c r="F827" s="158"/>
      <c r="G827" s="158"/>
      <c r="H827" s="158"/>
      <c r="I827" s="158"/>
      <c r="J827" s="158"/>
      <c r="K827" s="158"/>
      <c r="L827" s="158"/>
      <c r="M827" s="346"/>
    </row>
    <row r="828" spans="1:13" x14ac:dyDescent="0.25">
      <c r="A828" s="347"/>
      <c r="B828" s="158"/>
      <c r="C828" s="158"/>
      <c r="D828" s="158"/>
      <c r="E828" s="158"/>
      <c r="F828" s="158"/>
      <c r="G828" s="158"/>
      <c r="H828" s="158"/>
      <c r="I828" s="158"/>
      <c r="J828" s="158"/>
      <c r="K828" s="158"/>
      <c r="L828" s="158"/>
      <c r="M828" s="346"/>
    </row>
    <row r="829" spans="1:13" x14ac:dyDescent="0.25">
      <c r="A829" s="350"/>
      <c r="B829" s="409">
        <v>2</v>
      </c>
      <c r="C829" s="390">
        <v>0</v>
      </c>
      <c r="D829" s="390">
        <v>0</v>
      </c>
      <c r="E829" s="390">
        <v>0</v>
      </c>
      <c r="F829" s="390">
        <v>0</v>
      </c>
      <c r="G829" s="390">
        <v>0</v>
      </c>
      <c r="H829" s="390">
        <v>0</v>
      </c>
      <c r="I829" s="390">
        <v>0</v>
      </c>
      <c r="J829" s="390">
        <v>0</v>
      </c>
      <c r="K829" s="390">
        <v>0</v>
      </c>
      <c r="L829" s="391">
        <v>0</v>
      </c>
      <c r="M829" s="345"/>
    </row>
    <row r="830" spans="1:13" ht="15.75" x14ac:dyDescent="0.25">
      <c r="A830" s="442" t="s">
        <v>230</v>
      </c>
      <c r="B830" s="396">
        <v>0</v>
      </c>
      <c r="C830" s="159">
        <v>2</v>
      </c>
      <c r="D830" s="159">
        <v>0</v>
      </c>
      <c r="E830" s="159">
        <v>0</v>
      </c>
      <c r="F830" s="159">
        <v>0</v>
      </c>
      <c r="G830" s="159">
        <v>0</v>
      </c>
      <c r="H830" s="159">
        <v>0</v>
      </c>
      <c r="I830" s="159">
        <v>0</v>
      </c>
      <c r="J830" s="159">
        <v>0</v>
      </c>
      <c r="K830" s="159">
        <v>0</v>
      </c>
      <c r="L830" s="383">
        <v>0</v>
      </c>
      <c r="M830" s="346"/>
    </row>
    <row r="831" spans="1:13" x14ac:dyDescent="0.25">
      <c r="A831" s="347"/>
      <c r="B831" s="396">
        <v>0</v>
      </c>
      <c r="C831" s="159">
        <v>0</v>
      </c>
      <c r="D831" s="159">
        <v>2</v>
      </c>
      <c r="E831" s="159">
        <v>0</v>
      </c>
      <c r="F831" s="159">
        <v>0</v>
      </c>
      <c r="G831" s="159">
        <v>0</v>
      </c>
      <c r="H831" s="159">
        <v>0</v>
      </c>
      <c r="I831" s="159">
        <v>0</v>
      </c>
      <c r="J831" s="159">
        <v>0</v>
      </c>
      <c r="K831" s="159">
        <v>0</v>
      </c>
      <c r="L831" s="383">
        <v>0</v>
      </c>
      <c r="M831" s="346"/>
    </row>
    <row r="832" spans="1:13" x14ac:dyDescent="0.25">
      <c r="A832" s="347"/>
      <c r="B832" s="396">
        <v>0</v>
      </c>
      <c r="C832" s="159">
        <v>0</v>
      </c>
      <c r="D832" s="159">
        <v>0</v>
      </c>
      <c r="E832" s="159">
        <v>2</v>
      </c>
      <c r="F832" s="159">
        <v>0</v>
      </c>
      <c r="G832" s="159">
        <v>0</v>
      </c>
      <c r="H832" s="159">
        <v>0</v>
      </c>
      <c r="I832" s="159">
        <v>0</v>
      </c>
      <c r="J832" s="159">
        <v>0</v>
      </c>
      <c r="K832" s="159">
        <v>0</v>
      </c>
      <c r="L832" s="383">
        <v>0</v>
      </c>
      <c r="M832" s="346"/>
    </row>
    <row r="833" spans="1:13" x14ac:dyDescent="0.25">
      <c r="A833" s="347"/>
      <c r="B833" s="396">
        <v>0</v>
      </c>
      <c r="C833" s="159">
        <v>0</v>
      </c>
      <c r="D833" s="159">
        <v>0</v>
      </c>
      <c r="E833" s="159">
        <v>0</v>
      </c>
      <c r="F833" s="159">
        <v>2</v>
      </c>
      <c r="G833" s="159">
        <v>0</v>
      </c>
      <c r="H833" s="159">
        <v>0</v>
      </c>
      <c r="I833" s="159">
        <v>0</v>
      </c>
      <c r="J833" s="159">
        <v>0</v>
      </c>
      <c r="K833" s="159">
        <v>0</v>
      </c>
      <c r="L833" s="383">
        <v>0</v>
      </c>
      <c r="M833" s="346"/>
    </row>
    <row r="834" spans="1:13" x14ac:dyDescent="0.25">
      <c r="A834" s="347"/>
      <c r="B834" s="396">
        <v>0</v>
      </c>
      <c r="C834" s="159">
        <v>0</v>
      </c>
      <c r="D834" s="159">
        <v>0</v>
      </c>
      <c r="E834" s="159">
        <v>0</v>
      </c>
      <c r="F834" s="159">
        <v>0</v>
      </c>
      <c r="G834" s="159">
        <v>2</v>
      </c>
      <c r="H834" s="159">
        <v>0</v>
      </c>
      <c r="I834" s="159">
        <v>0</v>
      </c>
      <c r="J834" s="159">
        <v>0</v>
      </c>
      <c r="K834" s="159">
        <v>0</v>
      </c>
      <c r="L834" s="383">
        <v>0</v>
      </c>
      <c r="M834" s="346"/>
    </row>
    <row r="835" spans="1:13" x14ac:dyDescent="0.25">
      <c r="A835" s="347"/>
      <c r="B835" s="396">
        <v>0</v>
      </c>
      <c r="C835" s="159">
        <v>0</v>
      </c>
      <c r="D835" s="159">
        <v>0</v>
      </c>
      <c r="E835" s="159">
        <v>0</v>
      </c>
      <c r="F835" s="159">
        <v>0</v>
      </c>
      <c r="G835" s="159">
        <v>0</v>
      </c>
      <c r="H835" s="159">
        <v>2</v>
      </c>
      <c r="I835" s="159">
        <v>0</v>
      </c>
      <c r="J835" s="159">
        <v>0</v>
      </c>
      <c r="K835" s="159">
        <v>0</v>
      </c>
      <c r="L835" s="383">
        <v>0</v>
      </c>
      <c r="M835" s="346"/>
    </row>
    <row r="836" spans="1:13" x14ac:dyDescent="0.25">
      <c r="A836" s="347"/>
      <c r="B836" s="396">
        <v>0</v>
      </c>
      <c r="C836" s="159">
        <v>0</v>
      </c>
      <c r="D836" s="159">
        <v>0</v>
      </c>
      <c r="E836" s="159">
        <v>0</v>
      </c>
      <c r="F836" s="159">
        <v>0</v>
      </c>
      <c r="G836" s="159">
        <v>0</v>
      </c>
      <c r="H836" s="159">
        <v>0</v>
      </c>
      <c r="I836" s="159">
        <v>2</v>
      </c>
      <c r="J836" s="159">
        <v>0</v>
      </c>
      <c r="K836" s="159">
        <v>0</v>
      </c>
      <c r="L836" s="383">
        <v>0</v>
      </c>
      <c r="M836" s="346"/>
    </row>
    <row r="837" spans="1:13" x14ac:dyDescent="0.25">
      <c r="A837" s="347"/>
      <c r="B837" s="396">
        <v>0</v>
      </c>
      <c r="C837" s="159">
        <v>0</v>
      </c>
      <c r="D837" s="159">
        <v>0</v>
      </c>
      <c r="E837" s="159">
        <v>0</v>
      </c>
      <c r="F837" s="159">
        <v>0</v>
      </c>
      <c r="G837" s="159">
        <v>0</v>
      </c>
      <c r="H837" s="159">
        <v>0</v>
      </c>
      <c r="I837" s="159">
        <v>0</v>
      </c>
      <c r="J837" s="159">
        <v>2</v>
      </c>
      <c r="K837" s="159">
        <v>0</v>
      </c>
      <c r="L837" s="383">
        <v>0</v>
      </c>
      <c r="M837" s="346"/>
    </row>
    <row r="838" spans="1:13" x14ac:dyDescent="0.25">
      <c r="A838" s="347"/>
      <c r="B838" s="396">
        <v>0</v>
      </c>
      <c r="C838" s="159">
        <v>0</v>
      </c>
      <c r="D838" s="159">
        <v>0</v>
      </c>
      <c r="E838" s="159">
        <v>0</v>
      </c>
      <c r="F838" s="159">
        <v>0</v>
      </c>
      <c r="G838" s="159">
        <v>0</v>
      </c>
      <c r="H838" s="159">
        <v>0</v>
      </c>
      <c r="I838" s="159">
        <v>0</v>
      </c>
      <c r="J838" s="159">
        <v>0</v>
      </c>
      <c r="K838" s="159">
        <v>2</v>
      </c>
      <c r="L838" s="383">
        <v>0</v>
      </c>
      <c r="M838" s="346"/>
    </row>
    <row r="839" spans="1:13" x14ac:dyDescent="0.25">
      <c r="A839" s="347"/>
      <c r="B839" s="397">
        <v>0</v>
      </c>
      <c r="C839" s="398">
        <v>0</v>
      </c>
      <c r="D839" s="398">
        <v>0</v>
      </c>
      <c r="E839" s="398">
        <v>0</v>
      </c>
      <c r="F839" s="398">
        <v>0</v>
      </c>
      <c r="G839" s="398">
        <v>0</v>
      </c>
      <c r="H839" s="398">
        <v>0</v>
      </c>
      <c r="I839" s="398">
        <v>0</v>
      </c>
      <c r="J839" s="398">
        <v>0</v>
      </c>
      <c r="K839" s="398">
        <v>0</v>
      </c>
      <c r="L839" s="410">
        <v>2</v>
      </c>
      <c r="M839" s="346"/>
    </row>
    <row r="840" spans="1:13" x14ac:dyDescent="0.25">
      <c r="A840" s="347"/>
      <c r="B840" s="158"/>
      <c r="C840" s="158"/>
      <c r="D840" s="158"/>
      <c r="E840" s="158"/>
      <c r="F840" s="158"/>
      <c r="G840" s="158"/>
      <c r="H840" s="158"/>
      <c r="I840" s="158"/>
      <c r="J840" s="158"/>
      <c r="K840" s="158"/>
      <c r="L840" s="158"/>
      <c r="M840" s="346"/>
    </row>
    <row r="841" spans="1:13" x14ac:dyDescent="0.25">
      <c r="A841" s="347"/>
      <c r="B841" s="158"/>
      <c r="C841" s="158"/>
      <c r="D841" s="158"/>
      <c r="E841" s="158"/>
      <c r="F841" s="158"/>
      <c r="G841" s="158"/>
      <c r="H841" s="158"/>
      <c r="I841" s="158"/>
      <c r="J841" s="158"/>
      <c r="K841" s="158"/>
      <c r="L841" s="158"/>
      <c r="M841" s="346"/>
    </row>
    <row r="842" spans="1:13" x14ac:dyDescent="0.25">
      <c r="A842" s="350"/>
      <c r="B842" s="409">
        <v>1</v>
      </c>
      <c r="C842" s="390">
        <v>0</v>
      </c>
      <c r="D842" s="390">
        <v>0</v>
      </c>
      <c r="E842" s="390">
        <v>0</v>
      </c>
      <c r="F842" s="390">
        <v>0</v>
      </c>
      <c r="G842" s="390">
        <v>0</v>
      </c>
      <c r="H842" s="390">
        <v>0</v>
      </c>
      <c r="I842" s="390">
        <v>0</v>
      </c>
      <c r="J842" s="390">
        <v>0</v>
      </c>
      <c r="K842" s="390">
        <v>0</v>
      </c>
      <c r="L842" s="391">
        <v>0</v>
      </c>
      <c r="M842" s="346"/>
    </row>
    <row r="843" spans="1:13" ht="15.75" x14ac:dyDescent="0.25">
      <c r="A843" s="442" t="s">
        <v>231</v>
      </c>
      <c r="B843" s="396">
        <v>0</v>
      </c>
      <c r="C843" s="159">
        <v>1</v>
      </c>
      <c r="D843" s="159">
        <v>0</v>
      </c>
      <c r="E843" s="159">
        <v>0</v>
      </c>
      <c r="F843" s="159">
        <v>0</v>
      </c>
      <c r="G843" s="159">
        <v>0</v>
      </c>
      <c r="H843" s="159">
        <v>0</v>
      </c>
      <c r="I843" s="159">
        <v>0</v>
      </c>
      <c r="J843" s="159">
        <v>0</v>
      </c>
      <c r="K843" s="159">
        <v>0</v>
      </c>
      <c r="L843" s="383">
        <v>0</v>
      </c>
      <c r="M843" s="346"/>
    </row>
    <row r="844" spans="1:13" x14ac:dyDescent="0.25">
      <c r="A844" s="347"/>
      <c r="B844" s="396">
        <v>0</v>
      </c>
      <c r="C844" s="159">
        <v>0</v>
      </c>
      <c r="D844" s="159">
        <v>1</v>
      </c>
      <c r="E844" s="159">
        <v>0</v>
      </c>
      <c r="F844" s="159">
        <v>0</v>
      </c>
      <c r="G844" s="159">
        <v>0</v>
      </c>
      <c r="H844" s="159">
        <v>0</v>
      </c>
      <c r="I844" s="159">
        <v>0</v>
      </c>
      <c r="J844" s="159">
        <v>0</v>
      </c>
      <c r="K844" s="159">
        <v>0</v>
      </c>
      <c r="L844" s="383">
        <v>0</v>
      </c>
      <c r="M844" s="346"/>
    </row>
    <row r="845" spans="1:13" x14ac:dyDescent="0.25">
      <c r="A845" s="347"/>
      <c r="B845" s="396">
        <v>0</v>
      </c>
      <c r="C845" s="159">
        <v>0</v>
      </c>
      <c r="D845" s="159">
        <v>0</v>
      </c>
      <c r="E845" s="159">
        <v>1</v>
      </c>
      <c r="F845" s="159">
        <v>0</v>
      </c>
      <c r="G845" s="159">
        <v>0</v>
      </c>
      <c r="H845" s="159">
        <v>0</v>
      </c>
      <c r="I845" s="159">
        <v>0</v>
      </c>
      <c r="J845" s="159">
        <v>0</v>
      </c>
      <c r="K845" s="159">
        <v>0</v>
      </c>
      <c r="L845" s="383">
        <v>0</v>
      </c>
      <c r="M845" s="346"/>
    </row>
    <row r="846" spans="1:13" x14ac:dyDescent="0.25">
      <c r="A846" s="347"/>
      <c r="B846" s="396">
        <v>0</v>
      </c>
      <c r="C846" s="159">
        <v>0</v>
      </c>
      <c r="D846" s="159">
        <v>0</v>
      </c>
      <c r="E846" s="159">
        <v>0</v>
      </c>
      <c r="F846" s="159">
        <v>1</v>
      </c>
      <c r="G846" s="159">
        <v>0</v>
      </c>
      <c r="H846" s="159">
        <v>0</v>
      </c>
      <c r="I846" s="159">
        <v>0</v>
      </c>
      <c r="J846" s="159">
        <v>0</v>
      </c>
      <c r="K846" s="159">
        <v>0</v>
      </c>
      <c r="L846" s="383">
        <v>0</v>
      </c>
      <c r="M846" s="346"/>
    </row>
    <row r="847" spans="1:13" x14ac:dyDescent="0.25">
      <c r="A847" s="347"/>
      <c r="B847" s="396">
        <v>0</v>
      </c>
      <c r="C847" s="159">
        <v>0</v>
      </c>
      <c r="D847" s="159">
        <v>0</v>
      </c>
      <c r="E847" s="159">
        <v>0</v>
      </c>
      <c r="F847" s="159">
        <v>0</v>
      </c>
      <c r="G847" s="159">
        <v>1</v>
      </c>
      <c r="H847" s="159">
        <v>0</v>
      </c>
      <c r="I847" s="159">
        <v>0</v>
      </c>
      <c r="J847" s="159">
        <v>0</v>
      </c>
      <c r="K847" s="159">
        <v>0</v>
      </c>
      <c r="L847" s="383">
        <v>0</v>
      </c>
      <c r="M847" s="346"/>
    </row>
    <row r="848" spans="1:13" x14ac:dyDescent="0.25">
      <c r="A848" s="347"/>
      <c r="B848" s="396">
        <v>0</v>
      </c>
      <c r="C848" s="159">
        <v>0</v>
      </c>
      <c r="D848" s="159">
        <v>0</v>
      </c>
      <c r="E848" s="159">
        <v>0</v>
      </c>
      <c r="F848" s="159">
        <v>0</v>
      </c>
      <c r="G848" s="159">
        <v>0</v>
      </c>
      <c r="H848" s="159">
        <v>1</v>
      </c>
      <c r="I848" s="159">
        <v>0</v>
      </c>
      <c r="J848" s="159">
        <v>0</v>
      </c>
      <c r="K848" s="159">
        <v>0</v>
      </c>
      <c r="L848" s="383">
        <v>0</v>
      </c>
      <c r="M848" s="346"/>
    </row>
    <row r="849" spans="1:13" x14ac:dyDescent="0.25">
      <c r="A849" s="347"/>
      <c r="B849" s="396">
        <v>0</v>
      </c>
      <c r="C849" s="159">
        <v>0</v>
      </c>
      <c r="D849" s="159">
        <v>0</v>
      </c>
      <c r="E849" s="159">
        <v>0</v>
      </c>
      <c r="F849" s="159">
        <v>0</v>
      </c>
      <c r="G849" s="159">
        <v>0</v>
      </c>
      <c r="H849" s="159">
        <v>0</v>
      </c>
      <c r="I849" s="159">
        <v>1</v>
      </c>
      <c r="J849" s="159">
        <v>0</v>
      </c>
      <c r="K849" s="159">
        <v>0</v>
      </c>
      <c r="L849" s="383">
        <v>0</v>
      </c>
      <c r="M849" s="346"/>
    </row>
    <row r="850" spans="1:13" x14ac:dyDescent="0.25">
      <c r="A850" s="347"/>
      <c r="B850" s="396">
        <v>0</v>
      </c>
      <c r="C850" s="159">
        <v>0</v>
      </c>
      <c r="D850" s="159">
        <v>0</v>
      </c>
      <c r="E850" s="159">
        <v>0</v>
      </c>
      <c r="F850" s="159">
        <v>0</v>
      </c>
      <c r="G850" s="159">
        <v>0</v>
      </c>
      <c r="H850" s="159">
        <v>0</v>
      </c>
      <c r="I850" s="159">
        <v>0</v>
      </c>
      <c r="J850" s="159">
        <v>1</v>
      </c>
      <c r="K850" s="159">
        <v>0</v>
      </c>
      <c r="L850" s="383">
        <v>0</v>
      </c>
      <c r="M850" s="346"/>
    </row>
    <row r="851" spans="1:13" x14ac:dyDescent="0.25">
      <c r="A851" s="347"/>
      <c r="B851" s="396">
        <v>0</v>
      </c>
      <c r="C851" s="159">
        <v>0</v>
      </c>
      <c r="D851" s="159">
        <v>0</v>
      </c>
      <c r="E851" s="159">
        <v>0</v>
      </c>
      <c r="F851" s="159">
        <v>0</v>
      </c>
      <c r="G851" s="159">
        <v>0</v>
      </c>
      <c r="H851" s="159">
        <v>0</v>
      </c>
      <c r="I851" s="159">
        <v>0</v>
      </c>
      <c r="J851" s="159">
        <v>0</v>
      </c>
      <c r="K851" s="159">
        <v>1</v>
      </c>
      <c r="L851" s="383">
        <v>0</v>
      </c>
      <c r="M851" s="346"/>
    </row>
    <row r="852" spans="1:13" x14ac:dyDescent="0.25">
      <c r="A852" s="347"/>
      <c r="B852" s="397">
        <v>0</v>
      </c>
      <c r="C852" s="398">
        <v>0</v>
      </c>
      <c r="D852" s="398">
        <v>0</v>
      </c>
      <c r="E852" s="398">
        <v>0</v>
      </c>
      <c r="F852" s="398">
        <v>0</v>
      </c>
      <c r="G852" s="398">
        <v>0</v>
      </c>
      <c r="H852" s="398">
        <v>0</v>
      </c>
      <c r="I852" s="398">
        <v>0</v>
      </c>
      <c r="J852" s="398">
        <v>0</v>
      </c>
      <c r="K852" s="398">
        <v>0</v>
      </c>
      <c r="L852" s="410">
        <v>1</v>
      </c>
      <c r="M852" s="346"/>
    </row>
    <row r="853" spans="1:13" x14ac:dyDescent="0.25">
      <c r="A853" s="347"/>
      <c r="B853" s="158"/>
      <c r="C853" s="158"/>
      <c r="D853" s="158"/>
      <c r="E853" s="158"/>
      <c r="F853" s="158"/>
      <c r="G853" s="158"/>
      <c r="H853" s="158"/>
      <c r="I853" s="158"/>
      <c r="J853" s="158"/>
      <c r="K853" s="158"/>
      <c r="L853" s="158"/>
      <c r="M853" s="346"/>
    </row>
    <row r="854" spans="1:13" x14ac:dyDescent="0.25">
      <c r="A854" s="347"/>
      <c r="B854" s="158"/>
      <c r="C854" s="158"/>
      <c r="D854" s="158"/>
      <c r="E854" s="158"/>
      <c r="F854" s="158"/>
      <c r="G854" s="158"/>
      <c r="H854" s="158"/>
      <c r="I854" s="158"/>
      <c r="J854" s="158"/>
      <c r="K854" s="158"/>
      <c r="L854" s="158"/>
      <c r="M854" s="346"/>
    </row>
    <row r="855" spans="1:13" x14ac:dyDescent="0.25">
      <c r="A855" s="350"/>
      <c r="B855" s="411">
        <f>+M779</f>
        <v>159.44960168060987</v>
      </c>
      <c r="C855" s="390">
        <v>0</v>
      </c>
      <c r="D855" s="390">
        <v>0</v>
      </c>
      <c r="E855" s="390">
        <v>0</v>
      </c>
      <c r="F855" s="390">
        <v>0</v>
      </c>
      <c r="G855" s="390">
        <v>0</v>
      </c>
      <c r="H855" s="390">
        <v>0</v>
      </c>
      <c r="I855" s="390">
        <v>0</v>
      </c>
      <c r="J855" s="390">
        <v>0</v>
      </c>
      <c r="K855" s="390">
        <v>0</v>
      </c>
      <c r="L855" s="391">
        <v>0</v>
      </c>
      <c r="M855" s="346"/>
    </row>
    <row r="856" spans="1:13" ht="15.75" x14ac:dyDescent="0.25">
      <c r="A856" s="442" t="s">
        <v>232</v>
      </c>
      <c r="B856" s="396">
        <v>0</v>
      </c>
      <c r="C856" s="161">
        <f>+M780</f>
        <v>60.227053188572526</v>
      </c>
      <c r="D856" s="159">
        <v>0</v>
      </c>
      <c r="E856" s="159">
        <v>0</v>
      </c>
      <c r="F856" s="159">
        <v>0</v>
      </c>
      <c r="G856" s="159">
        <v>0</v>
      </c>
      <c r="H856" s="159">
        <v>0</v>
      </c>
      <c r="I856" s="159">
        <v>0</v>
      </c>
      <c r="J856" s="159">
        <v>0</v>
      </c>
      <c r="K856" s="159">
        <v>0</v>
      </c>
      <c r="L856" s="383">
        <v>0</v>
      </c>
      <c r="M856" s="346"/>
    </row>
    <row r="857" spans="1:13" x14ac:dyDescent="0.25">
      <c r="A857" s="347"/>
      <c r="B857" s="396">
        <v>0</v>
      </c>
      <c r="C857" s="159">
        <v>0</v>
      </c>
      <c r="D857" s="161">
        <f>+M781</f>
        <v>-874.18764309448022</v>
      </c>
      <c r="E857" s="159">
        <v>0</v>
      </c>
      <c r="F857" s="159">
        <v>0</v>
      </c>
      <c r="G857" s="159">
        <v>0</v>
      </c>
      <c r="H857" s="159">
        <v>0</v>
      </c>
      <c r="I857" s="159">
        <v>0</v>
      </c>
      <c r="J857" s="159">
        <v>0</v>
      </c>
      <c r="K857" s="159">
        <v>0</v>
      </c>
      <c r="L857" s="383">
        <v>0</v>
      </c>
      <c r="M857" s="346"/>
    </row>
    <row r="858" spans="1:13" x14ac:dyDescent="0.25">
      <c r="A858" s="347"/>
      <c r="B858" s="396">
        <v>0</v>
      </c>
      <c r="C858" s="159">
        <v>0</v>
      </c>
      <c r="D858" s="159">
        <v>0</v>
      </c>
      <c r="E858" s="161">
        <f>+M782</f>
        <v>-9829.2135160017842</v>
      </c>
      <c r="F858" s="159">
        <v>0</v>
      </c>
      <c r="G858" s="159">
        <v>0</v>
      </c>
      <c r="H858" s="159">
        <v>0</v>
      </c>
      <c r="I858" s="159">
        <v>0</v>
      </c>
      <c r="J858" s="159">
        <v>0</v>
      </c>
      <c r="K858" s="159">
        <v>0</v>
      </c>
      <c r="L858" s="383">
        <v>0</v>
      </c>
      <c r="M858" s="346"/>
    </row>
    <row r="859" spans="1:13" x14ac:dyDescent="0.25">
      <c r="A859" s="347"/>
      <c r="B859" s="396">
        <v>0</v>
      </c>
      <c r="C859" s="159">
        <v>0</v>
      </c>
      <c r="D859" s="159">
        <v>0</v>
      </c>
      <c r="E859" s="159">
        <v>0</v>
      </c>
      <c r="F859" s="161">
        <f>+M783</f>
        <v>-6294.7964670384436</v>
      </c>
      <c r="G859" s="159">
        <v>0</v>
      </c>
      <c r="H859" s="159">
        <v>0</v>
      </c>
      <c r="I859" s="159">
        <v>0</v>
      </c>
      <c r="J859" s="159">
        <v>0</v>
      </c>
      <c r="K859" s="159">
        <v>0</v>
      </c>
      <c r="L859" s="383">
        <v>0</v>
      </c>
      <c r="M859" s="346"/>
    </row>
    <row r="860" spans="1:13" x14ac:dyDescent="0.25">
      <c r="A860" s="347"/>
      <c r="B860" s="396">
        <v>0</v>
      </c>
      <c r="C860" s="159">
        <v>0</v>
      </c>
      <c r="D860" s="159">
        <v>0</v>
      </c>
      <c r="E860" s="159">
        <v>0</v>
      </c>
      <c r="F860" s="159">
        <v>0</v>
      </c>
      <c r="G860" s="161">
        <f>+M784</f>
        <v>-4220.7673022827184</v>
      </c>
      <c r="H860" s="159">
        <v>0</v>
      </c>
      <c r="I860" s="159">
        <v>0</v>
      </c>
      <c r="J860" s="159">
        <v>0</v>
      </c>
      <c r="K860" s="159">
        <v>0</v>
      </c>
      <c r="L860" s="383">
        <v>0</v>
      </c>
      <c r="M860" s="346"/>
    </row>
    <row r="861" spans="1:13" x14ac:dyDescent="0.25">
      <c r="A861" s="347"/>
      <c r="B861" s="396">
        <v>0</v>
      </c>
      <c r="C861" s="159">
        <v>0</v>
      </c>
      <c r="D861" s="159">
        <v>0</v>
      </c>
      <c r="E861" s="159">
        <v>0</v>
      </c>
      <c r="F861" s="159">
        <v>0</v>
      </c>
      <c r="G861" s="159">
        <v>0</v>
      </c>
      <c r="H861" s="161">
        <f>+M785</f>
        <v>-1794.453599630297</v>
      </c>
      <c r="I861" s="159">
        <v>0</v>
      </c>
      <c r="J861" s="159">
        <v>0</v>
      </c>
      <c r="K861" s="159">
        <v>0</v>
      </c>
      <c r="L861" s="383">
        <v>0</v>
      </c>
      <c r="M861" s="346"/>
    </row>
    <row r="862" spans="1:13" x14ac:dyDescent="0.25">
      <c r="A862" s="347"/>
      <c r="B862" s="396">
        <v>0</v>
      </c>
      <c r="C862" s="159">
        <v>0</v>
      </c>
      <c r="D862" s="159">
        <v>0</v>
      </c>
      <c r="E862" s="159">
        <v>0</v>
      </c>
      <c r="F862" s="159">
        <v>0</v>
      </c>
      <c r="G862" s="159">
        <v>0</v>
      </c>
      <c r="H862" s="159">
        <v>0</v>
      </c>
      <c r="I862" s="161">
        <f>+M786</f>
        <v>-1929.3322855265114</v>
      </c>
      <c r="J862" s="159">
        <v>0</v>
      </c>
      <c r="K862" s="159">
        <v>0</v>
      </c>
      <c r="L862" s="383">
        <v>0</v>
      </c>
      <c r="M862" s="346"/>
    </row>
    <row r="863" spans="1:13" x14ac:dyDescent="0.25">
      <c r="A863" s="347"/>
      <c r="B863" s="396">
        <v>0</v>
      </c>
      <c r="C863" s="159">
        <v>0</v>
      </c>
      <c r="D863" s="159">
        <v>0</v>
      </c>
      <c r="E863" s="159">
        <v>0</v>
      </c>
      <c r="F863" s="159">
        <v>0</v>
      </c>
      <c r="G863" s="159">
        <v>0</v>
      </c>
      <c r="H863" s="159">
        <v>0</v>
      </c>
      <c r="I863" s="159">
        <v>0</v>
      </c>
      <c r="J863" s="161">
        <f>+M787</f>
        <v>1438.2936560011642</v>
      </c>
      <c r="K863" s="159">
        <v>0</v>
      </c>
      <c r="L863" s="383">
        <v>0</v>
      </c>
      <c r="M863" s="346"/>
    </row>
    <row r="864" spans="1:13" x14ac:dyDescent="0.25">
      <c r="A864" s="347"/>
      <c r="B864" s="396">
        <v>0</v>
      </c>
      <c r="C864" s="159">
        <v>0</v>
      </c>
      <c r="D864" s="159">
        <v>0</v>
      </c>
      <c r="E864" s="159">
        <v>0</v>
      </c>
      <c r="F864" s="159">
        <v>0</v>
      </c>
      <c r="G864" s="159">
        <v>0</v>
      </c>
      <c r="H864" s="159">
        <v>0</v>
      </c>
      <c r="I864" s="159">
        <v>0</v>
      </c>
      <c r="J864" s="159">
        <v>0</v>
      </c>
      <c r="K864" s="161">
        <f>+M788</f>
        <v>-22.73386847043243</v>
      </c>
      <c r="L864" s="383">
        <v>0</v>
      </c>
      <c r="M864" s="346"/>
    </row>
    <row r="865" spans="1:13" x14ac:dyDescent="0.25">
      <c r="A865" s="347"/>
      <c r="B865" s="397">
        <v>0</v>
      </c>
      <c r="C865" s="398">
        <v>0</v>
      </c>
      <c r="D865" s="398">
        <v>0</v>
      </c>
      <c r="E865" s="398">
        <v>0</v>
      </c>
      <c r="F865" s="398">
        <v>0</v>
      </c>
      <c r="G865" s="398">
        <v>0</v>
      </c>
      <c r="H865" s="398">
        <v>0</v>
      </c>
      <c r="I865" s="398">
        <v>0</v>
      </c>
      <c r="J865" s="398">
        <v>0</v>
      </c>
      <c r="K865" s="398">
        <v>0</v>
      </c>
      <c r="L865" s="412">
        <f>+M789</f>
        <v>475.22210183557291</v>
      </c>
      <c r="M865" s="346"/>
    </row>
    <row r="866" spans="1:13" x14ac:dyDescent="0.25">
      <c r="A866" s="347"/>
      <c r="B866" s="158"/>
      <c r="C866" s="158"/>
      <c r="D866" s="158"/>
      <c r="E866" s="158"/>
      <c r="F866" s="158"/>
      <c r="G866" s="158"/>
      <c r="H866" s="158"/>
      <c r="I866" s="158"/>
      <c r="J866" s="158"/>
      <c r="K866" s="158"/>
      <c r="L866" s="158"/>
      <c r="M866" s="346"/>
    </row>
    <row r="867" spans="1:13" ht="15.75" x14ac:dyDescent="0.3">
      <c r="A867" s="444" t="s">
        <v>245</v>
      </c>
      <c r="B867" s="158"/>
      <c r="C867" s="158"/>
      <c r="D867" s="158"/>
      <c r="E867" s="158"/>
      <c r="F867" s="158"/>
      <c r="G867" s="158"/>
      <c r="H867" s="158"/>
      <c r="I867" s="158"/>
      <c r="J867" s="158"/>
      <c r="K867" s="158"/>
      <c r="L867" s="158"/>
      <c r="M867" s="346"/>
    </row>
    <row r="868" spans="1:13" ht="15.75" x14ac:dyDescent="0.3">
      <c r="A868" s="445"/>
      <c r="B868" s="411">
        <f t="array" ref="B868:L878">+MMULT(B829:L839,B855:L865)</f>
        <v>318.89920336121975</v>
      </c>
      <c r="C868" s="390">
        <v>0</v>
      </c>
      <c r="D868" s="390">
        <v>0</v>
      </c>
      <c r="E868" s="390">
        <v>0</v>
      </c>
      <c r="F868" s="390">
        <v>0</v>
      </c>
      <c r="G868" s="390">
        <v>0</v>
      </c>
      <c r="H868" s="390">
        <v>0</v>
      </c>
      <c r="I868" s="390">
        <v>0</v>
      </c>
      <c r="J868" s="390">
        <v>0</v>
      </c>
      <c r="K868" s="390">
        <v>0</v>
      </c>
      <c r="L868" s="391">
        <v>0</v>
      </c>
      <c r="M868" s="345"/>
    </row>
    <row r="869" spans="1:13" ht="15.75" x14ac:dyDescent="0.3">
      <c r="A869" s="445" t="s">
        <v>233</v>
      </c>
      <c r="B869" s="396">
        <v>0</v>
      </c>
      <c r="C869" s="161">
        <v>120.45410637714505</v>
      </c>
      <c r="D869" s="159">
        <v>0</v>
      </c>
      <c r="E869" s="159">
        <v>0</v>
      </c>
      <c r="F869" s="159">
        <v>0</v>
      </c>
      <c r="G869" s="159">
        <v>0</v>
      </c>
      <c r="H869" s="159">
        <v>0</v>
      </c>
      <c r="I869" s="159">
        <v>0</v>
      </c>
      <c r="J869" s="159">
        <v>0</v>
      </c>
      <c r="K869" s="159">
        <v>0</v>
      </c>
      <c r="L869" s="383">
        <v>0</v>
      </c>
      <c r="M869" s="346"/>
    </row>
    <row r="870" spans="1:13" x14ac:dyDescent="0.25">
      <c r="A870" s="347"/>
      <c r="B870" s="396">
        <v>0</v>
      </c>
      <c r="C870" s="159">
        <v>0</v>
      </c>
      <c r="D870" s="161">
        <v>-1748.3752861889604</v>
      </c>
      <c r="E870" s="159">
        <v>0</v>
      </c>
      <c r="F870" s="159">
        <v>0</v>
      </c>
      <c r="G870" s="159">
        <v>0</v>
      </c>
      <c r="H870" s="159">
        <v>0</v>
      </c>
      <c r="I870" s="159">
        <v>0</v>
      </c>
      <c r="J870" s="159">
        <v>0</v>
      </c>
      <c r="K870" s="159">
        <v>0</v>
      </c>
      <c r="L870" s="383">
        <v>0</v>
      </c>
      <c r="M870" s="346"/>
    </row>
    <row r="871" spans="1:13" x14ac:dyDescent="0.25">
      <c r="A871" s="347"/>
      <c r="B871" s="396">
        <v>0</v>
      </c>
      <c r="C871" s="159">
        <v>0</v>
      </c>
      <c r="D871" s="159">
        <v>0</v>
      </c>
      <c r="E871" s="161">
        <v>-19658.427032003568</v>
      </c>
      <c r="F871" s="159">
        <v>0</v>
      </c>
      <c r="G871" s="159">
        <v>0</v>
      </c>
      <c r="H871" s="159">
        <v>0</v>
      </c>
      <c r="I871" s="159">
        <v>0</v>
      </c>
      <c r="J871" s="159">
        <v>0</v>
      </c>
      <c r="K871" s="159">
        <v>0</v>
      </c>
      <c r="L871" s="383">
        <v>0</v>
      </c>
      <c r="M871" s="346"/>
    </row>
    <row r="872" spans="1:13" x14ac:dyDescent="0.25">
      <c r="A872" s="347"/>
      <c r="B872" s="396">
        <v>0</v>
      </c>
      <c r="C872" s="159">
        <v>0</v>
      </c>
      <c r="D872" s="159">
        <v>0</v>
      </c>
      <c r="E872" s="159">
        <v>0</v>
      </c>
      <c r="F872" s="161">
        <v>-12589.592934076887</v>
      </c>
      <c r="G872" s="159">
        <v>0</v>
      </c>
      <c r="H872" s="159">
        <v>0</v>
      </c>
      <c r="I872" s="159">
        <v>0</v>
      </c>
      <c r="J872" s="159">
        <v>0</v>
      </c>
      <c r="K872" s="159">
        <v>0</v>
      </c>
      <c r="L872" s="383">
        <v>0</v>
      </c>
      <c r="M872" s="346"/>
    </row>
    <row r="873" spans="1:13" x14ac:dyDescent="0.25">
      <c r="A873" s="347"/>
      <c r="B873" s="396">
        <v>0</v>
      </c>
      <c r="C873" s="159">
        <v>0</v>
      </c>
      <c r="D873" s="159">
        <v>0</v>
      </c>
      <c r="E873" s="159">
        <v>0</v>
      </c>
      <c r="F873" s="159">
        <v>0</v>
      </c>
      <c r="G873" s="161">
        <v>-8441.5346045654369</v>
      </c>
      <c r="H873" s="159">
        <v>0</v>
      </c>
      <c r="I873" s="159">
        <v>0</v>
      </c>
      <c r="J873" s="159">
        <v>0</v>
      </c>
      <c r="K873" s="159">
        <v>0</v>
      </c>
      <c r="L873" s="383">
        <v>0</v>
      </c>
      <c r="M873" s="346"/>
    </row>
    <row r="874" spans="1:13" x14ac:dyDescent="0.25">
      <c r="A874" s="347"/>
      <c r="B874" s="396">
        <v>0</v>
      </c>
      <c r="C874" s="159">
        <v>0</v>
      </c>
      <c r="D874" s="159">
        <v>0</v>
      </c>
      <c r="E874" s="159">
        <v>0</v>
      </c>
      <c r="F874" s="159">
        <v>0</v>
      </c>
      <c r="G874" s="159">
        <v>0</v>
      </c>
      <c r="H874" s="161">
        <v>-3588.9071992605941</v>
      </c>
      <c r="I874" s="159">
        <v>0</v>
      </c>
      <c r="J874" s="159">
        <v>0</v>
      </c>
      <c r="K874" s="159">
        <v>0</v>
      </c>
      <c r="L874" s="383">
        <v>0</v>
      </c>
      <c r="M874" s="346"/>
    </row>
    <row r="875" spans="1:13" x14ac:dyDescent="0.25">
      <c r="A875" s="347"/>
      <c r="B875" s="396">
        <v>0</v>
      </c>
      <c r="C875" s="159">
        <v>0</v>
      </c>
      <c r="D875" s="159">
        <v>0</v>
      </c>
      <c r="E875" s="159">
        <v>0</v>
      </c>
      <c r="F875" s="159">
        <v>0</v>
      </c>
      <c r="G875" s="159">
        <v>0</v>
      </c>
      <c r="H875" s="159">
        <v>0</v>
      </c>
      <c r="I875" s="161">
        <v>-3858.6645710530229</v>
      </c>
      <c r="J875" s="159">
        <v>0</v>
      </c>
      <c r="K875" s="159">
        <v>0</v>
      </c>
      <c r="L875" s="383">
        <v>0</v>
      </c>
      <c r="M875" s="346"/>
    </row>
    <row r="876" spans="1:13" x14ac:dyDescent="0.25">
      <c r="A876" s="347"/>
      <c r="B876" s="396">
        <v>0</v>
      </c>
      <c r="C876" s="159">
        <v>0</v>
      </c>
      <c r="D876" s="159">
        <v>0</v>
      </c>
      <c r="E876" s="159">
        <v>0</v>
      </c>
      <c r="F876" s="159">
        <v>0</v>
      </c>
      <c r="G876" s="159">
        <v>0</v>
      </c>
      <c r="H876" s="159">
        <v>0</v>
      </c>
      <c r="I876" s="159">
        <v>0</v>
      </c>
      <c r="J876" s="161">
        <v>2876.5873120023284</v>
      </c>
      <c r="K876" s="159">
        <v>0</v>
      </c>
      <c r="L876" s="383">
        <v>0</v>
      </c>
      <c r="M876" s="346"/>
    </row>
    <row r="877" spans="1:13" x14ac:dyDescent="0.25">
      <c r="A877" s="347"/>
      <c r="B877" s="396">
        <v>0</v>
      </c>
      <c r="C877" s="159">
        <v>0</v>
      </c>
      <c r="D877" s="159">
        <v>0</v>
      </c>
      <c r="E877" s="159">
        <v>0</v>
      </c>
      <c r="F877" s="159">
        <v>0</v>
      </c>
      <c r="G877" s="159">
        <v>0</v>
      </c>
      <c r="H877" s="159">
        <v>0</v>
      </c>
      <c r="I877" s="159">
        <v>0</v>
      </c>
      <c r="J877" s="159">
        <v>0</v>
      </c>
      <c r="K877" s="161">
        <v>-45.46773694086486</v>
      </c>
      <c r="L877" s="383">
        <v>0</v>
      </c>
      <c r="M877" s="346"/>
    </row>
    <row r="878" spans="1:13" x14ac:dyDescent="0.25">
      <c r="A878" s="347"/>
      <c r="B878" s="397">
        <v>0</v>
      </c>
      <c r="C878" s="398">
        <v>0</v>
      </c>
      <c r="D878" s="398">
        <v>0</v>
      </c>
      <c r="E878" s="398">
        <v>0</v>
      </c>
      <c r="F878" s="398">
        <v>0</v>
      </c>
      <c r="G878" s="398">
        <v>0</v>
      </c>
      <c r="H878" s="398">
        <v>0</v>
      </c>
      <c r="I878" s="398">
        <v>0</v>
      </c>
      <c r="J878" s="398">
        <v>0</v>
      </c>
      <c r="K878" s="398">
        <v>0</v>
      </c>
      <c r="L878" s="412">
        <v>950.44420367114583</v>
      </c>
      <c r="M878" s="346"/>
    </row>
    <row r="879" spans="1:13" x14ac:dyDescent="0.25">
      <c r="A879" s="347"/>
      <c r="B879" s="158"/>
      <c r="C879" s="158"/>
      <c r="D879" s="158"/>
      <c r="E879" s="158"/>
      <c r="F879" s="158"/>
      <c r="G879" s="158"/>
      <c r="H879" s="158"/>
      <c r="I879" s="158"/>
      <c r="J879" s="158"/>
      <c r="K879" s="158"/>
      <c r="L879" s="158"/>
      <c r="M879" s="346"/>
    </row>
    <row r="880" spans="1:13" x14ac:dyDescent="0.25">
      <c r="A880" s="347"/>
      <c r="B880" s="158"/>
      <c r="C880" s="158"/>
      <c r="D880" s="158"/>
      <c r="E880" s="158"/>
      <c r="F880" s="158"/>
      <c r="G880" s="158"/>
      <c r="H880" s="158"/>
      <c r="I880" s="158"/>
      <c r="J880" s="158"/>
      <c r="K880" s="158"/>
      <c r="L880" s="158"/>
      <c r="M880" s="346"/>
    </row>
    <row r="881" spans="1:13" x14ac:dyDescent="0.25">
      <c r="A881" s="347"/>
      <c r="B881" s="413">
        <f t="array" ref="B881:L891">+MINVERSE(B868:L878)</f>
        <v>3.1357870745989031E-3</v>
      </c>
      <c r="C881" s="390">
        <v>0</v>
      </c>
      <c r="D881" s="390">
        <v>0</v>
      </c>
      <c r="E881" s="390">
        <v>0</v>
      </c>
      <c r="F881" s="390">
        <v>0</v>
      </c>
      <c r="G881" s="390">
        <v>0</v>
      </c>
      <c r="H881" s="390">
        <v>0</v>
      </c>
      <c r="I881" s="390">
        <v>0</v>
      </c>
      <c r="J881" s="390">
        <v>0</v>
      </c>
      <c r="K881" s="390">
        <v>0</v>
      </c>
      <c r="L881" s="391">
        <v>0</v>
      </c>
      <c r="M881" s="346"/>
    </row>
    <row r="882" spans="1:13" ht="15.75" x14ac:dyDescent="0.3">
      <c r="A882" s="445" t="s">
        <v>234</v>
      </c>
      <c r="B882" s="396">
        <v>0</v>
      </c>
      <c r="C882" s="178">
        <v>8.3019170543590527E-3</v>
      </c>
      <c r="D882" s="159">
        <v>0</v>
      </c>
      <c r="E882" s="159">
        <v>0</v>
      </c>
      <c r="F882" s="159">
        <v>0</v>
      </c>
      <c r="G882" s="159">
        <v>0</v>
      </c>
      <c r="H882" s="159">
        <v>0</v>
      </c>
      <c r="I882" s="159">
        <v>0</v>
      </c>
      <c r="J882" s="159">
        <v>0</v>
      </c>
      <c r="K882" s="159">
        <v>0</v>
      </c>
      <c r="L882" s="383">
        <v>0</v>
      </c>
      <c r="M882" s="346"/>
    </row>
    <row r="883" spans="1:13" x14ac:dyDescent="0.25">
      <c r="A883" s="347"/>
      <c r="B883" s="396">
        <v>0</v>
      </c>
      <c r="C883" s="159">
        <v>0</v>
      </c>
      <c r="D883" s="178">
        <v>-5.7195958321955038E-4</v>
      </c>
      <c r="E883" s="159">
        <v>0</v>
      </c>
      <c r="F883" s="159">
        <v>0</v>
      </c>
      <c r="G883" s="159">
        <v>0</v>
      </c>
      <c r="H883" s="159">
        <v>0</v>
      </c>
      <c r="I883" s="159">
        <v>0</v>
      </c>
      <c r="J883" s="159">
        <v>0</v>
      </c>
      <c r="K883" s="159">
        <v>0</v>
      </c>
      <c r="L883" s="383">
        <v>0</v>
      </c>
      <c r="M883" s="346"/>
    </row>
    <row r="884" spans="1:13" x14ac:dyDescent="0.25">
      <c r="A884" s="347"/>
      <c r="B884" s="396">
        <v>0</v>
      </c>
      <c r="C884" s="159">
        <v>0</v>
      </c>
      <c r="D884" s="159">
        <v>0</v>
      </c>
      <c r="E884" s="178">
        <v>-5.0868769834535483E-5</v>
      </c>
      <c r="F884" s="159">
        <v>0</v>
      </c>
      <c r="G884" s="159">
        <v>0</v>
      </c>
      <c r="H884" s="159">
        <v>0</v>
      </c>
      <c r="I884" s="159">
        <v>0</v>
      </c>
      <c r="J884" s="159">
        <v>0</v>
      </c>
      <c r="K884" s="159">
        <v>0</v>
      </c>
      <c r="L884" s="383">
        <v>0</v>
      </c>
      <c r="M884" s="346"/>
    </row>
    <row r="885" spans="1:13" x14ac:dyDescent="0.25">
      <c r="A885" s="347"/>
      <c r="B885" s="396">
        <v>0</v>
      </c>
      <c r="C885" s="159">
        <v>0</v>
      </c>
      <c r="D885" s="159">
        <v>0</v>
      </c>
      <c r="E885" s="159">
        <v>0</v>
      </c>
      <c r="F885" s="178">
        <v>-7.9430685744671662E-5</v>
      </c>
      <c r="G885" s="159">
        <v>0</v>
      </c>
      <c r="H885" s="159">
        <v>0</v>
      </c>
      <c r="I885" s="159">
        <v>0</v>
      </c>
      <c r="J885" s="159">
        <v>0</v>
      </c>
      <c r="K885" s="159">
        <v>0</v>
      </c>
      <c r="L885" s="383">
        <v>0</v>
      </c>
      <c r="M885" s="346"/>
    </row>
    <row r="886" spans="1:13" x14ac:dyDescent="0.25">
      <c r="A886" s="347"/>
      <c r="B886" s="396">
        <v>0</v>
      </c>
      <c r="C886" s="159">
        <v>0</v>
      </c>
      <c r="D886" s="159">
        <v>0</v>
      </c>
      <c r="E886" s="159">
        <v>0</v>
      </c>
      <c r="F886" s="159">
        <v>0</v>
      </c>
      <c r="G886" s="178">
        <v>-1.1846187297024996E-4</v>
      </c>
      <c r="H886" s="159">
        <v>0</v>
      </c>
      <c r="I886" s="159">
        <v>0</v>
      </c>
      <c r="J886" s="159">
        <v>0</v>
      </c>
      <c r="K886" s="159">
        <v>0</v>
      </c>
      <c r="L886" s="383">
        <v>0</v>
      </c>
      <c r="M886" s="346"/>
    </row>
    <row r="887" spans="1:13" x14ac:dyDescent="0.25">
      <c r="A887" s="347"/>
      <c r="B887" s="396">
        <v>0</v>
      </c>
      <c r="C887" s="159">
        <v>0</v>
      </c>
      <c r="D887" s="159">
        <v>0</v>
      </c>
      <c r="E887" s="159">
        <v>0</v>
      </c>
      <c r="F887" s="159">
        <v>0</v>
      </c>
      <c r="G887" s="159">
        <v>0</v>
      </c>
      <c r="H887" s="178">
        <v>-2.7863634930600195E-4</v>
      </c>
      <c r="I887" s="159">
        <v>0</v>
      </c>
      <c r="J887" s="159">
        <v>0</v>
      </c>
      <c r="K887" s="159">
        <v>0</v>
      </c>
      <c r="L887" s="383">
        <v>0</v>
      </c>
      <c r="M887" s="346"/>
    </row>
    <row r="888" spans="1:13" x14ac:dyDescent="0.25">
      <c r="A888" s="347"/>
      <c r="B888" s="396">
        <v>0</v>
      </c>
      <c r="C888" s="159">
        <v>0</v>
      </c>
      <c r="D888" s="159">
        <v>0</v>
      </c>
      <c r="E888" s="159">
        <v>0</v>
      </c>
      <c r="F888" s="159">
        <v>0</v>
      </c>
      <c r="G888" s="159">
        <v>0</v>
      </c>
      <c r="H888" s="159">
        <v>0</v>
      </c>
      <c r="I888" s="178">
        <v>-2.5915701704206485E-4</v>
      </c>
      <c r="J888" s="159">
        <v>0</v>
      </c>
      <c r="K888" s="159">
        <v>0</v>
      </c>
      <c r="L888" s="383">
        <v>0</v>
      </c>
      <c r="M888" s="346"/>
    </row>
    <row r="889" spans="1:13" x14ac:dyDescent="0.25">
      <c r="A889" s="347"/>
      <c r="B889" s="396">
        <v>0</v>
      </c>
      <c r="C889" s="159">
        <v>0</v>
      </c>
      <c r="D889" s="159">
        <v>0</v>
      </c>
      <c r="E889" s="159">
        <v>0</v>
      </c>
      <c r="F889" s="159">
        <v>0</v>
      </c>
      <c r="G889" s="159">
        <v>0</v>
      </c>
      <c r="H889" s="159">
        <v>0</v>
      </c>
      <c r="I889" s="159">
        <v>0</v>
      </c>
      <c r="J889" s="178">
        <v>3.4763415517671955E-4</v>
      </c>
      <c r="K889" s="159">
        <v>0</v>
      </c>
      <c r="L889" s="383">
        <v>0</v>
      </c>
      <c r="M889" s="346"/>
    </row>
    <row r="890" spans="1:13" x14ac:dyDescent="0.25">
      <c r="A890" s="347"/>
      <c r="B890" s="396">
        <v>0</v>
      </c>
      <c r="C890" s="159">
        <v>0</v>
      </c>
      <c r="D890" s="159">
        <v>0</v>
      </c>
      <c r="E890" s="159">
        <v>0</v>
      </c>
      <c r="F890" s="159">
        <v>0</v>
      </c>
      <c r="G890" s="159">
        <v>0</v>
      </c>
      <c r="H890" s="159">
        <v>0</v>
      </c>
      <c r="I890" s="159">
        <v>0</v>
      </c>
      <c r="J890" s="159">
        <v>0</v>
      </c>
      <c r="K890" s="178">
        <v>-2.1993617172998858E-2</v>
      </c>
      <c r="L890" s="383">
        <v>0</v>
      </c>
      <c r="M890" s="346"/>
    </row>
    <row r="891" spans="1:13" x14ac:dyDescent="0.25">
      <c r="A891" s="347"/>
      <c r="B891" s="397">
        <v>0</v>
      </c>
      <c r="C891" s="398">
        <v>0</v>
      </c>
      <c r="D891" s="398">
        <v>0</v>
      </c>
      <c r="E891" s="398">
        <v>0</v>
      </c>
      <c r="F891" s="398">
        <v>0</v>
      </c>
      <c r="G891" s="398">
        <v>0</v>
      </c>
      <c r="H891" s="398">
        <v>0</v>
      </c>
      <c r="I891" s="398">
        <v>0</v>
      </c>
      <c r="J891" s="398">
        <v>0</v>
      </c>
      <c r="K891" s="398">
        <v>0</v>
      </c>
      <c r="L891" s="414">
        <v>1.0521396165471281E-3</v>
      </c>
      <c r="M891" s="346"/>
    </row>
    <row r="892" spans="1:13" x14ac:dyDescent="0.25">
      <c r="A892" s="347"/>
      <c r="B892" s="158"/>
      <c r="C892" s="158"/>
      <c r="D892" s="158"/>
      <c r="E892" s="158"/>
      <c r="F892" s="158"/>
      <c r="G892" s="158"/>
      <c r="H892" s="158"/>
      <c r="I892" s="158"/>
      <c r="J892" s="158"/>
      <c r="K892" s="158"/>
      <c r="L892" s="158"/>
      <c r="M892" s="346"/>
    </row>
    <row r="893" spans="1:13" x14ac:dyDescent="0.25">
      <c r="A893" s="347"/>
      <c r="B893" s="158"/>
      <c r="C893" s="158"/>
      <c r="D893" s="158"/>
      <c r="E893" s="158"/>
      <c r="F893" s="158"/>
      <c r="G893" s="158"/>
      <c r="H893" s="158"/>
      <c r="I893" s="158"/>
      <c r="J893" s="158"/>
      <c r="K893" s="158"/>
      <c r="L893" s="158"/>
      <c r="M893" s="346"/>
    </row>
    <row r="894" spans="1:13" x14ac:dyDescent="0.25">
      <c r="A894" s="347"/>
      <c r="B894" s="395">
        <f t="array" ref="B894:L901">+MMULT(B805:L812,B881:L891)</f>
        <v>3.1357870745989031E-3</v>
      </c>
      <c r="C894" s="380">
        <v>-8.3019170543590527E-3</v>
      </c>
      <c r="D894" s="380">
        <v>0</v>
      </c>
      <c r="E894" s="380">
        <v>0</v>
      </c>
      <c r="F894" s="380">
        <v>0</v>
      </c>
      <c r="G894" s="380">
        <v>0</v>
      </c>
      <c r="H894" s="380">
        <v>0</v>
      </c>
      <c r="I894" s="380">
        <v>0</v>
      </c>
      <c r="J894" s="380">
        <v>0</v>
      </c>
      <c r="K894" s="380">
        <v>0</v>
      </c>
      <c r="L894" s="381">
        <v>0</v>
      </c>
      <c r="M894" s="346"/>
    </row>
    <row r="895" spans="1:13" ht="15.75" x14ac:dyDescent="0.3">
      <c r="A895" s="445" t="s">
        <v>235</v>
      </c>
      <c r="B895" s="396">
        <v>0</v>
      </c>
      <c r="C895" s="159">
        <v>8.3019170543590527E-3</v>
      </c>
      <c r="D895" s="159">
        <v>5.7195958321955038E-4</v>
      </c>
      <c r="E895" s="159">
        <v>0</v>
      </c>
      <c r="F895" s="159">
        <v>0</v>
      </c>
      <c r="G895" s="159">
        <v>0</v>
      </c>
      <c r="H895" s="159">
        <v>0</v>
      </c>
      <c r="I895" s="159">
        <v>0</v>
      </c>
      <c r="J895" s="143">
        <v>-3.4763415517671955E-4</v>
      </c>
      <c r="K895" s="143">
        <v>0</v>
      </c>
      <c r="L895" s="392">
        <v>0</v>
      </c>
      <c r="M895" s="346"/>
    </row>
    <row r="896" spans="1:13" x14ac:dyDescent="0.25">
      <c r="A896" s="446"/>
      <c r="B896" s="396">
        <v>0</v>
      </c>
      <c r="C896" s="159">
        <v>0</v>
      </c>
      <c r="D896" s="159">
        <v>-5.7195958321955038E-4</v>
      </c>
      <c r="E896" s="159">
        <v>5.0868769834535483E-5</v>
      </c>
      <c r="F896" s="159">
        <v>0</v>
      </c>
      <c r="G896" s="159">
        <v>0</v>
      </c>
      <c r="H896" s="159">
        <v>0</v>
      </c>
      <c r="I896" s="159">
        <v>0</v>
      </c>
      <c r="J896" s="143">
        <v>0</v>
      </c>
      <c r="K896" s="143">
        <v>0</v>
      </c>
      <c r="L896" s="392">
        <v>0</v>
      </c>
      <c r="M896" s="346"/>
    </row>
    <row r="897" spans="1:13" x14ac:dyDescent="0.25">
      <c r="A897" s="446"/>
      <c r="B897" s="396">
        <v>0</v>
      </c>
      <c r="C897" s="159">
        <v>0</v>
      </c>
      <c r="D897" s="159">
        <v>0</v>
      </c>
      <c r="E897" s="159">
        <v>-5.0868769834535483E-5</v>
      </c>
      <c r="F897" s="159">
        <v>7.9430685744671662E-5</v>
      </c>
      <c r="G897" s="159">
        <v>0</v>
      </c>
      <c r="H897" s="159">
        <v>0</v>
      </c>
      <c r="I897" s="159">
        <v>0</v>
      </c>
      <c r="J897" s="143">
        <v>0</v>
      </c>
      <c r="K897" s="143">
        <v>0</v>
      </c>
      <c r="L897" s="392">
        <v>0</v>
      </c>
      <c r="M897" s="346"/>
    </row>
    <row r="898" spans="1:13" x14ac:dyDescent="0.25">
      <c r="A898" s="446"/>
      <c r="B898" s="396">
        <v>0</v>
      </c>
      <c r="C898" s="159">
        <v>0</v>
      </c>
      <c r="D898" s="159">
        <v>0</v>
      </c>
      <c r="E898" s="159">
        <v>0</v>
      </c>
      <c r="F898" s="159">
        <v>-7.9430685744671662E-5</v>
      </c>
      <c r="G898" s="159">
        <v>1.1846187297024996E-4</v>
      </c>
      <c r="H898" s="159">
        <v>0</v>
      </c>
      <c r="I898" s="159">
        <v>0</v>
      </c>
      <c r="J898" s="143">
        <v>3.4763415517671955E-4</v>
      </c>
      <c r="K898" s="143">
        <v>-2.1993617172998858E-2</v>
      </c>
      <c r="L898" s="392">
        <v>0</v>
      </c>
      <c r="M898" s="346"/>
    </row>
    <row r="899" spans="1:13" x14ac:dyDescent="0.25">
      <c r="A899" s="446"/>
      <c r="B899" s="396">
        <v>0</v>
      </c>
      <c r="C899" s="159">
        <v>0</v>
      </c>
      <c r="D899" s="159">
        <v>0</v>
      </c>
      <c r="E899" s="159">
        <v>0</v>
      </c>
      <c r="F899" s="159">
        <v>0</v>
      </c>
      <c r="G899" s="159">
        <v>-1.1846187297024996E-4</v>
      </c>
      <c r="H899" s="159">
        <v>2.7863634930600195E-4</v>
      </c>
      <c r="I899" s="159">
        <v>0</v>
      </c>
      <c r="J899" s="143">
        <v>0</v>
      </c>
      <c r="K899" s="143">
        <v>0</v>
      </c>
      <c r="L899" s="392">
        <v>0</v>
      </c>
      <c r="M899" s="346"/>
    </row>
    <row r="900" spans="1:13" x14ac:dyDescent="0.25">
      <c r="A900" s="446"/>
      <c r="B900" s="396">
        <v>0</v>
      </c>
      <c r="C900" s="159">
        <v>0</v>
      </c>
      <c r="D900" s="159">
        <v>0</v>
      </c>
      <c r="E900" s="159">
        <v>0</v>
      </c>
      <c r="F900" s="159">
        <v>0</v>
      </c>
      <c r="G900" s="159">
        <v>0</v>
      </c>
      <c r="H900" s="159">
        <v>-2.7863634930600195E-4</v>
      </c>
      <c r="I900" s="159">
        <v>2.5915701704206485E-4</v>
      </c>
      <c r="J900" s="143">
        <v>0</v>
      </c>
      <c r="K900" s="143">
        <v>0</v>
      </c>
      <c r="L900" s="392">
        <v>0</v>
      </c>
      <c r="M900" s="346"/>
    </row>
    <row r="901" spans="1:13" x14ac:dyDescent="0.25">
      <c r="A901" s="446"/>
      <c r="B901" s="397">
        <v>0</v>
      </c>
      <c r="C901" s="398">
        <v>0</v>
      </c>
      <c r="D901" s="398">
        <v>0</v>
      </c>
      <c r="E901" s="398">
        <v>0</v>
      </c>
      <c r="F901" s="398">
        <v>0</v>
      </c>
      <c r="G901" s="398">
        <v>0</v>
      </c>
      <c r="H901" s="398">
        <v>0</v>
      </c>
      <c r="I901" s="398">
        <v>-2.5915701704206485E-4</v>
      </c>
      <c r="J901" s="393">
        <v>0</v>
      </c>
      <c r="K901" s="393">
        <v>2.1993617172998858E-2</v>
      </c>
      <c r="L901" s="394">
        <v>1.0521396165471281E-3</v>
      </c>
      <c r="M901" s="346"/>
    </row>
    <row r="902" spans="1:13" x14ac:dyDescent="0.25">
      <c r="A902" s="446"/>
      <c r="B902" s="158"/>
      <c r="C902" s="158"/>
      <c r="D902" s="158"/>
      <c r="E902" s="158"/>
      <c r="F902" s="158"/>
      <c r="G902" s="158"/>
      <c r="H902" s="158"/>
      <c r="I902" s="158"/>
      <c r="J902" s="158"/>
      <c r="K902" s="158"/>
      <c r="L902" s="158"/>
      <c r="M902" s="346"/>
    </row>
    <row r="903" spans="1:13" x14ac:dyDescent="0.25">
      <c r="A903" s="446"/>
      <c r="B903" s="158"/>
      <c r="C903" s="158"/>
      <c r="D903" s="158"/>
      <c r="E903" s="158"/>
      <c r="F903" s="158"/>
      <c r="G903" s="158"/>
      <c r="H903" s="158"/>
      <c r="I903" s="158"/>
      <c r="J903" s="158"/>
      <c r="K903" s="158"/>
      <c r="L903" s="158"/>
      <c r="M903" s="346"/>
    </row>
    <row r="904" spans="1:13" x14ac:dyDescent="0.25">
      <c r="A904" s="446"/>
      <c r="B904" s="329">
        <f t="array" ref="B904:I911">+MMULT(B894:L901,B792:I802)</f>
        <v>1.1437704128957955E-2</v>
      </c>
      <c r="C904" s="330">
        <v>-8.3019170543590527E-3</v>
      </c>
      <c r="D904" s="330">
        <v>0</v>
      </c>
      <c r="E904" s="330">
        <v>0</v>
      </c>
      <c r="F904" s="330">
        <v>0</v>
      </c>
      <c r="G904" s="330">
        <v>0</v>
      </c>
      <c r="H904" s="330">
        <v>0</v>
      </c>
      <c r="I904" s="331">
        <v>0</v>
      </c>
      <c r="J904" s="158"/>
      <c r="K904" s="158"/>
      <c r="L904" s="158"/>
      <c r="M904" s="346"/>
    </row>
    <row r="905" spans="1:13" ht="15.75" x14ac:dyDescent="0.3">
      <c r="A905" s="447" t="s">
        <v>236</v>
      </c>
      <c r="B905" s="332">
        <v>-8.3019170543590527E-3</v>
      </c>
      <c r="C905" s="158">
        <v>8.0775916263162214E-3</v>
      </c>
      <c r="D905" s="158">
        <v>5.7195958321955038E-4</v>
      </c>
      <c r="E905" s="158">
        <v>0</v>
      </c>
      <c r="F905" s="158">
        <v>-3.4763415517671955E-4</v>
      </c>
      <c r="G905" s="158">
        <v>0</v>
      </c>
      <c r="H905" s="158">
        <v>0</v>
      </c>
      <c r="I905" s="333">
        <v>0</v>
      </c>
      <c r="J905" s="158"/>
      <c r="K905" s="158"/>
      <c r="L905" s="158"/>
      <c r="M905" s="346"/>
    </row>
    <row r="906" spans="1:13" x14ac:dyDescent="0.25">
      <c r="A906" s="446"/>
      <c r="B906" s="332">
        <v>0</v>
      </c>
      <c r="C906" s="158">
        <v>5.7195958321955038E-4</v>
      </c>
      <c r="D906" s="158">
        <v>-6.2282835305408582E-4</v>
      </c>
      <c r="E906" s="158">
        <v>5.0868769834535483E-5</v>
      </c>
      <c r="F906" s="158">
        <v>0</v>
      </c>
      <c r="G906" s="158">
        <v>0</v>
      </c>
      <c r="H906" s="158">
        <v>0</v>
      </c>
      <c r="I906" s="333">
        <v>0</v>
      </c>
      <c r="J906" s="158"/>
      <c r="K906" s="158"/>
      <c r="L906" s="158"/>
      <c r="M906" s="346"/>
    </row>
    <row r="907" spans="1:13" x14ac:dyDescent="0.25">
      <c r="A907" s="446"/>
      <c r="B907" s="332">
        <v>0</v>
      </c>
      <c r="C907" s="158">
        <v>0</v>
      </c>
      <c r="D907" s="158">
        <v>5.0868769834535483E-5</v>
      </c>
      <c r="E907" s="158">
        <v>-1.3029945557920715E-4</v>
      </c>
      <c r="F907" s="158">
        <v>7.9430685744671662E-5</v>
      </c>
      <c r="G907" s="158">
        <v>0</v>
      </c>
      <c r="H907" s="158">
        <v>0</v>
      </c>
      <c r="I907" s="333">
        <v>0</v>
      </c>
      <c r="J907" s="158"/>
      <c r="K907" s="158"/>
      <c r="L907" s="158"/>
      <c r="M907" s="346"/>
    </row>
    <row r="908" spans="1:13" x14ac:dyDescent="0.25">
      <c r="A908" s="446"/>
      <c r="B908" s="332">
        <v>0</v>
      </c>
      <c r="C908" s="158">
        <v>-3.4763415517671955E-4</v>
      </c>
      <c r="D908" s="158">
        <v>0</v>
      </c>
      <c r="E908" s="158">
        <v>7.9430685744671662E-5</v>
      </c>
      <c r="F908" s="158">
        <v>-2.184387557653706E-2</v>
      </c>
      <c r="G908" s="158">
        <v>1.1846187297024996E-4</v>
      </c>
      <c r="H908" s="158">
        <v>0</v>
      </c>
      <c r="I908" s="333">
        <v>2.1993617172998858E-2</v>
      </c>
      <c r="J908" s="158"/>
      <c r="K908" s="158"/>
      <c r="L908" s="158"/>
      <c r="M908" s="346"/>
    </row>
    <row r="909" spans="1:13" x14ac:dyDescent="0.25">
      <c r="A909" s="446"/>
      <c r="B909" s="332">
        <v>0</v>
      </c>
      <c r="C909" s="158">
        <v>0</v>
      </c>
      <c r="D909" s="158">
        <v>0</v>
      </c>
      <c r="E909" s="158">
        <v>0</v>
      </c>
      <c r="F909" s="158">
        <v>1.1846187297024996E-4</v>
      </c>
      <c r="G909" s="158">
        <v>-3.970982222762519E-4</v>
      </c>
      <c r="H909" s="158">
        <v>2.7863634930600195E-4</v>
      </c>
      <c r="I909" s="333">
        <v>0</v>
      </c>
      <c r="J909" s="158"/>
      <c r="K909" s="158"/>
      <c r="L909" s="158"/>
      <c r="M909" s="346"/>
    </row>
    <row r="910" spans="1:13" x14ac:dyDescent="0.25">
      <c r="A910" s="446"/>
      <c r="B910" s="332">
        <v>0</v>
      </c>
      <c r="C910" s="158">
        <v>0</v>
      </c>
      <c r="D910" s="158">
        <v>0</v>
      </c>
      <c r="E910" s="158">
        <v>0</v>
      </c>
      <c r="F910" s="158">
        <v>0</v>
      </c>
      <c r="G910" s="158">
        <v>2.7863634930600195E-4</v>
      </c>
      <c r="H910" s="158">
        <v>-5.3779336634806685E-4</v>
      </c>
      <c r="I910" s="333">
        <v>2.5915701704206485E-4</v>
      </c>
      <c r="J910" s="158"/>
      <c r="K910" s="158"/>
      <c r="L910" s="158"/>
      <c r="M910" s="346"/>
    </row>
    <row r="911" spans="1:13" x14ac:dyDescent="0.25">
      <c r="A911" s="446"/>
      <c r="B911" s="406">
        <v>0</v>
      </c>
      <c r="C911" s="407">
        <v>0</v>
      </c>
      <c r="D911" s="407">
        <v>0</v>
      </c>
      <c r="E911" s="407">
        <v>0</v>
      </c>
      <c r="F911" s="407">
        <v>2.1993617172998858E-2</v>
      </c>
      <c r="G911" s="407">
        <v>0</v>
      </c>
      <c r="H911" s="407">
        <v>2.5915701704206485E-4</v>
      </c>
      <c r="I911" s="408">
        <v>-2.1200634573493797E-2</v>
      </c>
      <c r="J911" s="158"/>
      <c r="K911" s="158"/>
      <c r="L911" s="158"/>
      <c r="M911" s="346"/>
    </row>
    <row r="912" spans="1:13" x14ac:dyDescent="0.25">
      <c r="A912" s="446"/>
      <c r="B912" s="158"/>
      <c r="C912" s="158"/>
      <c r="D912" s="158"/>
      <c r="E912" s="158"/>
      <c r="F912" s="158"/>
      <c r="G912" s="158"/>
      <c r="H912" s="158"/>
      <c r="I912" s="158"/>
      <c r="J912" s="158"/>
      <c r="K912" s="158"/>
      <c r="L912" s="158"/>
      <c r="M912" s="346"/>
    </row>
    <row r="913" spans="1:13" x14ac:dyDescent="0.25">
      <c r="A913" s="446"/>
      <c r="B913" s="158"/>
      <c r="C913" s="158"/>
      <c r="D913" s="158"/>
      <c r="E913" s="158"/>
      <c r="F913" s="158"/>
      <c r="G913" s="158"/>
      <c r="H913" s="158"/>
      <c r="I913" s="158"/>
      <c r="J913" s="158"/>
      <c r="K913" s="158"/>
      <c r="L913" s="158"/>
      <c r="M913" s="346"/>
    </row>
    <row r="914" spans="1:13" x14ac:dyDescent="0.25">
      <c r="A914" s="446"/>
      <c r="B914" s="329">
        <f t="array" ref="B914:I921">-MINVERSE(B904:I911)</f>
        <v>-296.23419136786026</v>
      </c>
      <c r="C914" s="330">
        <v>-287.67319862497476</v>
      </c>
      <c r="D914" s="330">
        <v>-276.18696010793383</v>
      </c>
      <c r="E914" s="330">
        <v>-147.03769590640681</v>
      </c>
      <c r="F914" s="330">
        <v>-64.328297978191245</v>
      </c>
      <c r="G914" s="330">
        <v>-66.040231130110669</v>
      </c>
      <c r="H914" s="330">
        <v>-66.76805723062246</v>
      </c>
      <c r="I914" s="331">
        <v>-67.550589804468729</v>
      </c>
      <c r="J914" s="158"/>
      <c r="K914" s="158"/>
      <c r="L914" s="158"/>
      <c r="M914" s="346"/>
    </row>
    <row r="915" spans="1:13" ht="15.75" x14ac:dyDescent="0.3">
      <c r="A915" s="448" t="s">
        <v>237</v>
      </c>
      <c r="B915" s="332">
        <v>-287.6731986249747</v>
      </c>
      <c r="C915" s="158">
        <v>-396.33266752235022</v>
      </c>
      <c r="D915" s="158">
        <v>-380.50786502765732</v>
      </c>
      <c r="E915" s="158">
        <v>-202.5765435343794</v>
      </c>
      <c r="F915" s="158">
        <v>-88.626281686067813</v>
      </c>
      <c r="G915" s="158">
        <v>-90.984843540155197</v>
      </c>
      <c r="H915" s="158">
        <v>-91.987582972563288</v>
      </c>
      <c r="I915" s="333">
        <v>-93.065692521516937</v>
      </c>
      <c r="J915" s="158"/>
      <c r="K915" s="158"/>
      <c r="L915" s="158"/>
      <c r="M915" s="346"/>
    </row>
    <row r="916" spans="1:13" x14ac:dyDescent="0.25">
      <c r="A916" s="446"/>
      <c r="B916" s="332">
        <v>-276.18696010793383</v>
      </c>
      <c r="C916" s="158">
        <v>-380.50786502765726</v>
      </c>
      <c r="D916" s="158">
        <v>1291.2859059342686</v>
      </c>
      <c r="E916" s="158">
        <v>430.21669443076848</v>
      </c>
      <c r="F916" s="158">
        <v>-121.22675744091283</v>
      </c>
      <c r="G916" s="158">
        <v>-124.45289759206607</v>
      </c>
      <c r="H916" s="158">
        <v>-125.82448678250014</v>
      </c>
      <c r="I916" s="333">
        <v>-127.29917038988292</v>
      </c>
      <c r="J916" s="158"/>
      <c r="K916" s="158"/>
      <c r="L916" s="158"/>
      <c r="M916" s="346"/>
    </row>
    <row r="917" spans="1:13" x14ac:dyDescent="0.25">
      <c r="A917" s="446"/>
      <c r="B917" s="332">
        <v>-147.03769590640681</v>
      </c>
      <c r="C917" s="158">
        <v>-202.57654353437943</v>
      </c>
      <c r="D917" s="158">
        <v>430.21669443076848</v>
      </c>
      <c r="E917" s="158">
        <v>7545.2335864841552</v>
      </c>
      <c r="F917" s="158">
        <v>-487.78082560792166</v>
      </c>
      <c r="G917" s="158">
        <v>-500.76186494012848</v>
      </c>
      <c r="H917" s="158">
        <v>-506.28073653108839</v>
      </c>
      <c r="I917" s="333">
        <v>-512.21442974127137</v>
      </c>
      <c r="J917" s="158"/>
      <c r="K917" s="158"/>
      <c r="L917" s="158"/>
      <c r="M917" s="346"/>
    </row>
    <row r="918" spans="1:13" x14ac:dyDescent="0.25">
      <c r="A918" s="446"/>
      <c r="B918" s="332">
        <v>-64.328297978191245</v>
      </c>
      <c r="C918" s="158">
        <v>-88.626281686067813</v>
      </c>
      <c r="D918" s="158">
        <v>-121.22675744091282</v>
      </c>
      <c r="E918" s="158">
        <v>-487.78082560792166</v>
      </c>
      <c r="F918" s="158">
        <v>-722.52832086986484</v>
      </c>
      <c r="G918" s="158">
        <v>-741.75656449784219</v>
      </c>
      <c r="H918" s="158">
        <v>-749.93142667850088</v>
      </c>
      <c r="I918" s="333">
        <v>-758.72074591089824</v>
      </c>
      <c r="J918" s="158"/>
      <c r="K918" s="158"/>
      <c r="L918" s="158"/>
      <c r="M918" s="346"/>
    </row>
    <row r="919" spans="1:13" x14ac:dyDescent="0.25">
      <c r="A919" s="446"/>
      <c r="B919" s="332">
        <v>-66.040231130110655</v>
      </c>
      <c r="C919" s="158">
        <v>-90.984843540155182</v>
      </c>
      <c r="D919" s="158">
        <v>-124.45289759206608</v>
      </c>
      <c r="E919" s="158">
        <v>-500.76186494012848</v>
      </c>
      <c r="F919" s="158">
        <v>-741.75656449784219</v>
      </c>
      <c r="G919" s="158">
        <v>3208.673388017352</v>
      </c>
      <c r="H919" s="158">
        <v>1299.2862240224697</v>
      </c>
      <c r="I919" s="333">
        <v>-753.61851635320556</v>
      </c>
      <c r="J919" s="158"/>
      <c r="K919" s="158"/>
      <c r="L919" s="158"/>
      <c r="M919" s="346"/>
    </row>
    <row r="920" spans="1:13" x14ac:dyDescent="0.25">
      <c r="A920" s="446"/>
      <c r="B920" s="332">
        <v>-66.768057230622475</v>
      </c>
      <c r="C920" s="158">
        <v>-91.987582972563317</v>
      </c>
      <c r="D920" s="158">
        <v>-125.82448678250017</v>
      </c>
      <c r="E920" s="158">
        <v>-506.28073653108845</v>
      </c>
      <c r="F920" s="158">
        <v>-749.931426678501</v>
      </c>
      <c r="G920" s="158">
        <v>1299.2862240224692</v>
      </c>
      <c r="H920" s="158">
        <v>2170.5083801781861</v>
      </c>
      <c r="I920" s="333">
        <v>-751.44931024914217</v>
      </c>
      <c r="J920" s="158"/>
      <c r="K920" s="158"/>
      <c r="L920" s="158"/>
      <c r="M920" s="346"/>
    </row>
    <row r="921" spans="1:13" x14ac:dyDescent="0.25">
      <c r="A921" s="446"/>
      <c r="B921" s="406">
        <v>-67.5505898044687</v>
      </c>
      <c r="C921" s="407">
        <v>-93.065692521516894</v>
      </c>
      <c r="D921" s="407">
        <v>-127.29917038988289</v>
      </c>
      <c r="E921" s="407">
        <v>-512.21442974127115</v>
      </c>
      <c r="F921" s="407">
        <v>-758.72074591089813</v>
      </c>
      <c r="G921" s="407">
        <v>-753.61851635320534</v>
      </c>
      <c r="H921" s="407">
        <v>-751.44931024914217</v>
      </c>
      <c r="I921" s="408">
        <v>-749.11705748351358</v>
      </c>
      <c r="J921" s="158"/>
      <c r="K921" s="158"/>
      <c r="L921" s="158"/>
      <c r="M921" s="346"/>
    </row>
    <row r="922" spans="1:13" x14ac:dyDescent="0.25">
      <c r="A922" s="446"/>
      <c r="B922" s="158"/>
      <c r="C922" s="158"/>
      <c r="D922" s="158"/>
      <c r="E922" s="158"/>
      <c r="F922" s="158"/>
      <c r="G922" s="158"/>
      <c r="H922" s="158"/>
      <c r="I922" s="158"/>
      <c r="J922" s="158"/>
      <c r="K922" s="158"/>
      <c r="L922" s="158"/>
      <c r="M922" s="346"/>
    </row>
    <row r="923" spans="1:13" ht="15.75" x14ac:dyDescent="0.3">
      <c r="A923" s="447"/>
      <c r="B923" s="158"/>
      <c r="C923" s="158"/>
      <c r="D923" s="158"/>
      <c r="E923" s="158"/>
      <c r="F923" s="158"/>
      <c r="G923" s="158"/>
      <c r="H923" s="158"/>
      <c r="I923" s="158"/>
      <c r="J923" s="158"/>
      <c r="K923" s="158"/>
      <c r="L923" s="158"/>
      <c r="M923" s="346"/>
    </row>
    <row r="924" spans="1:13" ht="15.75" x14ac:dyDescent="0.3">
      <c r="A924" s="447"/>
      <c r="B924" s="402">
        <f t="array" ref="B924:B934">+MMULT(B855:L865,H816:H826)</f>
        <v>0.773680021087647</v>
      </c>
      <c r="C924" s="158"/>
      <c r="D924" s="158"/>
      <c r="E924" s="417">
        <f t="array" ref="E924:E934">+MMULT(B816:B826,K817)</f>
        <v>-339.29610096713287</v>
      </c>
      <c r="F924" s="158"/>
      <c r="G924" s="158"/>
      <c r="H924" s="158"/>
      <c r="I924" s="158"/>
      <c r="J924" s="158"/>
      <c r="K924" s="158"/>
      <c r="L924" s="158"/>
      <c r="M924" s="346"/>
    </row>
    <row r="925" spans="1:13" ht="15.75" x14ac:dyDescent="0.3">
      <c r="A925" s="447" t="s">
        <v>238</v>
      </c>
      <c r="B925" s="403">
        <v>0.11318396203131185</v>
      </c>
      <c r="C925" s="158"/>
      <c r="D925" s="449" t="s">
        <v>239</v>
      </c>
      <c r="E925" s="418">
        <v>0</v>
      </c>
      <c r="F925" s="158"/>
      <c r="G925" s="158"/>
      <c r="H925" s="158"/>
      <c r="I925" s="158"/>
      <c r="J925" s="158"/>
      <c r="K925" s="158"/>
      <c r="L925" s="158"/>
      <c r="M925" s="346"/>
    </row>
    <row r="926" spans="1:13" ht="15.75" x14ac:dyDescent="0.3">
      <c r="A926" s="447"/>
      <c r="B926" s="403">
        <v>49.343588243004881</v>
      </c>
      <c r="C926" s="158"/>
      <c r="D926" s="158"/>
      <c r="E926" s="418">
        <v>0</v>
      </c>
      <c r="F926" s="158"/>
      <c r="G926" s="158"/>
      <c r="H926" s="158"/>
      <c r="I926" s="158"/>
      <c r="J926" s="158"/>
      <c r="K926" s="158"/>
      <c r="L926" s="158"/>
      <c r="M926" s="346"/>
    </row>
    <row r="927" spans="1:13" x14ac:dyDescent="0.25">
      <c r="A927" s="347"/>
      <c r="B927" s="403">
        <v>573.50395039702119</v>
      </c>
      <c r="C927" s="158"/>
      <c r="D927" s="158"/>
      <c r="E927" s="418">
        <v>0</v>
      </c>
      <c r="F927" s="158"/>
      <c r="G927" s="158"/>
      <c r="H927" s="158"/>
      <c r="I927" s="158"/>
      <c r="J927" s="158"/>
      <c r="K927" s="158"/>
      <c r="L927" s="158"/>
      <c r="M927" s="346"/>
    </row>
    <row r="928" spans="1:13" x14ac:dyDescent="0.25">
      <c r="A928" s="347"/>
      <c r="B928" s="403">
        <v>379.55028592991493</v>
      </c>
      <c r="C928" s="158"/>
      <c r="D928" s="158"/>
      <c r="E928" s="418">
        <v>0</v>
      </c>
      <c r="F928" s="158"/>
      <c r="G928" s="158"/>
      <c r="H928" s="158"/>
      <c r="I928" s="158"/>
      <c r="J928" s="158"/>
      <c r="K928" s="158"/>
      <c r="L928" s="158"/>
      <c r="M928" s="346"/>
    </row>
    <row r="929" spans="1:13" x14ac:dyDescent="0.25">
      <c r="A929" s="347"/>
      <c r="B929" s="403">
        <v>46.275117229917342</v>
      </c>
      <c r="C929" s="158"/>
      <c r="D929" s="158"/>
      <c r="E929" s="418">
        <v>0</v>
      </c>
      <c r="F929" s="158"/>
      <c r="G929" s="158"/>
      <c r="H929" s="158"/>
      <c r="I929" s="158"/>
      <c r="J929" s="158"/>
      <c r="K929" s="158"/>
      <c r="L929" s="158"/>
      <c r="M929" s="346"/>
    </row>
    <row r="930" spans="1:13" x14ac:dyDescent="0.25">
      <c r="A930" s="347"/>
      <c r="B930" s="403">
        <v>21.082969473191554</v>
      </c>
      <c r="C930" s="158"/>
      <c r="D930" s="158"/>
      <c r="E930" s="418">
        <v>0</v>
      </c>
      <c r="F930" s="158"/>
      <c r="G930" s="158"/>
      <c r="H930" s="158"/>
      <c r="I930" s="158"/>
      <c r="J930" s="158"/>
      <c r="K930" s="158"/>
      <c r="L930" s="158"/>
      <c r="M930" s="346"/>
    </row>
    <row r="931" spans="1:13" x14ac:dyDescent="0.25">
      <c r="A931" s="347"/>
      <c r="B931" s="403">
        <v>24.13961154211486</v>
      </c>
      <c r="C931" s="158"/>
      <c r="D931" s="158"/>
      <c r="E931" s="418">
        <v>0</v>
      </c>
      <c r="F931" s="158"/>
      <c r="G931" s="158"/>
      <c r="H931" s="158"/>
      <c r="I931" s="158"/>
      <c r="J931" s="158"/>
      <c r="K931" s="158"/>
      <c r="L931" s="158"/>
      <c r="M931" s="346"/>
    </row>
    <row r="932" spans="1:13" x14ac:dyDescent="0.25">
      <c r="A932" s="347"/>
      <c r="B932" s="403">
        <v>78.526384977672663</v>
      </c>
      <c r="C932" s="158"/>
      <c r="D932" s="158"/>
      <c r="E932" s="418">
        <v>0</v>
      </c>
      <c r="F932" s="158"/>
      <c r="G932" s="158"/>
      <c r="H932" s="158"/>
      <c r="I932" s="158"/>
      <c r="J932" s="158"/>
      <c r="K932" s="158"/>
      <c r="L932" s="158"/>
      <c r="M932" s="346"/>
    </row>
    <row r="933" spans="1:13" x14ac:dyDescent="0.25">
      <c r="A933" s="347"/>
      <c r="B933" s="403">
        <v>1.7029475735621417E-2</v>
      </c>
      <c r="C933" s="158"/>
      <c r="D933" s="158"/>
      <c r="E933" s="418">
        <v>0</v>
      </c>
      <c r="F933" s="158"/>
      <c r="G933" s="158"/>
      <c r="H933" s="158"/>
      <c r="I933" s="158"/>
      <c r="J933" s="158"/>
      <c r="K933" s="158"/>
      <c r="L933" s="158"/>
      <c r="M933" s="346"/>
    </row>
    <row r="934" spans="1:13" x14ac:dyDescent="0.25">
      <c r="A934" s="347"/>
      <c r="B934" s="93">
        <v>7.3513764059330633</v>
      </c>
      <c r="C934" s="158"/>
      <c r="D934" s="158"/>
      <c r="E934" s="76">
        <v>-339.29610096713287</v>
      </c>
      <c r="F934" s="158"/>
      <c r="G934" s="158"/>
      <c r="H934" s="158"/>
      <c r="I934" s="158"/>
      <c r="J934" s="158"/>
      <c r="K934" s="158"/>
      <c r="L934" s="158"/>
      <c r="M934" s="346"/>
    </row>
    <row r="935" spans="1:13" x14ac:dyDescent="0.25">
      <c r="A935" s="347"/>
      <c r="B935" s="158"/>
      <c r="C935" s="158"/>
      <c r="D935" s="158"/>
      <c r="E935" s="158"/>
      <c r="F935" s="158"/>
      <c r="G935" s="158"/>
      <c r="H935" s="158"/>
      <c r="I935" s="158"/>
      <c r="J935" s="158"/>
      <c r="K935" s="158"/>
      <c r="L935" s="158"/>
      <c r="M935" s="346"/>
    </row>
    <row r="936" spans="1:13" x14ac:dyDescent="0.25">
      <c r="A936" s="347"/>
      <c r="B936" s="158"/>
      <c r="C936" s="158"/>
      <c r="D936" s="158"/>
      <c r="E936" s="158"/>
      <c r="F936" s="158"/>
      <c r="G936" s="158"/>
      <c r="H936" s="158"/>
      <c r="I936" s="158"/>
      <c r="J936" s="158"/>
      <c r="K936" s="158"/>
      <c r="L936" s="158"/>
      <c r="M936" s="346"/>
    </row>
    <row r="937" spans="1:13" x14ac:dyDescent="0.25">
      <c r="A937" s="347"/>
      <c r="B937" s="415">
        <f t="array" ref="B937:B947">+B924:B934+E924:E934</f>
        <v>-338.5224209460452</v>
      </c>
      <c r="C937" s="158"/>
      <c r="D937" s="158"/>
      <c r="E937" s="158"/>
      <c r="F937" s="158"/>
      <c r="G937" s="158"/>
      <c r="H937" s="158"/>
      <c r="I937" s="158"/>
      <c r="J937" s="158"/>
      <c r="K937" s="158"/>
      <c r="L937" s="158"/>
      <c r="M937" s="346"/>
    </row>
    <row r="938" spans="1:13" ht="15.75" x14ac:dyDescent="0.3">
      <c r="A938" s="447" t="s">
        <v>240</v>
      </c>
      <c r="B938" s="416">
        <v>0.11318396203131185</v>
      </c>
      <c r="C938" s="158"/>
      <c r="D938" s="158"/>
      <c r="E938" s="158"/>
      <c r="F938" s="158"/>
      <c r="G938" s="158"/>
      <c r="H938" s="158"/>
      <c r="I938" s="158"/>
      <c r="J938" s="158"/>
      <c r="K938" s="158"/>
      <c r="L938" s="158"/>
      <c r="M938" s="346"/>
    </row>
    <row r="939" spans="1:13" x14ac:dyDescent="0.25">
      <c r="A939" s="347"/>
      <c r="B939" s="416">
        <v>49.343588243004881</v>
      </c>
      <c r="C939" s="158"/>
      <c r="D939" s="158"/>
      <c r="E939" s="158"/>
      <c r="F939" s="158"/>
      <c r="G939" s="158"/>
      <c r="H939" s="158"/>
      <c r="I939" s="158"/>
      <c r="J939" s="158"/>
      <c r="K939" s="158"/>
      <c r="L939" s="158"/>
      <c r="M939" s="346"/>
    </row>
    <row r="940" spans="1:13" x14ac:dyDescent="0.25">
      <c r="A940" s="347"/>
      <c r="B940" s="416">
        <v>573.50395039702119</v>
      </c>
      <c r="C940" s="158"/>
      <c r="D940" s="158"/>
      <c r="E940" s="158"/>
      <c r="F940" s="158"/>
      <c r="G940" s="158"/>
      <c r="H940" s="158"/>
      <c r="I940" s="158"/>
      <c r="J940" s="158"/>
      <c r="K940" s="158"/>
      <c r="L940" s="158"/>
      <c r="M940" s="346"/>
    </row>
    <row r="941" spans="1:13" x14ac:dyDescent="0.25">
      <c r="A941" s="347"/>
      <c r="B941" s="416">
        <v>379.55028592991493</v>
      </c>
      <c r="C941" s="158"/>
      <c r="D941" s="158"/>
      <c r="E941" s="158"/>
      <c r="F941" s="158"/>
      <c r="G941" s="158"/>
      <c r="H941" s="158"/>
      <c r="I941" s="158"/>
      <c r="J941" s="158"/>
      <c r="K941" s="158"/>
      <c r="L941" s="158"/>
      <c r="M941" s="346"/>
    </row>
    <row r="942" spans="1:13" x14ac:dyDescent="0.25">
      <c r="A942" s="347"/>
      <c r="B942" s="416">
        <v>46.275117229917342</v>
      </c>
      <c r="C942" s="158"/>
      <c r="D942" s="158"/>
      <c r="E942" s="158"/>
      <c r="F942" s="158"/>
      <c r="G942" s="158"/>
      <c r="H942" s="158"/>
      <c r="I942" s="158"/>
      <c r="J942" s="158"/>
      <c r="K942" s="158"/>
      <c r="L942" s="158"/>
      <c r="M942" s="346"/>
    </row>
    <row r="943" spans="1:13" x14ac:dyDescent="0.25">
      <c r="A943" s="347"/>
      <c r="B943" s="416">
        <v>21.082969473191554</v>
      </c>
      <c r="C943" s="158"/>
      <c r="D943" s="158"/>
      <c r="E943" s="158"/>
      <c r="F943" s="158"/>
      <c r="G943" s="158"/>
      <c r="H943" s="158"/>
      <c r="I943" s="158"/>
      <c r="J943" s="158"/>
      <c r="K943" s="158"/>
      <c r="L943" s="158"/>
      <c r="M943" s="346"/>
    </row>
    <row r="944" spans="1:13" x14ac:dyDescent="0.25">
      <c r="A944" s="347"/>
      <c r="B944" s="416">
        <v>24.13961154211486</v>
      </c>
      <c r="C944" s="158"/>
      <c r="D944" s="158"/>
      <c r="E944" s="158"/>
      <c r="F944" s="158"/>
      <c r="G944" s="158"/>
      <c r="H944" s="158"/>
      <c r="I944" s="158"/>
      <c r="J944" s="158"/>
      <c r="K944" s="158"/>
      <c r="L944" s="158"/>
      <c r="M944" s="346"/>
    </row>
    <row r="945" spans="1:13" x14ac:dyDescent="0.25">
      <c r="A945" s="347"/>
      <c r="B945" s="416">
        <v>78.526384977672663</v>
      </c>
      <c r="C945" s="158"/>
      <c r="D945" s="158"/>
      <c r="E945" s="158"/>
      <c r="F945" s="158"/>
      <c r="G945" s="158"/>
      <c r="H945" s="158"/>
      <c r="I945" s="158"/>
      <c r="J945" s="158"/>
      <c r="K945" s="158"/>
      <c r="L945" s="158"/>
      <c r="M945" s="346"/>
    </row>
    <row r="946" spans="1:13" x14ac:dyDescent="0.25">
      <c r="A946" s="347"/>
      <c r="B946" s="416">
        <v>1.7029475735621417E-2</v>
      </c>
      <c r="C946" s="158"/>
      <c r="D946" s="158"/>
      <c r="E946" s="158"/>
      <c r="F946" s="158"/>
      <c r="G946" s="158"/>
      <c r="H946" s="158"/>
      <c r="I946" s="158"/>
      <c r="J946" s="158"/>
      <c r="K946" s="158"/>
      <c r="L946" s="158"/>
      <c r="M946" s="346"/>
    </row>
    <row r="947" spans="1:13" x14ac:dyDescent="0.25">
      <c r="A947" s="347"/>
      <c r="B947" s="103">
        <v>-331.94472456119979</v>
      </c>
      <c r="C947" s="158"/>
      <c r="D947" s="158"/>
      <c r="E947" s="158"/>
      <c r="F947" s="158"/>
      <c r="G947" s="158"/>
      <c r="H947" s="158"/>
      <c r="I947" s="158"/>
      <c r="J947" s="158"/>
      <c r="K947" s="158"/>
      <c r="L947" s="158"/>
      <c r="M947" s="346"/>
    </row>
    <row r="948" spans="1:13" x14ac:dyDescent="0.25">
      <c r="A948" s="347"/>
      <c r="B948" s="158"/>
      <c r="C948" s="158"/>
      <c r="D948" s="158"/>
      <c r="E948" s="158"/>
      <c r="F948" s="158"/>
      <c r="G948" s="158"/>
      <c r="H948" s="158"/>
      <c r="I948" s="158"/>
      <c r="J948" s="158"/>
      <c r="K948" s="158"/>
      <c r="L948" s="158"/>
      <c r="M948" s="346"/>
    </row>
    <row r="949" spans="1:13" x14ac:dyDescent="0.25">
      <c r="A949" s="347"/>
      <c r="B949" s="158"/>
      <c r="C949" s="158"/>
      <c r="D949" s="158"/>
      <c r="E949" s="158"/>
      <c r="F949" s="158"/>
      <c r="G949" s="158"/>
      <c r="H949" s="158"/>
      <c r="I949" s="158"/>
      <c r="J949" s="158"/>
      <c r="K949" s="158"/>
      <c r="L949" s="158"/>
      <c r="M949" s="346"/>
    </row>
    <row r="950" spans="1:13" x14ac:dyDescent="0.25">
      <c r="A950" s="347"/>
      <c r="B950" s="419">
        <f t="array" ref="B950:B957">+MMULT(B894:L901,B937:B947)</f>
        <v>-1.0624738759292052</v>
      </c>
      <c r="C950" s="158"/>
      <c r="D950" s="158"/>
      <c r="E950" s="402">
        <f t="array" ref="E950:E957">+MMULT(B805:L812,H816:H826)</f>
        <v>2.97290389066875E-3</v>
      </c>
      <c r="F950" s="158"/>
      <c r="G950" s="158"/>
      <c r="H950" s="402">
        <f t="array" ref="H950:H957">E950:E957-E816:E823</f>
        <v>1.2012960071139389E-16</v>
      </c>
      <c r="I950" s="158"/>
      <c r="J950" s="158"/>
      <c r="K950" s="158"/>
      <c r="L950" s="158"/>
      <c r="M950" s="346"/>
    </row>
    <row r="951" spans="1:13" ht="15.75" x14ac:dyDescent="0.3">
      <c r="A951" s="447" t="s">
        <v>241</v>
      </c>
      <c r="B951" s="420">
        <v>1.8637285298987762E-3</v>
      </c>
      <c r="C951" s="158"/>
      <c r="D951" s="449" t="s">
        <v>242</v>
      </c>
      <c r="E951" s="403">
        <v>3.7274570597975523E-3</v>
      </c>
      <c r="F951" s="158"/>
      <c r="G951" s="449" t="s">
        <v>243</v>
      </c>
      <c r="H951" s="403">
        <v>-9.4802637962132508E-16</v>
      </c>
      <c r="I951" s="158"/>
      <c r="J951" s="158"/>
      <c r="K951" s="158"/>
      <c r="L951" s="158"/>
      <c r="M951" s="346"/>
    </row>
    <row r="952" spans="1:13" x14ac:dyDescent="0.25">
      <c r="A952" s="347"/>
      <c r="B952" s="420">
        <v>9.5090228591674861E-4</v>
      </c>
      <c r="C952" s="158"/>
      <c r="D952" s="158"/>
      <c r="E952" s="403">
        <v>1.9018045718334903E-3</v>
      </c>
      <c r="F952" s="158"/>
      <c r="G952" s="158"/>
      <c r="H952" s="403">
        <v>1.0802990446645566E-15</v>
      </c>
      <c r="I952" s="158"/>
      <c r="J952" s="158"/>
      <c r="K952" s="158"/>
      <c r="L952" s="158"/>
      <c r="M952" s="346"/>
    </row>
    <row r="953" spans="1:13" x14ac:dyDescent="0.25">
      <c r="A953" s="347"/>
      <c r="B953" s="420">
        <v>9.7449903405642108E-4</v>
      </c>
      <c r="C953" s="158"/>
      <c r="D953" s="158"/>
      <c r="E953" s="403">
        <v>1.9489980681128422E-3</v>
      </c>
      <c r="F953" s="158"/>
      <c r="G953" s="158"/>
      <c r="H953" s="403">
        <v>-8.7820375971325859E-17</v>
      </c>
      <c r="I953" s="158"/>
      <c r="J953" s="158"/>
      <c r="K953" s="158"/>
      <c r="L953" s="158"/>
      <c r="M953" s="346"/>
    </row>
    <row r="954" spans="1:13" x14ac:dyDescent="0.25">
      <c r="A954" s="347"/>
      <c r="B954" s="420">
        <v>2.2578113037834933E-3</v>
      </c>
      <c r="C954" s="158"/>
      <c r="D954" s="158"/>
      <c r="E954" s="403">
        <v>4.5156226075669936E-3</v>
      </c>
      <c r="F954" s="158"/>
      <c r="G954" s="158"/>
      <c r="H954" s="403">
        <v>2.2377932840100812E-16</v>
      </c>
      <c r="I954" s="158"/>
      <c r="J954" s="158"/>
      <c r="K954" s="158"/>
      <c r="L954" s="158"/>
      <c r="M954" s="346"/>
    </row>
    <row r="955" spans="1:13" x14ac:dyDescent="0.25">
      <c r="A955" s="347"/>
      <c r="B955" s="420">
        <v>3.9264458756608448E-4</v>
      </c>
      <c r="C955" s="158"/>
      <c r="D955" s="158"/>
      <c r="E955" s="403">
        <v>7.8528917513216896E-4</v>
      </c>
      <c r="F955" s="158"/>
      <c r="G955" s="158"/>
      <c r="H955" s="403">
        <v>-4.2999458160775106E-16</v>
      </c>
      <c r="I955" s="158"/>
      <c r="J955" s="158"/>
      <c r="K955" s="158"/>
      <c r="L955" s="158"/>
      <c r="M955" s="346"/>
    </row>
    <row r="956" spans="1:13" x14ac:dyDescent="0.25">
      <c r="A956" s="347"/>
      <c r="B956" s="420">
        <v>3.814680732687082E-4</v>
      </c>
      <c r="C956" s="158"/>
      <c r="D956" s="158"/>
      <c r="E956" s="403">
        <v>7.6293614653741466E-4</v>
      </c>
      <c r="F956" s="158"/>
      <c r="G956" s="158"/>
      <c r="H956" s="403">
        <v>3.3371742869103826E-16</v>
      </c>
      <c r="I956" s="158"/>
      <c r="J956" s="158"/>
      <c r="K956" s="158"/>
      <c r="L956" s="158"/>
      <c r="M956" s="346"/>
    </row>
    <row r="957" spans="1:13" x14ac:dyDescent="0.25">
      <c r="A957" s="347"/>
      <c r="B957" s="75">
        <v>-0.35513360516448539</v>
      </c>
      <c r="C957" s="158"/>
      <c r="D957" s="158"/>
      <c r="E957" s="93">
        <v>3.7065288060189293E-3</v>
      </c>
      <c r="F957" s="158"/>
      <c r="G957" s="158"/>
      <c r="H957" s="93">
        <v>-3.0097452308197603E-16</v>
      </c>
      <c r="I957" s="158"/>
      <c r="J957" s="158"/>
      <c r="K957" s="158"/>
      <c r="L957" s="158"/>
      <c r="M957" s="346"/>
    </row>
    <row r="958" spans="1:13" x14ac:dyDescent="0.25">
      <c r="A958" s="347"/>
      <c r="B958" s="158"/>
      <c r="C958" s="158"/>
      <c r="D958" s="158"/>
      <c r="E958" s="158"/>
      <c r="F958" s="158"/>
      <c r="G958" s="158"/>
      <c r="H958" s="158"/>
      <c r="I958" s="158"/>
      <c r="J958" s="158"/>
      <c r="K958" s="158"/>
      <c r="L958" s="158"/>
      <c r="M958" s="346"/>
    </row>
    <row r="959" spans="1:13" ht="16.5" thickBot="1" x14ac:dyDescent="0.35">
      <c r="A959" s="347"/>
      <c r="B959" s="158"/>
      <c r="C959" s="158"/>
      <c r="D959" s="158"/>
      <c r="E959" s="158"/>
      <c r="F959" s="158"/>
      <c r="G959" s="456" t="s">
        <v>264</v>
      </c>
      <c r="H959" s="158"/>
      <c r="I959" s="158"/>
      <c r="J959" s="158"/>
      <c r="K959" s="158"/>
      <c r="L959" s="158"/>
      <c r="M959" s="346"/>
    </row>
    <row r="960" spans="1:13" ht="15.75" x14ac:dyDescent="0.3">
      <c r="A960" s="347"/>
      <c r="B960" s="421">
        <f t="array" ref="B960:B967">B950:B957-H950:H957</f>
        <v>-1.0624738759292054</v>
      </c>
      <c r="C960" s="158"/>
      <c r="D960" s="422" t="s">
        <v>205</v>
      </c>
      <c r="E960" s="423">
        <f t="array" ref="E960:E967">+MMULT(B914:I921,B960:B967)</f>
        <v>337.59187294191958</v>
      </c>
      <c r="F960" s="158"/>
      <c r="G960" s="457" t="s">
        <v>205</v>
      </c>
      <c r="H960" s="460">
        <f>+ABS(E960-E702)</f>
        <v>1.8186317185628127</v>
      </c>
      <c r="I960" s="158"/>
      <c r="J960" s="158"/>
      <c r="K960" s="158"/>
      <c r="L960" s="158"/>
      <c r="M960" s="346"/>
    </row>
    <row r="961" spans="1:13" ht="15.75" x14ac:dyDescent="0.3">
      <c r="A961" s="450" t="s">
        <v>244</v>
      </c>
      <c r="B961" s="420">
        <v>1.8637285298997242E-3</v>
      </c>
      <c r="C961" s="158"/>
      <c r="D961" s="424" t="s">
        <v>206</v>
      </c>
      <c r="E961" s="425">
        <v>337.1272038488608</v>
      </c>
      <c r="F961" s="158"/>
      <c r="G961" s="458" t="s">
        <v>206</v>
      </c>
      <c r="H961" s="461">
        <f t="shared" ref="H961:H967" si="38">+ABS(E961-E703)</f>
        <v>2.8428004290126978</v>
      </c>
      <c r="I961" s="158"/>
      <c r="J961" s="158"/>
      <c r="K961" s="158"/>
      <c r="L961" s="158"/>
      <c r="M961" s="346"/>
    </row>
    <row r="962" spans="1:13" ht="15.75" x14ac:dyDescent="0.3">
      <c r="A962" s="347"/>
      <c r="B962" s="420">
        <v>9.5090228591566831E-4</v>
      </c>
      <c r="C962" s="158"/>
      <c r="D962" s="424" t="s">
        <v>207</v>
      </c>
      <c r="E962" s="425">
        <v>339.2170414865061</v>
      </c>
      <c r="F962" s="158"/>
      <c r="G962" s="458" t="s">
        <v>207</v>
      </c>
      <c r="H962" s="461">
        <f t="shared" si="38"/>
        <v>8.6494244427067883</v>
      </c>
      <c r="I962" s="158"/>
      <c r="J962" s="158"/>
      <c r="K962" s="158"/>
      <c r="L962" s="158"/>
      <c r="M962" s="346"/>
    </row>
    <row r="963" spans="1:13" ht="15.75" x14ac:dyDescent="0.3">
      <c r="A963" s="347"/>
      <c r="B963" s="420">
        <v>9.744990340565089E-4</v>
      </c>
      <c r="C963" s="158"/>
      <c r="D963" s="424" t="s">
        <v>208</v>
      </c>
      <c r="E963" s="425">
        <v>344.02156849007565</v>
      </c>
      <c r="F963" s="158"/>
      <c r="G963" s="458" t="s">
        <v>208</v>
      </c>
      <c r="H963" s="461">
        <f t="shared" si="38"/>
        <v>27.451638378605821</v>
      </c>
      <c r="I963" s="158"/>
      <c r="J963" s="158"/>
      <c r="K963" s="158"/>
      <c r="L963" s="158"/>
      <c r="M963" s="346"/>
    </row>
    <row r="964" spans="1:13" ht="15.75" x14ac:dyDescent="0.3">
      <c r="A964" s="347"/>
      <c r="B964" s="420">
        <v>2.2578113037832696E-3</v>
      </c>
      <c r="C964" s="158"/>
      <c r="D964" s="424" t="s">
        <v>209</v>
      </c>
      <c r="E964" s="425">
        <v>334.82992361249012</v>
      </c>
      <c r="F964" s="158"/>
      <c r="G964" s="458" t="s">
        <v>209</v>
      </c>
      <c r="H964" s="461">
        <f t="shared" si="38"/>
        <v>1.8900832753491841</v>
      </c>
      <c r="I964" s="158"/>
      <c r="J964" s="158"/>
      <c r="K964" s="158"/>
      <c r="L964" s="158"/>
      <c r="M964" s="346"/>
    </row>
    <row r="965" spans="1:13" ht="15.75" x14ac:dyDescent="0.3">
      <c r="A965" s="347"/>
      <c r="B965" s="420">
        <v>3.9264458756651448E-4</v>
      </c>
      <c r="C965" s="158"/>
      <c r="D965" s="424" t="s">
        <v>210</v>
      </c>
      <c r="E965" s="425">
        <v>337.10613351571078</v>
      </c>
      <c r="F965" s="158"/>
      <c r="G965" s="458" t="s">
        <v>210</v>
      </c>
      <c r="H965" s="461">
        <f t="shared" si="38"/>
        <v>4.2680515749307801</v>
      </c>
      <c r="I965" s="158"/>
      <c r="J965" s="158"/>
      <c r="K965" s="158"/>
      <c r="L965" s="158"/>
      <c r="M965" s="346"/>
    </row>
    <row r="966" spans="1:13" ht="15.75" x14ac:dyDescent="0.3">
      <c r="A966" s="347"/>
      <c r="B966" s="420">
        <v>3.8146807326837448E-4</v>
      </c>
      <c r="C966" s="158"/>
      <c r="D966" s="424" t="s">
        <v>211</v>
      </c>
      <c r="E966" s="425">
        <v>336.66469613877149</v>
      </c>
      <c r="F966" s="158"/>
      <c r="G966" s="458" t="s">
        <v>211</v>
      </c>
      <c r="H966" s="461">
        <f t="shared" si="38"/>
        <v>2.2564562285147645</v>
      </c>
      <c r="I966" s="158"/>
      <c r="J966" s="158"/>
      <c r="K966" s="158"/>
      <c r="L966" s="158"/>
      <c r="M966" s="346"/>
    </row>
    <row r="967" spans="1:13" ht="16.5" thickBot="1" x14ac:dyDescent="0.35">
      <c r="A967" s="347"/>
      <c r="B967" s="75">
        <v>-0.35513360516448511</v>
      </c>
      <c r="C967" s="158"/>
      <c r="D967" s="426" t="s">
        <v>212</v>
      </c>
      <c r="E967" s="427">
        <v>334.71812113114186</v>
      </c>
      <c r="F967" s="158"/>
      <c r="G967" s="459" t="s">
        <v>212</v>
      </c>
      <c r="H967" s="462">
        <f t="shared" si="38"/>
        <v>2.4938842996082258</v>
      </c>
      <c r="I967" s="158"/>
      <c r="J967" s="158"/>
      <c r="K967" s="158"/>
      <c r="L967" s="158"/>
      <c r="M967" s="346"/>
    </row>
    <row r="968" spans="1:13" x14ac:dyDescent="0.25">
      <c r="A968" s="347"/>
      <c r="B968" s="158"/>
      <c r="C968" s="158"/>
      <c r="D968" s="158"/>
      <c r="E968" s="158"/>
      <c r="F968" s="158"/>
      <c r="G968" s="158"/>
      <c r="H968" s="158"/>
      <c r="I968" s="158"/>
      <c r="J968" s="158"/>
      <c r="K968" s="158"/>
      <c r="L968" s="158"/>
      <c r="M968" s="346"/>
    </row>
    <row r="969" spans="1:13" ht="15.75" x14ac:dyDescent="0.3">
      <c r="A969" s="444" t="s">
        <v>246</v>
      </c>
      <c r="B969" s="158"/>
      <c r="C969" s="158"/>
      <c r="D969" s="158"/>
      <c r="E969" s="158"/>
      <c r="F969" s="158"/>
      <c r="G969" s="158"/>
      <c r="H969" s="158"/>
      <c r="I969" s="158"/>
      <c r="J969" s="158"/>
      <c r="K969" s="158"/>
      <c r="L969" s="158"/>
      <c r="M969" s="346"/>
    </row>
    <row r="970" spans="1:13" x14ac:dyDescent="0.25">
      <c r="A970" s="347"/>
      <c r="B970" s="411">
        <f t="array" ref="B970:L980">+MMULT(B881:L891,B855:L865)</f>
        <v>0.5</v>
      </c>
      <c r="C970" s="390">
        <v>0</v>
      </c>
      <c r="D970" s="390">
        <v>0</v>
      </c>
      <c r="E970" s="390">
        <v>0</v>
      </c>
      <c r="F970" s="390">
        <v>0</v>
      </c>
      <c r="G970" s="390">
        <v>0</v>
      </c>
      <c r="H970" s="390">
        <v>0</v>
      </c>
      <c r="I970" s="390">
        <v>0</v>
      </c>
      <c r="J970" s="390">
        <v>0</v>
      </c>
      <c r="K970" s="390">
        <v>0</v>
      </c>
      <c r="L970" s="391">
        <v>0</v>
      </c>
      <c r="M970" s="346"/>
    </row>
    <row r="971" spans="1:13" ht="15.75" x14ac:dyDescent="0.3">
      <c r="A971" s="447" t="s">
        <v>247</v>
      </c>
      <c r="B971" s="396">
        <v>0</v>
      </c>
      <c r="C971" s="161">
        <v>0.5</v>
      </c>
      <c r="D971" s="159">
        <v>0</v>
      </c>
      <c r="E971" s="159">
        <v>0</v>
      </c>
      <c r="F971" s="159">
        <v>0</v>
      </c>
      <c r="G971" s="159">
        <v>0</v>
      </c>
      <c r="H971" s="159">
        <v>0</v>
      </c>
      <c r="I971" s="159">
        <v>0</v>
      </c>
      <c r="J971" s="159">
        <v>0</v>
      </c>
      <c r="K971" s="159">
        <v>0</v>
      </c>
      <c r="L971" s="383">
        <v>0</v>
      </c>
      <c r="M971" s="346"/>
    </row>
    <row r="972" spans="1:13" x14ac:dyDescent="0.25">
      <c r="A972" s="347"/>
      <c r="B972" s="396">
        <v>0</v>
      </c>
      <c r="C972" s="159">
        <v>0</v>
      </c>
      <c r="D972" s="161">
        <v>0.49999999999999994</v>
      </c>
      <c r="E972" s="159">
        <v>0</v>
      </c>
      <c r="F972" s="159">
        <v>0</v>
      </c>
      <c r="G972" s="159">
        <v>0</v>
      </c>
      <c r="H972" s="159">
        <v>0</v>
      </c>
      <c r="I972" s="159">
        <v>0</v>
      </c>
      <c r="J972" s="159">
        <v>0</v>
      </c>
      <c r="K972" s="159">
        <v>0</v>
      </c>
      <c r="L972" s="383">
        <v>0</v>
      </c>
      <c r="M972" s="346"/>
    </row>
    <row r="973" spans="1:13" x14ac:dyDescent="0.25">
      <c r="A973" s="347"/>
      <c r="B973" s="396">
        <v>0</v>
      </c>
      <c r="C973" s="159">
        <v>0</v>
      </c>
      <c r="D973" s="159">
        <v>0</v>
      </c>
      <c r="E973" s="161">
        <v>0.5</v>
      </c>
      <c r="F973" s="159">
        <v>0</v>
      </c>
      <c r="G973" s="159">
        <v>0</v>
      </c>
      <c r="H973" s="159">
        <v>0</v>
      </c>
      <c r="I973" s="159">
        <v>0</v>
      </c>
      <c r="J973" s="159">
        <v>0</v>
      </c>
      <c r="K973" s="159">
        <v>0</v>
      </c>
      <c r="L973" s="383">
        <v>0</v>
      </c>
      <c r="M973" s="346"/>
    </row>
    <row r="974" spans="1:13" x14ac:dyDescent="0.25">
      <c r="A974" s="347"/>
      <c r="B974" s="396">
        <v>0</v>
      </c>
      <c r="C974" s="159">
        <v>0</v>
      </c>
      <c r="D974" s="159">
        <v>0</v>
      </c>
      <c r="E974" s="159">
        <v>0</v>
      </c>
      <c r="F974" s="161">
        <v>0.5</v>
      </c>
      <c r="G974" s="159">
        <v>0</v>
      </c>
      <c r="H974" s="159">
        <v>0</v>
      </c>
      <c r="I974" s="159">
        <v>0</v>
      </c>
      <c r="J974" s="159">
        <v>0</v>
      </c>
      <c r="K974" s="159">
        <v>0</v>
      </c>
      <c r="L974" s="383">
        <v>0</v>
      </c>
      <c r="M974" s="346"/>
    </row>
    <row r="975" spans="1:13" x14ac:dyDescent="0.25">
      <c r="A975" s="350"/>
      <c r="B975" s="396">
        <v>0</v>
      </c>
      <c r="C975" s="159">
        <v>0</v>
      </c>
      <c r="D975" s="159">
        <v>0</v>
      </c>
      <c r="E975" s="159">
        <v>0</v>
      </c>
      <c r="F975" s="159">
        <v>0</v>
      </c>
      <c r="G975" s="161">
        <v>0.5</v>
      </c>
      <c r="H975" s="159">
        <v>0</v>
      </c>
      <c r="I975" s="159">
        <v>0</v>
      </c>
      <c r="J975" s="159">
        <v>0</v>
      </c>
      <c r="K975" s="159">
        <v>0</v>
      </c>
      <c r="L975" s="383">
        <v>0</v>
      </c>
      <c r="M975" s="346"/>
    </row>
    <row r="976" spans="1:13" x14ac:dyDescent="0.25">
      <c r="A976" s="350"/>
      <c r="B976" s="396">
        <v>0</v>
      </c>
      <c r="C976" s="159">
        <v>0</v>
      </c>
      <c r="D976" s="159">
        <v>0</v>
      </c>
      <c r="E976" s="159">
        <v>0</v>
      </c>
      <c r="F976" s="159">
        <v>0</v>
      </c>
      <c r="G976" s="159">
        <v>0</v>
      </c>
      <c r="H976" s="161">
        <v>0.5</v>
      </c>
      <c r="I976" s="159">
        <v>0</v>
      </c>
      <c r="J976" s="159">
        <v>0</v>
      </c>
      <c r="K976" s="159">
        <v>0</v>
      </c>
      <c r="L976" s="383">
        <v>0</v>
      </c>
      <c r="M976" s="346"/>
    </row>
    <row r="977" spans="1:13" x14ac:dyDescent="0.25">
      <c r="A977" s="347"/>
      <c r="B977" s="396">
        <v>0</v>
      </c>
      <c r="C977" s="159">
        <v>0</v>
      </c>
      <c r="D977" s="159">
        <v>0</v>
      </c>
      <c r="E977" s="159">
        <v>0</v>
      </c>
      <c r="F977" s="159">
        <v>0</v>
      </c>
      <c r="G977" s="159">
        <v>0</v>
      </c>
      <c r="H977" s="159">
        <v>0</v>
      </c>
      <c r="I977" s="161">
        <v>0.5</v>
      </c>
      <c r="J977" s="159">
        <v>0</v>
      </c>
      <c r="K977" s="159">
        <v>0</v>
      </c>
      <c r="L977" s="383">
        <v>0</v>
      </c>
      <c r="M977" s="346"/>
    </row>
    <row r="978" spans="1:13" x14ac:dyDescent="0.25">
      <c r="A978" s="347"/>
      <c r="B978" s="396">
        <v>0</v>
      </c>
      <c r="C978" s="159">
        <v>0</v>
      </c>
      <c r="D978" s="159">
        <v>0</v>
      </c>
      <c r="E978" s="159">
        <v>0</v>
      </c>
      <c r="F978" s="159">
        <v>0</v>
      </c>
      <c r="G978" s="159">
        <v>0</v>
      </c>
      <c r="H978" s="159">
        <v>0</v>
      </c>
      <c r="I978" s="159">
        <v>0</v>
      </c>
      <c r="J978" s="161">
        <v>0.5</v>
      </c>
      <c r="K978" s="159">
        <v>0</v>
      </c>
      <c r="L978" s="383">
        <v>0</v>
      </c>
      <c r="M978" s="346"/>
    </row>
    <row r="979" spans="1:13" x14ac:dyDescent="0.25">
      <c r="A979" s="347"/>
      <c r="B979" s="396">
        <v>0</v>
      </c>
      <c r="C979" s="159">
        <v>0</v>
      </c>
      <c r="D979" s="159">
        <v>0</v>
      </c>
      <c r="E979" s="159">
        <v>0</v>
      </c>
      <c r="F979" s="159">
        <v>0</v>
      </c>
      <c r="G979" s="159">
        <v>0</v>
      </c>
      <c r="H979" s="159">
        <v>0</v>
      </c>
      <c r="I979" s="159">
        <v>0</v>
      </c>
      <c r="J979" s="159">
        <v>0</v>
      </c>
      <c r="K979" s="161">
        <v>0.5</v>
      </c>
      <c r="L979" s="383">
        <v>0</v>
      </c>
      <c r="M979" s="346"/>
    </row>
    <row r="980" spans="1:13" x14ac:dyDescent="0.25">
      <c r="A980" s="347"/>
      <c r="B980" s="397">
        <v>0</v>
      </c>
      <c r="C980" s="398">
        <v>0</v>
      </c>
      <c r="D980" s="398">
        <v>0</v>
      </c>
      <c r="E980" s="398">
        <v>0</v>
      </c>
      <c r="F980" s="398">
        <v>0</v>
      </c>
      <c r="G980" s="398">
        <v>0</v>
      </c>
      <c r="H980" s="398">
        <v>0</v>
      </c>
      <c r="I980" s="398">
        <v>0</v>
      </c>
      <c r="J980" s="398">
        <v>0</v>
      </c>
      <c r="K980" s="398">
        <v>0</v>
      </c>
      <c r="L980" s="412">
        <v>0.49999999999999994</v>
      </c>
      <c r="M980" s="346"/>
    </row>
    <row r="981" spans="1:13" x14ac:dyDescent="0.25">
      <c r="A981" s="347"/>
      <c r="B981" s="158"/>
      <c r="C981" s="158"/>
      <c r="D981" s="158"/>
      <c r="E981" s="158"/>
      <c r="F981" s="158"/>
      <c r="G981" s="158"/>
      <c r="H981" s="158"/>
      <c r="I981" s="158"/>
      <c r="J981" s="158"/>
      <c r="K981" s="158"/>
      <c r="L981" s="158"/>
      <c r="M981" s="346"/>
    </row>
    <row r="982" spans="1:13" x14ac:dyDescent="0.25">
      <c r="A982" s="347"/>
      <c r="B982" s="158"/>
      <c r="C982" s="158"/>
      <c r="D982" s="158"/>
      <c r="E982" s="158"/>
      <c r="F982" s="158"/>
      <c r="G982" s="158"/>
      <c r="H982" s="158"/>
      <c r="I982" s="158"/>
      <c r="J982" s="158"/>
      <c r="K982" s="158"/>
      <c r="L982" s="158"/>
      <c r="M982" s="346"/>
    </row>
    <row r="983" spans="1:13" x14ac:dyDescent="0.25">
      <c r="A983" s="347"/>
      <c r="B983" s="411">
        <f t="array" ref="B983:L993">B842:L852-B970:L980</f>
        <v>0.5</v>
      </c>
      <c r="C983" s="390">
        <v>0</v>
      </c>
      <c r="D983" s="390">
        <v>0</v>
      </c>
      <c r="E983" s="390">
        <v>0</v>
      </c>
      <c r="F983" s="390">
        <v>0</v>
      </c>
      <c r="G983" s="390">
        <v>0</v>
      </c>
      <c r="H983" s="390">
        <v>0</v>
      </c>
      <c r="I983" s="390">
        <v>0</v>
      </c>
      <c r="J983" s="390">
        <v>0</v>
      </c>
      <c r="K983" s="390">
        <v>0</v>
      </c>
      <c r="L983" s="391">
        <v>0</v>
      </c>
      <c r="M983" s="346"/>
    </row>
    <row r="984" spans="1:13" ht="15.75" x14ac:dyDescent="0.3">
      <c r="A984" s="447" t="s">
        <v>248</v>
      </c>
      <c r="B984" s="396">
        <v>0</v>
      </c>
      <c r="C984" s="161">
        <v>0.5</v>
      </c>
      <c r="D984" s="159">
        <v>0</v>
      </c>
      <c r="E984" s="159">
        <v>0</v>
      </c>
      <c r="F984" s="159">
        <v>0</v>
      </c>
      <c r="G984" s="159">
        <v>0</v>
      </c>
      <c r="H984" s="159">
        <v>0</v>
      </c>
      <c r="I984" s="159">
        <v>0</v>
      </c>
      <c r="J984" s="159">
        <v>0</v>
      </c>
      <c r="K984" s="159">
        <v>0</v>
      </c>
      <c r="L984" s="383">
        <v>0</v>
      </c>
      <c r="M984" s="346"/>
    </row>
    <row r="985" spans="1:13" x14ac:dyDescent="0.25">
      <c r="A985" s="347"/>
      <c r="B985" s="396">
        <v>0</v>
      </c>
      <c r="C985" s="159">
        <v>0</v>
      </c>
      <c r="D985" s="161">
        <v>0.5</v>
      </c>
      <c r="E985" s="159">
        <v>0</v>
      </c>
      <c r="F985" s="159">
        <v>0</v>
      </c>
      <c r="G985" s="159">
        <v>0</v>
      </c>
      <c r="H985" s="159">
        <v>0</v>
      </c>
      <c r="I985" s="159">
        <v>0</v>
      </c>
      <c r="J985" s="159">
        <v>0</v>
      </c>
      <c r="K985" s="159">
        <v>0</v>
      </c>
      <c r="L985" s="383">
        <v>0</v>
      </c>
      <c r="M985" s="346"/>
    </row>
    <row r="986" spans="1:13" x14ac:dyDescent="0.25">
      <c r="A986" s="347"/>
      <c r="B986" s="396">
        <v>0</v>
      </c>
      <c r="C986" s="159">
        <v>0</v>
      </c>
      <c r="D986" s="159">
        <v>0</v>
      </c>
      <c r="E986" s="161">
        <v>0.5</v>
      </c>
      <c r="F986" s="159">
        <v>0</v>
      </c>
      <c r="G986" s="159">
        <v>0</v>
      </c>
      <c r="H986" s="159">
        <v>0</v>
      </c>
      <c r="I986" s="159">
        <v>0</v>
      </c>
      <c r="J986" s="159">
        <v>0</v>
      </c>
      <c r="K986" s="159">
        <v>0</v>
      </c>
      <c r="L986" s="383">
        <v>0</v>
      </c>
      <c r="M986" s="346"/>
    </row>
    <row r="987" spans="1:13" x14ac:dyDescent="0.25">
      <c r="A987" s="347"/>
      <c r="B987" s="396">
        <v>0</v>
      </c>
      <c r="C987" s="159">
        <v>0</v>
      </c>
      <c r="D987" s="159">
        <v>0</v>
      </c>
      <c r="E987" s="159">
        <v>0</v>
      </c>
      <c r="F987" s="161">
        <v>0.5</v>
      </c>
      <c r="G987" s="159">
        <v>0</v>
      </c>
      <c r="H987" s="159">
        <v>0</v>
      </c>
      <c r="I987" s="159">
        <v>0</v>
      </c>
      <c r="J987" s="159">
        <v>0</v>
      </c>
      <c r="K987" s="159">
        <v>0</v>
      </c>
      <c r="L987" s="383">
        <v>0</v>
      </c>
      <c r="M987" s="346"/>
    </row>
    <row r="988" spans="1:13" x14ac:dyDescent="0.25">
      <c r="A988" s="347"/>
      <c r="B988" s="396">
        <v>0</v>
      </c>
      <c r="C988" s="159">
        <v>0</v>
      </c>
      <c r="D988" s="159">
        <v>0</v>
      </c>
      <c r="E988" s="159">
        <v>0</v>
      </c>
      <c r="F988" s="159">
        <v>0</v>
      </c>
      <c r="G988" s="161">
        <v>0.5</v>
      </c>
      <c r="H988" s="159">
        <v>0</v>
      </c>
      <c r="I988" s="159">
        <v>0</v>
      </c>
      <c r="J988" s="159">
        <v>0</v>
      </c>
      <c r="K988" s="159">
        <v>0</v>
      </c>
      <c r="L988" s="383">
        <v>0</v>
      </c>
      <c r="M988" s="346"/>
    </row>
    <row r="989" spans="1:13" x14ac:dyDescent="0.25">
      <c r="A989" s="347"/>
      <c r="B989" s="396">
        <v>0</v>
      </c>
      <c r="C989" s="159">
        <v>0</v>
      </c>
      <c r="D989" s="159">
        <v>0</v>
      </c>
      <c r="E989" s="159">
        <v>0</v>
      </c>
      <c r="F989" s="159">
        <v>0</v>
      </c>
      <c r="G989" s="159">
        <v>0</v>
      </c>
      <c r="H989" s="161">
        <v>0.5</v>
      </c>
      <c r="I989" s="159">
        <v>0</v>
      </c>
      <c r="J989" s="159">
        <v>0</v>
      </c>
      <c r="K989" s="159">
        <v>0</v>
      </c>
      <c r="L989" s="383">
        <v>0</v>
      </c>
      <c r="M989" s="346"/>
    </row>
    <row r="990" spans="1:13" x14ac:dyDescent="0.25">
      <c r="A990" s="347"/>
      <c r="B990" s="396">
        <v>0</v>
      </c>
      <c r="C990" s="159">
        <v>0</v>
      </c>
      <c r="D990" s="159">
        <v>0</v>
      </c>
      <c r="E990" s="159">
        <v>0</v>
      </c>
      <c r="F990" s="159">
        <v>0</v>
      </c>
      <c r="G990" s="159">
        <v>0</v>
      </c>
      <c r="H990" s="159">
        <v>0</v>
      </c>
      <c r="I990" s="161">
        <v>0.5</v>
      </c>
      <c r="J990" s="159">
        <v>0</v>
      </c>
      <c r="K990" s="159">
        <v>0</v>
      </c>
      <c r="L990" s="383">
        <v>0</v>
      </c>
      <c r="M990" s="346"/>
    </row>
    <row r="991" spans="1:13" x14ac:dyDescent="0.25">
      <c r="A991" s="347"/>
      <c r="B991" s="396">
        <v>0</v>
      </c>
      <c r="C991" s="159">
        <v>0</v>
      </c>
      <c r="D991" s="159">
        <v>0</v>
      </c>
      <c r="E991" s="159">
        <v>0</v>
      </c>
      <c r="F991" s="159">
        <v>0</v>
      </c>
      <c r="G991" s="159">
        <v>0</v>
      </c>
      <c r="H991" s="159">
        <v>0</v>
      </c>
      <c r="I991" s="159">
        <v>0</v>
      </c>
      <c r="J991" s="161">
        <v>0.5</v>
      </c>
      <c r="K991" s="159">
        <v>0</v>
      </c>
      <c r="L991" s="383">
        <v>0</v>
      </c>
      <c r="M991" s="346"/>
    </row>
    <row r="992" spans="1:13" x14ac:dyDescent="0.25">
      <c r="A992" s="347"/>
      <c r="B992" s="396">
        <v>0</v>
      </c>
      <c r="C992" s="159">
        <v>0</v>
      </c>
      <c r="D992" s="159">
        <v>0</v>
      </c>
      <c r="E992" s="159">
        <v>0</v>
      </c>
      <c r="F992" s="159">
        <v>0</v>
      </c>
      <c r="G992" s="159">
        <v>0</v>
      </c>
      <c r="H992" s="159">
        <v>0</v>
      </c>
      <c r="I992" s="159">
        <v>0</v>
      </c>
      <c r="J992" s="159">
        <v>0</v>
      </c>
      <c r="K992" s="161">
        <v>0.5</v>
      </c>
      <c r="L992" s="383">
        <v>0</v>
      </c>
      <c r="M992" s="346"/>
    </row>
    <row r="993" spans="1:13" x14ac:dyDescent="0.25">
      <c r="A993" s="347"/>
      <c r="B993" s="397">
        <v>0</v>
      </c>
      <c r="C993" s="398">
        <v>0</v>
      </c>
      <c r="D993" s="398">
        <v>0</v>
      </c>
      <c r="E993" s="398">
        <v>0</v>
      </c>
      <c r="F993" s="398">
        <v>0</v>
      </c>
      <c r="G993" s="398">
        <v>0</v>
      </c>
      <c r="H993" s="398">
        <v>0</v>
      </c>
      <c r="I993" s="398">
        <v>0</v>
      </c>
      <c r="J993" s="398">
        <v>0</v>
      </c>
      <c r="K993" s="398">
        <v>0</v>
      </c>
      <c r="L993" s="412">
        <v>0.5</v>
      </c>
      <c r="M993" s="346"/>
    </row>
    <row r="994" spans="1:13" x14ac:dyDescent="0.25">
      <c r="A994" s="347"/>
      <c r="B994" s="158"/>
      <c r="C994" s="158"/>
      <c r="D994" s="158"/>
      <c r="E994" s="158"/>
      <c r="F994" s="158"/>
      <c r="G994" s="158"/>
      <c r="H994" s="158"/>
      <c r="I994" s="158"/>
      <c r="J994" s="158"/>
      <c r="K994" s="158"/>
      <c r="L994" s="158"/>
      <c r="M994" s="346"/>
    </row>
    <row r="995" spans="1:13" x14ac:dyDescent="0.25">
      <c r="A995" s="347"/>
      <c r="B995" s="158"/>
      <c r="C995" s="158"/>
      <c r="D995" s="158"/>
      <c r="E995" s="158"/>
      <c r="F995" s="158"/>
      <c r="G995" s="158"/>
      <c r="H995" s="158"/>
      <c r="I995" s="158"/>
      <c r="J995" s="158"/>
      <c r="K995" s="158"/>
      <c r="L995" s="158"/>
      <c r="M995" s="346"/>
    </row>
    <row r="996" spans="1:13" x14ac:dyDescent="0.25">
      <c r="A996" s="347"/>
      <c r="B996" s="404">
        <f t="array" ref="B996:B1006">+MMULT(B983:L993,H816:H826)</f>
        <v>2.4260958100020503E-3</v>
      </c>
      <c r="C996" s="158"/>
      <c r="D996" s="158"/>
      <c r="E996" s="404">
        <f t="array" ref="E996:E1006">+MMULT(B816:B826,K817)</f>
        <v>-339.29610096713287</v>
      </c>
      <c r="F996" s="158"/>
      <c r="G996" s="158"/>
      <c r="H996" s="419">
        <f t="array" ref="H996:H1006">+MMULT(B792:I802,E960:E967)</f>
        <v>337.59187294191958</v>
      </c>
      <c r="I996" s="158"/>
      <c r="J996" s="158"/>
      <c r="K996" s="158"/>
      <c r="L996" s="158"/>
      <c r="M996" s="346"/>
    </row>
    <row r="997" spans="1:13" ht="15.75" x14ac:dyDescent="0.3">
      <c r="A997" s="447" t="s">
        <v>249</v>
      </c>
      <c r="B997" s="405">
        <v>9.3964386466767534E-4</v>
      </c>
      <c r="C997" s="158"/>
      <c r="D997" s="449" t="s">
        <v>239</v>
      </c>
      <c r="E997" s="405">
        <v>0</v>
      </c>
      <c r="F997" s="158"/>
      <c r="G997" s="449" t="s">
        <v>250</v>
      </c>
      <c r="H997" s="420">
        <v>-0.4646690930587738</v>
      </c>
      <c r="I997" s="158"/>
      <c r="J997" s="158"/>
      <c r="K997" s="158"/>
      <c r="L997" s="158"/>
      <c r="M997" s="346"/>
    </row>
    <row r="998" spans="1:13" x14ac:dyDescent="0.25">
      <c r="A998" s="347"/>
      <c r="B998" s="405">
        <v>-2.8222538166026181E-2</v>
      </c>
      <c r="C998" s="158"/>
      <c r="D998" s="158"/>
      <c r="E998" s="405">
        <v>0</v>
      </c>
      <c r="F998" s="158"/>
      <c r="G998" s="158"/>
      <c r="H998" s="420">
        <v>2.0898376376453029</v>
      </c>
      <c r="I998" s="158"/>
      <c r="J998" s="158"/>
      <c r="K998" s="158"/>
      <c r="L998" s="158"/>
      <c r="M998" s="346"/>
    </row>
    <row r="999" spans="1:13" x14ac:dyDescent="0.25">
      <c r="A999" s="347"/>
      <c r="B999" s="405">
        <v>-2.9173440451942926E-2</v>
      </c>
      <c r="C999" s="158"/>
      <c r="D999" s="158"/>
      <c r="E999" s="405">
        <v>0</v>
      </c>
      <c r="F999" s="158"/>
      <c r="G999" s="158"/>
      <c r="H999" s="420">
        <v>4.8045270035695467</v>
      </c>
      <c r="I999" s="158"/>
      <c r="J999" s="158"/>
      <c r="K999" s="158"/>
      <c r="L999" s="158"/>
      <c r="M999" s="346"/>
    </row>
    <row r="1000" spans="1:13" x14ac:dyDescent="0.25">
      <c r="A1000" s="347"/>
      <c r="B1000" s="405">
        <v>-3.0147939485999347E-2</v>
      </c>
      <c r="C1000" s="158"/>
      <c r="D1000" s="158"/>
      <c r="E1000" s="405">
        <v>0</v>
      </c>
      <c r="F1000" s="158"/>
      <c r="G1000" s="158"/>
      <c r="H1000" s="420">
        <v>-9.1916448775855315</v>
      </c>
      <c r="I1000" s="158"/>
      <c r="J1000" s="158"/>
      <c r="K1000" s="158"/>
      <c r="L1000" s="158"/>
      <c r="M1000" s="346"/>
    </row>
    <row r="1001" spans="1:13" x14ac:dyDescent="0.25">
      <c r="A1001" s="347"/>
      <c r="B1001" s="405">
        <v>-5.4818370589738933E-3</v>
      </c>
      <c r="C1001" s="158"/>
      <c r="D1001" s="158"/>
      <c r="E1001" s="405">
        <v>0</v>
      </c>
      <c r="F1001" s="158"/>
      <c r="G1001" s="158"/>
      <c r="H1001" s="420">
        <v>2.2762099032206606</v>
      </c>
      <c r="I1001" s="158"/>
      <c r="J1001" s="158"/>
      <c r="K1001" s="158"/>
      <c r="L1001" s="158"/>
      <c r="M1001" s="346"/>
    </row>
    <row r="1002" spans="1:13" x14ac:dyDescent="0.25">
      <c r="A1002" s="347"/>
      <c r="B1002" s="405">
        <v>-5.8744816465399778E-3</v>
      </c>
      <c r="C1002" s="158"/>
      <c r="D1002" s="158"/>
      <c r="E1002" s="405">
        <v>0</v>
      </c>
      <c r="F1002" s="158"/>
      <c r="G1002" s="158"/>
      <c r="H1002" s="420">
        <v>-0.44143737693929097</v>
      </c>
      <c r="I1002" s="158"/>
      <c r="J1002" s="158"/>
      <c r="K1002" s="158"/>
      <c r="L1002" s="158"/>
      <c r="M1002" s="346"/>
    </row>
    <row r="1003" spans="1:13" x14ac:dyDescent="0.25">
      <c r="A1003" s="347"/>
      <c r="B1003" s="405">
        <v>-6.2559497198086851E-3</v>
      </c>
      <c r="C1003" s="158"/>
      <c r="D1003" s="158"/>
      <c r="E1003" s="405">
        <v>0</v>
      </c>
      <c r="F1003" s="158"/>
      <c r="G1003" s="158"/>
      <c r="H1003" s="420">
        <v>-1.9465750076296331</v>
      </c>
      <c r="I1003" s="158"/>
      <c r="J1003" s="158"/>
      <c r="K1003" s="158"/>
      <c r="L1003" s="158"/>
      <c r="M1003" s="346"/>
    </row>
    <row r="1004" spans="1:13" x14ac:dyDescent="0.25">
      <c r="A1004" s="347"/>
      <c r="B1004" s="405">
        <v>2.7298453500795079E-2</v>
      </c>
      <c r="C1004" s="158"/>
      <c r="D1004" s="158"/>
      <c r="E1004" s="405">
        <v>0</v>
      </c>
      <c r="F1004" s="158"/>
      <c r="G1004" s="158"/>
      <c r="H1004" s="420">
        <v>-2.2972802363706819</v>
      </c>
      <c r="I1004" s="158"/>
      <c r="J1004" s="158"/>
      <c r="K1004" s="158"/>
      <c r="L1004" s="158"/>
      <c r="M1004" s="346"/>
    </row>
    <row r="1005" spans="1:13" x14ac:dyDescent="0.25">
      <c r="A1005" s="347"/>
      <c r="B1005" s="405">
        <v>-3.7453976998613053E-4</v>
      </c>
      <c r="C1005" s="158"/>
      <c r="D1005" s="158"/>
      <c r="E1005" s="405">
        <v>0</v>
      </c>
      <c r="F1005" s="158"/>
      <c r="G1005" s="158"/>
      <c r="H1005" s="420">
        <v>0.11180248134826343</v>
      </c>
      <c r="I1005" s="158"/>
      <c r="J1005" s="158"/>
      <c r="K1005" s="158"/>
      <c r="L1005" s="158"/>
      <c r="M1005" s="346"/>
    </row>
    <row r="1006" spans="1:13" x14ac:dyDescent="0.25">
      <c r="A1006" s="347"/>
      <c r="B1006" s="24">
        <v>7.7346743528320192E-3</v>
      </c>
      <c r="C1006" s="158"/>
      <c r="D1006" s="158"/>
      <c r="E1006" s="24">
        <v>-339.29610096713287</v>
      </c>
      <c r="F1006" s="158"/>
      <c r="G1006" s="158"/>
      <c r="H1006" s="75">
        <v>334.71812113114186</v>
      </c>
      <c r="I1006" s="158"/>
      <c r="J1006" s="158"/>
      <c r="K1006" s="158"/>
      <c r="L1006" s="158"/>
      <c r="M1006" s="346"/>
    </row>
    <row r="1007" spans="1:13" x14ac:dyDescent="0.25">
      <c r="A1007" s="347"/>
      <c r="B1007" s="158"/>
      <c r="C1007" s="158"/>
      <c r="D1007" s="158"/>
      <c r="E1007" s="158"/>
      <c r="F1007" s="158"/>
      <c r="G1007" s="158"/>
      <c r="H1007" s="158"/>
      <c r="I1007" s="158"/>
      <c r="J1007" s="158"/>
      <c r="K1007" s="158"/>
      <c r="L1007" s="158"/>
      <c r="M1007" s="346"/>
    </row>
    <row r="1008" spans="1:13" x14ac:dyDescent="0.25">
      <c r="A1008" s="347"/>
      <c r="B1008" s="158"/>
      <c r="C1008" s="158"/>
      <c r="D1008" s="158"/>
      <c r="E1008" s="158"/>
      <c r="F1008" s="158"/>
      <c r="G1008" s="158"/>
      <c r="H1008" s="158"/>
      <c r="I1008" s="158"/>
      <c r="J1008" s="158"/>
      <c r="K1008" s="158"/>
      <c r="L1008" s="158"/>
      <c r="M1008" s="346"/>
    </row>
    <row r="1009" spans="1:13" x14ac:dyDescent="0.25">
      <c r="A1009" s="347"/>
      <c r="B1009" s="419">
        <f t="array" ref="B1009:B1019">H996:H1006+E996:E1006</f>
        <v>-1.7042280252132969</v>
      </c>
      <c r="C1009" s="158"/>
      <c r="D1009" s="158"/>
      <c r="E1009" s="158"/>
      <c r="F1009" s="158"/>
      <c r="G1009" s="158"/>
      <c r="H1009" s="158"/>
      <c r="I1009" s="158"/>
      <c r="J1009" s="158"/>
      <c r="K1009" s="158"/>
      <c r="L1009" s="158"/>
      <c r="M1009" s="346"/>
    </row>
    <row r="1010" spans="1:13" ht="15.75" x14ac:dyDescent="0.3">
      <c r="A1010" s="447" t="s">
        <v>251</v>
      </c>
      <c r="B1010" s="420">
        <v>-0.4646690930587738</v>
      </c>
      <c r="C1010" s="158"/>
      <c r="D1010" s="158"/>
      <c r="E1010" s="158"/>
      <c r="F1010" s="158"/>
      <c r="G1010" s="158"/>
      <c r="H1010" s="158"/>
      <c r="I1010" s="158"/>
      <c r="J1010" s="158"/>
      <c r="K1010" s="158"/>
      <c r="L1010" s="158"/>
      <c r="M1010" s="346"/>
    </row>
    <row r="1011" spans="1:13" x14ac:dyDescent="0.25">
      <c r="A1011" s="347"/>
      <c r="B1011" s="420">
        <v>2.0898376376453029</v>
      </c>
      <c r="C1011" s="158"/>
      <c r="D1011" s="158"/>
      <c r="E1011" s="158"/>
      <c r="F1011" s="158"/>
      <c r="G1011" s="158"/>
      <c r="H1011" s="158"/>
      <c r="I1011" s="158"/>
      <c r="J1011" s="158"/>
      <c r="K1011" s="158"/>
      <c r="L1011" s="158"/>
      <c r="M1011" s="346"/>
    </row>
    <row r="1012" spans="1:13" x14ac:dyDescent="0.25">
      <c r="A1012" s="347"/>
      <c r="B1012" s="420">
        <v>4.8045270035695467</v>
      </c>
      <c r="C1012" s="158"/>
      <c r="D1012" s="158"/>
      <c r="E1012" s="158"/>
      <c r="F1012" s="158"/>
      <c r="G1012" s="158"/>
      <c r="H1012" s="158"/>
      <c r="I1012" s="158"/>
      <c r="J1012" s="158"/>
      <c r="K1012" s="158"/>
      <c r="L1012" s="158"/>
      <c r="M1012" s="346"/>
    </row>
    <row r="1013" spans="1:13" x14ac:dyDescent="0.25">
      <c r="A1013" s="347"/>
      <c r="B1013" s="420">
        <v>-9.1916448775855315</v>
      </c>
      <c r="C1013" s="158"/>
      <c r="D1013" s="158"/>
      <c r="E1013" s="158"/>
      <c r="F1013" s="158"/>
      <c r="G1013" s="158"/>
      <c r="H1013" s="158"/>
      <c r="I1013" s="158"/>
      <c r="J1013" s="158"/>
      <c r="K1013" s="158"/>
      <c r="L1013" s="158"/>
      <c r="M1013" s="346"/>
    </row>
    <row r="1014" spans="1:13" x14ac:dyDescent="0.25">
      <c r="A1014" s="347"/>
      <c r="B1014" s="420">
        <v>2.2762099032206606</v>
      </c>
      <c r="C1014" s="158"/>
      <c r="D1014" s="158"/>
      <c r="E1014" s="158"/>
      <c r="F1014" s="158"/>
      <c r="G1014" s="158"/>
      <c r="H1014" s="158"/>
      <c r="I1014" s="158"/>
      <c r="J1014" s="158"/>
      <c r="K1014" s="158"/>
      <c r="L1014" s="158"/>
      <c r="M1014" s="346"/>
    </row>
    <row r="1015" spans="1:13" x14ac:dyDescent="0.25">
      <c r="A1015" s="347"/>
      <c r="B1015" s="420">
        <v>-0.44143737693929097</v>
      </c>
      <c r="C1015" s="158"/>
      <c r="D1015" s="158"/>
      <c r="E1015" s="158"/>
      <c r="F1015" s="158"/>
      <c r="G1015" s="158"/>
      <c r="H1015" s="158"/>
      <c r="I1015" s="158"/>
      <c r="J1015" s="158"/>
      <c r="K1015" s="158"/>
      <c r="L1015" s="158"/>
      <c r="M1015" s="346"/>
    </row>
    <row r="1016" spans="1:13" x14ac:dyDescent="0.25">
      <c r="A1016" s="347"/>
      <c r="B1016" s="420">
        <v>-1.9465750076296331</v>
      </c>
      <c r="C1016" s="158"/>
      <c r="D1016" s="158"/>
      <c r="E1016" s="158"/>
      <c r="F1016" s="158"/>
      <c r="G1016" s="158"/>
      <c r="H1016" s="158"/>
      <c r="I1016" s="158"/>
      <c r="J1016" s="158"/>
      <c r="K1016" s="158"/>
      <c r="L1016" s="158"/>
      <c r="M1016" s="346"/>
    </row>
    <row r="1017" spans="1:13" x14ac:dyDescent="0.25">
      <c r="A1017" s="347"/>
      <c r="B1017" s="420">
        <v>-2.2972802363706819</v>
      </c>
      <c r="C1017" s="158"/>
      <c r="D1017" s="158"/>
      <c r="E1017" s="158"/>
      <c r="F1017" s="158"/>
      <c r="G1017" s="158"/>
      <c r="H1017" s="158"/>
      <c r="I1017" s="158"/>
      <c r="J1017" s="158"/>
      <c r="K1017" s="158"/>
      <c r="L1017" s="158"/>
      <c r="M1017" s="346"/>
    </row>
    <row r="1018" spans="1:13" x14ac:dyDescent="0.25">
      <c r="A1018" s="347"/>
      <c r="B1018" s="420">
        <v>0.11180248134826343</v>
      </c>
      <c r="C1018" s="158"/>
      <c r="D1018" s="158"/>
      <c r="E1018" s="158"/>
      <c r="F1018" s="158"/>
      <c r="G1018" s="158"/>
      <c r="H1018" s="158"/>
      <c r="I1018" s="158"/>
      <c r="J1018" s="158"/>
      <c r="K1018" s="158"/>
      <c r="L1018" s="158"/>
      <c r="M1018" s="346"/>
    </row>
    <row r="1019" spans="1:13" x14ac:dyDescent="0.25">
      <c r="A1019" s="347"/>
      <c r="B1019" s="75">
        <v>-4.577979835991016</v>
      </c>
      <c r="C1019" s="158"/>
      <c r="D1019" s="158"/>
      <c r="E1019" s="158"/>
      <c r="F1019" s="158"/>
      <c r="G1019" s="158"/>
      <c r="H1019" s="158"/>
      <c r="I1019" s="158"/>
      <c r="J1019" s="158"/>
      <c r="K1019" s="158"/>
      <c r="L1019" s="158"/>
      <c r="M1019" s="346"/>
    </row>
    <row r="1020" spans="1:13" x14ac:dyDescent="0.25">
      <c r="A1020" s="347"/>
      <c r="B1020" s="158"/>
      <c r="C1020" s="158"/>
      <c r="D1020" s="158"/>
      <c r="E1020" s="158"/>
      <c r="F1020" s="158"/>
      <c r="G1020" s="158"/>
      <c r="H1020" s="158"/>
      <c r="I1020" s="158"/>
      <c r="J1020" s="158"/>
      <c r="K1020" s="158"/>
      <c r="L1020" s="158"/>
      <c r="M1020" s="346"/>
    </row>
    <row r="1021" spans="1:13" ht="15.75" thickBot="1" x14ac:dyDescent="0.3">
      <c r="A1021" s="347"/>
      <c r="B1021" s="158"/>
      <c r="C1021" s="158"/>
      <c r="D1021" s="158"/>
      <c r="E1021" s="158"/>
      <c r="F1021" s="158"/>
      <c r="G1021" s="158"/>
      <c r="H1021" s="158"/>
      <c r="I1021" s="158"/>
      <c r="J1021" s="158"/>
      <c r="K1021" s="158"/>
      <c r="L1021" s="158"/>
      <c r="M1021" s="346"/>
    </row>
    <row r="1022" spans="1:13" ht="15.75" x14ac:dyDescent="0.3">
      <c r="A1022" s="347"/>
      <c r="B1022" s="419">
        <f t="array" ref="B1022:B1032">+MMULT(B881:L891,B1009:B1019)</f>
        <v>-5.34409621363307E-3</v>
      </c>
      <c r="C1022" s="158"/>
      <c r="D1022" s="428" t="s">
        <v>253</v>
      </c>
      <c r="E1022" s="429">
        <f t="array" ref="E1022:E1032">B996:B1006-B1022:B1032</f>
        <v>7.7701920236351203E-3</v>
      </c>
      <c r="F1022" s="158"/>
      <c r="G1022" s="158"/>
      <c r="H1022" s="158"/>
      <c r="I1022" s="158"/>
      <c r="J1022" s="158"/>
      <c r="K1022" s="158"/>
      <c r="L1022" s="158"/>
      <c r="M1022" s="346"/>
    </row>
    <row r="1023" spans="1:13" ht="15.75" x14ac:dyDescent="0.3">
      <c r="A1023" s="447" t="s">
        <v>252</v>
      </c>
      <c r="B1023" s="420">
        <v>-3.8576442682981878E-3</v>
      </c>
      <c r="C1023" s="158"/>
      <c r="D1023" s="430" t="s">
        <v>254</v>
      </c>
      <c r="E1023" s="431">
        <v>4.7972881329658634E-3</v>
      </c>
      <c r="F1023" s="158"/>
      <c r="G1023" s="158"/>
      <c r="H1023" s="158"/>
      <c r="I1023" s="158"/>
      <c r="J1023" s="158"/>
      <c r="K1023" s="158"/>
      <c r="L1023" s="158"/>
      <c r="M1023" s="346"/>
    </row>
    <row r="1024" spans="1:13" ht="15.75" x14ac:dyDescent="0.3">
      <c r="A1024" s="347"/>
      <c r="B1024" s="420">
        <v>-1.1953026642241371E-3</v>
      </c>
      <c r="C1024" s="158"/>
      <c r="D1024" s="430" t="s">
        <v>255</v>
      </c>
      <c r="E1024" s="431">
        <v>-2.7027235501802045E-2</v>
      </c>
      <c r="F1024" s="158"/>
      <c r="G1024" s="158"/>
      <c r="H1024" s="158"/>
      <c r="I1024" s="158"/>
      <c r="J1024" s="158"/>
      <c r="K1024" s="158"/>
      <c r="L1024" s="158"/>
      <c r="M1024" s="346"/>
    </row>
    <row r="1025" spans="1:13" ht="15.75" x14ac:dyDescent="0.3">
      <c r="A1025" s="347"/>
      <c r="B1025" s="420">
        <v>-2.4440037830838969E-4</v>
      </c>
      <c r="C1025" s="158"/>
      <c r="D1025" s="430" t="s">
        <v>256</v>
      </c>
      <c r="E1025" s="431">
        <v>-2.8929040073634536E-2</v>
      </c>
      <c r="F1025" s="158"/>
      <c r="G1025" s="158"/>
      <c r="H1025" s="158"/>
      <c r="I1025" s="158"/>
      <c r="J1025" s="158"/>
      <c r="K1025" s="158"/>
      <c r="L1025" s="158"/>
      <c r="M1025" s="346"/>
    </row>
    <row r="1026" spans="1:13" ht="15.75" x14ac:dyDescent="0.3">
      <c r="A1026" s="347"/>
      <c r="B1026" s="420">
        <v>7.3009865574811736E-4</v>
      </c>
      <c r="C1026" s="158"/>
      <c r="D1026" s="430" t="s">
        <v>257</v>
      </c>
      <c r="E1026" s="431">
        <v>-3.0878038141747464E-2</v>
      </c>
      <c r="F1026" s="158"/>
      <c r="G1026" s="158"/>
      <c r="H1026" s="158"/>
      <c r="I1026" s="158"/>
      <c r="J1026" s="158"/>
      <c r="K1026" s="158"/>
      <c r="L1026" s="158"/>
      <c r="M1026" s="346"/>
    </row>
    <row r="1027" spans="1:13" ht="15.75" x14ac:dyDescent="0.3">
      <c r="A1027" s="347"/>
      <c r="B1027" s="420">
        <v>-2.6964408840895088E-4</v>
      </c>
      <c r="C1027" s="158"/>
      <c r="D1027" s="430" t="s">
        <v>258</v>
      </c>
      <c r="E1027" s="431">
        <v>-5.2121929705649427E-3</v>
      </c>
      <c r="F1027" s="158"/>
      <c r="G1027" s="158"/>
      <c r="H1027" s="158"/>
      <c r="I1027" s="158"/>
      <c r="J1027" s="158"/>
      <c r="K1027" s="158"/>
      <c r="L1027" s="158"/>
      <c r="M1027" s="346"/>
    </row>
    <row r="1028" spans="1:13" ht="15.75" x14ac:dyDescent="0.3">
      <c r="A1028" s="347"/>
      <c r="B1028" s="420">
        <v>1.2300049915758154E-4</v>
      </c>
      <c r="C1028" s="158"/>
      <c r="D1028" s="430" t="s">
        <v>259</v>
      </c>
      <c r="E1028" s="431">
        <v>-5.9974821456975592E-3</v>
      </c>
      <c r="F1028" s="158"/>
      <c r="G1028" s="158"/>
      <c r="H1028" s="158"/>
      <c r="I1028" s="158"/>
      <c r="J1028" s="158"/>
      <c r="K1028" s="158"/>
      <c r="L1028" s="158"/>
      <c r="M1028" s="346"/>
    </row>
    <row r="1029" spans="1:13" ht="15.75" x14ac:dyDescent="0.3">
      <c r="A1029" s="347"/>
      <c r="B1029" s="420">
        <v>5.0446857242593033E-4</v>
      </c>
      <c r="C1029" s="158"/>
      <c r="D1029" s="430" t="s">
        <v>260</v>
      </c>
      <c r="E1029" s="431">
        <v>-6.7604182922346157E-3</v>
      </c>
      <c r="F1029" s="158"/>
      <c r="G1029" s="158"/>
      <c r="H1029" s="158"/>
      <c r="I1029" s="158"/>
      <c r="J1029" s="158"/>
      <c r="K1029" s="158"/>
      <c r="L1029" s="158"/>
      <c r="M1029" s="346"/>
    </row>
    <row r="1030" spans="1:13" ht="15.75" x14ac:dyDescent="0.3">
      <c r="A1030" s="347"/>
      <c r="B1030" s="420">
        <v>-7.9861307417489658E-4</v>
      </c>
      <c r="C1030" s="158"/>
      <c r="D1030" s="430" t="s">
        <v>261</v>
      </c>
      <c r="E1030" s="431">
        <v>2.8097066574969975E-2</v>
      </c>
      <c r="F1030" s="158"/>
      <c r="G1030" s="158"/>
      <c r="H1030" s="158"/>
      <c r="I1030" s="158"/>
      <c r="J1030" s="158"/>
      <c r="K1030" s="158"/>
      <c r="L1030" s="158"/>
      <c r="M1030" s="346"/>
    </row>
    <row r="1031" spans="1:13" ht="15.75" x14ac:dyDescent="0.3">
      <c r="A1031" s="347"/>
      <c r="B1031" s="420">
        <v>-2.458940973765051E-3</v>
      </c>
      <c r="C1031" s="158"/>
      <c r="D1031" s="430" t="s">
        <v>262</v>
      </c>
      <c r="E1031" s="431">
        <v>2.0844012037789204E-3</v>
      </c>
      <c r="F1031" s="158"/>
      <c r="G1031" s="158"/>
      <c r="H1031" s="158"/>
      <c r="I1031" s="158"/>
      <c r="J1031" s="158"/>
      <c r="K1031" s="158"/>
      <c r="L1031" s="158"/>
      <c r="M1031" s="346"/>
    </row>
    <row r="1032" spans="1:13" ht="16.5" thickBot="1" x14ac:dyDescent="0.35">
      <c r="A1032" s="355"/>
      <c r="B1032" s="451">
        <v>-4.8166739492000723E-3</v>
      </c>
      <c r="C1032" s="356"/>
      <c r="D1032" s="452" t="s">
        <v>263</v>
      </c>
      <c r="E1032" s="453">
        <v>1.2551348302032091E-2</v>
      </c>
      <c r="F1032" s="356"/>
      <c r="G1032" s="356"/>
      <c r="H1032" s="356"/>
      <c r="I1032" s="356"/>
      <c r="J1032" s="356"/>
      <c r="K1032" s="356"/>
      <c r="L1032" s="356"/>
      <c r="M1032" s="454"/>
    </row>
    <row r="1033" spans="1:13" ht="15.75" thickTop="1" x14ac:dyDescent="0.25"/>
    <row r="1034" spans="1:13" ht="15.75" thickBot="1" x14ac:dyDescent="0.3"/>
    <row r="1035" spans="1:13" ht="15.75" thickBot="1" x14ac:dyDescent="0.3">
      <c r="A1035" s="432">
        <f>+A777+1</f>
        <v>5</v>
      </c>
    </row>
    <row r="1036" spans="1:13" ht="16.5" thickTop="1" thickBot="1" x14ac:dyDescent="0.3">
      <c r="A1036" s="433" t="s">
        <v>174</v>
      </c>
      <c r="B1036" s="434" t="s">
        <v>175</v>
      </c>
      <c r="C1036" s="434" t="s">
        <v>214</v>
      </c>
      <c r="D1036" s="434" t="s">
        <v>215</v>
      </c>
      <c r="E1036" s="434" t="s">
        <v>216</v>
      </c>
      <c r="F1036" s="434" t="s">
        <v>217</v>
      </c>
      <c r="G1036" s="434" t="s">
        <v>95</v>
      </c>
      <c r="H1036" s="434" t="s">
        <v>157</v>
      </c>
      <c r="I1036" s="434" t="s">
        <v>218</v>
      </c>
      <c r="J1036" s="434" t="s">
        <v>219</v>
      </c>
      <c r="K1036" s="434" t="s">
        <v>220</v>
      </c>
      <c r="L1036" s="434" t="s">
        <v>221</v>
      </c>
      <c r="M1036" s="435" t="s">
        <v>222</v>
      </c>
    </row>
    <row r="1037" spans="1:13" x14ac:dyDescent="0.25">
      <c r="A1037" s="436" t="s">
        <v>178</v>
      </c>
      <c r="B1037" s="93">
        <f t="shared" ref="B1037:B1047" si="39">+E1022</f>
        <v>7.7701920236351203E-3</v>
      </c>
      <c r="C1037" s="12">
        <v>310.83</v>
      </c>
      <c r="D1037" s="103">
        <f>110/1000</f>
        <v>0.11</v>
      </c>
      <c r="E1037" s="24">
        <f>+PI()*D1037^2/4</f>
        <v>9.5033177771091243E-3</v>
      </c>
      <c r="F1037" s="379">
        <f>+ABS(B1037)/E1037</f>
        <v>0.81762940121305561</v>
      </c>
      <c r="G1037" s="24">
        <v>1.853482400574143E-2</v>
      </c>
      <c r="H1037" s="102">
        <f>+G1037*(C1037/D1037)*(F1037^2/(2*9.81))</f>
        <v>1.7845663789054644</v>
      </c>
      <c r="I1037" s="76">
        <v>0</v>
      </c>
      <c r="J1037" s="76">
        <f>+I1037*(F1037^2)/(2*9.81)</f>
        <v>0</v>
      </c>
      <c r="K1037" s="103">
        <f>+H1037+J1037</f>
        <v>1.7845663789054644</v>
      </c>
      <c r="L1037" s="76">
        <f>+K1037/(ABS(B1037)^2)</f>
        <v>29557.602443018681</v>
      </c>
      <c r="M1037" s="437">
        <f>+L1037*B1037</f>
        <v>229.66824674052171</v>
      </c>
    </row>
    <row r="1038" spans="1:13" x14ac:dyDescent="0.25">
      <c r="A1038" s="438" t="s">
        <v>138</v>
      </c>
      <c r="B1038" s="72">
        <f t="shared" si="39"/>
        <v>4.7972881329658634E-3</v>
      </c>
      <c r="C1038" s="16">
        <v>240.22</v>
      </c>
      <c r="D1038" s="104">
        <f>110/1000</f>
        <v>0.11</v>
      </c>
      <c r="E1038" s="25">
        <f t="shared" ref="E1038:E1047" si="40">+PI()*D1038^2/4</f>
        <v>9.5033177771091243E-3</v>
      </c>
      <c r="F1038" s="372">
        <f>+ABS(B1038)/E1038</f>
        <v>0.50480140151907893</v>
      </c>
      <c r="G1038" s="25">
        <v>2.0570642458220469E-2</v>
      </c>
      <c r="H1038" s="109">
        <f t="shared" ref="H1038:H1047" si="41">+G1038*(C1038/D1038)*(F1038^2/(2*9.81))</f>
        <v>0.58345374817214501</v>
      </c>
      <c r="I1038" s="70">
        <v>0</v>
      </c>
      <c r="J1038" s="70">
        <f t="shared" ref="J1038:J1047" si="42">+I1038*(F1038^2)/(2*9.81)</f>
        <v>0</v>
      </c>
      <c r="K1038" s="104">
        <f t="shared" ref="K1038:K1047" si="43">+H1038+J1038</f>
        <v>0.58345374817214501</v>
      </c>
      <c r="L1038" s="70">
        <f>+K1038/(ABS(B1038)^2)</f>
        <v>25352.151810254472</v>
      </c>
      <c r="M1038" s="439">
        <f t="shared" ref="M1038:M1047" si="44">+L1038*B1038</f>
        <v>121.62157702448282</v>
      </c>
    </row>
    <row r="1039" spans="1:13" x14ac:dyDescent="0.25">
      <c r="A1039" s="438" t="s">
        <v>139</v>
      </c>
      <c r="B1039" s="72">
        <f t="shared" si="39"/>
        <v>-2.7027235501802045E-2</v>
      </c>
      <c r="C1039" s="16">
        <v>237.3</v>
      </c>
      <c r="D1039" s="104">
        <f>110/1000</f>
        <v>0.11</v>
      </c>
      <c r="E1039" s="25">
        <f t="shared" si="40"/>
        <v>9.5033177771091243E-3</v>
      </c>
      <c r="F1039" s="372">
        <f t="shared" ref="F1039:F1047" si="45">+ABS(B1039)/E1039</f>
        <v>2.843978927749129</v>
      </c>
      <c r="G1039" s="25">
        <v>1.4425076918153756E-2</v>
      </c>
      <c r="H1039" s="109">
        <f t="shared" si="41"/>
        <v>12.828531236790424</v>
      </c>
      <c r="I1039" s="70">
        <v>0</v>
      </c>
      <c r="J1039" s="70">
        <f t="shared" si="42"/>
        <v>0</v>
      </c>
      <c r="K1039" s="104">
        <f t="shared" si="43"/>
        <v>12.828531236790424</v>
      </c>
      <c r="L1039" s="70">
        <f t="shared" ref="L1039:L1047" si="46">+K1039/(ABS(B1039)^2)</f>
        <v>17561.98833098527</v>
      </c>
      <c r="M1039" s="439">
        <f t="shared" si="44"/>
        <v>-474.65199450143831</v>
      </c>
    </row>
    <row r="1040" spans="1:13" x14ac:dyDescent="0.25">
      <c r="A1040" s="438" t="s">
        <v>117</v>
      </c>
      <c r="B1040" s="72">
        <f t="shared" si="39"/>
        <v>-2.8929040073634536E-2</v>
      </c>
      <c r="C1040" s="371">
        <v>401.35</v>
      </c>
      <c r="D1040" s="104">
        <f>75/1000</f>
        <v>7.4999999999999997E-2</v>
      </c>
      <c r="E1040" s="25">
        <f t="shared" si="40"/>
        <v>4.4178646691106467E-3</v>
      </c>
      <c r="F1040" s="372">
        <f t="shared" si="45"/>
        <v>6.5481951667519489</v>
      </c>
      <c r="G1040" s="25">
        <v>1.3427839362715296E-2</v>
      </c>
      <c r="H1040" s="109">
        <f t="shared" si="41"/>
        <v>157.0407525931831</v>
      </c>
      <c r="I1040" s="70">
        <v>0</v>
      </c>
      <c r="J1040" s="70">
        <f t="shared" si="42"/>
        <v>0</v>
      </c>
      <c r="K1040" s="104">
        <f t="shared" si="43"/>
        <v>157.0407525931831</v>
      </c>
      <c r="L1040" s="70">
        <f t="shared" si="46"/>
        <v>187648.16495173136</v>
      </c>
      <c r="M1040" s="439">
        <f t="shared" si="44"/>
        <v>-5428.48128363262</v>
      </c>
    </row>
    <row r="1041" spans="1:13" x14ac:dyDescent="0.25">
      <c r="A1041" s="438" t="s">
        <v>118</v>
      </c>
      <c r="B1041" s="72">
        <f t="shared" si="39"/>
        <v>-3.0878038141747464E-2</v>
      </c>
      <c r="C1041" s="371">
        <v>249.85</v>
      </c>
      <c r="D1041" s="104">
        <f>75/1000</f>
        <v>7.4999999999999997E-2</v>
      </c>
      <c r="E1041" s="25">
        <f t="shared" si="40"/>
        <v>4.4178646691106467E-3</v>
      </c>
      <c r="F1041" s="372">
        <f t="shared" si="45"/>
        <v>6.9893580846068497</v>
      </c>
      <c r="G1041" s="25">
        <v>1.3290326323551403E-2</v>
      </c>
      <c r="H1041" s="109">
        <f t="shared" si="41"/>
        <v>110.23748949123186</v>
      </c>
      <c r="I1041" s="70">
        <v>0</v>
      </c>
      <c r="J1041" s="70">
        <f t="shared" si="42"/>
        <v>0</v>
      </c>
      <c r="K1041" s="104">
        <f t="shared" si="43"/>
        <v>110.23748949123186</v>
      </c>
      <c r="L1041" s="70">
        <f t="shared" si="46"/>
        <v>115619.18815335145</v>
      </c>
      <c r="M1041" s="439">
        <f t="shared" si="44"/>
        <v>-3570.0937017170627</v>
      </c>
    </row>
    <row r="1042" spans="1:13" x14ac:dyDescent="0.25">
      <c r="A1042" s="438" t="s">
        <v>140</v>
      </c>
      <c r="B1042" s="72">
        <f t="shared" si="39"/>
        <v>-5.2121929705649427E-3</v>
      </c>
      <c r="C1042" s="371">
        <v>298.01</v>
      </c>
      <c r="D1042" s="104">
        <f>63/1000</f>
        <v>6.3E-2</v>
      </c>
      <c r="E1042" s="25">
        <f t="shared" si="40"/>
        <v>3.1172453105244723E-3</v>
      </c>
      <c r="F1042" s="372">
        <f t="shared" si="45"/>
        <v>1.6720509460604491</v>
      </c>
      <c r="G1042" s="25">
        <v>1.7903061494306167E-2</v>
      </c>
      <c r="H1042" s="109">
        <f t="shared" si="41"/>
        <v>12.067508133401974</v>
      </c>
      <c r="I1042" s="70">
        <v>0</v>
      </c>
      <c r="J1042" s="70">
        <f t="shared" si="42"/>
        <v>0</v>
      </c>
      <c r="K1042" s="104">
        <f t="shared" si="43"/>
        <v>12.067508133401974</v>
      </c>
      <c r="L1042" s="70">
        <f t="shared" si="46"/>
        <v>444198.02968650957</v>
      </c>
      <c r="M1042" s="439">
        <f t="shared" si="44"/>
        <v>-2315.2458478708231</v>
      </c>
    </row>
    <row r="1043" spans="1:13" x14ac:dyDescent="0.25">
      <c r="A1043" s="438" t="s">
        <v>121</v>
      </c>
      <c r="B1043" s="72">
        <f t="shared" si="39"/>
        <v>-5.9974821456975592E-3</v>
      </c>
      <c r="C1043" s="371">
        <v>119.71</v>
      </c>
      <c r="D1043" s="104">
        <f>63/1000</f>
        <v>6.3E-2</v>
      </c>
      <c r="E1043" s="25">
        <f t="shared" si="40"/>
        <v>3.1172453105244723E-3</v>
      </c>
      <c r="F1043" s="372">
        <f t="shared" si="45"/>
        <v>1.9239686159599967</v>
      </c>
      <c r="G1043" s="464">
        <v>1.741516650570386E-2</v>
      </c>
      <c r="H1043" s="109">
        <f t="shared" si="41"/>
        <v>6.2433039163685704</v>
      </c>
      <c r="I1043" s="70">
        <v>0</v>
      </c>
      <c r="J1043" s="70">
        <f t="shared" si="42"/>
        <v>0</v>
      </c>
      <c r="K1043" s="104">
        <f t="shared" si="43"/>
        <v>6.2433039163685704</v>
      </c>
      <c r="L1043" s="70">
        <f t="shared" si="46"/>
        <v>173570.75351175547</v>
      </c>
      <c r="M1043" s="439">
        <f t="shared" si="44"/>
        <v>-1040.9874952020252</v>
      </c>
    </row>
    <row r="1044" spans="1:13" x14ac:dyDescent="0.25">
      <c r="A1044" s="438" t="s">
        <v>122</v>
      </c>
      <c r="B1044" s="72">
        <f t="shared" si="39"/>
        <v>-6.7604182922346157E-3</v>
      </c>
      <c r="C1044" s="371">
        <v>283.68</v>
      </c>
      <c r="D1044" s="104">
        <f>75/1000</f>
        <v>7.4999999999999997E-2</v>
      </c>
      <c r="E1044" s="25">
        <f t="shared" si="40"/>
        <v>4.4178646691106467E-3</v>
      </c>
      <c r="F1044" s="372">
        <f t="shared" si="45"/>
        <v>1.5302456726442788</v>
      </c>
      <c r="G1044" s="25">
        <v>1.7589156719631679E-2</v>
      </c>
      <c r="H1044" s="109">
        <f t="shared" si="41"/>
        <v>7.9402795075072365</v>
      </c>
      <c r="I1044" s="70">
        <v>0</v>
      </c>
      <c r="J1044" s="70">
        <f t="shared" si="42"/>
        <v>0</v>
      </c>
      <c r="K1044" s="104">
        <f t="shared" si="43"/>
        <v>7.9402795075072365</v>
      </c>
      <c r="L1044" s="70">
        <f t="shared" si="46"/>
        <v>173735.53422125345</v>
      </c>
      <c r="M1044" s="439">
        <f t="shared" si="44"/>
        <v>-1174.5248835605148</v>
      </c>
    </row>
    <row r="1045" spans="1:13" x14ac:dyDescent="0.25">
      <c r="A1045" s="438" t="s">
        <v>112</v>
      </c>
      <c r="B1045" s="72">
        <f t="shared" si="39"/>
        <v>2.8097066574969975E-2</v>
      </c>
      <c r="C1045" s="371">
        <v>401.36</v>
      </c>
      <c r="D1045" s="104">
        <f>110/1000</f>
        <v>0.11</v>
      </c>
      <c r="E1045" s="25">
        <f t="shared" si="40"/>
        <v>9.5033177771091243E-3</v>
      </c>
      <c r="F1045" s="372">
        <f t="shared" si="45"/>
        <v>2.9565534094469692</v>
      </c>
      <c r="G1045" s="25">
        <v>1.4334454044677562E-2</v>
      </c>
      <c r="H1045" s="109">
        <f t="shared" si="41"/>
        <v>23.302097449117163</v>
      </c>
      <c r="I1045" s="70">
        <v>0</v>
      </c>
      <c r="J1045" s="70">
        <f t="shared" si="42"/>
        <v>0</v>
      </c>
      <c r="K1045" s="104">
        <f t="shared" si="43"/>
        <v>23.302097449117163</v>
      </c>
      <c r="L1045" s="70">
        <f t="shared" si="46"/>
        <v>29517.056942620322</v>
      </c>
      <c r="M1045" s="439">
        <f t="shared" si="44"/>
        <v>829.34271401398291</v>
      </c>
    </row>
    <row r="1046" spans="1:13" x14ac:dyDescent="0.25">
      <c r="A1046" s="438" t="s">
        <v>113</v>
      </c>
      <c r="B1046" s="72">
        <f t="shared" si="39"/>
        <v>2.0844012037789204E-3</v>
      </c>
      <c r="C1046" s="371">
        <v>184.94</v>
      </c>
      <c r="D1046" s="104">
        <f>110/1000</f>
        <v>0.11</v>
      </c>
      <c r="E1046" s="25">
        <f t="shared" si="40"/>
        <v>9.5033177771091243E-3</v>
      </c>
      <c r="F1046" s="372">
        <f t="shared" si="45"/>
        <v>0.21933405287147917</v>
      </c>
      <c r="G1046" s="25">
        <v>2.4886397781457723E-2</v>
      </c>
      <c r="H1046" s="109">
        <f t="shared" si="41"/>
        <v>0.10259196091903203</v>
      </c>
      <c r="I1046" s="70">
        <v>0</v>
      </c>
      <c r="J1046" s="70">
        <f t="shared" si="42"/>
        <v>0</v>
      </c>
      <c r="K1046" s="104">
        <f t="shared" si="43"/>
        <v>0.10259196091903203</v>
      </c>
      <c r="L1046" s="70">
        <f t="shared" si="46"/>
        <v>23612.97461794829</v>
      </c>
      <c r="M1046" s="439">
        <f t="shared" si="44"/>
        <v>49.218912718452508</v>
      </c>
    </row>
    <row r="1047" spans="1:13" ht="15.75" thickBot="1" x14ac:dyDescent="0.3">
      <c r="A1047" s="440" t="s">
        <v>170</v>
      </c>
      <c r="B1047" s="455">
        <f t="shared" si="39"/>
        <v>1.2551348302032091E-2</v>
      </c>
      <c r="C1047" s="374">
        <v>372.26</v>
      </c>
      <c r="D1047" s="375">
        <f>110/1000</f>
        <v>0.11</v>
      </c>
      <c r="E1047" s="373">
        <f t="shared" si="40"/>
        <v>9.5033177771091243E-3</v>
      </c>
      <c r="F1047" s="376">
        <f t="shared" si="45"/>
        <v>1.3207333056108923</v>
      </c>
      <c r="G1047" s="373">
        <v>1.6770304969381832E-2</v>
      </c>
      <c r="H1047" s="377">
        <f t="shared" si="41"/>
        <v>5.0457520436560994</v>
      </c>
      <c r="I1047" s="378">
        <v>0</v>
      </c>
      <c r="J1047" s="378">
        <f t="shared" si="42"/>
        <v>0</v>
      </c>
      <c r="K1047" s="375">
        <f t="shared" si="43"/>
        <v>5.0457520436560994</v>
      </c>
      <c r="L1047" s="378">
        <f t="shared" si="46"/>
        <v>32029.129971968512</v>
      </c>
      <c r="M1047" s="441">
        <f t="shared" si="44"/>
        <v>402.00876608923215</v>
      </c>
    </row>
    <row r="1048" spans="1:13" x14ac:dyDescent="0.25">
      <c r="A1048" s="347"/>
      <c r="B1048" s="158"/>
      <c r="C1048" s="158"/>
      <c r="D1048" s="158"/>
      <c r="E1048" s="158"/>
      <c r="F1048" s="158"/>
      <c r="G1048" s="158"/>
      <c r="H1048" s="158"/>
      <c r="I1048" s="158"/>
      <c r="J1048" s="158"/>
      <c r="K1048" s="158"/>
      <c r="L1048" s="158"/>
      <c r="M1048" s="346"/>
    </row>
    <row r="1049" spans="1:13" x14ac:dyDescent="0.25">
      <c r="A1049" s="347"/>
      <c r="B1049" s="168"/>
      <c r="C1049" s="168"/>
      <c r="D1049" s="168"/>
      <c r="E1049" s="168"/>
      <c r="F1049" s="168"/>
      <c r="G1049" s="168"/>
      <c r="H1049" s="168"/>
      <c r="I1049" s="168"/>
      <c r="J1049" s="158"/>
      <c r="K1049" s="158"/>
      <c r="L1049" s="158"/>
      <c r="M1049" s="346"/>
    </row>
    <row r="1050" spans="1:13" x14ac:dyDescent="0.25">
      <c r="A1050" s="348"/>
      <c r="B1050" s="395">
        <v>1</v>
      </c>
      <c r="C1050" s="380">
        <v>0</v>
      </c>
      <c r="D1050" s="380">
        <v>0</v>
      </c>
      <c r="E1050" s="380">
        <v>0</v>
      </c>
      <c r="F1050" s="380">
        <v>0</v>
      </c>
      <c r="G1050" s="380">
        <v>0</v>
      </c>
      <c r="H1050" s="380">
        <v>0</v>
      </c>
      <c r="I1050" s="381">
        <v>0</v>
      </c>
      <c r="J1050" s="158"/>
      <c r="K1050" s="158"/>
      <c r="L1050" s="158"/>
      <c r="M1050" s="346"/>
    </row>
    <row r="1051" spans="1:13" ht="15.75" x14ac:dyDescent="0.25">
      <c r="A1051" s="442" t="s">
        <v>223</v>
      </c>
      <c r="B1051" s="382">
        <v>-1</v>
      </c>
      <c r="C1051" s="168">
        <v>1</v>
      </c>
      <c r="D1051" s="159">
        <v>0</v>
      </c>
      <c r="E1051" s="159">
        <v>0</v>
      </c>
      <c r="F1051" s="159">
        <v>0</v>
      </c>
      <c r="G1051" s="159">
        <v>0</v>
      </c>
      <c r="H1051" s="159">
        <v>0</v>
      </c>
      <c r="I1051" s="383">
        <v>0</v>
      </c>
      <c r="J1051" s="158"/>
      <c r="K1051" s="158"/>
      <c r="L1051" s="158"/>
      <c r="M1051" s="346"/>
    </row>
    <row r="1052" spans="1:13" x14ac:dyDescent="0.25">
      <c r="A1052" s="348"/>
      <c r="B1052" s="382">
        <v>0</v>
      </c>
      <c r="C1052" s="168">
        <v>-1</v>
      </c>
      <c r="D1052" s="168">
        <v>1</v>
      </c>
      <c r="E1052" s="168">
        <v>0</v>
      </c>
      <c r="F1052" s="168">
        <v>0</v>
      </c>
      <c r="G1052" s="168">
        <v>0</v>
      </c>
      <c r="H1052" s="168">
        <v>0</v>
      </c>
      <c r="I1052" s="384">
        <v>0</v>
      </c>
      <c r="J1052" s="158"/>
      <c r="K1052" s="158"/>
      <c r="L1052" s="158"/>
      <c r="M1052" s="346"/>
    </row>
    <row r="1053" spans="1:13" x14ac:dyDescent="0.25">
      <c r="A1053" s="348"/>
      <c r="B1053" s="382">
        <v>0</v>
      </c>
      <c r="C1053" s="168">
        <v>0</v>
      </c>
      <c r="D1053" s="168">
        <v>-1</v>
      </c>
      <c r="E1053" s="168">
        <v>1</v>
      </c>
      <c r="F1053" s="168">
        <v>0</v>
      </c>
      <c r="G1053" s="168">
        <v>0</v>
      </c>
      <c r="H1053" s="168">
        <v>0</v>
      </c>
      <c r="I1053" s="384">
        <v>0</v>
      </c>
      <c r="J1053" s="158"/>
      <c r="K1053" s="158"/>
      <c r="L1053" s="158"/>
      <c r="M1053" s="346"/>
    </row>
    <row r="1054" spans="1:13" x14ac:dyDescent="0.25">
      <c r="A1054" s="348"/>
      <c r="B1054" s="382">
        <v>0</v>
      </c>
      <c r="C1054" s="168">
        <v>0</v>
      </c>
      <c r="D1054" s="168">
        <v>0</v>
      </c>
      <c r="E1054" s="168">
        <v>-1</v>
      </c>
      <c r="F1054" s="168">
        <v>1</v>
      </c>
      <c r="G1054" s="168">
        <v>0</v>
      </c>
      <c r="H1054" s="168">
        <v>0</v>
      </c>
      <c r="I1054" s="384">
        <v>0</v>
      </c>
      <c r="J1054" s="158"/>
      <c r="K1054" s="158"/>
      <c r="L1054" s="158"/>
      <c r="M1054" s="346"/>
    </row>
    <row r="1055" spans="1:13" x14ac:dyDescent="0.25">
      <c r="A1055" s="348"/>
      <c r="B1055" s="382">
        <v>0</v>
      </c>
      <c r="C1055" s="168">
        <v>0</v>
      </c>
      <c r="D1055" s="168">
        <v>0</v>
      </c>
      <c r="E1055" s="168">
        <v>0</v>
      </c>
      <c r="F1055" s="168">
        <v>-1</v>
      </c>
      <c r="G1055" s="168">
        <v>1</v>
      </c>
      <c r="H1055" s="168">
        <v>0</v>
      </c>
      <c r="I1055" s="384">
        <v>0</v>
      </c>
      <c r="J1055" s="158"/>
      <c r="K1055" s="158"/>
      <c r="L1055" s="158"/>
      <c r="M1055" s="346"/>
    </row>
    <row r="1056" spans="1:13" x14ac:dyDescent="0.25">
      <c r="A1056" s="348"/>
      <c r="B1056" s="382">
        <v>0</v>
      </c>
      <c r="C1056" s="168">
        <v>0</v>
      </c>
      <c r="D1056" s="168">
        <v>0</v>
      </c>
      <c r="E1056" s="168">
        <v>0</v>
      </c>
      <c r="F1056" s="168">
        <v>0</v>
      </c>
      <c r="G1056" s="168">
        <v>-1</v>
      </c>
      <c r="H1056" s="168">
        <v>1</v>
      </c>
      <c r="I1056" s="384">
        <v>0</v>
      </c>
      <c r="J1056" s="158"/>
      <c r="K1056" s="158"/>
      <c r="L1056" s="158"/>
      <c r="M1056" s="346"/>
    </row>
    <row r="1057" spans="1:13" x14ac:dyDescent="0.25">
      <c r="A1057" s="348"/>
      <c r="B1057" s="382">
        <v>0</v>
      </c>
      <c r="C1057" s="168">
        <v>0</v>
      </c>
      <c r="D1057" s="168">
        <v>0</v>
      </c>
      <c r="E1057" s="168">
        <v>0</v>
      </c>
      <c r="F1057" s="168">
        <v>0</v>
      </c>
      <c r="G1057" s="168">
        <v>0</v>
      </c>
      <c r="H1057" s="168">
        <v>-1</v>
      </c>
      <c r="I1057" s="384">
        <v>1</v>
      </c>
      <c r="J1057" s="158"/>
      <c r="K1057" s="158"/>
      <c r="L1057" s="158"/>
      <c r="M1057" s="346"/>
    </row>
    <row r="1058" spans="1:13" x14ac:dyDescent="0.25">
      <c r="A1058" s="348"/>
      <c r="B1058" s="382">
        <v>0</v>
      </c>
      <c r="C1058" s="152">
        <v>-1</v>
      </c>
      <c r="D1058" s="152">
        <v>0</v>
      </c>
      <c r="E1058" s="152">
        <v>0</v>
      </c>
      <c r="F1058" s="152">
        <v>1</v>
      </c>
      <c r="G1058" s="152">
        <v>0</v>
      </c>
      <c r="H1058" s="152">
        <v>0</v>
      </c>
      <c r="I1058" s="387">
        <v>0</v>
      </c>
      <c r="J1058" s="158"/>
      <c r="K1058" s="158"/>
      <c r="L1058" s="158"/>
      <c r="M1058" s="346"/>
    </row>
    <row r="1059" spans="1:13" x14ac:dyDescent="0.25">
      <c r="A1059" s="348"/>
      <c r="B1059" s="382">
        <v>0</v>
      </c>
      <c r="C1059" s="152">
        <v>0</v>
      </c>
      <c r="D1059" s="152">
        <v>0</v>
      </c>
      <c r="E1059" s="152">
        <v>0</v>
      </c>
      <c r="F1059" s="152">
        <v>1</v>
      </c>
      <c r="G1059" s="152">
        <v>0</v>
      </c>
      <c r="H1059" s="152">
        <v>0</v>
      </c>
      <c r="I1059" s="387">
        <v>-1</v>
      </c>
      <c r="J1059" s="158"/>
      <c r="K1059" s="158"/>
      <c r="L1059" s="158"/>
      <c r="M1059" s="346"/>
    </row>
    <row r="1060" spans="1:13" x14ac:dyDescent="0.25">
      <c r="A1060" s="348"/>
      <c r="B1060" s="385">
        <v>0</v>
      </c>
      <c r="C1060" s="388">
        <v>0</v>
      </c>
      <c r="D1060" s="388">
        <v>0</v>
      </c>
      <c r="E1060" s="388">
        <v>0</v>
      </c>
      <c r="F1060" s="388">
        <v>0</v>
      </c>
      <c r="G1060" s="388">
        <v>0</v>
      </c>
      <c r="H1060" s="388">
        <v>0</v>
      </c>
      <c r="I1060" s="389">
        <v>1</v>
      </c>
      <c r="J1060" s="158"/>
      <c r="K1060" s="158"/>
      <c r="L1060" s="158"/>
      <c r="M1060" s="346"/>
    </row>
    <row r="1061" spans="1:13" x14ac:dyDescent="0.25">
      <c r="A1061" s="347"/>
      <c r="B1061" s="158"/>
      <c r="C1061" s="158"/>
      <c r="D1061" s="158"/>
      <c r="E1061" s="158"/>
      <c r="F1061" s="158"/>
      <c r="G1061" s="158"/>
      <c r="H1061" s="158"/>
      <c r="I1061" s="158"/>
      <c r="J1061" s="158"/>
      <c r="K1061" s="158"/>
      <c r="L1061" s="158"/>
      <c r="M1061" s="346"/>
    </row>
    <row r="1062" spans="1:13" x14ac:dyDescent="0.25">
      <c r="A1062" s="347"/>
      <c r="B1062" s="168"/>
      <c r="C1062" s="168"/>
      <c r="D1062" s="168"/>
      <c r="E1062" s="168"/>
      <c r="F1062" s="168"/>
      <c r="G1062" s="168"/>
      <c r="H1062" s="168"/>
      <c r="I1062" s="168"/>
      <c r="J1062" s="168"/>
      <c r="K1062" s="168"/>
      <c r="L1062" s="168"/>
      <c r="M1062" s="346"/>
    </row>
    <row r="1063" spans="1:13" x14ac:dyDescent="0.25">
      <c r="A1063" s="347"/>
      <c r="B1063" s="395">
        <f t="array" ref="B1063:L1070">+TRANSPOSE(B1050:I1060)</f>
        <v>1</v>
      </c>
      <c r="C1063" s="380">
        <v>-1</v>
      </c>
      <c r="D1063" s="380">
        <v>0</v>
      </c>
      <c r="E1063" s="380">
        <v>0</v>
      </c>
      <c r="F1063" s="380">
        <v>0</v>
      </c>
      <c r="G1063" s="380">
        <v>0</v>
      </c>
      <c r="H1063" s="380">
        <v>0</v>
      </c>
      <c r="I1063" s="380">
        <v>0</v>
      </c>
      <c r="J1063" s="380">
        <v>0</v>
      </c>
      <c r="K1063" s="380">
        <v>0</v>
      </c>
      <c r="L1063" s="381">
        <v>0</v>
      </c>
      <c r="M1063" s="346"/>
    </row>
    <row r="1064" spans="1:13" ht="15.75" x14ac:dyDescent="0.25">
      <c r="A1064" s="442" t="s">
        <v>224</v>
      </c>
      <c r="B1064" s="396">
        <v>0</v>
      </c>
      <c r="C1064" s="159">
        <v>1</v>
      </c>
      <c r="D1064" s="159">
        <v>-1</v>
      </c>
      <c r="E1064" s="159">
        <v>0</v>
      </c>
      <c r="F1064" s="159">
        <v>0</v>
      </c>
      <c r="G1064" s="159">
        <v>0</v>
      </c>
      <c r="H1064" s="159">
        <v>0</v>
      </c>
      <c r="I1064" s="159">
        <v>0</v>
      </c>
      <c r="J1064" s="143">
        <v>-1</v>
      </c>
      <c r="K1064" s="143">
        <v>0</v>
      </c>
      <c r="L1064" s="392">
        <v>0</v>
      </c>
      <c r="M1064" s="346"/>
    </row>
    <row r="1065" spans="1:13" x14ac:dyDescent="0.25">
      <c r="A1065" s="347"/>
      <c r="B1065" s="396">
        <v>0</v>
      </c>
      <c r="C1065" s="159">
        <v>0</v>
      </c>
      <c r="D1065" s="159">
        <v>1</v>
      </c>
      <c r="E1065" s="159">
        <v>-1</v>
      </c>
      <c r="F1065" s="159">
        <v>0</v>
      </c>
      <c r="G1065" s="159">
        <v>0</v>
      </c>
      <c r="H1065" s="159">
        <v>0</v>
      </c>
      <c r="I1065" s="159">
        <v>0</v>
      </c>
      <c r="J1065" s="143">
        <v>0</v>
      </c>
      <c r="K1065" s="143">
        <v>0</v>
      </c>
      <c r="L1065" s="392">
        <v>0</v>
      </c>
      <c r="M1065" s="346"/>
    </row>
    <row r="1066" spans="1:13" x14ac:dyDescent="0.25">
      <c r="A1066" s="347"/>
      <c r="B1066" s="396">
        <v>0</v>
      </c>
      <c r="C1066" s="159">
        <v>0</v>
      </c>
      <c r="D1066" s="159">
        <v>0</v>
      </c>
      <c r="E1066" s="159">
        <v>1</v>
      </c>
      <c r="F1066" s="159">
        <v>-1</v>
      </c>
      <c r="G1066" s="159">
        <v>0</v>
      </c>
      <c r="H1066" s="159">
        <v>0</v>
      </c>
      <c r="I1066" s="159">
        <v>0</v>
      </c>
      <c r="J1066" s="143">
        <v>0</v>
      </c>
      <c r="K1066" s="143">
        <v>0</v>
      </c>
      <c r="L1066" s="392">
        <v>0</v>
      </c>
      <c r="M1066" s="346"/>
    </row>
    <row r="1067" spans="1:13" x14ac:dyDescent="0.25">
      <c r="A1067" s="347"/>
      <c r="B1067" s="396">
        <v>0</v>
      </c>
      <c r="C1067" s="159">
        <v>0</v>
      </c>
      <c r="D1067" s="159">
        <v>0</v>
      </c>
      <c r="E1067" s="159">
        <v>0</v>
      </c>
      <c r="F1067" s="159">
        <v>1</v>
      </c>
      <c r="G1067" s="159">
        <v>-1</v>
      </c>
      <c r="H1067" s="159">
        <v>0</v>
      </c>
      <c r="I1067" s="159">
        <v>0</v>
      </c>
      <c r="J1067" s="143">
        <v>1</v>
      </c>
      <c r="K1067" s="143">
        <v>1</v>
      </c>
      <c r="L1067" s="392">
        <v>0</v>
      </c>
      <c r="M1067" s="346"/>
    </row>
    <row r="1068" spans="1:13" x14ac:dyDescent="0.25">
      <c r="A1068" s="347"/>
      <c r="B1068" s="396">
        <v>0</v>
      </c>
      <c r="C1068" s="159">
        <v>0</v>
      </c>
      <c r="D1068" s="159">
        <v>0</v>
      </c>
      <c r="E1068" s="159">
        <v>0</v>
      </c>
      <c r="F1068" s="159">
        <v>0</v>
      </c>
      <c r="G1068" s="159">
        <v>1</v>
      </c>
      <c r="H1068" s="159">
        <v>-1</v>
      </c>
      <c r="I1068" s="159">
        <v>0</v>
      </c>
      <c r="J1068" s="143">
        <v>0</v>
      </c>
      <c r="K1068" s="143">
        <v>0</v>
      </c>
      <c r="L1068" s="392">
        <v>0</v>
      </c>
      <c r="M1068" s="346"/>
    </row>
    <row r="1069" spans="1:13" x14ac:dyDescent="0.25">
      <c r="A1069" s="347"/>
      <c r="B1069" s="396">
        <v>0</v>
      </c>
      <c r="C1069" s="159">
        <v>0</v>
      </c>
      <c r="D1069" s="159">
        <v>0</v>
      </c>
      <c r="E1069" s="159">
        <v>0</v>
      </c>
      <c r="F1069" s="159">
        <v>0</v>
      </c>
      <c r="G1069" s="159">
        <v>0</v>
      </c>
      <c r="H1069" s="159">
        <v>1</v>
      </c>
      <c r="I1069" s="159">
        <v>-1</v>
      </c>
      <c r="J1069" s="143">
        <v>0</v>
      </c>
      <c r="K1069" s="143">
        <v>0</v>
      </c>
      <c r="L1069" s="392">
        <v>0</v>
      </c>
      <c r="M1069" s="346"/>
    </row>
    <row r="1070" spans="1:13" x14ac:dyDescent="0.25">
      <c r="A1070" s="347"/>
      <c r="B1070" s="397">
        <v>0</v>
      </c>
      <c r="C1070" s="398">
        <v>0</v>
      </c>
      <c r="D1070" s="398">
        <v>0</v>
      </c>
      <c r="E1070" s="398">
        <v>0</v>
      </c>
      <c r="F1070" s="398">
        <v>0</v>
      </c>
      <c r="G1070" s="398">
        <v>0</v>
      </c>
      <c r="H1070" s="398">
        <v>0</v>
      </c>
      <c r="I1070" s="398">
        <v>1</v>
      </c>
      <c r="J1070" s="393">
        <v>0</v>
      </c>
      <c r="K1070" s="393">
        <v>-1</v>
      </c>
      <c r="L1070" s="394">
        <v>1</v>
      </c>
      <c r="M1070" s="346"/>
    </row>
    <row r="1071" spans="1:13" x14ac:dyDescent="0.25">
      <c r="A1071" s="347"/>
      <c r="B1071" s="168"/>
      <c r="C1071" s="168"/>
      <c r="D1071" s="168"/>
      <c r="E1071" s="168"/>
      <c r="F1071" s="168"/>
      <c r="G1071" s="168"/>
      <c r="H1071" s="168"/>
      <c r="I1071" s="168"/>
      <c r="J1071" s="143"/>
      <c r="K1071" s="143"/>
      <c r="L1071" s="143"/>
      <c r="M1071" s="346"/>
    </row>
    <row r="1072" spans="1:13" x14ac:dyDescent="0.25">
      <c r="A1072" s="347"/>
      <c r="B1072" s="158"/>
      <c r="C1072" s="158"/>
      <c r="D1072" s="158"/>
      <c r="E1072" s="158"/>
      <c r="F1072" s="158"/>
      <c r="G1072" s="158"/>
      <c r="H1072" s="158"/>
      <c r="I1072" s="158"/>
      <c r="J1072" s="158"/>
      <c r="K1072" s="158"/>
      <c r="L1072" s="158"/>
      <c r="M1072" s="346"/>
    </row>
    <row r="1073" spans="1:13" x14ac:dyDescent="0.25">
      <c r="A1073" s="347"/>
      <c r="B1073" s="158"/>
      <c r="C1073" s="158"/>
      <c r="D1073" s="158"/>
      <c r="E1073" s="158"/>
      <c r="F1073" s="158"/>
      <c r="G1073" s="158"/>
      <c r="H1073" s="158"/>
      <c r="I1073" s="158"/>
      <c r="J1073" s="158"/>
      <c r="K1073" s="158"/>
      <c r="L1073" s="158"/>
      <c r="M1073" s="346"/>
    </row>
    <row r="1074" spans="1:13" x14ac:dyDescent="0.25">
      <c r="A1074" s="347"/>
      <c r="B1074" s="399">
        <v>-1</v>
      </c>
      <c r="C1074" s="158"/>
      <c r="D1074" s="158"/>
      <c r="E1074" s="402">
        <f>2.97290389066863/1000</f>
        <v>2.9729038906686298E-3</v>
      </c>
      <c r="F1074" s="158"/>
      <c r="G1074" s="158"/>
      <c r="H1074" s="399">
        <f>+B1037</f>
        <v>7.7701920236351203E-3</v>
      </c>
      <c r="I1074" s="158"/>
      <c r="J1074" s="158"/>
      <c r="K1074" s="158"/>
      <c r="L1074" s="158"/>
      <c r="M1074" s="346"/>
    </row>
    <row r="1075" spans="1:13" ht="15.75" x14ac:dyDescent="0.25">
      <c r="A1075" s="442" t="s">
        <v>225</v>
      </c>
      <c r="B1075" s="400">
        <v>0</v>
      </c>
      <c r="C1075" s="158"/>
      <c r="D1075" s="443" t="s">
        <v>226</v>
      </c>
      <c r="E1075" s="403">
        <f>3.7274570597985/1000</f>
        <v>3.7274570597985003E-3</v>
      </c>
      <c r="F1075" s="158"/>
      <c r="G1075" s="443" t="s">
        <v>228</v>
      </c>
      <c r="H1075" s="400">
        <f t="shared" ref="H1075:H1082" si="47">+B1038</f>
        <v>4.7972881329658634E-3</v>
      </c>
      <c r="I1075" s="158"/>
      <c r="J1075" s="443" t="s">
        <v>229</v>
      </c>
      <c r="K1075" s="70">
        <v>339.29610096713287</v>
      </c>
      <c r="L1075" s="158"/>
      <c r="M1075" s="346"/>
    </row>
    <row r="1076" spans="1:13" x14ac:dyDescent="0.25">
      <c r="A1076" s="347"/>
      <c r="B1076" s="400">
        <v>0</v>
      </c>
      <c r="C1076" s="158"/>
      <c r="D1076" s="158"/>
      <c r="E1076" s="403">
        <f>1.90180457183241/1000</f>
        <v>1.90180457183241E-3</v>
      </c>
      <c r="F1076" s="158"/>
      <c r="G1076" s="158"/>
      <c r="H1076" s="400">
        <f t="shared" si="47"/>
        <v>-2.7027235501802045E-2</v>
      </c>
      <c r="I1076" s="158"/>
      <c r="J1076" s="158"/>
      <c r="K1076" s="158"/>
      <c r="L1076" s="158"/>
      <c r="M1076" s="346"/>
    </row>
    <row r="1077" spans="1:13" x14ac:dyDescent="0.25">
      <c r="A1077" s="347"/>
      <c r="B1077" s="400">
        <v>0</v>
      </c>
      <c r="C1077" s="158"/>
      <c r="D1077" s="158"/>
      <c r="E1077" s="403">
        <f>1.94899806811293/1000</f>
        <v>1.94899806811293E-3</v>
      </c>
      <c r="F1077" s="158"/>
      <c r="G1077" s="158"/>
      <c r="H1077" s="400">
        <f t="shared" si="47"/>
        <v>-2.8929040073634536E-2</v>
      </c>
      <c r="I1077" s="158"/>
      <c r="J1077" s="158"/>
      <c r="K1077" s="158"/>
      <c r="L1077" s="158"/>
      <c r="M1077" s="346"/>
    </row>
    <row r="1078" spans="1:13" x14ac:dyDescent="0.25">
      <c r="A1078" s="347"/>
      <c r="B1078" s="400">
        <v>0</v>
      </c>
      <c r="C1078" s="158"/>
      <c r="D1078" s="158"/>
      <c r="E1078" s="403">
        <f>4.51562260756677/1000</f>
        <v>4.5156226075667698E-3</v>
      </c>
      <c r="F1078" s="158"/>
      <c r="G1078" s="158"/>
      <c r="H1078" s="400">
        <f t="shared" si="47"/>
        <v>-3.0878038141747464E-2</v>
      </c>
      <c r="I1078" s="158"/>
      <c r="J1078" s="158"/>
      <c r="K1078" s="158"/>
      <c r="L1078" s="158"/>
      <c r="M1078" s="346"/>
    </row>
    <row r="1079" spans="1:13" x14ac:dyDescent="0.25">
      <c r="A1079" s="347"/>
      <c r="B1079" s="400">
        <v>0</v>
      </c>
      <c r="C1079" s="158"/>
      <c r="D1079" s="158"/>
      <c r="E1079" s="403">
        <f>0.785289175132599/1000</f>
        <v>7.8528917513259896E-4</v>
      </c>
      <c r="F1079" s="158"/>
      <c r="G1079" s="158"/>
      <c r="H1079" s="400">
        <f t="shared" si="47"/>
        <v>-5.2121929705649427E-3</v>
      </c>
      <c r="I1079" s="158"/>
      <c r="J1079" s="158"/>
      <c r="K1079" s="158"/>
      <c r="L1079" s="158"/>
      <c r="M1079" s="346"/>
    </row>
    <row r="1080" spans="1:13" x14ac:dyDescent="0.25">
      <c r="A1080" s="347"/>
      <c r="B1080" s="400">
        <v>0</v>
      </c>
      <c r="C1080" s="158"/>
      <c r="D1080" s="158"/>
      <c r="E1080" s="403">
        <f>0.762936146537081/1000</f>
        <v>7.6293614653708095E-4</v>
      </c>
      <c r="F1080" s="158"/>
      <c r="G1080" s="158"/>
      <c r="H1080" s="400">
        <f t="shared" si="47"/>
        <v>-5.9974821456975592E-3</v>
      </c>
      <c r="I1080" s="158"/>
      <c r="J1080" s="158"/>
      <c r="K1080" s="158"/>
      <c r="L1080" s="158"/>
      <c r="M1080" s="346"/>
    </row>
    <row r="1081" spans="1:13" x14ac:dyDescent="0.25">
      <c r="A1081" s="347"/>
      <c r="B1081" s="400">
        <v>0</v>
      </c>
      <c r="C1081" s="158"/>
      <c r="D1081" s="158"/>
      <c r="E1081" s="93">
        <f>3.70652880601923/1000</f>
        <v>3.7065288060192303E-3</v>
      </c>
      <c r="F1081" s="158"/>
      <c r="G1081" s="158"/>
      <c r="H1081" s="400">
        <f t="shared" si="47"/>
        <v>-6.7604182922346157E-3</v>
      </c>
      <c r="I1081" s="158"/>
      <c r="J1081" s="158"/>
      <c r="K1081" s="158"/>
      <c r="L1081" s="158"/>
      <c r="M1081" s="346"/>
    </row>
    <row r="1082" spans="1:13" x14ac:dyDescent="0.25">
      <c r="A1082" s="347"/>
      <c r="B1082" s="400">
        <v>0</v>
      </c>
      <c r="C1082" s="158"/>
      <c r="D1082" s="158"/>
      <c r="E1082" s="158"/>
      <c r="F1082" s="158"/>
      <c r="G1082" s="158"/>
      <c r="H1082" s="400">
        <f t="shared" si="47"/>
        <v>2.8097066574969975E-2</v>
      </c>
      <c r="I1082" s="158"/>
      <c r="J1082" s="158"/>
      <c r="K1082" s="158"/>
      <c r="L1082" s="158"/>
      <c r="M1082" s="346"/>
    </row>
    <row r="1083" spans="1:13" x14ac:dyDescent="0.25">
      <c r="A1083" s="347"/>
      <c r="B1083" s="400">
        <v>0</v>
      </c>
      <c r="C1083" s="158"/>
      <c r="D1083" s="158"/>
      <c r="E1083" s="158"/>
      <c r="F1083" s="158"/>
      <c r="G1083" s="158"/>
      <c r="H1083" s="400">
        <f>+B1046</f>
        <v>2.0844012037789204E-3</v>
      </c>
      <c r="I1083" s="158"/>
      <c r="J1083" s="158"/>
      <c r="K1083" s="158"/>
      <c r="L1083" s="158"/>
      <c r="M1083" s="346"/>
    </row>
    <row r="1084" spans="1:13" x14ac:dyDescent="0.25">
      <c r="A1084" s="347"/>
      <c r="B1084" s="401">
        <v>-1</v>
      </c>
      <c r="C1084" s="158"/>
      <c r="D1084" s="158"/>
      <c r="E1084" s="158"/>
      <c r="F1084" s="158"/>
      <c r="G1084" s="158"/>
      <c r="H1084" s="401">
        <f>+B1047</f>
        <v>1.2551348302032091E-2</v>
      </c>
      <c r="I1084" s="158"/>
      <c r="J1084" s="158"/>
      <c r="K1084" s="158"/>
      <c r="L1084" s="158"/>
      <c r="M1084" s="346"/>
    </row>
    <row r="1085" spans="1:13" x14ac:dyDescent="0.25">
      <c r="A1085" s="347"/>
      <c r="B1085" s="158"/>
      <c r="C1085" s="158"/>
      <c r="D1085" s="158"/>
      <c r="E1085" s="158"/>
      <c r="F1085" s="158"/>
      <c r="G1085" s="158"/>
      <c r="H1085" s="158"/>
      <c r="I1085" s="158"/>
      <c r="J1085" s="158"/>
      <c r="K1085" s="158"/>
      <c r="L1085" s="158"/>
      <c r="M1085" s="346"/>
    </row>
    <row r="1086" spans="1:13" x14ac:dyDescent="0.25">
      <c r="A1086" s="347"/>
      <c r="B1086" s="158"/>
      <c r="C1086" s="158"/>
      <c r="D1086" s="158"/>
      <c r="E1086" s="158"/>
      <c r="F1086" s="158"/>
      <c r="G1086" s="158"/>
      <c r="H1086" s="158"/>
      <c r="I1086" s="158"/>
      <c r="J1086" s="158"/>
      <c r="K1086" s="158"/>
      <c r="L1086" s="158"/>
      <c r="M1086" s="346"/>
    </row>
    <row r="1087" spans="1:13" x14ac:dyDescent="0.25">
      <c r="A1087" s="350"/>
      <c r="B1087" s="409">
        <v>2</v>
      </c>
      <c r="C1087" s="390">
        <v>0</v>
      </c>
      <c r="D1087" s="390">
        <v>0</v>
      </c>
      <c r="E1087" s="390">
        <v>0</v>
      </c>
      <c r="F1087" s="390">
        <v>0</v>
      </c>
      <c r="G1087" s="390">
        <v>0</v>
      </c>
      <c r="H1087" s="390">
        <v>0</v>
      </c>
      <c r="I1087" s="390">
        <v>0</v>
      </c>
      <c r="J1087" s="390">
        <v>0</v>
      </c>
      <c r="K1087" s="390">
        <v>0</v>
      </c>
      <c r="L1087" s="391">
        <v>0</v>
      </c>
      <c r="M1087" s="345"/>
    </row>
    <row r="1088" spans="1:13" ht="15.75" x14ac:dyDescent="0.25">
      <c r="A1088" s="442" t="s">
        <v>230</v>
      </c>
      <c r="B1088" s="396">
        <v>0</v>
      </c>
      <c r="C1088" s="159">
        <v>2</v>
      </c>
      <c r="D1088" s="159">
        <v>0</v>
      </c>
      <c r="E1088" s="159">
        <v>0</v>
      </c>
      <c r="F1088" s="159">
        <v>0</v>
      </c>
      <c r="G1088" s="159">
        <v>0</v>
      </c>
      <c r="H1088" s="159">
        <v>0</v>
      </c>
      <c r="I1088" s="159">
        <v>0</v>
      </c>
      <c r="J1088" s="159">
        <v>0</v>
      </c>
      <c r="K1088" s="159">
        <v>0</v>
      </c>
      <c r="L1088" s="383">
        <v>0</v>
      </c>
      <c r="M1088" s="346"/>
    </row>
    <row r="1089" spans="1:13" x14ac:dyDescent="0.25">
      <c r="A1089" s="347"/>
      <c r="B1089" s="396">
        <v>0</v>
      </c>
      <c r="C1089" s="159">
        <v>0</v>
      </c>
      <c r="D1089" s="159">
        <v>2</v>
      </c>
      <c r="E1089" s="159">
        <v>0</v>
      </c>
      <c r="F1089" s="159">
        <v>0</v>
      </c>
      <c r="G1089" s="159">
        <v>0</v>
      </c>
      <c r="H1089" s="159">
        <v>0</v>
      </c>
      <c r="I1089" s="159">
        <v>0</v>
      </c>
      <c r="J1089" s="159">
        <v>0</v>
      </c>
      <c r="K1089" s="159">
        <v>0</v>
      </c>
      <c r="L1089" s="383">
        <v>0</v>
      </c>
      <c r="M1089" s="346"/>
    </row>
    <row r="1090" spans="1:13" x14ac:dyDescent="0.25">
      <c r="A1090" s="347"/>
      <c r="B1090" s="396">
        <v>0</v>
      </c>
      <c r="C1090" s="159">
        <v>0</v>
      </c>
      <c r="D1090" s="159">
        <v>0</v>
      </c>
      <c r="E1090" s="159">
        <v>2</v>
      </c>
      <c r="F1090" s="159">
        <v>0</v>
      </c>
      <c r="G1090" s="159">
        <v>0</v>
      </c>
      <c r="H1090" s="159">
        <v>0</v>
      </c>
      <c r="I1090" s="159">
        <v>0</v>
      </c>
      <c r="J1090" s="159">
        <v>0</v>
      </c>
      <c r="K1090" s="159">
        <v>0</v>
      </c>
      <c r="L1090" s="383">
        <v>0</v>
      </c>
      <c r="M1090" s="346"/>
    </row>
    <row r="1091" spans="1:13" x14ac:dyDescent="0.25">
      <c r="A1091" s="347"/>
      <c r="B1091" s="396">
        <v>0</v>
      </c>
      <c r="C1091" s="159">
        <v>0</v>
      </c>
      <c r="D1091" s="159">
        <v>0</v>
      </c>
      <c r="E1091" s="159">
        <v>0</v>
      </c>
      <c r="F1091" s="159">
        <v>2</v>
      </c>
      <c r="G1091" s="159">
        <v>0</v>
      </c>
      <c r="H1091" s="159">
        <v>0</v>
      </c>
      <c r="I1091" s="159">
        <v>0</v>
      </c>
      <c r="J1091" s="159">
        <v>0</v>
      </c>
      <c r="K1091" s="159">
        <v>0</v>
      </c>
      <c r="L1091" s="383">
        <v>0</v>
      </c>
      <c r="M1091" s="346"/>
    </row>
    <row r="1092" spans="1:13" x14ac:dyDescent="0.25">
      <c r="A1092" s="347"/>
      <c r="B1092" s="396">
        <v>0</v>
      </c>
      <c r="C1092" s="159">
        <v>0</v>
      </c>
      <c r="D1092" s="159">
        <v>0</v>
      </c>
      <c r="E1092" s="159">
        <v>0</v>
      </c>
      <c r="F1092" s="159">
        <v>0</v>
      </c>
      <c r="G1092" s="159">
        <v>2</v>
      </c>
      <c r="H1092" s="159">
        <v>0</v>
      </c>
      <c r="I1092" s="159">
        <v>0</v>
      </c>
      <c r="J1092" s="159">
        <v>0</v>
      </c>
      <c r="K1092" s="159">
        <v>0</v>
      </c>
      <c r="L1092" s="383">
        <v>0</v>
      </c>
      <c r="M1092" s="346"/>
    </row>
    <row r="1093" spans="1:13" x14ac:dyDescent="0.25">
      <c r="A1093" s="347"/>
      <c r="B1093" s="396">
        <v>0</v>
      </c>
      <c r="C1093" s="159">
        <v>0</v>
      </c>
      <c r="D1093" s="159">
        <v>0</v>
      </c>
      <c r="E1093" s="159">
        <v>0</v>
      </c>
      <c r="F1093" s="159">
        <v>0</v>
      </c>
      <c r="G1093" s="159">
        <v>0</v>
      </c>
      <c r="H1093" s="159">
        <v>2</v>
      </c>
      <c r="I1093" s="159">
        <v>0</v>
      </c>
      <c r="J1093" s="159">
        <v>0</v>
      </c>
      <c r="K1093" s="159">
        <v>0</v>
      </c>
      <c r="L1093" s="383">
        <v>0</v>
      </c>
      <c r="M1093" s="346"/>
    </row>
    <row r="1094" spans="1:13" x14ac:dyDescent="0.25">
      <c r="A1094" s="347"/>
      <c r="B1094" s="396">
        <v>0</v>
      </c>
      <c r="C1094" s="159">
        <v>0</v>
      </c>
      <c r="D1094" s="159">
        <v>0</v>
      </c>
      <c r="E1094" s="159">
        <v>0</v>
      </c>
      <c r="F1094" s="159">
        <v>0</v>
      </c>
      <c r="G1094" s="159">
        <v>0</v>
      </c>
      <c r="H1094" s="159">
        <v>0</v>
      </c>
      <c r="I1094" s="159">
        <v>2</v>
      </c>
      <c r="J1094" s="159">
        <v>0</v>
      </c>
      <c r="K1094" s="159">
        <v>0</v>
      </c>
      <c r="L1094" s="383">
        <v>0</v>
      </c>
      <c r="M1094" s="346"/>
    </row>
    <row r="1095" spans="1:13" x14ac:dyDescent="0.25">
      <c r="A1095" s="347"/>
      <c r="B1095" s="396">
        <v>0</v>
      </c>
      <c r="C1095" s="159">
        <v>0</v>
      </c>
      <c r="D1095" s="159">
        <v>0</v>
      </c>
      <c r="E1095" s="159">
        <v>0</v>
      </c>
      <c r="F1095" s="159">
        <v>0</v>
      </c>
      <c r="G1095" s="159">
        <v>0</v>
      </c>
      <c r="H1095" s="159">
        <v>0</v>
      </c>
      <c r="I1095" s="159">
        <v>0</v>
      </c>
      <c r="J1095" s="159">
        <v>2</v>
      </c>
      <c r="K1095" s="159">
        <v>0</v>
      </c>
      <c r="L1095" s="383">
        <v>0</v>
      </c>
      <c r="M1095" s="346"/>
    </row>
    <row r="1096" spans="1:13" x14ac:dyDescent="0.25">
      <c r="A1096" s="347"/>
      <c r="B1096" s="396">
        <v>0</v>
      </c>
      <c r="C1096" s="159">
        <v>0</v>
      </c>
      <c r="D1096" s="159">
        <v>0</v>
      </c>
      <c r="E1096" s="159">
        <v>0</v>
      </c>
      <c r="F1096" s="159">
        <v>0</v>
      </c>
      <c r="G1096" s="159">
        <v>0</v>
      </c>
      <c r="H1096" s="159">
        <v>0</v>
      </c>
      <c r="I1096" s="159">
        <v>0</v>
      </c>
      <c r="J1096" s="159">
        <v>0</v>
      </c>
      <c r="K1096" s="159">
        <v>2</v>
      </c>
      <c r="L1096" s="383">
        <v>0</v>
      </c>
      <c r="M1096" s="346"/>
    </row>
    <row r="1097" spans="1:13" x14ac:dyDescent="0.25">
      <c r="A1097" s="347"/>
      <c r="B1097" s="397">
        <v>0</v>
      </c>
      <c r="C1097" s="398">
        <v>0</v>
      </c>
      <c r="D1097" s="398">
        <v>0</v>
      </c>
      <c r="E1097" s="398">
        <v>0</v>
      </c>
      <c r="F1097" s="398">
        <v>0</v>
      </c>
      <c r="G1097" s="398">
        <v>0</v>
      </c>
      <c r="H1097" s="398">
        <v>0</v>
      </c>
      <c r="I1097" s="398">
        <v>0</v>
      </c>
      <c r="J1097" s="398">
        <v>0</v>
      </c>
      <c r="K1097" s="398">
        <v>0</v>
      </c>
      <c r="L1097" s="410">
        <v>2</v>
      </c>
      <c r="M1097" s="346"/>
    </row>
    <row r="1098" spans="1:13" x14ac:dyDescent="0.25">
      <c r="A1098" s="347"/>
      <c r="B1098" s="158"/>
      <c r="C1098" s="158"/>
      <c r="D1098" s="158"/>
      <c r="E1098" s="158"/>
      <c r="F1098" s="158"/>
      <c r="G1098" s="158"/>
      <c r="H1098" s="158"/>
      <c r="I1098" s="158"/>
      <c r="J1098" s="158"/>
      <c r="K1098" s="158"/>
      <c r="L1098" s="158"/>
      <c r="M1098" s="346"/>
    </row>
    <row r="1099" spans="1:13" x14ac:dyDescent="0.25">
      <c r="A1099" s="347"/>
      <c r="B1099" s="158"/>
      <c r="C1099" s="158"/>
      <c r="D1099" s="158"/>
      <c r="E1099" s="158"/>
      <c r="F1099" s="158"/>
      <c r="G1099" s="158"/>
      <c r="H1099" s="158"/>
      <c r="I1099" s="158"/>
      <c r="J1099" s="158"/>
      <c r="K1099" s="158"/>
      <c r="L1099" s="158"/>
      <c r="M1099" s="346"/>
    </row>
    <row r="1100" spans="1:13" x14ac:dyDescent="0.25">
      <c r="A1100" s="350"/>
      <c r="B1100" s="409">
        <v>1</v>
      </c>
      <c r="C1100" s="390">
        <v>0</v>
      </c>
      <c r="D1100" s="390">
        <v>0</v>
      </c>
      <c r="E1100" s="390">
        <v>0</v>
      </c>
      <c r="F1100" s="390">
        <v>0</v>
      </c>
      <c r="G1100" s="390">
        <v>0</v>
      </c>
      <c r="H1100" s="390">
        <v>0</v>
      </c>
      <c r="I1100" s="390">
        <v>0</v>
      </c>
      <c r="J1100" s="390">
        <v>0</v>
      </c>
      <c r="K1100" s="390">
        <v>0</v>
      </c>
      <c r="L1100" s="391">
        <v>0</v>
      </c>
      <c r="M1100" s="346"/>
    </row>
    <row r="1101" spans="1:13" ht="15.75" x14ac:dyDescent="0.25">
      <c r="A1101" s="442" t="s">
        <v>231</v>
      </c>
      <c r="B1101" s="396">
        <v>0</v>
      </c>
      <c r="C1101" s="159">
        <v>1</v>
      </c>
      <c r="D1101" s="159">
        <v>0</v>
      </c>
      <c r="E1101" s="159">
        <v>0</v>
      </c>
      <c r="F1101" s="159">
        <v>0</v>
      </c>
      <c r="G1101" s="159">
        <v>0</v>
      </c>
      <c r="H1101" s="159">
        <v>0</v>
      </c>
      <c r="I1101" s="159">
        <v>0</v>
      </c>
      <c r="J1101" s="159">
        <v>0</v>
      </c>
      <c r="K1101" s="159">
        <v>0</v>
      </c>
      <c r="L1101" s="383">
        <v>0</v>
      </c>
      <c r="M1101" s="346"/>
    </row>
    <row r="1102" spans="1:13" x14ac:dyDescent="0.25">
      <c r="A1102" s="347"/>
      <c r="B1102" s="396">
        <v>0</v>
      </c>
      <c r="C1102" s="159">
        <v>0</v>
      </c>
      <c r="D1102" s="159">
        <v>1</v>
      </c>
      <c r="E1102" s="159">
        <v>0</v>
      </c>
      <c r="F1102" s="159">
        <v>0</v>
      </c>
      <c r="G1102" s="159">
        <v>0</v>
      </c>
      <c r="H1102" s="159">
        <v>0</v>
      </c>
      <c r="I1102" s="159">
        <v>0</v>
      </c>
      <c r="J1102" s="159">
        <v>0</v>
      </c>
      <c r="K1102" s="159">
        <v>0</v>
      </c>
      <c r="L1102" s="383">
        <v>0</v>
      </c>
      <c r="M1102" s="346"/>
    </row>
    <row r="1103" spans="1:13" x14ac:dyDescent="0.25">
      <c r="A1103" s="347"/>
      <c r="B1103" s="396">
        <v>0</v>
      </c>
      <c r="C1103" s="159">
        <v>0</v>
      </c>
      <c r="D1103" s="159">
        <v>0</v>
      </c>
      <c r="E1103" s="159">
        <v>1</v>
      </c>
      <c r="F1103" s="159">
        <v>0</v>
      </c>
      <c r="G1103" s="159">
        <v>0</v>
      </c>
      <c r="H1103" s="159">
        <v>0</v>
      </c>
      <c r="I1103" s="159">
        <v>0</v>
      </c>
      <c r="J1103" s="159">
        <v>0</v>
      </c>
      <c r="K1103" s="159">
        <v>0</v>
      </c>
      <c r="L1103" s="383">
        <v>0</v>
      </c>
      <c r="M1103" s="346"/>
    </row>
    <row r="1104" spans="1:13" x14ac:dyDescent="0.25">
      <c r="A1104" s="347"/>
      <c r="B1104" s="396">
        <v>0</v>
      </c>
      <c r="C1104" s="159">
        <v>0</v>
      </c>
      <c r="D1104" s="159">
        <v>0</v>
      </c>
      <c r="E1104" s="159">
        <v>0</v>
      </c>
      <c r="F1104" s="159">
        <v>1</v>
      </c>
      <c r="G1104" s="159">
        <v>0</v>
      </c>
      <c r="H1104" s="159">
        <v>0</v>
      </c>
      <c r="I1104" s="159">
        <v>0</v>
      </c>
      <c r="J1104" s="159">
        <v>0</v>
      </c>
      <c r="K1104" s="159">
        <v>0</v>
      </c>
      <c r="L1104" s="383">
        <v>0</v>
      </c>
      <c r="M1104" s="346"/>
    </row>
    <row r="1105" spans="1:13" x14ac:dyDescent="0.25">
      <c r="A1105" s="347"/>
      <c r="B1105" s="396">
        <v>0</v>
      </c>
      <c r="C1105" s="159">
        <v>0</v>
      </c>
      <c r="D1105" s="159">
        <v>0</v>
      </c>
      <c r="E1105" s="159">
        <v>0</v>
      </c>
      <c r="F1105" s="159">
        <v>0</v>
      </c>
      <c r="G1105" s="159">
        <v>1</v>
      </c>
      <c r="H1105" s="159">
        <v>0</v>
      </c>
      <c r="I1105" s="159">
        <v>0</v>
      </c>
      <c r="J1105" s="159">
        <v>0</v>
      </c>
      <c r="K1105" s="159">
        <v>0</v>
      </c>
      <c r="L1105" s="383">
        <v>0</v>
      </c>
      <c r="M1105" s="346"/>
    </row>
    <row r="1106" spans="1:13" x14ac:dyDescent="0.25">
      <c r="A1106" s="347"/>
      <c r="B1106" s="396">
        <v>0</v>
      </c>
      <c r="C1106" s="159">
        <v>0</v>
      </c>
      <c r="D1106" s="159">
        <v>0</v>
      </c>
      <c r="E1106" s="159">
        <v>0</v>
      </c>
      <c r="F1106" s="159">
        <v>0</v>
      </c>
      <c r="G1106" s="159">
        <v>0</v>
      </c>
      <c r="H1106" s="159">
        <v>1</v>
      </c>
      <c r="I1106" s="159">
        <v>0</v>
      </c>
      <c r="J1106" s="159">
        <v>0</v>
      </c>
      <c r="K1106" s="159">
        <v>0</v>
      </c>
      <c r="L1106" s="383">
        <v>0</v>
      </c>
      <c r="M1106" s="346"/>
    </row>
    <row r="1107" spans="1:13" x14ac:dyDescent="0.25">
      <c r="A1107" s="347"/>
      <c r="B1107" s="396">
        <v>0</v>
      </c>
      <c r="C1107" s="159">
        <v>0</v>
      </c>
      <c r="D1107" s="159">
        <v>0</v>
      </c>
      <c r="E1107" s="159">
        <v>0</v>
      </c>
      <c r="F1107" s="159">
        <v>0</v>
      </c>
      <c r="G1107" s="159">
        <v>0</v>
      </c>
      <c r="H1107" s="159">
        <v>0</v>
      </c>
      <c r="I1107" s="159">
        <v>1</v>
      </c>
      <c r="J1107" s="159">
        <v>0</v>
      </c>
      <c r="K1107" s="159">
        <v>0</v>
      </c>
      <c r="L1107" s="383">
        <v>0</v>
      </c>
      <c r="M1107" s="346"/>
    </row>
    <row r="1108" spans="1:13" x14ac:dyDescent="0.25">
      <c r="A1108" s="347"/>
      <c r="B1108" s="396">
        <v>0</v>
      </c>
      <c r="C1108" s="159">
        <v>0</v>
      </c>
      <c r="D1108" s="159">
        <v>0</v>
      </c>
      <c r="E1108" s="159">
        <v>0</v>
      </c>
      <c r="F1108" s="159">
        <v>0</v>
      </c>
      <c r="G1108" s="159">
        <v>0</v>
      </c>
      <c r="H1108" s="159">
        <v>0</v>
      </c>
      <c r="I1108" s="159">
        <v>0</v>
      </c>
      <c r="J1108" s="159">
        <v>1</v>
      </c>
      <c r="K1108" s="159">
        <v>0</v>
      </c>
      <c r="L1108" s="383">
        <v>0</v>
      </c>
      <c r="M1108" s="346"/>
    </row>
    <row r="1109" spans="1:13" x14ac:dyDescent="0.25">
      <c r="A1109" s="347"/>
      <c r="B1109" s="396">
        <v>0</v>
      </c>
      <c r="C1109" s="159">
        <v>0</v>
      </c>
      <c r="D1109" s="159">
        <v>0</v>
      </c>
      <c r="E1109" s="159">
        <v>0</v>
      </c>
      <c r="F1109" s="159">
        <v>0</v>
      </c>
      <c r="G1109" s="159">
        <v>0</v>
      </c>
      <c r="H1109" s="159">
        <v>0</v>
      </c>
      <c r="I1109" s="159">
        <v>0</v>
      </c>
      <c r="J1109" s="159">
        <v>0</v>
      </c>
      <c r="K1109" s="159">
        <v>1</v>
      </c>
      <c r="L1109" s="383">
        <v>0</v>
      </c>
      <c r="M1109" s="346"/>
    </row>
    <row r="1110" spans="1:13" x14ac:dyDescent="0.25">
      <c r="A1110" s="347"/>
      <c r="B1110" s="397">
        <v>0</v>
      </c>
      <c r="C1110" s="398">
        <v>0</v>
      </c>
      <c r="D1110" s="398">
        <v>0</v>
      </c>
      <c r="E1110" s="398">
        <v>0</v>
      </c>
      <c r="F1110" s="398">
        <v>0</v>
      </c>
      <c r="G1110" s="398">
        <v>0</v>
      </c>
      <c r="H1110" s="398">
        <v>0</v>
      </c>
      <c r="I1110" s="398">
        <v>0</v>
      </c>
      <c r="J1110" s="398">
        <v>0</v>
      </c>
      <c r="K1110" s="398">
        <v>0</v>
      </c>
      <c r="L1110" s="410">
        <v>1</v>
      </c>
      <c r="M1110" s="346"/>
    </row>
    <row r="1111" spans="1:13" x14ac:dyDescent="0.25">
      <c r="A1111" s="347"/>
      <c r="B1111" s="158"/>
      <c r="C1111" s="158"/>
      <c r="D1111" s="158"/>
      <c r="E1111" s="158"/>
      <c r="F1111" s="158"/>
      <c r="G1111" s="158"/>
      <c r="H1111" s="158"/>
      <c r="I1111" s="158"/>
      <c r="J1111" s="158"/>
      <c r="K1111" s="158"/>
      <c r="L1111" s="158"/>
      <c r="M1111" s="346"/>
    </row>
    <row r="1112" spans="1:13" x14ac:dyDescent="0.25">
      <c r="A1112" s="347"/>
      <c r="B1112" s="158"/>
      <c r="C1112" s="158"/>
      <c r="D1112" s="158"/>
      <c r="E1112" s="158"/>
      <c r="F1112" s="158"/>
      <c r="G1112" s="158"/>
      <c r="H1112" s="158"/>
      <c r="I1112" s="158"/>
      <c r="J1112" s="158"/>
      <c r="K1112" s="158"/>
      <c r="L1112" s="158"/>
      <c r="M1112" s="346"/>
    </row>
    <row r="1113" spans="1:13" x14ac:dyDescent="0.25">
      <c r="A1113" s="350"/>
      <c r="B1113" s="411">
        <f>+M1037</f>
        <v>229.66824674052171</v>
      </c>
      <c r="C1113" s="390">
        <v>0</v>
      </c>
      <c r="D1113" s="390">
        <v>0</v>
      </c>
      <c r="E1113" s="390">
        <v>0</v>
      </c>
      <c r="F1113" s="390">
        <v>0</v>
      </c>
      <c r="G1113" s="390">
        <v>0</v>
      </c>
      <c r="H1113" s="390">
        <v>0</v>
      </c>
      <c r="I1113" s="390">
        <v>0</v>
      </c>
      <c r="J1113" s="390">
        <v>0</v>
      </c>
      <c r="K1113" s="390">
        <v>0</v>
      </c>
      <c r="L1113" s="391">
        <v>0</v>
      </c>
      <c r="M1113" s="346"/>
    </row>
    <row r="1114" spans="1:13" ht="15.75" x14ac:dyDescent="0.25">
      <c r="A1114" s="442" t="s">
        <v>232</v>
      </c>
      <c r="B1114" s="396">
        <v>0</v>
      </c>
      <c r="C1114" s="161">
        <f>+M1038</f>
        <v>121.62157702448282</v>
      </c>
      <c r="D1114" s="159">
        <v>0</v>
      </c>
      <c r="E1114" s="159">
        <v>0</v>
      </c>
      <c r="F1114" s="159">
        <v>0</v>
      </c>
      <c r="G1114" s="159">
        <v>0</v>
      </c>
      <c r="H1114" s="159">
        <v>0</v>
      </c>
      <c r="I1114" s="159">
        <v>0</v>
      </c>
      <c r="J1114" s="159">
        <v>0</v>
      </c>
      <c r="K1114" s="159">
        <v>0</v>
      </c>
      <c r="L1114" s="383">
        <v>0</v>
      </c>
      <c r="M1114" s="346"/>
    </row>
    <row r="1115" spans="1:13" x14ac:dyDescent="0.25">
      <c r="A1115" s="347"/>
      <c r="B1115" s="396">
        <v>0</v>
      </c>
      <c r="C1115" s="159">
        <v>0</v>
      </c>
      <c r="D1115" s="161">
        <f>+M1039</f>
        <v>-474.65199450143831</v>
      </c>
      <c r="E1115" s="159">
        <v>0</v>
      </c>
      <c r="F1115" s="159">
        <v>0</v>
      </c>
      <c r="G1115" s="159">
        <v>0</v>
      </c>
      <c r="H1115" s="159">
        <v>0</v>
      </c>
      <c r="I1115" s="159">
        <v>0</v>
      </c>
      <c r="J1115" s="159">
        <v>0</v>
      </c>
      <c r="K1115" s="159">
        <v>0</v>
      </c>
      <c r="L1115" s="383">
        <v>0</v>
      </c>
      <c r="M1115" s="346"/>
    </row>
    <row r="1116" spans="1:13" x14ac:dyDescent="0.25">
      <c r="A1116" s="347"/>
      <c r="B1116" s="396">
        <v>0</v>
      </c>
      <c r="C1116" s="159">
        <v>0</v>
      </c>
      <c r="D1116" s="159">
        <v>0</v>
      </c>
      <c r="E1116" s="161">
        <f>+M1040</f>
        <v>-5428.48128363262</v>
      </c>
      <c r="F1116" s="159">
        <v>0</v>
      </c>
      <c r="G1116" s="159">
        <v>0</v>
      </c>
      <c r="H1116" s="159">
        <v>0</v>
      </c>
      <c r="I1116" s="159">
        <v>0</v>
      </c>
      <c r="J1116" s="159">
        <v>0</v>
      </c>
      <c r="K1116" s="159">
        <v>0</v>
      </c>
      <c r="L1116" s="383">
        <v>0</v>
      </c>
      <c r="M1116" s="346"/>
    </row>
    <row r="1117" spans="1:13" x14ac:dyDescent="0.25">
      <c r="A1117" s="347"/>
      <c r="B1117" s="396">
        <v>0</v>
      </c>
      <c r="C1117" s="159">
        <v>0</v>
      </c>
      <c r="D1117" s="159">
        <v>0</v>
      </c>
      <c r="E1117" s="159">
        <v>0</v>
      </c>
      <c r="F1117" s="161">
        <f>+M1041</f>
        <v>-3570.0937017170627</v>
      </c>
      <c r="G1117" s="159">
        <v>0</v>
      </c>
      <c r="H1117" s="159">
        <v>0</v>
      </c>
      <c r="I1117" s="159">
        <v>0</v>
      </c>
      <c r="J1117" s="159">
        <v>0</v>
      </c>
      <c r="K1117" s="159">
        <v>0</v>
      </c>
      <c r="L1117" s="383">
        <v>0</v>
      </c>
      <c r="M1117" s="346"/>
    </row>
    <row r="1118" spans="1:13" x14ac:dyDescent="0.25">
      <c r="A1118" s="347"/>
      <c r="B1118" s="396">
        <v>0</v>
      </c>
      <c r="C1118" s="159">
        <v>0</v>
      </c>
      <c r="D1118" s="159">
        <v>0</v>
      </c>
      <c r="E1118" s="159">
        <v>0</v>
      </c>
      <c r="F1118" s="159">
        <v>0</v>
      </c>
      <c r="G1118" s="161">
        <f>+M1042</f>
        <v>-2315.2458478708231</v>
      </c>
      <c r="H1118" s="159">
        <v>0</v>
      </c>
      <c r="I1118" s="159">
        <v>0</v>
      </c>
      <c r="J1118" s="159">
        <v>0</v>
      </c>
      <c r="K1118" s="159">
        <v>0</v>
      </c>
      <c r="L1118" s="383">
        <v>0</v>
      </c>
      <c r="M1118" s="346"/>
    </row>
    <row r="1119" spans="1:13" x14ac:dyDescent="0.25">
      <c r="A1119" s="347"/>
      <c r="B1119" s="396">
        <v>0</v>
      </c>
      <c r="C1119" s="159">
        <v>0</v>
      </c>
      <c r="D1119" s="159">
        <v>0</v>
      </c>
      <c r="E1119" s="159">
        <v>0</v>
      </c>
      <c r="F1119" s="159">
        <v>0</v>
      </c>
      <c r="G1119" s="159">
        <v>0</v>
      </c>
      <c r="H1119" s="161">
        <f>+M1043</f>
        <v>-1040.9874952020252</v>
      </c>
      <c r="I1119" s="159">
        <v>0</v>
      </c>
      <c r="J1119" s="159">
        <v>0</v>
      </c>
      <c r="K1119" s="159">
        <v>0</v>
      </c>
      <c r="L1119" s="383">
        <v>0</v>
      </c>
      <c r="M1119" s="346"/>
    </row>
    <row r="1120" spans="1:13" x14ac:dyDescent="0.25">
      <c r="A1120" s="347"/>
      <c r="B1120" s="396">
        <v>0</v>
      </c>
      <c r="C1120" s="159">
        <v>0</v>
      </c>
      <c r="D1120" s="159">
        <v>0</v>
      </c>
      <c r="E1120" s="159">
        <v>0</v>
      </c>
      <c r="F1120" s="159">
        <v>0</v>
      </c>
      <c r="G1120" s="159">
        <v>0</v>
      </c>
      <c r="H1120" s="159">
        <v>0</v>
      </c>
      <c r="I1120" s="161">
        <f>+M1044</f>
        <v>-1174.5248835605148</v>
      </c>
      <c r="J1120" s="159">
        <v>0</v>
      </c>
      <c r="K1120" s="159">
        <v>0</v>
      </c>
      <c r="L1120" s="383">
        <v>0</v>
      </c>
      <c r="M1120" s="346"/>
    </row>
    <row r="1121" spans="1:13" x14ac:dyDescent="0.25">
      <c r="A1121" s="347"/>
      <c r="B1121" s="396">
        <v>0</v>
      </c>
      <c r="C1121" s="159">
        <v>0</v>
      </c>
      <c r="D1121" s="159">
        <v>0</v>
      </c>
      <c r="E1121" s="159">
        <v>0</v>
      </c>
      <c r="F1121" s="159">
        <v>0</v>
      </c>
      <c r="G1121" s="159">
        <v>0</v>
      </c>
      <c r="H1121" s="159">
        <v>0</v>
      </c>
      <c r="I1121" s="159">
        <v>0</v>
      </c>
      <c r="J1121" s="161">
        <f>+M1045</f>
        <v>829.34271401398291</v>
      </c>
      <c r="K1121" s="159">
        <v>0</v>
      </c>
      <c r="L1121" s="383">
        <v>0</v>
      </c>
      <c r="M1121" s="346"/>
    </row>
    <row r="1122" spans="1:13" x14ac:dyDescent="0.25">
      <c r="A1122" s="347"/>
      <c r="B1122" s="396">
        <v>0</v>
      </c>
      <c r="C1122" s="159">
        <v>0</v>
      </c>
      <c r="D1122" s="159">
        <v>0</v>
      </c>
      <c r="E1122" s="159">
        <v>0</v>
      </c>
      <c r="F1122" s="159">
        <v>0</v>
      </c>
      <c r="G1122" s="159">
        <v>0</v>
      </c>
      <c r="H1122" s="159">
        <v>0</v>
      </c>
      <c r="I1122" s="159">
        <v>0</v>
      </c>
      <c r="J1122" s="159">
        <v>0</v>
      </c>
      <c r="K1122" s="161">
        <f>+M1046</f>
        <v>49.218912718452508</v>
      </c>
      <c r="L1122" s="383">
        <v>0</v>
      </c>
      <c r="M1122" s="346"/>
    </row>
    <row r="1123" spans="1:13" x14ac:dyDescent="0.25">
      <c r="A1123" s="347"/>
      <c r="B1123" s="397">
        <v>0</v>
      </c>
      <c r="C1123" s="398">
        <v>0</v>
      </c>
      <c r="D1123" s="398">
        <v>0</v>
      </c>
      <c r="E1123" s="398">
        <v>0</v>
      </c>
      <c r="F1123" s="398">
        <v>0</v>
      </c>
      <c r="G1123" s="398">
        <v>0</v>
      </c>
      <c r="H1123" s="398">
        <v>0</v>
      </c>
      <c r="I1123" s="398">
        <v>0</v>
      </c>
      <c r="J1123" s="398">
        <v>0</v>
      </c>
      <c r="K1123" s="398">
        <v>0</v>
      </c>
      <c r="L1123" s="412">
        <f>+M1047</f>
        <v>402.00876608923215</v>
      </c>
      <c r="M1123" s="346"/>
    </row>
    <row r="1124" spans="1:13" x14ac:dyDescent="0.25">
      <c r="A1124" s="347"/>
      <c r="B1124" s="158"/>
      <c r="C1124" s="158"/>
      <c r="D1124" s="158"/>
      <c r="E1124" s="158"/>
      <c r="F1124" s="158"/>
      <c r="G1124" s="158"/>
      <c r="H1124" s="158"/>
      <c r="I1124" s="158"/>
      <c r="J1124" s="158"/>
      <c r="K1124" s="158"/>
      <c r="L1124" s="158"/>
      <c r="M1124" s="346"/>
    </row>
    <row r="1125" spans="1:13" ht="15.75" x14ac:dyDescent="0.3">
      <c r="A1125" s="444" t="s">
        <v>245</v>
      </c>
      <c r="B1125" s="158"/>
      <c r="C1125" s="158"/>
      <c r="D1125" s="158"/>
      <c r="E1125" s="158"/>
      <c r="F1125" s="158"/>
      <c r="G1125" s="158"/>
      <c r="H1125" s="158"/>
      <c r="I1125" s="158"/>
      <c r="J1125" s="158"/>
      <c r="K1125" s="158"/>
      <c r="L1125" s="158"/>
      <c r="M1125" s="346"/>
    </row>
    <row r="1126" spans="1:13" ht="15.75" x14ac:dyDescent="0.3">
      <c r="A1126" s="445"/>
      <c r="B1126" s="411">
        <f t="array" ref="B1126:L1136">+MMULT(B1087:L1097,B1113:L1123)</f>
        <v>459.33649348104342</v>
      </c>
      <c r="C1126" s="390">
        <v>0</v>
      </c>
      <c r="D1126" s="390">
        <v>0</v>
      </c>
      <c r="E1126" s="390">
        <v>0</v>
      </c>
      <c r="F1126" s="390">
        <v>0</v>
      </c>
      <c r="G1126" s="390">
        <v>0</v>
      </c>
      <c r="H1126" s="390">
        <v>0</v>
      </c>
      <c r="I1126" s="390">
        <v>0</v>
      </c>
      <c r="J1126" s="390">
        <v>0</v>
      </c>
      <c r="K1126" s="390">
        <v>0</v>
      </c>
      <c r="L1126" s="391">
        <v>0</v>
      </c>
      <c r="M1126" s="345"/>
    </row>
    <row r="1127" spans="1:13" ht="15.75" x14ac:dyDescent="0.3">
      <c r="A1127" s="445" t="s">
        <v>233</v>
      </c>
      <c r="B1127" s="396">
        <v>0</v>
      </c>
      <c r="C1127" s="161">
        <v>243.24315404896564</v>
      </c>
      <c r="D1127" s="159">
        <v>0</v>
      </c>
      <c r="E1127" s="159">
        <v>0</v>
      </c>
      <c r="F1127" s="159">
        <v>0</v>
      </c>
      <c r="G1127" s="159">
        <v>0</v>
      </c>
      <c r="H1127" s="159">
        <v>0</v>
      </c>
      <c r="I1127" s="159">
        <v>0</v>
      </c>
      <c r="J1127" s="159">
        <v>0</v>
      </c>
      <c r="K1127" s="159">
        <v>0</v>
      </c>
      <c r="L1127" s="383">
        <v>0</v>
      </c>
      <c r="M1127" s="346"/>
    </row>
    <row r="1128" spans="1:13" x14ac:dyDescent="0.25">
      <c r="A1128" s="347"/>
      <c r="B1128" s="396">
        <v>0</v>
      </c>
      <c r="C1128" s="159">
        <v>0</v>
      </c>
      <c r="D1128" s="161">
        <v>-949.30398900287662</v>
      </c>
      <c r="E1128" s="159">
        <v>0</v>
      </c>
      <c r="F1128" s="159">
        <v>0</v>
      </c>
      <c r="G1128" s="159">
        <v>0</v>
      </c>
      <c r="H1128" s="159">
        <v>0</v>
      </c>
      <c r="I1128" s="159">
        <v>0</v>
      </c>
      <c r="J1128" s="159">
        <v>0</v>
      </c>
      <c r="K1128" s="159">
        <v>0</v>
      </c>
      <c r="L1128" s="383">
        <v>0</v>
      </c>
      <c r="M1128" s="346"/>
    </row>
    <row r="1129" spans="1:13" x14ac:dyDescent="0.25">
      <c r="A1129" s="347"/>
      <c r="B1129" s="396">
        <v>0</v>
      </c>
      <c r="C1129" s="159">
        <v>0</v>
      </c>
      <c r="D1129" s="159">
        <v>0</v>
      </c>
      <c r="E1129" s="161">
        <v>-10856.96256726524</v>
      </c>
      <c r="F1129" s="159">
        <v>0</v>
      </c>
      <c r="G1129" s="159">
        <v>0</v>
      </c>
      <c r="H1129" s="159">
        <v>0</v>
      </c>
      <c r="I1129" s="159">
        <v>0</v>
      </c>
      <c r="J1129" s="159">
        <v>0</v>
      </c>
      <c r="K1129" s="159">
        <v>0</v>
      </c>
      <c r="L1129" s="383">
        <v>0</v>
      </c>
      <c r="M1129" s="346"/>
    </row>
    <row r="1130" spans="1:13" x14ac:dyDescent="0.25">
      <c r="A1130" s="347"/>
      <c r="B1130" s="396">
        <v>0</v>
      </c>
      <c r="C1130" s="159">
        <v>0</v>
      </c>
      <c r="D1130" s="159">
        <v>0</v>
      </c>
      <c r="E1130" s="159">
        <v>0</v>
      </c>
      <c r="F1130" s="161">
        <v>-7140.1874034341254</v>
      </c>
      <c r="G1130" s="159">
        <v>0</v>
      </c>
      <c r="H1130" s="159">
        <v>0</v>
      </c>
      <c r="I1130" s="159">
        <v>0</v>
      </c>
      <c r="J1130" s="159">
        <v>0</v>
      </c>
      <c r="K1130" s="159">
        <v>0</v>
      </c>
      <c r="L1130" s="383">
        <v>0</v>
      </c>
      <c r="M1130" s="346"/>
    </row>
    <row r="1131" spans="1:13" x14ac:dyDescent="0.25">
      <c r="A1131" s="347"/>
      <c r="B1131" s="396">
        <v>0</v>
      </c>
      <c r="C1131" s="159">
        <v>0</v>
      </c>
      <c r="D1131" s="159">
        <v>0</v>
      </c>
      <c r="E1131" s="159">
        <v>0</v>
      </c>
      <c r="F1131" s="159">
        <v>0</v>
      </c>
      <c r="G1131" s="161">
        <v>-4630.4916957416463</v>
      </c>
      <c r="H1131" s="159">
        <v>0</v>
      </c>
      <c r="I1131" s="159">
        <v>0</v>
      </c>
      <c r="J1131" s="159">
        <v>0</v>
      </c>
      <c r="K1131" s="159">
        <v>0</v>
      </c>
      <c r="L1131" s="383">
        <v>0</v>
      </c>
      <c r="M1131" s="346"/>
    </row>
    <row r="1132" spans="1:13" x14ac:dyDescent="0.25">
      <c r="A1132" s="347"/>
      <c r="B1132" s="396">
        <v>0</v>
      </c>
      <c r="C1132" s="159">
        <v>0</v>
      </c>
      <c r="D1132" s="159">
        <v>0</v>
      </c>
      <c r="E1132" s="159">
        <v>0</v>
      </c>
      <c r="F1132" s="159">
        <v>0</v>
      </c>
      <c r="G1132" s="159">
        <v>0</v>
      </c>
      <c r="H1132" s="161">
        <v>-2081.9749904040505</v>
      </c>
      <c r="I1132" s="159">
        <v>0</v>
      </c>
      <c r="J1132" s="159">
        <v>0</v>
      </c>
      <c r="K1132" s="159">
        <v>0</v>
      </c>
      <c r="L1132" s="383">
        <v>0</v>
      </c>
      <c r="M1132" s="346"/>
    </row>
    <row r="1133" spans="1:13" x14ac:dyDescent="0.25">
      <c r="A1133" s="347"/>
      <c r="B1133" s="396">
        <v>0</v>
      </c>
      <c r="C1133" s="159">
        <v>0</v>
      </c>
      <c r="D1133" s="159">
        <v>0</v>
      </c>
      <c r="E1133" s="159">
        <v>0</v>
      </c>
      <c r="F1133" s="159">
        <v>0</v>
      </c>
      <c r="G1133" s="159">
        <v>0</v>
      </c>
      <c r="H1133" s="159">
        <v>0</v>
      </c>
      <c r="I1133" s="161">
        <v>-2349.0497671210296</v>
      </c>
      <c r="J1133" s="159">
        <v>0</v>
      </c>
      <c r="K1133" s="159">
        <v>0</v>
      </c>
      <c r="L1133" s="383">
        <v>0</v>
      </c>
      <c r="M1133" s="346"/>
    </row>
    <row r="1134" spans="1:13" x14ac:dyDescent="0.25">
      <c r="A1134" s="347"/>
      <c r="B1134" s="396">
        <v>0</v>
      </c>
      <c r="C1134" s="159">
        <v>0</v>
      </c>
      <c r="D1134" s="159">
        <v>0</v>
      </c>
      <c r="E1134" s="159">
        <v>0</v>
      </c>
      <c r="F1134" s="159">
        <v>0</v>
      </c>
      <c r="G1134" s="159">
        <v>0</v>
      </c>
      <c r="H1134" s="159">
        <v>0</v>
      </c>
      <c r="I1134" s="159">
        <v>0</v>
      </c>
      <c r="J1134" s="161">
        <v>1658.6854280279658</v>
      </c>
      <c r="K1134" s="159">
        <v>0</v>
      </c>
      <c r="L1134" s="383">
        <v>0</v>
      </c>
      <c r="M1134" s="346"/>
    </row>
    <row r="1135" spans="1:13" x14ac:dyDescent="0.25">
      <c r="A1135" s="347"/>
      <c r="B1135" s="396">
        <v>0</v>
      </c>
      <c r="C1135" s="159">
        <v>0</v>
      </c>
      <c r="D1135" s="159">
        <v>0</v>
      </c>
      <c r="E1135" s="159">
        <v>0</v>
      </c>
      <c r="F1135" s="159">
        <v>0</v>
      </c>
      <c r="G1135" s="159">
        <v>0</v>
      </c>
      <c r="H1135" s="159">
        <v>0</v>
      </c>
      <c r="I1135" s="159">
        <v>0</v>
      </c>
      <c r="J1135" s="159">
        <v>0</v>
      </c>
      <c r="K1135" s="161">
        <v>98.437825436905015</v>
      </c>
      <c r="L1135" s="383">
        <v>0</v>
      </c>
      <c r="M1135" s="346"/>
    </row>
    <row r="1136" spans="1:13" x14ac:dyDescent="0.25">
      <c r="A1136" s="347"/>
      <c r="B1136" s="397">
        <v>0</v>
      </c>
      <c r="C1136" s="398">
        <v>0</v>
      </c>
      <c r="D1136" s="398">
        <v>0</v>
      </c>
      <c r="E1136" s="398">
        <v>0</v>
      </c>
      <c r="F1136" s="398">
        <v>0</v>
      </c>
      <c r="G1136" s="398">
        <v>0</v>
      </c>
      <c r="H1136" s="398">
        <v>0</v>
      </c>
      <c r="I1136" s="398">
        <v>0</v>
      </c>
      <c r="J1136" s="398">
        <v>0</v>
      </c>
      <c r="K1136" s="398">
        <v>0</v>
      </c>
      <c r="L1136" s="412">
        <v>804.01753217846431</v>
      </c>
      <c r="M1136" s="346"/>
    </row>
    <row r="1137" spans="1:13" x14ac:dyDescent="0.25">
      <c r="A1137" s="347"/>
      <c r="B1137" s="158"/>
      <c r="C1137" s="158"/>
      <c r="D1137" s="158"/>
      <c r="E1137" s="158"/>
      <c r="F1137" s="158"/>
      <c r="G1137" s="158"/>
      <c r="H1137" s="158"/>
      <c r="I1137" s="158"/>
      <c r="J1137" s="158"/>
      <c r="K1137" s="158"/>
      <c r="L1137" s="158"/>
      <c r="M1137" s="346"/>
    </row>
    <row r="1138" spans="1:13" x14ac:dyDescent="0.25">
      <c r="A1138" s="347"/>
      <c r="B1138" s="158"/>
      <c r="C1138" s="158"/>
      <c r="D1138" s="158"/>
      <c r="E1138" s="158"/>
      <c r="F1138" s="158"/>
      <c r="G1138" s="158"/>
      <c r="H1138" s="158"/>
      <c r="I1138" s="158"/>
      <c r="J1138" s="158"/>
      <c r="K1138" s="158"/>
      <c r="L1138" s="158"/>
      <c r="M1138" s="346"/>
    </row>
    <row r="1139" spans="1:13" x14ac:dyDescent="0.25">
      <c r="A1139" s="347"/>
      <c r="B1139" s="413">
        <f t="array" ref="B1139:L1149">+MINVERSE(B1126:L1136)</f>
        <v>2.1770532369888209E-3</v>
      </c>
      <c r="C1139" s="390">
        <v>0</v>
      </c>
      <c r="D1139" s="390">
        <v>0</v>
      </c>
      <c r="E1139" s="390">
        <v>0</v>
      </c>
      <c r="F1139" s="390">
        <v>0</v>
      </c>
      <c r="G1139" s="390">
        <v>0</v>
      </c>
      <c r="H1139" s="390">
        <v>0</v>
      </c>
      <c r="I1139" s="390">
        <v>0</v>
      </c>
      <c r="J1139" s="390">
        <v>0</v>
      </c>
      <c r="K1139" s="390">
        <v>0</v>
      </c>
      <c r="L1139" s="391">
        <v>0</v>
      </c>
      <c r="M1139" s="346"/>
    </row>
    <row r="1140" spans="1:13" ht="15.75" x14ac:dyDescent="0.3">
      <c r="A1140" s="445" t="s">
        <v>234</v>
      </c>
      <c r="B1140" s="396">
        <v>0</v>
      </c>
      <c r="C1140" s="178">
        <v>4.1111126186050718E-3</v>
      </c>
      <c r="D1140" s="159">
        <v>0</v>
      </c>
      <c r="E1140" s="159">
        <v>0</v>
      </c>
      <c r="F1140" s="159">
        <v>0</v>
      </c>
      <c r="G1140" s="159">
        <v>0</v>
      </c>
      <c r="H1140" s="159">
        <v>0</v>
      </c>
      <c r="I1140" s="159">
        <v>0</v>
      </c>
      <c r="J1140" s="159">
        <v>0</v>
      </c>
      <c r="K1140" s="159">
        <v>0</v>
      </c>
      <c r="L1140" s="383">
        <v>0</v>
      </c>
      <c r="M1140" s="346"/>
    </row>
    <row r="1141" spans="1:13" x14ac:dyDescent="0.25">
      <c r="A1141" s="347"/>
      <c r="B1141" s="396">
        <v>0</v>
      </c>
      <c r="C1141" s="159">
        <v>0</v>
      </c>
      <c r="D1141" s="178">
        <v>-1.0534033476993741E-3</v>
      </c>
      <c r="E1141" s="159">
        <v>0</v>
      </c>
      <c r="F1141" s="159">
        <v>0</v>
      </c>
      <c r="G1141" s="159">
        <v>0</v>
      </c>
      <c r="H1141" s="159">
        <v>0</v>
      </c>
      <c r="I1141" s="159">
        <v>0</v>
      </c>
      <c r="J1141" s="159">
        <v>0</v>
      </c>
      <c r="K1141" s="159">
        <v>0</v>
      </c>
      <c r="L1141" s="383">
        <v>0</v>
      </c>
      <c r="M1141" s="346"/>
    </row>
    <row r="1142" spans="1:13" x14ac:dyDescent="0.25">
      <c r="A1142" s="347"/>
      <c r="B1142" s="396">
        <v>0</v>
      </c>
      <c r="C1142" s="159">
        <v>0</v>
      </c>
      <c r="D1142" s="159">
        <v>0</v>
      </c>
      <c r="E1142" s="178">
        <v>-9.2106792650745037E-5</v>
      </c>
      <c r="F1142" s="159">
        <v>0</v>
      </c>
      <c r="G1142" s="159">
        <v>0</v>
      </c>
      <c r="H1142" s="159">
        <v>0</v>
      </c>
      <c r="I1142" s="159">
        <v>0</v>
      </c>
      <c r="J1142" s="159">
        <v>0</v>
      </c>
      <c r="K1142" s="159">
        <v>0</v>
      </c>
      <c r="L1142" s="383">
        <v>0</v>
      </c>
      <c r="M1142" s="346"/>
    </row>
    <row r="1143" spans="1:13" x14ac:dyDescent="0.25">
      <c r="A1143" s="347"/>
      <c r="B1143" s="396">
        <v>0</v>
      </c>
      <c r="C1143" s="159">
        <v>0</v>
      </c>
      <c r="D1143" s="159">
        <v>0</v>
      </c>
      <c r="E1143" s="159">
        <v>0</v>
      </c>
      <c r="F1143" s="178">
        <v>-1.4005234645788746E-4</v>
      </c>
      <c r="G1143" s="159">
        <v>0</v>
      </c>
      <c r="H1143" s="159">
        <v>0</v>
      </c>
      <c r="I1143" s="159">
        <v>0</v>
      </c>
      <c r="J1143" s="159">
        <v>0</v>
      </c>
      <c r="K1143" s="159">
        <v>0</v>
      </c>
      <c r="L1143" s="383">
        <v>0</v>
      </c>
      <c r="M1143" s="346"/>
    </row>
    <row r="1144" spans="1:13" x14ac:dyDescent="0.25">
      <c r="A1144" s="347"/>
      <c r="B1144" s="396">
        <v>0</v>
      </c>
      <c r="C1144" s="159">
        <v>0</v>
      </c>
      <c r="D1144" s="159">
        <v>0</v>
      </c>
      <c r="E1144" s="159">
        <v>0</v>
      </c>
      <c r="F1144" s="159">
        <v>0</v>
      </c>
      <c r="G1144" s="178">
        <v>-2.1595978693140366E-4</v>
      </c>
      <c r="H1144" s="159">
        <v>0</v>
      </c>
      <c r="I1144" s="159">
        <v>0</v>
      </c>
      <c r="J1144" s="159">
        <v>0</v>
      </c>
      <c r="K1144" s="159">
        <v>0</v>
      </c>
      <c r="L1144" s="383">
        <v>0</v>
      </c>
      <c r="M1144" s="346"/>
    </row>
    <row r="1145" spans="1:13" x14ac:dyDescent="0.25">
      <c r="A1145" s="347"/>
      <c r="B1145" s="396">
        <v>0</v>
      </c>
      <c r="C1145" s="159">
        <v>0</v>
      </c>
      <c r="D1145" s="159">
        <v>0</v>
      </c>
      <c r="E1145" s="159">
        <v>0</v>
      </c>
      <c r="F1145" s="159">
        <v>0</v>
      </c>
      <c r="G1145" s="159">
        <v>0</v>
      </c>
      <c r="H1145" s="178">
        <v>-4.8031316639684E-4</v>
      </c>
      <c r="I1145" s="159">
        <v>0</v>
      </c>
      <c r="J1145" s="159">
        <v>0</v>
      </c>
      <c r="K1145" s="159">
        <v>0</v>
      </c>
      <c r="L1145" s="383">
        <v>0</v>
      </c>
      <c r="M1145" s="346"/>
    </row>
    <row r="1146" spans="1:13" x14ac:dyDescent="0.25">
      <c r="A1146" s="347"/>
      <c r="B1146" s="396">
        <v>0</v>
      </c>
      <c r="C1146" s="159">
        <v>0</v>
      </c>
      <c r="D1146" s="159">
        <v>0</v>
      </c>
      <c r="E1146" s="159">
        <v>0</v>
      </c>
      <c r="F1146" s="159">
        <v>0</v>
      </c>
      <c r="G1146" s="159">
        <v>0</v>
      </c>
      <c r="H1146" s="159">
        <v>0</v>
      </c>
      <c r="I1146" s="178">
        <v>-4.2570405020647532E-4</v>
      </c>
      <c r="J1146" s="159">
        <v>0</v>
      </c>
      <c r="K1146" s="159">
        <v>0</v>
      </c>
      <c r="L1146" s="383">
        <v>0</v>
      </c>
      <c r="M1146" s="346"/>
    </row>
    <row r="1147" spans="1:13" x14ac:dyDescent="0.25">
      <c r="A1147" s="347"/>
      <c r="B1147" s="396">
        <v>0</v>
      </c>
      <c r="C1147" s="159">
        <v>0</v>
      </c>
      <c r="D1147" s="159">
        <v>0</v>
      </c>
      <c r="E1147" s="159">
        <v>0</v>
      </c>
      <c r="F1147" s="159">
        <v>0</v>
      </c>
      <c r="G1147" s="159">
        <v>0</v>
      </c>
      <c r="H1147" s="159">
        <v>0</v>
      </c>
      <c r="I1147" s="159">
        <v>0</v>
      </c>
      <c r="J1147" s="178">
        <v>6.0288707135319438E-4</v>
      </c>
      <c r="K1147" s="159">
        <v>0</v>
      </c>
      <c r="L1147" s="383">
        <v>0</v>
      </c>
      <c r="M1147" s="346"/>
    </row>
    <row r="1148" spans="1:13" x14ac:dyDescent="0.25">
      <c r="A1148" s="347"/>
      <c r="B1148" s="396">
        <v>0</v>
      </c>
      <c r="C1148" s="159">
        <v>0</v>
      </c>
      <c r="D1148" s="159">
        <v>0</v>
      </c>
      <c r="E1148" s="159">
        <v>0</v>
      </c>
      <c r="F1148" s="159">
        <v>0</v>
      </c>
      <c r="G1148" s="159">
        <v>0</v>
      </c>
      <c r="H1148" s="159">
        <v>0</v>
      </c>
      <c r="I1148" s="159">
        <v>0</v>
      </c>
      <c r="J1148" s="159">
        <v>0</v>
      </c>
      <c r="K1148" s="178">
        <v>1.0158696573818189E-2</v>
      </c>
      <c r="L1148" s="383">
        <v>0</v>
      </c>
      <c r="M1148" s="346"/>
    </row>
    <row r="1149" spans="1:13" x14ac:dyDescent="0.25">
      <c r="A1149" s="347"/>
      <c r="B1149" s="397">
        <v>0</v>
      </c>
      <c r="C1149" s="398">
        <v>0</v>
      </c>
      <c r="D1149" s="398">
        <v>0</v>
      </c>
      <c r="E1149" s="398">
        <v>0</v>
      </c>
      <c r="F1149" s="398">
        <v>0</v>
      </c>
      <c r="G1149" s="398">
        <v>0</v>
      </c>
      <c r="H1149" s="398">
        <v>0</v>
      </c>
      <c r="I1149" s="398">
        <v>0</v>
      </c>
      <c r="J1149" s="398">
        <v>0</v>
      </c>
      <c r="K1149" s="398">
        <v>0</v>
      </c>
      <c r="L1149" s="414">
        <v>1.2437539729892783E-3</v>
      </c>
      <c r="M1149" s="346"/>
    </row>
    <row r="1150" spans="1:13" x14ac:dyDescent="0.25">
      <c r="A1150" s="347"/>
      <c r="B1150" s="158"/>
      <c r="C1150" s="158"/>
      <c r="D1150" s="158"/>
      <c r="E1150" s="158"/>
      <c r="F1150" s="158"/>
      <c r="G1150" s="158"/>
      <c r="H1150" s="158"/>
      <c r="I1150" s="158"/>
      <c r="J1150" s="158"/>
      <c r="K1150" s="158"/>
      <c r="L1150" s="158"/>
      <c r="M1150" s="346"/>
    </row>
    <row r="1151" spans="1:13" x14ac:dyDescent="0.25">
      <c r="A1151" s="347"/>
      <c r="B1151" s="158"/>
      <c r="C1151" s="158"/>
      <c r="D1151" s="158"/>
      <c r="E1151" s="158"/>
      <c r="F1151" s="158"/>
      <c r="G1151" s="158"/>
      <c r="H1151" s="158"/>
      <c r="I1151" s="158"/>
      <c r="J1151" s="158"/>
      <c r="K1151" s="158"/>
      <c r="L1151" s="158"/>
      <c r="M1151" s="346"/>
    </row>
    <row r="1152" spans="1:13" x14ac:dyDescent="0.25">
      <c r="A1152" s="347"/>
      <c r="B1152" s="395">
        <f t="array" ref="B1152:L1159">+MMULT(B1063:L1070,B1139:L1149)</f>
        <v>2.1770532369888209E-3</v>
      </c>
      <c r="C1152" s="380">
        <v>-4.1111126186050718E-3</v>
      </c>
      <c r="D1152" s="380">
        <v>0</v>
      </c>
      <c r="E1152" s="380">
        <v>0</v>
      </c>
      <c r="F1152" s="380">
        <v>0</v>
      </c>
      <c r="G1152" s="380">
        <v>0</v>
      </c>
      <c r="H1152" s="380">
        <v>0</v>
      </c>
      <c r="I1152" s="380">
        <v>0</v>
      </c>
      <c r="J1152" s="380">
        <v>0</v>
      </c>
      <c r="K1152" s="380">
        <v>0</v>
      </c>
      <c r="L1152" s="381">
        <v>0</v>
      </c>
      <c r="M1152" s="346"/>
    </row>
    <row r="1153" spans="1:13" ht="15.75" x14ac:dyDescent="0.3">
      <c r="A1153" s="445" t="s">
        <v>235</v>
      </c>
      <c r="B1153" s="396">
        <v>0</v>
      </c>
      <c r="C1153" s="159">
        <v>4.1111126186050718E-3</v>
      </c>
      <c r="D1153" s="159">
        <v>1.0534033476993741E-3</v>
      </c>
      <c r="E1153" s="159">
        <v>0</v>
      </c>
      <c r="F1153" s="159">
        <v>0</v>
      </c>
      <c r="G1153" s="159">
        <v>0</v>
      </c>
      <c r="H1153" s="159">
        <v>0</v>
      </c>
      <c r="I1153" s="159">
        <v>0</v>
      </c>
      <c r="J1153" s="143">
        <v>-6.0288707135319438E-4</v>
      </c>
      <c r="K1153" s="143">
        <v>0</v>
      </c>
      <c r="L1153" s="392">
        <v>0</v>
      </c>
      <c r="M1153" s="346"/>
    </row>
    <row r="1154" spans="1:13" x14ac:dyDescent="0.25">
      <c r="A1154" s="446"/>
      <c r="B1154" s="396">
        <v>0</v>
      </c>
      <c r="C1154" s="159">
        <v>0</v>
      </c>
      <c r="D1154" s="159">
        <v>-1.0534033476993741E-3</v>
      </c>
      <c r="E1154" s="159">
        <v>9.2106792650745037E-5</v>
      </c>
      <c r="F1154" s="159">
        <v>0</v>
      </c>
      <c r="G1154" s="159">
        <v>0</v>
      </c>
      <c r="H1154" s="159">
        <v>0</v>
      </c>
      <c r="I1154" s="159">
        <v>0</v>
      </c>
      <c r="J1154" s="143">
        <v>0</v>
      </c>
      <c r="K1154" s="143">
        <v>0</v>
      </c>
      <c r="L1154" s="392">
        <v>0</v>
      </c>
      <c r="M1154" s="346"/>
    </row>
    <row r="1155" spans="1:13" x14ac:dyDescent="0.25">
      <c r="A1155" s="446"/>
      <c r="B1155" s="396">
        <v>0</v>
      </c>
      <c r="C1155" s="159">
        <v>0</v>
      </c>
      <c r="D1155" s="159">
        <v>0</v>
      </c>
      <c r="E1155" s="159">
        <v>-9.2106792650745037E-5</v>
      </c>
      <c r="F1155" s="159">
        <v>1.4005234645788746E-4</v>
      </c>
      <c r="G1155" s="159">
        <v>0</v>
      </c>
      <c r="H1155" s="159">
        <v>0</v>
      </c>
      <c r="I1155" s="159">
        <v>0</v>
      </c>
      <c r="J1155" s="143">
        <v>0</v>
      </c>
      <c r="K1155" s="143">
        <v>0</v>
      </c>
      <c r="L1155" s="392">
        <v>0</v>
      </c>
      <c r="M1155" s="346"/>
    </row>
    <row r="1156" spans="1:13" x14ac:dyDescent="0.25">
      <c r="A1156" s="446"/>
      <c r="B1156" s="396">
        <v>0</v>
      </c>
      <c r="C1156" s="159">
        <v>0</v>
      </c>
      <c r="D1156" s="159">
        <v>0</v>
      </c>
      <c r="E1156" s="159">
        <v>0</v>
      </c>
      <c r="F1156" s="159">
        <v>-1.4005234645788746E-4</v>
      </c>
      <c r="G1156" s="159">
        <v>2.1595978693140366E-4</v>
      </c>
      <c r="H1156" s="159">
        <v>0</v>
      </c>
      <c r="I1156" s="159">
        <v>0</v>
      </c>
      <c r="J1156" s="143">
        <v>6.0288707135319438E-4</v>
      </c>
      <c r="K1156" s="143">
        <v>1.0158696573818189E-2</v>
      </c>
      <c r="L1156" s="392">
        <v>0</v>
      </c>
      <c r="M1156" s="346"/>
    </row>
    <row r="1157" spans="1:13" x14ac:dyDescent="0.25">
      <c r="A1157" s="446"/>
      <c r="B1157" s="396">
        <v>0</v>
      </c>
      <c r="C1157" s="159">
        <v>0</v>
      </c>
      <c r="D1157" s="159">
        <v>0</v>
      </c>
      <c r="E1157" s="159">
        <v>0</v>
      </c>
      <c r="F1157" s="159">
        <v>0</v>
      </c>
      <c r="G1157" s="159">
        <v>-2.1595978693140366E-4</v>
      </c>
      <c r="H1157" s="159">
        <v>4.8031316639684E-4</v>
      </c>
      <c r="I1157" s="159">
        <v>0</v>
      </c>
      <c r="J1157" s="143">
        <v>0</v>
      </c>
      <c r="K1157" s="143">
        <v>0</v>
      </c>
      <c r="L1157" s="392">
        <v>0</v>
      </c>
      <c r="M1157" s="346"/>
    </row>
    <row r="1158" spans="1:13" x14ac:dyDescent="0.25">
      <c r="A1158" s="446"/>
      <c r="B1158" s="396">
        <v>0</v>
      </c>
      <c r="C1158" s="159">
        <v>0</v>
      </c>
      <c r="D1158" s="159">
        <v>0</v>
      </c>
      <c r="E1158" s="159">
        <v>0</v>
      </c>
      <c r="F1158" s="159">
        <v>0</v>
      </c>
      <c r="G1158" s="159">
        <v>0</v>
      </c>
      <c r="H1158" s="159">
        <v>-4.8031316639684E-4</v>
      </c>
      <c r="I1158" s="159">
        <v>4.2570405020647532E-4</v>
      </c>
      <c r="J1158" s="143">
        <v>0</v>
      </c>
      <c r="K1158" s="143">
        <v>0</v>
      </c>
      <c r="L1158" s="392">
        <v>0</v>
      </c>
      <c r="M1158" s="346"/>
    </row>
    <row r="1159" spans="1:13" x14ac:dyDescent="0.25">
      <c r="A1159" s="446"/>
      <c r="B1159" s="397">
        <v>0</v>
      </c>
      <c r="C1159" s="398">
        <v>0</v>
      </c>
      <c r="D1159" s="398">
        <v>0</v>
      </c>
      <c r="E1159" s="398">
        <v>0</v>
      </c>
      <c r="F1159" s="398">
        <v>0</v>
      </c>
      <c r="G1159" s="398">
        <v>0</v>
      </c>
      <c r="H1159" s="398">
        <v>0</v>
      </c>
      <c r="I1159" s="398">
        <v>-4.2570405020647532E-4</v>
      </c>
      <c r="J1159" s="393">
        <v>0</v>
      </c>
      <c r="K1159" s="393">
        <v>-1.0158696573818189E-2</v>
      </c>
      <c r="L1159" s="394">
        <v>1.2437539729892783E-3</v>
      </c>
      <c r="M1159" s="346"/>
    </row>
    <row r="1160" spans="1:13" x14ac:dyDescent="0.25">
      <c r="A1160" s="446"/>
      <c r="B1160" s="158"/>
      <c r="C1160" s="158"/>
      <c r="D1160" s="158"/>
      <c r="E1160" s="158"/>
      <c r="F1160" s="158"/>
      <c r="G1160" s="158"/>
      <c r="H1160" s="158"/>
      <c r="I1160" s="158"/>
      <c r="J1160" s="158"/>
      <c r="K1160" s="158"/>
      <c r="L1160" s="158"/>
      <c r="M1160" s="346"/>
    </row>
    <row r="1161" spans="1:13" x14ac:dyDescent="0.25">
      <c r="A1161" s="446"/>
      <c r="B1161" s="158"/>
      <c r="C1161" s="158"/>
      <c r="D1161" s="158"/>
      <c r="E1161" s="158"/>
      <c r="F1161" s="158"/>
      <c r="G1161" s="158"/>
      <c r="H1161" s="158"/>
      <c r="I1161" s="158"/>
      <c r="J1161" s="158"/>
      <c r="K1161" s="158"/>
      <c r="L1161" s="158"/>
      <c r="M1161" s="346"/>
    </row>
    <row r="1162" spans="1:13" x14ac:dyDescent="0.25">
      <c r="A1162" s="446"/>
      <c r="B1162" s="329">
        <f t="array" ref="B1162:I1169">+MMULT(B1152:L1159,B1050:I1060)</f>
        <v>6.2881658555938927E-3</v>
      </c>
      <c r="C1162" s="330">
        <v>-4.1111126186050718E-3</v>
      </c>
      <c r="D1162" s="330">
        <v>0</v>
      </c>
      <c r="E1162" s="330">
        <v>0</v>
      </c>
      <c r="F1162" s="330">
        <v>0</v>
      </c>
      <c r="G1162" s="330">
        <v>0</v>
      </c>
      <c r="H1162" s="330">
        <v>0</v>
      </c>
      <c r="I1162" s="331">
        <v>0</v>
      </c>
      <c r="J1162" s="158"/>
      <c r="K1162" s="158"/>
      <c r="L1162" s="158"/>
      <c r="M1162" s="346"/>
    </row>
    <row r="1163" spans="1:13" ht="15.75" x14ac:dyDescent="0.3">
      <c r="A1163" s="447" t="s">
        <v>236</v>
      </c>
      <c r="B1163" s="332">
        <v>-4.1111126186050718E-3</v>
      </c>
      <c r="C1163" s="158">
        <v>3.6605963422588921E-3</v>
      </c>
      <c r="D1163" s="158">
        <v>1.0534033476993741E-3</v>
      </c>
      <c r="E1163" s="158">
        <v>0</v>
      </c>
      <c r="F1163" s="158">
        <v>-6.0288707135319438E-4</v>
      </c>
      <c r="G1163" s="158">
        <v>0</v>
      </c>
      <c r="H1163" s="158">
        <v>0</v>
      </c>
      <c r="I1163" s="333">
        <v>0</v>
      </c>
      <c r="J1163" s="158"/>
      <c r="K1163" s="158"/>
      <c r="L1163" s="158"/>
      <c r="M1163" s="346"/>
    </row>
    <row r="1164" spans="1:13" x14ac:dyDescent="0.25">
      <c r="A1164" s="446"/>
      <c r="B1164" s="332">
        <v>0</v>
      </c>
      <c r="C1164" s="158">
        <v>1.0534033476993741E-3</v>
      </c>
      <c r="D1164" s="158">
        <v>-1.1455101403501191E-3</v>
      </c>
      <c r="E1164" s="158">
        <v>9.2106792650745037E-5</v>
      </c>
      <c r="F1164" s="158">
        <v>0</v>
      </c>
      <c r="G1164" s="158">
        <v>0</v>
      </c>
      <c r="H1164" s="158">
        <v>0</v>
      </c>
      <c r="I1164" s="333">
        <v>0</v>
      </c>
      <c r="J1164" s="158"/>
      <c r="K1164" s="158"/>
      <c r="L1164" s="158"/>
      <c r="M1164" s="346"/>
    </row>
    <row r="1165" spans="1:13" x14ac:dyDescent="0.25">
      <c r="A1165" s="446"/>
      <c r="B1165" s="332">
        <v>0</v>
      </c>
      <c r="C1165" s="158">
        <v>0</v>
      </c>
      <c r="D1165" s="158">
        <v>9.2106792650745037E-5</v>
      </c>
      <c r="E1165" s="158">
        <v>-2.321591391086325E-4</v>
      </c>
      <c r="F1165" s="158">
        <v>1.4005234645788746E-4</v>
      </c>
      <c r="G1165" s="158">
        <v>0</v>
      </c>
      <c r="H1165" s="158">
        <v>0</v>
      </c>
      <c r="I1165" s="333">
        <v>0</v>
      </c>
      <c r="J1165" s="158"/>
      <c r="K1165" s="158"/>
      <c r="L1165" s="158"/>
      <c r="M1165" s="346"/>
    </row>
    <row r="1166" spans="1:13" x14ac:dyDescent="0.25">
      <c r="A1166" s="446"/>
      <c r="B1166" s="332">
        <v>0</v>
      </c>
      <c r="C1166" s="158">
        <v>-6.0288707135319438E-4</v>
      </c>
      <c r="D1166" s="158">
        <v>0</v>
      </c>
      <c r="E1166" s="158">
        <v>1.4005234645788746E-4</v>
      </c>
      <c r="F1166" s="158">
        <v>1.0405571511782093E-2</v>
      </c>
      <c r="G1166" s="158">
        <v>2.1595978693140366E-4</v>
      </c>
      <c r="H1166" s="158">
        <v>0</v>
      </c>
      <c r="I1166" s="333">
        <v>-1.0158696573818189E-2</v>
      </c>
      <c r="J1166" s="158"/>
      <c r="K1166" s="158"/>
      <c r="L1166" s="158"/>
      <c r="M1166" s="346"/>
    </row>
    <row r="1167" spans="1:13" x14ac:dyDescent="0.25">
      <c r="A1167" s="446"/>
      <c r="B1167" s="332">
        <v>0</v>
      </c>
      <c r="C1167" s="158">
        <v>0</v>
      </c>
      <c r="D1167" s="158">
        <v>0</v>
      </c>
      <c r="E1167" s="158">
        <v>0</v>
      </c>
      <c r="F1167" s="158">
        <v>2.1595978693140366E-4</v>
      </c>
      <c r="G1167" s="158">
        <v>-6.9627295332824366E-4</v>
      </c>
      <c r="H1167" s="158">
        <v>4.8031316639684E-4</v>
      </c>
      <c r="I1167" s="333">
        <v>0</v>
      </c>
      <c r="J1167" s="158"/>
      <c r="K1167" s="158"/>
      <c r="L1167" s="158"/>
      <c r="M1167" s="346"/>
    </row>
    <row r="1168" spans="1:13" x14ac:dyDescent="0.25">
      <c r="A1168" s="446"/>
      <c r="B1168" s="332">
        <v>0</v>
      </c>
      <c r="C1168" s="158">
        <v>0</v>
      </c>
      <c r="D1168" s="158">
        <v>0</v>
      </c>
      <c r="E1168" s="158">
        <v>0</v>
      </c>
      <c r="F1168" s="158">
        <v>0</v>
      </c>
      <c r="G1168" s="158">
        <v>4.8031316639684E-4</v>
      </c>
      <c r="H1168" s="158">
        <v>-9.0601721660331532E-4</v>
      </c>
      <c r="I1168" s="333">
        <v>4.2570405020647532E-4</v>
      </c>
      <c r="J1168" s="158"/>
      <c r="K1168" s="158"/>
      <c r="L1168" s="158"/>
      <c r="M1168" s="346"/>
    </row>
    <row r="1169" spans="1:13" x14ac:dyDescent="0.25">
      <c r="A1169" s="446"/>
      <c r="B1169" s="406">
        <v>0</v>
      </c>
      <c r="C1169" s="407">
        <v>0</v>
      </c>
      <c r="D1169" s="407">
        <v>0</v>
      </c>
      <c r="E1169" s="407">
        <v>0</v>
      </c>
      <c r="F1169" s="407">
        <v>-1.0158696573818189E-2</v>
      </c>
      <c r="G1169" s="407">
        <v>0</v>
      </c>
      <c r="H1169" s="407">
        <v>4.2570405020647532E-4</v>
      </c>
      <c r="I1169" s="408">
        <v>1.0976746496600992E-2</v>
      </c>
      <c r="J1169" s="158"/>
      <c r="K1169" s="158"/>
      <c r="L1169" s="158"/>
      <c r="M1169" s="346"/>
    </row>
    <row r="1170" spans="1:13" x14ac:dyDescent="0.25">
      <c r="A1170" s="446"/>
      <c r="B1170" s="158"/>
      <c r="C1170" s="158"/>
      <c r="D1170" s="158"/>
      <c r="E1170" s="158"/>
      <c r="F1170" s="158"/>
      <c r="G1170" s="158"/>
      <c r="H1170" s="158"/>
      <c r="I1170" s="158"/>
      <c r="J1170" s="158"/>
      <c r="K1170" s="158"/>
      <c r="L1170" s="158"/>
      <c r="M1170" s="346"/>
    </row>
    <row r="1171" spans="1:13" x14ac:dyDescent="0.25">
      <c r="A1171" s="446"/>
      <c r="B1171" s="158"/>
      <c r="C1171" s="158"/>
      <c r="D1171" s="158"/>
      <c r="E1171" s="158"/>
      <c r="F1171" s="158"/>
      <c r="G1171" s="158"/>
      <c r="H1171" s="158"/>
      <c r="I1171" s="158"/>
      <c r="J1171" s="158"/>
      <c r="K1171" s="158"/>
      <c r="L1171" s="158"/>
      <c r="M1171" s="346"/>
    </row>
    <row r="1172" spans="1:13" x14ac:dyDescent="0.25">
      <c r="A1172" s="446"/>
      <c r="B1172" s="329">
        <f t="array" ref="B1172:I1179">-MINVERSE(B1162:I1169)</f>
        <v>-397.71459032146242</v>
      </c>
      <c r="C1172" s="330">
        <v>-365.08250840381919</v>
      </c>
      <c r="D1172" s="330">
        <v>-352.86353970124588</v>
      </c>
      <c r="E1172" s="330">
        <v>-213.11811847556669</v>
      </c>
      <c r="F1172" s="330">
        <v>-121.21317819957497</v>
      </c>
      <c r="G1172" s="330">
        <v>-114.39079559857961</v>
      </c>
      <c r="H1172" s="330">
        <v>-111.32329631695853</v>
      </c>
      <c r="I1172" s="331">
        <v>-107.86229966409407</v>
      </c>
      <c r="J1172" s="158"/>
      <c r="K1172" s="158"/>
      <c r="L1172" s="158"/>
      <c r="M1172" s="346"/>
    </row>
    <row r="1173" spans="1:13" ht="15.75" x14ac:dyDescent="0.3">
      <c r="A1173" s="448" t="s">
        <v>237</v>
      </c>
      <c r="B1173" s="332">
        <v>-365.08250840381925</v>
      </c>
      <c r="C1173" s="158">
        <v>-558.41315400365079</v>
      </c>
      <c r="D1173" s="158">
        <v>-539.72359015215932</v>
      </c>
      <c r="E1173" s="158">
        <v>-325.97552052981337</v>
      </c>
      <c r="F1173" s="158">
        <v>-185.40201622139162</v>
      </c>
      <c r="G1173" s="158">
        <v>-174.96681842816426</v>
      </c>
      <c r="H1173" s="158">
        <v>-170.27491479179699</v>
      </c>
      <c r="I1173" s="333">
        <v>-164.98113595431732</v>
      </c>
      <c r="J1173" s="158"/>
      <c r="K1173" s="158"/>
      <c r="L1173" s="158"/>
      <c r="M1173" s="346"/>
    </row>
    <row r="1174" spans="1:13" x14ac:dyDescent="0.25">
      <c r="A1174" s="446"/>
      <c r="B1174" s="332">
        <v>-352.86353970124594</v>
      </c>
      <c r="C1174" s="158">
        <v>-539.72359015215932</v>
      </c>
      <c r="D1174" s="158">
        <v>378.56478117400445</v>
      </c>
      <c r="E1174" s="158">
        <v>23.846583402205081</v>
      </c>
      <c r="F1174" s="158">
        <v>-209.43730164457114</v>
      </c>
      <c r="G1174" s="158">
        <v>-197.64929786509146</v>
      </c>
      <c r="H1174" s="158">
        <v>-192.34914171142967</v>
      </c>
      <c r="I1174" s="333">
        <v>-186.36908400860003</v>
      </c>
      <c r="J1174" s="158"/>
      <c r="K1174" s="158"/>
      <c r="L1174" s="158"/>
      <c r="M1174" s="346"/>
    </row>
    <row r="1175" spans="1:13" x14ac:dyDescent="0.25">
      <c r="A1175" s="446"/>
      <c r="B1175" s="332">
        <v>-213.11811847556672</v>
      </c>
      <c r="C1175" s="158">
        <v>-325.97552052981337</v>
      </c>
      <c r="D1175" s="158">
        <v>23.846583402205123</v>
      </c>
      <c r="E1175" s="158">
        <v>4024.6782786121012</v>
      </c>
      <c r="F1175" s="158">
        <v>-484.3231097270704</v>
      </c>
      <c r="G1175" s="158">
        <v>-457.06338759007997</v>
      </c>
      <c r="H1175" s="158">
        <v>-444.80679294230856</v>
      </c>
      <c r="I1175" s="333">
        <v>-430.97792807325595</v>
      </c>
      <c r="J1175" s="158"/>
      <c r="K1175" s="158"/>
      <c r="L1175" s="158"/>
      <c r="M1175" s="346"/>
    </row>
    <row r="1176" spans="1:13" x14ac:dyDescent="0.25">
      <c r="A1176" s="446"/>
      <c r="B1176" s="332">
        <v>-121.21317819957495</v>
      </c>
      <c r="C1176" s="158">
        <v>-185.40201622139159</v>
      </c>
      <c r="D1176" s="158">
        <v>-209.43730164457105</v>
      </c>
      <c r="E1176" s="158">
        <v>-484.3231097270704</v>
      </c>
      <c r="F1176" s="158">
        <v>-665.10444447821942</v>
      </c>
      <c r="G1176" s="158">
        <v>-627.6695957492982</v>
      </c>
      <c r="H1176" s="158">
        <v>-610.83803142647537</v>
      </c>
      <c r="I1176" s="333">
        <v>-591.84732191505293</v>
      </c>
      <c r="J1176" s="158"/>
      <c r="K1176" s="158"/>
      <c r="L1176" s="158"/>
      <c r="M1176" s="346"/>
    </row>
    <row r="1177" spans="1:13" x14ac:dyDescent="0.25">
      <c r="A1177" s="446"/>
      <c r="B1177" s="332">
        <v>-114.39079559857963</v>
      </c>
      <c r="C1177" s="158">
        <v>-174.96681842816429</v>
      </c>
      <c r="D1177" s="158">
        <v>-197.64929786509143</v>
      </c>
      <c r="E1177" s="158">
        <v>-457.06338759008008</v>
      </c>
      <c r="F1177" s="158">
        <v>-627.6695957492982</v>
      </c>
      <c r="G1177" s="158">
        <v>1648.8148842826663</v>
      </c>
      <c r="H1177" s="158">
        <v>590.39939142143578</v>
      </c>
      <c r="I1177" s="333">
        <v>-603.78914517594728</v>
      </c>
      <c r="J1177" s="158"/>
      <c r="K1177" s="158"/>
      <c r="L1177" s="158"/>
      <c r="M1177" s="346"/>
    </row>
    <row r="1178" spans="1:13" x14ac:dyDescent="0.25">
      <c r="A1178" s="446"/>
      <c r="B1178" s="332">
        <v>-111.32329631695853</v>
      </c>
      <c r="C1178" s="158">
        <v>-170.27491479179702</v>
      </c>
      <c r="D1178" s="158">
        <v>-192.34914171142964</v>
      </c>
      <c r="E1178" s="158">
        <v>-444.80679294230856</v>
      </c>
      <c r="F1178" s="158">
        <v>-610.83803142647525</v>
      </c>
      <c r="G1178" s="158">
        <v>590.39939142143578</v>
      </c>
      <c r="H1178" s="158">
        <v>1130.5032154293092</v>
      </c>
      <c r="I1178" s="333">
        <v>-609.15846208712367</v>
      </c>
      <c r="J1178" s="158"/>
      <c r="K1178" s="158"/>
      <c r="L1178" s="158"/>
      <c r="M1178" s="346"/>
    </row>
    <row r="1179" spans="1:13" x14ac:dyDescent="0.25">
      <c r="A1179" s="446"/>
      <c r="B1179" s="406">
        <v>-107.86229966409405</v>
      </c>
      <c r="C1179" s="407">
        <v>-164.98113595431732</v>
      </c>
      <c r="D1179" s="407">
        <v>-186.36908400859997</v>
      </c>
      <c r="E1179" s="407">
        <v>-430.97792807325595</v>
      </c>
      <c r="F1179" s="407">
        <v>-591.84732191505282</v>
      </c>
      <c r="G1179" s="407">
        <v>-603.78914517594717</v>
      </c>
      <c r="H1179" s="407">
        <v>-609.15846208712355</v>
      </c>
      <c r="I1179" s="408">
        <v>-615.21655245705165</v>
      </c>
      <c r="J1179" s="158"/>
      <c r="K1179" s="158"/>
      <c r="L1179" s="158"/>
      <c r="M1179" s="346"/>
    </row>
    <row r="1180" spans="1:13" x14ac:dyDescent="0.25">
      <c r="A1180" s="446"/>
      <c r="B1180" s="158"/>
      <c r="C1180" s="158"/>
      <c r="D1180" s="158"/>
      <c r="E1180" s="158"/>
      <c r="F1180" s="158"/>
      <c r="G1180" s="158"/>
      <c r="H1180" s="158"/>
      <c r="I1180" s="158"/>
      <c r="J1180" s="158"/>
      <c r="K1180" s="158"/>
      <c r="L1180" s="158"/>
      <c r="M1180" s="346"/>
    </row>
    <row r="1181" spans="1:13" ht="15.75" x14ac:dyDescent="0.3">
      <c r="A1181" s="447"/>
      <c r="B1181" s="158"/>
      <c r="C1181" s="158"/>
      <c r="D1181" s="158"/>
      <c r="E1181" s="158"/>
      <c r="F1181" s="158"/>
      <c r="G1181" s="158"/>
      <c r="H1181" s="158"/>
      <c r="I1181" s="158"/>
      <c r="J1181" s="158"/>
      <c r="K1181" s="158"/>
      <c r="L1181" s="158"/>
      <c r="M1181" s="346"/>
    </row>
    <row r="1182" spans="1:13" ht="15.75" x14ac:dyDescent="0.3">
      <c r="A1182" s="447"/>
      <c r="B1182" s="402">
        <f t="array" ref="B1182:B1192">+MMULT(B1113:L1123,H1074:H1084)</f>
        <v>1.7845663789054644</v>
      </c>
      <c r="C1182" s="158"/>
      <c r="D1182" s="158"/>
      <c r="E1182" s="417">
        <f t="array" ref="E1182:E1192">+MMULT(B1074:B1084,K1075)</f>
        <v>-339.29610096713287</v>
      </c>
      <c r="F1182" s="158"/>
      <c r="G1182" s="158"/>
      <c r="H1182" s="158"/>
      <c r="I1182" s="158"/>
      <c r="J1182" s="158"/>
      <c r="K1182" s="158"/>
      <c r="L1182" s="158"/>
      <c r="M1182" s="346"/>
    </row>
    <row r="1183" spans="1:13" ht="15.75" x14ac:dyDescent="0.3">
      <c r="A1183" s="447" t="s">
        <v>238</v>
      </c>
      <c r="B1183" s="403">
        <v>0.58345374817214513</v>
      </c>
      <c r="C1183" s="158"/>
      <c r="D1183" s="449" t="s">
        <v>239</v>
      </c>
      <c r="E1183" s="418">
        <v>0</v>
      </c>
      <c r="F1183" s="158"/>
      <c r="G1183" s="158"/>
      <c r="H1183" s="158"/>
      <c r="I1183" s="158"/>
      <c r="J1183" s="158"/>
      <c r="K1183" s="158"/>
      <c r="L1183" s="158"/>
      <c r="M1183" s="346"/>
    </row>
    <row r="1184" spans="1:13" ht="15.75" x14ac:dyDescent="0.3">
      <c r="A1184" s="447"/>
      <c r="B1184" s="403">
        <v>12.828531236790422</v>
      </c>
      <c r="C1184" s="158"/>
      <c r="D1184" s="158"/>
      <c r="E1184" s="418">
        <v>0</v>
      </c>
      <c r="F1184" s="158"/>
      <c r="G1184" s="158"/>
      <c r="H1184" s="158"/>
      <c r="I1184" s="158"/>
      <c r="J1184" s="158"/>
      <c r="K1184" s="158"/>
      <c r="L1184" s="158"/>
      <c r="M1184" s="346"/>
    </row>
    <row r="1185" spans="1:13" x14ac:dyDescent="0.25">
      <c r="A1185" s="347"/>
      <c r="B1185" s="403">
        <v>157.0407525931831</v>
      </c>
      <c r="C1185" s="158"/>
      <c r="D1185" s="158"/>
      <c r="E1185" s="418">
        <v>0</v>
      </c>
      <c r="F1185" s="158"/>
      <c r="G1185" s="158"/>
      <c r="H1185" s="158"/>
      <c r="I1185" s="158"/>
      <c r="J1185" s="158"/>
      <c r="K1185" s="158"/>
      <c r="L1185" s="158"/>
      <c r="M1185" s="346"/>
    </row>
    <row r="1186" spans="1:13" x14ac:dyDescent="0.25">
      <c r="A1186" s="347"/>
      <c r="B1186" s="403">
        <v>110.23748949123186</v>
      </c>
      <c r="C1186" s="158"/>
      <c r="D1186" s="158"/>
      <c r="E1186" s="418">
        <v>0</v>
      </c>
      <c r="F1186" s="158"/>
      <c r="G1186" s="158"/>
      <c r="H1186" s="158"/>
      <c r="I1186" s="158"/>
      <c r="J1186" s="158"/>
      <c r="K1186" s="158"/>
      <c r="L1186" s="158"/>
      <c r="M1186" s="346"/>
    </row>
    <row r="1187" spans="1:13" x14ac:dyDescent="0.25">
      <c r="A1187" s="347"/>
      <c r="B1187" s="403">
        <v>12.067508133401976</v>
      </c>
      <c r="C1187" s="158"/>
      <c r="D1187" s="158"/>
      <c r="E1187" s="418">
        <v>0</v>
      </c>
      <c r="F1187" s="158"/>
      <c r="G1187" s="158"/>
      <c r="H1187" s="158"/>
      <c r="I1187" s="158"/>
      <c r="J1187" s="158"/>
      <c r="K1187" s="158"/>
      <c r="L1187" s="158"/>
      <c r="M1187" s="346"/>
    </row>
    <row r="1188" spans="1:13" x14ac:dyDescent="0.25">
      <c r="A1188" s="347"/>
      <c r="B1188" s="403">
        <v>6.2433039163685695</v>
      </c>
      <c r="C1188" s="158"/>
      <c r="D1188" s="158"/>
      <c r="E1188" s="418">
        <v>0</v>
      </c>
      <c r="F1188" s="158"/>
      <c r="G1188" s="158"/>
      <c r="H1188" s="158"/>
      <c r="I1188" s="158"/>
      <c r="J1188" s="158"/>
      <c r="K1188" s="158"/>
      <c r="L1188" s="158"/>
      <c r="M1188" s="346"/>
    </row>
    <row r="1189" spans="1:13" x14ac:dyDescent="0.25">
      <c r="A1189" s="347"/>
      <c r="B1189" s="403">
        <v>7.9402795075072365</v>
      </c>
      <c r="C1189" s="158"/>
      <c r="D1189" s="158"/>
      <c r="E1189" s="418">
        <v>0</v>
      </c>
      <c r="F1189" s="158"/>
      <c r="G1189" s="158"/>
      <c r="H1189" s="158"/>
      <c r="I1189" s="158"/>
      <c r="J1189" s="158"/>
      <c r="K1189" s="158"/>
      <c r="L1189" s="158"/>
      <c r="M1189" s="346"/>
    </row>
    <row r="1190" spans="1:13" x14ac:dyDescent="0.25">
      <c r="A1190" s="347"/>
      <c r="B1190" s="403">
        <v>23.302097449117163</v>
      </c>
      <c r="C1190" s="158"/>
      <c r="D1190" s="158"/>
      <c r="E1190" s="418">
        <v>0</v>
      </c>
      <c r="F1190" s="158"/>
      <c r="G1190" s="158"/>
      <c r="H1190" s="158"/>
      <c r="I1190" s="158"/>
      <c r="J1190" s="158"/>
      <c r="K1190" s="158"/>
      <c r="L1190" s="158"/>
      <c r="M1190" s="346"/>
    </row>
    <row r="1191" spans="1:13" x14ac:dyDescent="0.25">
      <c r="A1191" s="347"/>
      <c r="B1191" s="403">
        <v>0.10259196091903203</v>
      </c>
      <c r="C1191" s="158"/>
      <c r="D1191" s="158"/>
      <c r="E1191" s="418">
        <v>0</v>
      </c>
      <c r="F1191" s="158"/>
      <c r="G1191" s="158"/>
      <c r="H1191" s="158"/>
      <c r="I1191" s="158"/>
      <c r="J1191" s="158"/>
      <c r="K1191" s="158"/>
      <c r="L1191" s="158"/>
      <c r="M1191" s="346"/>
    </row>
    <row r="1192" spans="1:13" x14ac:dyDescent="0.25">
      <c r="A1192" s="347"/>
      <c r="B1192" s="93">
        <v>5.0457520436561003</v>
      </c>
      <c r="C1192" s="158"/>
      <c r="D1192" s="158"/>
      <c r="E1192" s="76">
        <v>-339.29610096713287</v>
      </c>
      <c r="F1192" s="158"/>
      <c r="G1192" s="158"/>
      <c r="H1192" s="158"/>
      <c r="I1192" s="158"/>
      <c r="J1192" s="158"/>
      <c r="K1192" s="158"/>
      <c r="L1192" s="158"/>
      <c r="M1192" s="346"/>
    </row>
    <row r="1193" spans="1:13" x14ac:dyDescent="0.25">
      <c r="A1193" s="347"/>
      <c r="B1193" s="158"/>
      <c r="C1193" s="158"/>
      <c r="D1193" s="158"/>
      <c r="E1193" s="158"/>
      <c r="F1193" s="158"/>
      <c r="G1193" s="158"/>
      <c r="H1193" s="158"/>
      <c r="I1193" s="158"/>
      <c r="J1193" s="158"/>
      <c r="K1193" s="158"/>
      <c r="L1193" s="158"/>
      <c r="M1193" s="346"/>
    </row>
    <row r="1194" spans="1:13" x14ac:dyDescent="0.25">
      <c r="A1194" s="347"/>
      <c r="B1194" s="158"/>
      <c r="C1194" s="158"/>
      <c r="D1194" s="158"/>
      <c r="E1194" s="158"/>
      <c r="F1194" s="158"/>
      <c r="G1194" s="158"/>
      <c r="H1194" s="158"/>
      <c r="I1194" s="158"/>
      <c r="J1194" s="158"/>
      <c r="K1194" s="158"/>
      <c r="L1194" s="158"/>
      <c r="M1194" s="346"/>
    </row>
    <row r="1195" spans="1:13" x14ac:dyDescent="0.25">
      <c r="A1195" s="347"/>
      <c r="B1195" s="415">
        <f t="array" ref="B1195:B1205">+B1182:B1192+E1182:E1192</f>
        <v>-337.51153458822739</v>
      </c>
      <c r="C1195" s="158"/>
      <c r="D1195" s="158"/>
      <c r="E1195" s="158"/>
      <c r="F1195" s="158"/>
      <c r="G1195" s="158"/>
      <c r="H1195" s="158"/>
      <c r="I1195" s="158"/>
      <c r="J1195" s="158"/>
      <c r="K1195" s="158"/>
      <c r="L1195" s="158"/>
      <c r="M1195" s="346"/>
    </row>
    <row r="1196" spans="1:13" ht="15.75" x14ac:dyDescent="0.3">
      <c r="A1196" s="447" t="s">
        <v>240</v>
      </c>
      <c r="B1196" s="416">
        <v>0.58345374817214513</v>
      </c>
      <c r="C1196" s="158"/>
      <c r="D1196" s="158"/>
      <c r="E1196" s="158"/>
      <c r="F1196" s="158"/>
      <c r="G1196" s="158"/>
      <c r="H1196" s="158"/>
      <c r="I1196" s="158"/>
      <c r="J1196" s="158"/>
      <c r="K1196" s="158"/>
      <c r="L1196" s="158"/>
      <c r="M1196" s="346"/>
    </row>
    <row r="1197" spans="1:13" x14ac:dyDescent="0.25">
      <c r="A1197" s="347"/>
      <c r="B1197" s="416">
        <v>12.828531236790422</v>
      </c>
      <c r="C1197" s="158"/>
      <c r="D1197" s="158"/>
      <c r="E1197" s="158"/>
      <c r="F1197" s="158"/>
      <c r="G1197" s="158"/>
      <c r="H1197" s="158"/>
      <c r="I1197" s="158"/>
      <c r="J1197" s="158"/>
      <c r="K1197" s="158"/>
      <c r="L1197" s="158"/>
      <c r="M1197" s="346"/>
    </row>
    <row r="1198" spans="1:13" x14ac:dyDescent="0.25">
      <c r="A1198" s="347"/>
      <c r="B1198" s="416">
        <v>157.0407525931831</v>
      </c>
      <c r="C1198" s="158"/>
      <c r="D1198" s="158"/>
      <c r="E1198" s="158"/>
      <c r="F1198" s="158"/>
      <c r="G1198" s="158"/>
      <c r="H1198" s="158"/>
      <c r="I1198" s="158"/>
      <c r="J1198" s="158"/>
      <c r="K1198" s="158"/>
      <c r="L1198" s="158"/>
      <c r="M1198" s="346"/>
    </row>
    <row r="1199" spans="1:13" x14ac:dyDescent="0.25">
      <c r="A1199" s="347"/>
      <c r="B1199" s="416">
        <v>110.23748949123186</v>
      </c>
      <c r="C1199" s="158"/>
      <c r="D1199" s="158"/>
      <c r="E1199" s="158"/>
      <c r="F1199" s="158"/>
      <c r="G1199" s="158"/>
      <c r="H1199" s="158"/>
      <c r="I1199" s="158"/>
      <c r="J1199" s="158"/>
      <c r="K1199" s="158"/>
      <c r="L1199" s="158"/>
      <c r="M1199" s="346"/>
    </row>
    <row r="1200" spans="1:13" x14ac:dyDescent="0.25">
      <c r="A1200" s="347"/>
      <c r="B1200" s="416">
        <v>12.067508133401976</v>
      </c>
      <c r="C1200" s="158"/>
      <c r="D1200" s="158"/>
      <c r="E1200" s="158"/>
      <c r="F1200" s="158"/>
      <c r="G1200" s="158"/>
      <c r="H1200" s="158"/>
      <c r="I1200" s="158"/>
      <c r="J1200" s="158"/>
      <c r="K1200" s="158"/>
      <c r="L1200" s="158"/>
      <c r="M1200" s="346"/>
    </row>
    <row r="1201" spans="1:13" x14ac:dyDescent="0.25">
      <c r="A1201" s="347"/>
      <c r="B1201" s="416">
        <v>6.2433039163685695</v>
      </c>
      <c r="C1201" s="158"/>
      <c r="D1201" s="158"/>
      <c r="E1201" s="158"/>
      <c r="F1201" s="158"/>
      <c r="G1201" s="158"/>
      <c r="H1201" s="158"/>
      <c r="I1201" s="158"/>
      <c r="J1201" s="158"/>
      <c r="K1201" s="158"/>
      <c r="L1201" s="158"/>
      <c r="M1201" s="346"/>
    </row>
    <row r="1202" spans="1:13" x14ac:dyDescent="0.25">
      <c r="A1202" s="347"/>
      <c r="B1202" s="416">
        <v>7.9402795075072365</v>
      </c>
      <c r="C1202" s="158"/>
      <c r="D1202" s="158"/>
      <c r="E1202" s="158"/>
      <c r="F1202" s="158"/>
      <c r="G1202" s="158"/>
      <c r="H1202" s="158"/>
      <c r="I1202" s="158"/>
      <c r="J1202" s="158"/>
      <c r="K1202" s="158"/>
      <c r="L1202" s="158"/>
      <c r="M1202" s="346"/>
    </row>
    <row r="1203" spans="1:13" x14ac:dyDescent="0.25">
      <c r="A1203" s="347"/>
      <c r="B1203" s="416">
        <v>23.302097449117163</v>
      </c>
      <c r="C1203" s="158"/>
      <c r="D1203" s="158"/>
      <c r="E1203" s="158"/>
      <c r="F1203" s="158"/>
      <c r="G1203" s="158"/>
      <c r="H1203" s="158"/>
      <c r="I1203" s="158"/>
      <c r="J1203" s="158"/>
      <c r="K1203" s="158"/>
      <c r="L1203" s="158"/>
      <c r="M1203" s="346"/>
    </row>
    <row r="1204" spans="1:13" x14ac:dyDescent="0.25">
      <c r="A1204" s="347"/>
      <c r="B1204" s="416">
        <v>0.10259196091903203</v>
      </c>
      <c r="C1204" s="158"/>
      <c r="D1204" s="158"/>
      <c r="E1204" s="158"/>
      <c r="F1204" s="158"/>
      <c r="G1204" s="158"/>
      <c r="H1204" s="158"/>
      <c r="I1204" s="158"/>
      <c r="J1204" s="158"/>
      <c r="K1204" s="158"/>
      <c r="L1204" s="158"/>
      <c r="M1204" s="346"/>
    </row>
    <row r="1205" spans="1:13" x14ac:dyDescent="0.25">
      <c r="A1205" s="347"/>
      <c r="B1205" s="103">
        <v>-334.25034892347679</v>
      </c>
      <c r="C1205" s="158"/>
      <c r="D1205" s="158"/>
      <c r="E1205" s="158"/>
      <c r="F1205" s="158"/>
      <c r="G1205" s="158"/>
      <c r="H1205" s="158"/>
      <c r="I1205" s="158"/>
      <c r="J1205" s="158"/>
      <c r="K1205" s="158"/>
      <c r="L1205" s="158"/>
      <c r="M1205" s="346"/>
    </row>
    <row r="1206" spans="1:13" x14ac:dyDescent="0.25">
      <c r="A1206" s="347"/>
      <c r="B1206" s="158"/>
      <c r="C1206" s="158"/>
      <c r="D1206" s="158"/>
      <c r="E1206" s="158"/>
      <c r="F1206" s="158"/>
      <c r="G1206" s="158"/>
      <c r="H1206" s="158"/>
      <c r="I1206" s="158"/>
      <c r="J1206" s="158"/>
      <c r="K1206" s="158"/>
      <c r="L1206" s="158"/>
      <c r="M1206" s="346"/>
    </row>
    <row r="1207" spans="1:13" x14ac:dyDescent="0.25">
      <c r="A1207" s="347"/>
      <c r="B1207" s="158"/>
      <c r="C1207" s="158"/>
      <c r="D1207" s="158"/>
      <c r="E1207" s="158"/>
      <c r="F1207" s="158"/>
      <c r="G1207" s="158"/>
      <c r="H1207" s="158"/>
      <c r="I1207" s="158"/>
      <c r="J1207" s="158"/>
      <c r="K1207" s="158"/>
      <c r="L1207" s="158"/>
      <c r="M1207" s="346"/>
    </row>
    <row r="1208" spans="1:13" x14ac:dyDescent="0.25">
      <c r="A1208" s="347"/>
      <c r="B1208" s="419">
        <f t="array" ref="B1208:B1215">+MMULT(B1152:L1159,B1195:B1205)</f>
        <v>-0.73717922296284777</v>
      </c>
      <c r="C1208" s="158"/>
      <c r="D1208" s="158"/>
      <c r="E1208" s="402">
        <f t="array" ref="E1208:E1215">+MMULT(B1063:L1070,H1074:H1084)</f>
        <v>2.9729038906692569E-3</v>
      </c>
      <c r="F1208" s="158"/>
      <c r="G1208" s="158"/>
      <c r="H1208" s="402">
        <f t="array" ref="H1208:H1215">E1208:E1215-E1074:E1081</f>
        <v>6.2710253656561576E-16</v>
      </c>
      <c r="I1208" s="158"/>
      <c r="J1208" s="158"/>
      <c r="K1208" s="158"/>
      <c r="L1208" s="158"/>
      <c r="M1208" s="346"/>
    </row>
    <row r="1209" spans="1:13" ht="15.75" x14ac:dyDescent="0.3">
      <c r="A1209" s="447" t="s">
        <v>241</v>
      </c>
      <c r="B1209" s="420">
        <v>1.8637285298989652E-3</v>
      </c>
      <c r="C1209" s="158"/>
      <c r="D1209" s="449" t="s">
        <v>242</v>
      </c>
      <c r="E1209" s="403">
        <v>3.7274570597979305E-3</v>
      </c>
      <c r="F1209" s="158"/>
      <c r="G1209" s="449" t="s">
        <v>243</v>
      </c>
      <c r="H1209" s="403">
        <v>-5.6985666185838113E-16</v>
      </c>
      <c r="I1209" s="158"/>
      <c r="J1209" s="158"/>
      <c r="K1209" s="158"/>
      <c r="L1209" s="158"/>
      <c r="M1209" s="346"/>
    </row>
    <row r="1210" spans="1:13" x14ac:dyDescent="0.25">
      <c r="A1210" s="347"/>
      <c r="B1210" s="420">
        <v>9.509022859162438E-4</v>
      </c>
      <c r="C1210" s="158"/>
      <c r="D1210" s="158"/>
      <c r="E1210" s="403">
        <v>1.9018045718324911E-3</v>
      </c>
      <c r="F1210" s="158"/>
      <c r="G1210" s="158"/>
      <c r="H1210" s="403">
        <v>8.1098322501915732E-17</v>
      </c>
      <c r="I1210" s="158"/>
      <c r="J1210" s="158"/>
      <c r="K1210" s="158"/>
      <c r="L1210" s="158"/>
      <c r="M1210" s="346"/>
    </row>
    <row r="1211" spans="1:13" x14ac:dyDescent="0.25">
      <c r="A1211" s="347"/>
      <c r="B1211" s="420">
        <v>9.7449903405646618E-4</v>
      </c>
      <c r="C1211" s="158"/>
      <c r="D1211" s="158"/>
      <c r="E1211" s="403">
        <v>1.9489980681129289E-3</v>
      </c>
      <c r="F1211" s="158"/>
      <c r="G1211" s="158"/>
      <c r="H1211" s="403">
        <v>0</v>
      </c>
      <c r="I1211" s="158"/>
      <c r="J1211" s="158"/>
      <c r="K1211" s="158"/>
      <c r="L1211" s="158"/>
      <c r="M1211" s="346"/>
    </row>
    <row r="1212" spans="1:13" x14ac:dyDescent="0.25">
      <c r="A1212" s="347"/>
      <c r="B1212" s="420">
        <v>2.2578113037831863E-3</v>
      </c>
      <c r="C1212" s="158"/>
      <c r="D1212" s="158"/>
      <c r="E1212" s="403">
        <v>4.5156226075663726E-3</v>
      </c>
      <c r="F1212" s="158"/>
      <c r="G1212" s="158"/>
      <c r="H1212" s="403">
        <v>-3.9725167599868882E-16</v>
      </c>
      <c r="I1212" s="158"/>
      <c r="J1212" s="158"/>
      <c r="K1212" s="158"/>
      <c r="L1212" s="158"/>
      <c r="M1212" s="346"/>
    </row>
    <row r="1213" spans="1:13" x14ac:dyDescent="0.25">
      <c r="A1213" s="347"/>
      <c r="B1213" s="420">
        <v>3.9264458756630826E-4</v>
      </c>
      <c r="C1213" s="158"/>
      <c r="D1213" s="158"/>
      <c r="E1213" s="403">
        <v>7.8528917513261652E-4</v>
      </c>
      <c r="F1213" s="158"/>
      <c r="G1213" s="158"/>
      <c r="H1213" s="403">
        <v>1.7564075194265172E-17</v>
      </c>
      <c r="I1213" s="158"/>
      <c r="J1213" s="158"/>
      <c r="K1213" s="158"/>
      <c r="L1213" s="158"/>
      <c r="M1213" s="346"/>
    </row>
    <row r="1214" spans="1:13" x14ac:dyDescent="0.25">
      <c r="A1214" s="347"/>
      <c r="B1214" s="420">
        <v>3.8146807326852822E-4</v>
      </c>
      <c r="C1214" s="158"/>
      <c r="D1214" s="158"/>
      <c r="E1214" s="403">
        <v>7.6293614653705644E-4</v>
      </c>
      <c r="F1214" s="158"/>
      <c r="G1214" s="158"/>
      <c r="H1214" s="403">
        <v>-2.45029690981724E-17</v>
      </c>
      <c r="I1214" s="158"/>
      <c r="J1214" s="158"/>
      <c r="K1214" s="158"/>
      <c r="L1214" s="158"/>
      <c r="M1214" s="346"/>
    </row>
    <row r="1215" spans="1:13" x14ac:dyDescent="0.25">
      <c r="A1215" s="347"/>
      <c r="B1215" s="75">
        <v>-0.42014760919463362</v>
      </c>
      <c r="C1215" s="158"/>
      <c r="D1215" s="158"/>
      <c r="E1215" s="93">
        <v>3.7065288060185546E-3</v>
      </c>
      <c r="F1215" s="158"/>
      <c r="G1215" s="158"/>
      <c r="H1215" s="93">
        <v>-6.7567479389296636E-16</v>
      </c>
      <c r="I1215" s="158"/>
      <c r="J1215" s="158"/>
      <c r="K1215" s="158"/>
      <c r="L1215" s="158"/>
      <c r="M1215" s="346"/>
    </row>
    <row r="1216" spans="1:13" x14ac:dyDescent="0.25">
      <c r="A1216" s="347"/>
      <c r="B1216" s="158"/>
      <c r="C1216" s="158"/>
      <c r="D1216" s="158"/>
      <c r="E1216" s="158"/>
      <c r="F1216" s="158"/>
      <c r="G1216" s="158"/>
      <c r="H1216" s="158"/>
      <c r="I1216" s="158"/>
      <c r="J1216" s="158"/>
      <c r="K1216" s="158"/>
      <c r="L1216" s="158"/>
      <c r="M1216" s="346"/>
    </row>
    <row r="1217" spans="1:13" ht="16.5" thickBot="1" x14ac:dyDescent="0.35">
      <c r="A1217" s="347"/>
      <c r="B1217" s="158"/>
      <c r="C1217" s="158"/>
      <c r="D1217" s="158"/>
      <c r="E1217" s="158"/>
      <c r="F1217" s="158"/>
      <c r="G1217" s="456" t="s">
        <v>264</v>
      </c>
      <c r="H1217" s="158"/>
      <c r="I1217" s="158"/>
      <c r="J1217" s="158"/>
      <c r="K1217" s="158"/>
      <c r="L1217" s="158"/>
      <c r="M1217" s="346"/>
    </row>
    <row r="1218" spans="1:13" ht="15.75" x14ac:dyDescent="0.3">
      <c r="A1218" s="347"/>
      <c r="B1218" s="421">
        <f t="array" ref="B1218:B1225">B1208:B1215-H1208:H1215</f>
        <v>-0.73717922296284843</v>
      </c>
      <c r="C1218" s="158"/>
      <c r="D1218" s="422" t="s">
        <v>205</v>
      </c>
      <c r="E1218" s="423">
        <f t="array" ref="E1218:E1225">+MMULT(B1172:I1179,B1218:B1225)</f>
        <v>336.9203254524536</v>
      </c>
      <c r="F1218" s="158"/>
      <c r="G1218" s="457" t="s">
        <v>205</v>
      </c>
      <c r="H1218" s="460">
        <f>+ABS(E1218-E960)</f>
        <v>0.6715474894659792</v>
      </c>
      <c r="I1218" s="158"/>
      <c r="J1218" s="158"/>
      <c r="K1218" s="158"/>
      <c r="L1218" s="158"/>
      <c r="M1218" s="346"/>
    </row>
    <row r="1219" spans="1:13" ht="15.75" x14ac:dyDescent="0.3">
      <c r="A1219" s="450" t="s">
        <v>244</v>
      </c>
      <c r="B1219" s="420">
        <v>1.8637285298995351E-3</v>
      </c>
      <c r="C1219" s="158"/>
      <c r="D1219" s="424" t="s">
        <v>206</v>
      </c>
      <c r="E1219" s="425">
        <v>336.02379495786744</v>
      </c>
      <c r="F1219" s="158"/>
      <c r="G1219" s="458" t="s">
        <v>206</v>
      </c>
      <c r="H1219" s="461">
        <f t="shared" ref="H1219:H1225" si="48">+ABS(E1219-E961)</f>
        <v>1.1034088909933644</v>
      </c>
      <c r="I1219" s="158"/>
      <c r="J1219" s="158"/>
      <c r="K1219" s="158"/>
      <c r="L1219" s="158"/>
      <c r="M1219" s="346"/>
    </row>
    <row r="1220" spans="1:13" ht="15.75" x14ac:dyDescent="0.3">
      <c r="A1220" s="347"/>
      <c r="B1220" s="420">
        <v>9.509022859161627E-4</v>
      </c>
      <c r="C1220" s="158"/>
      <c r="D1220" s="424" t="s">
        <v>207</v>
      </c>
      <c r="E1220" s="425">
        <v>337.17966252732845</v>
      </c>
      <c r="F1220" s="158"/>
      <c r="G1220" s="458" t="s">
        <v>207</v>
      </c>
      <c r="H1220" s="461">
        <f t="shared" si="48"/>
        <v>2.0373789591776585</v>
      </c>
      <c r="I1220" s="158"/>
      <c r="J1220" s="158"/>
      <c r="K1220" s="158"/>
      <c r="L1220" s="158"/>
      <c r="M1220" s="346"/>
    </row>
    <row r="1221" spans="1:13" ht="15.75" x14ac:dyDescent="0.3">
      <c r="A1221" s="347"/>
      <c r="B1221" s="420">
        <v>9.7449903405646618E-4</v>
      </c>
      <c r="C1221" s="158"/>
      <c r="D1221" s="424" t="s">
        <v>208</v>
      </c>
      <c r="E1221" s="425">
        <v>340.07513281324344</v>
      </c>
      <c r="F1221" s="158"/>
      <c r="G1221" s="458" t="s">
        <v>208</v>
      </c>
      <c r="H1221" s="461">
        <f t="shared" si="48"/>
        <v>3.9464356768322091</v>
      </c>
      <c r="I1221" s="158"/>
      <c r="J1221" s="158"/>
      <c r="K1221" s="158"/>
      <c r="L1221" s="158"/>
      <c r="M1221" s="346"/>
    </row>
    <row r="1222" spans="1:13" ht="15.75" x14ac:dyDescent="0.3">
      <c r="A1222" s="347"/>
      <c r="B1222" s="420">
        <v>2.2578113037835836E-3</v>
      </c>
      <c r="C1222" s="158"/>
      <c r="D1222" s="424" t="s">
        <v>209</v>
      </c>
      <c r="E1222" s="425">
        <v>335.02126138083486</v>
      </c>
      <c r="F1222" s="158"/>
      <c r="G1222" s="458" t="s">
        <v>209</v>
      </c>
      <c r="H1222" s="461">
        <f t="shared" si="48"/>
        <v>0.19133776834473792</v>
      </c>
      <c r="I1222" s="158"/>
      <c r="J1222" s="158"/>
      <c r="K1222" s="158"/>
      <c r="L1222" s="158"/>
      <c r="M1222" s="346"/>
    </row>
    <row r="1223" spans="1:13" ht="15.75" x14ac:dyDescent="0.3">
      <c r="A1223" s="347"/>
      <c r="B1223" s="420">
        <v>3.926445875662907E-4</v>
      </c>
      <c r="C1223" s="158"/>
      <c r="D1223" s="424" t="s">
        <v>210</v>
      </c>
      <c r="E1223" s="425">
        <v>336.50309721685204</v>
      </c>
      <c r="F1223" s="158"/>
      <c r="G1223" s="458" t="s">
        <v>210</v>
      </c>
      <c r="H1223" s="461">
        <f t="shared" si="48"/>
        <v>0.60303629885873988</v>
      </c>
      <c r="I1223" s="158"/>
      <c r="J1223" s="158"/>
      <c r="K1223" s="158"/>
      <c r="L1223" s="158"/>
      <c r="M1223" s="346"/>
    </row>
    <row r="1224" spans="1:13" ht="15.75" x14ac:dyDescent="0.3">
      <c r="A1224" s="347"/>
      <c r="B1224" s="420">
        <v>3.8146807326855272E-4</v>
      </c>
      <c r="C1224" s="158"/>
      <c r="D1224" s="424" t="s">
        <v>211</v>
      </c>
      <c r="E1224" s="425">
        <v>336.35188829476994</v>
      </c>
      <c r="F1224" s="158"/>
      <c r="G1224" s="458" t="s">
        <v>211</v>
      </c>
      <c r="H1224" s="461">
        <f t="shared" si="48"/>
        <v>0.31280784400155426</v>
      </c>
      <c r="I1224" s="158"/>
      <c r="J1224" s="158"/>
      <c r="K1224" s="158"/>
      <c r="L1224" s="158"/>
      <c r="M1224" s="346"/>
    </row>
    <row r="1225" spans="1:13" ht="16.5" thickBot="1" x14ac:dyDescent="0.35">
      <c r="A1225" s="347"/>
      <c r="B1225" s="75">
        <v>-0.42014760919463295</v>
      </c>
      <c r="C1225" s="158"/>
      <c r="D1225" s="426" t="s">
        <v>212</v>
      </c>
      <c r="E1225" s="427">
        <v>335.28519487430322</v>
      </c>
      <c r="F1225" s="158"/>
      <c r="G1225" s="459" t="s">
        <v>212</v>
      </c>
      <c r="H1225" s="462">
        <f t="shared" si="48"/>
        <v>0.56707374316135883</v>
      </c>
      <c r="I1225" s="158"/>
      <c r="J1225" s="158"/>
      <c r="K1225" s="158"/>
      <c r="L1225" s="158"/>
      <c r="M1225" s="346"/>
    </row>
    <row r="1226" spans="1:13" x14ac:dyDescent="0.25">
      <c r="A1226" s="347"/>
      <c r="B1226" s="158"/>
      <c r="C1226" s="158"/>
      <c r="D1226" s="158"/>
      <c r="E1226" s="158"/>
      <c r="F1226" s="158"/>
      <c r="G1226" s="158"/>
      <c r="H1226" s="158"/>
      <c r="I1226" s="158"/>
      <c r="J1226" s="158"/>
      <c r="K1226" s="158"/>
      <c r="L1226" s="158"/>
      <c r="M1226" s="346"/>
    </row>
    <row r="1227" spans="1:13" ht="15.75" x14ac:dyDescent="0.3">
      <c r="A1227" s="444" t="s">
        <v>246</v>
      </c>
      <c r="B1227" s="158"/>
      <c r="C1227" s="158"/>
      <c r="D1227" s="158"/>
      <c r="E1227" s="158"/>
      <c r="F1227" s="158"/>
      <c r="G1227" s="158"/>
      <c r="H1227" s="158"/>
      <c r="I1227" s="158"/>
      <c r="J1227" s="158"/>
      <c r="K1227" s="158"/>
      <c r="L1227" s="158"/>
      <c r="M1227" s="346"/>
    </row>
    <row r="1228" spans="1:13" x14ac:dyDescent="0.25">
      <c r="A1228" s="347"/>
      <c r="B1228" s="411">
        <f t="array" ref="B1228:L1238">+MMULT(B1139:L1149,B1113:L1123)</f>
        <v>0.5</v>
      </c>
      <c r="C1228" s="390">
        <v>0</v>
      </c>
      <c r="D1228" s="390">
        <v>0</v>
      </c>
      <c r="E1228" s="390">
        <v>0</v>
      </c>
      <c r="F1228" s="390">
        <v>0</v>
      </c>
      <c r="G1228" s="390">
        <v>0</v>
      </c>
      <c r="H1228" s="390">
        <v>0</v>
      </c>
      <c r="I1228" s="390">
        <v>0</v>
      </c>
      <c r="J1228" s="390">
        <v>0</v>
      </c>
      <c r="K1228" s="390">
        <v>0</v>
      </c>
      <c r="L1228" s="391">
        <v>0</v>
      </c>
      <c r="M1228" s="346"/>
    </row>
    <row r="1229" spans="1:13" ht="15.75" x14ac:dyDescent="0.3">
      <c r="A1229" s="447" t="s">
        <v>247</v>
      </c>
      <c r="B1229" s="396">
        <v>0</v>
      </c>
      <c r="C1229" s="161">
        <v>0.5</v>
      </c>
      <c r="D1229" s="159">
        <v>0</v>
      </c>
      <c r="E1229" s="159">
        <v>0</v>
      </c>
      <c r="F1229" s="159">
        <v>0</v>
      </c>
      <c r="G1229" s="159">
        <v>0</v>
      </c>
      <c r="H1229" s="159">
        <v>0</v>
      </c>
      <c r="I1229" s="159">
        <v>0</v>
      </c>
      <c r="J1229" s="159">
        <v>0</v>
      </c>
      <c r="K1229" s="159">
        <v>0</v>
      </c>
      <c r="L1229" s="383">
        <v>0</v>
      </c>
      <c r="M1229" s="346"/>
    </row>
    <row r="1230" spans="1:13" x14ac:dyDescent="0.25">
      <c r="A1230" s="347"/>
      <c r="B1230" s="396">
        <v>0</v>
      </c>
      <c r="C1230" s="159">
        <v>0</v>
      </c>
      <c r="D1230" s="161">
        <v>0.5</v>
      </c>
      <c r="E1230" s="159">
        <v>0</v>
      </c>
      <c r="F1230" s="159">
        <v>0</v>
      </c>
      <c r="G1230" s="159">
        <v>0</v>
      </c>
      <c r="H1230" s="159">
        <v>0</v>
      </c>
      <c r="I1230" s="159">
        <v>0</v>
      </c>
      <c r="J1230" s="159">
        <v>0</v>
      </c>
      <c r="K1230" s="159">
        <v>0</v>
      </c>
      <c r="L1230" s="383">
        <v>0</v>
      </c>
      <c r="M1230" s="346"/>
    </row>
    <row r="1231" spans="1:13" x14ac:dyDescent="0.25">
      <c r="A1231" s="347"/>
      <c r="B1231" s="396">
        <v>0</v>
      </c>
      <c r="C1231" s="159">
        <v>0</v>
      </c>
      <c r="D1231" s="159">
        <v>0</v>
      </c>
      <c r="E1231" s="161">
        <v>0.5</v>
      </c>
      <c r="F1231" s="159">
        <v>0</v>
      </c>
      <c r="G1231" s="159">
        <v>0</v>
      </c>
      <c r="H1231" s="159">
        <v>0</v>
      </c>
      <c r="I1231" s="159">
        <v>0</v>
      </c>
      <c r="J1231" s="159">
        <v>0</v>
      </c>
      <c r="K1231" s="159">
        <v>0</v>
      </c>
      <c r="L1231" s="383">
        <v>0</v>
      </c>
      <c r="M1231" s="346"/>
    </row>
    <row r="1232" spans="1:13" x14ac:dyDescent="0.25">
      <c r="A1232" s="347"/>
      <c r="B1232" s="396">
        <v>0</v>
      </c>
      <c r="C1232" s="159">
        <v>0</v>
      </c>
      <c r="D1232" s="159">
        <v>0</v>
      </c>
      <c r="E1232" s="159">
        <v>0</v>
      </c>
      <c r="F1232" s="161">
        <v>0.5</v>
      </c>
      <c r="G1232" s="159">
        <v>0</v>
      </c>
      <c r="H1232" s="159">
        <v>0</v>
      </c>
      <c r="I1232" s="159">
        <v>0</v>
      </c>
      <c r="J1232" s="159">
        <v>0</v>
      </c>
      <c r="K1232" s="159">
        <v>0</v>
      </c>
      <c r="L1232" s="383">
        <v>0</v>
      </c>
      <c r="M1232" s="346"/>
    </row>
    <row r="1233" spans="1:13" x14ac:dyDescent="0.25">
      <c r="A1233" s="350"/>
      <c r="B1233" s="396">
        <v>0</v>
      </c>
      <c r="C1233" s="159">
        <v>0</v>
      </c>
      <c r="D1233" s="159">
        <v>0</v>
      </c>
      <c r="E1233" s="159">
        <v>0</v>
      </c>
      <c r="F1233" s="159">
        <v>0</v>
      </c>
      <c r="G1233" s="161">
        <v>0.5</v>
      </c>
      <c r="H1233" s="159">
        <v>0</v>
      </c>
      <c r="I1233" s="159">
        <v>0</v>
      </c>
      <c r="J1233" s="159">
        <v>0</v>
      </c>
      <c r="K1233" s="159">
        <v>0</v>
      </c>
      <c r="L1233" s="383">
        <v>0</v>
      </c>
      <c r="M1233" s="346"/>
    </row>
    <row r="1234" spans="1:13" x14ac:dyDescent="0.25">
      <c r="A1234" s="350"/>
      <c r="B1234" s="396">
        <v>0</v>
      </c>
      <c r="C1234" s="159">
        <v>0</v>
      </c>
      <c r="D1234" s="159">
        <v>0</v>
      </c>
      <c r="E1234" s="159">
        <v>0</v>
      </c>
      <c r="F1234" s="159">
        <v>0</v>
      </c>
      <c r="G1234" s="159">
        <v>0</v>
      </c>
      <c r="H1234" s="161">
        <v>0.5</v>
      </c>
      <c r="I1234" s="159">
        <v>0</v>
      </c>
      <c r="J1234" s="159">
        <v>0</v>
      </c>
      <c r="K1234" s="159">
        <v>0</v>
      </c>
      <c r="L1234" s="383">
        <v>0</v>
      </c>
      <c r="M1234" s="346"/>
    </row>
    <row r="1235" spans="1:13" x14ac:dyDescent="0.25">
      <c r="A1235" s="347"/>
      <c r="B1235" s="396">
        <v>0</v>
      </c>
      <c r="C1235" s="159">
        <v>0</v>
      </c>
      <c r="D1235" s="159">
        <v>0</v>
      </c>
      <c r="E1235" s="159">
        <v>0</v>
      </c>
      <c r="F1235" s="159">
        <v>0</v>
      </c>
      <c r="G1235" s="159">
        <v>0</v>
      </c>
      <c r="H1235" s="159">
        <v>0</v>
      </c>
      <c r="I1235" s="161">
        <v>0.5</v>
      </c>
      <c r="J1235" s="159">
        <v>0</v>
      </c>
      <c r="K1235" s="159">
        <v>0</v>
      </c>
      <c r="L1235" s="383">
        <v>0</v>
      </c>
      <c r="M1235" s="346"/>
    </row>
    <row r="1236" spans="1:13" x14ac:dyDescent="0.25">
      <c r="A1236" s="347"/>
      <c r="B1236" s="396">
        <v>0</v>
      </c>
      <c r="C1236" s="159">
        <v>0</v>
      </c>
      <c r="D1236" s="159">
        <v>0</v>
      </c>
      <c r="E1236" s="159">
        <v>0</v>
      </c>
      <c r="F1236" s="159">
        <v>0</v>
      </c>
      <c r="G1236" s="159">
        <v>0</v>
      </c>
      <c r="H1236" s="159">
        <v>0</v>
      </c>
      <c r="I1236" s="159">
        <v>0</v>
      </c>
      <c r="J1236" s="161">
        <v>0.5</v>
      </c>
      <c r="K1236" s="159">
        <v>0</v>
      </c>
      <c r="L1236" s="383">
        <v>0</v>
      </c>
      <c r="M1236" s="346"/>
    </row>
    <row r="1237" spans="1:13" x14ac:dyDescent="0.25">
      <c r="A1237" s="347"/>
      <c r="B1237" s="396">
        <v>0</v>
      </c>
      <c r="C1237" s="159">
        <v>0</v>
      </c>
      <c r="D1237" s="159">
        <v>0</v>
      </c>
      <c r="E1237" s="159">
        <v>0</v>
      </c>
      <c r="F1237" s="159">
        <v>0</v>
      </c>
      <c r="G1237" s="159">
        <v>0</v>
      </c>
      <c r="H1237" s="159">
        <v>0</v>
      </c>
      <c r="I1237" s="159">
        <v>0</v>
      </c>
      <c r="J1237" s="159">
        <v>0</v>
      </c>
      <c r="K1237" s="161">
        <v>0.5</v>
      </c>
      <c r="L1237" s="383">
        <v>0</v>
      </c>
      <c r="M1237" s="346"/>
    </row>
    <row r="1238" spans="1:13" x14ac:dyDescent="0.25">
      <c r="A1238" s="347"/>
      <c r="B1238" s="397">
        <v>0</v>
      </c>
      <c r="C1238" s="398">
        <v>0</v>
      </c>
      <c r="D1238" s="398">
        <v>0</v>
      </c>
      <c r="E1238" s="398">
        <v>0</v>
      </c>
      <c r="F1238" s="398">
        <v>0</v>
      </c>
      <c r="G1238" s="398">
        <v>0</v>
      </c>
      <c r="H1238" s="398">
        <v>0</v>
      </c>
      <c r="I1238" s="398">
        <v>0</v>
      </c>
      <c r="J1238" s="398">
        <v>0</v>
      </c>
      <c r="K1238" s="398">
        <v>0</v>
      </c>
      <c r="L1238" s="412">
        <v>0.49999999999999994</v>
      </c>
      <c r="M1238" s="346"/>
    </row>
    <row r="1239" spans="1:13" x14ac:dyDescent="0.25">
      <c r="A1239" s="347"/>
      <c r="B1239" s="158"/>
      <c r="C1239" s="158"/>
      <c r="D1239" s="158"/>
      <c r="E1239" s="158"/>
      <c r="F1239" s="158"/>
      <c r="G1239" s="158"/>
      <c r="H1239" s="158"/>
      <c r="I1239" s="158"/>
      <c r="J1239" s="158"/>
      <c r="K1239" s="158"/>
      <c r="L1239" s="158"/>
      <c r="M1239" s="346"/>
    </row>
    <row r="1240" spans="1:13" x14ac:dyDescent="0.25">
      <c r="A1240" s="347"/>
      <c r="B1240" s="158"/>
      <c r="C1240" s="158"/>
      <c r="D1240" s="158"/>
      <c r="E1240" s="158"/>
      <c r="F1240" s="158"/>
      <c r="G1240" s="158"/>
      <c r="H1240" s="158"/>
      <c r="I1240" s="158"/>
      <c r="J1240" s="158"/>
      <c r="K1240" s="158"/>
      <c r="L1240" s="158"/>
      <c r="M1240" s="346"/>
    </row>
    <row r="1241" spans="1:13" x14ac:dyDescent="0.25">
      <c r="A1241" s="347"/>
      <c r="B1241" s="411">
        <f t="array" ref="B1241:L1251">B1100:L1110-B1228:L1238</f>
        <v>0.5</v>
      </c>
      <c r="C1241" s="390">
        <v>0</v>
      </c>
      <c r="D1241" s="390">
        <v>0</v>
      </c>
      <c r="E1241" s="390">
        <v>0</v>
      </c>
      <c r="F1241" s="390">
        <v>0</v>
      </c>
      <c r="G1241" s="390">
        <v>0</v>
      </c>
      <c r="H1241" s="390">
        <v>0</v>
      </c>
      <c r="I1241" s="390">
        <v>0</v>
      </c>
      <c r="J1241" s="390">
        <v>0</v>
      </c>
      <c r="K1241" s="390">
        <v>0</v>
      </c>
      <c r="L1241" s="391">
        <v>0</v>
      </c>
      <c r="M1241" s="346"/>
    </row>
    <row r="1242" spans="1:13" ht="15.75" x14ac:dyDescent="0.3">
      <c r="A1242" s="447" t="s">
        <v>248</v>
      </c>
      <c r="B1242" s="396">
        <v>0</v>
      </c>
      <c r="C1242" s="161">
        <v>0.5</v>
      </c>
      <c r="D1242" s="159">
        <v>0</v>
      </c>
      <c r="E1242" s="159">
        <v>0</v>
      </c>
      <c r="F1242" s="159">
        <v>0</v>
      </c>
      <c r="G1242" s="159">
        <v>0</v>
      </c>
      <c r="H1242" s="159">
        <v>0</v>
      </c>
      <c r="I1242" s="159">
        <v>0</v>
      </c>
      <c r="J1242" s="159">
        <v>0</v>
      </c>
      <c r="K1242" s="159">
        <v>0</v>
      </c>
      <c r="L1242" s="383">
        <v>0</v>
      </c>
      <c r="M1242" s="346"/>
    </row>
    <row r="1243" spans="1:13" x14ac:dyDescent="0.25">
      <c r="A1243" s="347"/>
      <c r="B1243" s="396">
        <v>0</v>
      </c>
      <c r="C1243" s="159">
        <v>0</v>
      </c>
      <c r="D1243" s="161">
        <v>0.5</v>
      </c>
      <c r="E1243" s="159">
        <v>0</v>
      </c>
      <c r="F1243" s="159">
        <v>0</v>
      </c>
      <c r="G1243" s="159">
        <v>0</v>
      </c>
      <c r="H1243" s="159">
        <v>0</v>
      </c>
      <c r="I1243" s="159">
        <v>0</v>
      </c>
      <c r="J1243" s="159">
        <v>0</v>
      </c>
      <c r="K1243" s="159">
        <v>0</v>
      </c>
      <c r="L1243" s="383">
        <v>0</v>
      </c>
      <c r="M1243" s="346"/>
    </row>
    <row r="1244" spans="1:13" x14ac:dyDescent="0.25">
      <c r="A1244" s="347"/>
      <c r="B1244" s="396">
        <v>0</v>
      </c>
      <c r="C1244" s="159">
        <v>0</v>
      </c>
      <c r="D1244" s="159">
        <v>0</v>
      </c>
      <c r="E1244" s="161">
        <v>0.5</v>
      </c>
      <c r="F1244" s="159">
        <v>0</v>
      </c>
      <c r="G1244" s="159">
        <v>0</v>
      </c>
      <c r="H1244" s="159">
        <v>0</v>
      </c>
      <c r="I1244" s="159">
        <v>0</v>
      </c>
      <c r="J1244" s="159">
        <v>0</v>
      </c>
      <c r="K1244" s="159">
        <v>0</v>
      </c>
      <c r="L1244" s="383">
        <v>0</v>
      </c>
      <c r="M1244" s="346"/>
    </row>
    <row r="1245" spans="1:13" x14ac:dyDescent="0.25">
      <c r="A1245" s="347"/>
      <c r="B1245" s="396">
        <v>0</v>
      </c>
      <c r="C1245" s="159">
        <v>0</v>
      </c>
      <c r="D1245" s="159">
        <v>0</v>
      </c>
      <c r="E1245" s="159">
        <v>0</v>
      </c>
      <c r="F1245" s="161">
        <v>0.5</v>
      </c>
      <c r="G1245" s="159">
        <v>0</v>
      </c>
      <c r="H1245" s="159">
        <v>0</v>
      </c>
      <c r="I1245" s="159">
        <v>0</v>
      </c>
      <c r="J1245" s="159">
        <v>0</v>
      </c>
      <c r="K1245" s="159">
        <v>0</v>
      </c>
      <c r="L1245" s="383">
        <v>0</v>
      </c>
      <c r="M1245" s="346"/>
    </row>
    <row r="1246" spans="1:13" x14ac:dyDescent="0.25">
      <c r="A1246" s="347"/>
      <c r="B1246" s="396">
        <v>0</v>
      </c>
      <c r="C1246" s="159">
        <v>0</v>
      </c>
      <c r="D1246" s="159">
        <v>0</v>
      </c>
      <c r="E1246" s="159">
        <v>0</v>
      </c>
      <c r="F1246" s="159">
        <v>0</v>
      </c>
      <c r="G1246" s="161">
        <v>0.5</v>
      </c>
      <c r="H1246" s="159">
        <v>0</v>
      </c>
      <c r="I1246" s="159">
        <v>0</v>
      </c>
      <c r="J1246" s="159">
        <v>0</v>
      </c>
      <c r="K1246" s="159">
        <v>0</v>
      </c>
      <c r="L1246" s="383">
        <v>0</v>
      </c>
      <c r="M1246" s="346"/>
    </row>
    <row r="1247" spans="1:13" x14ac:dyDescent="0.25">
      <c r="A1247" s="347"/>
      <c r="B1247" s="396">
        <v>0</v>
      </c>
      <c r="C1247" s="159">
        <v>0</v>
      </c>
      <c r="D1247" s="159">
        <v>0</v>
      </c>
      <c r="E1247" s="159">
        <v>0</v>
      </c>
      <c r="F1247" s="159">
        <v>0</v>
      </c>
      <c r="G1247" s="159">
        <v>0</v>
      </c>
      <c r="H1247" s="161">
        <v>0.5</v>
      </c>
      <c r="I1247" s="159">
        <v>0</v>
      </c>
      <c r="J1247" s="159">
        <v>0</v>
      </c>
      <c r="K1247" s="159">
        <v>0</v>
      </c>
      <c r="L1247" s="383">
        <v>0</v>
      </c>
      <c r="M1247" s="346"/>
    </row>
    <row r="1248" spans="1:13" x14ac:dyDescent="0.25">
      <c r="A1248" s="347"/>
      <c r="B1248" s="396">
        <v>0</v>
      </c>
      <c r="C1248" s="159">
        <v>0</v>
      </c>
      <c r="D1248" s="159">
        <v>0</v>
      </c>
      <c r="E1248" s="159">
        <v>0</v>
      </c>
      <c r="F1248" s="159">
        <v>0</v>
      </c>
      <c r="G1248" s="159">
        <v>0</v>
      </c>
      <c r="H1248" s="159">
        <v>0</v>
      </c>
      <c r="I1248" s="161">
        <v>0.5</v>
      </c>
      <c r="J1248" s="159">
        <v>0</v>
      </c>
      <c r="K1248" s="159">
        <v>0</v>
      </c>
      <c r="L1248" s="383">
        <v>0</v>
      </c>
      <c r="M1248" s="346"/>
    </row>
    <row r="1249" spans="1:13" x14ac:dyDescent="0.25">
      <c r="A1249" s="347"/>
      <c r="B1249" s="396">
        <v>0</v>
      </c>
      <c r="C1249" s="159">
        <v>0</v>
      </c>
      <c r="D1249" s="159">
        <v>0</v>
      </c>
      <c r="E1249" s="159">
        <v>0</v>
      </c>
      <c r="F1249" s="159">
        <v>0</v>
      </c>
      <c r="G1249" s="159">
        <v>0</v>
      </c>
      <c r="H1249" s="159">
        <v>0</v>
      </c>
      <c r="I1249" s="159">
        <v>0</v>
      </c>
      <c r="J1249" s="161">
        <v>0.5</v>
      </c>
      <c r="K1249" s="159">
        <v>0</v>
      </c>
      <c r="L1249" s="383">
        <v>0</v>
      </c>
      <c r="M1249" s="346"/>
    </row>
    <row r="1250" spans="1:13" x14ac:dyDescent="0.25">
      <c r="A1250" s="347"/>
      <c r="B1250" s="396">
        <v>0</v>
      </c>
      <c r="C1250" s="159">
        <v>0</v>
      </c>
      <c r="D1250" s="159">
        <v>0</v>
      </c>
      <c r="E1250" s="159">
        <v>0</v>
      </c>
      <c r="F1250" s="159">
        <v>0</v>
      </c>
      <c r="G1250" s="159">
        <v>0</v>
      </c>
      <c r="H1250" s="159">
        <v>0</v>
      </c>
      <c r="I1250" s="159">
        <v>0</v>
      </c>
      <c r="J1250" s="159">
        <v>0</v>
      </c>
      <c r="K1250" s="161">
        <v>0.5</v>
      </c>
      <c r="L1250" s="383">
        <v>0</v>
      </c>
      <c r="M1250" s="346"/>
    </row>
    <row r="1251" spans="1:13" x14ac:dyDescent="0.25">
      <c r="A1251" s="347"/>
      <c r="B1251" s="397">
        <v>0</v>
      </c>
      <c r="C1251" s="398">
        <v>0</v>
      </c>
      <c r="D1251" s="398">
        <v>0</v>
      </c>
      <c r="E1251" s="398">
        <v>0</v>
      </c>
      <c r="F1251" s="398">
        <v>0</v>
      </c>
      <c r="G1251" s="398">
        <v>0</v>
      </c>
      <c r="H1251" s="398">
        <v>0</v>
      </c>
      <c r="I1251" s="398">
        <v>0</v>
      </c>
      <c r="J1251" s="398">
        <v>0</v>
      </c>
      <c r="K1251" s="398">
        <v>0</v>
      </c>
      <c r="L1251" s="412">
        <v>0.5</v>
      </c>
      <c r="M1251" s="346"/>
    </row>
    <row r="1252" spans="1:13" x14ac:dyDescent="0.25">
      <c r="A1252" s="347"/>
      <c r="B1252" s="158"/>
      <c r="C1252" s="158"/>
      <c r="D1252" s="158"/>
      <c r="E1252" s="158"/>
      <c r="F1252" s="158"/>
      <c r="G1252" s="158"/>
      <c r="H1252" s="158"/>
      <c r="I1252" s="158"/>
      <c r="J1252" s="158"/>
      <c r="K1252" s="158"/>
      <c r="L1252" s="158"/>
      <c r="M1252" s="346"/>
    </row>
    <row r="1253" spans="1:13" x14ac:dyDescent="0.25">
      <c r="A1253" s="347"/>
      <c r="B1253" s="158"/>
      <c r="C1253" s="158"/>
      <c r="D1253" s="158"/>
      <c r="E1253" s="158"/>
      <c r="F1253" s="158"/>
      <c r="G1253" s="158"/>
      <c r="H1253" s="158"/>
      <c r="I1253" s="158"/>
      <c r="J1253" s="158"/>
      <c r="K1253" s="158"/>
      <c r="L1253" s="158"/>
      <c r="M1253" s="346"/>
    </row>
    <row r="1254" spans="1:13" x14ac:dyDescent="0.25">
      <c r="A1254" s="347"/>
      <c r="B1254" s="404">
        <f t="array" ref="B1254:B1264">+MMULT(B1241:L1251,H1074:H1084)</f>
        <v>3.8850960118175602E-3</v>
      </c>
      <c r="C1254" s="158"/>
      <c r="D1254" s="158"/>
      <c r="E1254" s="404">
        <f t="array" ref="E1254:E1264">+MMULT(B1074:B1084,K1075)</f>
        <v>-339.29610096713287</v>
      </c>
      <c r="F1254" s="158"/>
      <c r="G1254" s="158"/>
      <c r="H1254" s="419">
        <f t="array" ref="H1254:H1264">+MMULT(B1050:I1060,E1218:E1225)</f>
        <v>336.9203254524536</v>
      </c>
      <c r="I1254" s="158"/>
      <c r="J1254" s="158"/>
      <c r="K1254" s="158"/>
      <c r="L1254" s="158"/>
      <c r="M1254" s="346"/>
    </row>
    <row r="1255" spans="1:13" ht="15.75" x14ac:dyDescent="0.3">
      <c r="A1255" s="447" t="s">
        <v>249</v>
      </c>
      <c r="B1255" s="405">
        <v>2.3986440664829317E-3</v>
      </c>
      <c r="C1255" s="158"/>
      <c r="D1255" s="449" t="s">
        <v>239</v>
      </c>
      <c r="E1255" s="405">
        <v>0</v>
      </c>
      <c r="F1255" s="158"/>
      <c r="G1255" s="449" t="s">
        <v>250</v>
      </c>
      <c r="H1255" s="420">
        <v>-0.89653049458615897</v>
      </c>
      <c r="I1255" s="158"/>
      <c r="J1255" s="158"/>
      <c r="K1255" s="158"/>
      <c r="L1255" s="158"/>
      <c r="M1255" s="346"/>
    </row>
    <row r="1256" spans="1:13" x14ac:dyDescent="0.25">
      <c r="A1256" s="347"/>
      <c r="B1256" s="405">
        <v>-1.3513617750901022E-2</v>
      </c>
      <c r="C1256" s="158"/>
      <c r="D1256" s="158"/>
      <c r="E1256" s="405">
        <v>0</v>
      </c>
      <c r="F1256" s="158"/>
      <c r="G1256" s="158"/>
      <c r="H1256" s="420">
        <v>1.1558675694610088</v>
      </c>
      <c r="I1256" s="158"/>
      <c r="J1256" s="158"/>
      <c r="K1256" s="158"/>
      <c r="L1256" s="158"/>
      <c r="M1256" s="346"/>
    </row>
    <row r="1257" spans="1:13" x14ac:dyDescent="0.25">
      <c r="A1257" s="347"/>
      <c r="B1257" s="405">
        <v>-1.4464520036817268E-2</v>
      </c>
      <c r="C1257" s="158"/>
      <c r="D1257" s="158"/>
      <c r="E1257" s="405">
        <v>0</v>
      </c>
      <c r="F1257" s="158"/>
      <c r="G1257" s="158"/>
      <c r="H1257" s="420">
        <v>2.8954702859149961</v>
      </c>
      <c r="I1257" s="158"/>
      <c r="J1257" s="158"/>
      <c r="K1257" s="158"/>
      <c r="L1257" s="158"/>
      <c r="M1257" s="346"/>
    </row>
    <row r="1258" spans="1:13" x14ac:dyDescent="0.25">
      <c r="A1258" s="347"/>
      <c r="B1258" s="405">
        <v>-1.5439019070873732E-2</v>
      </c>
      <c r="C1258" s="158"/>
      <c r="D1258" s="158"/>
      <c r="E1258" s="405">
        <v>0</v>
      </c>
      <c r="F1258" s="158"/>
      <c r="G1258" s="158"/>
      <c r="H1258" s="420">
        <v>-5.0538714324085845</v>
      </c>
      <c r="I1258" s="158"/>
      <c r="J1258" s="158"/>
      <c r="K1258" s="158"/>
      <c r="L1258" s="158"/>
      <c r="M1258" s="346"/>
    </row>
    <row r="1259" spans="1:13" x14ac:dyDescent="0.25">
      <c r="A1259" s="347"/>
      <c r="B1259" s="405">
        <v>-2.6060964852824713E-3</v>
      </c>
      <c r="C1259" s="158"/>
      <c r="D1259" s="158"/>
      <c r="E1259" s="405">
        <v>0</v>
      </c>
      <c r="F1259" s="158"/>
      <c r="G1259" s="158"/>
      <c r="H1259" s="420">
        <v>1.4818358360171828</v>
      </c>
      <c r="I1259" s="158"/>
      <c r="J1259" s="158"/>
      <c r="K1259" s="158"/>
      <c r="L1259" s="158"/>
      <c r="M1259" s="346"/>
    </row>
    <row r="1260" spans="1:13" x14ac:dyDescent="0.25">
      <c r="A1260" s="347"/>
      <c r="B1260" s="405">
        <v>-2.9987410728487796E-3</v>
      </c>
      <c r="C1260" s="158"/>
      <c r="D1260" s="158"/>
      <c r="E1260" s="405">
        <v>0</v>
      </c>
      <c r="F1260" s="158"/>
      <c r="G1260" s="158"/>
      <c r="H1260" s="420">
        <v>-0.15120892208210535</v>
      </c>
      <c r="I1260" s="158"/>
      <c r="J1260" s="158"/>
      <c r="K1260" s="158"/>
      <c r="L1260" s="158"/>
      <c r="M1260" s="346"/>
    </row>
    <row r="1261" spans="1:13" x14ac:dyDescent="0.25">
      <c r="A1261" s="347"/>
      <c r="B1261" s="405">
        <v>-3.3802091461173078E-3</v>
      </c>
      <c r="C1261" s="158"/>
      <c r="D1261" s="158"/>
      <c r="E1261" s="405">
        <v>0</v>
      </c>
      <c r="F1261" s="158"/>
      <c r="G1261" s="158"/>
      <c r="H1261" s="420">
        <v>-1.06669342046672</v>
      </c>
      <c r="I1261" s="158"/>
      <c r="J1261" s="158"/>
      <c r="K1261" s="158"/>
      <c r="L1261" s="158"/>
      <c r="M1261" s="346"/>
    </row>
    <row r="1262" spans="1:13" x14ac:dyDescent="0.25">
      <c r="A1262" s="347"/>
      <c r="B1262" s="405">
        <v>1.4048533287484987E-2</v>
      </c>
      <c r="C1262" s="158"/>
      <c r="D1262" s="158"/>
      <c r="E1262" s="405">
        <v>0</v>
      </c>
      <c r="F1262" s="158"/>
      <c r="G1262" s="158"/>
      <c r="H1262" s="420">
        <v>-1.0025335770325796</v>
      </c>
      <c r="I1262" s="158"/>
      <c r="J1262" s="158"/>
      <c r="K1262" s="158"/>
      <c r="L1262" s="158"/>
      <c r="M1262" s="346"/>
    </row>
    <row r="1263" spans="1:13" x14ac:dyDescent="0.25">
      <c r="A1263" s="347"/>
      <c r="B1263" s="405">
        <v>1.0422006018894602E-3</v>
      </c>
      <c r="C1263" s="158"/>
      <c r="D1263" s="158"/>
      <c r="E1263" s="405">
        <v>0</v>
      </c>
      <c r="F1263" s="158"/>
      <c r="G1263" s="158"/>
      <c r="H1263" s="420">
        <v>-0.26393349346835748</v>
      </c>
      <c r="I1263" s="158"/>
      <c r="J1263" s="158"/>
      <c r="K1263" s="158"/>
      <c r="L1263" s="158"/>
      <c r="M1263" s="346"/>
    </row>
    <row r="1264" spans="1:13" x14ac:dyDescent="0.25">
      <c r="A1264" s="347"/>
      <c r="B1264" s="24">
        <v>6.2756741510160453E-3</v>
      </c>
      <c r="C1264" s="158"/>
      <c r="D1264" s="158"/>
      <c r="E1264" s="24">
        <v>-339.29610096713287</v>
      </c>
      <c r="F1264" s="158"/>
      <c r="G1264" s="158"/>
      <c r="H1264" s="75">
        <v>335.28519487430322</v>
      </c>
      <c r="I1264" s="158"/>
      <c r="J1264" s="158"/>
      <c r="K1264" s="158"/>
      <c r="L1264" s="158"/>
      <c r="M1264" s="346"/>
    </row>
    <row r="1265" spans="1:13" x14ac:dyDescent="0.25">
      <c r="A1265" s="347"/>
      <c r="B1265" s="158"/>
      <c r="C1265" s="158"/>
      <c r="D1265" s="158"/>
      <c r="E1265" s="158"/>
      <c r="F1265" s="158"/>
      <c r="G1265" s="158"/>
      <c r="H1265" s="158"/>
      <c r="I1265" s="158"/>
      <c r="J1265" s="158"/>
      <c r="K1265" s="158"/>
      <c r="L1265" s="158"/>
      <c r="M1265" s="346"/>
    </row>
    <row r="1266" spans="1:13" x14ac:dyDescent="0.25">
      <c r="A1266" s="347"/>
      <c r="B1266" s="158"/>
      <c r="C1266" s="158"/>
      <c r="D1266" s="158"/>
      <c r="E1266" s="158"/>
      <c r="F1266" s="158"/>
      <c r="G1266" s="158"/>
      <c r="H1266" s="158"/>
      <c r="I1266" s="158"/>
      <c r="J1266" s="158"/>
      <c r="K1266" s="158"/>
      <c r="L1266" s="158"/>
      <c r="M1266" s="346"/>
    </row>
    <row r="1267" spans="1:13" x14ac:dyDescent="0.25">
      <c r="A1267" s="347"/>
      <c r="B1267" s="419">
        <f t="array" ref="B1267:B1277">H1254:H1264+E1254:E1264</f>
        <v>-2.3757755146792761</v>
      </c>
      <c r="C1267" s="158"/>
      <c r="D1267" s="158"/>
      <c r="E1267" s="158"/>
      <c r="F1267" s="158"/>
      <c r="G1267" s="158"/>
      <c r="H1267" s="158"/>
      <c r="I1267" s="158"/>
      <c r="J1267" s="158"/>
      <c r="K1267" s="158"/>
      <c r="L1267" s="158"/>
      <c r="M1267" s="346"/>
    </row>
    <row r="1268" spans="1:13" ht="15.75" x14ac:dyDescent="0.3">
      <c r="A1268" s="447" t="s">
        <v>251</v>
      </c>
      <c r="B1268" s="420">
        <v>-0.89653049458615897</v>
      </c>
      <c r="C1268" s="158"/>
      <c r="D1268" s="158"/>
      <c r="E1268" s="158"/>
      <c r="F1268" s="158"/>
      <c r="G1268" s="158"/>
      <c r="H1268" s="158"/>
      <c r="I1268" s="158"/>
      <c r="J1268" s="158"/>
      <c r="K1268" s="158"/>
      <c r="L1268" s="158"/>
      <c r="M1268" s="346"/>
    </row>
    <row r="1269" spans="1:13" x14ac:dyDescent="0.25">
      <c r="A1269" s="347"/>
      <c r="B1269" s="420">
        <v>1.1558675694610088</v>
      </c>
      <c r="C1269" s="158"/>
      <c r="D1269" s="158"/>
      <c r="E1269" s="158"/>
      <c r="F1269" s="158"/>
      <c r="G1269" s="158"/>
      <c r="H1269" s="158"/>
      <c r="I1269" s="158"/>
      <c r="J1269" s="158"/>
      <c r="K1269" s="158"/>
      <c r="L1269" s="158"/>
      <c r="M1269" s="346"/>
    </row>
    <row r="1270" spans="1:13" x14ac:dyDescent="0.25">
      <c r="A1270" s="347"/>
      <c r="B1270" s="420">
        <v>2.8954702859149961</v>
      </c>
      <c r="C1270" s="158"/>
      <c r="D1270" s="158"/>
      <c r="E1270" s="158"/>
      <c r="F1270" s="158"/>
      <c r="G1270" s="158"/>
      <c r="H1270" s="158"/>
      <c r="I1270" s="158"/>
      <c r="J1270" s="158"/>
      <c r="K1270" s="158"/>
      <c r="L1270" s="158"/>
      <c r="M1270" s="346"/>
    </row>
    <row r="1271" spans="1:13" x14ac:dyDescent="0.25">
      <c r="A1271" s="347"/>
      <c r="B1271" s="420">
        <v>-5.0538714324085845</v>
      </c>
      <c r="C1271" s="158"/>
      <c r="D1271" s="158"/>
      <c r="E1271" s="158"/>
      <c r="F1271" s="158"/>
      <c r="G1271" s="158"/>
      <c r="H1271" s="158"/>
      <c r="I1271" s="158"/>
      <c r="J1271" s="158"/>
      <c r="K1271" s="158"/>
      <c r="L1271" s="158"/>
      <c r="M1271" s="346"/>
    </row>
    <row r="1272" spans="1:13" x14ac:dyDescent="0.25">
      <c r="A1272" s="347"/>
      <c r="B1272" s="420">
        <v>1.4818358360171828</v>
      </c>
      <c r="C1272" s="158"/>
      <c r="D1272" s="158"/>
      <c r="E1272" s="158"/>
      <c r="F1272" s="158"/>
      <c r="G1272" s="158"/>
      <c r="H1272" s="158"/>
      <c r="I1272" s="158"/>
      <c r="J1272" s="158"/>
      <c r="K1272" s="158"/>
      <c r="L1272" s="158"/>
      <c r="M1272" s="346"/>
    </row>
    <row r="1273" spans="1:13" x14ac:dyDescent="0.25">
      <c r="A1273" s="347"/>
      <c r="B1273" s="420">
        <v>-0.15120892208210535</v>
      </c>
      <c r="C1273" s="158"/>
      <c r="D1273" s="158"/>
      <c r="E1273" s="158"/>
      <c r="F1273" s="158"/>
      <c r="G1273" s="158"/>
      <c r="H1273" s="158"/>
      <c r="I1273" s="158"/>
      <c r="J1273" s="158"/>
      <c r="K1273" s="158"/>
      <c r="L1273" s="158"/>
      <c r="M1273" s="346"/>
    </row>
    <row r="1274" spans="1:13" x14ac:dyDescent="0.25">
      <c r="A1274" s="347"/>
      <c r="B1274" s="420">
        <v>-1.06669342046672</v>
      </c>
      <c r="C1274" s="158"/>
      <c r="D1274" s="158"/>
      <c r="E1274" s="158"/>
      <c r="F1274" s="158"/>
      <c r="G1274" s="158"/>
      <c r="H1274" s="158"/>
      <c r="I1274" s="158"/>
      <c r="J1274" s="158"/>
      <c r="K1274" s="158"/>
      <c r="L1274" s="158"/>
      <c r="M1274" s="346"/>
    </row>
    <row r="1275" spans="1:13" x14ac:dyDescent="0.25">
      <c r="A1275" s="347"/>
      <c r="B1275" s="420">
        <v>-1.0025335770325796</v>
      </c>
      <c r="C1275" s="158"/>
      <c r="D1275" s="158"/>
      <c r="E1275" s="158"/>
      <c r="F1275" s="158"/>
      <c r="G1275" s="158"/>
      <c r="H1275" s="158"/>
      <c r="I1275" s="158"/>
      <c r="J1275" s="158"/>
      <c r="K1275" s="158"/>
      <c r="L1275" s="158"/>
      <c r="M1275" s="346"/>
    </row>
    <row r="1276" spans="1:13" x14ac:dyDescent="0.25">
      <c r="A1276" s="347"/>
      <c r="B1276" s="420">
        <v>-0.26393349346835748</v>
      </c>
      <c r="C1276" s="158"/>
      <c r="D1276" s="158"/>
      <c r="E1276" s="158"/>
      <c r="F1276" s="158"/>
      <c r="G1276" s="158"/>
      <c r="H1276" s="158"/>
      <c r="I1276" s="158"/>
      <c r="J1276" s="158"/>
      <c r="K1276" s="158"/>
      <c r="L1276" s="158"/>
      <c r="M1276" s="346"/>
    </row>
    <row r="1277" spans="1:13" x14ac:dyDescent="0.25">
      <c r="A1277" s="347"/>
      <c r="B1277" s="75">
        <v>-4.0109060928296572</v>
      </c>
      <c r="C1277" s="158"/>
      <c r="D1277" s="158"/>
      <c r="E1277" s="158"/>
      <c r="F1277" s="158"/>
      <c r="G1277" s="158"/>
      <c r="H1277" s="158"/>
      <c r="I1277" s="158"/>
      <c r="J1277" s="158"/>
      <c r="K1277" s="158"/>
      <c r="L1277" s="158"/>
      <c r="M1277" s="346"/>
    </row>
    <row r="1278" spans="1:13" x14ac:dyDescent="0.25">
      <c r="A1278" s="347"/>
      <c r="B1278" s="158"/>
      <c r="C1278" s="158"/>
      <c r="D1278" s="158"/>
      <c r="E1278" s="158"/>
      <c r="F1278" s="158"/>
      <c r="G1278" s="158"/>
      <c r="H1278" s="158"/>
      <c r="I1278" s="158"/>
      <c r="J1278" s="158"/>
      <c r="K1278" s="158"/>
      <c r="L1278" s="158"/>
      <c r="M1278" s="346"/>
    </row>
    <row r="1279" spans="1:13" ht="15.75" thickBot="1" x14ac:dyDescent="0.3">
      <c r="A1279" s="347"/>
      <c r="B1279" s="158"/>
      <c r="C1279" s="158"/>
      <c r="D1279" s="158"/>
      <c r="E1279" s="158"/>
      <c r="F1279" s="158"/>
      <c r="G1279" s="158"/>
      <c r="H1279" s="158"/>
      <c r="I1279" s="158"/>
      <c r="J1279" s="158"/>
      <c r="K1279" s="158"/>
      <c r="L1279" s="158"/>
      <c r="M1279" s="346"/>
    </row>
    <row r="1280" spans="1:13" ht="15.75" x14ac:dyDescent="0.3">
      <c r="A1280" s="347"/>
      <c r="B1280" s="419">
        <f t="array" ref="B1280:B1290">+MMULT(B1139:L1149,B1267:B1277)</f>
        <v>-5.1721897745912997E-3</v>
      </c>
      <c r="C1280" s="158"/>
      <c r="D1280" s="428" t="s">
        <v>253</v>
      </c>
      <c r="E1280" s="429">
        <f t="array" ref="E1280:E1290">B1254:B1264-B1280:B1290</f>
        <v>9.0572857864088599E-3</v>
      </c>
      <c r="F1280" s="158"/>
      <c r="G1280" s="158"/>
      <c r="H1280" s="158"/>
      <c r="I1280" s="158"/>
      <c r="J1280" s="158"/>
      <c r="K1280" s="158"/>
      <c r="L1280" s="158"/>
      <c r="M1280" s="346"/>
    </row>
    <row r="1281" spans="1:13" ht="15.75" x14ac:dyDescent="0.3">
      <c r="A1281" s="447" t="s">
        <v>252</v>
      </c>
      <c r="B1281" s="420">
        <v>-3.6857378292574042E-3</v>
      </c>
      <c r="C1281" s="158"/>
      <c r="D1281" s="430" t="s">
        <v>254</v>
      </c>
      <c r="E1281" s="431">
        <v>6.0843818957403359E-3</v>
      </c>
      <c r="F1281" s="158"/>
      <c r="G1281" s="158"/>
      <c r="H1281" s="158"/>
      <c r="I1281" s="158"/>
      <c r="J1281" s="158"/>
      <c r="K1281" s="158"/>
      <c r="L1281" s="158"/>
      <c r="M1281" s="346"/>
    </row>
    <row r="1282" spans="1:13" ht="15.75" x14ac:dyDescent="0.3">
      <c r="A1282" s="347"/>
      <c r="B1282" s="420">
        <v>-1.2175947671673655E-3</v>
      </c>
      <c r="C1282" s="158"/>
      <c r="D1282" s="430" t="s">
        <v>255</v>
      </c>
      <c r="E1282" s="431">
        <v>-1.2296022983733657E-2</v>
      </c>
      <c r="F1282" s="158"/>
      <c r="G1282" s="158"/>
      <c r="H1282" s="158"/>
      <c r="I1282" s="158"/>
      <c r="J1282" s="158"/>
      <c r="K1282" s="158"/>
      <c r="L1282" s="158"/>
      <c r="M1282" s="346"/>
    </row>
    <row r="1283" spans="1:13" ht="15.75" x14ac:dyDescent="0.3">
      <c r="A1283" s="347"/>
      <c r="B1283" s="420">
        <v>-2.6669248125116599E-4</v>
      </c>
      <c r="C1283" s="158"/>
      <c r="D1283" s="430" t="s">
        <v>256</v>
      </c>
      <c r="E1283" s="431">
        <v>-1.4197827555566101E-2</v>
      </c>
      <c r="F1283" s="158"/>
      <c r="G1283" s="158"/>
      <c r="H1283" s="158"/>
      <c r="I1283" s="158"/>
      <c r="J1283" s="158"/>
      <c r="K1283" s="158"/>
      <c r="L1283" s="158"/>
      <c r="M1283" s="346"/>
    </row>
    <row r="1284" spans="1:13" ht="15.75" x14ac:dyDescent="0.3">
      <c r="A1284" s="347"/>
      <c r="B1284" s="420">
        <v>7.0780655280530702E-4</v>
      </c>
      <c r="C1284" s="158"/>
      <c r="D1284" s="430" t="s">
        <v>257</v>
      </c>
      <c r="E1284" s="431">
        <v>-1.6146825623679039E-2</v>
      </c>
      <c r="F1284" s="158"/>
      <c r="G1284" s="158"/>
      <c r="H1284" s="158"/>
      <c r="I1284" s="158"/>
      <c r="J1284" s="158"/>
      <c r="K1284" s="158"/>
      <c r="L1284" s="158"/>
      <c r="M1284" s="346"/>
    </row>
    <row r="1285" spans="1:13" ht="15.75" x14ac:dyDescent="0.3">
      <c r="A1285" s="347"/>
      <c r="B1285" s="420">
        <v>-3.200169514135892E-4</v>
      </c>
      <c r="C1285" s="158"/>
      <c r="D1285" s="430" t="s">
        <v>258</v>
      </c>
      <c r="E1285" s="431">
        <v>-2.2860795338688822E-3</v>
      </c>
      <c r="F1285" s="158"/>
      <c r="G1285" s="158"/>
      <c r="H1285" s="158"/>
      <c r="I1285" s="158"/>
      <c r="J1285" s="158"/>
      <c r="K1285" s="158"/>
      <c r="L1285" s="158"/>
      <c r="M1285" s="346"/>
    </row>
    <row r="1286" spans="1:13" ht="15.75" x14ac:dyDescent="0.3">
      <c r="A1286" s="347"/>
      <c r="B1286" s="420">
        <v>7.2627636152709077E-5</v>
      </c>
      <c r="C1286" s="158"/>
      <c r="D1286" s="430" t="s">
        <v>259</v>
      </c>
      <c r="E1286" s="431">
        <v>-3.0713687090014887E-3</v>
      </c>
      <c r="F1286" s="158"/>
      <c r="G1286" s="158"/>
      <c r="H1286" s="158"/>
      <c r="I1286" s="158"/>
      <c r="J1286" s="158"/>
      <c r="K1286" s="158"/>
      <c r="L1286" s="158"/>
      <c r="M1286" s="346"/>
    </row>
    <row r="1287" spans="1:13" ht="15.75" x14ac:dyDescent="0.3">
      <c r="A1287" s="347"/>
      <c r="B1287" s="420">
        <v>4.5409570942128144E-4</v>
      </c>
      <c r="C1287" s="158"/>
      <c r="D1287" s="430" t="s">
        <v>260</v>
      </c>
      <c r="E1287" s="431">
        <v>-3.8343048555385894E-3</v>
      </c>
      <c r="F1287" s="158"/>
      <c r="G1287" s="158"/>
      <c r="H1287" s="158"/>
      <c r="I1287" s="158"/>
      <c r="J1287" s="158"/>
      <c r="K1287" s="158"/>
      <c r="L1287" s="158"/>
      <c r="M1287" s="346"/>
    </row>
    <row r="1288" spans="1:13" ht="15.75" x14ac:dyDescent="0.3">
      <c r="A1288" s="347"/>
      <c r="B1288" s="420">
        <v>-6.0441453219041397E-4</v>
      </c>
      <c r="C1288" s="158"/>
      <c r="D1288" s="430" t="s">
        <v>261</v>
      </c>
      <c r="E1288" s="431">
        <v>1.4652947819675402E-2</v>
      </c>
      <c r="F1288" s="158"/>
      <c r="G1288" s="158"/>
      <c r="H1288" s="158"/>
      <c r="I1288" s="158"/>
      <c r="J1288" s="158"/>
      <c r="K1288" s="158"/>
      <c r="L1288" s="158"/>
      <c r="M1288" s="346"/>
    </row>
    <row r="1289" spans="1:13" ht="15.75" x14ac:dyDescent="0.3">
      <c r="A1289" s="347"/>
      <c r="B1289" s="420">
        <v>-2.6812202758128684E-3</v>
      </c>
      <c r="C1289" s="158"/>
      <c r="D1289" s="430" t="s">
        <v>262</v>
      </c>
      <c r="E1289" s="431">
        <v>3.7234208777023286E-3</v>
      </c>
      <c r="F1289" s="158"/>
      <c r="G1289" s="158"/>
      <c r="H1289" s="158"/>
      <c r="I1289" s="158"/>
      <c r="J1289" s="158"/>
      <c r="K1289" s="158"/>
      <c r="L1289" s="158"/>
      <c r="M1289" s="346"/>
    </row>
    <row r="1290" spans="1:13" ht="16.5" thickBot="1" x14ac:dyDescent="0.35">
      <c r="A1290" s="355"/>
      <c r="B1290" s="451">
        <v>-4.988580388243789E-3</v>
      </c>
      <c r="C1290" s="356"/>
      <c r="D1290" s="452" t="s">
        <v>263</v>
      </c>
      <c r="E1290" s="453">
        <v>1.1264254539259834E-2</v>
      </c>
      <c r="F1290" s="356"/>
      <c r="G1290" s="356"/>
      <c r="H1290" s="356"/>
      <c r="I1290" s="356"/>
      <c r="J1290" s="356"/>
      <c r="K1290" s="356"/>
      <c r="L1290" s="356"/>
      <c r="M1290" s="454"/>
    </row>
    <row r="1291" spans="1:13" ht="15.75" thickTop="1" x14ac:dyDescent="0.25"/>
    <row r="1292" spans="1:13" ht="15.75" thickBot="1" x14ac:dyDescent="0.3"/>
    <row r="1293" spans="1:13" ht="15.75" thickBot="1" x14ac:dyDescent="0.3">
      <c r="A1293" s="432">
        <f>+A1035+1</f>
        <v>6</v>
      </c>
    </row>
    <row r="1294" spans="1:13" ht="16.5" thickTop="1" thickBot="1" x14ac:dyDescent="0.3">
      <c r="A1294" s="433" t="s">
        <v>174</v>
      </c>
      <c r="B1294" s="434" t="s">
        <v>175</v>
      </c>
      <c r="C1294" s="434" t="s">
        <v>214</v>
      </c>
      <c r="D1294" s="434" t="s">
        <v>215</v>
      </c>
      <c r="E1294" s="434" t="s">
        <v>216</v>
      </c>
      <c r="F1294" s="434" t="s">
        <v>217</v>
      </c>
      <c r="G1294" s="434" t="s">
        <v>95</v>
      </c>
      <c r="H1294" s="434" t="s">
        <v>157</v>
      </c>
      <c r="I1294" s="434" t="s">
        <v>218</v>
      </c>
      <c r="J1294" s="434" t="s">
        <v>219</v>
      </c>
      <c r="K1294" s="434" t="s">
        <v>220</v>
      </c>
      <c r="L1294" s="434" t="s">
        <v>221</v>
      </c>
      <c r="M1294" s="435" t="s">
        <v>222</v>
      </c>
    </row>
    <row r="1295" spans="1:13" x14ac:dyDescent="0.25">
      <c r="A1295" s="436" t="s">
        <v>178</v>
      </c>
      <c r="B1295" s="93">
        <f t="shared" ref="B1295:B1305" si="49">+E1280</f>
        <v>9.0572857864088599E-3</v>
      </c>
      <c r="C1295" s="12">
        <v>310.83</v>
      </c>
      <c r="D1295" s="103">
        <f>110/1000</f>
        <v>0.11</v>
      </c>
      <c r="E1295" s="24">
        <f>+PI()*D1295^2/4</f>
        <v>9.5033177771091243E-3</v>
      </c>
      <c r="F1295" s="379">
        <f>+ABS(B1295)/E1295</f>
        <v>0.95306565547301458</v>
      </c>
      <c r="G1295" s="24">
        <v>1.7937437175226015E-2</v>
      </c>
      <c r="H1295" s="102">
        <f>+G1295*(C1295/D1295)*(F1295^2/(2*9.81))</f>
        <v>2.3465903076512911</v>
      </c>
      <c r="I1295" s="76">
        <v>0</v>
      </c>
      <c r="J1295" s="76">
        <f>+I1295*(F1295^2)/(2*9.81)</f>
        <v>0</v>
      </c>
      <c r="K1295" s="103">
        <f>+H1295+J1295</f>
        <v>2.3465903076512911</v>
      </c>
      <c r="L1295" s="76">
        <f>+K1295/(ABS(B1295)^2)</f>
        <v>28604.945841822999</v>
      </c>
      <c r="M1295" s="437">
        <f>+L1295*B1295</f>
        <v>259.08316939413868</v>
      </c>
    </row>
    <row r="1296" spans="1:13" x14ac:dyDescent="0.25">
      <c r="A1296" s="438" t="s">
        <v>138</v>
      </c>
      <c r="B1296" s="72">
        <f t="shared" si="49"/>
        <v>6.0843818957403359E-3</v>
      </c>
      <c r="C1296" s="16">
        <v>240.22</v>
      </c>
      <c r="D1296" s="104">
        <f>110/1000</f>
        <v>0.11</v>
      </c>
      <c r="E1296" s="25">
        <f t="shared" ref="E1296:E1305" si="50">+PI()*D1296^2/4</f>
        <v>9.5033177771091243E-3</v>
      </c>
      <c r="F1296" s="372">
        <f>+ABS(B1296)/E1296</f>
        <v>0.64023765577911496</v>
      </c>
      <c r="G1296" s="25">
        <v>1.950008554966836E-2</v>
      </c>
      <c r="H1296" s="109">
        <f t="shared" ref="H1296:H1305" si="51">+G1296*(C1296/D1296)*(F1296^2/(2*9.81))</f>
        <v>0.88968530747888031</v>
      </c>
      <c r="I1296" s="70">
        <v>0</v>
      </c>
      <c r="J1296" s="70">
        <f t="shared" ref="J1296:J1305" si="52">+I1296*(F1296^2)/(2*9.81)</f>
        <v>0</v>
      </c>
      <c r="K1296" s="104">
        <f t="shared" ref="K1296:K1305" si="53">+H1296+J1296</f>
        <v>0.88968530747888031</v>
      </c>
      <c r="L1296" s="70">
        <f>+K1296/(ABS(B1296)^2)</f>
        <v>24032.751051515221</v>
      </c>
      <c r="M1296" s="439">
        <f t="shared" ref="M1296:M1305" si="54">+L1296*B1296</f>
        <v>146.22443540267372</v>
      </c>
    </row>
    <row r="1297" spans="1:13" x14ac:dyDescent="0.25">
      <c r="A1297" s="438" t="s">
        <v>139</v>
      </c>
      <c r="B1297" s="72">
        <f t="shared" si="49"/>
        <v>-1.2296022983733657E-2</v>
      </c>
      <c r="C1297" s="16">
        <v>237.3</v>
      </c>
      <c r="D1297" s="104">
        <f>110/1000</f>
        <v>0.11</v>
      </c>
      <c r="E1297" s="25">
        <f t="shared" si="50"/>
        <v>9.5033177771091243E-3</v>
      </c>
      <c r="F1297" s="372">
        <f t="shared" ref="F1297:F1305" si="55">+ABS(B1297)/E1297</f>
        <v>1.2938663393274494</v>
      </c>
      <c r="G1297" s="25">
        <v>1.6720973867437833E-2</v>
      </c>
      <c r="H1297" s="109">
        <f t="shared" si="51"/>
        <v>3.0778428903586081</v>
      </c>
      <c r="I1297" s="70">
        <v>0</v>
      </c>
      <c r="J1297" s="70">
        <f t="shared" si="52"/>
        <v>0</v>
      </c>
      <c r="K1297" s="104">
        <f t="shared" si="53"/>
        <v>3.0778428903586081</v>
      </c>
      <c r="L1297" s="70">
        <f t="shared" ref="L1297:L1305" si="56">+K1297/(ABS(B1297)^2)</f>
        <v>20357.156471941857</v>
      </c>
      <c r="M1297" s="439">
        <f t="shared" si="54"/>
        <v>-250.31206386245944</v>
      </c>
    </row>
    <row r="1298" spans="1:13" x14ac:dyDescent="0.25">
      <c r="A1298" s="438" t="s">
        <v>117</v>
      </c>
      <c r="B1298" s="72">
        <f t="shared" si="49"/>
        <v>-1.4197827555566101E-2</v>
      </c>
      <c r="C1298" s="371">
        <v>401.35</v>
      </c>
      <c r="D1298" s="104">
        <f>75/1000</f>
        <v>7.4999999999999997E-2</v>
      </c>
      <c r="E1298" s="25">
        <f t="shared" si="50"/>
        <v>4.4178646691106467E-3</v>
      </c>
      <c r="F1298" s="372">
        <f t="shared" si="55"/>
        <v>3.213730754324859</v>
      </c>
      <c r="G1298" s="25">
        <v>1.5191642778494165E-2</v>
      </c>
      <c r="H1298" s="109">
        <f t="shared" si="51"/>
        <v>42.794377983073005</v>
      </c>
      <c r="I1298" s="70">
        <v>0</v>
      </c>
      <c r="J1298" s="70">
        <f t="shared" si="52"/>
        <v>0</v>
      </c>
      <c r="K1298" s="104">
        <f t="shared" si="53"/>
        <v>42.794377983073005</v>
      </c>
      <c r="L1298" s="70">
        <f t="shared" si="56"/>
        <v>212296.54399218279</v>
      </c>
      <c r="M1298" s="439">
        <f t="shared" si="54"/>
        <v>-3014.1497222436637</v>
      </c>
    </row>
    <row r="1299" spans="1:13" x14ac:dyDescent="0.25">
      <c r="A1299" s="438" t="s">
        <v>118</v>
      </c>
      <c r="B1299" s="72">
        <f t="shared" si="49"/>
        <v>-1.6146825623679039E-2</v>
      </c>
      <c r="C1299" s="371">
        <v>249.85</v>
      </c>
      <c r="D1299" s="104">
        <f>75/1000</f>
        <v>7.4999999999999997E-2</v>
      </c>
      <c r="E1299" s="25">
        <f t="shared" si="50"/>
        <v>4.4178646691106467E-3</v>
      </c>
      <c r="F1299" s="372">
        <f t="shared" si="55"/>
        <v>3.6548936721797616</v>
      </c>
      <c r="G1299" s="25">
        <v>1.66585720727267E-2</v>
      </c>
      <c r="H1299" s="109">
        <f t="shared" si="51"/>
        <v>37.783862621679823</v>
      </c>
      <c r="I1299" s="70">
        <v>0</v>
      </c>
      <c r="J1299" s="70">
        <f t="shared" si="52"/>
        <v>0</v>
      </c>
      <c r="K1299" s="104">
        <f t="shared" si="53"/>
        <v>37.783862621679823</v>
      </c>
      <c r="L1299" s="70">
        <f t="shared" si="56"/>
        <v>144921.24060412694</v>
      </c>
      <c r="M1299" s="439">
        <f t="shared" si="54"/>
        <v>-2340.0180012020719</v>
      </c>
    </row>
    <row r="1300" spans="1:13" x14ac:dyDescent="0.25">
      <c r="A1300" s="438" t="s">
        <v>140</v>
      </c>
      <c r="B1300" s="72">
        <f t="shared" si="49"/>
        <v>-2.2860795338688822E-3</v>
      </c>
      <c r="C1300" s="371">
        <v>298.01</v>
      </c>
      <c r="D1300" s="104">
        <f>63/1000</f>
        <v>6.3E-2</v>
      </c>
      <c r="E1300" s="25">
        <f t="shared" si="50"/>
        <v>3.1172453105244723E-3</v>
      </c>
      <c r="F1300" s="372">
        <f t="shared" si="55"/>
        <v>0.73336529728687039</v>
      </c>
      <c r="G1300" s="25">
        <v>2.1300233778041827E-2</v>
      </c>
      <c r="H1300" s="109">
        <f t="shared" si="51"/>
        <v>2.7619535201703451</v>
      </c>
      <c r="I1300" s="70">
        <v>0</v>
      </c>
      <c r="J1300" s="70">
        <f t="shared" si="52"/>
        <v>0</v>
      </c>
      <c r="K1300" s="104">
        <f t="shared" si="53"/>
        <v>2.7619535201703451</v>
      </c>
      <c r="L1300" s="70">
        <f t="shared" si="56"/>
        <v>528486.25242544874</v>
      </c>
      <c r="M1300" s="439">
        <f t="shared" si="54"/>
        <v>-1208.1616056008822</v>
      </c>
    </row>
    <row r="1301" spans="1:13" x14ac:dyDescent="0.25">
      <c r="A1301" s="438" t="s">
        <v>121</v>
      </c>
      <c r="B1301" s="72">
        <f t="shared" si="49"/>
        <v>-3.0713687090014887E-3</v>
      </c>
      <c r="C1301" s="371">
        <v>119.71</v>
      </c>
      <c r="D1301" s="104">
        <f>63/1000</f>
        <v>6.3E-2</v>
      </c>
      <c r="E1301" s="25">
        <f t="shared" si="50"/>
        <v>3.1172453105244723E-3</v>
      </c>
      <c r="F1301" s="372">
        <f t="shared" si="55"/>
        <v>0.98528296718641473</v>
      </c>
      <c r="G1301" s="464">
        <v>1.9994137462094025E-2</v>
      </c>
      <c r="H1301" s="109">
        <f t="shared" si="51"/>
        <v>1.8798166941077101</v>
      </c>
      <c r="I1301" s="70">
        <v>0</v>
      </c>
      <c r="J1301" s="70">
        <f t="shared" si="52"/>
        <v>0</v>
      </c>
      <c r="K1301" s="104">
        <f t="shared" si="53"/>
        <v>1.8798166941077101</v>
      </c>
      <c r="L1301" s="70">
        <f t="shared" si="56"/>
        <v>199274.4372542545</v>
      </c>
      <c r="M1301" s="439">
        <f t="shared" si="54"/>
        <v>-612.04527108659784</v>
      </c>
    </row>
    <row r="1302" spans="1:13" x14ac:dyDescent="0.25">
      <c r="A1302" s="438" t="s">
        <v>122</v>
      </c>
      <c r="B1302" s="72">
        <f t="shared" si="49"/>
        <v>-3.8343048555385894E-3</v>
      </c>
      <c r="C1302" s="371">
        <v>283.68</v>
      </c>
      <c r="D1302" s="104">
        <f>75/1000</f>
        <v>7.4999999999999997E-2</v>
      </c>
      <c r="E1302" s="25">
        <f t="shared" si="50"/>
        <v>4.4178646691106467E-3</v>
      </c>
      <c r="F1302" s="372">
        <f t="shared" si="55"/>
        <v>0.8679090788696493</v>
      </c>
      <c r="G1302" s="25">
        <v>1.978839560597662E-2</v>
      </c>
      <c r="H1302" s="109">
        <f t="shared" si="51"/>
        <v>2.8736078322950287</v>
      </c>
      <c r="I1302" s="70">
        <v>0</v>
      </c>
      <c r="J1302" s="70">
        <f t="shared" si="52"/>
        <v>0</v>
      </c>
      <c r="K1302" s="104">
        <f t="shared" si="53"/>
        <v>2.8736078322950287</v>
      </c>
      <c r="L1302" s="70">
        <f t="shared" si="56"/>
        <v>195458.34611551769</v>
      </c>
      <c r="M1302" s="439">
        <f t="shared" si="54"/>
        <v>-749.4468855662717</v>
      </c>
    </row>
    <row r="1303" spans="1:13" x14ac:dyDescent="0.25">
      <c r="A1303" s="438" t="s">
        <v>112</v>
      </c>
      <c r="B1303" s="72">
        <f t="shared" si="49"/>
        <v>1.4652947819675402E-2</v>
      </c>
      <c r="C1303" s="371">
        <v>401.36</v>
      </c>
      <c r="D1303" s="104">
        <f>110/1000</f>
        <v>0.11</v>
      </c>
      <c r="E1303" s="25">
        <f t="shared" si="50"/>
        <v>9.5033177771091243E-3</v>
      </c>
      <c r="F1303" s="372">
        <f t="shared" si="55"/>
        <v>1.5418770752852564</v>
      </c>
      <c r="G1303" s="25">
        <v>1.6184634752362845E-2</v>
      </c>
      <c r="H1303" s="109">
        <f t="shared" si="51"/>
        <v>7.1555794054149535</v>
      </c>
      <c r="I1303" s="70">
        <v>0</v>
      </c>
      <c r="J1303" s="70">
        <f t="shared" si="52"/>
        <v>0</v>
      </c>
      <c r="K1303" s="104">
        <f t="shared" si="53"/>
        <v>7.1555794054149535</v>
      </c>
      <c r="L1303" s="70">
        <f t="shared" si="56"/>
        <v>33326.890866721646</v>
      </c>
      <c r="M1303" s="439">
        <f t="shared" si="54"/>
        <v>488.33719286208901</v>
      </c>
    </row>
    <row r="1304" spans="1:13" x14ac:dyDescent="0.25">
      <c r="A1304" s="438" t="s">
        <v>113</v>
      </c>
      <c r="B1304" s="72">
        <f t="shared" si="49"/>
        <v>3.7234208777023286E-3</v>
      </c>
      <c r="C1304" s="371">
        <v>184.94</v>
      </c>
      <c r="D1304" s="104">
        <f>110/1000</f>
        <v>0.11</v>
      </c>
      <c r="E1304" s="25">
        <f t="shared" si="50"/>
        <v>9.5033177771091243E-3</v>
      </c>
      <c r="F1304" s="372">
        <f t="shared" si="55"/>
        <v>0.3918022068746374</v>
      </c>
      <c r="G1304" s="25">
        <v>2.1716768058604452E-2</v>
      </c>
      <c r="H1304" s="109">
        <f t="shared" si="51"/>
        <v>0.28567228845765846</v>
      </c>
      <c r="I1304" s="70">
        <v>0</v>
      </c>
      <c r="J1304" s="70">
        <f t="shared" si="52"/>
        <v>0</v>
      </c>
      <c r="K1304" s="104">
        <f t="shared" si="53"/>
        <v>0.28567228845765846</v>
      </c>
      <c r="L1304" s="70">
        <f t="shared" si="56"/>
        <v>20605.533088994118</v>
      </c>
      <c r="M1304" s="439">
        <f t="shared" si="54"/>
        <v>76.723072099746858</v>
      </c>
    </row>
    <row r="1305" spans="1:13" ht="15.75" thickBot="1" x14ac:dyDescent="0.3">
      <c r="A1305" s="440" t="s">
        <v>170</v>
      </c>
      <c r="B1305" s="455">
        <f t="shared" si="49"/>
        <v>1.1264254539259834E-2</v>
      </c>
      <c r="C1305" s="374">
        <v>372.26</v>
      </c>
      <c r="D1305" s="375">
        <f>110/1000</f>
        <v>0.11</v>
      </c>
      <c r="E1305" s="373">
        <f t="shared" si="50"/>
        <v>9.5033177771091243E-3</v>
      </c>
      <c r="F1305" s="376">
        <f t="shared" si="55"/>
        <v>1.1852970513510894</v>
      </c>
      <c r="G1305" s="373">
        <v>1.7143783453268911E-2</v>
      </c>
      <c r="H1305" s="377">
        <f t="shared" si="51"/>
        <v>4.1544713203224415</v>
      </c>
      <c r="I1305" s="378">
        <v>0</v>
      </c>
      <c r="J1305" s="378">
        <f t="shared" si="52"/>
        <v>0</v>
      </c>
      <c r="K1305" s="375">
        <f t="shared" si="53"/>
        <v>4.1544713203224415</v>
      </c>
      <c r="L1305" s="378">
        <f t="shared" si="56"/>
        <v>32742.425939095694</v>
      </c>
      <c r="M1305" s="441">
        <f t="shared" si="54"/>
        <v>368.81902001083762</v>
      </c>
    </row>
    <row r="1306" spans="1:13" x14ac:dyDescent="0.25">
      <c r="A1306" s="347"/>
      <c r="B1306" s="158"/>
      <c r="C1306" s="158"/>
      <c r="D1306" s="158"/>
      <c r="E1306" s="158"/>
      <c r="F1306" s="158"/>
      <c r="G1306" s="158"/>
      <c r="H1306" s="158"/>
      <c r="I1306" s="158"/>
      <c r="J1306" s="158"/>
      <c r="K1306" s="158"/>
      <c r="L1306" s="158"/>
      <c r="M1306" s="346"/>
    </row>
    <row r="1307" spans="1:13" x14ac:dyDescent="0.25">
      <c r="A1307" s="347"/>
      <c r="B1307" s="168"/>
      <c r="C1307" s="168"/>
      <c r="D1307" s="168"/>
      <c r="E1307" s="168"/>
      <c r="F1307" s="168"/>
      <c r="G1307" s="168"/>
      <c r="H1307" s="168"/>
      <c r="I1307" s="168"/>
      <c r="J1307" s="158"/>
      <c r="K1307" s="158"/>
      <c r="L1307" s="158"/>
      <c r="M1307" s="346"/>
    </row>
    <row r="1308" spans="1:13" x14ac:dyDescent="0.25">
      <c r="A1308" s="348"/>
      <c r="B1308" s="395">
        <v>1</v>
      </c>
      <c r="C1308" s="380">
        <v>0</v>
      </c>
      <c r="D1308" s="380">
        <v>0</v>
      </c>
      <c r="E1308" s="380">
        <v>0</v>
      </c>
      <c r="F1308" s="380">
        <v>0</v>
      </c>
      <c r="G1308" s="380">
        <v>0</v>
      </c>
      <c r="H1308" s="380">
        <v>0</v>
      </c>
      <c r="I1308" s="381">
        <v>0</v>
      </c>
      <c r="J1308" s="158"/>
      <c r="K1308" s="158"/>
      <c r="L1308" s="158"/>
      <c r="M1308" s="346"/>
    </row>
    <row r="1309" spans="1:13" ht="15.75" x14ac:dyDescent="0.25">
      <c r="A1309" s="442" t="s">
        <v>223</v>
      </c>
      <c r="B1309" s="382">
        <v>-1</v>
      </c>
      <c r="C1309" s="168">
        <v>1</v>
      </c>
      <c r="D1309" s="159">
        <v>0</v>
      </c>
      <c r="E1309" s="159">
        <v>0</v>
      </c>
      <c r="F1309" s="159">
        <v>0</v>
      </c>
      <c r="G1309" s="159">
        <v>0</v>
      </c>
      <c r="H1309" s="159">
        <v>0</v>
      </c>
      <c r="I1309" s="383">
        <v>0</v>
      </c>
      <c r="J1309" s="158"/>
      <c r="K1309" s="158"/>
      <c r="L1309" s="158"/>
      <c r="M1309" s="346"/>
    </row>
    <row r="1310" spans="1:13" x14ac:dyDescent="0.25">
      <c r="A1310" s="348"/>
      <c r="B1310" s="382">
        <v>0</v>
      </c>
      <c r="C1310" s="168">
        <v>-1</v>
      </c>
      <c r="D1310" s="168">
        <v>1</v>
      </c>
      <c r="E1310" s="168">
        <v>0</v>
      </c>
      <c r="F1310" s="168">
        <v>0</v>
      </c>
      <c r="G1310" s="168">
        <v>0</v>
      </c>
      <c r="H1310" s="168">
        <v>0</v>
      </c>
      <c r="I1310" s="384">
        <v>0</v>
      </c>
      <c r="J1310" s="158"/>
      <c r="K1310" s="158"/>
      <c r="L1310" s="158"/>
      <c r="M1310" s="346"/>
    </row>
    <row r="1311" spans="1:13" x14ac:dyDescent="0.25">
      <c r="A1311" s="348"/>
      <c r="B1311" s="382">
        <v>0</v>
      </c>
      <c r="C1311" s="168">
        <v>0</v>
      </c>
      <c r="D1311" s="168">
        <v>-1</v>
      </c>
      <c r="E1311" s="168">
        <v>1</v>
      </c>
      <c r="F1311" s="168">
        <v>0</v>
      </c>
      <c r="G1311" s="168">
        <v>0</v>
      </c>
      <c r="H1311" s="168">
        <v>0</v>
      </c>
      <c r="I1311" s="384">
        <v>0</v>
      </c>
      <c r="J1311" s="158"/>
      <c r="K1311" s="158"/>
      <c r="L1311" s="158"/>
      <c r="M1311" s="346"/>
    </row>
    <row r="1312" spans="1:13" x14ac:dyDescent="0.25">
      <c r="A1312" s="348"/>
      <c r="B1312" s="382">
        <v>0</v>
      </c>
      <c r="C1312" s="168">
        <v>0</v>
      </c>
      <c r="D1312" s="168">
        <v>0</v>
      </c>
      <c r="E1312" s="168">
        <v>-1</v>
      </c>
      <c r="F1312" s="168">
        <v>1</v>
      </c>
      <c r="G1312" s="168">
        <v>0</v>
      </c>
      <c r="H1312" s="168">
        <v>0</v>
      </c>
      <c r="I1312" s="384">
        <v>0</v>
      </c>
      <c r="J1312" s="158"/>
      <c r="K1312" s="158"/>
      <c r="L1312" s="158"/>
      <c r="M1312" s="346"/>
    </row>
    <row r="1313" spans="1:13" x14ac:dyDescent="0.25">
      <c r="A1313" s="348"/>
      <c r="B1313" s="382">
        <v>0</v>
      </c>
      <c r="C1313" s="168">
        <v>0</v>
      </c>
      <c r="D1313" s="168">
        <v>0</v>
      </c>
      <c r="E1313" s="168">
        <v>0</v>
      </c>
      <c r="F1313" s="168">
        <v>-1</v>
      </c>
      <c r="G1313" s="168">
        <v>1</v>
      </c>
      <c r="H1313" s="168">
        <v>0</v>
      </c>
      <c r="I1313" s="384">
        <v>0</v>
      </c>
      <c r="J1313" s="158"/>
      <c r="K1313" s="158"/>
      <c r="L1313" s="158"/>
      <c r="M1313" s="346"/>
    </row>
    <row r="1314" spans="1:13" x14ac:dyDescent="0.25">
      <c r="A1314" s="348"/>
      <c r="B1314" s="382">
        <v>0</v>
      </c>
      <c r="C1314" s="168">
        <v>0</v>
      </c>
      <c r="D1314" s="168">
        <v>0</v>
      </c>
      <c r="E1314" s="168">
        <v>0</v>
      </c>
      <c r="F1314" s="168">
        <v>0</v>
      </c>
      <c r="G1314" s="168">
        <v>-1</v>
      </c>
      <c r="H1314" s="168">
        <v>1</v>
      </c>
      <c r="I1314" s="384">
        <v>0</v>
      </c>
      <c r="J1314" s="158"/>
      <c r="K1314" s="158"/>
      <c r="L1314" s="158"/>
      <c r="M1314" s="346"/>
    </row>
    <row r="1315" spans="1:13" x14ac:dyDescent="0.25">
      <c r="A1315" s="348"/>
      <c r="B1315" s="382">
        <v>0</v>
      </c>
      <c r="C1315" s="168">
        <v>0</v>
      </c>
      <c r="D1315" s="168">
        <v>0</v>
      </c>
      <c r="E1315" s="168">
        <v>0</v>
      </c>
      <c r="F1315" s="168">
        <v>0</v>
      </c>
      <c r="G1315" s="168">
        <v>0</v>
      </c>
      <c r="H1315" s="168">
        <v>-1</v>
      </c>
      <c r="I1315" s="384">
        <v>1</v>
      </c>
      <c r="J1315" s="158"/>
      <c r="K1315" s="158"/>
      <c r="L1315" s="158"/>
      <c r="M1315" s="346"/>
    </row>
    <row r="1316" spans="1:13" x14ac:dyDescent="0.25">
      <c r="A1316" s="348"/>
      <c r="B1316" s="382">
        <v>0</v>
      </c>
      <c r="C1316" s="152">
        <v>-1</v>
      </c>
      <c r="D1316" s="152">
        <v>0</v>
      </c>
      <c r="E1316" s="152">
        <v>0</v>
      </c>
      <c r="F1316" s="152">
        <v>1</v>
      </c>
      <c r="G1316" s="152">
        <v>0</v>
      </c>
      <c r="H1316" s="152">
        <v>0</v>
      </c>
      <c r="I1316" s="387">
        <v>0</v>
      </c>
      <c r="J1316" s="158"/>
      <c r="K1316" s="158"/>
      <c r="L1316" s="158"/>
      <c r="M1316" s="346"/>
    </row>
    <row r="1317" spans="1:13" x14ac:dyDescent="0.25">
      <c r="A1317" s="348"/>
      <c r="B1317" s="382">
        <v>0</v>
      </c>
      <c r="C1317" s="152">
        <v>0</v>
      </c>
      <c r="D1317" s="152">
        <v>0</v>
      </c>
      <c r="E1317" s="152">
        <v>0</v>
      </c>
      <c r="F1317" s="152">
        <v>1</v>
      </c>
      <c r="G1317" s="152">
        <v>0</v>
      </c>
      <c r="H1317" s="152">
        <v>0</v>
      </c>
      <c r="I1317" s="387">
        <v>-1</v>
      </c>
      <c r="J1317" s="158"/>
      <c r="K1317" s="158"/>
      <c r="L1317" s="158"/>
      <c r="M1317" s="346"/>
    </row>
    <row r="1318" spans="1:13" x14ac:dyDescent="0.25">
      <c r="A1318" s="348"/>
      <c r="B1318" s="385">
        <v>0</v>
      </c>
      <c r="C1318" s="388">
        <v>0</v>
      </c>
      <c r="D1318" s="388">
        <v>0</v>
      </c>
      <c r="E1318" s="388">
        <v>0</v>
      </c>
      <c r="F1318" s="388">
        <v>0</v>
      </c>
      <c r="G1318" s="388">
        <v>0</v>
      </c>
      <c r="H1318" s="388">
        <v>0</v>
      </c>
      <c r="I1318" s="389">
        <v>1</v>
      </c>
      <c r="J1318" s="158"/>
      <c r="K1318" s="158"/>
      <c r="L1318" s="158"/>
      <c r="M1318" s="346"/>
    </row>
    <row r="1319" spans="1:13" x14ac:dyDescent="0.25">
      <c r="A1319" s="347"/>
      <c r="B1319" s="158"/>
      <c r="C1319" s="158"/>
      <c r="D1319" s="158"/>
      <c r="E1319" s="158"/>
      <c r="F1319" s="158"/>
      <c r="G1319" s="158"/>
      <c r="H1319" s="158"/>
      <c r="I1319" s="158"/>
      <c r="J1319" s="158"/>
      <c r="K1319" s="158"/>
      <c r="L1319" s="158"/>
      <c r="M1319" s="346"/>
    </row>
    <row r="1320" spans="1:13" x14ac:dyDescent="0.25">
      <c r="A1320" s="347"/>
      <c r="B1320" s="168"/>
      <c r="C1320" s="168"/>
      <c r="D1320" s="168"/>
      <c r="E1320" s="168"/>
      <c r="F1320" s="168"/>
      <c r="G1320" s="168"/>
      <c r="H1320" s="168"/>
      <c r="I1320" s="168"/>
      <c r="J1320" s="168"/>
      <c r="K1320" s="168"/>
      <c r="L1320" s="168"/>
      <c r="M1320" s="346"/>
    </row>
    <row r="1321" spans="1:13" x14ac:dyDescent="0.25">
      <c r="A1321" s="347"/>
      <c r="B1321" s="395">
        <f t="array" ref="B1321:L1328">+TRANSPOSE(B1308:I1318)</f>
        <v>1</v>
      </c>
      <c r="C1321" s="380">
        <v>-1</v>
      </c>
      <c r="D1321" s="380">
        <v>0</v>
      </c>
      <c r="E1321" s="380">
        <v>0</v>
      </c>
      <c r="F1321" s="380">
        <v>0</v>
      </c>
      <c r="G1321" s="380">
        <v>0</v>
      </c>
      <c r="H1321" s="380">
        <v>0</v>
      </c>
      <c r="I1321" s="380">
        <v>0</v>
      </c>
      <c r="J1321" s="380">
        <v>0</v>
      </c>
      <c r="K1321" s="380">
        <v>0</v>
      </c>
      <c r="L1321" s="381">
        <v>0</v>
      </c>
      <c r="M1321" s="346"/>
    </row>
    <row r="1322" spans="1:13" ht="15.75" x14ac:dyDescent="0.25">
      <c r="A1322" s="442" t="s">
        <v>224</v>
      </c>
      <c r="B1322" s="396">
        <v>0</v>
      </c>
      <c r="C1322" s="159">
        <v>1</v>
      </c>
      <c r="D1322" s="159">
        <v>-1</v>
      </c>
      <c r="E1322" s="159">
        <v>0</v>
      </c>
      <c r="F1322" s="159">
        <v>0</v>
      </c>
      <c r="G1322" s="159">
        <v>0</v>
      </c>
      <c r="H1322" s="159">
        <v>0</v>
      </c>
      <c r="I1322" s="159">
        <v>0</v>
      </c>
      <c r="J1322" s="143">
        <v>-1</v>
      </c>
      <c r="K1322" s="143">
        <v>0</v>
      </c>
      <c r="L1322" s="392">
        <v>0</v>
      </c>
      <c r="M1322" s="346"/>
    </row>
    <row r="1323" spans="1:13" x14ac:dyDescent="0.25">
      <c r="A1323" s="347"/>
      <c r="B1323" s="396">
        <v>0</v>
      </c>
      <c r="C1323" s="159">
        <v>0</v>
      </c>
      <c r="D1323" s="159">
        <v>1</v>
      </c>
      <c r="E1323" s="159">
        <v>-1</v>
      </c>
      <c r="F1323" s="159">
        <v>0</v>
      </c>
      <c r="G1323" s="159">
        <v>0</v>
      </c>
      <c r="H1323" s="159">
        <v>0</v>
      </c>
      <c r="I1323" s="159">
        <v>0</v>
      </c>
      <c r="J1323" s="143">
        <v>0</v>
      </c>
      <c r="K1323" s="143">
        <v>0</v>
      </c>
      <c r="L1323" s="392">
        <v>0</v>
      </c>
      <c r="M1323" s="346"/>
    </row>
    <row r="1324" spans="1:13" x14ac:dyDescent="0.25">
      <c r="A1324" s="347"/>
      <c r="B1324" s="396">
        <v>0</v>
      </c>
      <c r="C1324" s="159">
        <v>0</v>
      </c>
      <c r="D1324" s="159">
        <v>0</v>
      </c>
      <c r="E1324" s="159">
        <v>1</v>
      </c>
      <c r="F1324" s="159">
        <v>-1</v>
      </c>
      <c r="G1324" s="159">
        <v>0</v>
      </c>
      <c r="H1324" s="159">
        <v>0</v>
      </c>
      <c r="I1324" s="159">
        <v>0</v>
      </c>
      <c r="J1324" s="143">
        <v>0</v>
      </c>
      <c r="K1324" s="143">
        <v>0</v>
      </c>
      <c r="L1324" s="392">
        <v>0</v>
      </c>
      <c r="M1324" s="346"/>
    </row>
    <row r="1325" spans="1:13" x14ac:dyDescent="0.25">
      <c r="A1325" s="347"/>
      <c r="B1325" s="396">
        <v>0</v>
      </c>
      <c r="C1325" s="159">
        <v>0</v>
      </c>
      <c r="D1325" s="159">
        <v>0</v>
      </c>
      <c r="E1325" s="159">
        <v>0</v>
      </c>
      <c r="F1325" s="159">
        <v>1</v>
      </c>
      <c r="G1325" s="159">
        <v>-1</v>
      </c>
      <c r="H1325" s="159">
        <v>0</v>
      </c>
      <c r="I1325" s="159">
        <v>0</v>
      </c>
      <c r="J1325" s="143">
        <v>1</v>
      </c>
      <c r="K1325" s="143">
        <v>1</v>
      </c>
      <c r="L1325" s="392">
        <v>0</v>
      </c>
      <c r="M1325" s="346"/>
    </row>
    <row r="1326" spans="1:13" x14ac:dyDescent="0.25">
      <c r="A1326" s="347"/>
      <c r="B1326" s="396">
        <v>0</v>
      </c>
      <c r="C1326" s="159">
        <v>0</v>
      </c>
      <c r="D1326" s="159">
        <v>0</v>
      </c>
      <c r="E1326" s="159">
        <v>0</v>
      </c>
      <c r="F1326" s="159">
        <v>0</v>
      </c>
      <c r="G1326" s="159">
        <v>1</v>
      </c>
      <c r="H1326" s="159">
        <v>-1</v>
      </c>
      <c r="I1326" s="159">
        <v>0</v>
      </c>
      <c r="J1326" s="143">
        <v>0</v>
      </c>
      <c r="K1326" s="143">
        <v>0</v>
      </c>
      <c r="L1326" s="392">
        <v>0</v>
      </c>
      <c r="M1326" s="346"/>
    </row>
    <row r="1327" spans="1:13" x14ac:dyDescent="0.25">
      <c r="A1327" s="347"/>
      <c r="B1327" s="396">
        <v>0</v>
      </c>
      <c r="C1327" s="159">
        <v>0</v>
      </c>
      <c r="D1327" s="159">
        <v>0</v>
      </c>
      <c r="E1327" s="159">
        <v>0</v>
      </c>
      <c r="F1327" s="159">
        <v>0</v>
      </c>
      <c r="G1327" s="159">
        <v>0</v>
      </c>
      <c r="H1327" s="159">
        <v>1</v>
      </c>
      <c r="I1327" s="159">
        <v>-1</v>
      </c>
      <c r="J1327" s="143">
        <v>0</v>
      </c>
      <c r="K1327" s="143">
        <v>0</v>
      </c>
      <c r="L1327" s="392">
        <v>0</v>
      </c>
      <c r="M1327" s="346"/>
    </row>
    <row r="1328" spans="1:13" x14ac:dyDescent="0.25">
      <c r="A1328" s="347"/>
      <c r="B1328" s="397">
        <v>0</v>
      </c>
      <c r="C1328" s="398">
        <v>0</v>
      </c>
      <c r="D1328" s="398">
        <v>0</v>
      </c>
      <c r="E1328" s="398">
        <v>0</v>
      </c>
      <c r="F1328" s="398">
        <v>0</v>
      </c>
      <c r="G1328" s="398">
        <v>0</v>
      </c>
      <c r="H1328" s="398">
        <v>0</v>
      </c>
      <c r="I1328" s="398">
        <v>1</v>
      </c>
      <c r="J1328" s="393">
        <v>0</v>
      </c>
      <c r="K1328" s="393">
        <v>-1</v>
      </c>
      <c r="L1328" s="394">
        <v>1</v>
      </c>
      <c r="M1328" s="346"/>
    </row>
    <row r="1329" spans="1:13" x14ac:dyDescent="0.25">
      <c r="A1329" s="347"/>
      <c r="B1329" s="168"/>
      <c r="C1329" s="168"/>
      <c r="D1329" s="168"/>
      <c r="E1329" s="168"/>
      <c r="F1329" s="168"/>
      <c r="G1329" s="168"/>
      <c r="H1329" s="168"/>
      <c r="I1329" s="168"/>
      <c r="J1329" s="143"/>
      <c r="K1329" s="143"/>
      <c r="L1329" s="143"/>
      <c r="M1329" s="346"/>
    </row>
    <row r="1330" spans="1:13" x14ac:dyDescent="0.25">
      <c r="A1330" s="347"/>
      <c r="B1330" s="158"/>
      <c r="C1330" s="158"/>
      <c r="D1330" s="158"/>
      <c r="E1330" s="158"/>
      <c r="F1330" s="158"/>
      <c r="G1330" s="158"/>
      <c r="H1330" s="158"/>
      <c r="I1330" s="158"/>
      <c r="J1330" s="158"/>
      <c r="K1330" s="158"/>
      <c r="L1330" s="158"/>
      <c r="M1330" s="346"/>
    </row>
    <row r="1331" spans="1:13" x14ac:dyDescent="0.25">
      <c r="A1331" s="347"/>
      <c r="B1331" s="158"/>
      <c r="C1331" s="158"/>
      <c r="D1331" s="158"/>
      <c r="E1331" s="158"/>
      <c r="F1331" s="158"/>
      <c r="G1331" s="158"/>
      <c r="H1331" s="158"/>
      <c r="I1331" s="158"/>
      <c r="J1331" s="158"/>
      <c r="K1331" s="158"/>
      <c r="L1331" s="158"/>
      <c r="M1331" s="346"/>
    </row>
    <row r="1332" spans="1:13" x14ac:dyDescent="0.25">
      <c r="A1332" s="347"/>
      <c r="B1332" s="399">
        <v>-1</v>
      </c>
      <c r="C1332" s="158"/>
      <c r="D1332" s="158"/>
      <c r="E1332" s="402">
        <f>2.97290389066863/1000</f>
        <v>2.9729038906686298E-3</v>
      </c>
      <c r="F1332" s="158"/>
      <c r="G1332" s="158"/>
      <c r="H1332" s="399">
        <f>+B1295</f>
        <v>9.0572857864088599E-3</v>
      </c>
      <c r="I1332" s="158"/>
      <c r="J1332" s="158"/>
      <c r="K1332" s="158"/>
      <c r="L1332" s="158"/>
      <c r="M1332" s="346"/>
    </row>
    <row r="1333" spans="1:13" ht="15.75" x14ac:dyDescent="0.25">
      <c r="A1333" s="442" t="s">
        <v>225</v>
      </c>
      <c r="B1333" s="400">
        <v>0</v>
      </c>
      <c r="C1333" s="158"/>
      <c r="D1333" s="443" t="s">
        <v>226</v>
      </c>
      <c r="E1333" s="403">
        <f>3.7274570597985/1000</f>
        <v>3.7274570597985003E-3</v>
      </c>
      <c r="F1333" s="158"/>
      <c r="G1333" s="443" t="s">
        <v>228</v>
      </c>
      <c r="H1333" s="400">
        <f t="shared" ref="H1333:H1340" si="57">+B1296</f>
        <v>6.0843818957403359E-3</v>
      </c>
      <c r="I1333" s="158"/>
      <c r="J1333" s="443" t="s">
        <v>229</v>
      </c>
      <c r="K1333" s="70">
        <v>339.29610096713287</v>
      </c>
      <c r="L1333" s="158"/>
      <c r="M1333" s="346"/>
    </row>
    <row r="1334" spans="1:13" x14ac:dyDescent="0.25">
      <c r="A1334" s="347"/>
      <c r="B1334" s="400">
        <v>0</v>
      </c>
      <c r="C1334" s="158"/>
      <c r="D1334" s="158"/>
      <c r="E1334" s="403">
        <f>1.90180457183241/1000</f>
        <v>1.90180457183241E-3</v>
      </c>
      <c r="F1334" s="158"/>
      <c r="G1334" s="158"/>
      <c r="H1334" s="400">
        <f t="shared" si="57"/>
        <v>-1.2296022983733657E-2</v>
      </c>
      <c r="I1334" s="158"/>
      <c r="J1334" s="158"/>
      <c r="K1334" s="158"/>
      <c r="L1334" s="158"/>
      <c r="M1334" s="346"/>
    </row>
    <row r="1335" spans="1:13" x14ac:dyDescent="0.25">
      <c r="A1335" s="347"/>
      <c r="B1335" s="400">
        <v>0</v>
      </c>
      <c r="C1335" s="158"/>
      <c r="D1335" s="158"/>
      <c r="E1335" s="403">
        <f>1.94899806811293/1000</f>
        <v>1.94899806811293E-3</v>
      </c>
      <c r="F1335" s="158"/>
      <c r="G1335" s="158"/>
      <c r="H1335" s="400">
        <f t="shared" si="57"/>
        <v>-1.4197827555566101E-2</v>
      </c>
      <c r="I1335" s="158"/>
      <c r="J1335" s="158"/>
      <c r="K1335" s="158"/>
      <c r="L1335" s="158"/>
      <c r="M1335" s="346"/>
    </row>
    <row r="1336" spans="1:13" x14ac:dyDescent="0.25">
      <c r="A1336" s="347"/>
      <c r="B1336" s="400">
        <v>0</v>
      </c>
      <c r="C1336" s="158"/>
      <c r="D1336" s="158"/>
      <c r="E1336" s="403">
        <f>4.51562260756677/1000</f>
        <v>4.5156226075667698E-3</v>
      </c>
      <c r="F1336" s="158"/>
      <c r="G1336" s="158"/>
      <c r="H1336" s="400">
        <f t="shared" si="57"/>
        <v>-1.6146825623679039E-2</v>
      </c>
      <c r="I1336" s="158"/>
      <c r="J1336" s="158"/>
      <c r="K1336" s="158"/>
      <c r="L1336" s="158"/>
      <c r="M1336" s="346"/>
    </row>
    <row r="1337" spans="1:13" x14ac:dyDescent="0.25">
      <c r="A1337" s="347"/>
      <c r="B1337" s="400">
        <v>0</v>
      </c>
      <c r="C1337" s="158"/>
      <c r="D1337" s="158"/>
      <c r="E1337" s="403">
        <f>0.785289175132599/1000</f>
        <v>7.8528917513259896E-4</v>
      </c>
      <c r="F1337" s="158"/>
      <c r="G1337" s="158"/>
      <c r="H1337" s="400">
        <f t="shared" si="57"/>
        <v>-2.2860795338688822E-3</v>
      </c>
      <c r="I1337" s="158"/>
      <c r="J1337" s="158"/>
      <c r="K1337" s="158"/>
      <c r="L1337" s="158"/>
      <c r="M1337" s="346"/>
    </row>
    <row r="1338" spans="1:13" x14ac:dyDescent="0.25">
      <c r="A1338" s="347"/>
      <c r="B1338" s="400">
        <v>0</v>
      </c>
      <c r="C1338" s="158"/>
      <c r="D1338" s="158"/>
      <c r="E1338" s="403">
        <f>0.762936146537081/1000</f>
        <v>7.6293614653708095E-4</v>
      </c>
      <c r="F1338" s="158"/>
      <c r="G1338" s="158"/>
      <c r="H1338" s="400">
        <f t="shared" si="57"/>
        <v>-3.0713687090014887E-3</v>
      </c>
      <c r="I1338" s="158"/>
      <c r="J1338" s="158"/>
      <c r="K1338" s="158"/>
      <c r="L1338" s="158"/>
      <c r="M1338" s="346"/>
    </row>
    <row r="1339" spans="1:13" x14ac:dyDescent="0.25">
      <c r="A1339" s="347"/>
      <c r="B1339" s="400">
        <v>0</v>
      </c>
      <c r="C1339" s="158"/>
      <c r="D1339" s="158"/>
      <c r="E1339" s="93">
        <f>3.70652880601923/1000</f>
        <v>3.7065288060192303E-3</v>
      </c>
      <c r="F1339" s="158"/>
      <c r="G1339" s="158"/>
      <c r="H1339" s="400">
        <f t="shared" si="57"/>
        <v>-3.8343048555385894E-3</v>
      </c>
      <c r="I1339" s="158"/>
      <c r="J1339" s="158"/>
      <c r="K1339" s="158"/>
      <c r="L1339" s="158"/>
      <c r="M1339" s="346"/>
    </row>
    <row r="1340" spans="1:13" x14ac:dyDescent="0.25">
      <c r="A1340" s="347"/>
      <c r="B1340" s="400">
        <v>0</v>
      </c>
      <c r="C1340" s="158"/>
      <c r="D1340" s="158"/>
      <c r="E1340" s="158"/>
      <c r="F1340" s="158"/>
      <c r="G1340" s="158"/>
      <c r="H1340" s="400">
        <f t="shared" si="57"/>
        <v>1.4652947819675402E-2</v>
      </c>
      <c r="I1340" s="158"/>
      <c r="J1340" s="158"/>
      <c r="K1340" s="158"/>
      <c r="L1340" s="158"/>
      <c r="M1340" s="346"/>
    </row>
    <row r="1341" spans="1:13" x14ac:dyDescent="0.25">
      <c r="A1341" s="347"/>
      <c r="B1341" s="400">
        <v>0</v>
      </c>
      <c r="C1341" s="158"/>
      <c r="D1341" s="158"/>
      <c r="E1341" s="158"/>
      <c r="F1341" s="158"/>
      <c r="G1341" s="158"/>
      <c r="H1341" s="400">
        <f>+B1304</f>
        <v>3.7234208777023286E-3</v>
      </c>
      <c r="I1341" s="158"/>
      <c r="J1341" s="158"/>
      <c r="K1341" s="158"/>
      <c r="L1341" s="158"/>
      <c r="M1341" s="346"/>
    </row>
    <row r="1342" spans="1:13" x14ac:dyDescent="0.25">
      <c r="A1342" s="347"/>
      <c r="B1342" s="401">
        <v>-1</v>
      </c>
      <c r="C1342" s="158"/>
      <c r="D1342" s="158"/>
      <c r="E1342" s="158"/>
      <c r="F1342" s="158"/>
      <c r="G1342" s="158"/>
      <c r="H1342" s="401">
        <f>+B1305</f>
        <v>1.1264254539259834E-2</v>
      </c>
      <c r="I1342" s="158"/>
      <c r="J1342" s="158"/>
      <c r="K1342" s="158"/>
      <c r="L1342" s="158"/>
      <c r="M1342" s="346"/>
    </row>
    <row r="1343" spans="1:13" x14ac:dyDescent="0.25">
      <c r="A1343" s="347"/>
      <c r="B1343" s="158"/>
      <c r="C1343" s="158"/>
      <c r="D1343" s="158"/>
      <c r="E1343" s="158"/>
      <c r="F1343" s="158"/>
      <c r="G1343" s="158"/>
      <c r="H1343" s="158"/>
      <c r="I1343" s="158"/>
      <c r="J1343" s="158"/>
      <c r="K1343" s="158"/>
      <c r="L1343" s="158"/>
      <c r="M1343" s="346"/>
    </row>
    <row r="1344" spans="1:13" x14ac:dyDescent="0.25">
      <c r="A1344" s="347"/>
      <c r="B1344" s="158"/>
      <c r="C1344" s="158"/>
      <c r="D1344" s="158"/>
      <c r="E1344" s="158"/>
      <c r="F1344" s="158"/>
      <c r="G1344" s="158"/>
      <c r="H1344" s="158"/>
      <c r="I1344" s="158"/>
      <c r="J1344" s="158"/>
      <c r="K1344" s="158"/>
      <c r="L1344" s="158"/>
      <c r="M1344" s="346"/>
    </row>
    <row r="1345" spans="1:13" x14ac:dyDescent="0.25">
      <c r="A1345" s="350"/>
      <c r="B1345" s="409">
        <v>2</v>
      </c>
      <c r="C1345" s="390">
        <v>0</v>
      </c>
      <c r="D1345" s="390">
        <v>0</v>
      </c>
      <c r="E1345" s="390">
        <v>0</v>
      </c>
      <c r="F1345" s="390">
        <v>0</v>
      </c>
      <c r="G1345" s="390">
        <v>0</v>
      </c>
      <c r="H1345" s="390">
        <v>0</v>
      </c>
      <c r="I1345" s="390">
        <v>0</v>
      </c>
      <c r="J1345" s="390">
        <v>0</v>
      </c>
      <c r="K1345" s="390">
        <v>0</v>
      </c>
      <c r="L1345" s="391">
        <v>0</v>
      </c>
      <c r="M1345" s="345"/>
    </row>
    <row r="1346" spans="1:13" ht="15.75" x14ac:dyDescent="0.25">
      <c r="A1346" s="442" t="s">
        <v>230</v>
      </c>
      <c r="B1346" s="396">
        <v>0</v>
      </c>
      <c r="C1346" s="159">
        <v>2</v>
      </c>
      <c r="D1346" s="159">
        <v>0</v>
      </c>
      <c r="E1346" s="159">
        <v>0</v>
      </c>
      <c r="F1346" s="159">
        <v>0</v>
      </c>
      <c r="G1346" s="159">
        <v>0</v>
      </c>
      <c r="H1346" s="159">
        <v>0</v>
      </c>
      <c r="I1346" s="159">
        <v>0</v>
      </c>
      <c r="J1346" s="159">
        <v>0</v>
      </c>
      <c r="K1346" s="159">
        <v>0</v>
      </c>
      <c r="L1346" s="383">
        <v>0</v>
      </c>
      <c r="M1346" s="346"/>
    </row>
    <row r="1347" spans="1:13" x14ac:dyDescent="0.25">
      <c r="A1347" s="347"/>
      <c r="B1347" s="396">
        <v>0</v>
      </c>
      <c r="C1347" s="159">
        <v>0</v>
      </c>
      <c r="D1347" s="159">
        <v>2</v>
      </c>
      <c r="E1347" s="159">
        <v>0</v>
      </c>
      <c r="F1347" s="159">
        <v>0</v>
      </c>
      <c r="G1347" s="159">
        <v>0</v>
      </c>
      <c r="H1347" s="159">
        <v>0</v>
      </c>
      <c r="I1347" s="159">
        <v>0</v>
      </c>
      <c r="J1347" s="159">
        <v>0</v>
      </c>
      <c r="K1347" s="159">
        <v>0</v>
      </c>
      <c r="L1347" s="383">
        <v>0</v>
      </c>
      <c r="M1347" s="346"/>
    </row>
    <row r="1348" spans="1:13" x14ac:dyDescent="0.25">
      <c r="A1348" s="347"/>
      <c r="B1348" s="396">
        <v>0</v>
      </c>
      <c r="C1348" s="159">
        <v>0</v>
      </c>
      <c r="D1348" s="159">
        <v>0</v>
      </c>
      <c r="E1348" s="159">
        <v>2</v>
      </c>
      <c r="F1348" s="159">
        <v>0</v>
      </c>
      <c r="G1348" s="159">
        <v>0</v>
      </c>
      <c r="H1348" s="159">
        <v>0</v>
      </c>
      <c r="I1348" s="159">
        <v>0</v>
      </c>
      <c r="J1348" s="159">
        <v>0</v>
      </c>
      <c r="K1348" s="159">
        <v>0</v>
      </c>
      <c r="L1348" s="383">
        <v>0</v>
      </c>
      <c r="M1348" s="346"/>
    </row>
    <row r="1349" spans="1:13" x14ac:dyDescent="0.25">
      <c r="A1349" s="347"/>
      <c r="B1349" s="396">
        <v>0</v>
      </c>
      <c r="C1349" s="159">
        <v>0</v>
      </c>
      <c r="D1349" s="159">
        <v>0</v>
      </c>
      <c r="E1349" s="159">
        <v>0</v>
      </c>
      <c r="F1349" s="159">
        <v>2</v>
      </c>
      <c r="G1349" s="159">
        <v>0</v>
      </c>
      <c r="H1349" s="159">
        <v>0</v>
      </c>
      <c r="I1349" s="159">
        <v>0</v>
      </c>
      <c r="J1349" s="159">
        <v>0</v>
      </c>
      <c r="K1349" s="159">
        <v>0</v>
      </c>
      <c r="L1349" s="383">
        <v>0</v>
      </c>
      <c r="M1349" s="346"/>
    </row>
    <row r="1350" spans="1:13" x14ac:dyDescent="0.25">
      <c r="A1350" s="347"/>
      <c r="B1350" s="396">
        <v>0</v>
      </c>
      <c r="C1350" s="159">
        <v>0</v>
      </c>
      <c r="D1350" s="159">
        <v>0</v>
      </c>
      <c r="E1350" s="159">
        <v>0</v>
      </c>
      <c r="F1350" s="159">
        <v>0</v>
      </c>
      <c r="G1350" s="159">
        <v>2</v>
      </c>
      <c r="H1350" s="159">
        <v>0</v>
      </c>
      <c r="I1350" s="159">
        <v>0</v>
      </c>
      <c r="J1350" s="159">
        <v>0</v>
      </c>
      <c r="K1350" s="159">
        <v>0</v>
      </c>
      <c r="L1350" s="383">
        <v>0</v>
      </c>
      <c r="M1350" s="346"/>
    </row>
    <row r="1351" spans="1:13" x14ac:dyDescent="0.25">
      <c r="A1351" s="347"/>
      <c r="B1351" s="396">
        <v>0</v>
      </c>
      <c r="C1351" s="159">
        <v>0</v>
      </c>
      <c r="D1351" s="159">
        <v>0</v>
      </c>
      <c r="E1351" s="159">
        <v>0</v>
      </c>
      <c r="F1351" s="159">
        <v>0</v>
      </c>
      <c r="G1351" s="159">
        <v>0</v>
      </c>
      <c r="H1351" s="159">
        <v>2</v>
      </c>
      <c r="I1351" s="159">
        <v>0</v>
      </c>
      <c r="J1351" s="159">
        <v>0</v>
      </c>
      <c r="K1351" s="159">
        <v>0</v>
      </c>
      <c r="L1351" s="383">
        <v>0</v>
      </c>
      <c r="M1351" s="346"/>
    </row>
    <row r="1352" spans="1:13" x14ac:dyDescent="0.25">
      <c r="A1352" s="347"/>
      <c r="B1352" s="396">
        <v>0</v>
      </c>
      <c r="C1352" s="159">
        <v>0</v>
      </c>
      <c r="D1352" s="159">
        <v>0</v>
      </c>
      <c r="E1352" s="159">
        <v>0</v>
      </c>
      <c r="F1352" s="159">
        <v>0</v>
      </c>
      <c r="G1352" s="159">
        <v>0</v>
      </c>
      <c r="H1352" s="159">
        <v>0</v>
      </c>
      <c r="I1352" s="159">
        <v>2</v>
      </c>
      <c r="J1352" s="159">
        <v>0</v>
      </c>
      <c r="K1352" s="159">
        <v>0</v>
      </c>
      <c r="L1352" s="383">
        <v>0</v>
      </c>
      <c r="M1352" s="346"/>
    </row>
    <row r="1353" spans="1:13" x14ac:dyDescent="0.25">
      <c r="A1353" s="347"/>
      <c r="B1353" s="396">
        <v>0</v>
      </c>
      <c r="C1353" s="159">
        <v>0</v>
      </c>
      <c r="D1353" s="159">
        <v>0</v>
      </c>
      <c r="E1353" s="159">
        <v>0</v>
      </c>
      <c r="F1353" s="159">
        <v>0</v>
      </c>
      <c r="G1353" s="159">
        <v>0</v>
      </c>
      <c r="H1353" s="159">
        <v>0</v>
      </c>
      <c r="I1353" s="159">
        <v>0</v>
      </c>
      <c r="J1353" s="159">
        <v>2</v>
      </c>
      <c r="K1353" s="159">
        <v>0</v>
      </c>
      <c r="L1353" s="383">
        <v>0</v>
      </c>
      <c r="M1353" s="346"/>
    </row>
    <row r="1354" spans="1:13" x14ac:dyDescent="0.25">
      <c r="A1354" s="347"/>
      <c r="B1354" s="396">
        <v>0</v>
      </c>
      <c r="C1354" s="159">
        <v>0</v>
      </c>
      <c r="D1354" s="159">
        <v>0</v>
      </c>
      <c r="E1354" s="159">
        <v>0</v>
      </c>
      <c r="F1354" s="159">
        <v>0</v>
      </c>
      <c r="G1354" s="159">
        <v>0</v>
      </c>
      <c r="H1354" s="159">
        <v>0</v>
      </c>
      <c r="I1354" s="159">
        <v>0</v>
      </c>
      <c r="J1354" s="159">
        <v>0</v>
      </c>
      <c r="K1354" s="159">
        <v>2</v>
      </c>
      <c r="L1354" s="383">
        <v>0</v>
      </c>
      <c r="M1354" s="346"/>
    </row>
    <row r="1355" spans="1:13" x14ac:dyDescent="0.25">
      <c r="A1355" s="347"/>
      <c r="B1355" s="397">
        <v>0</v>
      </c>
      <c r="C1355" s="398">
        <v>0</v>
      </c>
      <c r="D1355" s="398">
        <v>0</v>
      </c>
      <c r="E1355" s="398">
        <v>0</v>
      </c>
      <c r="F1355" s="398">
        <v>0</v>
      </c>
      <c r="G1355" s="398">
        <v>0</v>
      </c>
      <c r="H1355" s="398">
        <v>0</v>
      </c>
      <c r="I1355" s="398">
        <v>0</v>
      </c>
      <c r="J1355" s="398">
        <v>0</v>
      </c>
      <c r="K1355" s="398">
        <v>0</v>
      </c>
      <c r="L1355" s="410">
        <v>2</v>
      </c>
      <c r="M1355" s="346"/>
    </row>
    <row r="1356" spans="1:13" x14ac:dyDescent="0.25">
      <c r="A1356" s="347"/>
      <c r="B1356" s="158"/>
      <c r="C1356" s="158"/>
      <c r="D1356" s="158"/>
      <c r="E1356" s="158"/>
      <c r="F1356" s="158"/>
      <c r="G1356" s="158"/>
      <c r="H1356" s="158"/>
      <c r="I1356" s="158"/>
      <c r="J1356" s="158"/>
      <c r="K1356" s="158"/>
      <c r="L1356" s="158"/>
      <c r="M1356" s="346"/>
    </row>
    <row r="1357" spans="1:13" x14ac:dyDescent="0.25">
      <c r="A1357" s="347"/>
      <c r="B1357" s="158"/>
      <c r="C1357" s="158"/>
      <c r="D1357" s="158"/>
      <c r="E1357" s="158"/>
      <c r="F1357" s="158"/>
      <c r="G1357" s="158"/>
      <c r="H1357" s="158"/>
      <c r="I1357" s="158"/>
      <c r="J1357" s="158"/>
      <c r="K1357" s="158"/>
      <c r="L1357" s="158"/>
      <c r="M1357" s="346"/>
    </row>
    <row r="1358" spans="1:13" x14ac:dyDescent="0.25">
      <c r="A1358" s="350"/>
      <c r="B1358" s="409">
        <v>1</v>
      </c>
      <c r="C1358" s="390">
        <v>0</v>
      </c>
      <c r="D1358" s="390">
        <v>0</v>
      </c>
      <c r="E1358" s="390">
        <v>0</v>
      </c>
      <c r="F1358" s="390">
        <v>0</v>
      </c>
      <c r="G1358" s="390">
        <v>0</v>
      </c>
      <c r="H1358" s="390">
        <v>0</v>
      </c>
      <c r="I1358" s="390">
        <v>0</v>
      </c>
      <c r="J1358" s="390">
        <v>0</v>
      </c>
      <c r="K1358" s="390">
        <v>0</v>
      </c>
      <c r="L1358" s="391">
        <v>0</v>
      </c>
      <c r="M1358" s="346"/>
    </row>
    <row r="1359" spans="1:13" ht="15.75" x14ac:dyDescent="0.25">
      <c r="A1359" s="442" t="s">
        <v>231</v>
      </c>
      <c r="B1359" s="396">
        <v>0</v>
      </c>
      <c r="C1359" s="159">
        <v>1</v>
      </c>
      <c r="D1359" s="159">
        <v>0</v>
      </c>
      <c r="E1359" s="159">
        <v>0</v>
      </c>
      <c r="F1359" s="159">
        <v>0</v>
      </c>
      <c r="G1359" s="159">
        <v>0</v>
      </c>
      <c r="H1359" s="159">
        <v>0</v>
      </c>
      <c r="I1359" s="159">
        <v>0</v>
      </c>
      <c r="J1359" s="159">
        <v>0</v>
      </c>
      <c r="K1359" s="159">
        <v>0</v>
      </c>
      <c r="L1359" s="383">
        <v>0</v>
      </c>
      <c r="M1359" s="346"/>
    </row>
    <row r="1360" spans="1:13" x14ac:dyDescent="0.25">
      <c r="A1360" s="347"/>
      <c r="B1360" s="396">
        <v>0</v>
      </c>
      <c r="C1360" s="159">
        <v>0</v>
      </c>
      <c r="D1360" s="159">
        <v>1</v>
      </c>
      <c r="E1360" s="159">
        <v>0</v>
      </c>
      <c r="F1360" s="159">
        <v>0</v>
      </c>
      <c r="G1360" s="159">
        <v>0</v>
      </c>
      <c r="H1360" s="159">
        <v>0</v>
      </c>
      <c r="I1360" s="159">
        <v>0</v>
      </c>
      <c r="J1360" s="159">
        <v>0</v>
      </c>
      <c r="K1360" s="159">
        <v>0</v>
      </c>
      <c r="L1360" s="383">
        <v>0</v>
      </c>
      <c r="M1360" s="346"/>
    </row>
    <row r="1361" spans="1:13" x14ac:dyDescent="0.25">
      <c r="A1361" s="347"/>
      <c r="B1361" s="396">
        <v>0</v>
      </c>
      <c r="C1361" s="159">
        <v>0</v>
      </c>
      <c r="D1361" s="159">
        <v>0</v>
      </c>
      <c r="E1361" s="159">
        <v>1</v>
      </c>
      <c r="F1361" s="159">
        <v>0</v>
      </c>
      <c r="G1361" s="159">
        <v>0</v>
      </c>
      <c r="H1361" s="159">
        <v>0</v>
      </c>
      <c r="I1361" s="159">
        <v>0</v>
      </c>
      <c r="J1361" s="159">
        <v>0</v>
      </c>
      <c r="K1361" s="159">
        <v>0</v>
      </c>
      <c r="L1361" s="383">
        <v>0</v>
      </c>
      <c r="M1361" s="346"/>
    </row>
    <row r="1362" spans="1:13" x14ac:dyDescent="0.25">
      <c r="A1362" s="347"/>
      <c r="B1362" s="396">
        <v>0</v>
      </c>
      <c r="C1362" s="159">
        <v>0</v>
      </c>
      <c r="D1362" s="159">
        <v>0</v>
      </c>
      <c r="E1362" s="159">
        <v>0</v>
      </c>
      <c r="F1362" s="159">
        <v>1</v>
      </c>
      <c r="G1362" s="159">
        <v>0</v>
      </c>
      <c r="H1362" s="159">
        <v>0</v>
      </c>
      <c r="I1362" s="159">
        <v>0</v>
      </c>
      <c r="J1362" s="159">
        <v>0</v>
      </c>
      <c r="K1362" s="159">
        <v>0</v>
      </c>
      <c r="L1362" s="383">
        <v>0</v>
      </c>
      <c r="M1362" s="346"/>
    </row>
    <row r="1363" spans="1:13" x14ac:dyDescent="0.25">
      <c r="A1363" s="347"/>
      <c r="B1363" s="396">
        <v>0</v>
      </c>
      <c r="C1363" s="159">
        <v>0</v>
      </c>
      <c r="D1363" s="159">
        <v>0</v>
      </c>
      <c r="E1363" s="159">
        <v>0</v>
      </c>
      <c r="F1363" s="159">
        <v>0</v>
      </c>
      <c r="G1363" s="159">
        <v>1</v>
      </c>
      <c r="H1363" s="159">
        <v>0</v>
      </c>
      <c r="I1363" s="159">
        <v>0</v>
      </c>
      <c r="J1363" s="159">
        <v>0</v>
      </c>
      <c r="K1363" s="159">
        <v>0</v>
      </c>
      <c r="L1363" s="383">
        <v>0</v>
      </c>
      <c r="M1363" s="346"/>
    </row>
    <row r="1364" spans="1:13" x14ac:dyDescent="0.25">
      <c r="A1364" s="347"/>
      <c r="B1364" s="396">
        <v>0</v>
      </c>
      <c r="C1364" s="159">
        <v>0</v>
      </c>
      <c r="D1364" s="159">
        <v>0</v>
      </c>
      <c r="E1364" s="159">
        <v>0</v>
      </c>
      <c r="F1364" s="159">
        <v>0</v>
      </c>
      <c r="G1364" s="159">
        <v>0</v>
      </c>
      <c r="H1364" s="159">
        <v>1</v>
      </c>
      <c r="I1364" s="159">
        <v>0</v>
      </c>
      <c r="J1364" s="159">
        <v>0</v>
      </c>
      <c r="K1364" s="159">
        <v>0</v>
      </c>
      <c r="L1364" s="383">
        <v>0</v>
      </c>
      <c r="M1364" s="346"/>
    </row>
    <row r="1365" spans="1:13" x14ac:dyDescent="0.25">
      <c r="A1365" s="347"/>
      <c r="B1365" s="396">
        <v>0</v>
      </c>
      <c r="C1365" s="159">
        <v>0</v>
      </c>
      <c r="D1365" s="159">
        <v>0</v>
      </c>
      <c r="E1365" s="159">
        <v>0</v>
      </c>
      <c r="F1365" s="159">
        <v>0</v>
      </c>
      <c r="G1365" s="159">
        <v>0</v>
      </c>
      <c r="H1365" s="159">
        <v>0</v>
      </c>
      <c r="I1365" s="159">
        <v>1</v>
      </c>
      <c r="J1365" s="159">
        <v>0</v>
      </c>
      <c r="K1365" s="159">
        <v>0</v>
      </c>
      <c r="L1365" s="383">
        <v>0</v>
      </c>
      <c r="M1365" s="346"/>
    </row>
    <row r="1366" spans="1:13" x14ac:dyDescent="0.25">
      <c r="A1366" s="347"/>
      <c r="B1366" s="396">
        <v>0</v>
      </c>
      <c r="C1366" s="159">
        <v>0</v>
      </c>
      <c r="D1366" s="159">
        <v>0</v>
      </c>
      <c r="E1366" s="159">
        <v>0</v>
      </c>
      <c r="F1366" s="159">
        <v>0</v>
      </c>
      <c r="G1366" s="159">
        <v>0</v>
      </c>
      <c r="H1366" s="159">
        <v>0</v>
      </c>
      <c r="I1366" s="159">
        <v>0</v>
      </c>
      <c r="J1366" s="159">
        <v>1</v>
      </c>
      <c r="K1366" s="159">
        <v>0</v>
      </c>
      <c r="L1366" s="383">
        <v>0</v>
      </c>
      <c r="M1366" s="346"/>
    </row>
    <row r="1367" spans="1:13" x14ac:dyDescent="0.25">
      <c r="A1367" s="347"/>
      <c r="B1367" s="396">
        <v>0</v>
      </c>
      <c r="C1367" s="159">
        <v>0</v>
      </c>
      <c r="D1367" s="159">
        <v>0</v>
      </c>
      <c r="E1367" s="159">
        <v>0</v>
      </c>
      <c r="F1367" s="159">
        <v>0</v>
      </c>
      <c r="G1367" s="159">
        <v>0</v>
      </c>
      <c r="H1367" s="159">
        <v>0</v>
      </c>
      <c r="I1367" s="159">
        <v>0</v>
      </c>
      <c r="J1367" s="159">
        <v>0</v>
      </c>
      <c r="K1367" s="159">
        <v>1</v>
      </c>
      <c r="L1367" s="383">
        <v>0</v>
      </c>
      <c r="M1367" s="346"/>
    </row>
    <row r="1368" spans="1:13" x14ac:dyDescent="0.25">
      <c r="A1368" s="347"/>
      <c r="B1368" s="397">
        <v>0</v>
      </c>
      <c r="C1368" s="398">
        <v>0</v>
      </c>
      <c r="D1368" s="398">
        <v>0</v>
      </c>
      <c r="E1368" s="398">
        <v>0</v>
      </c>
      <c r="F1368" s="398">
        <v>0</v>
      </c>
      <c r="G1368" s="398">
        <v>0</v>
      </c>
      <c r="H1368" s="398">
        <v>0</v>
      </c>
      <c r="I1368" s="398">
        <v>0</v>
      </c>
      <c r="J1368" s="398">
        <v>0</v>
      </c>
      <c r="K1368" s="398">
        <v>0</v>
      </c>
      <c r="L1368" s="410">
        <v>1</v>
      </c>
      <c r="M1368" s="346"/>
    </row>
    <row r="1369" spans="1:13" x14ac:dyDescent="0.25">
      <c r="A1369" s="347"/>
      <c r="B1369" s="158"/>
      <c r="C1369" s="158"/>
      <c r="D1369" s="158"/>
      <c r="E1369" s="158"/>
      <c r="F1369" s="158"/>
      <c r="G1369" s="158"/>
      <c r="H1369" s="158"/>
      <c r="I1369" s="158"/>
      <c r="J1369" s="158"/>
      <c r="K1369" s="158"/>
      <c r="L1369" s="158"/>
      <c r="M1369" s="346"/>
    </row>
    <row r="1370" spans="1:13" x14ac:dyDescent="0.25">
      <c r="A1370" s="347"/>
      <c r="B1370" s="158"/>
      <c r="C1370" s="158"/>
      <c r="D1370" s="158"/>
      <c r="E1370" s="158"/>
      <c r="F1370" s="158"/>
      <c r="G1370" s="158"/>
      <c r="H1370" s="158"/>
      <c r="I1370" s="158"/>
      <c r="J1370" s="158"/>
      <c r="K1370" s="158"/>
      <c r="L1370" s="158"/>
      <c r="M1370" s="346"/>
    </row>
    <row r="1371" spans="1:13" x14ac:dyDescent="0.25">
      <c r="A1371" s="350"/>
      <c r="B1371" s="411">
        <f>+M1295</f>
        <v>259.08316939413868</v>
      </c>
      <c r="C1371" s="390">
        <v>0</v>
      </c>
      <c r="D1371" s="390">
        <v>0</v>
      </c>
      <c r="E1371" s="390">
        <v>0</v>
      </c>
      <c r="F1371" s="390">
        <v>0</v>
      </c>
      <c r="G1371" s="390">
        <v>0</v>
      </c>
      <c r="H1371" s="390">
        <v>0</v>
      </c>
      <c r="I1371" s="390">
        <v>0</v>
      </c>
      <c r="J1371" s="390">
        <v>0</v>
      </c>
      <c r="K1371" s="390">
        <v>0</v>
      </c>
      <c r="L1371" s="391">
        <v>0</v>
      </c>
      <c r="M1371" s="346"/>
    </row>
    <row r="1372" spans="1:13" ht="15.75" x14ac:dyDescent="0.25">
      <c r="A1372" s="442" t="s">
        <v>232</v>
      </c>
      <c r="B1372" s="396">
        <v>0</v>
      </c>
      <c r="C1372" s="161">
        <f>+M1296</f>
        <v>146.22443540267372</v>
      </c>
      <c r="D1372" s="159">
        <v>0</v>
      </c>
      <c r="E1372" s="159">
        <v>0</v>
      </c>
      <c r="F1372" s="159">
        <v>0</v>
      </c>
      <c r="G1372" s="159">
        <v>0</v>
      </c>
      <c r="H1372" s="159">
        <v>0</v>
      </c>
      <c r="I1372" s="159">
        <v>0</v>
      </c>
      <c r="J1372" s="159">
        <v>0</v>
      </c>
      <c r="K1372" s="159">
        <v>0</v>
      </c>
      <c r="L1372" s="383">
        <v>0</v>
      </c>
      <c r="M1372" s="346"/>
    </row>
    <row r="1373" spans="1:13" x14ac:dyDescent="0.25">
      <c r="A1373" s="347"/>
      <c r="B1373" s="396">
        <v>0</v>
      </c>
      <c r="C1373" s="159">
        <v>0</v>
      </c>
      <c r="D1373" s="161">
        <f>+M1297</f>
        <v>-250.31206386245944</v>
      </c>
      <c r="E1373" s="159">
        <v>0</v>
      </c>
      <c r="F1373" s="159">
        <v>0</v>
      </c>
      <c r="G1373" s="159">
        <v>0</v>
      </c>
      <c r="H1373" s="159">
        <v>0</v>
      </c>
      <c r="I1373" s="159">
        <v>0</v>
      </c>
      <c r="J1373" s="159">
        <v>0</v>
      </c>
      <c r="K1373" s="159">
        <v>0</v>
      </c>
      <c r="L1373" s="383">
        <v>0</v>
      </c>
      <c r="M1373" s="346"/>
    </row>
    <row r="1374" spans="1:13" x14ac:dyDescent="0.25">
      <c r="A1374" s="347"/>
      <c r="B1374" s="396">
        <v>0</v>
      </c>
      <c r="C1374" s="159">
        <v>0</v>
      </c>
      <c r="D1374" s="159">
        <v>0</v>
      </c>
      <c r="E1374" s="161">
        <f>+M1298</f>
        <v>-3014.1497222436637</v>
      </c>
      <c r="F1374" s="159">
        <v>0</v>
      </c>
      <c r="G1374" s="159">
        <v>0</v>
      </c>
      <c r="H1374" s="159">
        <v>0</v>
      </c>
      <c r="I1374" s="159">
        <v>0</v>
      </c>
      <c r="J1374" s="159">
        <v>0</v>
      </c>
      <c r="K1374" s="159">
        <v>0</v>
      </c>
      <c r="L1374" s="383">
        <v>0</v>
      </c>
      <c r="M1374" s="346"/>
    </row>
    <row r="1375" spans="1:13" x14ac:dyDescent="0.25">
      <c r="A1375" s="347"/>
      <c r="B1375" s="396">
        <v>0</v>
      </c>
      <c r="C1375" s="159">
        <v>0</v>
      </c>
      <c r="D1375" s="159">
        <v>0</v>
      </c>
      <c r="E1375" s="159">
        <v>0</v>
      </c>
      <c r="F1375" s="161">
        <f>+M1299</f>
        <v>-2340.0180012020719</v>
      </c>
      <c r="G1375" s="159">
        <v>0</v>
      </c>
      <c r="H1375" s="159">
        <v>0</v>
      </c>
      <c r="I1375" s="159">
        <v>0</v>
      </c>
      <c r="J1375" s="159">
        <v>0</v>
      </c>
      <c r="K1375" s="159">
        <v>0</v>
      </c>
      <c r="L1375" s="383">
        <v>0</v>
      </c>
      <c r="M1375" s="346"/>
    </row>
    <row r="1376" spans="1:13" x14ac:dyDescent="0.25">
      <c r="A1376" s="347"/>
      <c r="B1376" s="396">
        <v>0</v>
      </c>
      <c r="C1376" s="159">
        <v>0</v>
      </c>
      <c r="D1376" s="159">
        <v>0</v>
      </c>
      <c r="E1376" s="159">
        <v>0</v>
      </c>
      <c r="F1376" s="159">
        <v>0</v>
      </c>
      <c r="G1376" s="161">
        <f>+M1300</f>
        <v>-1208.1616056008822</v>
      </c>
      <c r="H1376" s="159">
        <v>0</v>
      </c>
      <c r="I1376" s="159">
        <v>0</v>
      </c>
      <c r="J1376" s="159">
        <v>0</v>
      </c>
      <c r="K1376" s="159">
        <v>0</v>
      </c>
      <c r="L1376" s="383">
        <v>0</v>
      </c>
      <c r="M1376" s="346"/>
    </row>
    <row r="1377" spans="1:13" x14ac:dyDescent="0.25">
      <c r="A1377" s="347"/>
      <c r="B1377" s="396">
        <v>0</v>
      </c>
      <c r="C1377" s="159">
        <v>0</v>
      </c>
      <c r="D1377" s="159">
        <v>0</v>
      </c>
      <c r="E1377" s="159">
        <v>0</v>
      </c>
      <c r="F1377" s="159">
        <v>0</v>
      </c>
      <c r="G1377" s="159">
        <v>0</v>
      </c>
      <c r="H1377" s="161">
        <f>+M1301</f>
        <v>-612.04527108659784</v>
      </c>
      <c r="I1377" s="159">
        <v>0</v>
      </c>
      <c r="J1377" s="159">
        <v>0</v>
      </c>
      <c r="K1377" s="159">
        <v>0</v>
      </c>
      <c r="L1377" s="383">
        <v>0</v>
      </c>
      <c r="M1377" s="346"/>
    </row>
    <row r="1378" spans="1:13" x14ac:dyDescent="0.25">
      <c r="A1378" s="347"/>
      <c r="B1378" s="396">
        <v>0</v>
      </c>
      <c r="C1378" s="159">
        <v>0</v>
      </c>
      <c r="D1378" s="159">
        <v>0</v>
      </c>
      <c r="E1378" s="159">
        <v>0</v>
      </c>
      <c r="F1378" s="159">
        <v>0</v>
      </c>
      <c r="G1378" s="159">
        <v>0</v>
      </c>
      <c r="H1378" s="159">
        <v>0</v>
      </c>
      <c r="I1378" s="161">
        <f>+M1302</f>
        <v>-749.4468855662717</v>
      </c>
      <c r="J1378" s="159">
        <v>0</v>
      </c>
      <c r="K1378" s="159">
        <v>0</v>
      </c>
      <c r="L1378" s="383">
        <v>0</v>
      </c>
      <c r="M1378" s="346"/>
    </row>
    <row r="1379" spans="1:13" x14ac:dyDescent="0.25">
      <c r="A1379" s="347"/>
      <c r="B1379" s="396">
        <v>0</v>
      </c>
      <c r="C1379" s="159">
        <v>0</v>
      </c>
      <c r="D1379" s="159">
        <v>0</v>
      </c>
      <c r="E1379" s="159">
        <v>0</v>
      </c>
      <c r="F1379" s="159">
        <v>0</v>
      </c>
      <c r="G1379" s="159">
        <v>0</v>
      </c>
      <c r="H1379" s="159">
        <v>0</v>
      </c>
      <c r="I1379" s="159">
        <v>0</v>
      </c>
      <c r="J1379" s="161">
        <f>+M1303</f>
        <v>488.33719286208901</v>
      </c>
      <c r="K1379" s="159">
        <v>0</v>
      </c>
      <c r="L1379" s="383">
        <v>0</v>
      </c>
      <c r="M1379" s="346"/>
    </row>
    <row r="1380" spans="1:13" x14ac:dyDescent="0.25">
      <c r="A1380" s="347"/>
      <c r="B1380" s="396">
        <v>0</v>
      </c>
      <c r="C1380" s="159">
        <v>0</v>
      </c>
      <c r="D1380" s="159">
        <v>0</v>
      </c>
      <c r="E1380" s="159">
        <v>0</v>
      </c>
      <c r="F1380" s="159">
        <v>0</v>
      </c>
      <c r="G1380" s="159">
        <v>0</v>
      </c>
      <c r="H1380" s="159">
        <v>0</v>
      </c>
      <c r="I1380" s="159">
        <v>0</v>
      </c>
      <c r="J1380" s="159">
        <v>0</v>
      </c>
      <c r="K1380" s="161">
        <f>+M1304</f>
        <v>76.723072099746858</v>
      </c>
      <c r="L1380" s="383">
        <v>0</v>
      </c>
      <c r="M1380" s="346"/>
    </row>
    <row r="1381" spans="1:13" x14ac:dyDescent="0.25">
      <c r="A1381" s="347"/>
      <c r="B1381" s="397">
        <v>0</v>
      </c>
      <c r="C1381" s="398">
        <v>0</v>
      </c>
      <c r="D1381" s="398">
        <v>0</v>
      </c>
      <c r="E1381" s="398">
        <v>0</v>
      </c>
      <c r="F1381" s="398">
        <v>0</v>
      </c>
      <c r="G1381" s="398">
        <v>0</v>
      </c>
      <c r="H1381" s="398">
        <v>0</v>
      </c>
      <c r="I1381" s="398">
        <v>0</v>
      </c>
      <c r="J1381" s="398">
        <v>0</v>
      </c>
      <c r="K1381" s="398">
        <v>0</v>
      </c>
      <c r="L1381" s="412">
        <f>+M1305</f>
        <v>368.81902001083762</v>
      </c>
      <c r="M1381" s="346"/>
    </row>
    <row r="1382" spans="1:13" x14ac:dyDescent="0.25">
      <c r="A1382" s="347"/>
      <c r="B1382" s="158"/>
      <c r="C1382" s="158"/>
      <c r="D1382" s="158"/>
      <c r="E1382" s="158"/>
      <c r="F1382" s="158"/>
      <c r="G1382" s="158"/>
      <c r="H1382" s="158"/>
      <c r="I1382" s="158"/>
      <c r="J1382" s="158"/>
      <c r="K1382" s="158"/>
      <c r="L1382" s="158"/>
      <c r="M1382" s="346"/>
    </row>
    <row r="1383" spans="1:13" ht="15.75" x14ac:dyDescent="0.3">
      <c r="A1383" s="444" t="s">
        <v>245</v>
      </c>
      <c r="B1383" s="158"/>
      <c r="C1383" s="158"/>
      <c r="D1383" s="158"/>
      <c r="E1383" s="158"/>
      <c r="F1383" s="158"/>
      <c r="G1383" s="158"/>
      <c r="H1383" s="158"/>
      <c r="I1383" s="158"/>
      <c r="J1383" s="158"/>
      <c r="K1383" s="158"/>
      <c r="L1383" s="158"/>
      <c r="M1383" s="346"/>
    </row>
    <row r="1384" spans="1:13" ht="15.75" x14ac:dyDescent="0.3">
      <c r="A1384" s="445"/>
      <c r="B1384" s="411">
        <f t="array" ref="B1384:L1394">+MMULT(B1345:L1355,B1371:L1381)</f>
        <v>518.16633878827736</v>
      </c>
      <c r="C1384" s="390">
        <v>0</v>
      </c>
      <c r="D1384" s="390">
        <v>0</v>
      </c>
      <c r="E1384" s="390">
        <v>0</v>
      </c>
      <c r="F1384" s="390">
        <v>0</v>
      </c>
      <c r="G1384" s="390">
        <v>0</v>
      </c>
      <c r="H1384" s="390">
        <v>0</v>
      </c>
      <c r="I1384" s="390">
        <v>0</v>
      </c>
      <c r="J1384" s="390">
        <v>0</v>
      </c>
      <c r="K1384" s="390">
        <v>0</v>
      </c>
      <c r="L1384" s="391">
        <v>0</v>
      </c>
      <c r="M1384" s="345"/>
    </row>
    <row r="1385" spans="1:13" ht="15.75" x14ac:dyDescent="0.3">
      <c r="A1385" s="445" t="s">
        <v>233</v>
      </c>
      <c r="B1385" s="396">
        <v>0</v>
      </c>
      <c r="C1385" s="161">
        <v>292.44887080534744</v>
      </c>
      <c r="D1385" s="159">
        <v>0</v>
      </c>
      <c r="E1385" s="159">
        <v>0</v>
      </c>
      <c r="F1385" s="159">
        <v>0</v>
      </c>
      <c r="G1385" s="159">
        <v>0</v>
      </c>
      <c r="H1385" s="159">
        <v>0</v>
      </c>
      <c r="I1385" s="159">
        <v>0</v>
      </c>
      <c r="J1385" s="159">
        <v>0</v>
      </c>
      <c r="K1385" s="159">
        <v>0</v>
      </c>
      <c r="L1385" s="383">
        <v>0</v>
      </c>
      <c r="M1385" s="346"/>
    </row>
    <row r="1386" spans="1:13" x14ac:dyDescent="0.25">
      <c r="A1386" s="347"/>
      <c r="B1386" s="396">
        <v>0</v>
      </c>
      <c r="C1386" s="159">
        <v>0</v>
      </c>
      <c r="D1386" s="161">
        <v>-500.62412772491888</v>
      </c>
      <c r="E1386" s="159">
        <v>0</v>
      </c>
      <c r="F1386" s="159">
        <v>0</v>
      </c>
      <c r="G1386" s="159">
        <v>0</v>
      </c>
      <c r="H1386" s="159">
        <v>0</v>
      </c>
      <c r="I1386" s="159">
        <v>0</v>
      </c>
      <c r="J1386" s="159">
        <v>0</v>
      </c>
      <c r="K1386" s="159">
        <v>0</v>
      </c>
      <c r="L1386" s="383">
        <v>0</v>
      </c>
      <c r="M1386" s="346"/>
    </row>
    <row r="1387" spans="1:13" x14ac:dyDescent="0.25">
      <c r="A1387" s="347"/>
      <c r="B1387" s="396">
        <v>0</v>
      </c>
      <c r="C1387" s="159">
        <v>0</v>
      </c>
      <c r="D1387" s="159">
        <v>0</v>
      </c>
      <c r="E1387" s="161">
        <v>-6028.2994444873275</v>
      </c>
      <c r="F1387" s="159">
        <v>0</v>
      </c>
      <c r="G1387" s="159">
        <v>0</v>
      </c>
      <c r="H1387" s="159">
        <v>0</v>
      </c>
      <c r="I1387" s="159">
        <v>0</v>
      </c>
      <c r="J1387" s="159">
        <v>0</v>
      </c>
      <c r="K1387" s="159">
        <v>0</v>
      </c>
      <c r="L1387" s="383">
        <v>0</v>
      </c>
      <c r="M1387" s="346"/>
    </row>
    <row r="1388" spans="1:13" x14ac:dyDescent="0.25">
      <c r="A1388" s="347"/>
      <c r="B1388" s="396">
        <v>0</v>
      </c>
      <c r="C1388" s="159">
        <v>0</v>
      </c>
      <c r="D1388" s="159">
        <v>0</v>
      </c>
      <c r="E1388" s="159">
        <v>0</v>
      </c>
      <c r="F1388" s="161">
        <v>-4680.0360024041438</v>
      </c>
      <c r="G1388" s="159">
        <v>0</v>
      </c>
      <c r="H1388" s="159">
        <v>0</v>
      </c>
      <c r="I1388" s="159">
        <v>0</v>
      </c>
      <c r="J1388" s="159">
        <v>0</v>
      </c>
      <c r="K1388" s="159">
        <v>0</v>
      </c>
      <c r="L1388" s="383">
        <v>0</v>
      </c>
      <c r="M1388" s="346"/>
    </row>
    <row r="1389" spans="1:13" x14ac:dyDescent="0.25">
      <c r="A1389" s="347"/>
      <c r="B1389" s="396">
        <v>0</v>
      </c>
      <c r="C1389" s="159">
        <v>0</v>
      </c>
      <c r="D1389" s="159">
        <v>0</v>
      </c>
      <c r="E1389" s="159">
        <v>0</v>
      </c>
      <c r="F1389" s="159">
        <v>0</v>
      </c>
      <c r="G1389" s="161">
        <v>-2416.3232112017645</v>
      </c>
      <c r="H1389" s="159">
        <v>0</v>
      </c>
      <c r="I1389" s="159">
        <v>0</v>
      </c>
      <c r="J1389" s="159">
        <v>0</v>
      </c>
      <c r="K1389" s="159">
        <v>0</v>
      </c>
      <c r="L1389" s="383">
        <v>0</v>
      </c>
      <c r="M1389" s="346"/>
    </row>
    <row r="1390" spans="1:13" x14ac:dyDescent="0.25">
      <c r="A1390" s="347"/>
      <c r="B1390" s="396">
        <v>0</v>
      </c>
      <c r="C1390" s="159">
        <v>0</v>
      </c>
      <c r="D1390" s="159">
        <v>0</v>
      </c>
      <c r="E1390" s="159">
        <v>0</v>
      </c>
      <c r="F1390" s="159">
        <v>0</v>
      </c>
      <c r="G1390" s="159">
        <v>0</v>
      </c>
      <c r="H1390" s="161">
        <v>-1224.0905421731957</v>
      </c>
      <c r="I1390" s="159">
        <v>0</v>
      </c>
      <c r="J1390" s="159">
        <v>0</v>
      </c>
      <c r="K1390" s="159">
        <v>0</v>
      </c>
      <c r="L1390" s="383">
        <v>0</v>
      </c>
      <c r="M1390" s="346"/>
    </row>
    <row r="1391" spans="1:13" x14ac:dyDescent="0.25">
      <c r="A1391" s="347"/>
      <c r="B1391" s="396">
        <v>0</v>
      </c>
      <c r="C1391" s="159">
        <v>0</v>
      </c>
      <c r="D1391" s="159">
        <v>0</v>
      </c>
      <c r="E1391" s="159">
        <v>0</v>
      </c>
      <c r="F1391" s="159">
        <v>0</v>
      </c>
      <c r="G1391" s="159">
        <v>0</v>
      </c>
      <c r="H1391" s="159">
        <v>0</v>
      </c>
      <c r="I1391" s="161">
        <v>-1498.8937711325434</v>
      </c>
      <c r="J1391" s="159">
        <v>0</v>
      </c>
      <c r="K1391" s="159">
        <v>0</v>
      </c>
      <c r="L1391" s="383">
        <v>0</v>
      </c>
      <c r="M1391" s="346"/>
    </row>
    <row r="1392" spans="1:13" x14ac:dyDescent="0.25">
      <c r="A1392" s="347"/>
      <c r="B1392" s="396">
        <v>0</v>
      </c>
      <c r="C1392" s="159">
        <v>0</v>
      </c>
      <c r="D1392" s="159">
        <v>0</v>
      </c>
      <c r="E1392" s="159">
        <v>0</v>
      </c>
      <c r="F1392" s="159">
        <v>0</v>
      </c>
      <c r="G1392" s="159">
        <v>0</v>
      </c>
      <c r="H1392" s="159">
        <v>0</v>
      </c>
      <c r="I1392" s="159">
        <v>0</v>
      </c>
      <c r="J1392" s="161">
        <v>976.67438572417802</v>
      </c>
      <c r="K1392" s="159">
        <v>0</v>
      </c>
      <c r="L1392" s="383">
        <v>0</v>
      </c>
      <c r="M1392" s="346"/>
    </row>
    <row r="1393" spans="1:13" x14ac:dyDescent="0.25">
      <c r="A1393" s="347"/>
      <c r="B1393" s="396">
        <v>0</v>
      </c>
      <c r="C1393" s="159">
        <v>0</v>
      </c>
      <c r="D1393" s="159">
        <v>0</v>
      </c>
      <c r="E1393" s="159">
        <v>0</v>
      </c>
      <c r="F1393" s="159">
        <v>0</v>
      </c>
      <c r="G1393" s="159">
        <v>0</v>
      </c>
      <c r="H1393" s="159">
        <v>0</v>
      </c>
      <c r="I1393" s="159">
        <v>0</v>
      </c>
      <c r="J1393" s="159">
        <v>0</v>
      </c>
      <c r="K1393" s="161">
        <v>153.44614419949372</v>
      </c>
      <c r="L1393" s="383">
        <v>0</v>
      </c>
      <c r="M1393" s="346"/>
    </row>
    <row r="1394" spans="1:13" x14ac:dyDescent="0.25">
      <c r="A1394" s="347"/>
      <c r="B1394" s="397">
        <v>0</v>
      </c>
      <c r="C1394" s="398">
        <v>0</v>
      </c>
      <c r="D1394" s="398">
        <v>0</v>
      </c>
      <c r="E1394" s="398">
        <v>0</v>
      </c>
      <c r="F1394" s="398">
        <v>0</v>
      </c>
      <c r="G1394" s="398">
        <v>0</v>
      </c>
      <c r="H1394" s="398">
        <v>0</v>
      </c>
      <c r="I1394" s="398">
        <v>0</v>
      </c>
      <c r="J1394" s="398">
        <v>0</v>
      </c>
      <c r="K1394" s="398">
        <v>0</v>
      </c>
      <c r="L1394" s="412">
        <v>737.63804002167524</v>
      </c>
      <c r="M1394" s="346"/>
    </row>
    <row r="1395" spans="1:13" x14ac:dyDescent="0.25">
      <c r="A1395" s="347"/>
      <c r="B1395" s="158"/>
      <c r="C1395" s="158"/>
      <c r="D1395" s="158"/>
      <c r="E1395" s="158"/>
      <c r="F1395" s="158"/>
      <c r="G1395" s="158"/>
      <c r="H1395" s="158"/>
      <c r="I1395" s="158"/>
      <c r="J1395" s="158"/>
      <c r="K1395" s="158"/>
      <c r="L1395" s="158"/>
      <c r="M1395" s="346"/>
    </row>
    <row r="1396" spans="1:13" x14ac:dyDescent="0.25">
      <c r="A1396" s="347"/>
      <c r="B1396" s="158"/>
      <c r="C1396" s="158"/>
      <c r="D1396" s="158"/>
      <c r="E1396" s="158"/>
      <c r="F1396" s="158"/>
      <c r="G1396" s="158"/>
      <c r="H1396" s="158"/>
      <c r="I1396" s="158"/>
      <c r="J1396" s="158"/>
      <c r="K1396" s="158"/>
      <c r="L1396" s="158"/>
      <c r="M1396" s="346"/>
    </row>
    <row r="1397" spans="1:13" x14ac:dyDescent="0.25">
      <c r="A1397" s="347"/>
      <c r="B1397" s="413">
        <f t="array" ref="B1397:L1407">+MINVERSE(B1384:L1394)</f>
        <v>1.929882211836612E-3</v>
      </c>
      <c r="C1397" s="390">
        <v>0</v>
      </c>
      <c r="D1397" s="390">
        <v>0</v>
      </c>
      <c r="E1397" s="390">
        <v>0</v>
      </c>
      <c r="F1397" s="390">
        <v>0</v>
      </c>
      <c r="G1397" s="390">
        <v>0</v>
      </c>
      <c r="H1397" s="390">
        <v>0</v>
      </c>
      <c r="I1397" s="390">
        <v>0</v>
      </c>
      <c r="J1397" s="390">
        <v>0</v>
      </c>
      <c r="K1397" s="390">
        <v>0</v>
      </c>
      <c r="L1397" s="391">
        <v>0</v>
      </c>
      <c r="M1397" s="346"/>
    </row>
    <row r="1398" spans="1:13" ht="15.75" x14ac:dyDescent="0.3">
      <c r="A1398" s="445" t="s">
        <v>234</v>
      </c>
      <c r="B1398" s="396">
        <v>0</v>
      </c>
      <c r="C1398" s="178">
        <v>3.419401132396901E-3</v>
      </c>
      <c r="D1398" s="159">
        <v>0</v>
      </c>
      <c r="E1398" s="159">
        <v>0</v>
      </c>
      <c r="F1398" s="159">
        <v>0</v>
      </c>
      <c r="G1398" s="159">
        <v>0</v>
      </c>
      <c r="H1398" s="159">
        <v>0</v>
      </c>
      <c r="I1398" s="159">
        <v>0</v>
      </c>
      <c r="J1398" s="159">
        <v>0</v>
      </c>
      <c r="K1398" s="159">
        <v>0</v>
      </c>
      <c r="L1398" s="383">
        <v>0</v>
      </c>
      <c r="M1398" s="346"/>
    </row>
    <row r="1399" spans="1:13" x14ac:dyDescent="0.25">
      <c r="A1399" s="347"/>
      <c r="B1399" s="396">
        <v>0</v>
      </c>
      <c r="C1399" s="159">
        <v>0</v>
      </c>
      <c r="D1399" s="178">
        <v>-1.9975066014985923E-3</v>
      </c>
      <c r="E1399" s="159">
        <v>0</v>
      </c>
      <c r="F1399" s="159">
        <v>0</v>
      </c>
      <c r="G1399" s="159">
        <v>0</v>
      </c>
      <c r="H1399" s="159">
        <v>0</v>
      </c>
      <c r="I1399" s="159">
        <v>0</v>
      </c>
      <c r="J1399" s="159">
        <v>0</v>
      </c>
      <c r="K1399" s="159">
        <v>0</v>
      </c>
      <c r="L1399" s="383">
        <v>0</v>
      </c>
      <c r="M1399" s="346"/>
    </row>
    <row r="1400" spans="1:13" x14ac:dyDescent="0.25">
      <c r="A1400" s="347"/>
      <c r="B1400" s="396">
        <v>0</v>
      </c>
      <c r="C1400" s="159">
        <v>0</v>
      </c>
      <c r="D1400" s="159">
        <v>0</v>
      </c>
      <c r="E1400" s="178">
        <v>-1.6588426125952745E-4</v>
      </c>
      <c r="F1400" s="159">
        <v>0</v>
      </c>
      <c r="G1400" s="159">
        <v>0</v>
      </c>
      <c r="H1400" s="159">
        <v>0</v>
      </c>
      <c r="I1400" s="159">
        <v>0</v>
      </c>
      <c r="J1400" s="159">
        <v>0</v>
      </c>
      <c r="K1400" s="159">
        <v>0</v>
      </c>
      <c r="L1400" s="383">
        <v>0</v>
      </c>
      <c r="M1400" s="346"/>
    </row>
    <row r="1401" spans="1:13" x14ac:dyDescent="0.25">
      <c r="A1401" s="347"/>
      <c r="B1401" s="396">
        <v>0</v>
      </c>
      <c r="C1401" s="159">
        <v>0</v>
      </c>
      <c r="D1401" s="159">
        <v>0</v>
      </c>
      <c r="E1401" s="159">
        <v>0</v>
      </c>
      <c r="F1401" s="178">
        <v>-2.1367356992260274E-4</v>
      </c>
      <c r="G1401" s="159">
        <v>0</v>
      </c>
      <c r="H1401" s="159">
        <v>0</v>
      </c>
      <c r="I1401" s="159">
        <v>0</v>
      </c>
      <c r="J1401" s="159">
        <v>0</v>
      </c>
      <c r="K1401" s="159">
        <v>0</v>
      </c>
      <c r="L1401" s="383">
        <v>0</v>
      </c>
      <c r="M1401" s="346"/>
    </row>
    <row r="1402" spans="1:13" x14ac:dyDescent="0.25">
      <c r="A1402" s="347"/>
      <c r="B1402" s="396">
        <v>0</v>
      </c>
      <c r="C1402" s="159">
        <v>0</v>
      </c>
      <c r="D1402" s="159">
        <v>0</v>
      </c>
      <c r="E1402" s="159">
        <v>0</v>
      </c>
      <c r="F1402" s="159">
        <v>0</v>
      </c>
      <c r="G1402" s="178">
        <v>-4.1385191987732776E-4</v>
      </c>
      <c r="H1402" s="159">
        <v>0</v>
      </c>
      <c r="I1402" s="159">
        <v>0</v>
      </c>
      <c r="J1402" s="159">
        <v>0</v>
      </c>
      <c r="K1402" s="159">
        <v>0</v>
      </c>
      <c r="L1402" s="383">
        <v>0</v>
      </c>
      <c r="M1402" s="346"/>
    </row>
    <row r="1403" spans="1:13" x14ac:dyDescent="0.25">
      <c r="A1403" s="347"/>
      <c r="B1403" s="396">
        <v>0</v>
      </c>
      <c r="C1403" s="159">
        <v>0</v>
      </c>
      <c r="D1403" s="159">
        <v>0</v>
      </c>
      <c r="E1403" s="159">
        <v>0</v>
      </c>
      <c r="F1403" s="159">
        <v>0</v>
      </c>
      <c r="G1403" s="159">
        <v>0</v>
      </c>
      <c r="H1403" s="178">
        <v>-8.1693303358479081E-4</v>
      </c>
      <c r="I1403" s="159">
        <v>0</v>
      </c>
      <c r="J1403" s="159">
        <v>0</v>
      </c>
      <c r="K1403" s="159">
        <v>0</v>
      </c>
      <c r="L1403" s="383">
        <v>0</v>
      </c>
      <c r="M1403" s="346"/>
    </row>
    <row r="1404" spans="1:13" x14ac:dyDescent="0.25">
      <c r="A1404" s="347"/>
      <c r="B1404" s="396">
        <v>0</v>
      </c>
      <c r="C1404" s="159">
        <v>0</v>
      </c>
      <c r="D1404" s="159">
        <v>0</v>
      </c>
      <c r="E1404" s="159">
        <v>0</v>
      </c>
      <c r="F1404" s="159">
        <v>0</v>
      </c>
      <c r="G1404" s="159">
        <v>0</v>
      </c>
      <c r="H1404" s="159">
        <v>0</v>
      </c>
      <c r="I1404" s="178">
        <v>-6.6715868679900769E-4</v>
      </c>
      <c r="J1404" s="159">
        <v>0</v>
      </c>
      <c r="K1404" s="159">
        <v>0</v>
      </c>
      <c r="L1404" s="383">
        <v>0</v>
      </c>
      <c r="M1404" s="346"/>
    </row>
    <row r="1405" spans="1:13" x14ac:dyDescent="0.25">
      <c r="A1405" s="347"/>
      <c r="B1405" s="396">
        <v>0</v>
      </c>
      <c r="C1405" s="159">
        <v>0</v>
      </c>
      <c r="D1405" s="159">
        <v>0</v>
      </c>
      <c r="E1405" s="159">
        <v>0</v>
      </c>
      <c r="F1405" s="159">
        <v>0</v>
      </c>
      <c r="G1405" s="159">
        <v>0</v>
      </c>
      <c r="H1405" s="159">
        <v>0</v>
      </c>
      <c r="I1405" s="159">
        <v>0</v>
      </c>
      <c r="J1405" s="178">
        <v>1.0238826927548906E-3</v>
      </c>
      <c r="K1405" s="159">
        <v>0</v>
      </c>
      <c r="L1405" s="383">
        <v>0</v>
      </c>
      <c r="M1405" s="346"/>
    </row>
    <row r="1406" spans="1:13" x14ac:dyDescent="0.25">
      <c r="A1406" s="347"/>
      <c r="B1406" s="396">
        <v>0</v>
      </c>
      <c r="C1406" s="159">
        <v>0</v>
      </c>
      <c r="D1406" s="159">
        <v>0</v>
      </c>
      <c r="E1406" s="159">
        <v>0</v>
      </c>
      <c r="F1406" s="159">
        <v>0</v>
      </c>
      <c r="G1406" s="159">
        <v>0</v>
      </c>
      <c r="H1406" s="159">
        <v>0</v>
      </c>
      <c r="I1406" s="159">
        <v>0</v>
      </c>
      <c r="J1406" s="159">
        <v>0</v>
      </c>
      <c r="K1406" s="178">
        <v>6.5169444642408907E-3</v>
      </c>
      <c r="L1406" s="383">
        <v>0</v>
      </c>
      <c r="M1406" s="346"/>
    </row>
    <row r="1407" spans="1:13" x14ac:dyDescent="0.25">
      <c r="A1407" s="347"/>
      <c r="B1407" s="397">
        <v>0</v>
      </c>
      <c r="C1407" s="398">
        <v>0</v>
      </c>
      <c r="D1407" s="398">
        <v>0</v>
      </c>
      <c r="E1407" s="398">
        <v>0</v>
      </c>
      <c r="F1407" s="398">
        <v>0</v>
      </c>
      <c r="G1407" s="398">
        <v>0</v>
      </c>
      <c r="H1407" s="398">
        <v>0</v>
      </c>
      <c r="I1407" s="398">
        <v>0</v>
      </c>
      <c r="J1407" s="398">
        <v>0</v>
      </c>
      <c r="K1407" s="398">
        <v>0</v>
      </c>
      <c r="L1407" s="414">
        <v>1.3556784571069781E-3</v>
      </c>
      <c r="M1407" s="346"/>
    </row>
    <row r="1408" spans="1:13" x14ac:dyDescent="0.25">
      <c r="A1408" s="347"/>
      <c r="B1408" s="158"/>
      <c r="C1408" s="158"/>
      <c r="D1408" s="158"/>
      <c r="E1408" s="158"/>
      <c r="F1408" s="158"/>
      <c r="G1408" s="158"/>
      <c r="H1408" s="158"/>
      <c r="I1408" s="158"/>
      <c r="J1408" s="158"/>
      <c r="K1408" s="158"/>
      <c r="L1408" s="158"/>
      <c r="M1408" s="346"/>
    </row>
    <row r="1409" spans="1:13" x14ac:dyDescent="0.25">
      <c r="A1409" s="347"/>
      <c r="B1409" s="158"/>
      <c r="C1409" s="158"/>
      <c r="D1409" s="158"/>
      <c r="E1409" s="158"/>
      <c r="F1409" s="158"/>
      <c r="G1409" s="158"/>
      <c r="H1409" s="158"/>
      <c r="I1409" s="158"/>
      <c r="J1409" s="158"/>
      <c r="K1409" s="158"/>
      <c r="L1409" s="158"/>
      <c r="M1409" s="346"/>
    </row>
    <row r="1410" spans="1:13" x14ac:dyDescent="0.25">
      <c r="A1410" s="347"/>
      <c r="B1410" s="395">
        <f t="array" ref="B1410:L1417">+MMULT(B1321:L1328,B1397:L1407)</f>
        <v>1.929882211836612E-3</v>
      </c>
      <c r="C1410" s="380">
        <v>-3.419401132396901E-3</v>
      </c>
      <c r="D1410" s="380">
        <v>0</v>
      </c>
      <c r="E1410" s="380">
        <v>0</v>
      </c>
      <c r="F1410" s="380">
        <v>0</v>
      </c>
      <c r="G1410" s="380">
        <v>0</v>
      </c>
      <c r="H1410" s="380">
        <v>0</v>
      </c>
      <c r="I1410" s="380">
        <v>0</v>
      </c>
      <c r="J1410" s="380">
        <v>0</v>
      </c>
      <c r="K1410" s="380">
        <v>0</v>
      </c>
      <c r="L1410" s="381">
        <v>0</v>
      </c>
      <c r="M1410" s="346"/>
    </row>
    <row r="1411" spans="1:13" ht="15.75" x14ac:dyDescent="0.3">
      <c r="A1411" s="445" t="s">
        <v>235</v>
      </c>
      <c r="B1411" s="396">
        <v>0</v>
      </c>
      <c r="C1411" s="159">
        <v>3.419401132396901E-3</v>
      </c>
      <c r="D1411" s="159">
        <v>1.9975066014985923E-3</v>
      </c>
      <c r="E1411" s="159">
        <v>0</v>
      </c>
      <c r="F1411" s="159">
        <v>0</v>
      </c>
      <c r="G1411" s="159">
        <v>0</v>
      </c>
      <c r="H1411" s="159">
        <v>0</v>
      </c>
      <c r="I1411" s="159">
        <v>0</v>
      </c>
      <c r="J1411" s="143">
        <v>-1.0238826927548906E-3</v>
      </c>
      <c r="K1411" s="143">
        <v>0</v>
      </c>
      <c r="L1411" s="392">
        <v>0</v>
      </c>
      <c r="M1411" s="346"/>
    </row>
    <row r="1412" spans="1:13" x14ac:dyDescent="0.25">
      <c r="A1412" s="446"/>
      <c r="B1412" s="396">
        <v>0</v>
      </c>
      <c r="C1412" s="159">
        <v>0</v>
      </c>
      <c r="D1412" s="159">
        <v>-1.9975066014985923E-3</v>
      </c>
      <c r="E1412" s="159">
        <v>1.6588426125952745E-4</v>
      </c>
      <c r="F1412" s="159">
        <v>0</v>
      </c>
      <c r="G1412" s="159">
        <v>0</v>
      </c>
      <c r="H1412" s="159">
        <v>0</v>
      </c>
      <c r="I1412" s="159">
        <v>0</v>
      </c>
      <c r="J1412" s="143">
        <v>0</v>
      </c>
      <c r="K1412" s="143">
        <v>0</v>
      </c>
      <c r="L1412" s="392">
        <v>0</v>
      </c>
      <c r="M1412" s="346"/>
    </row>
    <row r="1413" spans="1:13" x14ac:dyDescent="0.25">
      <c r="A1413" s="446"/>
      <c r="B1413" s="396">
        <v>0</v>
      </c>
      <c r="C1413" s="159">
        <v>0</v>
      </c>
      <c r="D1413" s="159">
        <v>0</v>
      </c>
      <c r="E1413" s="159">
        <v>-1.6588426125952745E-4</v>
      </c>
      <c r="F1413" s="159">
        <v>2.1367356992260274E-4</v>
      </c>
      <c r="G1413" s="159">
        <v>0</v>
      </c>
      <c r="H1413" s="159">
        <v>0</v>
      </c>
      <c r="I1413" s="159">
        <v>0</v>
      </c>
      <c r="J1413" s="143">
        <v>0</v>
      </c>
      <c r="K1413" s="143">
        <v>0</v>
      </c>
      <c r="L1413" s="392">
        <v>0</v>
      </c>
      <c r="M1413" s="346"/>
    </row>
    <row r="1414" spans="1:13" x14ac:dyDescent="0.25">
      <c r="A1414" s="446"/>
      <c r="B1414" s="396">
        <v>0</v>
      </c>
      <c r="C1414" s="159">
        <v>0</v>
      </c>
      <c r="D1414" s="159">
        <v>0</v>
      </c>
      <c r="E1414" s="159">
        <v>0</v>
      </c>
      <c r="F1414" s="159">
        <v>-2.1367356992260274E-4</v>
      </c>
      <c r="G1414" s="159">
        <v>4.1385191987732776E-4</v>
      </c>
      <c r="H1414" s="159">
        <v>0</v>
      </c>
      <c r="I1414" s="159">
        <v>0</v>
      </c>
      <c r="J1414" s="143">
        <v>1.0238826927548906E-3</v>
      </c>
      <c r="K1414" s="143">
        <v>6.5169444642408907E-3</v>
      </c>
      <c r="L1414" s="392">
        <v>0</v>
      </c>
      <c r="M1414" s="346"/>
    </row>
    <row r="1415" spans="1:13" x14ac:dyDescent="0.25">
      <c r="A1415" s="446"/>
      <c r="B1415" s="396">
        <v>0</v>
      </c>
      <c r="C1415" s="159">
        <v>0</v>
      </c>
      <c r="D1415" s="159">
        <v>0</v>
      </c>
      <c r="E1415" s="159">
        <v>0</v>
      </c>
      <c r="F1415" s="159">
        <v>0</v>
      </c>
      <c r="G1415" s="159">
        <v>-4.1385191987732776E-4</v>
      </c>
      <c r="H1415" s="159">
        <v>8.1693303358479081E-4</v>
      </c>
      <c r="I1415" s="159">
        <v>0</v>
      </c>
      <c r="J1415" s="143">
        <v>0</v>
      </c>
      <c r="K1415" s="143">
        <v>0</v>
      </c>
      <c r="L1415" s="392">
        <v>0</v>
      </c>
      <c r="M1415" s="346"/>
    </row>
    <row r="1416" spans="1:13" x14ac:dyDescent="0.25">
      <c r="A1416" s="446"/>
      <c r="B1416" s="396">
        <v>0</v>
      </c>
      <c r="C1416" s="159">
        <v>0</v>
      </c>
      <c r="D1416" s="159">
        <v>0</v>
      </c>
      <c r="E1416" s="159">
        <v>0</v>
      </c>
      <c r="F1416" s="159">
        <v>0</v>
      </c>
      <c r="G1416" s="159">
        <v>0</v>
      </c>
      <c r="H1416" s="159">
        <v>-8.1693303358479081E-4</v>
      </c>
      <c r="I1416" s="159">
        <v>6.6715868679900769E-4</v>
      </c>
      <c r="J1416" s="143">
        <v>0</v>
      </c>
      <c r="K1416" s="143">
        <v>0</v>
      </c>
      <c r="L1416" s="392">
        <v>0</v>
      </c>
      <c r="M1416" s="346"/>
    </row>
    <row r="1417" spans="1:13" x14ac:dyDescent="0.25">
      <c r="A1417" s="446"/>
      <c r="B1417" s="397">
        <v>0</v>
      </c>
      <c r="C1417" s="398">
        <v>0</v>
      </c>
      <c r="D1417" s="398">
        <v>0</v>
      </c>
      <c r="E1417" s="398">
        <v>0</v>
      </c>
      <c r="F1417" s="398">
        <v>0</v>
      </c>
      <c r="G1417" s="398">
        <v>0</v>
      </c>
      <c r="H1417" s="398">
        <v>0</v>
      </c>
      <c r="I1417" s="398">
        <v>-6.6715868679900769E-4</v>
      </c>
      <c r="J1417" s="393">
        <v>0</v>
      </c>
      <c r="K1417" s="393">
        <v>-6.5169444642408907E-3</v>
      </c>
      <c r="L1417" s="394">
        <v>1.3556784571069781E-3</v>
      </c>
      <c r="M1417" s="346"/>
    </row>
    <row r="1418" spans="1:13" x14ac:dyDescent="0.25">
      <c r="A1418" s="446"/>
      <c r="B1418" s="158"/>
      <c r="C1418" s="158"/>
      <c r="D1418" s="158"/>
      <c r="E1418" s="158"/>
      <c r="F1418" s="158"/>
      <c r="G1418" s="158"/>
      <c r="H1418" s="158"/>
      <c r="I1418" s="158"/>
      <c r="J1418" s="158"/>
      <c r="K1418" s="158"/>
      <c r="L1418" s="158"/>
      <c r="M1418" s="346"/>
    </row>
    <row r="1419" spans="1:13" x14ac:dyDescent="0.25">
      <c r="A1419" s="446"/>
      <c r="B1419" s="158"/>
      <c r="C1419" s="158"/>
      <c r="D1419" s="158"/>
      <c r="E1419" s="158"/>
      <c r="F1419" s="158"/>
      <c r="G1419" s="158"/>
      <c r="H1419" s="158"/>
      <c r="I1419" s="158"/>
      <c r="J1419" s="158"/>
      <c r="K1419" s="158"/>
      <c r="L1419" s="158"/>
      <c r="M1419" s="346"/>
    </row>
    <row r="1420" spans="1:13" x14ac:dyDescent="0.25">
      <c r="A1420" s="446"/>
      <c r="B1420" s="329">
        <f t="array" ref="B1420:I1427">+MMULT(B1410:L1417,B1308:I1318)</f>
        <v>5.349283344233513E-3</v>
      </c>
      <c r="C1420" s="330">
        <v>-3.419401132396901E-3</v>
      </c>
      <c r="D1420" s="330">
        <v>0</v>
      </c>
      <c r="E1420" s="330">
        <v>0</v>
      </c>
      <c r="F1420" s="330">
        <v>0</v>
      </c>
      <c r="G1420" s="330">
        <v>0</v>
      </c>
      <c r="H1420" s="330">
        <v>0</v>
      </c>
      <c r="I1420" s="331">
        <v>0</v>
      </c>
      <c r="J1420" s="158"/>
      <c r="K1420" s="158"/>
      <c r="L1420" s="158"/>
      <c r="M1420" s="346"/>
    </row>
    <row r="1421" spans="1:13" ht="15.75" x14ac:dyDescent="0.3">
      <c r="A1421" s="447" t="s">
        <v>236</v>
      </c>
      <c r="B1421" s="332">
        <v>-3.419401132396901E-3</v>
      </c>
      <c r="C1421" s="158">
        <v>2.4457772236531994E-3</v>
      </c>
      <c r="D1421" s="158">
        <v>1.9975066014985923E-3</v>
      </c>
      <c r="E1421" s="158">
        <v>0</v>
      </c>
      <c r="F1421" s="158">
        <v>-1.0238826927548906E-3</v>
      </c>
      <c r="G1421" s="158">
        <v>0</v>
      </c>
      <c r="H1421" s="158">
        <v>0</v>
      </c>
      <c r="I1421" s="333">
        <v>0</v>
      </c>
      <c r="J1421" s="158"/>
      <c r="K1421" s="158"/>
      <c r="L1421" s="158"/>
      <c r="M1421" s="346"/>
    </row>
    <row r="1422" spans="1:13" x14ac:dyDescent="0.25">
      <c r="A1422" s="446"/>
      <c r="B1422" s="332">
        <v>0</v>
      </c>
      <c r="C1422" s="158">
        <v>1.9975066014985923E-3</v>
      </c>
      <c r="D1422" s="158">
        <v>-2.1633908627581196E-3</v>
      </c>
      <c r="E1422" s="158">
        <v>1.6588426125952745E-4</v>
      </c>
      <c r="F1422" s="158">
        <v>0</v>
      </c>
      <c r="G1422" s="158">
        <v>0</v>
      </c>
      <c r="H1422" s="158">
        <v>0</v>
      </c>
      <c r="I1422" s="333">
        <v>0</v>
      </c>
      <c r="J1422" s="158"/>
      <c r="K1422" s="158"/>
      <c r="L1422" s="158"/>
      <c r="M1422" s="346"/>
    </row>
    <row r="1423" spans="1:13" x14ac:dyDescent="0.25">
      <c r="A1423" s="446"/>
      <c r="B1423" s="332">
        <v>0</v>
      </c>
      <c r="C1423" s="158">
        <v>0</v>
      </c>
      <c r="D1423" s="158">
        <v>1.6588426125952745E-4</v>
      </c>
      <c r="E1423" s="158">
        <v>-3.7955783118213016E-4</v>
      </c>
      <c r="F1423" s="158">
        <v>2.1367356992260274E-4</v>
      </c>
      <c r="G1423" s="158">
        <v>0</v>
      </c>
      <c r="H1423" s="158">
        <v>0</v>
      </c>
      <c r="I1423" s="333">
        <v>0</v>
      </c>
      <c r="J1423" s="158"/>
      <c r="K1423" s="158"/>
      <c r="L1423" s="158"/>
      <c r="M1423" s="346"/>
    </row>
    <row r="1424" spans="1:13" x14ac:dyDescent="0.25">
      <c r="A1424" s="446"/>
      <c r="B1424" s="332">
        <v>0</v>
      </c>
      <c r="C1424" s="158">
        <v>-1.0238826927548906E-3</v>
      </c>
      <c r="D1424" s="158">
        <v>0</v>
      </c>
      <c r="E1424" s="158">
        <v>2.1367356992260274E-4</v>
      </c>
      <c r="F1424" s="158">
        <v>6.9133016671958508E-3</v>
      </c>
      <c r="G1424" s="158">
        <v>4.1385191987732776E-4</v>
      </c>
      <c r="H1424" s="158">
        <v>0</v>
      </c>
      <c r="I1424" s="333">
        <v>-6.5169444642408907E-3</v>
      </c>
      <c r="J1424" s="158"/>
      <c r="K1424" s="158"/>
      <c r="L1424" s="158"/>
      <c r="M1424" s="346"/>
    </row>
    <row r="1425" spans="1:13" x14ac:dyDescent="0.25">
      <c r="A1425" s="446"/>
      <c r="B1425" s="332">
        <v>0</v>
      </c>
      <c r="C1425" s="158">
        <v>0</v>
      </c>
      <c r="D1425" s="158">
        <v>0</v>
      </c>
      <c r="E1425" s="158">
        <v>0</v>
      </c>
      <c r="F1425" s="158">
        <v>4.1385191987732776E-4</v>
      </c>
      <c r="G1425" s="158">
        <v>-1.2307849534621187E-3</v>
      </c>
      <c r="H1425" s="158">
        <v>8.1693303358479081E-4</v>
      </c>
      <c r="I1425" s="333">
        <v>0</v>
      </c>
      <c r="J1425" s="158"/>
      <c r="K1425" s="158"/>
      <c r="L1425" s="158"/>
      <c r="M1425" s="346"/>
    </row>
    <row r="1426" spans="1:13" x14ac:dyDescent="0.25">
      <c r="A1426" s="446"/>
      <c r="B1426" s="332">
        <v>0</v>
      </c>
      <c r="C1426" s="158">
        <v>0</v>
      </c>
      <c r="D1426" s="158">
        <v>0</v>
      </c>
      <c r="E1426" s="158">
        <v>0</v>
      </c>
      <c r="F1426" s="158">
        <v>0</v>
      </c>
      <c r="G1426" s="158">
        <v>8.1693303358479081E-4</v>
      </c>
      <c r="H1426" s="158">
        <v>-1.4840917203837985E-3</v>
      </c>
      <c r="I1426" s="333">
        <v>6.6715868679900769E-4</v>
      </c>
      <c r="J1426" s="158"/>
      <c r="K1426" s="158"/>
      <c r="L1426" s="158"/>
      <c r="M1426" s="346"/>
    </row>
    <row r="1427" spans="1:13" x14ac:dyDescent="0.25">
      <c r="A1427" s="446"/>
      <c r="B1427" s="406">
        <v>0</v>
      </c>
      <c r="C1427" s="407">
        <v>0</v>
      </c>
      <c r="D1427" s="407">
        <v>0</v>
      </c>
      <c r="E1427" s="407">
        <v>0</v>
      </c>
      <c r="F1427" s="407">
        <v>-6.5169444642408907E-3</v>
      </c>
      <c r="G1427" s="407">
        <v>0</v>
      </c>
      <c r="H1427" s="407">
        <v>6.6715868679900769E-4</v>
      </c>
      <c r="I1427" s="408">
        <v>7.2054642345488612E-3</v>
      </c>
      <c r="J1427" s="158"/>
      <c r="K1427" s="158"/>
      <c r="L1427" s="158"/>
      <c r="M1427" s="346"/>
    </row>
    <row r="1428" spans="1:13" x14ac:dyDescent="0.25">
      <c r="A1428" s="446"/>
      <c r="B1428" s="158"/>
      <c r="C1428" s="158"/>
      <c r="D1428" s="158"/>
      <c r="E1428" s="158"/>
      <c r="F1428" s="158"/>
      <c r="G1428" s="158"/>
      <c r="H1428" s="158"/>
      <c r="I1428" s="158"/>
      <c r="J1428" s="158"/>
      <c r="K1428" s="158"/>
      <c r="L1428" s="158"/>
      <c r="M1428" s="346"/>
    </row>
    <row r="1429" spans="1:13" x14ac:dyDescent="0.25">
      <c r="A1429" s="446"/>
      <c r="B1429" s="158"/>
      <c r="C1429" s="158"/>
      <c r="D1429" s="158"/>
      <c r="E1429" s="158"/>
      <c r="F1429" s="158"/>
      <c r="G1429" s="158"/>
      <c r="H1429" s="158"/>
      <c r="I1429" s="158"/>
      <c r="J1429" s="158"/>
      <c r="K1429" s="158"/>
      <c r="L1429" s="158"/>
      <c r="M1429" s="346"/>
    </row>
    <row r="1430" spans="1:13" x14ac:dyDescent="0.25">
      <c r="A1430" s="446"/>
      <c r="B1430" s="329">
        <f t="array" ref="B1430:I1437">-MINVERSE(B1420:I1427)</f>
        <v>-421.45690187477567</v>
      </c>
      <c r="C1430" s="330">
        <v>-366.87488157659732</v>
      </c>
      <c r="D1430" s="330">
        <v>-357.95644770419267</v>
      </c>
      <c r="E1430" s="330">
        <v>-250.56452034535823</v>
      </c>
      <c r="F1430" s="330">
        <v>-167.191408071295</v>
      </c>
      <c r="G1430" s="330">
        <v>-153.31201537526618</v>
      </c>
      <c r="H1430" s="330">
        <v>-146.28082300350286</v>
      </c>
      <c r="I1430" s="331">
        <v>-137.67115722587155</v>
      </c>
      <c r="J1430" s="158"/>
      <c r="K1430" s="158"/>
      <c r="L1430" s="158"/>
      <c r="M1430" s="346"/>
    </row>
    <row r="1431" spans="1:13" ht="15.75" x14ac:dyDescent="0.3">
      <c r="A1431" s="448" t="s">
        <v>237</v>
      </c>
      <c r="B1431" s="332">
        <v>-366.87488157659726</v>
      </c>
      <c r="C1431" s="158">
        <v>-573.93608338067861</v>
      </c>
      <c r="D1431" s="158">
        <v>-559.98415790510251</v>
      </c>
      <c r="E1431" s="158">
        <v>-391.98109945051817</v>
      </c>
      <c r="F1431" s="158">
        <v>-261.55288012898637</v>
      </c>
      <c r="G1431" s="158">
        <v>-239.84007098427517</v>
      </c>
      <c r="H1431" s="158">
        <v>-228.8405307758965</v>
      </c>
      <c r="I1431" s="333">
        <v>-215.37163959862278</v>
      </c>
      <c r="J1431" s="158"/>
      <c r="K1431" s="158"/>
      <c r="L1431" s="158"/>
      <c r="M1431" s="346"/>
    </row>
    <row r="1432" spans="1:13" x14ac:dyDescent="0.25">
      <c r="A1432" s="446"/>
      <c r="B1432" s="332">
        <v>-357.95644770419261</v>
      </c>
      <c r="C1432" s="158">
        <v>-559.98415790510239</v>
      </c>
      <c r="D1432" s="158">
        <v>-69.079160821680773</v>
      </c>
      <c r="E1432" s="158">
        <v>-186.11273272181774</v>
      </c>
      <c r="F1432" s="158">
        <v>-276.97108092206645</v>
      </c>
      <c r="G1432" s="158">
        <v>-253.97833002710618</v>
      </c>
      <c r="H1432" s="158">
        <v>-242.33038128474118</v>
      </c>
      <c r="I1432" s="333">
        <v>-228.06751655791624</v>
      </c>
      <c r="J1432" s="158"/>
      <c r="K1432" s="158"/>
      <c r="L1432" s="158"/>
      <c r="M1432" s="346"/>
    </row>
    <row r="1433" spans="1:13" x14ac:dyDescent="0.25">
      <c r="A1433" s="446"/>
      <c r="B1433" s="332">
        <v>-250.56452034535829</v>
      </c>
      <c r="C1433" s="158">
        <v>-391.98109945051823</v>
      </c>
      <c r="D1433" s="158">
        <v>-186.11273272181776</v>
      </c>
      <c r="E1433" s="158">
        <v>2292.8651911509573</v>
      </c>
      <c r="F1433" s="158">
        <v>-462.6303932255077</v>
      </c>
      <c r="G1433" s="158">
        <v>-424.22513679057806</v>
      </c>
      <c r="H1433" s="158">
        <v>-404.76933263582185</v>
      </c>
      <c r="I1433" s="333">
        <v>-380.94578147255112</v>
      </c>
      <c r="J1433" s="158"/>
      <c r="K1433" s="158"/>
      <c r="L1433" s="158"/>
      <c r="M1433" s="346"/>
    </row>
    <row r="1434" spans="1:13" x14ac:dyDescent="0.25">
      <c r="A1434" s="446"/>
      <c r="B1434" s="332">
        <v>-167.19140807129497</v>
      </c>
      <c r="C1434" s="158">
        <v>-261.55288012898637</v>
      </c>
      <c r="D1434" s="158">
        <v>-276.97108092206645</v>
      </c>
      <c r="E1434" s="158">
        <v>-462.6303932255077</v>
      </c>
      <c r="F1434" s="158">
        <v>-606.76594484550424</v>
      </c>
      <c r="G1434" s="158">
        <v>-556.39527735584159</v>
      </c>
      <c r="H1434" s="158">
        <v>-530.87788903990486</v>
      </c>
      <c r="I1434" s="333">
        <v>-499.63195331490169</v>
      </c>
      <c r="J1434" s="158"/>
      <c r="K1434" s="158"/>
      <c r="L1434" s="158"/>
      <c r="M1434" s="346"/>
    </row>
    <row r="1435" spans="1:13" x14ac:dyDescent="0.25">
      <c r="A1435" s="446"/>
      <c r="B1435" s="332">
        <v>-153.31201537526624</v>
      </c>
      <c r="C1435" s="158">
        <v>-239.8400709842752</v>
      </c>
      <c r="D1435" s="158">
        <v>-253.97833002710621</v>
      </c>
      <c r="E1435" s="158">
        <v>-424.22513679057818</v>
      </c>
      <c r="F1435" s="158">
        <v>-556.3952773558417</v>
      </c>
      <c r="G1435" s="158">
        <v>741.2555864442412</v>
      </c>
      <c r="H1435" s="158">
        <v>174.54487742281316</v>
      </c>
      <c r="I1435" s="333">
        <v>-519.39002569168144</v>
      </c>
      <c r="J1435" s="158"/>
      <c r="K1435" s="158"/>
      <c r="L1435" s="158"/>
      <c r="M1435" s="346"/>
    </row>
    <row r="1436" spans="1:13" x14ac:dyDescent="0.25">
      <c r="A1436" s="446"/>
      <c r="B1436" s="332">
        <v>-146.28082300350289</v>
      </c>
      <c r="C1436" s="158">
        <v>-228.8405307758965</v>
      </c>
      <c r="D1436" s="158">
        <v>-242.33038128474118</v>
      </c>
      <c r="E1436" s="158">
        <v>-404.7693326358218</v>
      </c>
      <c r="F1436" s="158">
        <v>-530.87788903990486</v>
      </c>
      <c r="G1436" s="158">
        <v>174.54487742281322</v>
      </c>
      <c r="H1436" s="158">
        <v>531.90656341646775</v>
      </c>
      <c r="I1436" s="333">
        <v>-529.39931145935861</v>
      </c>
      <c r="J1436" s="158"/>
      <c r="K1436" s="158"/>
      <c r="L1436" s="158"/>
      <c r="M1436" s="346"/>
    </row>
    <row r="1437" spans="1:13" x14ac:dyDescent="0.25">
      <c r="A1437" s="446"/>
      <c r="B1437" s="406">
        <v>-137.67115722587158</v>
      </c>
      <c r="C1437" s="407">
        <v>-215.37163959862281</v>
      </c>
      <c r="D1437" s="407">
        <v>-228.06751655791626</v>
      </c>
      <c r="E1437" s="407">
        <v>-380.94578147255112</v>
      </c>
      <c r="F1437" s="407">
        <v>-499.63195331490169</v>
      </c>
      <c r="G1437" s="407">
        <v>-519.39002569168144</v>
      </c>
      <c r="H1437" s="407">
        <v>-529.39931145935861</v>
      </c>
      <c r="I1437" s="408">
        <v>-541.65564019793499</v>
      </c>
      <c r="J1437" s="158"/>
      <c r="K1437" s="158"/>
      <c r="L1437" s="158"/>
      <c r="M1437" s="346"/>
    </row>
    <row r="1438" spans="1:13" x14ac:dyDescent="0.25">
      <c r="A1438" s="446"/>
      <c r="B1438" s="158"/>
      <c r="C1438" s="158"/>
      <c r="D1438" s="158"/>
      <c r="E1438" s="158"/>
      <c r="F1438" s="158"/>
      <c r="G1438" s="158"/>
      <c r="H1438" s="158"/>
      <c r="I1438" s="158"/>
      <c r="J1438" s="158"/>
      <c r="K1438" s="158"/>
      <c r="L1438" s="158"/>
      <c r="M1438" s="346"/>
    </row>
    <row r="1439" spans="1:13" ht="15.75" x14ac:dyDescent="0.3">
      <c r="A1439" s="447"/>
      <c r="B1439" s="158"/>
      <c r="C1439" s="158"/>
      <c r="D1439" s="158"/>
      <c r="E1439" s="158"/>
      <c r="F1439" s="158"/>
      <c r="G1439" s="158"/>
      <c r="H1439" s="158"/>
      <c r="I1439" s="158"/>
      <c r="J1439" s="158"/>
      <c r="K1439" s="158"/>
      <c r="L1439" s="158"/>
      <c r="M1439" s="346"/>
    </row>
    <row r="1440" spans="1:13" ht="15.75" x14ac:dyDescent="0.3">
      <c r="A1440" s="447"/>
      <c r="B1440" s="402">
        <f t="array" ref="B1440:B1450">+MMULT(B1371:L1381,H1332:H1342)</f>
        <v>2.3465903076512911</v>
      </c>
      <c r="C1440" s="158"/>
      <c r="D1440" s="158"/>
      <c r="E1440" s="417">
        <f t="array" ref="E1440:E1450">+MMULT(B1332:B1342,K1333)</f>
        <v>-339.29610096713287</v>
      </c>
      <c r="F1440" s="158"/>
      <c r="G1440" s="158"/>
      <c r="H1440" s="158"/>
      <c r="I1440" s="158"/>
      <c r="J1440" s="158"/>
      <c r="K1440" s="158"/>
      <c r="L1440" s="158"/>
      <c r="M1440" s="346"/>
    </row>
    <row r="1441" spans="1:13" ht="15.75" x14ac:dyDescent="0.3">
      <c r="A1441" s="447" t="s">
        <v>238</v>
      </c>
      <c r="B1441" s="403">
        <v>0.88968530747888019</v>
      </c>
      <c r="C1441" s="158"/>
      <c r="D1441" s="449" t="s">
        <v>239</v>
      </c>
      <c r="E1441" s="418">
        <v>0</v>
      </c>
      <c r="F1441" s="158"/>
      <c r="G1441" s="158"/>
      <c r="H1441" s="158"/>
      <c r="I1441" s="158"/>
      <c r="J1441" s="158"/>
      <c r="K1441" s="158"/>
      <c r="L1441" s="158"/>
      <c r="M1441" s="346"/>
    </row>
    <row r="1442" spans="1:13" ht="15.75" x14ac:dyDescent="0.3">
      <c r="A1442" s="447"/>
      <c r="B1442" s="403">
        <v>3.0778428903586081</v>
      </c>
      <c r="C1442" s="158"/>
      <c r="D1442" s="158"/>
      <c r="E1442" s="418">
        <v>0</v>
      </c>
      <c r="F1442" s="158"/>
      <c r="G1442" s="158"/>
      <c r="H1442" s="158"/>
      <c r="I1442" s="158"/>
      <c r="J1442" s="158"/>
      <c r="K1442" s="158"/>
      <c r="L1442" s="158"/>
      <c r="M1442" s="346"/>
    </row>
    <row r="1443" spans="1:13" x14ac:dyDescent="0.25">
      <c r="A1443" s="347"/>
      <c r="B1443" s="403">
        <v>42.794377983072998</v>
      </c>
      <c r="C1443" s="158"/>
      <c r="D1443" s="158"/>
      <c r="E1443" s="418">
        <v>0</v>
      </c>
      <c r="F1443" s="158"/>
      <c r="G1443" s="158"/>
      <c r="H1443" s="158"/>
      <c r="I1443" s="158"/>
      <c r="J1443" s="158"/>
      <c r="K1443" s="158"/>
      <c r="L1443" s="158"/>
      <c r="M1443" s="346"/>
    </row>
    <row r="1444" spans="1:13" x14ac:dyDescent="0.25">
      <c r="A1444" s="347"/>
      <c r="B1444" s="403">
        <v>37.783862621679823</v>
      </c>
      <c r="C1444" s="158"/>
      <c r="D1444" s="158"/>
      <c r="E1444" s="418">
        <v>0</v>
      </c>
      <c r="F1444" s="158"/>
      <c r="G1444" s="158"/>
      <c r="H1444" s="158"/>
      <c r="I1444" s="158"/>
      <c r="J1444" s="158"/>
      <c r="K1444" s="158"/>
      <c r="L1444" s="158"/>
      <c r="M1444" s="346"/>
    </row>
    <row r="1445" spans="1:13" x14ac:dyDescent="0.25">
      <c r="A1445" s="347"/>
      <c r="B1445" s="403">
        <v>2.7619535201703451</v>
      </c>
      <c r="C1445" s="158"/>
      <c r="D1445" s="158"/>
      <c r="E1445" s="418">
        <v>0</v>
      </c>
      <c r="F1445" s="158"/>
      <c r="G1445" s="158"/>
      <c r="H1445" s="158"/>
      <c r="I1445" s="158"/>
      <c r="J1445" s="158"/>
      <c r="K1445" s="158"/>
      <c r="L1445" s="158"/>
      <c r="M1445" s="346"/>
    </row>
    <row r="1446" spans="1:13" x14ac:dyDescent="0.25">
      <c r="A1446" s="347"/>
      <c r="B1446" s="403">
        <v>1.8798166941077101</v>
      </c>
      <c r="C1446" s="158"/>
      <c r="D1446" s="158"/>
      <c r="E1446" s="418">
        <v>0</v>
      </c>
      <c r="F1446" s="158"/>
      <c r="G1446" s="158"/>
      <c r="H1446" s="158"/>
      <c r="I1446" s="158"/>
      <c r="J1446" s="158"/>
      <c r="K1446" s="158"/>
      <c r="L1446" s="158"/>
      <c r="M1446" s="346"/>
    </row>
    <row r="1447" spans="1:13" x14ac:dyDescent="0.25">
      <c r="A1447" s="347"/>
      <c r="B1447" s="403">
        <v>2.8736078322950291</v>
      </c>
      <c r="C1447" s="158"/>
      <c r="D1447" s="158"/>
      <c r="E1447" s="418">
        <v>0</v>
      </c>
      <c r="F1447" s="158"/>
      <c r="G1447" s="158"/>
      <c r="H1447" s="158"/>
      <c r="I1447" s="158"/>
      <c r="J1447" s="158"/>
      <c r="K1447" s="158"/>
      <c r="L1447" s="158"/>
      <c r="M1447" s="346"/>
    </row>
    <row r="1448" spans="1:13" x14ac:dyDescent="0.25">
      <c r="A1448" s="347"/>
      <c r="B1448" s="403">
        <v>7.1555794054149535</v>
      </c>
      <c r="C1448" s="158"/>
      <c r="D1448" s="158"/>
      <c r="E1448" s="418">
        <v>0</v>
      </c>
      <c r="F1448" s="158"/>
      <c r="G1448" s="158"/>
      <c r="H1448" s="158"/>
      <c r="I1448" s="158"/>
      <c r="J1448" s="158"/>
      <c r="K1448" s="158"/>
      <c r="L1448" s="158"/>
      <c r="M1448" s="346"/>
    </row>
    <row r="1449" spans="1:13" x14ac:dyDescent="0.25">
      <c r="A1449" s="347"/>
      <c r="B1449" s="403">
        <v>0.28567228845765846</v>
      </c>
      <c r="C1449" s="158"/>
      <c r="D1449" s="158"/>
      <c r="E1449" s="418">
        <v>0</v>
      </c>
      <c r="F1449" s="158"/>
      <c r="G1449" s="158"/>
      <c r="H1449" s="158"/>
      <c r="I1449" s="158"/>
      <c r="J1449" s="158"/>
      <c r="K1449" s="158"/>
      <c r="L1449" s="158"/>
      <c r="M1449" s="346"/>
    </row>
    <row r="1450" spans="1:13" x14ac:dyDescent="0.25">
      <c r="A1450" s="347"/>
      <c r="B1450" s="93">
        <v>4.1544713203224415</v>
      </c>
      <c r="C1450" s="158"/>
      <c r="D1450" s="158"/>
      <c r="E1450" s="76">
        <v>-339.29610096713287</v>
      </c>
      <c r="F1450" s="158"/>
      <c r="G1450" s="158"/>
      <c r="H1450" s="158"/>
      <c r="I1450" s="158"/>
      <c r="J1450" s="158"/>
      <c r="K1450" s="158"/>
      <c r="L1450" s="158"/>
      <c r="M1450" s="346"/>
    </row>
    <row r="1451" spans="1:13" x14ac:dyDescent="0.25">
      <c r="A1451" s="347"/>
      <c r="B1451" s="158"/>
      <c r="C1451" s="158"/>
      <c r="D1451" s="158"/>
      <c r="E1451" s="158"/>
      <c r="F1451" s="158"/>
      <c r="G1451" s="158"/>
      <c r="H1451" s="158"/>
      <c r="I1451" s="158"/>
      <c r="J1451" s="158"/>
      <c r="K1451" s="158"/>
      <c r="L1451" s="158"/>
      <c r="M1451" s="346"/>
    </row>
    <row r="1452" spans="1:13" x14ac:dyDescent="0.25">
      <c r="A1452" s="347"/>
      <c r="B1452" s="158"/>
      <c r="C1452" s="158"/>
      <c r="D1452" s="158"/>
      <c r="E1452" s="158"/>
      <c r="F1452" s="158"/>
      <c r="G1452" s="158"/>
      <c r="H1452" s="158"/>
      <c r="I1452" s="158"/>
      <c r="J1452" s="158"/>
      <c r="K1452" s="158"/>
      <c r="L1452" s="158"/>
      <c r="M1452" s="346"/>
    </row>
    <row r="1453" spans="1:13" x14ac:dyDescent="0.25">
      <c r="A1453" s="347"/>
      <c r="B1453" s="415">
        <f t="array" ref="B1453:B1463">+B1440:B1450+E1440:E1450</f>
        <v>-336.94951065948158</v>
      </c>
      <c r="C1453" s="158"/>
      <c r="D1453" s="158"/>
      <c r="E1453" s="158"/>
      <c r="F1453" s="158"/>
      <c r="G1453" s="158"/>
      <c r="H1453" s="158"/>
      <c r="I1453" s="158"/>
      <c r="J1453" s="158"/>
      <c r="K1453" s="158"/>
      <c r="L1453" s="158"/>
      <c r="M1453" s="346"/>
    </row>
    <row r="1454" spans="1:13" ht="15.75" x14ac:dyDescent="0.3">
      <c r="A1454" s="447" t="s">
        <v>240</v>
      </c>
      <c r="B1454" s="416">
        <v>0.88968530747888019</v>
      </c>
      <c r="C1454" s="158"/>
      <c r="D1454" s="158"/>
      <c r="E1454" s="158"/>
      <c r="F1454" s="158"/>
      <c r="G1454" s="158"/>
      <c r="H1454" s="158"/>
      <c r="I1454" s="158"/>
      <c r="J1454" s="158"/>
      <c r="K1454" s="158"/>
      <c r="L1454" s="158"/>
      <c r="M1454" s="346"/>
    </row>
    <row r="1455" spans="1:13" x14ac:dyDescent="0.25">
      <c r="A1455" s="347"/>
      <c r="B1455" s="416">
        <v>3.0778428903586081</v>
      </c>
      <c r="C1455" s="158"/>
      <c r="D1455" s="158"/>
      <c r="E1455" s="158"/>
      <c r="F1455" s="158"/>
      <c r="G1455" s="158"/>
      <c r="H1455" s="158"/>
      <c r="I1455" s="158"/>
      <c r="J1455" s="158"/>
      <c r="K1455" s="158"/>
      <c r="L1455" s="158"/>
      <c r="M1455" s="346"/>
    </row>
    <row r="1456" spans="1:13" x14ac:dyDescent="0.25">
      <c r="A1456" s="347"/>
      <c r="B1456" s="416">
        <v>42.794377983072998</v>
      </c>
      <c r="C1456" s="158"/>
      <c r="D1456" s="158"/>
      <c r="E1456" s="158"/>
      <c r="F1456" s="158"/>
      <c r="G1456" s="158"/>
      <c r="H1456" s="158"/>
      <c r="I1456" s="158"/>
      <c r="J1456" s="158"/>
      <c r="K1456" s="158"/>
      <c r="L1456" s="158"/>
      <c r="M1456" s="346"/>
    </row>
    <row r="1457" spans="1:13" x14ac:dyDescent="0.25">
      <c r="A1457" s="347"/>
      <c r="B1457" s="416">
        <v>37.783862621679823</v>
      </c>
      <c r="C1457" s="158"/>
      <c r="D1457" s="158"/>
      <c r="E1457" s="158"/>
      <c r="F1457" s="158"/>
      <c r="G1457" s="158"/>
      <c r="H1457" s="158"/>
      <c r="I1457" s="158"/>
      <c r="J1457" s="158"/>
      <c r="K1457" s="158"/>
      <c r="L1457" s="158"/>
      <c r="M1457" s="346"/>
    </row>
    <row r="1458" spans="1:13" x14ac:dyDescent="0.25">
      <c r="A1458" s="347"/>
      <c r="B1458" s="416">
        <v>2.7619535201703451</v>
      </c>
      <c r="C1458" s="158"/>
      <c r="D1458" s="158"/>
      <c r="E1458" s="158"/>
      <c r="F1458" s="158"/>
      <c r="G1458" s="158"/>
      <c r="H1458" s="158"/>
      <c r="I1458" s="158"/>
      <c r="J1458" s="158"/>
      <c r="K1458" s="158"/>
      <c r="L1458" s="158"/>
      <c r="M1458" s="346"/>
    </row>
    <row r="1459" spans="1:13" x14ac:dyDescent="0.25">
      <c r="A1459" s="347"/>
      <c r="B1459" s="416">
        <v>1.8798166941077101</v>
      </c>
      <c r="C1459" s="158"/>
      <c r="D1459" s="158"/>
      <c r="E1459" s="158"/>
      <c r="F1459" s="158"/>
      <c r="G1459" s="158"/>
      <c r="H1459" s="158"/>
      <c r="I1459" s="158"/>
      <c r="J1459" s="158"/>
      <c r="K1459" s="158"/>
      <c r="L1459" s="158"/>
      <c r="M1459" s="346"/>
    </row>
    <row r="1460" spans="1:13" x14ac:dyDescent="0.25">
      <c r="A1460" s="347"/>
      <c r="B1460" s="416">
        <v>2.8736078322950291</v>
      </c>
      <c r="C1460" s="158"/>
      <c r="D1460" s="158"/>
      <c r="E1460" s="158"/>
      <c r="F1460" s="158"/>
      <c r="G1460" s="158"/>
      <c r="H1460" s="158"/>
      <c r="I1460" s="158"/>
      <c r="J1460" s="158"/>
      <c r="K1460" s="158"/>
      <c r="L1460" s="158"/>
      <c r="M1460" s="346"/>
    </row>
    <row r="1461" spans="1:13" x14ac:dyDescent="0.25">
      <c r="A1461" s="347"/>
      <c r="B1461" s="416">
        <v>7.1555794054149535</v>
      </c>
      <c r="C1461" s="158"/>
      <c r="D1461" s="158"/>
      <c r="E1461" s="158"/>
      <c r="F1461" s="158"/>
      <c r="G1461" s="158"/>
      <c r="H1461" s="158"/>
      <c r="I1461" s="158"/>
      <c r="J1461" s="158"/>
      <c r="K1461" s="158"/>
      <c r="L1461" s="158"/>
      <c r="M1461" s="346"/>
    </row>
    <row r="1462" spans="1:13" x14ac:dyDescent="0.25">
      <c r="A1462" s="347"/>
      <c r="B1462" s="416">
        <v>0.28567228845765846</v>
      </c>
      <c r="C1462" s="158"/>
      <c r="D1462" s="158"/>
      <c r="E1462" s="158"/>
      <c r="F1462" s="158"/>
      <c r="G1462" s="158"/>
      <c r="H1462" s="158"/>
      <c r="I1462" s="158"/>
      <c r="J1462" s="158"/>
      <c r="K1462" s="158"/>
      <c r="L1462" s="158"/>
      <c r="M1462" s="346"/>
    </row>
    <row r="1463" spans="1:13" x14ac:dyDescent="0.25">
      <c r="A1463" s="347"/>
      <c r="B1463" s="103">
        <v>-335.14162964681043</v>
      </c>
      <c r="C1463" s="158"/>
      <c r="D1463" s="158"/>
      <c r="E1463" s="158"/>
      <c r="F1463" s="158"/>
      <c r="G1463" s="158"/>
      <c r="H1463" s="158"/>
      <c r="I1463" s="158"/>
      <c r="J1463" s="158"/>
      <c r="K1463" s="158"/>
      <c r="L1463" s="158"/>
      <c r="M1463" s="346"/>
    </row>
    <row r="1464" spans="1:13" x14ac:dyDescent="0.25">
      <c r="A1464" s="347"/>
      <c r="B1464" s="158"/>
      <c r="C1464" s="158"/>
      <c r="D1464" s="158"/>
      <c r="E1464" s="158"/>
      <c r="F1464" s="158"/>
      <c r="G1464" s="158"/>
      <c r="H1464" s="158"/>
      <c r="I1464" s="158"/>
      <c r="J1464" s="158"/>
      <c r="K1464" s="158"/>
      <c r="L1464" s="158"/>
      <c r="M1464" s="346"/>
    </row>
    <row r="1465" spans="1:13" x14ac:dyDescent="0.25">
      <c r="A1465" s="347"/>
      <c r="B1465" s="158"/>
      <c r="C1465" s="158"/>
      <c r="D1465" s="158"/>
      <c r="E1465" s="158"/>
      <c r="F1465" s="158"/>
      <c r="G1465" s="158"/>
      <c r="H1465" s="158"/>
      <c r="I1465" s="158"/>
      <c r="J1465" s="158"/>
      <c r="K1465" s="158"/>
      <c r="L1465" s="158"/>
      <c r="M1465" s="346"/>
    </row>
    <row r="1466" spans="1:13" x14ac:dyDescent="0.25">
      <c r="A1466" s="347"/>
      <c r="B1466" s="419">
        <f t="array" ref="B1466:B1473">+MMULT(B1410:L1417,B1453:B1463)</f>
        <v>-0.65331505785665456</v>
      </c>
      <c r="C1466" s="158"/>
      <c r="D1466" s="158"/>
      <c r="E1466" s="402">
        <f t="array" ref="E1466:E1473">+MMULT(B1321:L1328,H1332:H1342)</f>
        <v>2.972903890668524E-3</v>
      </c>
      <c r="F1466" s="158"/>
      <c r="G1466" s="158"/>
      <c r="H1466" s="402">
        <f t="array" ref="H1466:H1473">E1466:E1473-E1332:E1339</f>
        <v>-1.0581813203458523E-16</v>
      </c>
      <c r="I1466" s="158"/>
      <c r="J1466" s="158"/>
      <c r="K1466" s="158"/>
      <c r="L1466" s="158"/>
      <c r="M1466" s="346"/>
    </row>
    <row r="1467" spans="1:13" ht="15.75" x14ac:dyDescent="0.3">
      <c r="A1467" s="447" t="s">
        <v>241</v>
      </c>
      <c r="B1467" s="420">
        <v>1.8637285298992931E-3</v>
      </c>
      <c r="C1467" s="158"/>
      <c r="D1467" s="449" t="s">
        <v>242</v>
      </c>
      <c r="E1467" s="403">
        <v>3.7274570597985914E-3</v>
      </c>
      <c r="F1467" s="158"/>
      <c r="G1467" s="449" t="s">
        <v>243</v>
      </c>
      <c r="H1467" s="403">
        <v>9.1072982488782372E-17</v>
      </c>
      <c r="I1467" s="158"/>
      <c r="J1467" s="158"/>
      <c r="K1467" s="158"/>
      <c r="L1467" s="158"/>
      <c r="M1467" s="346"/>
    </row>
    <row r="1468" spans="1:13" x14ac:dyDescent="0.25">
      <c r="A1468" s="347"/>
      <c r="B1468" s="420">
        <v>9.5090228591622299E-4</v>
      </c>
      <c r="C1468" s="158"/>
      <c r="D1468" s="158"/>
      <c r="E1468" s="403">
        <v>1.9018045718324442E-3</v>
      </c>
      <c r="F1468" s="158"/>
      <c r="G1468" s="158"/>
      <c r="H1468" s="403">
        <v>3.426078865054194E-17</v>
      </c>
      <c r="I1468" s="158"/>
      <c r="J1468" s="158"/>
      <c r="K1468" s="158"/>
      <c r="L1468" s="158"/>
      <c r="M1468" s="346"/>
    </row>
    <row r="1469" spans="1:13" x14ac:dyDescent="0.25">
      <c r="A1469" s="347"/>
      <c r="B1469" s="420">
        <v>9.7449903405646878E-4</v>
      </c>
      <c r="C1469" s="158"/>
      <c r="D1469" s="158"/>
      <c r="E1469" s="403">
        <v>1.9489980681129376E-3</v>
      </c>
      <c r="F1469" s="158"/>
      <c r="G1469" s="158"/>
      <c r="H1469" s="403">
        <v>7.589415207398531E-18</v>
      </c>
      <c r="I1469" s="158"/>
      <c r="J1469" s="158"/>
      <c r="K1469" s="158"/>
      <c r="L1469" s="158"/>
      <c r="M1469" s="346"/>
    </row>
    <row r="1470" spans="1:13" x14ac:dyDescent="0.25">
      <c r="A1470" s="347"/>
      <c r="B1470" s="420">
        <v>2.2578113037837882E-3</v>
      </c>
      <c r="C1470" s="158"/>
      <c r="D1470" s="158"/>
      <c r="E1470" s="403">
        <v>4.5156226075675748E-3</v>
      </c>
      <c r="F1470" s="158"/>
      <c r="G1470" s="158"/>
      <c r="H1470" s="403">
        <v>8.0491169285323849E-16</v>
      </c>
      <c r="I1470" s="158"/>
      <c r="J1470" s="158"/>
      <c r="K1470" s="158"/>
      <c r="L1470" s="158"/>
      <c r="M1470" s="346"/>
    </row>
    <row r="1471" spans="1:13" x14ac:dyDescent="0.25">
      <c r="A1471" s="347"/>
      <c r="B1471" s="420">
        <v>3.9264458756630327E-4</v>
      </c>
      <c r="C1471" s="158"/>
      <c r="D1471" s="158"/>
      <c r="E1471" s="403">
        <v>7.8528917513260655E-4</v>
      </c>
      <c r="F1471" s="158"/>
      <c r="G1471" s="158"/>
      <c r="H1471" s="403">
        <v>7.589415207398531E-18</v>
      </c>
      <c r="I1471" s="158"/>
      <c r="J1471" s="158"/>
      <c r="K1471" s="158"/>
      <c r="L1471" s="158"/>
      <c r="M1471" s="346"/>
    </row>
    <row r="1472" spans="1:13" x14ac:dyDescent="0.25">
      <c r="A1472" s="347"/>
      <c r="B1472" s="420">
        <v>3.8146807326855034E-4</v>
      </c>
      <c r="C1472" s="158"/>
      <c r="D1472" s="158"/>
      <c r="E1472" s="403">
        <v>7.6293614653710068E-4</v>
      </c>
      <c r="F1472" s="158"/>
      <c r="G1472" s="158"/>
      <c r="H1472" s="403">
        <v>1.9732479539236181E-17</v>
      </c>
      <c r="I1472" s="158"/>
      <c r="J1472" s="158"/>
      <c r="K1472" s="158"/>
      <c r="L1472" s="158"/>
      <c r="M1472" s="346"/>
    </row>
    <row r="1473" spans="1:13" x14ac:dyDescent="0.25">
      <c r="A1473" s="347"/>
      <c r="B1473" s="75">
        <v>-0.45812315025852668</v>
      </c>
      <c r="C1473" s="158"/>
      <c r="D1473" s="158"/>
      <c r="E1473" s="93">
        <v>3.7065288060189163E-3</v>
      </c>
      <c r="F1473" s="158"/>
      <c r="G1473" s="158"/>
      <c r="H1473" s="93">
        <v>-3.1398494915180208E-16</v>
      </c>
      <c r="I1473" s="158"/>
      <c r="J1473" s="158"/>
      <c r="K1473" s="158"/>
      <c r="L1473" s="158"/>
      <c r="M1473" s="346"/>
    </row>
    <row r="1474" spans="1:13" x14ac:dyDescent="0.25">
      <c r="A1474" s="347"/>
      <c r="B1474" s="158"/>
      <c r="C1474" s="158"/>
      <c r="D1474" s="158"/>
      <c r="E1474" s="158"/>
      <c r="F1474" s="158"/>
      <c r="G1474" s="158"/>
      <c r="H1474" s="158"/>
      <c r="I1474" s="158"/>
      <c r="J1474" s="158"/>
      <c r="K1474" s="158"/>
      <c r="L1474" s="158"/>
      <c r="M1474" s="346"/>
    </row>
    <row r="1475" spans="1:13" ht="16.5" thickBot="1" x14ac:dyDescent="0.35">
      <c r="A1475" s="347"/>
      <c r="B1475" s="158"/>
      <c r="C1475" s="158"/>
      <c r="D1475" s="158"/>
      <c r="E1475" s="158"/>
      <c r="F1475" s="158"/>
      <c r="G1475" s="456" t="s">
        <v>264</v>
      </c>
      <c r="H1475" s="158"/>
      <c r="I1475" s="158"/>
      <c r="J1475" s="158"/>
      <c r="K1475" s="158"/>
      <c r="L1475" s="158"/>
      <c r="M1475" s="346"/>
    </row>
    <row r="1476" spans="1:13" ht="15.75" x14ac:dyDescent="0.3">
      <c r="A1476" s="347"/>
      <c r="B1476" s="421">
        <f t="array" ref="B1476:B1483">B1466:B1473-H1466:H1473</f>
        <v>-0.65331505785665445</v>
      </c>
      <c r="C1476" s="158"/>
      <c r="D1476" s="422" t="s">
        <v>205</v>
      </c>
      <c r="E1476" s="423">
        <f t="array" ref="E1476:E1483">+MMULT(B1430:I1437,B1476:B1483)</f>
        <v>336.65268756154313</v>
      </c>
      <c r="F1476" s="158"/>
      <c r="G1476" s="457" t="s">
        <v>205</v>
      </c>
      <c r="H1476" s="460">
        <f>+ABS(E1476-E1218)</f>
        <v>0.26763789091046419</v>
      </c>
      <c r="I1476" s="158"/>
      <c r="J1476" s="158"/>
      <c r="K1476" s="158"/>
      <c r="L1476" s="158"/>
      <c r="M1476" s="346"/>
    </row>
    <row r="1477" spans="1:13" ht="15.75" x14ac:dyDescent="0.3">
      <c r="A1477" s="450" t="s">
        <v>244</v>
      </c>
      <c r="B1477" s="420">
        <v>1.863728529899202E-3</v>
      </c>
      <c r="C1477" s="158"/>
      <c r="D1477" s="424" t="s">
        <v>206</v>
      </c>
      <c r="E1477" s="425">
        <v>335.59547770967947</v>
      </c>
      <c r="F1477" s="158"/>
      <c r="G1477" s="458" t="s">
        <v>206</v>
      </c>
      <c r="H1477" s="461">
        <f t="shared" ref="H1477:H1483" si="58">+ABS(E1477-E1219)</f>
        <v>0.42831724818796602</v>
      </c>
      <c r="I1477" s="158"/>
      <c r="J1477" s="158"/>
      <c r="K1477" s="158"/>
      <c r="L1477" s="158"/>
      <c r="M1477" s="346"/>
    </row>
    <row r="1478" spans="1:13" ht="15.75" x14ac:dyDescent="0.3">
      <c r="A1478" s="347"/>
      <c r="B1478" s="420">
        <v>9.5090228591618873E-4</v>
      </c>
      <c r="C1478" s="158"/>
      <c r="D1478" s="424" t="s">
        <v>207</v>
      </c>
      <c r="E1478" s="425">
        <v>336.23312087998721</v>
      </c>
      <c r="F1478" s="158"/>
      <c r="G1478" s="458" t="s">
        <v>207</v>
      </c>
      <c r="H1478" s="461">
        <f t="shared" si="58"/>
        <v>0.94654164734123469</v>
      </c>
      <c r="I1478" s="158"/>
      <c r="J1478" s="158"/>
      <c r="K1478" s="158"/>
      <c r="L1478" s="158"/>
      <c r="M1478" s="346"/>
    </row>
    <row r="1479" spans="1:13" ht="15.75" x14ac:dyDescent="0.3">
      <c r="A1479" s="347"/>
      <c r="B1479" s="420">
        <v>9.7449903405646119E-4</v>
      </c>
      <c r="C1479" s="158"/>
      <c r="D1479" s="424" t="s">
        <v>208</v>
      </c>
      <c r="E1479" s="425">
        <v>338.17902071233442</v>
      </c>
      <c r="F1479" s="158"/>
      <c r="G1479" s="458" t="s">
        <v>208</v>
      </c>
      <c r="H1479" s="461">
        <f t="shared" si="58"/>
        <v>1.896112100909022</v>
      </c>
      <c r="I1479" s="158"/>
      <c r="J1479" s="158"/>
      <c r="K1479" s="158"/>
      <c r="L1479" s="158"/>
      <c r="M1479" s="346"/>
    </row>
    <row r="1480" spans="1:13" ht="15.75" x14ac:dyDescent="0.3">
      <c r="A1480" s="347"/>
      <c r="B1480" s="420">
        <v>2.2578113037829833E-3</v>
      </c>
      <c r="C1480" s="158"/>
      <c r="D1480" s="424" t="s">
        <v>209</v>
      </c>
      <c r="E1480" s="425">
        <v>335.12901842090184</v>
      </c>
      <c r="F1480" s="158"/>
      <c r="G1480" s="458" t="s">
        <v>209</v>
      </c>
      <c r="H1480" s="461">
        <f t="shared" si="58"/>
        <v>0.10775704006698561</v>
      </c>
      <c r="I1480" s="158"/>
      <c r="J1480" s="158"/>
      <c r="K1480" s="158"/>
      <c r="L1480" s="158"/>
      <c r="M1480" s="346"/>
    </row>
    <row r="1481" spans="1:13" ht="15.75" x14ac:dyDescent="0.3">
      <c r="A1481" s="347"/>
      <c r="B1481" s="420">
        <v>3.9264458756629568E-4</v>
      </c>
      <c r="C1481" s="158"/>
      <c r="D1481" s="424" t="s">
        <v>210</v>
      </c>
      <c r="E1481" s="425">
        <v>336.1051283797396</v>
      </c>
      <c r="F1481" s="158"/>
      <c r="G1481" s="458" t="s">
        <v>210</v>
      </c>
      <c r="H1481" s="461">
        <f t="shared" si="58"/>
        <v>0.39796883711244391</v>
      </c>
      <c r="I1481" s="158"/>
      <c r="J1481" s="158"/>
      <c r="K1481" s="158"/>
      <c r="L1481" s="158"/>
      <c r="M1481" s="346"/>
    </row>
    <row r="1482" spans="1:13" ht="15.75" x14ac:dyDescent="0.3">
      <c r="A1482" s="347"/>
      <c r="B1482" s="420">
        <v>3.8146807326853061E-4</v>
      </c>
      <c r="C1482" s="158"/>
      <c r="D1482" s="424" t="s">
        <v>211</v>
      </c>
      <c r="E1482" s="425">
        <v>336.11898556563455</v>
      </c>
      <c r="F1482" s="158"/>
      <c r="G1482" s="458" t="s">
        <v>211</v>
      </c>
      <c r="H1482" s="461">
        <f t="shared" si="58"/>
        <v>0.23290272913538956</v>
      </c>
      <c r="I1482" s="158"/>
      <c r="J1482" s="158"/>
      <c r="K1482" s="158"/>
      <c r="L1482" s="158"/>
      <c r="M1482" s="346"/>
    </row>
    <row r="1483" spans="1:13" ht="16.5" thickBot="1" x14ac:dyDescent="0.35">
      <c r="A1483" s="347"/>
      <c r="B1483" s="75">
        <v>-0.45812315025852635</v>
      </c>
      <c r="C1483" s="158"/>
      <c r="D1483" s="426" t="s">
        <v>212</v>
      </c>
      <c r="E1483" s="427">
        <v>335.56417351314616</v>
      </c>
      <c r="F1483" s="158"/>
      <c r="G1483" s="459" t="s">
        <v>212</v>
      </c>
      <c r="H1483" s="462">
        <f t="shared" si="58"/>
        <v>0.27897863884294338</v>
      </c>
      <c r="I1483" s="158"/>
      <c r="J1483" s="158"/>
      <c r="K1483" s="158"/>
      <c r="L1483" s="158"/>
      <c r="M1483" s="346"/>
    </row>
    <row r="1484" spans="1:13" x14ac:dyDescent="0.25">
      <c r="A1484" s="347"/>
      <c r="B1484" s="158"/>
      <c r="C1484" s="158"/>
      <c r="D1484" s="158"/>
      <c r="E1484" s="158"/>
      <c r="F1484" s="158"/>
      <c r="G1484" s="158"/>
      <c r="H1484" s="158"/>
      <c r="I1484" s="158"/>
      <c r="J1484" s="158"/>
      <c r="K1484" s="158"/>
      <c r="L1484" s="158"/>
      <c r="M1484" s="346"/>
    </row>
    <row r="1485" spans="1:13" ht="15.75" x14ac:dyDescent="0.3">
      <c r="A1485" s="444" t="s">
        <v>246</v>
      </c>
      <c r="B1485" s="158"/>
      <c r="C1485" s="158"/>
      <c r="D1485" s="158"/>
      <c r="E1485" s="158"/>
      <c r="F1485" s="158"/>
      <c r="G1485" s="158"/>
      <c r="H1485" s="158"/>
      <c r="I1485" s="158"/>
      <c r="J1485" s="158"/>
      <c r="K1485" s="158"/>
      <c r="L1485" s="158"/>
      <c r="M1485" s="346"/>
    </row>
    <row r="1486" spans="1:13" x14ac:dyDescent="0.25">
      <c r="A1486" s="347"/>
      <c r="B1486" s="411">
        <f t="array" ref="B1486:L1496">+MMULT(B1397:L1407,B1371:L1381)</f>
        <v>0.5</v>
      </c>
      <c r="C1486" s="390">
        <v>0</v>
      </c>
      <c r="D1486" s="390">
        <v>0</v>
      </c>
      <c r="E1486" s="390">
        <v>0</v>
      </c>
      <c r="F1486" s="390">
        <v>0</v>
      </c>
      <c r="G1486" s="390">
        <v>0</v>
      </c>
      <c r="H1486" s="390">
        <v>0</v>
      </c>
      <c r="I1486" s="390">
        <v>0</v>
      </c>
      <c r="J1486" s="390">
        <v>0</v>
      </c>
      <c r="K1486" s="390">
        <v>0</v>
      </c>
      <c r="L1486" s="391">
        <v>0</v>
      </c>
      <c r="M1486" s="346"/>
    </row>
    <row r="1487" spans="1:13" ht="15.75" x14ac:dyDescent="0.3">
      <c r="A1487" s="447" t="s">
        <v>247</v>
      </c>
      <c r="B1487" s="396">
        <v>0</v>
      </c>
      <c r="C1487" s="161">
        <v>0.5</v>
      </c>
      <c r="D1487" s="159">
        <v>0</v>
      </c>
      <c r="E1487" s="159">
        <v>0</v>
      </c>
      <c r="F1487" s="159">
        <v>0</v>
      </c>
      <c r="G1487" s="159">
        <v>0</v>
      </c>
      <c r="H1487" s="159">
        <v>0</v>
      </c>
      <c r="I1487" s="159">
        <v>0</v>
      </c>
      <c r="J1487" s="159">
        <v>0</v>
      </c>
      <c r="K1487" s="159">
        <v>0</v>
      </c>
      <c r="L1487" s="383">
        <v>0</v>
      </c>
      <c r="M1487" s="346"/>
    </row>
    <row r="1488" spans="1:13" x14ac:dyDescent="0.25">
      <c r="A1488" s="347"/>
      <c r="B1488" s="396">
        <v>0</v>
      </c>
      <c r="C1488" s="159">
        <v>0</v>
      </c>
      <c r="D1488" s="161">
        <v>0.49999999999999994</v>
      </c>
      <c r="E1488" s="159">
        <v>0</v>
      </c>
      <c r="F1488" s="159">
        <v>0</v>
      </c>
      <c r="G1488" s="159">
        <v>0</v>
      </c>
      <c r="H1488" s="159">
        <v>0</v>
      </c>
      <c r="I1488" s="159">
        <v>0</v>
      </c>
      <c r="J1488" s="159">
        <v>0</v>
      </c>
      <c r="K1488" s="159">
        <v>0</v>
      </c>
      <c r="L1488" s="383">
        <v>0</v>
      </c>
      <c r="M1488" s="346"/>
    </row>
    <row r="1489" spans="1:13" x14ac:dyDescent="0.25">
      <c r="A1489" s="347"/>
      <c r="B1489" s="396">
        <v>0</v>
      </c>
      <c r="C1489" s="159">
        <v>0</v>
      </c>
      <c r="D1489" s="159">
        <v>0</v>
      </c>
      <c r="E1489" s="161">
        <v>0.5</v>
      </c>
      <c r="F1489" s="159">
        <v>0</v>
      </c>
      <c r="G1489" s="159">
        <v>0</v>
      </c>
      <c r="H1489" s="159">
        <v>0</v>
      </c>
      <c r="I1489" s="159">
        <v>0</v>
      </c>
      <c r="J1489" s="159">
        <v>0</v>
      </c>
      <c r="K1489" s="159">
        <v>0</v>
      </c>
      <c r="L1489" s="383">
        <v>0</v>
      </c>
      <c r="M1489" s="346"/>
    </row>
    <row r="1490" spans="1:13" x14ac:dyDescent="0.25">
      <c r="A1490" s="347"/>
      <c r="B1490" s="396">
        <v>0</v>
      </c>
      <c r="C1490" s="159">
        <v>0</v>
      </c>
      <c r="D1490" s="159">
        <v>0</v>
      </c>
      <c r="E1490" s="159">
        <v>0</v>
      </c>
      <c r="F1490" s="161">
        <v>0.5</v>
      </c>
      <c r="G1490" s="159">
        <v>0</v>
      </c>
      <c r="H1490" s="159">
        <v>0</v>
      </c>
      <c r="I1490" s="159">
        <v>0</v>
      </c>
      <c r="J1490" s="159">
        <v>0</v>
      </c>
      <c r="K1490" s="159">
        <v>0</v>
      </c>
      <c r="L1490" s="383">
        <v>0</v>
      </c>
      <c r="M1490" s="346"/>
    </row>
    <row r="1491" spans="1:13" x14ac:dyDescent="0.25">
      <c r="A1491" s="350"/>
      <c r="B1491" s="396">
        <v>0</v>
      </c>
      <c r="C1491" s="159">
        <v>0</v>
      </c>
      <c r="D1491" s="159">
        <v>0</v>
      </c>
      <c r="E1491" s="159">
        <v>0</v>
      </c>
      <c r="F1491" s="159">
        <v>0</v>
      </c>
      <c r="G1491" s="161">
        <v>0.5</v>
      </c>
      <c r="H1491" s="159">
        <v>0</v>
      </c>
      <c r="I1491" s="159">
        <v>0</v>
      </c>
      <c r="J1491" s="159">
        <v>0</v>
      </c>
      <c r="K1491" s="159">
        <v>0</v>
      </c>
      <c r="L1491" s="383">
        <v>0</v>
      </c>
      <c r="M1491" s="346"/>
    </row>
    <row r="1492" spans="1:13" x14ac:dyDescent="0.25">
      <c r="A1492" s="350"/>
      <c r="B1492" s="396">
        <v>0</v>
      </c>
      <c r="C1492" s="159">
        <v>0</v>
      </c>
      <c r="D1492" s="159">
        <v>0</v>
      </c>
      <c r="E1492" s="159">
        <v>0</v>
      </c>
      <c r="F1492" s="159">
        <v>0</v>
      </c>
      <c r="G1492" s="159">
        <v>0</v>
      </c>
      <c r="H1492" s="161">
        <v>0.5</v>
      </c>
      <c r="I1492" s="159">
        <v>0</v>
      </c>
      <c r="J1492" s="159">
        <v>0</v>
      </c>
      <c r="K1492" s="159">
        <v>0</v>
      </c>
      <c r="L1492" s="383">
        <v>0</v>
      </c>
      <c r="M1492" s="346"/>
    </row>
    <row r="1493" spans="1:13" x14ac:dyDescent="0.25">
      <c r="A1493" s="347"/>
      <c r="B1493" s="396">
        <v>0</v>
      </c>
      <c r="C1493" s="159">
        <v>0</v>
      </c>
      <c r="D1493" s="159">
        <v>0</v>
      </c>
      <c r="E1493" s="159">
        <v>0</v>
      </c>
      <c r="F1493" s="159">
        <v>0</v>
      </c>
      <c r="G1493" s="159">
        <v>0</v>
      </c>
      <c r="H1493" s="159">
        <v>0</v>
      </c>
      <c r="I1493" s="161">
        <v>0.5</v>
      </c>
      <c r="J1493" s="159">
        <v>0</v>
      </c>
      <c r="K1493" s="159">
        <v>0</v>
      </c>
      <c r="L1493" s="383">
        <v>0</v>
      </c>
      <c r="M1493" s="346"/>
    </row>
    <row r="1494" spans="1:13" x14ac:dyDescent="0.25">
      <c r="A1494" s="347"/>
      <c r="B1494" s="396">
        <v>0</v>
      </c>
      <c r="C1494" s="159">
        <v>0</v>
      </c>
      <c r="D1494" s="159">
        <v>0</v>
      </c>
      <c r="E1494" s="159">
        <v>0</v>
      </c>
      <c r="F1494" s="159">
        <v>0</v>
      </c>
      <c r="G1494" s="159">
        <v>0</v>
      </c>
      <c r="H1494" s="159">
        <v>0</v>
      </c>
      <c r="I1494" s="159">
        <v>0</v>
      </c>
      <c r="J1494" s="161">
        <v>0.5</v>
      </c>
      <c r="K1494" s="159">
        <v>0</v>
      </c>
      <c r="L1494" s="383">
        <v>0</v>
      </c>
      <c r="M1494" s="346"/>
    </row>
    <row r="1495" spans="1:13" x14ac:dyDescent="0.25">
      <c r="A1495" s="347"/>
      <c r="B1495" s="396">
        <v>0</v>
      </c>
      <c r="C1495" s="159">
        <v>0</v>
      </c>
      <c r="D1495" s="159">
        <v>0</v>
      </c>
      <c r="E1495" s="159">
        <v>0</v>
      </c>
      <c r="F1495" s="159">
        <v>0</v>
      </c>
      <c r="G1495" s="159">
        <v>0</v>
      </c>
      <c r="H1495" s="159">
        <v>0</v>
      </c>
      <c r="I1495" s="159">
        <v>0</v>
      </c>
      <c r="J1495" s="159">
        <v>0</v>
      </c>
      <c r="K1495" s="161">
        <v>0.5</v>
      </c>
      <c r="L1495" s="383">
        <v>0</v>
      </c>
      <c r="M1495" s="346"/>
    </row>
    <row r="1496" spans="1:13" x14ac:dyDescent="0.25">
      <c r="A1496" s="347"/>
      <c r="B1496" s="397">
        <v>0</v>
      </c>
      <c r="C1496" s="398">
        <v>0</v>
      </c>
      <c r="D1496" s="398">
        <v>0</v>
      </c>
      <c r="E1496" s="398">
        <v>0</v>
      </c>
      <c r="F1496" s="398">
        <v>0</v>
      </c>
      <c r="G1496" s="398">
        <v>0</v>
      </c>
      <c r="H1496" s="398">
        <v>0</v>
      </c>
      <c r="I1496" s="398">
        <v>0</v>
      </c>
      <c r="J1496" s="398">
        <v>0</v>
      </c>
      <c r="K1496" s="398">
        <v>0</v>
      </c>
      <c r="L1496" s="412">
        <v>0.5</v>
      </c>
      <c r="M1496" s="346"/>
    </row>
    <row r="1497" spans="1:13" x14ac:dyDescent="0.25">
      <c r="A1497" s="347"/>
      <c r="B1497" s="158"/>
      <c r="C1497" s="158"/>
      <c r="D1497" s="158"/>
      <c r="E1497" s="158"/>
      <c r="F1497" s="158"/>
      <c r="G1497" s="158"/>
      <c r="H1497" s="158"/>
      <c r="I1497" s="158"/>
      <c r="J1497" s="158"/>
      <c r="K1497" s="158"/>
      <c r="L1497" s="158"/>
      <c r="M1497" s="346"/>
    </row>
    <row r="1498" spans="1:13" x14ac:dyDescent="0.25">
      <c r="A1498" s="347"/>
      <c r="B1498" s="158"/>
      <c r="C1498" s="158"/>
      <c r="D1498" s="158"/>
      <c r="E1498" s="158"/>
      <c r="F1498" s="158"/>
      <c r="G1498" s="158"/>
      <c r="H1498" s="158"/>
      <c r="I1498" s="158"/>
      <c r="J1498" s="158"/>
      <c r="K1498" s="158"/>
      <c r="L1498" s="158"/>
      <c r="M1498" s="346"/>
    </row>
    <row r="1499" spans="1:13" x14ac:dyDescent="0.25">
      <c r="A1499" s="347"/>
      <c r="B1499" s="411">
        <f t="array" ref="B1499:L1509">B1358:L1368-B1486:L1496</f>
        <v>0.5</v>
      </c>
      <c r="C1499" s="390">
        <v>0</v>
      </c>
      <c r="D1499" s="390">
        <v>0</v>
      </c>
      <c r="E1499" s="390">
        <v>0</v>
      </c>
      <c r="F1499" s="390">
        <v>0</v>
      </c>
      <c r="G1499" s="390">
        <v>0</v>
      </c>
      <c r="H1499" s="390">
        <v>0</v>
      </c>
      <c r="I1499" s="390">
        <v>0</v>
      </c>
      <c r="J1499" s="390">
        <v>0</v>
      </c>
      <c r="K1499" s="390">
        <v>0</v>
      </c>
      <c r="L1499" s="391">
        <v>0</v>
      </c>
      <c r="M1499" s="346"/>
    </row>
    <row r="1500" spans="1:13" ht="15.75" x14ac:dyDescent="0.3">
      <c r="A1500" s="447" t="s">
        <v>248</v>
      </c>
      <c r="B1500" s="396">
        <v>0</v>
      </c>
      <c r="C1500" s="161">
        <v>0.5</v>
      </c>
      <c r="D1500" s="159">
        <v>0</v>
      </c>
      <c r="E1500" s="159">
        <v>0</v>
      </c>
      <c r="F1500" s="159">
        <v>0</v>
      </c>
      <c r="G1500" s="159">
        <v>0</v>
      </c>
      <c r="H1500" s="159">
        <v>0</v>
      </c>
      <c r="I1500" s="159">
        <v>0</v>
      </c>
      <c r="J1500" s="159">
        <v>0</v>
      </c>
      <c r="K1500" s="159">
        <v>0</v>
      </c>
      <c r="L1500" s="383">
        <v>0</v>
      </c>
      <c r="M1500" s="346"/>
    </row>
    <row r="1501" spans="1:13" x14ac:dyDescent="0.25">
      <c r="A1501" s="347"/>
      <c r="B1501" s="396">
        <v>0</v>
      </c>
      <c r="C1501" s="159">
        <v>0</v>
      </c>
      <c r="D1501" s="161">
        <v>0.5</v>
      </c>
      <c r="E1501" s="159">
        <v>0</v>
      </c>
      <c r="F1501" s="159">
        <v>0</v>
      </c>
      <c r="G1501" s="159">
        <v>0</v>
      </c>
      <c r="H1501" s="159">
        <v>0</v>
      </c>
      <c r="I1501" s="159">
        <v>0</v>
      </c>
      <c r="J1501" s="159">
        <v>0</v>
      </c>
      <c r="K1501" s="159">
        <v>0</v>
      </c>
      <c r="L1501" s="383">
        <v>0</v>
      </c>
      <c r="M1501" s="346"/>
    </row>
    <row r="1502" spans="1:13" x14ac:dyDescent="0.25">
      <c r="A1502" s="347"/>
      <c r="B1502" s="396">
        <v>0</v>
      </c>
      <c r="C1502" s="159">
        <v>0</v>
      </c>
      <c r="D1502" s="159">
        <v>0</v>
      </c>
      <c r="E1502" s="161">
        <v>0.5</v>
      </c>
      <c r="F1502" s="159">
        <v>0</v>
      </c>
      <c r="G1502" s="159">
        <v>0</v>
      </c>
      <c r="H1502" s="159">
        <v>0</v>
      </c>
      <c r="I1502" s="159">
        <v>0</v>
      </c>
      <c r="J1502" s="159">
        <v>0</v>
      </c>
      <c r="K1502" s="159">
        <v>0</v>
      </c>
      <c r="L1502" s="383">
        <v>0</v>
      </c>
      <c r="M1502" s="346"/>
    </row>
    <row r="1503" spans="1:13" x14ac:dyDescent="0.25">
      <c r="A1503" s="347"/>
      <c r="B1503" s="396">
        <v>0</v>
      </c>
      <c r="C1503" s="159">
        <v>0</v>
      </c>
      <c r="D1503" s="159">
        <v>0</v>
      </c>
      <c r="E1503" s="159">
        <v>0</v>
      </c>
      <c r="F1503" s="161">
        <v>0.5</v>
      </c>
      <c r="G1503" s="159">
        <v>0</v>
      </c>
      <c r="H1503" s="159">
        <v>0</v>
      </c>
      <c r="I1503" s="159">
        <v>0</v>
      </c>
      <c r="J1503" s="159">
        <v>0</v>
      </c>
      <c r="K1503" s="159">
        <v>0</v>
      </c>
      <c r="L1503" s="383">
        <v>0</v>
      </c>
      <c r="M1503" s="346"/>
    </row>
    <row r="1504" spans="1:13" x14ac:dyDescent="0.25">
      <c r="A1504" s="347"/>
      <c r="B1504" s="396">
        <v>0</v>
      </c>
      <c r="C1504" s="159">
        <v>0</v>
      </c>
      <c r="D1504" s="159">
        <v>0</v>
      </c>
      <c r="E1504" s="159">
        <v>0</v>
      </c>
      <c r="F1504" s="159">
        <v>0</v>
      </c>
      <c r="G1504" s="161">
        <v>0.5</v>
      </c>
      <c r="H1504" s="159">
        <v>0</v>
      </c>
      <c r="I1504" s="159">
        <v>0</v>
      </c>
      <c r="J1504" s="159">
        <v>0</v>
      </c>
      <c r="K1504" s="159">
        <v>0</v>
      </c>
      <c r="L1504" s="383">
        <v>0</v>
      </c>
      <c r="M1504" s="346"/>
    </row>
    <row r="1505" spans="1:13" x14ac:dyDescent="0.25">
      <c r="A1505" s="347"/>
      <c r="B1505" s="396">
        <v>0</v>
      </c>
      <c r="C1505" s="159">
        <v>0</v>
      </c>
      <c r="D1505" s="159">
        <v>0</v>
      </c>
      <c r="E1505" s="159">
        <v>0</v>
      </c>
      <c r="F1505" s="159">
        <v>0</v>
      </c>
      <c r="G1505" s="159">
        <v>0</v>
      </c>
      <c r="H1505" s="161">
        <v>0.5</v>
      </c>
      <c r="I1505" s="159">
        <v>0</v>
      </c>
      <c r="J1505" s="159">
        <v>0</v>
      </c>
      <c r="K1505" s="159">
        <v>0</v>
      </c>
      <c r="L1505" s="383">
        <v>0</v>
      </c>
      <c r="M1505" s="346"/>
    </row>
    <row r="1506" spans="1:13" x14ac:dyDescent="0.25">
      <c r="A1506" s="347"/>
      <c r="B1506" s="396">
        <v>0</v>
      </c>
      <c r="C1506" s="159">
        <v>0</v>
      </c>
      <c r="D1506" s="159">
        <v>0</v>
      </c>
      <c r="E1506" s="159">
        <v>0</v>
      </c>
      <c r="F1506" s="159">
        <v>0</v>
      </c>
      <c r="G1506" s="159">
        <v>0</v>
      </c>
      <c r="H1506" s="159">
        <v>0</v>
      </c>
      <c r="I1506" s="161">
        <v>0.5</v>
      </c>
      <c r="J1506" s="159">
        <v>0</v>
      </c>
      <c r="K1506" s="159">
        <v>0</v>
      </c>
      <c r="L1506" s="383">
        <v>0</v>
      </c>
      <c r="M1506" s="346"/>
    </row>
    <row r="1507" spans="1:13" x14ac:dyDescent="0.25">
      <c r="A1507" s="347"/>
      <c r="B1507" s="396">
        <v>0</v>
      </c>
      <c r="C1507" s="159">
        <v>0</v>
      </c>
      <c r="D1507" s="159">
        <v>0</v>
      </c>
      <c r="E1507" s="159">
        <v>0</v>
      </c>
      <c r="F1507" s="159">
        <v>0</v>
      </c>
      <c r="G1507" s="159">
        <v>0</v>
      </c>
      <c r="H1507" s="159">
        <v>0</v>
      </c>
      <c r="I1507" s="159">
        <v>0</v>
      </c>
      <c r="J1507" s="161">
        <v>0.5</v>
      </c>
      <c r="K1507" s="159">
        <v>0</v>
      </c>
      <c r="L1507" s="383">
        <v>0</v>
      </c>
      <c r="M1507" s="346"/>
    </row>
    <row r="1508" spans="1:13" x14ac:dyDescent="0.25">
      <c r="A1508" s="347"/>
      <c r="B1508" s="396">
        <v>0</v>
      </c>
      <c r="C1508" s="159">
        <v>0</v>
      </c>
      <c r="D1508" s="159">
        <v>0</v>
      </c>
      <c r="E1508" s="159">
        <v>0</v>
      </c>
      <c r="F1508" s="159">
        <v>0</v>
      </c>
      <c r="G1508" s="159">
        <v>0</v>
      </c>
      <c r="H1508" s="159">
        <v>0</v>
      </c>
      <c r="I1508" s="159">
        <v>0</v>
      </c>
      <c r="J1508" s="159">
        <v>0</v>
      </c>
      <c r="K1508" s="161">
        <v>0.5</v>
      </c>
      <c r="L1508" s="383">
        <v>0</v>
      </c>
      <c r="M1508" s="346"/>
    </row>
    <row r="1509" spans="1:13" x14ac:dyDescent="0.25">
      <c r="A1509" s="347"/>
      <c r="B1509" s="397">
        <v>0</v>
      </c>
      <c r="C1509" s="398">
        <v>0</v>
      </c>
      <c r="D1509" s="398">
        <v>0</v>
      </c>
      <c r="E1509" s="398">
        <v>0</v>
      </c>
      <c r="F1509" s="398">
        <v>0</v>
      </c>
      <c r="G1509" s="398">
        <v>0</v>
      </c>
      <c r="H1509" s="398">
        <v>0</v>
      </c>
      <c r="I1509" s="398">
        <v>0</v>
      </c>
      <c r="J1509" s="398">
        <v>0</v>
      </c>
      <c r="K1509" s="398">
        <v>0</v>
      </c>
      <c r="L1509" s="412">
        <v>0.5</v>
      </c>
      <c r="M1509" s="346"/>
    </row>
    <row r="1510" spans="1:13" x14ac:dyDescent="0.25">
      <c r="A1510" s="347"/>
      <c r="B1510" s="158"/>
      <c r="C1510" s="158"/>
      <c r="D1510" s="158"/>
      <c r="E1510" s="158"/>
      <c r="F1510" s="158"/>
      <c r="G1510" s="158"/>
      <c r="H1510" s="158"/>
      <c r="I1510" s="158"/>
      <c r="J1510" s="158"/>
      <c r="K1510" s="158"/>
      <c r="L1510" s="158"/>
      <c r="M1510" s="346"/>
    </row>
    <row r="1511" spans="1:13" x14ac:dyDescent="0.25">
      <c r="A1511" s="347"/>
      <c r="B1511" s="158"/>
      <c r="C1511" s="158"/>
      <c r="D1511" s="158"/>
      <c r="E1511" s="158"/>
      <c r="F1511" s="158"/>
      <c r="G1511" s="158"/>
      <c r="H1511" s="158"/>
      <c r="I1511" s="158"/>
      <c r="J1511" s="158"/>
      <c r="K1511" s="158"/>
      <c r="L1511" s="158"/>
      <c r="M1511" s="346"/>
    </row>
    <row r="1512" spans="1:13" x14ac:dyDescent="0.25">
      <c r="A1512" s="347"/>
      <c r="B1512" s="404">
        <f t="array" ref="B1512:B1522">+MMULT(B1499:L1509,H1332:H1342)</f>
        <v>4.5286428932044299E-3</v>
      </c>
      <c r="C1512" s="158"/>
      <c r="D1512" s="158"/>
      <c r="E1512" s="404">
        <f t="array" ref="E1512:E1522">+MMULT(B1332:B1342,K1333)</f>
        <v>-339.29610096713287</v>
      </c>
      <c r="F1512" s="158"/>
      <c r="G1512" s="158"/>
      <c r="H1512" s="419">
        <f t="array" ref="H1512:H1522">+MMULT(B1308:I1318,E1476:E1483)</f>
        <v>336.65268756154313</v>
      </c>
      <c r="I1512" s="158"/>
      <c r="J1512" s="158"/>
      <c r="K1512" s="158"/>
      <c r="L1512" s="158"/>
      <c r="M1512" s="346"/>
    </row>
    <row r="1513" spans="1:13" ht="15.75" x14ac:dyDescent="0.3">
      <c r="A1513" s="447" t="s">
        <v>249</v>
      </c>
      <c r="B1513" s="405">
        <v>3.0421909478701679E-3</v>
      </c>
      <c r="C1513" s="158"/>
      <c r="D1513" s="449" t="s">
        <v>239</v>
      </c>
      <c r="E1513" s="405">
        <v>0</v>
      </c>
      <c r="F1513" s="158"/>
      <c r="G1513" s="449" t="s">
        <v>250</v>
      </c>
      <c r="H1513" s="420">
        <v>-1.0572098518636608</v>
      </c>
      <c r="I1513" s="158"/>
      <c r="J1513" s="158"/>
      <c r="K1513" s="158"/>
      <c r="L1513" s="158"/>
      <c r="M1513" s="346"/>
    </row>
    <row r="1514" spans="1:13" x14ac:dyDescent="0.25">
      <c r="A1514" s="347"/>
      <c r="B1514" s="405">
        <v>-6.1480114918668286E-3</v>
      </c>
      <c r="C1514" s="158"/>
      <c r="D1514" s="158"/>
      <c r="E1514" s="405">
        <v>0</v>
      </c>
      <c r="F1514" s="158"/>
      <c r="G1514" s="158"/>
      <c r="H1514" s="420">
        <v>0.63764317030774009</v>
      </c>
      <c r="I1514" s="158"/>
      <c r="J1514" s="158"/>
      <c r="K1514" s="158"/>
      <c r="L1514" s="158"/>
      <c r="M1514" s="346"/>
    </row>
    <row r="1515" spans="1:13" x14ac:dyDescent="0.25">
      <c r="A1515" s="347"/>
      <c r="B1515" s="405">
        <v>-7.0989137777830507E-3</v>
      </c>
      <c r="C1515" s="158"/>
      <c r="D1515" s="158"/>
      <c r="E1515" s="405">
        <v>0</v>
      </c>
      <c r="F1515" s="158"/>
      <c r="G1515" s="158"/>
      <c r="H1515" s="420">
        <v>1.9458998323472088</v>
      </c>
      <c r="I1515" s="158"/>
      <c r="J1515" s="158"/>
      <c r="K1515" s="158"/>
      <c r="L1515" s="158"/>
      <c r="M1515" s="346"/>
    </row>
    <row r="1516" spans="1:13" x14ac:dyDescent="0.25">
      <c r="A1516" s="347"/>
      <c r="B1516" s="405">
        <v>-8.0734128118395195E-3</v>
      </c>
      <c r="C1516" s="158"/>
      <c r="D1516" s="158"/>
      <c r="E1516" s="405">
        <v>0</v>
      </c>
      <c r="F1516" s="158"/>
      <c r="G1516" s="158"/>
      <c r="H1516" s="420">
        <v>-3.0500022914325768</v>
      </c>
      <c r="I1516" s="158"/>
      <c r="J1516" s="158"/>
      <c r="K1516" s="158"/>
      <c r="L1516" s="158"/>
      <c r="M1516" s="346"/>
    </row>
    <row r="1517" spans="1:13" x14ac:dyDescent="0.25">
      <c r="A1517" s="347"/>
      <c r="B1517" s="405">
        <v>-1.1430397669344411E-3</v>
      </c>
      <c r="C1517" s="158"/>
      <c r="D1517" s="158"/>
      <c r="E1517" s="405">
        <v>0</v>
      </c>
      <c r="F1517" s="158"/>
      <c r="G1517" s="158"/>
      <c r="H1517" s="420">
        <v>0.97610995883775331</v>
      </c>
      <c r="I1517" s="158"/>
      <c r="J1517" s="158"/>
      <c r="K1517" s="158"/>
      <c r="L1517" s="158"/>
      <c r="M1517" s="346"/>
    </row>
    <row r="1518" spans="1:13" x14ac:dyDescent="0.25">
      <c r="A1518" s="347"/>
      <c r="B1518" s="405">
        <v>-1.5356843545007443E-3</v>
      </c>
      <c r="C1518" s="158"/>
      <c r="D1518" s="158"/>
      <c r="E1518" s="405">
        <v>0</v>
      </c>
      <c r="F1518" s="158"/>
      <c r="G1518" s="158"/>
      <c r="H1518" s="420">
        <v>1.3857185894948998E-2</v>
      </c>
      <c r="I1518" s="158"/>
      <c r="J1518" s="158"/>
      <c r="K1518" s="158"/>
      <c r="L1518" s="158"/>
      <c r="M1518" s="346"/>
    </row>
    <row r="1519" spans="1:13" x14ac:dyDescent="0.25">
      <c r="A1519" s="347"/>
      <c r="B1519" s="405">
        <v>-1.9171524277692947E-3</v>
      </c>
      <c r="C1519" s="158"/>
      <c r="D1519" s="158"/>
      <c r="E1519" s="405">
        <v>0</v>
      </c>
      <c r="F1519" s="158"/>
      <c r="G1519" s="158"/>
      <c r="H1519" s="420">
        <v>-0.55481205248838705</v>
      </c>
      <c r="I1519" s="158"/>
      <c r="J1519" s="158"/>
      <c r="K1519" s="158"/>
      <c r="L1519" s="158"/>
      <c r="M1519" s="346"/>
    </row>
    <row r="1520" spans="1:13" x14ac:dyDescent="0.25">
      <c r="A1520" s="347"/>
      <c r="B1520" s="405">
        <v>7.3264739098377009E-3</v>
      </c>
      <c r="C1520" s="158"/>
      <c r="D1520" s="158"/>
      <c r="E1520" s="405">
        <v>0</v>
      </c>
      <c r="F1520" s="158"/>
      <c r="G1520" s="158"/>
      <c r="H1520" s="420">
        <v>-0.46645928877762799</v>
      </c>
      <c r="I1520" s="158"/>
      <c r="J1520" s="158"/>
      <c r="K1520" s="158"/>
      <c r="L1520" s="158"/>
      <c r="M1520" s="346"/>
    </row>
    <row r="1521" spans="1:13" x14ac:dyDescent="0.25">
      <c r="A1521" s="347"/>
      <c r="B1521" s="405">
        <v>1.8617104388511643E-3</v>
      </c>
      <c r="C1521" s="158"/>
      <c r="D1521" s="158"/>
      <c r="E1521" s="405">
        <v>0</v>
      </c>
      <c r="F1521" s="158"/>
      <c r="G1521" s="158"/>
      <c r="H1521" s="420">
        <v>-0.43515509224431526</v>
      </c>
      <c r="I1521" s="158"/>
      <c r="J1521" s="158"/>
      <c r="K1521" s="158"/>
      <c r="L1521" s="158"/>
      <c r="M1521" s="346"/>
    </row>
    <row r="1522" spans="1:13" x14ac:dyDescent="0.25">
      <c r="A1522" s="347"/>
      <c r="B1522" s="24">
        <v>5.6321272696299171E-3</v>
      </c>
      <c r="C1522" s="158"/>
      <c r="D1522" s="158"/>
      <c r="E1522" s="24">
        <v>-339.29610096713287</v>
      </c>
      <c r="F1522" s="158"/>
      <c r="G1522" s="158"/>
      <c r="H1522" s="75">
        <v>335.56417351314616</v>
      </c>
      <c r="I1522" s="158"/>
      <c r="J1522" s="158"/>
      <c r="K1522" s="158"/>
      <c r="L1522" s="158"/>
      <c r="M1522" s="346"/>
    </row>
    <row r="1523" spans="1:13" x14ac:dyDescent="0.25">
      <c r="A1523" s="347"/>
      <c r="B1523" s="158"/>
      <c r="C1523" s="158"/>
      <c r="D1523" s="158"/>
      <c r="E1523" s="158"/>
      <c r="F1523" s="158"/>
      <c r="G1523" s="158"/>
      <c r="H1523" s="158"/>
      <c r="I1523" s="158"/>
      <c r="J1523" s="158"/>
      <c r="K1523" s="158"/>
      <c r="L1523" s="158"/>
      <c r="M1523" s="346"/>
    </row>
    <row r="1524" spans="1:13" x14ac:dyDescent="0.25">
      <c r="A1524" s="347"/>
      <c r="B1524" s="158"/>
      <c r="C1524" s="158"/>
      <c r="D1524" s="158"/>
      <c r="E1524" s="158"/>
      <c r="F1524" s="158"/>
      <c r="G1524" s="158"/>
      <c r="H1524" s="158"/>
      <c r="I1524" s="158"/>
      <c r="J1524" s="158"/>
      <c r="K1524" s="158"/>
      <c r="L1524" s="158"/>
      <c r="M1524" s="346"/>
    </row>
    <row r="1525" spans="1:13" x14ac:dyDescent="0.25">
      <c r="A1525" s="347"/>
      <c r="B1525" s="419">
        <f t="array" ref="B1525:B1535">H1512:H1522+E1512:E1522</f>
        <v>-2.6434134055897403</v>
      </c>
      <c r="C1525" s="158"/>
      <c r="D1525" s="158"/>
      <c r="E1525" s="158"/>
      <c r="F1525" s="158"/>
      <c r="G1525" s="158"/>
      <c r="H1525" s="158"/>
      <c r="I1525" s="158"/>
      <c r="J1525" s="158"/>
      <c r="K1525" s="158"/>
      <c r="L1525" s="158"/>
      <c r="M1525" s="346"/>
    </row>
    <row r="1526" spans="1:13" ht="15.75" x14ac:dyDescent="0.3">
      <c r="A1526" s="447" t="s">
        <v>251</v>
      </c>
      <c r="B1526" s="420">
        <v>-1.0572098518636608</v>
      </c>
      <c r="C1526" s="158"/>
      <c r="D1526" s="158"/>
      <c r="E1526" s="158"/>
      <c r="F1526" s="158"/>
      <c r="G1526" s="158"/>
      <c r="H1526" s="158"/>
      <c r="I1526" s="158"/>
      <c r="J1526" s="158"/>
      <c r="K1526" s="158"/>
      <c r="L1526" s="158"/>
      <c r="M1526" s="346"/>
    </row>
    <row r="1527" spans="1:13" x14ac:dyDescent="0.25">
      <c r="A1527" s="347"/>
      <c r="B1527" s="420">
        <v>0.63764317030774009</v>
      </c>
      <c r="C1527" s="158"/>
      <c r="D1527" s="158"/>
      <c r="E1527" s="158"/>
      <c r="F1527" s="158"/>
      <c r="G1527" s="158"/>
      <c r="H1527" s="158"/>
      <c r="I1527" s="158"/>
      <c r="J1527" s="158"/>
      <c r="K1527" s="158"/>
      <c r="L1527" s="158"/>
      <c r="M1527" s="346"/>
    </row>
    <row r="1528" spans="1:13" x14ac:dyDescent="0.25">
      <c r="A1528" s="347"/>
      <c r="B1528" s="420">
        <v>1.9458998323472088</v>
      </c>
      <c r="C1528" s="158"/>
      <c r="D1528" s="158"/>
      <c r="E1528" s="158"/>
      <c r="F1528" s="158"/>
      <c r="G1528" s="158"/>
      <c r="H1528" s="158"/>
      <c r="I1528" s="158"/>
      <c r="J1528" s="158"/>
      <c r="K1528" s="158"/>
      <c r="L1528" s="158"/>
      <c r="M1528" s="346"/>
    </row>
    <row r="1529" spans="1:13" x14ac:dyDescent="0.25">
      <c r="A1529" s="347"/>
      <c r="B1529" s="420">
        <v>-3.0500022914325768</v>
      </c>
      <c r="C1529" s="158"/>
      <c r="D1529" s="158"/>
      <c r="E1529" s="158"/>
      <c r="F1529" s="158"/>
      <c r="G1529" s="158"/>
      <c r="H1529" s="158"/>
      <c r="I1529" s="158"/>
      <c r="J1529" s="158"/>
      <c r="K1529" s="158"/>
      <c r="L1529" s="158"/>
      <c r="M1529" s="346"/>
    </row>
    <row r="1530" spans="1:13" x14ac:dyDescent="0.25">
      <c r="A1530" s="347"/>
      <c r="B1530" s="420">
        <v>0.97610995883775331</v>
      </c>
      <c r="C1530" s="158"/>
      <c r="D1530" s="158"/>
      <c r="E1530" s="158"/>
      <c r="F1530" s="158"/>
      <c r="G1530" s="158"/>
      <c r="H1530" s="158"/>
      <c r="I1530" s="158"/>
      <c r="J1530" s="158"/>
      <c r="K1530" s="158"/>
      <c r="L1530" s="158"/>
      <c r="M1530" s="346"/>
    </row>
    <row r="1531" spans="1:13" x14ac:dyDescent="0.25">
      <c r="A1531" s="347"/>
      <c r="B1531" s="420">
        <v>1.3857185894948998E-2</v>
      </c>
      <c r="C1531" s="158"/>
      <c r="D1531" s="158"/>
      <c r="E1531" s="158"/>
      <c r="F1531" s="158"/>
      <c r="G1531" s="158"/>
      <c r="H1531" s="158"/>
      <c r="I1531" s="158"/>
      <c r="J1531" s="158"/>
      <c r="K1531" s="158"/>
      <c r="L1531" s="158"/>
      <c r="M1531" s="346"/>
    </row>
    <row r="1532" spans="1:13" x14ac:dyDescent="0.25">
      <c r="A1532" s="347"/>
      <c r="B1532" s="420">
        <v>-0.55481205248838705</v>
      </c>
      <c r="C1532" s="158"/>
      <c r="D1532" s="158"/>
      <c r="E1532" s="158"/>
      <c r="F1532" s="158"/>
      <c r="G1532" s="158"/>
      <c r="H1532" s="158"/>
      <c r="I1532" s="158"/>
      <c r="J1532" s="158"/>
      <c r="K1532" s="158"/>
      <c r="L1532" s="158"/>
      <c r="M1532" s="346"/>
    </row>
    <row r="1533" spans="1:13" x14ac:dyDescent="0.25">
      <c r="A1533" s="347"/>
      <c r="B1533" s="420">
        <v>-0.46645928877762799</v>
      </c>
      <c r="C1533" s="158"/>
      <c r="D1533" s="158"/>
      <c r="E1533" s="158"/>
      <c r="F1533" s="158"/>
      <c r="G1533" s="158"/>
      <c r="H1533" s="158"/>
      <c r="I1533" s="158"/>
      <c r="J1533" s="158"/>
      <c r="K1533" s="158"/>
      <c r="L1533" s="158"/>
      <c r="M1533" s="346"/>
    </row>
    <row r="1534" spans="1:13" x14ac:dyDescent="0.25">
      <c r="A1534" s="347"/>
      <c r="B1534" s="420">
        <v>-0.43515509224431526</v>
      </c>
      <c r="C1534" s="158"/>
      <c r="D1534" s="158"/>
      <c r="E1534" s="158"/>
      <c r="F1534" s="158"/>
      <c r="G1534" s="158"/>
      <c r="H1534" s="158"/>
      <c r="I1534" s="158"/>
      <c r="J1534" s="158"/>
      <c r="K1534" s="158"/>
      <c r="L1534" s="158"/>
      <c r="M1534" s="346"/>
    </row>
    <row r="1535" spans="1:13" x14ac:dyDescent="0.25">
      <c r="A1535" s="347"/>
      <c r="B1535" s="75">
        <v>-3.7319274539867138</v>
      </c>
      <c r="C1535" s="158"/>
      <c r="D1535" s="158"/>
      <c r="E1535" s="158"/>
      <c r="F1535" s="158"/>
      <c r="G1535" s="158"/>
      <c r="H1535" s="158"/>
      <c r="I1535" s="158"/>
      <c r="J1535" s="158"/>
      <c r="K1535" s="158"/>
      <c r="L1535" s="158"/>
      <c r="M1535" s="346"/>
    </row>
    <row r="1536" spans="1:13" x14ac:dyDescent="0.25">
      <c r="A1536" s="347"/>
      <c r="B1536" s="158"/>
      <c r="C1536" s="158"/>
      <c r="D1536" s="158"/>
      <c r="E1536" s="158"/>
      <c r="F1536" s="158"/>
      <c r="G1536" s="158"/>
      <c r="H1536" s="158"/>
      <c r="I1536" s="158"/>
      <c r="J1536" s="158"/>
      <c r="K1536" s="158"/>
      <c r="L1536" s="158"/>
      <c r="M1536" s="346"/>
    </row>
    <row r="1537" spans="1:13" ht="15.75" thickBot="1" x14ac:dyDescent="0.3">
      <c r="A1537" s="347"/>
      <c r="B1537" s="158"/>
      <c r="C1537" s="158"/>
      <c r="D1537" s="158"/>
      <c r="E1537" s="158"/>
      <c r="F1537" s="158"/>
      <c r="G1537" s="158"/>
      <c r="H1537" s="158"/>
      <c r="I1537" s="158"/>
      <c r="J1537" s="158"/>
      <c r="K1537" s="158"/>
      <c r="L1537" s="158"/>
      <c r="M1537" s="346"/>
    </row>
    <row r="1538" spans="1:13" ht="15.75" x14ac:dyDescent="0.3">
      <c r="A1538" s="347"/>
      <c r="B1538" s="419">
        <f t="array" ref="B1538:B1548">+MMULT(B1397:L1407,B1525:B1535)</f>
        <v>-5.1014765099780795E-3</v>
      </c>
      <c r="C1538" s="158"/>
      <c r="D1538" s="428" t="s">
        <v>253</v>
      </c>
      <c r="E1538" s="429">
        <f t="array" ref="E1538:E1548">B1512:B1522-B1538:B1548</f>
        <v>9.6301194031825094E-3</v>
      </c>
      <c r="F1538" s="158"/>
      <c r="G1538" s="158"/>
      <c r="H1538" s="158"/>
      <c r="I1538" s="158"/>
      <c r="J1538" s="158"/>
      <c r="K1538" s="158"/>
      <c r="L1538" s="158"/>
      <c r="M1538" s="346"/>
    </row>
    <row r="1539" spans="1:13" ht="15.75" x14ac:dyDescent="0.3">
      <c r="A1539" s="447" t="s">
        <v>252</v>
      </c>
      <c r="B1539" s="420">
        <v>-3.6150245646437615E-3</v>
      </c>
      <c r="C1539" s="158"/>
      <c r="D1539" s="430" t="s">
        <v>254</v>
      </c>
      <c r="E1539" s="431">
        <v>6.6572155125139299E-3</v>
      </c>
      <c r="F1539" s="158"/>
      <c r="G1539" s="158"/>
      <c r="H1539" s="158"/>
      <c r="I1539" s="158"/>
      <c r="J1539" s="158"/>
      <c r="K1539" s="158"/>
      <c r="L1539" s="158"/>
      <c r="M1539" s="346"/>
    </row>
    <row r="1540" spans="1:13" ht="15.75" x14ac:dyDescent="0.3">
      <c r="A1540" s="347"/>
      <c r="B1540" s="420">
        <v>-1.2736964420902021E-3</v>
      </c>
      <c r="C1540" s="158"/>
      <c r="D1540" s="430" t="s">
        <v>255</v>
      </c>
      <c r="E1540" s="431">
        <v>-4.8743150497766261E-3</v>
      </c>
      <c r="F1540" s="158"/>
      <c r="G1540" s="158"/>
      <c r="H1540" s="158"/>
      <c r="I1540" s="158"/>
      <c r="J1540" s="158"/>
      <c r="K1540" s="158"/>
      <c r="L1540" s="158"/>
      <c r="M1540" s="346"/>
    </row>
    <row r="1541" spans="1:13" ht="15.75" x14ac:dyDescent="0.3">
      <c r="A1541" s="347"/>
      <c r="B1541" s="420">
        <v>-3.2279415617395506E-4</v>
      </c>
      <c r="C1541" s="158"/>
      <c r="D1541" s="430" t="s">
        <v>256</v>
      </c>
      <c r="E1541" s="431">
        <v>-6.7761196216090955E-3</v>
      </c>
      <c r="F1541" s="158"/>
      <c r="G1541" s="158"/>
      <c r="H1541" s="158"/>
      <c r="I1541" s="158"/>
      <c r="J1541" s="158"/>
      <c r="K1541" s="158"/>
      <c r="L1541" s="158"/>
      <c r="M1541" s="346"/>
    </row>
    <row r="1542" spans="1:13" ht="15.75" x14ac:dyDescent="0.3">
      <c r="A1542" s="347"/>
      <c r="B1542" s="420">
        <v>6.5170487788251724E-4</v>
      </c>
      <c r="C1542" s="158"/>
      <c r="D1542" s="430" t="s">
        <v>257</v>
      </c>
      <c r="E1542" s="431">
        <v>-8.7251176897220374E-3</v>
      </c>
      <c r="F1542" s="158"/>
      <c r="G1542" s="158"/>
      <c r="H1542" s="158"/>
      <c r="I1542" s="158"/>
      <c r="J1542" s="158"/>
      <c r="K1542" s="158"/>
      <c r="L1542" s="158"/>
      <c r="M1542" s="346"/>
    </row>
    <row r="1543" spans="1:13" ht="15.75" x14ac:dyDescent="0.3">
      <c r="A1543" s="347"/>
      <c r="B1543" s="420">
        <v>-4.0396498047638361E-4</v>
      </c>
      <c r="C1543" s="158"/>
      <c r="D1543" s="430" t="s">
        <v>258</v>
      </c>
      <c r="E1543" s="431">
        <v>-7.3907478645805747E-4</v>
      </c>
      <c r="F1543" s="158"/>
      <c r="G1543" s="158"/>
      <c r="H1543" s="158"/>
      <c r="I1543" s="158"/>
      <c r="J1543" s="158"/>
      <c r="K1543" s="158"/>
      <c r="L1543" s="158"/>
      <c r="M1543" s="346"/>
    </row>
    <row r="1544" spans="1:13" ht="15.75" x14ac:dyDescent="0.3">
      <c r="A1544" s="347"/>
      <c r="B1544" s="420">
        <v>-1.1320392910109059E-5</v>
      </c>
      <c r="C1544" s="158"/>
      <c r="D1544" s="430" t="s">
        <v>259</v>
      </c>
      <c r="E1544" s="431">
        <v>-1.5243639615906354E-3</v>
      </c>
      <c r="F1544" s="158"/>
      <c r="G1544" s="158"/>
      <c r="H1544" s="158"/>
      <c r="I1544" s="158"/>
      <c r="J1544" s="158"/>
      <c r="K1544" s="158"/>
      <c r="L1544" s="158"/>
      <c r="M1544" s="346"/>
    </row>
    <row r="1545" spans="1:13" ht="15.75" x14ac:dyDescent="0.3">
      <c r="A1545" s="347"/>
      <c r="B1545" s="420">
        <v>3.7014768035841444E-4</v>
      </c>
      <c r="C1545" s="158"/>
      <c r="D1545" s="430" t="s">
        <v>260</v>
      </c>
      <c r="E1545" s="431">
        <v>-2.287300108127709E-3</v>
      </c>
      <c r="F1545" s="158"/>
      <c r="G1545" s="158"/>
      <c r="H1545" s="158"/>
      <c r="I1545" s="158"/>
      <c r="J1545" s="158"/>
      <c r="K1545" s="158"/>
      <c r="L1545" s="158"/>
      <c r="M1545" s="346"/>
    </row>
    <row r="1546" spans="1:13" ht="15.75" x14ac:dyDescent="0.3">
      <c r="A1546" s="347"/>
      <c r="B1546" s="420">
        <v>-4.775995926541689E-4</v>
      </c>
      <c r="C1546" s="158"/>
      <c r="D1546" s="430" t="s">
        <v>261</v>
      </c>
      <c r="E1546" s="431">
        <v>7.8040735024918701E-3</v>
      </c>
      <c r="F1546" s="158"/>
      <c r="G1546" s="158"/>
      <c r="H1546" s="158"/>
      <c r="I1546" s="158"/>
      <c r="J1546" s="158"/>
      <c r="K1546" s="158"/>
      <c r="L1546" s="158"/>
      <c r="M1546" s="346"/>
    </row>
    <row r="1547" spans="1:13" ht="15.75" x14ac:dyDescent="0.3">
      <c r="A1547" s="347"/>
      <c r="B1547" s="420">
        <v>-2.8358815694878247E-3</v>
      </c>
      <c r="C1547" s="158"/>
      <c r="D1547" s="430" t="s">
        <v>262</v>
      </c>
      <c r="E1547" s="431">
        <v>4.6975920083389888E-3</v>
      </c>
      <c r="F1547" s="158"/>
      <c r="G1547" s="158"/>
      <c r="H1547" s="158"/>
      <c r="I1547" s="158"/>
      <c r="J1547" s="158"/>
      <c r="K1547" s="158"/>
      <c r="L1547" s="158"/>
      <c r="M1547" s="346"/>
    </row>
    <row r="1548" spans="1:13" ht="16.5" thickBot="1" x14ac:dyDescent="0.35">
      <c r="A1548" s="355"/>
      <c r="B1548" s="451">
        <v>-5.0592936528558808E-3</v>
      </c>
      <c r="C1548" s="356"/>
      <c r="D1548" s="452" t="s">
        <v>263</v>
      </c>
      <c r="E1548" s="453">
        <v>1.0691420922485798E-2</v>
      </c>
      <c r="F1548" s="356"/>
      <c r="G1548" s="356"/>
      <c r="H1548" s="356"/>
      <c r="I1548" s="356"/>
      <c r="J1548" s="356"/>
      <c r="K1548" s="356"/>
      <c r="L1548" s="356"/>
      <c r="M1548" s="454"/>
    </row>
    <row r="1549" spans="1:13" ht="15.75" thickTop="1" x14ac:dyDescent="0.25"/>
    <row r="1550" spans="1:13" ht="15.75" thickBot="1" x14ac:dyDescent="0.3"/>
    <row r="1551" spans="1:13" ht="15.75" thickBot="1" x14ac:dyDescent="0.3">
      <c r="A1551" s="432">
        <f>+A1293+1</f>
        <v>7</v>
      </c>
    </row>
    <row r="1552" spans="1:13" ht="16.5" thickTop="1" thickBot="1" x14ac:dyDescent="0.3">
      <c r="A1552" s="433" t="s">
        <v>174</v>
      </c>
      <c r="B1552" s="434" t="s">
        <v>175</v>
      </c>
      <c r="C1552" s="434" t="s">
        <v>214</v>
      </c>
      <c r="D1552" s="434" t="s">
        <v>215</v>
      </c>
      <c r="E1552" s="434" t="s">
        <v>216</v>
      </c>
      <c r="F1552" s="434" t="s">
        <v>217</v>
      </c>
      <c r="G1552" s="434" t="s">
        <v>95</v>
      </c>
      <c r="H1552" s="434" t="s">
        <v>157</v>
      </c>
      <c r="I1552" s="434" t="s">
        <v>218</v>
      </c>
      <c r="J1552" s="434" t="s">
        <v>219</v>
      </c>
      <c r="K1552" s="434" t="s">
        <v>220</v>
      </c>
      <c r="L1552" s="434" t="s">
        <v>221</v>
      </c>
      <c r="M1552" s="435" t="s">
        <v>222</v>
      </c>
    </row>
    <row r="1553" spans="1:13" x14ac:dyDescent="0.25">
      <c r="A1553" s="436" t="s">
        <v>178</v>
      </c>
      <c r="B1553" s="93">
        <f t="shared" ref="B1553:B1563" si="59">+E1538</f>
        <v>9.6301194031825094E-3</v>
      </c>
      <c r="C1553" s="12">
        <v>310.83</v>
      </c>
      <c r="D1553" s="103">
        <f>110/1000</f>
        <v>0.11</v>
      </c>
      <c r="E1553" s="24">
        <f>+PI()*D1553^2/4</f>
        <v>9.5033177771091243E-3</v>
      </c>
      <c r="F1553" s="379">
        <f>+ABS(B1553)/E1553</f>
        <v>1.0133428797234179</v>
      </c>
      <c r="G1553" s="24">
        <v>1.770787742548699E-2</v>
      </c>
      <c r="H1553" s="102">
        <f>+G1553*(C1553/D1553)*(F1553^2/(2*9.81))</f>
        <v>2.6188497818939003</v>
      </c>
      <c r="I1553" s="76">
        <v>0</v>
      </c>
      <c r="J1553" s="76">
        <f>+I1553*(F1553^2)/(2*9.81)</f>
        <v>0</v>
      </c>
      <c r="K1553" s="103">
        <f>+H1553+J1553</f>
        <v>2.6188497818939003</v>
      </c>
      <c r="L1553" s="76">
        <f>+K1553/(ABS(B1553)^2)</f>
        <v>28238.865440001926</v>
      </c>
      <c r="M1553" s="437">
        <f>+L1553*B1553</f>
        <v>271.94364599762253</v>
      </c>
    </row>
    <row r="1554" spans="1:13" x14ac:dyDescent="0.25">
      <c r="A1554" s="438" t="s">
        <v>138</v>
      </c>
      <c r="B1554" s="72">
        <f t="shared" si="59"/>
        <v>6.6572155125139299E-3</v>
      </c>
      <c r="C1554" s="16">
        <v>240.22</v>
      </c>
      <c r="D1554" s="104">
        <f>110/1000</f>
        <v>0.11</v>
      </c>
      <c r="E1554" s="25">
        <f t="shared" ref="E1554:E1563" si="60">+PI()*D1554^2/4</f>
        <v>9.5033177771091243E-3</v>
      </c>
      <c r="F1554" s="372">
        <f>+ABS(B1554)/E1554</f>
        <v>0.70051488002951234</v>
      </c>
      <c r="G1554" s="25">
        <v>1.9119411387782864E-2</v>
      </c>
      <c r="H1554" s="109">
        <f t="shared" ref="H1554:H1563" si="61">+G1554*(C1554/D1554)*(F1554^2/(2*9.81))</f>
        <v>1.0443034721443964</v>
      </c>
      <c r="I1554" s="70">
        <v>0</v>
      </c>
      <c r="J1554" s="70">
        <f t="shared" ref="J1554:J1563" si="62">+I1554*(F1554^2)/(2*9.81)</f>
        <v>0</v>
      </c>
      <c r="K1554" s="104">
        <f t="shared" ref="K1554:K1563" si="63">+H1554+J1554</f>
        <v>1.0443034721443964</v>
      </c>
      <c r="L1554" s="70">
        <f>+K1554/(ABS(B1554)^2)</f>
        <v>23563.591706494099</v>
      </c>
      <c r="M1554" s="439">
        <f t="shared" ref="M1554:M1563" si="64">+L1554*B1554</f>
        <v>156.86790823901711</v>
      </c>
    </row>
    <row r="1555" spans="1:13" x14ac:dyDescent="0.25">
      <c r="A1555" s="438" t="s">
        <v>139</v>
      </c>
      <c r="B1555" s="72">
        <f t="shared" si="59"/>
        <v>-4.8743150497766261E-3</v>
      </c>
      <c r="C1555" s="16">
        <v>237.3</v>
      </c>
      <c r="D1555" s="104">
        <f>110/1000</f>
        <v>0.11</v>
      </c>
      <c r="E1555" s="25">
        <f t="shared" si="60"/>
        <v>9.5033177771091243E-3</v>
      </c>
      <c r="F1555" s="372">
        <f t="shared" ref="F1555:F1563" si="65">+ABS(B1555)/E1555</f>
        <v>0.51290666734490442</v>
      </c>
      <c r="G1555" s="25">
        <v>2.0208403871256185E-2</v>
      </c>
      <c r="H1555" s="109">
        <f t="shared" si="61"/>
        <v>0.58454069546070786</v>
      </c>
      <c r="I1555" s="70">
        <v>0</v>
      </c>
      <c r="J1555" s="70">
        <f t="shared" si="62"/>
        <v>0</v>
      </c>
      <c r="K1555" s="104">
        <f t="shared" si="63"/>
        <v>0.58454069546070786</v>
      </c>
      <c r="L1555" s="70">
        <f t="shared" ref="L1555:L1563" si="66">+K1555/(ABS(B1555)^2)</f>
        <v>24602.971269304107</v>
      </c>
      <c r="M1555" s="439">
        <f t="shared" si="64"/>
        <v>-119.92263312719095</v>
      </c>
    </row>
    <row r="1556" spans="1:13" x14ac:dyDescent="0.25">
      <c r="A1556" s="438" t="s">
        <v>117</v>
      </c>
      <c r="B1556" s="72">
        <f t="shared" si="59"/>
        <v>-6.7761196216090955E-3</v>
      </c>
      <c r="C1556" s="386">
        <v>401.35</v>
      </c>
      <c r="D1556" s="104">
        <f>75/1000</f>
        <v>7.4999999999999997E-2</v>
      </c>
      <c r="E1556" s="25">
        <f t="shared" si="60"/>
        <v>4.4178646691106467E-3</v>
      </c>
      <c r="F1556" s="372">
        <f t="shared" si="65"/>
        <v>1.533799726593523</v>
      </c>
      <c r="G1556" s="25">
        <v>1.7495687875331938E-2</v>
      </c>
      <c r="H1556" s="109">
        <f t="shared" si="61"/>
        <v>11.226162778348279</v>
      </c>
      <c r="I1556" s="70">
        <v>0</v>
      </c>
      <c r="J1556" s="70">
        <f t="shared" si="62"/>
        <v>0</v>
      </c>
      <c r="K1556" s="104">
        <f t="shared" si="63"/>
        <v>11.226162778348279</v>
      </c>
      <c r="L1556" s="70">
        <f t="shared" si="66"/>
        <v>244494.56354759505</v>
      </c>
      <c r="M1556" s="439">
        <f t="shared" si="64"/>
        <v>-1656.7244094316109</v>
      </c>
    </row>
    <row r="1557" spans="1:13" x14ac:dyDescent="0.25">
      <c r="A1557" s="438" t="s">
        <v>118</v>
      </c>
      <c r="B1557" s="72">
        <f t="shared" si="59"/>
        <v>-8.7251176897220374E-3</v>
      </c>
      <c r="C1557" s="386">
        <v>249.85</v>
      </c>
      <c r="D1557" s="104">
        <f>75/1000</f>
        <v>7.4999999999999997E-2</v>
      </c>
      <c r="E1557" s="25">
        <f t="shared" si="60"/>
        <v>4.4178646691106467E-3</v>
      </c>
      <c r="F1557" s="372">
        <f t="shared" si="65"/>
        <v>1.974962644448427</v>
      </c>
      <c r="G1557" s="25">
        <v>1.6671817323787971E-2</v>
      </c>
      <c r="H1557" s="109">
        <f t="shared" si="61"/>
        <v>11.04128960973518</v>
      </c>
      <c r="I1557" s="70">
        <v>0</v>
      </c>
      <c r="J1557" s="70">
        <f t="shared" si="62"/>
        <v>0</v>
      </c>
      <c r="K1557" s="104">
        <f t="shared" si="63"/>
        <v>11.04128960973518</v>
      </c>
      <c r="L1557" s="70">
        <f t="shared" si="66"/>
        <v>145036.46766005538</v>
      </c>
      <c r="M1557" s="439">
        <f t="shared" si="64"/>
        <v>-1265.4602496355474</v>
      </c>
    </row>
    <row r="1558" spans="1:13" x14ac:dyDescent="0.25">
      <c r="A1558" s="438" t="s">
        <v>140</v>
      </c>
      <c r="B1558" s="72">
        <f t="shared" si="59"/>
        <v>-7.3907478645805747E-4</v>
      </c>
      <c r="C1558" s="386">
        <v>298.01</v>
      </c>
      <c r="D1558" s="104">
        <f>63/1000</f>
        <v>6.3E-2</v>
      </c>
      <c r="E1558" s="25">
        <f t="shared" si="60"/>
        <v>3.1172453105244723E-3</v>
      </c>
      <c r="F1558" s="372">
        <f t="shared" si="65"/>
        <v>0.23709227630009944</v>
      </c>
      <c r="G1558" s="25">
        <v>2.7709956250764074E-2</v>
      </c>
      <c r="H1558" s="109">
        <f t="shared" si="61"/>
        <v>0.37554495980157748</v>
      </c>
      <c r="I1558" s="70">
        <v>0</v>
      </c>
      <c r="J1558" s="70">
        <f t="shared" si="62"/>
        <v>0</v>
      </c>
      <c r="K1558" s="104">
        <f t="shared" si="63"/>
        <v>0.37554495980157748</v>
      </c>
      <c r="L1558" s="70">
        <f t="shared" si="66"/>
        <v>687519.72801989235</v>
      </c>
      <c r="M1558" s="439">
        <f t="shared" si="64"/>
        <v>-508.12849617200368</v>
      </c>
    </row>
    <row r="1559" spans="1:13" x14ac:dyDescent="0.25">
      <c r="A1559" s="438" t="s">
        <v>121</v>
      </c>
      <c r="B1559" s="72">
        <f t="shared" si="59"/>
        <v>-1.5243639615906354E-3</v>
      </c>
      <c r="C1559" s="386">
        <v>119.71</v>
      </c>
      <c r="D1559" s="104">
        <f>63/1000</f>
        <v>6.3E-2</v>
      </c>
      <c r="E1559" s="25">
        <f t="shared" si="60"/>
        <v>3.1172453105244723E-3</v>
      </c>
      <c r="F1559" s="372">
        <f t="shared" si="65"/>
        <v>0.48900994619963456</v>
      </c>
      <c r="G1559" s="464">
        <v>2.3365695217216681E-2</v>
      </c>
      <c r="H1559" s="109">
        <f t="shared" si="61"/>
        <v>0.54113418547537251</v>
      </c>
      <c r="I1559" s="70">
        <v>0</v>
      </c>
      <c r="J1559" s="70">
        <f t="shared" si="62"/>
        <v>0</v>
      </c>
      <c r="K1559" s="104">
        <f t="shared" si="63"/>
        <v>0.54113418547537251</v>
      </c>
      <c r="L1559" s="70">
        <f t="shared" si="66"/>
        <v>232877.55094675772</v>
      </c>
      <c r="M1559" s="439">
        <f t="shared" si="64"/>
        <v>-354.9901461267246</v>
      </c>
    </row>
    <row r="1560" spans="1:13" x14ac:dyDescent="0.25">
      <c r="A1560" s="438" t="s">
        <v>122</v>
      </c>
      <c r="B1560" s="72">
        <f t="shared" si="59"/>
        <v>-2.287300108127709E-3</v>
      </c>
      <c r="C1560" s="386">
        <v>283.68</v>
      </c>
      <c r="D1560" s="104">
        <f>75/1000</f>
        <v>7.4999999999999997E-2</v>
      </c>
      <c r="E1560" s="25">
        <f t="shared" si="60"/>
        <v>4.4178646691106467E-3</v>
      </c>
      <c r="F1560" s="372">
        <f t="shared" si="65"/>
        <v>0.5177388352613711</v>
      </c>
      <c r="G1560" s="464">
        <v>2.2175799793644528E-2</v>
      </c>
      <c r="H1560" s="109">
        <f t="shared" si="61"/>
        <v>1.145959392748888</v>
      </c>
      <c r="I1560" s="70">
        <v>0</v>
      </c>
      <c r="J1560" s="70">
        <f t="shared" si="62"/>
        <v>0</v>
      </c>
      <c r="K1560" s="104">
        <f t="shared" si="63"/>
        <v>1.145959392748888</v>
      </c>
      <c r="L1560" s="70">
        <f t="shared" si="66"/>
        <v>219039.74621092982</v>
      </c>
      <c r="M1560" s="439">
        <f t="shared" si="64"/>
        <v>-501.00963519252571</v>
      </c>
    </row>
    <row r="1561" spans="1:13" x14ac:dyDescent="0.25">
      <c r="A1561" s="438" t="s">
        <v>112</v>
      </c>
      <c r="B1561" s="72">
        <f t="shared" si="59"/>
        <v>7.8040735024918701E-3</v>
      </c>
      <c r="C1561" s="386">
        <v>401.36</v>
      </c>
      <c r="D1561" s="104">
        <f>110/1000</f>
        <v>0.11</v>
      </c>
      <c r="E1561" s="25">
        <f t="shared" si="60"/>
        <v>9.5033177771091243E-3</v>
      </c>
      <c r="F1561" s="372">
        <f t="shared" si="65"/>
        <v>0.8211946275530988</v>
      </c>
      <c r="G1561" s="25">
        <v>1.8367037268598584E-2</v>
      </c>
      <c r="H1561" s="109">
        <f t="shared" si="61"/>
        <v>2.3034230367545159</v>
      </c>
      <c r="I1561" s="70">
        <v>0</v>
      </c>
      <c r="J1561" s="70">
        <f t="shared" si="62"/>
        <v>0</v>
      </c>
      <c r="K1561" s="104">
        <f t="shared" si="63"/>
        <v>2.3034230367545159</v>
      </c>
      <c r="L1561" s="70">
        <f t="shared" si="66"/>
        <v>37820.825490438052</v>
      </c>
      <c r="M1561" s="439">
        <f t="shared" si="64"/>
        <v>295.15650205229667</v>
      </c>
    </row>
    <row r="1562" spans="1:13" x14ac:dyDescent="0.25">
      <c r="A1562" s="438" t="s">
        <v>113</v>
      </c>
      <c r="B1562" s="72">
        <f t="shared" si="59"/>
        <v>4.6975920083389888E-3</v>
      </c>
      <c r="C1562" s="386">
        <v>184.94</v>
      </c>
      <c r="D1562" s="104">
        <f>110/1000</f>
        <v>0.11</v>
      </c>
      <c r="E1562" s="25">
        <f t="shared" si="60"/>
        <v>9.5033177771091243E-3</v>
      </c>
      <c r="F1562" s="372">
        <f t="shared" si="65"/>
        <v>0.49431073636769196</v>
      </c>
      <c r="G1562" s="25">
        <v>2.0614756121880389E-2</v>
      </c>
      <c r="H1562" s="109">
        <f t="shared" si="61"/>
        <v>0.43163579522114287</v>
      </c>
      <c r="I1562" s="70">
        <v>0</v>
      </c>
      <c r="J1562" s="70">
        <f t="shared" si="62"/>
        <v>0</v>
      </c>
      <c r="K1562" s="104">
        <f t="shared" si="63"/>
        <v>0.43163579522114287</v>
      </c>
      <c r="L1562" s="70">
        <f t="shared" si="66"/>
        <v>19559.91049149914</v>
      </c>
      <c r="M1562" s="439">
        <f t="shared" si="64"/>
        <v>91.884479208692298</v>
      </c>
    </row>
    <row r="1563" spans="1:13" ht="15.75" thickBot="1" x14ac:dyDescent="0.3">
      <c r="A1563" s="440" t="s">
        <v>170</v>
      </c>
      <c r="B1563" s="455">
        <f t="shared" si="59"/>
        <v>1.0691420922485798E-2</v>
      </c>
      <c r="C1563" s="374">
        <v>372.26</v>
      </c>
      <c r="D1563" s="375">
        <f>110/1000</f>
        <v>0.11</v>
      </c>
      <c r="E1563" s="373">
        <f t="shared" si="60"/>
        <v>9.5033177771091243E-3</v>
      </c>
      <c r="F1563" s="376">
        <f t="shared" si="65"/>
        <v>1.1250198271006455</v>
      </c>
      <c r="G1563" s="373">
        <v>1.7328590714310785E-2</v>
      </c>
      <c r="H1563" s="377">
        <f t="shared" si="61"/>
        <v>3.7830169036521641</v>
      </c>
      <c r="I1563" s="378">
        <v>0</v>
      </c>
      <c r="J1563" s="378">
        <f t="shared" si="62"/>
        <v>0</v>
      </c>
      <c r="K1563" s="375">
        <f t="shared" si="63"/>
        <v>3.7830169036521641</v>
      </c>
      <c r="L1563" s="378">
        <f t="shared" si="66"/>
        <v>33095.38408711271</v>
      </c>
      <c r="M1563" s="441">
        <f t="shared" si="64"/>
        <v>353.8366818666604</v>
      </c>
    </row>
    <row r="1564" spans="1:13" x14ac:dyDescent="0.25">
      <c r="A1564" s="347"/>
      <c r="B1564" s="158"/>
      <c r="C1564" s="158"/>
      <c r="D1564" s="158"/>
      <c r="E1564" s="158"/>
      <c r="F1564" s="158"/>
      <c r="G1564" s="158"/>
      <c r="H1564" s="158"/>
      <c r="I1564" s="158"/>
      <c r="J1564" s="158"/>
      <c r="K1564" s="158"/>
      <c r="L1564" s="158"/>
      <c r="M1564" s="346"/>
    </row>
    <row r="1565" spans="1:13" x14ac:dyDescent="0.25">
      <c r="A1565" s="347"/>
      <c r="B1565" s="168"/>
      <c r="C1565" s="168"/>
      <c r="D1565" s="168"/>
      <c r="E1565" s="168"/>
      <c r="F1565" s="168"/>
      <c r="G1565" s="168"/>
      <c r="H1565" s="168"/>
      <c r="I1565" s="168"/>
      <c r="J1565" s="158"/>
      <c r="K1565" s="158"/>
      <c r="L1565" s="158"/>
      <c r="M1565" s="346"/>
    </row>
    <row r="1566" spans="1:13" x14ac:dyDescent="0.25">
      <c r="A1566" s="348"/>
      <c r="B1566" s="395">
        <v>1</v>
      </c>
      <c r="C1566" s="380">
        <v>0</v>
      </c>
      <c r="D1566" s="380">
        <v>0</v>
      </c>
      <c r="E1566" s="380">
        <v>0</v>
      </c>
      <c r="F1566" s="380">
        <v>0</v>
      </c>
      <c r="G1566" s="380">
        <v>0</v>
      </c>
      <c r="H1566" s="380">
        <v>0</v>
      </c>
      <c r="I1566" s="381">
        <v>0</v>
      </c>
      <c r="J1566" s="158"/>
      <c r="K1566" s="158"/>
      <c r="L1566" s="158"/>
      <c r="M1566" s="346"/>
    </row>
    <row r="1567" spans="1:13" ht="15.75" x14ac:dyDescent="0.25">
      <c r="A1567" s="442" t="s">
        <v>223</v>
      </c>
      <c r="B1567" s="382">
        <v>-1</v>
      </c>
      <c r="C1567" s="168">
        <v>1</v>
      </c>
      <c r="D1567" s="159">
        <v>0</v>
      </c>
      <c r="E1567" s="159">
        <v>0</v>
      </c>
      <c r="F1567" s="159">
        <v>0</v>
      </c>
      <c r="G1567" s="159">
        <v>0</v>
      </c>
      <c r="H1567" s="159">
        <v>0</v>
      </c>
      <c r="I1567" s="383">
        <v>0</v>
      </c>
      <c r="J1567" s="158"/>
      <c r="K1567" s="158"/>
      <c r="L1567" s="158"/>
      <c r="M1567" s="346"/>
    </row>
    <row r="1568" spans="1:13" x14ac:dyDescent="0.25">
      <c r="A1568" s="348"/>
      <c r="B1568" s="382">
        <v>0</v>
      </c>
      <c r="C1568" s="168">
        <v>-1</v>
      </c>
      <c r="D1568" s="168">
        <v>1</v>
      </c>
      <c r="E1568" s="168">
        <v>0</v>
      </c>
      <c r="F1568" s="168">
        <v>0</v>
      </c>
      <c r="G1568" s="168">
        <v>0</v>
      </c>
      <c r="H1568" s="168">
        <v>0</v>
      </c>
      <c r="I1568" s="384">
        <v>0</v>
      </c>
      <c r="J1568" s="158"/>
      <c r="K1568" s="158"/>
      <c r="L1568" s="158"/>
      <c r="M1568" s="346"/>
    </row>
    <row r="1569" spans="1:13" x14ac:dyDescent="0.25">
      <c r="A1569" s="348"/>
      <c r="B1569" s="382">
        <v>0</v>
      </c>
      <c r="C1569" s="168">
        <v>0</v>
      </c>
      <c r="D1569" s="168">
        <v>-1</v>
      </c>
      <c r="E1569" s="168">
        <v>1</v>
      </c>
      <c r="F1569" s="168">
        <v>0</v>
      </c>
      <c r="G1569" s="168">
        <v>0</v>
      </c>
      <c r="H1569" s="168">
        <v>0</v>
      </c>
      <c r="I1569" s="384">
        <v>0</v>
      </c>
      <c r="J1569" s="158"/>
      <c r="K1569" s="158"/>
      <c r="L1569" s="158"/>
      <c r="M1569" s="346"/>
    </row>
    <row r="1570" spans="1:13" x14ac:dyDescent="0.25">
      <c r="A1570" s="348"/>
      <c r="B1570" s="382">
        <v>0</v>
      </c>
      <c r="C1570" s="168">
        <v>0</v>
      </c>
      <c r="D1570" s="168">
        <v>0</v>
      </c>
      <c r="E1570" s="168">
        <v>-1</v>
      </c>
      <c r="F1570" s="168">
        <v>1</v>
      </c>
      <c r="G1570" s="168">
        <v>0</v>
      </c>
      <c r="H1570" s="168">
        <v>0</v>
      </c>
      <c r="I1570" s="384">
        <v>0</v>
      </c>
      <c r="J1570" s="158"/>
      <c r="K1570" s="158"/>
      <c r="L1570" s="158"/>
      <c r="M1570" s="346"/>
    </row>
    <row r="1571" spans="1:13" x14ac:dyDescent="0.25">
      <c r="A1571" s="348"/>
      <c r="B1571" s="382">
        <v>0</v>
      </c>
      <c r="C1571" s="168">
        <v>0</v>
      </c>
      <c r="D1571" s="168">
        <v>0</v>
      </c>
      <c r="E1571" s="168">
        <v>0</v>
      </c>
      <c r="F1571" s="168">
        <v>-1</v>
      </c>
      <c r="G1571" s="168">
        <v>1</v>
      </c>
      <c r="H1571" s="168">
        <v>0</v>
      </c>
      <c r="I1571" s="384">
        <v>0</v>
      </c>
      <c r="J1571" s="158"/>
      <c r="K1571" s="158"/>
      <c r="L1571" s="158"/>
      <c r="M1571" s="346"/>
    </row>
    <row r="1572" spans="1:13" x14ac:dyDescent="0.25">
      <c r="A1572" s="348"/>
      <c r="B1572" s="382">
        <v>0</v>
      </c>
      <c r="C1572" s="168">
        <v>0</v>
      </c>
      <c r="D1572" s="168">
        <v>0</v>
      </c>
      <c r="E1572" s="168">
        <v>0</v>
      </c>
      <c r="F1572" s="168">
        <v>0</v>
      </c>
      <c r="G1572" s="168">
        <v>-1</v>
      </c>
      <c r="H1572" s="168">
        <v>1</v>
      </c>
      <c r="I1572" s="384">
        <v>0</v>
      </c>
      <c r="J1572" s="158"/>
      <c r="K1572" s="158"/>
      <c r="L1572" s="158"/>
      <c r="M1572" s="346"/>
    </row>
    <row r="1573" spans="1:13" x14ac:dyDescent="0.25">
      <c r="A1573" s="348"/>
      <c r="B1573" s="382">
        <v>0</v>
      </c>
      <c r="C1573" s="168">
        <v>0</v>
      </c>
      <c r="D1573" s="168">
        <v>0</v>
      </c>
      <c r="E1573" s="168">
        <v>0</v>
      </c>
      <c r="F1573" s="168">
        <v>0</v>
      </c>
      <c r="G1573" s="168">
        <v>0</v>
      </c>
      <c r="H1573" s="168">
        <v>-1</v>
      </c>
      <c r="I1573" s="384">
        <v>1</v>
      </c>
      <c r="J1573" s="158"/>
      <c r="K1573" s="158"/>
      <c r="L1573" s="158"/>
      <c r="M1573" s="346"/>
    </row>
    <row r="1574" spans="1:13" x14ac:dyDescent="0.25">
      <c r="A1574" s="348"/>
      <c r="B1574" s="382">
        <v>0</v>
      </c>
      <c r="C1574" s="152">
        <v>-1</v>
      </c>
      <c r="D1574" s="152">
        <v>0</v>
      </c>
      <c r="E1574" s="152">
        <v>0</v>
      </c>
      <c r="F1574" s="152">
        <v>1</v>
      </c>
      <c r="G1574" s="152">
        <v>0</v>
      </c>
      <c r="H1574" s="152">
        <v>0</v>
      </c>
      <c r="I1574" s="387">
        <v>0</v>
      </c>
      <c r="J1574" s="158"/>
      <c r="K1574" s="158"/>
      <c r="L1574" s="158"/>
      <c r="M1574" s="346"/>
    </row>
    <row r="1575" spans="1:13" x14ac:dyDescent="0.25">
      <c r="A1575" s="348"/>
      <c r="B1575" s="382">
        <v>0</v>
      </c>
      <c r="C1575" s="152">
        <v>0</v>
      </c>
      <c r="D1575" s="152">
        <v>0</v>
      </c>
      <c r="E1575" s="152">
        <v>0</v>
      </c>
      <c r="F1575" s="152">
        <v>1</v>
      </c>
      <c r="G1575" s="152">
        <v>0</v>
      </c>
      <c r="H1575" s="152">
        <v>0</v>
      </c>
      <c r="I1575" s="387">
        <v>-1</v>
      </c>
      <c r="J1575" s="158"/>
      <c r="K1575" s="158"/>
      <c r="L1575" s="158"/>
      <c r="M1575" s="346"/>
    </row>
    <row r="1576" spans="1:13" x14ac:dyDescent="0.25">
      <c r="A1576" s="348"/>
      <c r="B1576" s="385">
        <v>0</v>
      </c>
      <c r="C1576" s="388">
        <v>0</v>
      </c>
      <c r="D1576" s="388">
        <v>0</v>
      </c>
      <c r="E1576" s="388">
        <v>0</v>
      </c>
      <c r="F1576" s="388">
        <v>0</v>
      </c>
      <c r="G1576" s="388">
        <v>0</v>
      </c>
      <c r="H1576" s="388">
        <v>0</v>
      </c>
      <c r="I1576" s="389">
        <v>1</v>
      </c>
      <c r="J1576" s="158"/>
      <c r="K1576" s="158"/>
      <c r="L1576" s="158"/>
      <c r="M1576" s="346"/>
    </row>
    <row r="1577" spans="1:13" x14ac:dyDescent="0.25">
      <c r="A1577" s="347"/>
      <c r="B1577" s="158"/>
      <c r="C1577" s="158"/>
      <c r="D1577" s="158"/>
      <c r="E1577" s="158"/>
      <c r="F1577" s="158"/>
      <c r="G1577" s="158"/>
      <c r="H1577" s="158"/>
      <c r="I1577" s="158"/>
      <c r="J1577" s="158"/>
      <c r="K1577" s="158"/>
      <c r="L1577" s="158"/>
      <c r="M1577" s="346"/>
    </row>
    <row r="1578" spans="1:13" x14ac:dyDescent="0.25">
      <c r="A1578" s="347"/>
      <c r="B1578" s="168"/>
      <c r="C1578" s="168"/>
      <c r="D1578" s="168"/>
      <c r="E1578" s="168"/>
      <c r="F1578" s="168"/>
      <c r="G1578" s="168"/>
      <c r="H1578" s="168"/>
      <c r="I1578" s="168"/>
      <c r="J1578" s="168"/>
      <c r="K1578" s="168"/>
      <c r="L1578" s="168"/>
      <c r="M1578" s="346"/>
    </row>
    <row r="1579" spans="1:13" x14ac:dyDescent="0.25">
      <c r="A1579" s="347"/>
      <c r="B1579" s="395">
        <f t="array" ref="B1579:L1586">+TRANSPOSE(B1566:I1576)</f>
        <v>1</v>
      </c>
      <c r="C1579" s="380">
        <v>-1</v>
      </c>
      <c r="D1579" s="380">
        <v>0</v>
      </c>
      <c r="E1579" s="380">
        <v>0</v>
      </c>
      <c r="F1579" s="380">
        <v>0</v>
      </c>
      <c r="G1579" s="380">
        <v>0</v>
      </c>
      <c r="H1579" s="380">
        <v>0</v>
      </c>
      <c r="I1579" s="380">
        <v>0</v>
      </c>
      <c r="J1579" s="380">
        <v>0</v>
      </c>
      <c r="K1579" s="380">
        <v>0</v>
      </c>
      <c r="L1579" s="381">
        <v>0</v>
      </c>
      <c r="M1579" s="346"/>
    </row>
    <row r="1580" spans="1:13" ht="15.75" x14ac:dyDescent="0.25">
      <c r="A1580" s="442" t="s">
        <v>224</v>
      </c>
      <c r="B1580" s="396">
        <v>0</v>
      </c>
      <c r="C1580" s="159">
        <v>1</v>
      </c>
      <c r="D1580" s="159">
        <v>-1</v>
      </c>
      <c r="E1580" s="159">
        <v>0</v>
      </c>
      <c r="F1580" s="159">
        <v>0</v>
      </c>
      <c r="G1580" s="159">
        <v>0</v>
      </c>
      <c r="H1580" s="159">
        <v>0</v>
      </c>
      <c r="I1580" s="159">
        <v>0</v>
      </c>
      <c r="J1580" s="143">
        <v>-1</v>
      </c>
      <c r="K1580" s="143">
        <v>0</v>
      </c>
      <c r="L1580" s="392">
        <v>0</v>
      </c>
      <c r="M1580" s="346"/>
    </row>
    <row r="1581" spans="1:13" x14ac:dyDescent="0.25">
      <c r="A1581" s="347"/>
      <c r="B1581" s="396">
        <v>0</v>
      </c>
      <c r="C1581" s="159">
        <v>0</v>
      </c>
      <c r="D1581" s="159">
        <v>1</v>
      </c>
      <c r="E1581" s="159">
        <v>-1</v>
      </c>
      <c r="F1581" s="159">
        <v>0</v>
      </c>
      <c r="G1581" s="159">
        <v>0</v>
      </c>
      <c r="H1581" s="159">
        <v>0</v>
      </c>
      <c r="I1581" s="159">
        <v>0</v>
      </c>
      <c r="J1581" s="143">
        <v>0</v>
      </c>
      <c r="K1581" s="143">
        <v>0</v>
      </c>
      <c r="L1581" s="392">
        <v>0</v>
      </c>
      <c r="M1581" s="346"/>
    </row>
    <row r="1582" spans="1:13" x14ac:dyDescent="0.25">
      <c r="A1582" s="347"/>
      <c r="B1582" s="396">
        <v>0</v>
      </c>
      <c r="C1582" s="159">
        <v>0</v>
      </c>
      <c r="D1582" s="159">
        <v>0</v>
      </c>
      <c r="E1582" s="159">
        <v>1</v>
      </c>
      <c r="F1582" s="159">
        <v>-1</v>
      </c>
      <c r="G1582" s="159">
        <v>0</v>
      </c>
      <c r="H1582" s="159">
        <v>0</v>
      </c>
      <c r="I1582" s="159">
        <v>0</v>
      </c>
      <c r="J1582" s="143">
        <v>0</v>
      </c>
      <c r="K1582" s="143">
        <v>0</v>
      </c>
      <c r="L1582" s="392">
        <v>0</v>
      </c>
      <c r="M1582" s="346"/>
    </row>
    <row r="1583" spans="1:13" x14ac:dyDescent="0.25">
      <c r="A1583" s="347"/>
      <c r="B1583" s="396">
        <v>0</v>
      </c>
      <c r="C1583" s="159">
        <v>0</v>
      </c>
      <c r="D1583" s="159">
        <v>0</v>
      </c>
      <c r="E1583" s="159">
        <v>0</v>
      </c>
      <c r="F1583" s="159">
        <v>1</v>
      </c>
      <c r="G1583" s="159">
        <v>-1</v>
      </c>
      <c r="H1583" s="159">
        <v>0</v>
      </c>
      <c r="I1583" s="159">
        <v>0</v>
      </c>
      <c r="J1583" s="143">
        <v>1</v>
      </c>
      <c r="K1583" s="143">
        <v>1</v>
      </c>
      <c r="L1583" s="392">
        <v>0</v>
      </c>
      <c r="M1583" s="346"/>
    </row>
    <row r="1584" spans="1:13" x14ac:dyDescent="0.25">
      <c r="A1584" s="347"/>
      <c r="B1584" s="396">
        <v>0</v>
      </c>
      <c r="C1584" s="159">
        <v>0</v>
      </c>
      <c r="D1584" s="159">
        <v>0</v>
      </c>
      <c r="E1584" s="159">
        <v>0</v>
      </c>
      <c r="F1584" s="159">
        <v>0</v>
      </c>
      <c r="G1584" s="159">
        <v>1</v>
      </c>
      <c r="H1584" s="159">
        <v>-1</v>
      </c>
      <c r="I1584" s="159">
        <v>0</v>
      </c>
      <c r="J1584" s="143">
        <v>0</v>
      </c>
      <c r="K1584" s="143">
        <v>0</v>
      </c>
      <c r="L1584" s="392">
        <v>0</v>
      </c>
      <c r="M1584" s="346"/>
    </row>
    <row r="1585" spans="1:13" x14ac:dyDescent="0.25">
      <c r="A1585" s="347"/>
      <c r="B1585" s="396">
        <v>0</v>
      </c>
      <c r="C1585" s="159">
        <v>0</v>
      </c>
      <c r="D1585" s="159">
        <v>0</v>
      </c>
      <c r="E1585" s="159">
        <v>0</v>
      </c>
      <c r="F1585" s="159">
        <v>0</v>
      </c>
      <c r="G1585" s="159">
        <v>0</v>
      </c>
      <c r="H1585" s="159">
        <v>1</v>
      </c>
      <c r="I1585" s="159">
        <v>-1</v>
      </c>
      <c r="J1585" s="143">
        <v>0</v>
      </c>
      <c r="K1585" s="143">
        <v>0</v>
      </c>
      <c r="L1585" s="392">
        <v>0</v>
      </c>
      <c r="M1585" s="346"/>
    </row>
    <row r="1586" spans="1:13" x14ac:dyDescent="0.25">
      <c r="A1586" s="347"/>
      <c r="B1586" s="397">
        <v>0</v>
      </c>
      <c r="C1586" s="398">
        <v>0</v>
      </c>
      <c r="D1586" s="398">
        <v>0</v>
      </c>
      <c r="E1586" s="398">
        <v>0</v>
      </c>
      <c r="F1586" s="398">
        <v>0</v>
      </c>
      <c r="G1586" s="398">
        <v>0</v>
      </c>
      <c r="H1586" s="398">
        <v>0</v>
      </c>
      <c r="I1586" s="398">
        <v>1</v>
      </c>
      <c r="J1586" s="393">
        <v>0</v>
      </c>
      <c r="K1586" s="393">
        <v>-1</v>
      </c>
      <c r="L1586" s="394">
        <v>1</v>
      </c>
      <c r="M1586" s="346"/>
    </row>
    <row r="1587" spans="1:13" x14ac:dyDescent="0.25">
      <c r="A1587" s="347"/>
      <c r="B1587" s="168"/>
      <c r="C1587" s="168"/>
      <c r="D1587" s="168"/>
      <c r="E1587" s="168"/>
      <c r="F1587" s="168"/>
      <c r="G1587" s="168"/>
      <c r="H1587" s="168"/>
      <c r="I1587" s="168"/>
      <c r="J1587" s="143"/>
      <c r="K1587" s="143"/>
      <c r="L1587" s="143"/>
      <c r="M1587" s="346"/>
    </row>
    <row r="1588" spans="1:13" x14ac:dyDescent="0.25">
      <c r="A1588" s="347"/>
      <c r="B1588" s="158"/>
      <c r="C1588" s="158"/>
      <c r="D1588" s="158"/>
      <c r="E1588" s="158"/>
      <c r="F1588" s="158"/>
      <c r="G1588" s="158"/>
      <c r="H1588" s="158"/>
      <c r="I1588" s="158"/>
      <c r="J1588" s="158"/>
      <c r="K1588" s="158"/>
      <c r="L1588" s="158"/>
      <c r="M1588" s="346"/>
    </row>
    <row r="1589" spans="1:13" x14ac:dyDescent="0.25">
      <c r="A1589" s="347"/>
      <c r="B1589" s="158"/>
      <c r="C1589" s="158"/>
      <c r="D1589" s="158"/>
      <c r="E1589" s="158"/>
      <c r="F1589" s="158"/>
      <c r="G1589" s="158"/>
      <c r="H1589" s="158"/>
      <c r="I1589" s="158"/>
      <c r="J1589" s="158"/>
      <c r="K1589" s="158"/>
      <c r="L1589" s="158"/>
      <c r="M1589" s="346"/>
    </row>
    <row r="1590" spans="1:13" x14ac:dyDescent="0.25">
      <c r="A1590" s="347"/>
      <c r="B1590" s="399">
        <v>-1</v>
      </c>
      <c r="C1590" s="158"/>
      <c r="D1590" s="158"/>
      <c r="E1590" s="402">
        <f>2.97290389066863/1000</f>
        <v>2.9729038906686298E-3</v>
      </c>
      <c r="F1590" s="158"/>
      <c r="G1590" s="158"/>
      <c r="H1590" s="399">
        <f>+B1553</f>
        <v>9.6301194031825094E-3</v>
      </c>
      <c r="I1590" s="158"/>
      <c r="J1590" s="158"/>
      <c r="K1590" s="158"/>
      <c r="L1590" s="158"/>
      <c r="M1590" s="346"/>
    </row>
    <row r="1591" spans="1:13" ht="15.75" x14ac:dyDescent="0.25">
      <c r="A1591" s="442" t="s">
        <v>225</v>
      </c>
      <c r="B1591" s="400">
        <v>0</v>
      </c>
      <c r="C1591" s="158"/>
      <c r="D1591" s="443" t="s">
        <v>226</v>
      </c>
      <c r="E1591" s="403">
        <f>3.7274570597985/1000</f>
        <v>3.7274570597985003E-3</v>
      </c>
      <c r="F1591" s="158"/>
      <c r="G1591" s="443" t="s">
        <v>228</v>
      </c>
      <c r="H1591" s="400">
        <f t="shared" ref="H1591:H1598" si="67">+B1554</f>
        <v>6.6572155125139299E-3</v>
      </c>
      <c r="I1591" s="158"/>
      <c r="J1591" s="443" t="s">
        <v>229</v>
      </c>
      <c r="K1591" s="70">
        <v>339.29610096713287</v>
      </c>
      <c r="L1591" s="158"/>
      <c r="M1591" s="346"/>
    </row>
    <row r="1592" spans="1:13" x14ac:dyDescent="0.25">
      <c r="A1592" s="347"/>
      <c r="B1592" s="400">
        <v>0</v>
      </c>
      <c r="C1592" s="158"/>
      <c r="D1592" s="158"/>
      <c r="E1592" s="403">
        <f>1.90180457183241/1000</f>
        <v>1.90180457183241E-3</v>
      </c>
      <c r="F1592" s="158"/>
      <c r="G1592" s="158"/>
      <c r="H1592" s="400">
        <f t="shared" si="67"/>
        <v>-4.8743150497766261E-3</v>
      </c>
      <c r="I1592" s="158"/>
      <c r="J1592" s="158"/>
      <c r="K1592" s="158"/>
      <c r="L1592" s="158"/>
      <c r="M1592" s="346"/>
    </row>
    <row r="1593" spans="1:13" x14ac:dyDescent="0.25">
      <c r="A1593" s="347"/>
      <c r="B1593" s="400">
        <v>0</v>
      </c>
      <c r="C1593" s="158"/>
      <c r="D1593" s="158"/>
      <c r="E1593" s="403">
        <f>1.94899806811293/1000</f>
        <v>1.94899806811293E-3</v>
      </c>
      <c r="F1593" s="158"/>
      <c r="G1593" s="158"/>
      <c r="H1593" s="400">
        <f t="shared" si="67"/>
        <v>-6.7761196216090955E-3</v>
      </c>
      <c r="I1593" s="158"/>
      <c r="J1593" s="158"/>
      <c r="K1593" s="158"/>
      <c r="L1593" s="158"/>
      <c r="M1593" s="346"/>
    </row>
    <row r="1594" spans="1:13" x14ac:dyDescent="0.25">
      <c r="A1594" s="347"/>
      <c r="B1594" s="400">
        <v>0</v>
      </c>
      <c r="C1594" s="158"/>
      <c r="D1594" s="158"/>
      <c r="E1594" s="403">
        <f>4.51562260756677/1000</f>
        <v>4.5156226075667698E-3</v>
      </c>
      <c r="F1594" s="158"/>
      <c r="G1594" s="158"/>
      <c r="H1594" s="400">
        <f t="shared" si="67"/>
        <v>-8.7251176897220374E-3</v>
      </c>
      <c r="I1594" s="158"/>
      <c r="J1594" s="158"/>
      <c r="K1594" s="158"/>
      <c r="L1594" s="158"/>
      <c r="M1594" s="346"/>
    </row>
    <row r="1595" spans="1:13" x14ac:dyDescent="0.25">
      <c r="A1595" s="347"/>
      <c r="B1595" s="400">
        <v>0</v>
      </c>
      <c r="C1595" s="158"/>
      <c r="D1595" s="158"/>
      <c r="E1595" s="403">
        <f>0.785289175132599/1000</f>
        <v>7.8528917513259896E-4</v>
      </c>
      <c r="F1595" s="158"/>
      <c r="G1595" s="158"/>
      <c r="H1595" s="400">
        <f t="shared" si="67"/>
        <v>-7.3907478645805747E-4</v>
      </c>
      <c r="I1595" s="158"/>
      <c r="J1595" s="158"/>
      <c r="K1595" s="158"/>
      <c r="L1595" s="158"/>
      <c r="M1595" s="346"/>
    </row>
    <row r="1596" spans="1:13" x14ac:dyDescent="0.25">
      <c r="A1596" s="347"/>
      <c r="B1596" s="400">
        <v>0</v>
      </c>
      <c r="C1596" s="158"/>
      <c r="D1596" s="158"/>
      <c r="E1596" s="403">
        <f>0.762936146537081/1000</f>
        <v>7.6293614653708095E-4</v>
      </c>
      <c r="F1596" s="158"/>
      <c r="G1596" s="158"/>
      <c r="H1596" s="400">
        <f t="shared" si="67"/>
        <v>-1.5243639615906354E-3</v>
      </c>
      <c r="I1596" s="158"/>
      <c r="J1596" s="158"/>
      <c r="K1596" s="158"/>
      <c r="L1596" s="158"/>
      <c r="M1596" s="346"/>
    </row>
    <row r="1597" spans="1:13" x14ac:dyDescent="0.25">
      <c r="A1597" s="347"/>
      <c r="B1597" s="400">
        <v>0</v>
      </c>
      <c r="C1597" s="158"/>
      <c r="D1597" s="158"/>
      <c r="E1597" s="93">
        <f>3.70652880601923/1000</f>
        <v>3.7065288060192303E-3</v>
      </c>
      <c r="F1597" s="158"/>
      <c r="G1597" s="158"/>
      <c r="H1597" s="400">
        <f t="shared" si="67"/>
        <v>-2.287300108127709E-3</v>
      </c>
      <c r="I1597" s="158"/>
      <c r="J1597" s="158"/>
      <c r="K1597" s="158"/>
      <c r="L1597" s="158"/>
      <c r="M1597" s="346"/>
    </row>
    <row r="1598" spans="1:13" x14ac:dyDescent="0.25">
      <c r="A1598" s="347"/>
      <c r="B1598" s="400">
        <v>0</v>
      </c>
      <c r="C1598" s="158"/>
      <c r="D1598" s="158"/>
      <c r="E1598" s="158"/>
      <c r="F1598" s="158"/>
      <c r="G1598" s="158"/>
      <c r="H1598" s="400">
        <f t="shared" si="67"/>
        <v>7.8040735024918701E-3</v>
      </c>
      <c r="I1598" s="158"/>
      <c r="J1598" s="158"/>
      <c r="K1598" s="158"/>
      <c r="L1598" s="158"/>
      <c r="M1598" s="346"/>
    </row>
    <row r="1599" spans="1:13" x14ac:dyDescent="0.25">
      <c r="A1599" s="347"/>
      <c r="B1599" s="400">
        <v>0</v>
      </c>
      <c r="C1599" s="158"/>
      <c r="D1599" s="158"/>
      <c r="E1599" s="158"/>
      <c r="F1599" s="158"/>
      <c r="G1599" s="158"/>
      <c r="H1599" s="400">
        <f>+B1562</f>
        <v>4.6975920083389888E-3</v>
      </c>
      <c r="I1599" s="158"/>
      <c r="J1599" s="158"/>
      <c r="K1599" s="158"/>
      <c r="L1599" s="158"/>
      <c r="M1599" s="346"/>
    </row>
    <row r="1600" spans="1:13" x14ac:dyDescent="0.25">
      <c r="A1600" s="347"/>
      <c r="B1600" s="401">
        <v>-1</v>
      </c>
      <c r="C1600" s="158"/>
      <c r="D1600" s="158"/>
      <c r="E1600" s="158"/>
      <c r="F1600" s="158"/>
      <c r="G1600" s="158"/>
      <c r="H1600" s="401">
        <f>+B1563</f>
        <v>1.0691420922485798E-2</v>
      </c>
      <c r="I1600" s="158"/>
      <c r="J1600" s="158"/>
      <c r="K1600" s="158"/>
      <c r="L1600" s="158"/>
      <c r="M1600" s="346"/>
    </row>
    <row r="1601" spans="1:13" x14ac:dyDescent="0.25">
      <c r="A1601" s="347"/>
      <c r="B1601" s="158"/>
      <c r="C1601" s="158"/>
      <c r="D1601" s="158"/>
      <c r="E1601" s="158"/>
      <c r="F1601" s="158"/>
      <c r="G1601" s="158"/>
      <c r="H1601" s="158"/>
      <c r="I1601" s="158"/>
      <c r="J1601" s="158"/>
      <c r="K1601" s="158"/>
      <c r="L1601" s="158"/>
      <c r="M1601" s="346"/>
    </row>
    <row r="1602" spans="1:13" x14ac:dyDescent="0.25">
      <c r="A1602" s="347"/>
      <c r="B1602" s="158"/>
      <c r="C1602" s="158"/>
      <c r="D1602" s="158"/>
      <c r="E1602" s="158"/>
      <c r="F1602" s="158"/>
      <c r="G1602" s="158"/>
      <c r="H1602" s="158"/>
      <c r="I1602" s="158"/>
      <c r="J1602" s="158"/>
      <c r="K1602" s="158"/>
      <c r="L1602" s="158"/>
      <c r="M1602" s="346"/>
    </row>
    <row r="1603" spans="1:13" x14ac:dyDescent="0.25">
      <c r="A1603" s="350"/>
      <c r="B1603" s="409">
        <v>2</v>
      </c>
      <c r="C1603" s="390">
        <v>0</v>
      </c>
      <c r="D1603" s="390">
        <v>0</v>
      </c>
      <c r="E1603" s="390">
        <v>0</v>
      </c>
      <c r="F1603" s="390">
        <v>0</v>
      </c>
      <c r="G1603" s="390">
        <v>0</v>
      </c>
      <c r="H1603" s="390">
        <v>0</v>
      </c>
      <c r="I1603" s="390">
        <v>0</v>
      </c>
      <c r="J1603" s="390">
        <v>0</v>
      </c>
      <c r="K1603" s="390">
        <v>0</v>
      </c>
      <c r="L1603" s="391">
        <v>0</v>
      </c>
      <c r="M1603" s="345"/>
    </row>
    <row r="1604" spans="1:13" ht="15.75" x14ac:dyDescent="0.25">
      <c r="A1604" s="442" t="s">
        <v>230</v>
      </c>
      <c r="B1604" s="396">
        <v>0</v>
      </c>
      <c r="C1604" s="159">
        <v>2</v>
      </c>
      <c r="D1604" s="159">
        <v>0</v>
      </c>
      <c r="E1604" s="159">
        <v>0</v>
      </c>
      <c r="F1604" s="159">
        <v>0</v>
      </c>
      <c r="G1604" s="159">
        <v>0</v>
      </c>
      <c r="H1604" s="159">
        <v>0</v>
      </c>
      <c r="I1604" s="159">
        <v>0</v>
      </c>
      <c r="J1604" s="159">
        <v>0</v>
      </c>
      <c r="K1604" s="159">
        <v>0</v>
      </c>
      <c r="L1604" s="383">
        <v>0</v>
      </c>
      <c r="M1604" s="346"/>
    </row>
    <row r="1605" spans="1:13" x14ac:dyDescent="0.25">
      <c r="A1605" s="347"/>
      <c r="B1605" s="396">
        <v>0</v>
      </c>
      <c r="C1605" s="159">
        <v>0</v>
      </c>
      <c r="D1605" s="159">
        <v>2</v>
      </c>
      <c r="E1605" s="159">
        <v>0</v>
      </c>
      <c r="F1605" s="159">
        <v>0</v>
      </c>
      <c r="G1605" s="159">
        <v>0</v>
      </c>
      <c r="H1605" s="159">
        <v>0</v>
      </c>
      <c r="I1605" s="159">
        <v>0</v>
      </c>
      <c r="J1605" s="159">
        <v>0</v>
      </c>
      <c r="K1605" s="159">
        <v>0</v>
      </c>
      <c r="L1605" s="383">
        <v>0</v>
      </c>
      <c r="M1605" s="346"/>
    </row>
    <row r="1606" spans="1:13" x14ac:dyDescent="0.25">
      <c r="A1606" s="347"/>
      <c r="B1606" s="396">
        <v>0</v>
      </c>
      <c r="C1606" s="159">
        <v>0</v>
      </c>
      <c r="D1606" s="159">
        <v>0</v>
      </c>
      <c r="E1606" s="159">
        <v>2</v>
      </c>
      <c r="F1606" s="159">
        <v>0</v>
      </c>
      <c r="G1606" s="159">
        <v>0</v>
      </c>
      <c r="H1606" s="159">
        <v>0</v>
      </c>
      <c r="I1606" s="159">
        <v>0</v>
      </c>
      <c r="J1606" s="159">
        <v>0</v>
      </c>
      <c r="K1606" s="159">
        <v>0</v>
      </c>
      <c r="L1606" s="383">
        <v>0</v>
      </c>
      <c r="M1606" s="346"/>
    </row>
    <row r="1607" spans="1:13" x14ac:dyDescent="0.25">
      <c r="A1607" s="347"/>
      <c r="B1607" s="396">
        <v>0</v>
      </c>
      <c r="C1607" s="159">
        <v>0</v>
      </c>
      <c r="D1607" s="159">
        <v>0</v>
      </c>
      <c r="E1607" s="159">
        <v>0</v>
      </c>
      <c r="F1607" s="159">
        <v>2</v>
      </c>
      <c r="G1607" s="159">
        <v>0</v>
      </c>
      <c r="H1607" s="159">
        <v>0</v>
      </c>
      <c r="I1607" s="159">
        <v>0</v>
      </c>
      <c r="J1607" s="159">
        <v>0</v>
      </c>
      <c r="K1607" s="159">
        <v>0</v>
      </c>
      <c r="L1607" s="383">
        <v>0</v>
      </c>
      <c r="M1607" s="346"/>
    </row>
    <row r="1608" spans="1:13" x14ac:dyDescent="0.25">
      <c r="A1608" s="347"/>
      <c r="B1608" s="396">
        <v>0</v>
      </c>
      <c r="C1608" s="159">
        <v>0</v>
      </c>
      <c r="D1608" s="159">
        <v>0</v>
      </c>
      <c r="E1608" s="159">
        <v>0</v>
      </c>
      <c r="F1608" s="159">
        <v>0</v>
      </c>
      <c r="G1608" s="159">
        <v>2</v>
      </c>
      <c r="H1608" s="159">
        <v>0</v>
      </c>
      <c r="I1608" s="159">
        <v>0</v>
      </c>
      <c r="J1608" s="159">
        <v>0</v>
      </c>
      <c r="K1608" s="159">
        <v>0</v>
      </c>
      <c r="L1608" s="383">
        <v>0</v>
      </c>
      <c r="M1608" s="346"/>
    </row>
    <row r="1609" spans="1:13" x14ac:dyDescent="0.25">
      <c r="A1609" s="347"/>
      <c r="B1609" s="396">
        <v>0</v>
      </c>
      <c r="C1609" s="159">
        <v>0</v>
      </c>
      <c r="D1609" s="159">
        <v>0</v>
      </c>
      <c r="E1609" s="159">
        <v>0</v>
      </c>
      <c r="F1609" s="159">
        <v>0</v>
      </c>
      <c r="G1609" s="159">
        <v>0</v>
      </c>
      <c r="H1609" s="159">
        <v>2</v>
      </c>
      <c r="I1609" s="159">
        <v>0</v>
      </c>
      <c r="J1609" s="159">
        <v>0</v>
      </c>
      <c r="K1609" s="159">
        <v>0</v>
      </c>
      <c r="L1609" s="383">
        <v>0</v>
      </c>
      <c r="M1609" s="346"/>
    </row>
    <row r="1610" spans="1:13" x14ac:dyDescent="0.25">
      <c r="A1610" s="347"/>
      <c r="B1610" s="396">
        <v>0</v>
      </c>
      <c r="C1610" s="159">
        <v>0</v>
      </c>
      <c r="D1610" s="159">
        <v>0</v>
      </c>
      <c r="E1610" s="159">
        <v>0</v>
      </c>
      <c r="F1610" s="159">
        <v>0</v>
      </c>
      <c r="G1610" s="159">
        <v>0</v>
      </c>
      <c r="H1610" s="159">
        <v>0</v>
      </c>
      <c r="I1610" s="159">
        <v>2</v>
      </c>
      <c r="J1610" s="159">
        <v>0</v>
      </c>
      <c r="K1610" s="159">
        <v>0</v>
      </c>
      <c r="L1610" s="383">
        <v>0</v>
      </c>
      <c r="M1610" s="346"/>
    </row>
    <row r="1611" spans="1:13" x14ac:dyDescent="0.25">
      <c r="A1611" s="347"/>
      <c r="B1611" s="396">
        <v>0</v>
      </c>
      <c r="C1611" s="159">
        <v>0</v>
      </c>
      <c r="D1611" s="159">
        <v>0</v>
      </c>
      <c r="E1611" s="159">
        <v>0</v>
      </c>
      <c r="F1611" s="159">
        <v>0</v>
      </c>
      <c r="G1611" s="159">
        <v>0</v>
      </c>
      <c r="H1611" s="159">
        <v>0</v>
      </c>
      <c r="I1611" s="159">
        <v>0</v>
      </c>
      <c r="J1611" s="159">
        <v>2</v>
      </c>
      <c r="K1611" s="159">
        <v>0</v>
      </c>
      <c r="L1611" s="383">
        <v>0</v>
      </c>
      <c r="M1611" s="346"/>
    </row>
    <row r="1612" spans="1:13" x14ac:dyDescent="0.25">
      <c r="A1612" s="347"/>
      <c r="B1612" s="396">
        <v>0</v>
      </c>
      <c r="C1612" s="159">
        <v>0</v>
      </c>
      <c r="D1612" s="159">
        <v>0</v>
      </c>
      <c r="E1612" s="159">
        <v>0</v>
      </c>
      <c r="F1612" s="159">
        <v>0</v>
      </c>
      <c r="G1612" s="159">
        <v>0</v>
      </c>
      <c r="H1612" s="159">
        <v>0</v>
      </c>
      <c r="I1612" s="159">
        <v>0</v>
      </c>
      <c r="J1612" s="159">
        <v>0</v>
      </c>
      <c r="K1612" s="159">
        <v>2</v>
      </c>
      <c r="L1612" s="383">
        <v>0</v>
      </c>
      <c r="M1612" s="346"/>
    </row>
    <row r="1613" spans="1:13" x14ac:dyDescent="0.25">
      <c r="A1613" s="347"/>
      <c r="B1613" s="397">
        <v>0</v>
      </c>
      <c r="C1613" s="398">
        <v>0</v>
      </c>
      <c r="D1613" s="398">
        <v>0</v>
      </c>
      <c r="E1613" s="398">
        <v>0</v>
      </c>
      <c r="F1613" s="398">
        <v>0</v>
      </c>
      <c r="G1613" s="398">
        <v>0</v>
      </c>
      <c r="H1613" s="398">
        <v>0</v>
      </c>
      <c r="I1613" s="398">
        <v>0</v>
      </c>
      <c r="J1613" s="398">
        <v>0</v>
      </c>
      <c r="K1613" s="398">
        <v>0</v>
      </c>
      <c r="L1613" s="410">
        <v>2</v>
      </c>
      <c r="M1613" s="346"/>
    </row>
    <row r="1614" spans="1:13" x14ac:dyDescent="0.25">
      <c r="A1614" s="347"/>
      <c r="B1614" s="158"/>
      <c r="C1614" s="158"/>
      <c r="D1614" s="158"/>
      <c r="E1614" s="158"/>
      <c r="F1614" s="158"/>
      <c r="G1614" s="158"/>
      <c r="H1614" s="158"/>
      <c r="I1614" s="158"/>
      <c r="J1614" s="158"/>
      <c r="K1614" s="158"/>
      <c r="L1614" s="158"/>
      <c r="M1614" s="346"/>
    </row>
    <row r="1615" spans="1:13" x14ac:dyDescent="0.25">
      <c r="A1615" s="347"/>
      <c r="B1615" s="158"/>
      <c r="C1615" s="158"/>
      <c r="D1615" s="158"/>
      <c r="E1615" s="158"/>
      <c r="F1615" s="158"/>
      <c r="G1615" s="158"/>
      <c r="H1615" s="158"/>
      <c r="I1615" s="158"/>
      <c r="J1615" s="158"/>
      <c r="K1615" s="158"/>
      <c r="L1615" s="158"/>
      <c r="M1615" s="346"/>
    </row>
    <row r="1616" spans="1:13" x14ac:dyDescent="0.25">
      <c r="A1616" s="350"/>
      <c r="B1616" s="409">
        <v>1</v>
      </c>
      <c r="C1616" s="390">
        <v>0</v>
      </c>
      <c r="D1616" s="390">
        <v>0</v>
      </c>
      <c r="E1616" s="390">
        <v>0</v>
      </c>
      <c r="F1616" s="390">
        <v>0</v>
      </c>
      <c r="G1616" s="390">
        <v>0</v>
      </c>
      <c r="H1616" s="390">
        <v>0</v>
      </c>
      <c r="I1616" s="390">
        <v>0</v>
      </c>
      <c r="J1616" s="390">
        <v>0</v>
      </c>
      <c r="K1616" s="390">
        <v>0</v>
      </c>
      <c r="L1616" s="391">
        <v>0</v>
      </c>
      <c r="M1616" s="346"/>
    </row>
    <row r="1617" spans="1:13" ht="15.75" x14ac:dyDescent="0.25">
      <c r="A1617" s="442" t="s">
        <v>231</v>
      </c>
      <c r="B1617" s="396">
        <v>0</v>
      </c>
      <c r="C1617" s="159">
        <v>1</v>
      </c>
      <c r="D1617" s="159">
        <v>0</v>
      </c>
      <c r="E1617" s="159">
        <v>0</v>
      </c>
      <c r="F1617" s="159">
        <v>0</v>
      </c>
      <c r="G1617" s="159">
        <v>0</v>
      </c>
      <c r="H1617" s="159">
        <v>0</v>
      </c>
      <c r="I1617" s="159">
        <v>0</v>
      </c>
      <c r="J1617" s="159">
        <v>0</v>
      </c>
      <c r="K1617" s="159">
        <v>0</v>
      </c>
      <c r="L1617" s="383">
        <v>0</v>
      </c>
      <c r="M1617" s="346"/>
    </row>
    <row r="1618" spans="1:13" x14ac:dyDescent="0.25">
      <c r="A1618" s="347"/>
      <c r="B1618" s="396">
        <v>0</v>
      </c>
      <c r="C1618" s="159">
        <v>0</v>
      </c>
      <c r="D1618" s="159">
        <v>1</v>
      </c>
      <c r="E1618" s="159">
        <v>0</v>
      </c>
      <c r="F1618" s="159">
        <v>0</v>
      </c>
      <c r="G1618" s="159">
        <v>0</v>
      </c>
      <c r="H1618" s="159">
        <v>0</v>
      </c>
      <c r="I1618" s="159">
        <v>0</v>
      </c>
      <c r="J1618" s="159">
        <v>0</v>
      </c>
      <c r="K1618" s="159">
        <v>0</v>
      </c>
      <c r="L1618" s="383">
        <v>0</v>
      </c>
      <c r="M1618" s="346"/>
    </row>
    <row r="1619" spans="1:13" x14ac:dyDescent="0.25">
      <c r="A1619" s="347"/>
      <c r="B1619" s="396">
        <v>0</v>
      </c>
      <c r="C1619" s="159">
        <v>0</v>
      </c>
      <c r="D1619" s="159">
        <v>0</v>
      </c>
      <c r="E1619" s="159">
        <v>1</v>
      </c>
      <c r="F1619" s="159">
        <v>0</v>
      </c>
      <c r="G1619" s="159">
        <v>0</v>
      </c>
      <c r="H1619" s="159">
        <v>0</v>
      </c>
      <c r="I1619" s="159">
        <v>0</v>
      </c>
      <c r="J1619" s="159">
        <v>0</v>
      </c>
      <c r="K1619" s="159">
        <v>0</v>
      </c>
      <c r="L1619" s="383">
        <v>0</v>
      </c>
      <c r="M1619" s="346"/>
    </row>
    <row r="1620" spans="1:13" x14ac:dyDescent="0.25">
      <c r="A1620" s="347"/>
      <c r="B1620" s="396">
        <v>0</v>
      </c>
      <c r="C1620" s="159">
        <v>0</v>
      </c>
      <c r="D1620" s="159">
        <v>0</v>
      </c>
      <c r="E1620" s="159">
        <v>0</v>
      </c>
      <c r="F1620" s="159">
        <v>1</v>
      </c>
      <c r="G1620" s="159">
        <v>0</v>
      </c>
      <c r="H1620" s="159">
        <v>0</v>
      </c>
      <c r="I1620" s="159">
        <v>0</v>
      </c>
      <c r="J1620" s="159">
        <v>0</v>
      </c>
      <c r="K1620" s="159">
        <v>0</v>
      </c>
      <c r="L1620" s="383">
        <v>0</v>
      </c>
      <c r="M1620" s="346"/>
    </row>
    <row r="1621" spans="1:13" x14ac:dyDescent="0.25">
      <c r="A1621" s="347"/>
      <c r="B1621" s="396">
        <v>0</v>
      </c>
      <c r="C1621" s="159">
        <v>0</v>
      </c>
      <c r="D1621" s="159">
        <v>0</v>
      </c>
      <c r="E1621" s="159">
        <v>0</v>
      </c>
      <c r="F1621" s="159">
        <v>0</v>
      </c>
      <c r="G1621" s="159">
        <v>1</v>
      </c>
      <c r="H1621" s="159">
        <v>0</v>
      </c>
      <c r="I1621" s="159">
        <v>0</v>
      </c>
      <c r="J1621" s="159">
        <v>0</v>
      </c>
      <c r="K1621" s="159">
        <v>0</v>
      </c>
      <c r="L1621" s="383">
        <v>0</v>
      </c>
      <c r="M1621" s="346"/>
    </row>
    <row r="1622" spans="1:13" x14ac:dyDescent="0.25">
      <c r="A1622" s="347"/>
      <c r="B1622" s="396">
        <v>0</v>
      </c>
      <c r="C1622" s="159">
        <v>0</v>
      </c>
      <c r="D1622" s="159">
        <v>0</v>
      </c>
      <c r="E1622" s="159">
        <v>0</v>
      </c>
      <c r="F1622" s="159">
        <v>0</v>
      </c>
      <c r="G1622" s="159">
        <v>0</v>
      </c>
      <c r="H1622" s="159">
        <v>1</v>
      </c>
      <c r="I1622" s="159">
        <v>0</v>
      </c>
      <c r="J1622" s="159">
        <v>0</v>
      </c>
      <c r="K1622" s="159">
        <v>0</v>
      </c>
      <c r="L1622" s="383">
        <v>0</v>
      </c>
      <c r="M1622" s="346"/>
    </row>
    <row r="1623" spans="1:13" x14ac:dyDescent="0.25">
      <c r="A1623" s="347"/>
      <c r="B1623" s="396">
        <v>0</v>
      </c>
      <c r="C1623" s="159">
        <v>0</v>
      </c>
      <c r="D1623" s="159">
        <v>0</v>
      </c>
      <c r="E1623" s="159">
        <v>0</v>
      </c>
      <c r="F1623" s="159">
        <v>0</v>
      </c>
      <c r="G1623" s="159">
        <v>0</v>
      </c>
      <c r="H1623" s="159">
        <v>0</v>
      </c>
      <c r="I1623" s="159">
        <v>1</v>
      </c>
      <c r="J1623" s="159">
        <v>0</v>
      </c>
      <c r="K1623" s="159">
        <v>0</v>
      </c>
      <c r="L1623" s="383">
        <v>0</v>
      </c>
      <c r="M1623" s="346"/>
    </row>
    <row r="1624" spans="1:13" x14ac:dyDescent="0.25">
      <c r="A1624" s="347"/>
      <c r="B1624" s="396">
        <v>0</v>
      </c>
      <c r="C1624" s="159">
        <v>0</v>
      </c>
      <c r="D1624" s="159">
        <v>0</v>
      </c>
      <c r="E1624" s="159">
        <v>0</v>
      </c>
      <c r="F1624" s="159">
        <v>0</v>
      </c>
      <c r="G1624" s="159">
        <v>0</v>
      </c>
      <c r="H1624" s="159">
        <v>0</v>
      </c>
      <c r="I1624" s="159">
        <v>0</v>
      </c>
      <c r="J1624" s="159">
        <v>1</v>
      </c>
      <c r="K1624" s="159">
        <v>0</v>
      </c>
      <c r="L1624" s="383">
        <v>0</v>
      </c>
      <c r="M1624" s="346"/>
    </row>
    <row r="1625" spans="1:13" x14ac:dyDescent="0.25">
      <c r="A1625" s="347"/>
      <c r="B1625" s="396">
        <v>0</v>
      </c>
      <c r="C1625" s="159">
        <v>0</v>
      </c>
      <c r="D1625" s="159">
        <v>0</v>
      </c>
      <c r="E1625" s="159">
        <v>0</v>
      </c>
      <c r="F1625" s="159">
        <v>0</v>
      </c>
      <c r="G1625" s="159">
        <v>0</v>
      </c>
      <c r="H1625" s="159">
        <v>0</v>
      </c>
      <c r="I1625" s="159">
        <v>0</v>
      </c>
      <c r="J1625" s="159">
        <v>0</v>
      </c>
      <c r="K1625" s="159">
        <v>1</v>
      </c>
      <c r="L1625" s="383">
        <v>0</v>
      </c>
      <c r="M1625" s="346"/>
    </row>
    <row r="1626" spans="1:13" x14ac:dyDescent="0.25">
      <c r="A1626" s="347"/>
      <c r="B1626" s="397">
        <v>0</v>
      </c>
      <c r="C1626" s="398">
        <v>0</v>
      </c>
      <c r="D1626" s="398">
        <v>0</v>
      </c>
      <c r="E1626" s="398">
        <v>0</v>
      </c>
      <c r="F1626" s="398">
        <v>0</v>
      </c>
      <c r="G1626" s="398">
        <v>0</v>
      </c>
      <c r="H1626" s="398">
        <v>0</v>
      </c>
      <c r="I1626" s="398">
        <v>0</v>
      </c>
      <c r="J1626" s="398">
        <v>0</v>
      </c>
      <c r="K1626" s="398">
        <v>0</v>
      </c>
      <c r="L1626" s="410">
        <v>1</v>
      </c>
      <c r="M1626" s="346"/>
    </row>
    <row r="1627" spans="1:13" x14ac:dyDescent="0.25">
      <c r="A1627" s="347"/>
      <c r="B1627" s="158"/>
      <c r="C1627" s="158"/>
      <c r="D1627" s="158"/>
      <c r="E1627" s="158"/>
      <c r="F1627" s="158"/>
      <c r="G1627" s="158"/>
      <c r="H1627" s="158"/>
      <c r="I1627" s="158"/>
      <c r="J1627" s="158"/>
      <c r="K1627" s="158"/>
      <c r="L1627" s="158"/>
      <c r="M1627" s="346"/>
    </row>
    <row r="1628" spans="1:13" x14ac:dyDescent="0.25">
      <c r="A1628" s="347"/>
      <c r="B1628" s="158"/>
      <c r="C1628" s="158"/>
      <c r="D1628" s="158"/>
      <c r="E1628" s="158"/>
      <c r="F1628" s="158"/>
      <c r="G1628" s="158"/>
      <c r="H1628" s="158"/>
      <c r="I1628" s="158"/>
      <c r="J1628" s="158"/>
      <c r="K1628" s="158"/>
      <c r="L1628" s="158"/>
      <c r="M1628" s="346"/>
    </row>
    <row r="1629" spans="1:13" x14ac:dyDescent="0.25">
      <c r="A1629" s="350"/>
      <c r="B1629" s="411">
        <f>+M1553</f>
        <v>271.94364599762253</v>
      </c>
      <c r="C1629" s="390">
        <v>0</v>
      </c>
      <c r="D1629" s="390">
        <v>0</v>
      </c>
      <c r="E1629" s="390">
        <v>0</v>
      </c>
      <c r="F1629" s="390">
        <v>0</v>
      </c>
      <c r="G1629" s="390">
        <v>0</v>
      </c>
      <c r="H1629" s="390">
        <v>0</v>
      </c>
      <c r="I1629" s="390">
        <v>0</v>
      </c>
      <c r="J1629" s="390">
        <v>0</v>
      </c>
      <c r="K1629" s="390">
        <v>0</v>
      </c>
      <c r="L1629" s="391">
        <v>0</v>
      </c>
      <c r="M1629" s="346"/>
    </row>
    <row r="1630" spans="1:13" ht="15.75" x14ac:dyDescent="0.25">
      <c r="A1630" s="442" t="s">
        <v>232</v>
      </c>
      <c r="B1630" s="396">
        <v>0</v>
      </c>
      <c r="C1630" s="161">
        <f>+M1554</f>
        <v>156.86790823901711</v>
      </c>
      <c r="D1630" s="159">
        <v>0</v>
      </c>
      <c r="E1630" s="159">
        <v>0</v>
      </c>
      <c r="F1630" s="159">
        <v>0</v>
      </c>
      <c r="G1630" s="159">
        <v>0</v>
      </c>
      <c r="H1630" s="159">
        <v>0</v>
      </c>
      <c r="I1630" s="159">
        <v>0</v>
      </c>
      <c r="J1630" s="159">
        <v>0</v>
      </c>
      <c r="K1630" s="159">
        <v>0</v>
      </c>
      <c r="L1630" s="383">
        <v>0</v>
      </c>
      <c r="M1630" s="346"/>
    </row>
    <row r="1631" spans="1:13" x14ac:dyDescent="0.25">
      <c r="A1631" s="347"/>
      <c r="B1631" s="396">
        <v>0</v>
      </c>
      <c r="C1631" s="159">
        <v>0</v>
      </c>
      <c r="D1631" s="161">
        <f>+M1555</f>
        <v>-119.92263312719095</v>
      </c>
      <c r="E1631" s="159">
        <v>0</v>
      </c>
      <c r="F1631" s="159">
        <v>0</v>
      </c>
      <c r="G1631" s="159">
        <v>0</v>
      </c>
      <c r="H1631" s="159">
        <v>0</v>
      </c>
      <c r="I1631" s="159">
        <v>0</v>
      </c>
      <c r="J1631" s="159">
        <v>0</v>
      </c>
      <c r="K1631" s="159">
        <v>0</v>
      </c>
      <c r="L1631" s="383">
        <v>0</v>
      </c>
      <c r="M1631" s="346"/>
    </row>
    <row r="1632" spans="1:13" x14ac:dyDescent="0.25">
      <c r="A1632" s="347"/>
      <c r="B1632" s="396">
        <v>0</v>
      </c>
      <c r="C1632" s="159">
        <v>0</v>
      </c>
      <c r="D1632" s="159">
        <v>0</v>
      </c>
      <c r="E1632" s="161">
        <f>+M1556</f>
        <v>-1656.7244094316109</v>
      </c>
      <c r="F1632" s="159">
        <v>0</v>
      </c>
      <c r="G1632" s="159">
        <v>0</v>
      </c>
      <c r="H1632" s="159">
        <v>0</v>
      </c>
      <c r="I1632" s="159">
        <v>0</v>
      </c>
      <c r="J1632" s="159">
        <v>0</v>
      </c>
      <c r="K1632" s="159">
        <v>0</v>
      </c>
      <c r="L1632" s="383">
        <v>0</v>
      </c>
      <c r="M1632" s="346"/>
    </row>
    <row r="1633" spans="1:13" x14ac:dyDescent="0.25">
      <c r="A1633" s="347"/>
      <c r="B1633" s="396">
        <v>0</v>
      </c>
      <c r="C1633" s="159">
        <v>0</v>
      </c>
      <c r="D1633" s="159">
        <v>0</v>
      </c>
      <c r="E1633" s="159">
        <v>0</v>
      </c>
      <c r="F1633" s="161">
        <f>+M1557</f>
        <v>-1265.4602496355474</v>
      </c>
      <c r="G1633" s="159">
        <v>0</v>
      </c>
      <c r="H1633" s="159">
        <v>0</v>
      </c>
      <c r="I1633" s="159">
        <v>0</v>
      </c>
      <c r="J1633" s="159">
        <v>0</v>
      </c>
      <c r="K1633" s="159">
        <v>0</v>
      </c>
      <c r="L1633" s="383">
        <v>0</v>
      </c>
      <c r="M1633" s="346"/>
    </row>
    <row r="1634" spans="1:13" x14ac:dyDescent="0.25">
      <c r="A1634" s="347"/>
      <c r="B1634" s="396">
        <v>0</v>
      </c>
      <c r="C1634" s="159">
        <v>0</v>
      </c>
      <c r="D1634" s="159">
        <v>0</v>
      </c>
      <c r="E1634" s="159">
        <v>0</v>
      </c>
      <c r="F1634" s="159">
        <v>0</v>
      </c>
      <c r="G1634" s="161">
        <f>+M1558</f>
        <v>-508.12849617200368</v>
      </c>
      <c r="H1634" s="159">
        <v>0</v>
      </c>
      <c r="I1634" s="159">
        <v>0</v>
      </c>
      <c r="J1634" s="159">
        <v>0</v>
      </c>
      <c r="K1634" s="159">
        <v>0</v>
      </c>
      <c r="L1634" s="383">
        <v>0</v>
      </c>
      <c r="M1634" s="346"/>
    </row>
    <row r="1635" spans="1:13" x14ac:dyDescent="0.25">
      <c r="A1635" s="347"/>
      <c r="B1635" s="396">
        <v>0</v>
      </c>
      <c r="C1635" s="159">
        <v>0</v>
      </c>
      <c r="D1635" s="159">
        <v>0</v>
      </c>
      <c r="E1635" s="159">
        <v>0</v>
      </c>
      <c r="F1635" s="159">
        <v>0</v>
      </c>
      <c r="G1635" s="159">
        <v>0</v>
      </c>
      <c r="H1635" s="161">
        <f>+M1559</f>
        <v>-354.9901461267246</v>
      </c>
      <c r="I1635" s="159">
        <v>0</v>
      </c>
      <c r="J1635" s="159">
        <v>0</v>
      </c>
      <c r="K1635" s="159">
        <v>0</v>
      </c>
      <c r="L1635" s="383">
        <v>0</v>
      </c>
      <c r="M1635" s="346"/>
    </row>
    <row r="1636" spans="1:13" x14ac:dyDescent="0.25">
      <c r="A1636" s="347"/>
      <c r="B1636" s="396">
        <v>0</v>
      </c>
      <c r="C1636" s="159">
        <v>0</v>
      </c>
      <c r="D1636" s="159">
        <v>0</v>
      </c>
      <c r="E1636" s="159">
        <v>0</v>
      </c>
      <c r="F1636" s="159">
        <v>0</v>
      </c>
      <c r="G1636" s="159">
        <v>0</v>
      </c>
      <c r="H1636" s="159">
        <v>0</v>
      </c>
      <c r="I1636" s="161">
        <f>+M1560</f>
        <v>-501.00963519252571</v>
      </c>
      <c r="J1636" s="159">
        <v>0</v>
      </c>
      <c r="K1636" s="159">
        <v>0</v>
      </c>
      <c r="L1636" s="383">
        <v>0</v>
      </c>
      <c r="M1636" s="346"/>
    </row>
    <row r="1637" spans="1:13" x14ac:dyDescent="0.25">
      <c r="A1637" s="347"/>
      <c r="B1637" s="396">
        <v>0</v>
      </c>
      <c r="C1637" s="159">
        <v>0</v>
      </c>
      <c r="D1637" s="159">
        <v>0</v>
      </c>
      <c r="E1637" s="159">
        <v>0</v>
      </c>
      <c r="F1637" s="159">
        <v>0</v>
      </c>
      <c r="G1637" s="159">
        <v>0</v>
      </c>
      <c r="H1637" s="159">
        <v>0</v>
      </c>
      <c r="I1637" s="159">
        <v>0</v>
      </c>
      <c r="J1637" s="161">
        <f>+M1561</f>
        <v>295.15650205229667</v>
      </c>
      <c r="K1637" s="159">
        <v>0</v>
      </c>
      <c r="L1637" s="383">
        <v>0</v>
      </c>
      <c r="M1637" s="346"/>
    </row>
    <row r="1638" spans="1:13" x14ac:dyDescent="0.25">
      <c r="A1638" s="347"/>
      <c r="B1638" s="396">
        <v>0</v>
      </c>
      <c r="C1638" s="159">
        <v>0</v>
      </c>
      <c r="D1638" s="159">
        <v>0</v>
      </c>
      <c r="E1638" s="159">
        <v>0</v>
      </c>
      <c r="F1638" s="159">
        <v>0</v>
      </c>
      <c r="G1638" s="159">
        <v>0</v>
      </c>
      <c r="H1638" s="159">
        <v>0</v>
      </c>
      <c r="I1638" s="159">
        <v>0</v>
      </c>
      <c r="J1638" s="159">
        <v>0</v>
      </c>
      <c r="K1638" s="161">
        <f>+M1562</f>
        <v>91.884479208692298</v>
      </c>
      <c r="L1638" s="383">
        <v>0</v>
      </c>
      <c r="M1638" s="346"/>
    </row>
    <row r="1639" spans="1:13" x14ac:dyDescent="0.25">
      <c r="A1639" s="347"/>
      <c r="B1639" s="397">
        <v>0</v>
      </c>
      <c r="C1639" s="398">
        <v>0</v>
      </c>
      <c r="D1639" s="398">
        <v>0</v>
      </c>
      <c r="E1639" s="398">
        <v>0</v>
      </c>
      <c r="F1639" s="398">
        <v>0</v>
      </c>
      <c r="G1639" s="398">
        <v>0</v>
      </c>
      <c r="H1639" s="398">
        <v>0</v>
      </c>
      <c r="I1639" s="398">
        <v>0</v>
      </c>
      <c r="J1639" s="398">
        <v>0</v>
      </c>
      <c r="K1639" s="398">
        <v>0</v>
      </c>
      <c r="L1639" s="412">
        <f>+M1563</f>
        <v>353.8366818666604</v>
      </c>
      <c r="M1639" s="346"/>
    </row>
    <row r="1640" spans="1:13" x14ac:dyDescent="0.25">
      <c r="A1640" s="347"/>
      <c r="B1640" s="158"/>
      <c r="C1640" s="158"/>
      <c r="D1640" s="158"/>
      <c r="E1640" s="158"/>
      <c r="F1640" s="158"/>
      <c r="G1640" s="158"/>
      <c r="H1640" s="158"/>
      <c r="I1640" s="158"/>
      <c r="J1640" s="158"/>
      <c r="K1640" s="158"/>
      <c r="L1640" s="158"/>
      <c r="M1640" s="346"/>
    </row>
    <row r="1641" spans="1:13" ht="15.75" x14ac:dyDescent="0.3">
      <c r="A1641" s="444" t="s">
        <v>245</v>
      </c>
      <c r="B1641" s="158"/>
      <c r="C1641" s="158"/>
      <c r="D1641" s="158"/>
      <c r="E1641" s="158"/>
      <c r="F1641" s="158"/>
      <c r="G1641" s="158"/>
      <c r="H1641" s="158"/>
      <c r="I1641" s="158"/>
      <c r="J1641" s="158"/>
      <c r="K1641" s="158"/>
      <c r="L1641" s="158"/>
      <c r="M1641" s="346"/>
    </row>
    <row r="1642" spans="1:13" ht="15.75" x14ac:dyDescent="0.3">
      <c r="A1642" s="445"/>
      <c r="B1642" s="411">
        <f t="array" ref="B1642:L1652">+MMULT(B1603:L1613,B1629:L1639)</f>
        <v>543.88729199524505</v>
      </c>
      <c r="C1642" s="390">
        <v>0</v>
      </c>
      <c r="D1642" s="390">
        <v>0</v>
      </c>
      <c r="E1642" s="390">
        <v>0</v>
      </c>
      <c r="F1642" s="390">
        <v>0</v>
      </c>
      <c r="G1642" s="390">
        <v>0</v>
      </c>
      <c r="H1642" s="390">
        <v>0</v>
      </c>
      <c r="I1642" s="390">
        <v>0</v>
      </c>
      <c r="J1642" s="390">
        <v>0</v>
      </c>
      <c r="K1642" s="390">
        <v>0</v>
      </c>
      <c r="L1642" s="391">
        <v>0</v>
      </c>
      <c r="M1642" s="345"/>
    </row>
    <row r="1643" spans="1:13" ht="15.75" x14ac:dyDescent="0.3">
      <c r="A1643" s="445" t="s">
        <v>233</v>
      </c>
      <c r="B1643" s="396">
        <v>0</v>
      </c>
      <c r="C1643" s="161">
        <v>313.73581647803422</v>
      </c>
      <c r="D1643" s="159">
        <v>0</v>
      </c>
      <c r="E1643" s="159">
        <v>0</v>
      </c>
      <c r="F1643" s="159">
        <v>0</v>
      </c>
      <c r="G1643" s="159">
        <v>0</v>
      </c>
      <c r="H1643" s="159">
        <v>0</v>
      </c>
      <c r="I1643" s="159">
        <v>0</v>
      </c>
      <c r="J1643" s="159">
        <v>0</v>
      </c>
      <c r="K1643" s="159">
        <v>0</v>
      </c>
      <c r="L1643" s="383">
        <v>0</v>
      </c>
      <c r="M1643" s="346"/>
    </row>
    <row r="1644" spans="1:13" x14ac:dyDescent="0.25">
      <c r="A1644" s="347"/>
      <c r="B1644" s="396">
        <v>0</v>
      </c>
      <c r="C1644" s="159">
        <v>0</v>
      </c>
      <c r="D1644" s="161">
        <v>-239.8452662543819</v>
      </c>
      <c r="E1644" s="159">
        <v>0</v>
      </c>
      <c r="F1644" s="159">
        <v>0</v>
      </c>
      <c r="G1644" s="159">
        <v>0</v>
      </c>
      <c r="H1644" s="159">
        <v>0</v>
      </c>
      <c r="I1644" s="159">
        <v>0</v>
      </c>
      <c r="J1644" s="159">
        <v>0</v>
      </c>
      <c r="K1644" s="159">
        <v>0</v>
      </c>
      <c r="L1644" s="383">
        <v>0</v>
      </c>
      <c r="M1644" s="346"/>
    </row>
    <row r="1645" spans="1:13" x14ac:dyDescent="0.25">
      <c r="A1645" s="347"/>
      <c r="B1645" s="396">
        <v>0</v>
      </c>
      <c r="C1645" s="159">
        <v>0</v>
      </c>
      <c r="D1645" s="159">
        <v>0</v>
      </c>
      <c r="E1645" s="161">
        <v>-3313.4488188632217</v>
      </c>
      <c r="F1645" s="159">
        <v>0</v>
      </c>
      <c r="G1645" s="159">
        <v>0</v>
      </c>
      <c r="H1645" s="159">
        <v>0</v>
      </c>
      <c r="I1645" s="159">
        <v>0</v>
      </c>
      <c r="J1645" s="159">
        <v>0</v>
      </c>
      <c r="K1645" s="159">
        <v>0</v>
      </c>
      <c r="L1645" s="383">
        <v>0</v>
      </c>
      <c r="M1645" s="346"/>
    </row>
    <row r="1646" spans="1:13" x14ac:dyDescent="0.25">
      <c r="A1646" s="347"/>
      <c r="B1646" s="396">
        <v>0</v>
      </c>
      <c r="C1646" s="159">
        <v>0</v>
      </c>
      <c r="D1646" s="159">
        <v>0</v>
      </c>
      <c r="E1646" s="159">
        <v>0</v>
      </c>
      <c r="F1646" s="161">
        <v>-2530.9204992710947</v>
      </c>
      <c r="G1646" s="159">
        <v>0</v>
      </c>
      <c r="H1646" s="159">
        <v>0</v>
      </c>
      <c r="I1646" s="159">
        <v>0</v>
      </c>
      <c r="J1646" s="159">
        <v>0</v>
      </c>
      <c r="K1646" s="159">
        <v>0</v>
      </c>
      <c r="L1646" s="383">
        <v>0</v>
      </c>
      <c r="M1646" s="346"/>
    </row>
    <row r="1647" spans="1:13" x14ac:dyDescent="0.25">
      <c r="A1647" s="347"/>
      <c r="B1647" s="396">
        <v>0</v>
      </c>
      <c r="C1647" s="159">
        <v>0</v>
      </c>
      <c r="D1647" s="159">
        <v>0</v>
      </c>
      <c r="E1647" s="159">
        <v>0</v>
      </c>
      <c r="F1647" s="159">
        <v>0</v>
      </c>
      <c r="G1647" s="161">
        <v>-1016.2569923440074</v>
      </c>
      <c r="H1647" s="159">
        <v>0</v>
      </c>
      <c r="I1647" s="159">
        <v>0</v>
      </c>
      <c r="J1647" s="159">
        <v>0</v>
      </c>
      <c r="K1647" s="159">
        <v>0</v>
      </c>
      <c r="L1647" s="383">
        <v>0</v>
      </c>
      <c r="M1647" s="346"/>
    </row>
    <row r="1648" spans="1:13" x14ac:dyDescent="0.25">
      <c r="A1648" s="347"/>
      <c r="B1648" s="396">
        <v>0</v>
      </c>
      <c r="C1648" s="159">
        <v>0</v>
      </c>
      <c r="D1648" s="159">
        <v>0</v>
      </c>
      <c r="E1648" s="159">
        <v>0</v>
      </c>
      <c r="F1648" s="159">
        <v>0</v>
      </c>
      <c r="G1648" s="159">
        <v>0</v>
      </c>
      <c r="H1648" s="161">
        <v>-709.98029225344919</v>
      </c>
      <c r="I1648" s="159">
        <v>0</v>
      </c>
      <c r="J1648" s="159">
        <v>0</v>
      </c>
      <c r="K1648" s="159">
        <v>0</v>
      </c>
      <c r="L1648" s="383">
        <v>0</v>
      </c>
      <c r="M1648" s="346"/>
    </row>
    <row r="1649" spans="1:13" x14ac:dyDescent="0.25">
      <c r="A1649" s="347"/>
      <c r="B1649" s="396">
        <v>0</v>
      </c>
      <c r="C1649" s="159">
        <v>0</v>
      </c>
      <c r="D1649" s="159">
        <v>0</v>
      </c>
      <c r="E1649" s="159">
        <v>0</v>
      </c>
      <c r="F1649" s="159">
        <v>0</v>
      </c>
      <c r="G1649" s="159">
        <v>0</v>
      </c>
      <c r="H1649" s="159">
        <v>0</v>
      </c>
      <c r="I1649" s="161">
        <v>-1002.0192703850514</v>
      </c>
      <c r="J1649" s="159">
        <v>0</v>
      </c>
      <c r="K1649" s="159">
        <v>0</v>
      </c>
      <c r="L1649" s="383">
        <v>0</v>
      </c>
      <c r="M1649" s="346"/>
    </row>
    <row r="1650" spans="1:13" x14ac:dyDescent="0.25">
      <c r="A1650" s="347"/>
      <c r="B1650" s="396">
        <v>0</v>
      </c>
      <c r="C1650" s="159">
        <v>0</v>
      </c>
      <c r="D1650" s="159">
        <v>0</v>
      </c>
      <c r="E1650" s="159">
        <v>0</v>
      </c>
      <c r="F1650" s="159">
        <v>0</v>
      </c>
      <c r="G1650" s="159">
        <v>0</v>
      </c>
      <c r="H1650" s="159">
        <v>0</v>
      </c>
      <c r="I1650" s="159">
        <v>0</v>
      </c>
      <c r="J1650" s="161">
        <v>590.31300410459335</v>
      </c>
      <c r="K1650" s="159">
        <v>0</v>
      </c>
      <c r="L1650" s="383">
        <v>0</v>
      </c>
      <c r="M1650" s="346"/>
    </row>
    <row r="1651" spans="1:13" x14ac:dyDescent="0.25">
      <c r="A1651" s="347"/>
      <c r="B1651" s="396">
        <v>0</v>
      </c>
      <c r="C1651" s="159">
        <v>0</v>
      </c>
      <c r="D1651" s="159">
        <v>0</v>
      </c>
      <c r="E1651" s="159">
        <v>0</v>
      </c>
      <c r="F1651" s="159">
        <v>0</v>
      </c>
      <c r="G1651" s="159">
        <v>0</v>
      </c>
      <c r="H1651" s="159">
        <v>0</v>
      </c>
      <c r="I1651" s="159">
        <v>0</v>
      </c>
      <c r="J1651" s="159">
        <v>0</v>
      </c>
      <c r="K1651" s="161">
        <v>183.7689584173846</v>
      </c>
      <c r="L1651" s="383">
        <v>0</v>
      </c>
      <c r="M1651" s="346"/>
    </row>
    <row r="1652" spans="1:13" x14ac:dyDescent="0.25">
      <c r="A1652" s="347"/>
      <c r="B1652" s="397">
        <v>0</v>
      </c>
      <c r="C1652" s="398">
        <v>0</v>
      </c>
      <c r="D1652" s="398">
        <v>0</v>
      </c>
      <c r="E1652" s="398">
        <v>0</v>
      </c>
      <c r="F1652" s="398">
        <v>0</v>
      </c>
      <c r="G1652" s="398">
        <v>0</v>
      </c>
      <c r="H1652" s="398">
        <v>0</v>
      </c>
      <c r="I1652" s="398">
        <v>0</v>
      </c>
      <c r="J1652" s="398">
        <v>0</v>
      </c>
      <c r="K1652" s="398">
        <v>0</v>
      </c>
      <c r="L1652" s="412">
        <v>707.6733637333208</v>
      </c>
      <c r="M1652" s="346"/>
    </row>
    <row r="1653" spans="1:13" x14ac:dyDescent="0.25">
      <c r="A1653" s="347"/>
      <c r="B1653" s="158"/>
      <c r="C1653" s="158"/>
      <c r="D1653" s="158"/>
      <c r="E1653" s="158"/>
      <c r="F1653" s="158"/>
      <c r="G1653" s="158"/>
      <c r="H1653" s="158"/>
      <c r="I1653" s="158"/>
      <c r="J1653" s="158"/>
      <c r="K1653" s="158"/>
      <c r="L1653" s="158"/>
      <c r="M1653" s="346"/>
    </row>
    <row r="1654" spans="1:13" x14ac:dyDescent="0.25">
      <c r="A1654" s="347"/>
      <c r="B1654" s="158"/>
      <c r="C1654" s="158"/>
      <c r="D1654" s="158"/>
      <c r="E1654" s="158"/>
      <c r="F1654" s="158"/>
      <c r="G1654" s="158"/>
      <c r="H1654" s="158"/>
      <c r="I1654" s="158"/>
      <c r="J1654" s="158"/>
      <c r="K1654" s="158"/>
      <c r="L1654" s="158"/>
      <c r="M1654" s="346"/>
    </row>
    <row r="1655" spans="1:13" x14ac:dyDescent="0.25">
      <c r="A1655" s="347"/>
      <c r="B1655" s="413">
        <f t="array" ref="B1655:L1665">+MINVERSE(B1642:L1652)</f>
        <v>1.838616225673356E-3</v>
      </c>
      <c r="C1655" s="390">
        <v>0</v>
      </c>
      <c r="D1655" s="390">
        <v>0</v>
      </c>
      <c r="E1655" s="390">
        <v>0</v>
      </c>
      <c r="F1655" s="390">
        <v>0</v>
      </c>
      <c r="G1655" s="390">
        <v>0</v>
      </c>
      <c r="H1655" s="390">
        <v>0</v>
      </c>
      <c r="I1655" s="390">
        <v>0</v>
      </c>
      <c r="J1655" s="390">
        <v>0</v>
      </c>
      <c r="K1655" s="390">
        <v>0</v>
      </c>
      <c r="L1655" s="391">
        <v>0</v>
      </c>
      <c r="M1655" s="346"/>
    </row>
    <row r="1656" spans="1:13" ht="15.75" x14ac:dyDescent="0.3">
      <c r="A1656" s="445" t="s">
        <v>234</v>
      </c>
      <c r="B1656" s="396">
        <v>0</v>
      </c>
      <c r="C1656" s="178">
        <v>3.1873950868150677E-3</v>
      </c>
      <c r="D1656" s="159">
        <v>0</v>
      </c>
      <c r="E1656" s="159">
        <v>0</v>
      </c>
      <c r="F1656" s="159">
        <v>0</v>
      </c>
      <c r="G1656" s="159">
        <v>0</v>
      </c>
      <c r="H1656" s="159">
        <v>0</v>
      </c>
      <c r="I1656" s="159">
        <v>0</v>
      </c>
      <c r="J1656" s="159">
        <v>0</v>
      </c>
      <c r="K1656" s="159">
        <v>0</v>
      </c>
      <c r="L1656" s="383">
        <v>0</v>
      </c>
      <c r="M1656" s="346"/>
    </row>
    <row r="1657" spans="1:13" x14ac:dyDescent="0.25">
      <c r="A1657" s="347"/>
      <c r="B1657" s="396">
        <v>0</v>
      </c>
      <c r="C1657" s="159">
        <v>0</v>
      </c>
      <c r="D1657" s="178">
        <v>-4.1693547494883292E-3</v>
      </c>
      <c r="E1657" s="159">
        <v>0</v>
      </c>
      <c r="F1657" s="159">
        <v>0</v>
      </c>
      <c r="G1657" s="159">
        <v>0</v>
      </c>
      <c r="H1657" s="159">
        <v>0</v>
      </c>
      <c r="I1657" s="159">
        <v>0</v>
      </c>
      <c r="J1657" s="159">
        <v>0</v>
      </c>
      <c r="K1657" s="159">
        <v>0</v>
      </c>
      <c r="L1657" s="383">
        <v>0</v>
      </c>
      <c r="M1657" s="346"/>
    </row>
    <row r="1658" spans="1:13" x14ac:dyDescent="0.25">
      <c r="A1658" s="347"/>
      <c r="B1658" s="396">
        <v>0</v>
      </c>
      <c r="C1658" s="159">
        <v>0</v>
      </c>
      <c r="D1658" s="159">
        <v>0</v>
      </c>
      <c r="E1658" s="178">
        <v>-3.0180034600416132E-4</v>
      </c>
      <c r="F1658" s="159">
        <v>0</v>
      </c>
      <c r="G1658" s="159">
        <v>0</v>
      </c>
      <c r="H1658" s="159">
        <v>0</v>
      </c>
      <c r="I1658" s="159">
        <v>0</v>
      </c>
      <c r="J1658" s="159">
        <v>0</v>
      </c>
      <c r="K1658" s="159">
        <v>0</v>
      </c>
      <c r="L1658" s="383">
        <v>0</v>
      </c>
      <c r="M1658" s="346"/>
    </row>
    <row r="1659" spans="1:13" x14ac:dyDescent="0.25">
      <c r="A1659" s="347"/>
      <c r="B1659" s="396">
        <v>0</v>
      </c>
      <c r="C1659" s="159">
        <v>0</v>
      </c>
      <c r="D1659" s="159">
        <v>0</v>
      </c>
      <c r="E1659" s="159">
        <v>0</v>
      </c>
      <c r="F1659" s="178">
        <v>-3.9511316151099967E-4</v>
      </c>
      <c r="G1659" s="159">
        <v>0</v>
      </c>
      <c r="H1659" s="159">
        <v>0</v>
      </c>
      <c r="I1659" s="159">
        <v>0</v>
      </c>
      <c r="J1659" s="159">
        <v>0</v>
      </c>
      <c r="K1659" s="159">
        <v>0</v>
      </c>
      <c r="L1659" s="383">
        <v>0</v>
      </c>
      <c r="M1659" s="346"/>
    </row>
    <row r="1660" spans="1:13" x14ac:dyDescent="0.25">
      <c r="A1660" s="347"/>
      <c r="B1660" s="396">
        <v>0</v>
      </c>
      <c r="C1660" s="159">
        <v>0</v>
      </c>
      <c r="D1660" s="159">
        <v>0</v>
      </c>
      <c r="E1660" s="159">
        <v>0</v>
      </c>
      <c r="F1660" s="159">
        <v>0</v>
      </c>
      <c r="G1660" s="178">
        <v>-9.8400306963053658E-4</v>
      </c>
      <c r="H1660" s="159">
        <v>0</v>
      </c>
      <c r="I1660" s="159">
        <v>0</v>
      </c>
      <c r="J1660" s="159">
        <v>0</v>
      </c>
      <c r="K1660" s="159">
        <v>0</v>
      </c>
      <c r="L1660" s="383">
        <v>0</v>
      </c>
      <c r="M1660" s="346"/>
    </row>
    <row r="1661" spans="1:13" x14ac:dyDescent="0.25">
      <c r="A1661" s="347"/>
      <c r="B1661" s="396">
        <v>0</v>
      </c>
      <c r="C1661" s="159">
        <v>0</v>
      </c>
      <c r="D1661" s="159">
        <v>0</v>
      </c>
      <c r="E1661" s="159">
        <v>0</v>
      </c>
      <c r="F1661" s="159">
        <v>0</v>
      </c>
      <c r="G1661" s="159">
        <v>0</v>
      </c>
      <c r="H1661" s="178">
        <v>-1.4084898002253553E-3</v>
      </c>
      <c r="I1661" s="159">
        <v>0</v>
      </c>
      <c r="J1661" s="159">
        <v>0</v>
      </c>
      <c r="K1661" s="159">
        <v>0</v>
      </c>
      <c r="L1661" s="383">
        <v>0</v>
      </c>
      <c r="M1661" s="346"/>
    </row>
    <row r="1662" spans="1:13" x14ac:dyDescent="0.25">
      <c r="A1662" s="347"/>
      <c r="B1662" s="396">
        <v>0</v>
      </c>
      <c r="C1662" s="159">
        <v>0</v>
      </c>
      <c r="D1662" s="159">
        <v>0</v>
      </c>
      <c r="E1662" s="159">
        <v>0</v>
      </c>
      <c r="F1662" s="159">
        <v>0</v>
      </c>
      <c r="G1662" s="159">
        <v>0</v>
      </c>
      <c r="H1662" s="159">
        <v>0</v>
      </c>
      <c r="I1662" s="178">
        <v>-9.9798479885094887E-4</v>
      </c>
      <c r="J1662" s="159">
        <v>0</v>
      </c>
      <c r="K1662" s="159">
        <v>0</v>
      </c>
      <c r="L1662" s="383">
        <v>0</v>
      </c>
      <c r="M1662" s="346"/>
    </row>
    <row r="1663" spans="1:13" x14ac:dyDescent="0.25">
      <c r="A1663" s="347"/>
      <c r="B1663" s="396">
        <v>0</v>
      </c>
      <c r="C1663" s="159">
        <v>0</v>
      </c>
      <c r="D1663" s="159">
        <v>0</v>
      </c>
      <c r="E1663" s="159">
        <v>0</v>
      </c>
      <c r="F1663" s="159">
        <v>0</v>
      </c>
      <c r="G1663" s="159">
        <v>0</v>
      </c>
      <c r="H1663" s="159">
        <v>0</v>
      </c>
      <c r="I1663" s="159">
        <v>0</v>
      </c>
      <c r="J1663" s="178">
        <v>1.6940165523150446E-3</v>
      </c>
      <c r="K1663" s="159">
        <v>0</v>
      </c>
      <c r="L1663" s="383">
        <v>0</v>
      </c>
      <c r="M1663" s="346"/>
    </row>
    <row r="1664" spans="1:13" x14ac:dyDescent="0.25">
      <c r="A1664" s="347"/>
      <c r="B1664" s="396">
        <v>0</v>
      </c>
      <c r="C1664" s="159">
        <v>0</v>
      </c>
      <c r="D1664" s="159">
        <v>0</v>
      </c>
      <c r="E1664" s="159">
        <v>0</v>
      </c>
      <c r="F1664" s="159">
        <v>0</v>
      </c>
      <c r="G1664" s="159">
        <v>0</v>
      </c>
      <c r="H1664" s="159">
        <v>0</v>
      </c>
      <c r="I1664" s="159">
        <v>0</v>
      </c>
      <c r="J1664" s="159">
        <v>0</v>
      </c>
      <c r="K1664" s="178">
        <v>5.4416154317463864E-3</v>
      </c>
      <c r="L1664" s="383">
        <v>0</v>
      </c>
      <c r="M1664" s="346"/>
    </row>
    <row r="1665" spans="1:13" x14ac:dyDescent="0.25">
      <c r="A1665" s="347"/>
      <c r="B1665" s="397">
        <v>0</v>
      </c>
      <c r="C1665" s="398">
        <v>0</v>
      </c>
      <c r="D1665" s="398">
        <v>0</v>
      </c>
      <c r="E1665" s="398">
        <v>0</v>
      </c>
      <c r="F1665" s="398">
        <v>0</v>
      </c>
      <c r="G1665" s="398">
        <v>0</v>
      </c>
      <c r="H1665" s="398">
        <v>0</v>
      </c>
      <c r="I1665" s="398">
        <v>0</v>
      </c>
      <c r="J1665" s="398">
        <v>0</v>
      </c>
      <c r="K1665" s="398">
        <v>0</v>
      </c>
      <c r="L1665" s="414">
        <v>1.4130813045223495E-3</v>
      </c>
      <c r="M1665" s="346"/>
    </row>
    <row r="1666" spans="1:13" x14ac:dyDescent="0.25">
      <c r="A1666" s="347"/>
      <c r="B1666" s="158"/>
      <c r="C1666" s="158"/>
      <c r="D1666" s="158"/>
      <c r="E1666" s="158"/>
      <c r="F1666" s="158"/>
      <c r="G1666" s="158"/>
      <c r="H1666" s="158"/>
      <c r="I1666" s="158"/>
      <c r="J1666" s="158"/>
      <c r="K1666" s="158"/>
      <c r="L1666" s="158"/>
      <c r="M1666" s="346"/>
    </row>
    <row r="1667" spans="1:13" x14ac:dyDescent="0.25">
      <c r="A1667" s="347"/>
      <c r="B1667" s="158"/>
      <c r="C1667" s="158"/>
      <c r="D1667" s="158"/>
      <c r="E1667" s="158"/>
      <c r="F1667" s="158"/>
      <c r="G1667" s="158"/>
      <c r="H1667" s="158"/>
      <c r="I1667" s="158"/>
      <c r="J1667" s="158"/>
      <c r="K1667" s="158"/>
      <c r="L1667" s="158"/>
      <c r="M1667" s="346"/>
    </row>
    <row r="1668" spans="1:13" x14ac:dyDescent="0.25">
      <c r="A1668" s="347"/>
      <c r="B1668" s="395">
        <f t="array" ref="B1668:L1675">+MMULT(B1579:L1586,B1655:L1665)</f>
        <v>1.838616225673356E-3</v>
      </c>
      <c r="C1668" s="380">
        <v>-3.1873950868150677E-3</v>
      </c>
      <c r="D1668" s="380">
        <v>0</v>
      </c>
      <c r="E1668" s="380">
        <v>0</v>
      </c>
      <c r="F1668" s="380">
        <v>0</v>
      </c>
      <c r="G1668" s="380">
        <v>0</v>
      </c>
      <c r="H1668" s="380">
        <v>0</v>
      </c>
      <c r="I1668" s="380">
        <v>0</v>
      </c>
      <c r="J1668" s="380">
        <v>0</v>
      </c>
      <c r="K1668" s="380">
        <v>0</v>
      </c>
      <c r="L1668" s="381">
        <v>0</v>
      </c>
      <c r="M1668" s="346"/>
    </row>
    <row r="1669" spans="1:13" ht="15.75" x14ac:dyDescent="0.3">
      <c r="A1669" s="445" t="s">
        <v>235</v>
      </c>
      <c r="B1669" s="396">
        <v>0</v>
      </c>
      <c r="C1669" s="159">
        <v>3.1873950868150677E-3</v>
      </c>
      <c r="D1669" s="159">
        <v>4.1693547494883292E-3</v>
      </c>
      <c r="E1669" s="159">
        <v>0</v>
      </c>
      <c r="F1669" s="159">
        <v>0</v>
      </c>
      <c r="G1669" s="159">
        <v>0</v>
      </c>
      <c r="H1669" s="159">
        <v>0</v>
      </c>
      <c r="I1669" s="159">
        <v>0</v>
      </c>
      <c r="J1669" s="143">
        <v>-1.6940165523150446E-3</v>
      </c>
      <c r="K1669" s="143">
        <v>0</v>
      </c>
      <c r="L1669" s="392">
        <v>0</v>
      </c>
      <c r="M1669" s="346"/>
    </row>
    <row r="1670" spans="1:13" x14ac:dyDescent="0.25">
      <c r="A1670" s="446"/>
      <c r="B1670" s="396">
        <v>0</v>
      </c>
      <c r="C1670" s="159">
        <v>0</v>
      </c>
      <c r="D1670" s="159">
        <v>-4.1693547494883292E-3</v>
      </c>
      <c r="E1670" s="159">
        <v>3.0180034600416132E-4</v>
      </c>
      <c r="F1670" s="159">
        <v>0</v>
      </c>
      <c r="G1670" s="159">
        <v>0</v>
      </c>
      <c r="H1670" s="159">
        <v>0</v>
      </c>
      <c r="I1670" s="159">
        <v>0</v>
      </c>
      <c r="J1670" s="143">
        <v>0</v>
      </c>
      <c r="K1670" s="143">
        <v>0</v>
      </c>
      <c r="L1670" s="392">
        <v>0</v>
      </c>
      <c r="M1670" s="346"/>
    </row>
    <row r="1671" spans="1:13" x14ac:dyDescent="0.25">
      <c r="A1671" s="446"/>
      <c r="B1671" s="396">
        <v>0</v>
      </c>
      <c r="C1671" s="159">
        <v>0</v>
      </c>
      <c r="D1671" s="159">
        <v>0</v>
      </c>
      <c r="E1671" s="159">
        <v>-3.0180034600416132E-4</v>
      </c>
      <c r="F1671" s="159">
        <v>3.9511316151099967E-4</v>
      </c>
      <c r="G1671" s="159">
        <v>0</v>
      </c>
      <c r="H1671" s="159">
        <v>0</v>
      </c>
      <c r="I1671" s="159">
        <v>0</v>
      </c>
      <c r="J1671" s="143">
        <v>0</v>
      </c>
      <c r="K1671" s="143">
        <v>0</v>
      </c>
      <c r="L1671" s="392">
        <v>0</v>
      </c>
      <c r="M1671" s="346"/>
    </row>
    <row r="1672" spans="1:13" x14ac:dyDescent="0.25">
      <c r="A1672" s="446"/>
      <c r="B1672" s="396">
        <v>0</v>
      </c>
      <c r="C1672" s="159">
        <v>0</v>
      </c>
      <c r="D1672" s="159">
        <v>0</v>
      </c>
      <c r="E1672" s="159">
        <v>0</v>
      </c>
      <c r="F1672" s="159">
        <v>-3.9511316151099967E-4</v>
      </c>
      <c r="G1672" s="159">
        <v>9.8400306963053658E-4</v>
      </c>
      <c r="H1672" s="159">
        <v>0</v>
      </c>
      <c r="I1672" s="159">
        <v>0</v>
      </c>
      <c r="J1672" s="143">
        <v>1.6940165523150446E-3</v>
      </c>
      <c r="K1672" s="143">
        <v>5.4416154317463864E-3</v>
      </c>
      <c r="L1672" s="392">
        <v>0</v>
      </c>
      <c r="M1672" s="346"/>
    </row>
    <row r="1673" spans="1:13" x14ac:dyDescent="0.25">
      <c r="A1673" s="446"/>
      <c r="B1673" s="396">
        <v>0</v>
      </c>
      <c r="C1673" s="159">
        <v>0</v>
      </c>
      <c r="D1673" s="159">
        <v>0</v>
      </c>
      <c r="E1673" s="159">
        <v>0</v>
      </c>
      <c r="F1673" s="159">
        <v>0</v>
      </c>
      <c r="G1673" s="159">
        <v>-9.8400306963053658E-4</v>
      </c>
      <c r="H1673" s="159">
        <v>1.4084898002253553E-3</v>
      </c>
      <c r="I1673" s="159">
        <v>0</v>
      </c>
      <c r="J1673" s="143">
        <v>0</v>
      </c>
      <c r="K1673" s="143">
        <v>0</v>
      </c>
      <c r="L1673" s="392">
        <v>0</v>
      </c>
      <c r="M1673" s="346"/>
    </row>
    <row r="1674" spans="1:13" x14ac:dyDescent="0.25">
      <c r="A1674" s="446"/>
      <c r="B1674" s="396">
        <v>0</v>
      </c>
      <c r="C1674" s="159">
        <v>0</v>
      </c>
      <c r="D1674" s="159">
        <v>0</v>
      </c>
      <c r="E1674" s="159">
        <v>0</v>
      </c>
      <c r="F1674" s="159">
        <v>0</v>
      </c>
      <c r="G1674" s="159">
        <v>0</v>
      </c>
      <c r="H1674" s="159">
        <v>-1.4084898002253553E-3</v>
      </c>
      <c r="I1674" s="159">
        <v>9.9798479885094887E-4</v>
      </c>
      <c r="J1674" s="143">
        <v>0</v>
      </c>
      <c r="K1674" s="143">
        <v>0</v>
      </c>
      <c r="L1674" s="392">
        <v>0</v>
      </c>
      <c r="M1674" s="346"/>
    </row>
    <row r="1675" spans="1:13" x14ac:dyDescent="0.25">
      <c r="A1675" s="446"/>
      <c r="B1675" s="397">
        <v>0</v>
      </c>
      <c r="C1675" s="398">
        <v>0</v>
      </c>
      <c r="D1675" s="398">
        <v>0</v>
      </c>
      <c r="E1675" s="398">
        <v>0</v>
      </c>
      <c r="F1675" s="398">
        <v>0</v>
      </c>
      <c r="G1675" s="398">
        <v>0</v>
      </c>
      <c r="H1675" s="398">
        <v>0</v>
      </c>
      <c r="I1675" s="398">
        <v>-9.9798479885094887E-4</v>
      </c>
      <c r="J1675" s="393">
        <v>0</v>
      </c>
      <c r="K1675" s="393">
        <v>-5.4416154317463864E-3</v>
      </c>
      <c r="L1675" s="394">
        <v>1.4130813045223495E-3</v>
      </c>
      <c r="M1675" s="346"/>
    </row>
    <row r="1676" spans="1:13" x14ac:dyDescent="0.25">
      <c r="A1676" s="446"/>
      <c r="B1676" s="158"/>
      <c r="C1676" s="158"/>
      <c r="D1676" s="158"/>
      <c r="E1676" s="158"/>
      <c r="F1676" s="158"/>
      <c r="G1676" s="158"/>
      <c r="H1676" s="158"/>
      <c r="I1676" s="158"/>
      <c r="J1676" s="158"/>
      <c r="K1676" s="158"/>
      <c r="L1676" s="158"/>
      <c r="M1676" s="346"/>
    </row>
    <row r="1677" spans="1:13" x14ac:dyDescent="0.25">
      <c r="A1677" s="446"/>
      <c r="B1677" s="158"/>
      <c r="C1677" s="158"/>
      <c r="D1677" s="158"/>
      <c r="E1677" s="158"/>
      <c r="F1677" s="158"/>
      <c r="G1677" s="158"/>
      <c r="H1677" s="158"/>
      <c r="I1677" s="158"/>
      <c r="J1677" s="158"/>
      <c r="K1677" s="158"/>
      <c r="L1677" s="158"/>
      <c r="M1677" s="346"/>
    </row>
    <row r="1678" spans="1:13" x14ac:dyDescent="0.25">
      <c r="A1678" s="446"/>
      <c r="B1678" s="329">
        <f t="array" ref="B1678:I1685">+MMULT(B1668:L1675,B1566:I1576)</f>
        <v>5.0260113124884235E-3</v>
      </c>
      <c r="C1678" s="330">
        <v>-3.1873950868150677E-3</v>
      </c>
      <c r="D1678" s="330">
        <v>0</v>
      </c>
      <c r="E1678" s="330">
        <v>0</v>
      </c>
      <c r="F1678" s="330">
        <v>0</v>
      </c>
      <c r="G1678" s="330">
        <v>0</v>
      </c>
      <c r="H1678" s="330">
        <v>0</v>
      </c>
      <c r="I1678" s="331">
        <v>0</v>
      </c>
      <c r="J1678" s="158"/>
      <c r="K1678" s="158"/>
      <c r="L1678" s="158"/>
      <c r="M1678" s="346"/>
    </row>
    <row r="1679" spans="1:13" ht="15.75" x14ac:dyDescent="0.3">
      <c r="A1679" s="447" t="s">
        <v>236</v>
      </c>
      <c r="B1679" s="332">
        <v>-3.1873950868150677E-3</v>
      </c>
      <c r="C1679" s="158">
        <v>7.1205688964178318E-4</v>
      </c>
      <c r="D1679" s="158">
        <v>4.1693547494883292E-3</v>
      </c>
      <c r="E1679" s="158">
        <v>0</v>
      </c>
      <c r="F1679" s="158">
        <v>-1.6940165523150446E-3</v>
      </c>
      <c r="G1679" s="158">
        <v>0</v>
      </c>
      <c r="H1679" s="158">
        <v>0</v>
      </c>
      <c r="I1679" s="333">
        <v>0</v>
      </c>
      <c r="J1679" s="158"/>
      <c r="K1679" s="158"/>
      <c r="L1679" s="158"/>
      <c r="M1679" s="346"/>
    </row>
    <row r="1680" spans="1:13" x14ac:dyDescent="0.25">
      <c r="A1680" s="446"/>
      <c r="B1680" s="332">
        <v>0</v>
      </c>
      <c r="C1680" s="158">
        <v>4.1693547494883292E-3</v>
      </c>
      <c r="D1680" s="158">
        <v>-4.4711550954924907E-3</v>
      </c>
      <c r="E1680" s="158">
        <v>3.0180034600416132E-4</v>
      </c>
      <c r="F1680" s="158">
        <v>0</v>
      </c>
      <c r="G1680" s="158">
        <v>0</v>
      </c>
      <c r="H1680" s="158">
        <v>0</v>
      </c>
      <c r="I1680" s="333">
        <v>0</v>
      </c>
      <c r="J1680" s="158"/>
      <c r="K1680" s="158"/>
      <c r="L1680" s="158"/>
      <c r="M1680" s="346"/>
    </row>
    <row r="1681" spans="1:13" x14ac:dyDescent="0.25">
      <c r="A1681" s="446"/>
      <c r="B1681" s="332">
        <v>0</v>
      </c>
      <c r="C1681" s="158">
        <v>0</v>
      </c>
      <c r="D1681" s="158">
        <v>3.0180034600416132E-4</v>
      </c>
      <c r="E1681" s="158">
        <v>-6.9691350751516093E-4</v>
      </c>
      <c r="F1681" s="158">
        <v>3.9511316151099967E-4</v>
      </c>
      <c r="G1681" s="158">
        <v>0</v>
      </c>
      <c r="H1681" s="158">
        <v>0</v>
      </c>
      <c r="I1681" s="333">
        <v>0</v>
      </c>
      <c r="J1681" s="158"/>
      <c r="K1681" s="158"/>
      <c r="L1681" s="158"/>
      <c r="M1681" s="346"/>
    </row>
    <row r="1682" spans="1:13" x14ac:dyDescent="0.25">
      <c r="A1682" s="446"/>
      <c r="B1682" s="332">
        <v>0</v>
      </c>
      <c r="C1682" s="158">
        <v>-1.6940165523150446E-3</v>
      </c>
      <c r="D1682" s="158">
        <v>0</v>
      </c>
      <c r="E1682" s="158">
        <v>3.9511316151099967E-4</v>
      </c>
      <c r="F1682" s="158">
        <v>5.7565157529198951E-3</v>
      </c>
      <c r="G1682" s="158">
        <v>9.8400306963053658E-4</v>
      </c>
      <c r="H1682" s="158">
        <v>0</v>
      </c>
      <c r="I1682" s="333">
        <v>-5.4416154317463864E-3</v>
      </c>
      <c r="J1682" s="158"/>
      <c r="K1682" s="158"/>
      <c r="L1682" s="158"/>
      <c r="M1682" s="346"/>
    </row>
    <row r="1683" spans="1:13" x14ac:dyDescent="0.25">
      <c r="A1683" s="446"/>
      <c r="B1683" s="332">
        <v>0</v>
      </c>
      <c r="C1683" s="158">
        <v>0</v>
      </c>
      <c r="D1683" s="158">
        <v>0</v>
      </c>
      <c r="E1683" s="158">
        <v>0</v>
      </c>
      <c r="F1683" s="158">
        <v>9.8400306963053658E-4</v>
      </c>
      <c r="G1683" s="158">
        <v>-2.3924928698558917E-3</v>
      </c>
      <c r="H1683" s="158">
        <v>1.4084898002253553E-3</v>
      </c>
      <c r="I1683" s="333">
        <v>0</v>
      </c>
      <c r="J1683" s="158"/>
      <c r="K1683" s="158"/>
      <c r="L1683" s="158"/>
      <c r="M1683" s="346"/>
    </row>
    <row r="1684" spans="1:13" x14ac:dyDescent="0.25">
      <c r="A1684" s="446"/>
      <c r="B1684" s="332">
        <v>0</v>
      </c>
      <c r="C1684" s="158">
        <v>0</v>
      </c>
      <c r="D1684" s="158">
        <v>0</v>
      </c>
      <c r="E1684" s="158">
        <v>0</v>
      </c>
      <c r="F1684" s="158">
        <v>0</v>
      </c>
      <c r="G1684" s="158">
        <v>1.4084898002253553E-3</v>
      </c>
      <c r="H1684" s="158">
        <v>-2.4064745990763042E-3</v>
      </c>
      <c r="I1684" s="333">
        <v>9.9798479885094887E-4</v>
      </c>
      <c r="J1684" s="158"/>
      <c r="K1684" s="158"/>
      <c r="L1684" s="158"/>
      <c r="M1684" s="346"/>
    </row>
    <row r="1685" spans="1:13" x14ac:dyDescent="0.25">
      <c r="A1685" s="446"/>
      <c r="B1685" s="406">
        <v>0</v>
      </c>
      <c r="C1685" s="407">
        <v>0</v>
      </c>
      <c r="D1685" s="407">
        <v>0</v>
      </c>
      <c r="E1685" s="407">
        <v>0</v>
      </c>
      <c r="F1685" s="407">
        <v>-5.4416154317463864E-3</v>
      </c>
      <c r="G1685" s="407">
        <v>0</v>
      </c>
      <c r="H1685" s="407">
        <v>9.9798479885094887E-4</v>
      </c>
      <c r="I1685" s="408">
        <v>5.8567119374177872E-3</v>
      </c>
      <c r="J1685" s="158"/>
      <c r="K1685" s="158"/>
      <c r="L1685" s="158"/>
      <c r="M1685" s="346"/>
    </row>
    <row r="1686" spans="1:13" x14ac:dyDescent="0.25">
      <c r="A1686" s="446"/>
      <c r="B1686" s="158"/>
      <c r="C1686" s="158"/>
      <c r="D1686" s="158"/>
      <c r="E1686" s="158"/>
      <c r="F1686" s="158"/>
      <c r="G1686" s="158"/>
      <c r="H1686" s="158"/>
      <c r="I1686" s="158"/>
      <c r="J1686" s="158"/>
      <c r="K1686" s="158"/>
      <c r="L1686" s="158"/>
      <c r="M1686" s="346"/>
    </row>
    <row r="1687" spans="1:13" x14ac:dyDescent="0.25">
      <c r="A1687" s="446"/>
      <c r="B1687" s="158"/>
      <c r="C1687" s="158"/>
      <c r="D1687" s="158"/>
      <c r="E1687" s="158"/>
      <c r="F1687" s="158"/>
      <c r="G1687" s="158"/>
      <c r="H1687" s="158"/>
      <c r="I1687" s="158"/>
      <c r="J1687" s="158"/>
      <c r="K1687" s="158"/>
      <c r="L1687" s="158"/>
      <c r="M1687" s="346"/>
    </row>
    <row r="1688" spans="1:13" x14ac:dyDescent="0.25">
      <c r="A1688" s="446"/>
      <c r="B1688" s="329">
        <f t="array" ref="B1688:I1695">-MINVERSE(B1678:I1685)</f>
        <v>-421.4519838112202</v>
      </c>
      <c r="C1688" s="330">
        <v>-350.82642968595377</v>
      </c>
      <c r="D1688" s="330">
        <v>-345.02506196822043</v>
      </c>
      <c r="E1688" s="330">
        <v>-264.87949431825416</v>
      </c>
      <c r="F1688" s="330">
        <v>-203.66169039858801</v>
      </c>
      <c r="G1688" s="330">
        <v>-187.13929049309067</v>
      </c>
      <c r="H1688" s="330">
        <v>-175.596365423934</v>
      </c>
      <c r="I1688" s="331">
        <v>-159.30544371511456</v>
      </c>
      <c r="J1688" s="158"/>
      <c r="K1688" s="158"/>
      <c r="L1688" s="158"/>
      <c r="M1688" s="346"/>
    </row>
    <row r="1689" spans="1:13" ht="15.75" x14ac:dyDescent="0.3">
      <c r="A1689" s="448" t="s">
        <v>237</v>
      </c>
      <c r="B1689" s="332">
        <v>-350.82642968595377</v>
      </c>
      <c r="C1689" s="158">
        <v>-553.19706415291716</v>
      </c>
      <c r="D1689" s="158">
        <v>-544.04923685725294</v>
      </c>
      <c r="E1689" s="158">
        <v>-417.67251897850451</v>
      </c>
      <c r="F1689" s="158">
        <v>-321.14185156965692</v>
      </c>
      <c r="G1689" s="158">
        <v>-295.08867442258889</v>
      </c>
      <c r="H1689" s="158">
        <v>-276.88733119508282</v>
      </c>
      <c r="I1689" s="333">
        <v>-251.19915807274646</v>
      </c>
      <c r="J1689" s="158"/>
      <c r="K1689" s="158"/>
      <c r="L1689" s="158"/>
      <c r="M1689" s="346"/>
    </row>
    <row r="1690" spans="1:13" x14ac:dyDescent="0.25">
      <c r="A1690" s="446"/>
      <c r="B1690" s="332">
        <v>-345.02506196822043</v>
      </c>
      <c r="C1690" s="158">
        <v>-544.04923685725294</v>
      </c>
      <c r="D1690" s="158">
        <v>-305.25209405802462</v>
      </c>
      <c r="E1690" s="158">
        <v>-319.73186044548436</v>
      </c>
      <c r="F1690" s="158">
        <v>-330.7919792455844</v>
      </c>
      <c r="G1690" s="158">
        <v>-303.95591913074401</v>
      </c>
      <c r="H1690" s="158">
        <v>-285.20763602243352</v>
      </c>
      <c r="I1690" s="333">
        <v>-258.74754809304153</v>
      </c>
      <c r="J1690" s="158"/>
      <c r="K1690" s="158"/>
      <c r="L1690" s="158"/>
      <c r="M1690" s="346"/>
    </row>
    <row r="1691" spans="1:13" x14ac:dyDescent="0.25">
      <c r="A1691" s="446"/>
      <c r="B1691" s="332">
        <v>-264.87949431825416</v>
      </c>
      <c r="C1691" s="158">
        <v>-417.67251897850451</v>
      </c>
      <c r="D1691" s="158">
        <v>-319.73186044548441</v>
      </c>
      <c r="E1691" s="158">
        <v>1033.3128104079797</v>
      </c>
      <c r="F1691" s="158">
        <v>-464.10794853291668</v>
      </c>
      <c r="G1691" s="158">
        <v>-426.45640439629796</v>
      </c>
      <c r="H1691" s="158">
        <v>-400.15217769842985</v>
      </c>
      <c r="I1691" s="333">
        <v>-363.02813026862918</v>
      </c>
      <c r="J1691" s="158"/>
      <c r="K1691" s="158"/>
      <c r="L1691" s="158"/>
      <c r="M1691" s="346"/>
    </row>
    <row r="1692" spans="1:13" x14ac:dyDescent="0.25">
      <c r="A1692" s="446"/>
      <c r="B1692" s="332">
        <v>-203.66169039858798</v>
      </c>
      <c r="C1692" s="158">
        <v>-321.14185156965692</v>
      </c>
      <c r="D1692" s="158">
        <v>-330.7919792455844</v>
      </c>
      <c r="E1692" s="158">
        <v>-464.10794853291668</v>
      </c>
      <c r="F1692" s="158">
        <v>-565.9390429589547</v>
      </c>
      <c r="G1692" s="158">
        <v>-520.02627865064517</v>
      </c>
      <c r="H1692" s="158">
        <v>-487.95057529278506</v>
      </c>
      <c r="I1692" s="333">
        <v>-442.6810470728991</v>
      </c>
      <c r="J1692" s="158"/>
      <c r="K1692" s="158"/>
      <c r="L1692" s="158"/>
      <c r="M1692" s="346"/>
    </row>
    <row r="1693" spans="1:13" x14ac:dyDescent="0.25">
      <c r="A1693" s="446"/>
      <c r="B1693" s="332">
        <v>-187.13929049309061</v>
      </c>
      <c r="C1693" s="158">
        <v>-295.08867442258878</v>
      </c>
      <c r="D1693" s="158">
        <v>-303.95591913074401</v>
      </c>
      <c r="E1693" s="158">
        <v>-426.4564043962979</v>
      </c>
      <c r="F1693" s="158">
        <v>-520.02627865064505</v>
      </c>
      <c r="G1693" s="158">
        <v>138.48463470012297</v>
      </c>
      <c r="H1693" s="158">
        <v>-111.44492802820707</v>
      </c>
      <c r="I1693" s="333">
        <v>-464.17899800897783</v>
      </c>
      <c r="J1693" s="158"/>
      <c r="K1693" s="158"/>
      <c r="L1693" s="158"/>
      <c r="M1693" s="346"/>
    </row>
    <row r="1694" spans="1:13" x14ac:dyDescent="0.25">
      <c r="A1694" s="446"/>
      <c r="B1694" s="332">
        <v>-175.59636542393395</v>
      </c>
      <c r="C1694" s="158">
        <v>-276.88733119508271</v>
      </c>
      <c r="D1694" s="158">
        <v>-285.20763602243346</v>
      </c>
      <c r="E1694" s="158">
        <v>-400.1521776984298</v>
      </c>
      <c r="F1694" s="158">
        <v>-487.95057529278495</v>
      </c>
      <c r="G1694" s="158">
        <v>-111.44492802820706</v>
      </c>
      <c r="H1694" s="158">
        <v>151.59049656791018</v>
      </c>
      <c r="I1694" s="333">
        <v>-479.19795640575381</v>
      </c>
      <c r="J1694" s="158"/>
      <c r="K1694" s="158"/>
      <c r="L1694" s="158"/>
      <c r="M1694" s="346"/>
    </row>
    <row r="1695" spans="1:13" x14ac:dyDescent="0.25">
      <c r="A1695" s="446"/>
      <c r="B1695" s="406">
        <v>-159.30544371511456</v>
      </c>
      <c r="C1695" s="407">
        <v>-251.19915807274643</v>
      </c>
      <c r="D1695" s="407">
        <v>-258.74754809304159</v>
      </c>
      <c r="E1695" s="407">
        <v>-363.02813026862924</v>
      </c>
      <c r="F1695" s="407">
        <v>-442.68104707289922</v>
      </c>
      <c r="G1695" s="407">
        <v>-464.17899800897789</v>
      </c>
      <c r="H1695" s="407">
        <v>-479.19795640575393</v>
      </c>
      <c r="I1695" s="408">
        <v>-500.39472186372893</v>
      </c>
      <c r="J1695" s="158"/>
      <c r="K1695" s="158"/>
      <c r="L1695" s="158"/>
      <c r="M1695" s="346"/>
    </row>
    <row r="1696" spans="1:13" x14ac:dyDescent="0.25">
      <c r="A1696" s="446"/>
      <c r="B1696" s="158"/>
      <c r="C1696" s="158"/>
      <c r="D1696" s="158"/>
      <c r="E1696" s="158"/>
      <c r="F1696" s="158"/>
      <c r="G1696" s="158"/>
      <c r="H1696" s="158"/>
      <c r="I1696" s="158"/>
      <c r="J1696" s="158"/>
      <c r="K1696" s="158"/>
      <c r="L1696" s="158"/>
      <c r="M1696" s="346"/>
    </row>
    <row r="1697" spans="1:13" ht="15.75" x14ac:dyDescent="0.3">
      <c r="A1697" s="447"/>
      <c r="B1697" s="158"/>
      <c r="C1697" s="158"/>
      <c r="D1697" s="158"/>
      <c r="E1697" s="158"/>
      <c r="F1697" s="158"/>
      <c r="G1697" s="158"/>
      <c r="H1697" s="158"/>
      <c r="I1697" s="158"/>
      <c r="J1697" s="158"/>
      <c r="K1697" s="158"/>
      <c r="L1697" s="158"/>
      <c r="M1697" s="346"/>
    </row>
    <row r="1698" spans="1:13" ht="15.75" x14ac:dyDescent="0.3">
      <c r="A1698" s="447"/>
      <c r="B1698" s="402">
        <f t="array" ref="B1698:B1708">+MMULT(B1629:L1639,H1590:H1600)</f>
        <v>2.6188497818939003</v>
      </c>
      <c r="C1698" s="158"/>
      <c r="D1698" s="158"/>
      <c r="E1698" s="417">
        <f t="array" ref="E1698:E1708">+MMULT(B1590:B1600,K1591)</f>
        <v>-339.29610096713287</v>
      </c>
      <c r="F1698" s="158"/>
      <c r="G1698" s="158"/>
      <c r="H1698" s="158"/>
      <c r="I1698" s="158"/>
      <c r="J1698" s="158"/>
      <c r="K1698" s="158"/>
      <c r="L1698" s="158"/>
      <c r="M1698" s="346"/>
    </row>
    <row r="1699" spans="1:13" ht="15.75" x14ac:dyDescent="0.3">
      <c r="A1699" s="447" t="s">
        <v>238</v>
      </c>
      <c r="B1699" s="403">
        <v>1.0443034721443964</v>
      </c>
      <c r="C1699" s="158"/>
      <c r="D1699" s="449" t="s">
        <v>239</v>
      </c>
      <c r="E1699" s="418">
        <v>0</v>
      </c>
      <c r="F1699" s="158"/>
      <c r="G1699" s="158"/>
      <c r="H1699" s="158"/>
      <c r="I1699" s="158"/>
      <c r="J1699" s="158"/>
      <c r="K1699" s="158"/>
      <c r="L1699" s="158"/>
      <c r="M1699" s="346"/>
    </row>
    <row r="1700" spans="1:13" ht="15.75" x14ac:dyDescent="0.3">
      <c r="A1700" s="447"/>
      <c r="B1700" s="403">
        <v>0.58454069546070786</v>
      </c>
      <c r="C1700" s="158"/>
      <c r="D1700" s="158"/>
      <c r="E1700" s="418">
        <v>0</v>
      </c>
      <c r="F1700" s="158"/>
      <c r="G1700" s="158"/>
      <c r="H1700" s="158"/>
      <c r="I1700" s="158"/>
      <c r="J1700" s="158"/>
      <c r="K1700" s="158"/>
      <c r="L1700" s="158"/>
      <c r="M1700" s="346"/>
    </row>
    <row r="1701" spans="1:13" x14ac:dyDescent="0.25">
      <c r="A1701" s="347"/>
      <c r="B1701" s="403">
        <v>11.226162778348279</v>
      </c>
      <c r="C1701" s="158"/>
      <c r="D1701" s="158"/>
      <c r="E1701" s="418">
        <v>0</v>
      </c>
      <c r="F1701" s="158"/>
      <c r="G1701" s="158"/>
      <c r="H1701" s="158"/>
      <c r="I1701" s="158"/>
      <c r="J1701" s="158"/>
      <c r="K1701" s="158"/>
      <c r="L1701" s="158"/>
      <c r="M1701" s="346"/>
    </row>
    <row r="1702" spans="1:13" x14ac:dyDescent="0.25">
      <c r="A1702" s="347"/>
      <c r="B1702" s="403">
        <v>11.04128960973518</v>
      </c>
      <c r="C1702" s="158"/>
      <c r="D1702" s="158"/>
      <c r="E1702" s="418">
        <v>0</v>
      </c>
      <c r="F1702" s="158"/>
      <c r="G1702" s="158"/>
      <c r="H1702" s="158"/>
      <c r="I1702" s="158"/>
      <c r="J1702" s="158"/>
      <c r="K1702" s="158"/>
      <c r="L1702" s="158"/>
      <c r="M1702" s="346"/>
    </row>
    <row r="1703" spans="1:13" x14ac:dyDescent="0.25">
      <c r="A1703" s="347"/>
      <c r="B1703" s="403">
        <v>0.37554495980157748</v>
      </c>
      <c r="C1703" s="158"/>
      <c r="D1703" s="158"/>
      <c r="E1703" s="418">
        <v>0</v>
      </c>
      <c r="F1703" s="158"/>
      <c r="G1703" s="158"/>
      <c r="H1703" s="158"/>
      <c r="I1703" s="158"/>
      <c r="J1703" s="158"/>
      <c r="K1703" s="158"/>
      <c r="L1703" s="158"/>
      <c r="M1703" s="346"/>
    </row>
    <row r="1704" spans="1:13" x14ac:dyDescent="0.25">
      <c r="A1704" s="347"/>
      <c r="B1704" s="403">
        <v>0.54113418547537251</v>
      </c>
      <c r="C1704" s="158"/>
      <c r="D1704" s="158"/>
      <c r="E1704" s="418">
        <v>0</v>
      </c>
      <c r="F1704" s="158"/>
      <c r="G1704" s="158"/>
      <c r="H1704" s="158"/>
      <c r="I1704" s="158"/>
      <c r="J1704" s="158"/>
      <c r="K1704" s="158"/>
      <c r="L1704" s="158"/>
      <c r="M1704" s="346"/>
    </row>
    <row r="1705" spans="1:13" x14ac:dyDescent="0.25">
      <c r="A1705" s="347"/>
      <c r="B1705" s="403">
        <v>1.145959392748888</v>
      </c>
      <c r="C1705" s="158"/>
      <c r="D1705" s="158"/>
      <c r="E1705" s="418">
        <v>0</v>
      </c>
      <c r="F1705" s="158"/>
      <c r="G1705" s="158"/>
      <c r="H1705" s="158"/>
      <c r="I1705" s="158"/>
      <c r="J1705" s="158"/>
      <c r="K1705" s="158"/>
      <c r="L1705" s="158"/>
      <c r="M1705" s="346"/>
    </row>
    <row r="1706" spans="1:13" x14ac:dyDescent="0.25">
      <c r="A1706" s="347"/>
      <c r="B1706" s="403">
        <v>2.3034230367545159</v>
      </c>
      <c r="C1706" s="158"/>
      <c r="D1706" s="158"/>
      <c r="E1706" s="418">
        <v>0</v>
      </c>
      <c r="F1706" s="158"/>
      <c r="G1706" s="158"/>
      <c r="H1706" s="158"/>
      <c r="I1706" s="158"/>
      <c r="J1706" s="158"/>
      <c r="K1706" s="158"/>
      <c r="L1706" s="158"/>
      <c r="M1706" s="346"/>
    </row>
    <row r="1707" spans="1:13" x14ac:dyDescent="0.25">
      <c r="A1707" s="347"/>
      <c r="B1707" s="403">
        <v>0.43163579522114293</v>
      </c>
      <c r="C1707" s="158"/>
      <c r="D1707" s="158"/>
      <c r="E1707" s="418">
        <v>0</v>
      </c>
      <c r="F1707" s="158"/>
      <c r="G1707" s="158"/>
      <c r="H1707" s="158"/>
      <c r="I1707" s="158"/>
      <c r="J1707" s="158"/>
      <c r="K1707" s="158"/>
      <c r="L1707" s="158"/>
      <c r="M1707" s="346"/>
    </row>
    <row r="1708" spans="1:13" x14ac:dyDescent="0.25">
      <c r="A1708" s="347"/>
      <c r="B1708" s="93">
        <v>3.7830169036521641</v>
      </c>
      <c r="C1708" s="158"/>
      <c r="D1708" s="158"/>
      <c r="E1708" s="76">
        <v>-339.29610096713287</v>
      </c>
      <c r="F1708" s="158"/>
      <c r="G1708" s="158"/>
      <c r="H1708" s="158"/>
      <c r="I1708" s="158"/>
      <c r="J1708" s="158"/>
      <c r="K1708" s="158"/>
      <c r="L1708" s="158"/>
      <c r="M1708" s="346"/>
    </row>
    <row r="1709" spans="1:13" x14ac:dyDescent="0.25">
      <c r="A1709" s="347"/>
      <c r="B1709" s="158"/>
      <c r="C1709" s="158"/>
      <c r="D1709" s="158"/>
      <c r="E1709" s="158"/>
      <c r="F1709" s="158"/>
      <c r="G1709" s="158"/>
      <c r="H1709" s="158"/>
      <c r="I1709" s="158"/>
      <c r="J1709" s="158"/>
      <c r="K1709" s="158"/>
      <c r="L1709" s="158"/>
      <c r="M1709" s="346"/>
    </row>
    <row r="1710" spans="1:13" x14ac:dyDescent="0.25">
      <c r="A1710" s="347"/>
      <c r="B1710" s="158"/>
      <c r="C1710" s="158"/>
      <c r="D1710" s="158"/>
      <c r="E1710" s="158"/>
      <c r="F1710" s="158"/>
      <c r="G1710" s="158"/>
      <c r="H1710" s="158"/>
      <c r="I1710" s="158"/>
      <c r="J1710" s="158"/>
      <c r="K1710" s="158"/>
      <c r="L1710" s="158"/>
      <c r="M1710" s="346"/>
    </row>
    <row r="1711" spans="1:13" x14ac:dyDescent="0.25">
      <c r="A1711" s="347"/>
      <c r="B1711" s="415">
        <f t="array" ref="B1711:B1721">+B1698:B1708+E1698:E1708</f>
        <v>-336.67725118523896</v>
      </c>
      <c r="C1711" s="158"/>
      <c r="D1711" s="158"/>
      <c r="E1711" s="158"/>
      <c r="F1711" s="158"/>
      <c r="G1711" s="158"/>
      <c r="H1711" s="158"/>
      <c r="I1711" s="158"/>
      <c r="J1711" s="158"/>
      <c r="K1711" s="158"/>
      <c r="L1711" s="158"/>
      <c r="M1711" s="346"/>
    </row>
    <row r="1712" spans="1:13" ht="15.75" x14ac:dyDescent="0.3">
      <c r="A1712" s="447" t="s">
        <v>240</v>
      </c>
      <c r="B1712" s="416">
        <v>1.0443034721443964</v>
      </c>
      <c r="C1712" s="158"/>
      <c r="D1712" s="158"/>
      <c r="E1712" s="158"/>
      <c r="F1712" s="158"/>
      <c r="G1712" s="158"/>
      <c r="H1712" s="158"/>
      <c r="I1712" s="158"/>
      <c r="J1712" s="158"/>
      <c r="K1712" s="158"/>
      <c r="L1712" s="158"/>
      <c r="M1712" s="346"/>
    </row>
    <row r="1713" spans="1:13" x14ac:dyDescent="0.25">
      <c r="A1713" s="347"/>
      <c r="B1713" s="416">
        <v>0.58454069546070786</v>
      </c>
      <c r="C1713" s="158"/>
      <c r="D1713" s="158"/>
      <c r="E1713" s="158"/>
      <c r="F1713" s="158"/>
      <c r="G1713" s="158"/>
      <c r="H1713" s="158"/>
      <c r="I1713" s="158"/>
      <c r="J1713" s="158"/>
      <c r="K1713" s="158"/>
      <c r="L1713" s="158"/>
      <c r="M1713" s="346"/>
    </row>
    <row r="1714" spans="1:13" x14ac:dyDescent="0.25">
      <c r="A1714" s="347"/>
      <c r="B1714" s="416">
        <v>11.226162778348279</v>
      </c>
      <c r="C1714" s="158"/>
      <c r="D1714" s="158"/>
      <c r="E1714" s="158"/>
      <c r="F1714" s="158"/>
      <c r="G1714" s="158"/>
      <c r="H1714" s="158"/>
      <c r="I1714" s="158"/>
      <c r="J1714" s="158"/>
      <c r="K1714" s="158"/>
      <c r="L1714" s="158"/>
      <c r="M1714" s="346"/>
    </row>
    <row r="1715" spans="1:13" x14ac:dyDescent="0.25">
      <c r="A1715" s="347"/>
      <c r="B1715" s="416">
        <v>11.04128960973518</v>
      </c>
      <c r="C1715" s="158"/>
      <c r="D1715" s="158"/>
      <c r="E1715" s="158"/>
      <c r="F1715" s="158"/>
      <c r="G1715" s="158"/>
      <c r="H1715" s="158"/>
      <c r="I1715" s="158"/>
      <c r="J1715" s="158"/>
      <c r="K1715" s="158"/>
      <c r="L1715" s="158"/>
      <c r="M1715" s="346"/>
    </row>
    <row r="1716" spans="1:13" x14ac:dyDescent="0.25">
      <c r="A1716" s="347"/>
      <c r="B1716" s="416">
        <v>0.37554495980157748</v>
      </c>
      <c r="C1716" s="158"/>
      <c r="D1716" s="158"/>
      <c r="E1716" s="158"/>
      <c r="F1716" s="158"/>
      <c r="G1716" s="158"/>
      <c r="H1716" s="158"/>
      <c r="I1716" s="158"/>
      <c r="J1716" s="158"/>
      <c r="K1716" s="158"/>
      <c r="L1716" s="158"/>
      <c r="M1716" s="346"/>
    </row>
    <row r="1717" spans="1:13" x14ac:dyDescent="0.25">
      <c r="A1717" s="347"/>
      <c r="B1717" s="416">
        <v>0.54113418547537251</v>
      </c>
      <c r="C1717" s="158"/>
      <c r="D1717" s="158"/>
      <c r="E1717" s="158"/>
      <c r="F1717" s="158"/>
      <c r="G1717" s="158"/>
      <c r="H1717" s="158"/>
      <c r="I1717" s="158"/>
      <c r="J1717" s="158"/>
      <c r="K1717" s="158"/>
      <c r="L1717" s="158"/>
      <c r="M1717" s="346"/>
    </row>
    <row r="1718" spans="1:13" x14ac:dyDescent="0.25">
      <c r="A1718" s="347"/>
      <c r="B1718" s="416">
        <v>1.145959392748888</v>
      </c>
      <c r="C1718" s="158"/>
      <c r="D1718" s="158"/>
      <c r="E1718" s="158"/>
      <c r="F1718" s="158"/>
      <c r="G1718" s="158"/>
      <c r="H1718" s="158"/>
      <c r="I1718" s="158"/>
      <c r="J1718" s="158"/>
      <c r="K1718" s="158"/>
      <c r="L1718" s="158"/>
      <c r="M1718" s="346"/>
    </row>
    <row r="1719" spans="1:13" x14ac:dyDescent="0.25">
      <c r="A1719" s="347"/>
      <c r="B1719" s="416">
        <v>2.3034230367545159</v>
      </c>
      <c r="C1719" s="158"/>
      <c r="D1719" s="158"/>
      <c r="E1719" s="158"/>
      <c r="F1719" s="158"/>
      <c r="G1719" s="158"/>
      <c r="H1719" s="158"/>
      <c r="I1719" s="158"/>
      <c r="J1719" s="158"/>
      <c r="K1719" s="158"/>
      <c r="L1719" s="158"/>
      <c r="M1719" s="346"/>
    </row>
    <row r="1720" spans="1:13" x14ac:dyDescent="0.25">
      <c r="A1720" s="347"/>
      <c r="B1720" s="416">
        <v>0.43163579522114293</v>
      </c>
      <c r="C1720" s="158"/>
      <c r="D1720" s="158"/>
      <c r="E1720" s="158"/>
      <c r="F1720" s="158"/>
      <c r="G1720" s="158"/>
      <c r="H1720" s="158"/>
      <c r="I1720" s="158"/>
      <c r="J1720" s="158"/>
      <c r="K1720" s="158"/>
      <c r="L1720" s="158"/>
      <c r="M1720" s="346"/>
    </row>
    <row r="1721" spans="1:13" x14ac:dyDescent="0.25">
      <c r="A1721" s="347"/>
      <c r="B1721" s="103">
        <v>-335.51308406348073</v>
      </c>
      <c r="C1721" s="158"/>
      <c r="D1721" s="158"/>
      <c r="E1721" s="158"/>
      <c r="F1721" s="158"/>
      <c r="G1721" s="158"/>
      <c r="H1721" s="158"/>
      <c r="I1721" s="158"/>
      <c r="J1721" s="158"/>
      <c r="K1721" s="158"/>
      <c r="L1721" s="158"/>
      <c r="M1721" s="346"/>
    </row>
    <row r="1722" spans="1:13" x14ac:dyDescent="0.25">
      <c r="A1722" s="347"/>
      <c r="B1722" s="158"/>
      <c r="C1722" s="158"/>
      <c r="D1722" s="158"/>
      <c r="E1722" s="158"/>
      <c r="F1722" s="158"/>
      <c r="G1722" s="158"/>
      <c r="H1722" s="158"/>
      <c r="I1722" s="158"/>
      <c r="J1722" s="158"/>
      <c r="K1722" s="158"/>
      <c r="L1722" s="158"/>
      <c r="M1722" s="346"/>
    </row>
    <row r="1723" spans="1:13" x14ac:dyDescent="0.25">
      <c r="A1723" s="347"/>
      <c r="B1723" s="158"/>
      <c r="C1723" s="158"/>
      <c r="D1723" s="158"/>
      <c r="E1723" s="158"/>
      <c r="F1723" s="158"/>
      <c r="G1723" s="158"/>
      <c r="H1723" s="158"/>
      <c r="I1723" s="158"/>
      <c r="J1723" s="158"/>
      <c r="K1723" s="158"/>
      <c r="L1723" s="158"/>
      <c r="M1723" s="346"/>
    </row>
    <row r="1724" spans="1:13" x14ac:dyDescent="0.25">
      <c r="A1724" s="347"/>
      <c r="B1724" s="419">
        <f t="array" ref="B1724:B1731">+MMULT(B1668:L1675,B1711:B1721)</f>
        <v>-0.62234886460054151</v>
      </c>
      <c r="C1724" s="158"/>
      <c r="D1724" s="158"/>
      <c r="E1724" s="402">
        <f t="array" ref="E1724:E1731">+MMULT(B1579:L1586,H1590:H1600)</f>
        <v>2.9729038906685795E-3</v>
      </c>
      <c r="F1724" s="158"/>
      <c r="G1724" s="158"/>
      <c r="H1724" s="402">
        <f t="array" ref="H1724:H1731">E1724:E1731-E1590:E1597</f>
        <v>-5.0306980803327406E-17</v>
      </c>
      <c r="I1724" s="158"/>
      <c r="J1724" s="158"/>
      <c r="K1724" s="158"/>
      <c r="L1724" s="158"/>
      <c r="M1724" s="346"/>
    </row>
    <row r="1725" spans="1:13" ht="15.75" x14ac:dyDescent="0.3">
      <c r="A1725" s="447" t="s">
        <v>241</v>
      </c>
      <c r="B1725" s="420">
        <v>1.8637285298993425E-3</v>
      </c>
      <c r="C1725" s="158"/>
      <c r="D1725" s="449" t="s">
        <v>242</v>
      </c>
      <c r="E1725" s="403">
        <v>3.727457059798686E-3</v>
      </c>
      <c r="F1725" s="158"/>
      <c r="G1725" s="449" t="s">
        <v>243</v>
      </c>
      <c r="H1725" s="403">
        <v>1.8561541192951836E-16</v>
      </c>
      <c r="I1725" s="158"/>
      <c r="J1725" s="158"/>
      <c r="K1725" s="158"/>
      <c r="L1725" s="158"/>
      <c r="M1725" s="346"/>
    </row>
    <row r="1726" spans="1:13" x14ac:dyDescent="0.25">
      <c r="A1726" s="347"/>
      <c r="B1726" s="420">
        <v>9.5090228591623383E-4</v>
      </c>
      <c r="C1726" s="158"/>
      <c r="D1726" s="158"/>
      <c r="E1726" s="403">
        <v>1.9018045718324694E-3</v>
      </c>
      <c r="F1726" s="158"/>
      <c r="G1726" s="158"/>
      <c r="H1726" s="403">
        <v>5.9414279052205643E-17</v>
      </c>
      <c r="I1726" s="158"/>
      <c r="J1726" s="158"/>
      <c r="K1726" s="158"/>
      <c r="L1726" s="158"/>
      <c r="M1726" s="346"/>
    </row>
    <row r="1727" spans="1:13" x14ac:dyDescent="0.25">
      <c r="A1727" s="347"/>
      <c r="B1727" s="420">
        <v>9.7449903405647138E-4</v>
      </c>
      <c r="C1727" s="158"/>
      <c r="D1727" s="158"/>
      <c r="E1727" s="403">
        <v>1.9489980681129419E-3</v>
      </c>
      <c r="F1727" s="158"/>
      <c r="G1727" s="158"/>
      <c r="H1727" s="403">
        <v>1.1926223897340549E-17</v>
      </c>
      <c r="I1727" s="158"/>
      <c r="J1727" s="158"/>
      <c r="K1727" s="158"/>
      <c r="L1727" s="158"/>
      <c r="M1727" s="346"/>
    </row>
    <row r="1728" spans="1:13" x14ac:dyDescent="0.25">
      <c r="A1728" s="347"/>
      <c r="B1728" s="420">
        <v>2.25781130378344E-3</v>
      </c>
      <c r="C1728" s="158"/>
      <c r="D1728" s="158"/>
      <c r="E1728" s="403">
        <v>4.5156226075668791E-3</v>
      </c>
      <c r="F1728" s="158"/>
      <c r="G1728" s="158"/>
      <c r="H1728" s="403">
        <v>1.0928757898653885E-16</v>
      </c>
      <c r="I1728" s="158"/>
      <c r="J1728" s="158"/>
      <c r="K1728" s="158"/>
      <c r="L1728" s="158"/>
      <c r="M1728" s="346"/>
    </row>
    <row r="1729" spans="1:13" x14ac:dyDescent="0.25">
      <c r="A1729" s="347"/>
      <c r="B1729" s="420">
        <v>3.9264458756628907E-4</v>
      </c>
      <c r="C1729" s="158"/>
      <c r="D1729" s="158"/>
      <c r="E1729" s="403">
        <v>7.8528917513257792E-4</v>
      </c>
      <c r="F1729" s="158"/>
      <c r="G1729" s="158"/>
      <c r="H1729" s="403">
        <v>-2.1033522146218786E-17</v>
      </c>
      <c r="I1729" s="158"/>
      <c r="J1729" s="158"/>
      <c r="K1729" s="158"/>
      <c r="L1729" s="158"/>
      <c r="M1729" s="346"/>
    </row>
    <row r="1730" spans="1:13" x14ac:dyDescent="0.25">
      <c r="A1730" s="347"/>
      <c r="B1730" s="420">
        <v>3.8146807326853668E-4</v>
      </c>
      <c r="C1730" s="158"/>
      <c r="D1730" s="158"/>
      <c r="E1730" s="403">
        <v>7.6293614653707357E-4</v>
      </c>
      <c r="F1730" s="158"/>
      <c r="G1730" s="158"/>
      <c r="H1730" s="403">
        <v>-7.3725747729014302E-18</v>
      </c>
      <c r="I1730" s="158"/>
      <c r="J1730" s="158"/>
      <c r="K1730" s="158"/>
      <c r="L1730" s="158"/>
      <c r="M1730" s="346"/>
    </row>
    <row r="1731" spans="1:13" x14ac:dyDescent="0.25">
      <c r="A1731" s="347"/>
      <c r="B1731" s="75">
        <v>-0.47759971257097339</v>
      </c>
      <c r="C1731" s="158"/>
      <c r="D1731" s="158"/>
      <c r="E1731" s="93">
        <v>3.7065288060191002E-3</v>
      </c>
      <c r="F1731" s="158"/>
      <c r="G1731" s="158"/>
      <c r="H1731" s="93">
        <v>-1.3010426069826053E-16</v>
      </c>
      <c r="I1731" s="158"/>
      <c r="J1731" s="158"/>
      <c r="K1731" s="158"/>
      <c r="L1731" s="158"/>
      <c r="M1731" s="346"/>
    </row>
    <row r="1732" spans="1:13" x14ac:dyDescent="0.25">
      <c r="A1732" s="347"/>
      <c r="B1732" s="158"/>
      <c r="C1732" s="158"/>
      <c r="D1732" s="158"/>
      <c r="E1732" s="158"/>
      <c r="F1732" s="158"/>
      <c r="G1732" s="158"/>
      <c r="H1732" s="158"/>
      <c r="I1732" s="158"/>
      <c r="J1732" s="158"/>
      <c r="K1732" s="158"/>
      <c r="L1732" s="158"/>
      <c r="M1732" s="346"/>
    </row>
    <row r="1733" spans="1:13" ht="16.5" thickBot="1" x14ac:dyDescent="0.35">
      <c r="A1733" s="347"/>
      <c r="B1733" s="158"/>
      <c r="C1733" s="158"/>
      <c r="D1733" s="158"/>
      <c r="E1733" s="158"/>
      <c r="F1733" s="158"/>
      <c r="G1733" s="456" t="s">
        <v>264</v>
      </c>
      <c r="H1733" s="158"/>
      <c r="I1733" s="158"/>
      <c r="J1733" s="158"/>
      <c r="K1733" s="158"/>
      <c r="L1733" s="158"/>
      <c r="M1733" s="346"/>
    </row>
    <row r="1734" spans="1:13" ht="15.75" x14ac:dyDescent="0.3">
      <c r="A1734" s="347"/>
      <c r="B1734" s="421">
        <f t="array" ref="B1734:B1741">B1724:B1731-H1724:H1731</f>
        <v>-0.62234886460054151</v>
      </c>
      <c r="C1734" s="158"/>
      <c r="D1734" s="422" t="s">
        <v>205</v>
      </c>
      <c r="E1734" s="423">
        <f t="array" ref="E1734:E1741">+MMULT(B1688:I1695,B1734:B1741)</f>
        <v>336.53404927690809</v>
      </c>
      <c r="F1734" s="158"/>
      <c r="G1734" s="457" t="s">
        <v>205</v>
      </c>
      <c r="H1734" s="460">
        <f>+ABS(E1734-E1476)</f>
        <v>0.11863828463503978</v>
      </c>
      <c r="I1734" s="158"/>
      <c r="J1734" s="158"/>
      <c r="K1734" s="158"/>
      <c r="L1734" s="158"/>
      <c r="M1734" s="346"/>
    </row>
    <row r="1735" spans="1:13" ht="15.75" x14ac:dyDescent="0.3">
      <c r="A1735" s="450" t="s">
        <v>244</v>
      </c>
      <c r="B1735" s="420">
        <v>1.8637285298991569E-3</v>
      </c>
      <c r="C1735" s="158"/>
      <c r="D1735" s="424" t="s">
        <v>206</v>
      </c>
      <c r="E1735" s="425">
        <v>335.4071412499365</v>
      </c>
      <c r="F1735" s="158"/>
      <c r="G1735" s="458" t="s">
        <v>206</v>
      </c>
      <c r="H1735" s="461">
        <f t="shared" ref="H1735:H1741" si="68">+ABS(E1735-E1477)</f>
        <v>0.18833645974297042</v>
      </c>
      <c r="I1735" s="158"/>
      <c r="J1735" s="158"/>
      <c r="K1735" s="158"/>
      <c r="L1735" s="158"/>
      <c r="M1735" s="346"/>
    </row>
    <row r="1736" spans="1:13" ht="15.75" x14ac:dyDescent="0.3">
      <c r="A1736" s="347"/>
      <c r="B1736" s="420">
        <v>9.5090228591617441E-4</v>
      </c>
      <c r="C1736" s="158"/>
      <c r="D1736" s="424" t="s">
        <v>207</v>
      </c>
      <c r="E1736" s="425">
        <v>335.71289666090985</v>
      </c>
      <c r="F1736" s="158"/>
      <c r="G1736" s="458" t="s">
        <v>207</v>
      </c>
      <c r="H1736" s="461">
        <f t="shared" si="68"/>
        <v>0.52022421907736316</v>
      </c>
      <c r="I1736" s="158"/>
      <c r="J1736" s="158"/>
      <c r="K1736" s="158"/>
      <c r="L1736" s="158"/>
      <c r="M1736" s="346"/>
    </row>
    <row r="1737" spans="1:13" ht="15.75" x14ac:dyDescent="0.3">
      <c r="A1737" s="347"/>
      <c r="B1737" s="420">
        <v>9.7449903405645946E-4</v>
      </c>
      <c r="C1737" s="158"/>
      <c r="D1737" s="424" t="s">
        <v>208</v>
      </c>
      <c r="E1737" s="425">
        <v>336.78612435364067</v>
      </c>
      <c r="F1737" s="158"/>
      <c r="G1737" s="458" t="s">
        <v>208</v>
      </c>
      <c r="H1737" s="461">
        <f t="shared" si="68"/>
        <v>1.3928963586937471</v>
      </c>
      <c r="I1737" s="158"/>
      <c r="J1737" s="158"/>
      <c r="K1737" s="158"/>
      <c r="L1737" s="158"/>
      <c r="M1737" s="346"/>
    </row>
    <row r="1738" spans="1:13" ht="15.75" x14ac:dyDescent="0.3">
      <c r="A1738" s="347"/>
      <c r="B1738" s="420">
        <v>2.2578113037833307E-3</v>
      </c>
      <c r="C1738" s="158"/>
      <c r="D1738" s="424" t="s">
        <v>209</v>
      </c>
      <c r="E1738" s="425">
        <v>335.13951115918007</v>
      </c>
      <c r="F1738" s="158"/>
      <c r="G1738" s="458" t="s">
        <v>209</v>
      </c>
      <c r="H1738" s="461">
        <f t="shared" si="68"/>
        <v>1.0492738278230718E-2</v>
      </c>
      <c r="I1738" s="158"/>
      <c r="J1738" s="158"/>
      <c r="K1738" s="158"/>
      <c r="L1738" s="158"/>
      <c r="M1738" s="346"/>
    </row>
    <row r="1739" spans="1:13" ht="15.75" x14ac:dyDescent="0.3">
      <c r="A1739" s="347"/>
      <c r="B1739" s="420">
        <v>3.926445875663101E-4</v>
      </c>
      <c r="C1739" s="158"/>
      <c r="D1739" s="424" t="s">
        <v>210</v>
      </c>
      <c r="E1739" s="425">
        <v>335.74084342735779</v>
      </c>
      <c r="F1739" s="158"/>
      <c r="G1739" s="458" t="s">
        <v>210</v>
      </c>
      <c r="H1739" s="461">
        <f t="shared" si="68"/>
        <v>0.36428495238180858</v>
      </c>
      <c r="I1739" s="158"/>
      <c r="J1739" s="158"/>
      <c r="K1739" s="158"/>
      <c r="L1739" s="158"/>
      <c r="M1739" s="346"/>
    </row>
    <row r="1740" spans="1:13" ht="15.75" x14ac:dyDescent="0.3">
      <c r="A1740" s="347"/>
      <c r="B1740" s="420">
        <v>3.8146807326854405E-4</v>
      </c>
      <c r="C1740" s="158"/>
      <c r="D1740" s="424" t="s">
        <v>211</v>
      </c>
      <c r="E1740" s="425">
        <v>335.88217793340573</v>
      </c>
      <c r="F1740" s="158"/>
      <c r="G1740" s="458" t="s">
        <v>211</v>
      </c>
      <c r="H1740" s="461">
        <f t="shared" si="68"/>
        <v>0.23680763222881751</v>
      </c>
      <c r="I1740" s="158"/>
      <c r="J1740" s="158"/>
      <c r="K1740" s="158"/>
      <c r="L1740" s="158"/>
      <c r="M1740" s="346"/>
    </row>
    <row r="1741" spans="1:13" ht="16.5" thickBot="1" x14ac:dyDescent="0.35">
      <c r="A1741" s="347"/>
      <c r="B1741" s="75">
        <v>-0.47759971257097328</v>
      </c>
      <c r="C1741" s="158"/>
      <c r="D1741" s="426" t="s">
        <v>212</v>
      </c>
      <c r="E1741" s="427">
        <v>335.69940975568392</v>
      </c>
      <c r="F1741" s="158"/>
      <c r="G1741" s="459" t="s">
        <v>212</v>
      </c>
      <c r="H1741" s="462">
        <f t="shared" si="68"/>
        <v>0.13523624253775779</v>
      </c>
      <c r="I1741" s="158"/>
      <c r="J1741" s="158"/>
      <c r="K1741" s="158"/>
      <c r="L1741" s="158"/>
      <c r="M1741" s="346"/>
    </row>
    <row r="1742" spans="1:13" x14ac:dyDescent="0.25">
      <c r="A1742" s="347"/>
      <c r="B1742" s="158"/>
      <c r="C1742" s="158"/>
      <c r="D1742" s="158"/>
      <c r="E1742" s="158"/>
      <c r="F1742" s="158"/>
      <c r="G1742" s="158"/>
      <c r="H1742" s="158"/>
      <c r="I1742" s="158"/>
      <c r="J1742" s="158"/>
      <c r="K1742" s="158"/>
      <c r="L1742" s="158"/>
      <c r="M1742" s="346"/>
    </row>
    <row r="1743" spans="1:13" ht="15.75" x14ac:dyDescent="0.3">
      <c r="A1743" s="444" t="s">
        <v>246</v>
      </c>
      <c r="B1743" s="158"/>
      <c r="C1743" s="158"/>
      <c r="D1743" s="158"/>
      <c r="E1743" s="158"/>
      <c r="F1743" s="158"/>
      <c r="G1743" s="158"/>
      <c r="H1743" s="158"/>
      <c r="I1743" s="158"/>
      <c r="J1743" s="158"/>
      <c r="K1743" s="158"/>
      <c r="L1743" s="158"/>
      <c r="M1743" s="346"/>
    </row>
    <row r="1744" spans="1:13" x14ac:dyDescent="0.25">
      <c r="A1744" s="347"/>
      <c r="B1744" s="411">
        <f t="array" ref="B1744:L1754">+MMULT(B1655:L1665,B1629:L1639)</f>
        <v>0.5</v>
      </c>
      <c r="C1744" s="390">
        <v>0</v>
      </c>
      <c r="D1744" s="390">
        <v>0</v>
      </c>
      <c r="E1744" s="390">
        <v>0</v>
      </c>
      <c r="F1744" s="390">
        <v>0</v>
      </c>
      <c r="G1744" s="390">
        <v>0</v>
      </c>
      <c r="H1744" s="390">
        <v>0</v>
      </c>
      <c r="I1744" s="390">
        <v>0</v>
      </c>
      <c r="J1744" s="390">
        <v>0</v>
      </c>
      <c r="K1744" s="390">
        <v>0</v>
      </c>
      <c r="L1744" s="391">
        <v>0</v>
      </c>
      <c r="M1744" s="346"/>
    </row>
    <row r="1745" spans="1:13" ht="15.75" x14ac:dyDescent="0.3">
      <c r="A1745" s="447" t="s">
        <v>247</v>
      </c>
      <c r="B1745" s="396">
        <v>0</v>
      </c>
      <c r="C1745" s="161">
        <v>0.5</v>
      </c>
      <c r="D1745" s="159">
        <v>0</v>
      </c>
      <c r="E1745" s="159">
        <v>0</v>
      </c>
      <c r="F1745" s="159">
        <v>0</v>
      </c>
      <c r="G1745" s="159">
        <v>0</v>
      </c>
      <c r="H1745" s="159">
        <v>0</v>
      </c>
      <c r="I1745" s="159">
        <v>0</v>
      </c>
      <c r="J1745" s="159">
        <v>0</v>
      </c>
      <c r="K1745" s="159">
        <v>0</v>
      </c>
      <c r="L1745" s="383">
        <v>0</v>
      </c>
      <c r="M1745" s="346"/>
    </row>
    <row r="1746" spans="1:13" x14ac:dyDescent="0.25">
      <c r="A1746" s="347"/>
      <c r="B1746" s="396">
        <v>0</v>
      </c>
      <c r="C1746" s="159">
        <v>0</v>
      </c>
      <c r="D1746" s="161">
        <v>0.5</v>
      </c>
      <c r="E1746" s="159">
        <v>0</v>
      </c>
      <c r="F1746" s="159">
        <v>0</v>
      </c>
      <c r="G1746" s="159">
        <v>0</v>
      </c>
      <c r="H1746" s="159">
        <v>0</v>
      </c>
      <c r="I1746" s="159">
        <v>0</v>
      </c>
      <c r="J1746" s="159">
        <v>0</v>
      </c>
      <c r="K1746" s="159">
        <v>0</v>
      </c>
      <c r="L1746" s="383">
        <v>0</v>
      </c>
      <c r="M1746" s="346"/>
    </row>
    <row r="1747" spans="1:13" x14ac:dyDescent="0.25">
      <c r="A1747" s="347"/>
      <c r="B1747" s="396">
        <v>0</v>
      </c>
      <c r="C1747" s="159">
        <v>0</v>
      </c>
      <c r="D1747" s="159">
        <v>0</v>
      </c>
      <c r="E1747" s="161">
        <v>0.5</v>
      </c>
      <c r="F1747" s="159">
        <v>0</v>
      </c>
      <c r="G1747" s="159">
        <v>0</v>
      </c>
      <c r="H1747" s="159">
        <v>0</v>
      </c>
      <c r="I1747" s="159">
        <v>0</v>
      </c>
      <c r="J1747" s="159">
        <v>0</v>
      </c>
      <c r="K1747" s="159">
        <v>0</v>
      </c>
      <c r="L1747" s="383">
        <v>0</v>
      </c>
      <c r="M1747" s="346"/>
    </row>
    <row r="1748" spans="1:13" x14ac:dyDescent="0.25">
      <c r="A1748" s="347"/>
      <c r="B1748" s="396">
        <v>0</v>
      </c>
      <c r="C1748" s="159">
        <v>0</v>
      </c>
      <c r="D1748" s="159">
        <v>0</v>
      </c>
      <c r="E1748" s="159">
        <v>0</v>
      </c>
      <c r="F1748" s="161">
        <v>0.5</v>
      </c>
      <c r="G1748" s="159">
        <v>0</v>
      </c>
      <c r="H1748" s="159">
        <v>0</v>
      </c>
      <c r="I1748" s="159">
        <v>0</v>
      </c>
      <c r="J1748" s="159">
        <v>0</v>
      </c>
      <c r="K1748" s="159">
        <v>0</v>
      </c>
      <c r="L1748" s="383">
        <v>0</v>
      </c>
      <c r="M1748" s="346"/>
    </row>
    <row r="1749" spans="1:13" x14ac:dyDescent="0.25">
      <c r="A1749" s="350"/>
      <c r="B1749" s="396">
        <v>0</v>
      </c>
      <c r="C1749" s="159">
        <v>0</v>
      </c>
      <c r="D1749" s="159">
        <v>0</v>
      </c>
      <c r="E1749" s="159">
        <v>0</v>
      </c>
      <c r="F1749" s="159">
        <v>0</v>
      </c>
      <c r="G1749" s="161">
        <v>0.5</v>
      </c>
      <c r="H1749" s="159">
        <v>0</v>
      </c>
      <c r="I1749" s="159">
        <v>0</v>
      </c>
      <c r="J1749" s="159">
        <v>0</v>
      </c>
      <c r="K1749" s="159">
        <v>0</v>
      </c>
      <c r="L1749" s="383">
        <v>0</v>
      </c>
      <c r="M1749" s="346"/>
    </row>
    <row r="1750" spans="1:13" x14ac:dyDescent="0.25">
      <c r="A1750" s="350"/>
      <c r="B1750" s="396">
        <v>0</v>
      </c>
      <c r="C1750" s="159">
        <v>0</v>
      </c>
      <c r="D1750" s="159">
        <v>0</v>
      </c>
      <c r="E1750" s="159">
        <v>0</v>
      </c>
      <c r="F1750" s="159">
        <v>0</v>
      </c>
      <c r="G1750" s="159">
        <v>0</v>
      </c>
      <c r="H1750" s="161">
        <v>0.5</v>
      </c>
      <c r="I1750" s="159">
        <v>0</v>
      </c>
      <c r="J1750" s="159">
        <v>0</v>
      </c>
      <c r="K1750" s="159">
        <v>0</v>
      </c>
      <c r="L1750" s="383">
        <v>0</v>
      </c>
      <c r="M1750" s="346"/>
    </row>
    <row r="1751" spans="1:13" x14ac:dyDescent="0.25">
      <c r="A1751" s="347"/>
      <c r="B1751" s="396">
        <v>0</v>
      </c>
      <c r="C1751" s="159">
        <v>0</v>
      </c>
      <c r="D1751" s="159">
        <v>0</v>
      </c>
      <c r="E1751" s="159">
        <v>0</v>
      </c>
      <c r="F1751" s="159">
        <v>0</v>
      </c>
      <c r="G1751" s="159">
        <v>0</v>
      </c>
      <c r="H1751" s="159">
        <v>0</v>
      </c>
      <c r="I1751" s="161">
        <v>0.5</v>
      </c>
      <c r="J1751" s="159">
        <v>0</v>
      </c>
      <c r="K1751" s="159">
        <v>0</v>
      </c>
      <c r="L1751" s="383">
        <v>0</v>
      </c>
      <c r="M1751" s="346"/>
    </row>
    <row r="1752" spans="1:13" x14ac:dyDescent="0.25">
      <c r="A1752" s="347"/>
      <c r="B1752" s="396">
        <v>0</v>
      </c>
      <c r="C1752" s="159">
        <v>0</v>
      </c>
      <c r="D1752" s="159">
        <v>0</v>
      </c>
      <c r="E1752" s="159">
        <v>0</v>
      </c>
      <c r="F1752" s="159">
        <v>0</v>
      </c>
      <c r="G1752" s="159">
        <v>0</v>
      </c>
      <c r="H1752" s="159">
        <v>0</v>
      </c>
      <c r="I1752" s="159">
        <v>0</v>
      </c>
      <c r="J1752" s="161">
        <v>0.5</v>
      </c>
      <c r="K1752" s="159">
        <v>0</v>
      </c>
      <c r="L1752" s="383">
        <v>0</v>
      </c>
      <c r="M1752" s="346"/>
    </row>
    <row r="1753" spans="1:13" x14ac:dyDescent="0.25">
      <c r="A1753" s="347"/>
      <c r="B1753" s="396">
        <v>0</v>
      </c>
      <c r="C1753" s="159">
        <v>0</v>
      </c>
      <c r="D1753" s="159">
        <v>0</v>
      </c>
      <c r="E1753" s="159">
        <v>0</v>
      </c>
      <c r="F1753" s="159">
        <v>0</v>
      </c>
      <c r="G1753" s="159">
        <v>0</v>
      </c>
      <c r="H1753" s="159">
        <v>0</v>
      </c>
      <c r="I1753" s="159">
        <v>0</v>
      </c>
      <c r="J1753" s="159">
        <v>0</v>
      </c>
      <c r="K1753" s="161">
        <v>0.5</v>
      </c>
      <c r="L1753" s="383">
        <v>0</v>
      </c>
      <c r="M1753" s="346"/>
    </row>
    <row r="1754" spans="1:13" x14ac:dyDescent="0.25">
      <c r="A1754" s="347"/>
      <c r="B1754" s="397">
        <v>0</v>
      </c>
      <c r="C1754" s="398">
        <v>0</v>
      </c>
      <c r="D1754" s="398">
        <v>0</v>
      </c>
      <c r="E1754" s="398">
        <v>0</v>
      </c>
      <c r="F1754" s="398">
        <v>0</v>
      </c>
      <c r="G1754" s="398">
        <v>0</v>
      </c>
      <c r="H1754" s="398">
        <v>0</v>
      </c>
      <c r="I1754" s="398">
        <v>0</v>
      </c>
      <c r="J1754" s="398">
        <v>0</v>
      </c>
      <c r="K1754" s="398">
        <v>0</v>
      </c>
      <c r="L1754" s="412">
        <v>0.5</v>
      </c>
      <c r="M1754" s="346"/>
    </row>
    <row r="1755" spans="1:13" x14ac:dyDescent="0.25">
      <c r="A1755" s="347"/>
      <c r="B1755" s="158"/>
      <c r="C1755" s="158"/>
      <c r="D1755" s="158"/>
      <c r="E1755" s="158"/>
      <c r="F1755" s="158"/>
      <c r="G1755" s="158"/>
      <c r="H1755" s="158"/>
      <c r="I1755" s="158"/>
      <c r="J1755" s="158"/>
      <c r="K1755" s="158"/>
      <c r="L1755" s="158"/>
      <c r="M1755" s="346"/>
    </row>
    <row r="1756" spans="1:13" x14ac:dyDescent="0.25">
      <c r="A1756" s="347"/>
      <c r="B1756" s="158"/>
      <c r="C1756" s="158"/>
      <c r="D1756" s="158"/>
      <c r="E1756" s="158"/>
      <c r="F1756" s="158"/>
      <c r="G1756" s="158"/>
      <c r="H1756" s="158"/>
      <c r="I1756" s="158"/>
      <c r="J1756" s="158"/>
      <c r="K1756" s="158"/>
      <c r="L1756" s="158"/>
      <c r="M1756" s="346"/>
    </row>
    <row r="1757" spans="1:13" x14ac:dyDescent="0.25">
      <c r="A1757" s="347"/>
      <c r="B1757" s="411">
        <f t="array" ref="B1757:L1767">B1616:L1626-B1744:L1754</f>
        <v>0.5</v>
      </c>
      <c r="C1757" s="390">
        <v>0</v>
      </c>
      <c r="D1757" s="390">
        <v>0</v>
      </c>
      <c r="E1757" s="390">
        <v>0</v>
      </c>
      <c r="F1757" s="390">
        <v>0</v>
      </c>
      <c r="G1757" s="390">
        <v>0</v>
      </c>
      <c r="H1757" s="390">
        <v>0</v>
      </c>
      <c r="I1757" s="390">
        <v>0</v>
      </c>
      <c r="J1757" s="390">
        <v>0</v>
      </c>
      <c r="K1757" s="390">
        <v>0</v>
      </c>
      <c r="L1757" s="391">
        <v>0</v>
      </c>
      <c r="M1757" s="346"/>
    </row>
    <row r="1758" spans="1:13" ht="15.75" x14ac:dyDescent="0.3">
      <c r="A1758" s="447" t="s">
        <v>248</v>
      </c>
      <c r="B1758" s="396">
        <v>0</v>
      </c>
      <c r="C1758" s="161">
        <v>0.5</v>
      </c>
      <c r="D1758" s="159">
        <v>0</v>
      </c>
      <c r="E1758" s="159">
        <v>0</v>
      </c>
      <c r="F1758" s="159">
        <v>0</v>
      </c>
      <c r="G1758" s="159">
        <v>0</v>
      </c>
      <c r="H1758" s="159">
        <v>0</v>
      </c>
      <c r="I1758" s="159">
        <v>0</v>
      </c>
      <c r="J1758" s="159">
        <v>0</v>
      </c>
      <c r="K1758" s="159">
        <v>0</v>
      </c>
      <c r="L1758" s="383">
        <v>0</v>
      </c>
      <c r="M1758" s="346"/>
    </row>
    <row r="1759" spans="1:13" x14ac:dyDescent="0.25">
      <c r="A1759" s="347"/>
      <c r="B1759" s="396">
        <v>0</v>
      </c>
      <c r="C1759" s="159">
        <v>0</v>
      </c>
      <c r="D1759" s="161">
        <v>0.5</v>
      </c>
      <c r="E1759" s="159">
        <v>0</v>
      </c>
      <c r="F1759" s="159">
        <v>0</v>
      </c>
      <c r="G1759" s="159">
        <v>0</v>
      </c>
      <c r="H1759" s="159">
        <v>0</v>
      </c>
      <c r="I1759" s="159">
        <v>0</v>
      </c>
      <c r="J1759" s="159">
        <v>0</v>
      </c>
      <c r="K1759" s="159">
        <v>0</v>
      </c>
      <c r="L1759" s="383">
        <v>0</v>
      </c>
      <c r="M1759" s="346"/>
    </row>
    <row r="1760" spans="1:13" x14ac:dyDescent="0.25">
      <c r="A1760" s="347"/>
      <c r="B1760" s="396">
        <v>0</v>
      </c>
      <c r="C1760" s="159">
        <v>0</v>
      </c>
      <c r="D1760" s="159">
        <v>0</v>
      </c>
      <c r="E1760" s="161">
        <v>0.5</v>
      </c>
      <c r="F1760" s="159">
        <v>0</v>
      </c>
      <c r="G1760" s="159">
        <v>0</v>
      </c>
      <c r="H1760" s="159">
        <v>0</v>
      </c>
      <c r="I1760" s="159">
        <v>0</v>
      </c>
      <c r="J1760" s="159">
        <v>0</v>
      </c>
      <c r="K1760" s="159">
        <v>0</v>
      </c>
      <c r="L1760" s="383">
        <v>0</v>
      </c>
      <c r="M1760" s="346"/>
    </row>
    <row r="1761" spans="1:13" x14ac:dyDescent="0.25">
      <c r="A1761" s="347"/>
      <c r="B1761" s="396">
        <v>0</v>
      </c>
      <c r="C1761" s="159">
        <v>0</v>
      </c>
      <c r="D1761" s="159">
        <v>0</v>
      </c>
      <c r="E1761" s="159">
        <v>0</v>
      </c>
      <c r="F1761" s="161">
        <v>0.5</v>
      </c>
      <c r="G1761" s="159">
        <v>0</v>
      </c>
      <c r="H1761" s="159">
        <v>0</v>
      </c>
      <c r="I1761" s="159">
        <v>0</v>
      </c>
      <c r="J1761" s="159">
        <v>0</v>
      </c>
      <c r="K1761" s="159">
        <v>0</v>
      </c>
      <c r="L1761" s="383">
        <v>0</v>
      </c>
      <c r="M1761" s="346"/>
    </row>
    <row r="1762" spans="1:13" x14ac:dyDescent="0.25">
      <c r="A1762" s="347"/>
      <c r="B1762" s="396">
        <v>0</v>
      </c>
      <c r="C1762" s="159">
        <v>0</v>
      </c>
      <c r="D1762" s="159">
        <v>0</v>
      </c>
      <c r="E1762" s="159">
        <v>0</v>
      </c>
      <c r="F1762" s="159">
        <v>0</v>
      </c>
      <c r="G1762" s="161">
        <v>0.5</v>
      </c>
      <c r="H1762" s="159">
        <v>0</v>
      </c>
      <c r="I1762" s="159">
        <v>0</v>
      </c>
      <c r="J1762" s="159">
        <v>0</v>
      </c>
      <c r="K1762" s="159">
        <v>0</v>
      </c>
      <c r="L1762" s="383">
        <v>0</v>
      </c>
      <c r="M1762" s="346"/>
    </row>
    <row r="1763" spans="1:13" x14ac:dyDescent="0.25">
      <c r="A1763" s="347"/>
      <c r="B1763" s="396">
        <v>0</v>
      </c>
      <c r="C1763" s="159">
        <v>0</v>
      </c>
      <c r="D1763" s="159">
        <v>0</v>
      </c>
      <c r="E1763" s="159">
        <v>0</v>
      </c>
      <c r="F1763" s="159">
        <v>0</v>
      </c>
      <c r="G1763" s="159">
        <v>0</v>
      </c>
      <c r="H1763" s="161">
        <v>0.5</v>
      </c>
      <c r="I1763" s="159">
        <v>0</v>
      </c>
      <c r="J1763" s="159">
        <v>0</v>
      </c>
      <c r="K1763" s="159">
        <v>0</v>
      </c>
      <c r="L1763" s="383">
        <v>0</v>
      </c>
      <c r="M1763" s="346"/>
    </row>
    <row r="1764" spans="1:13" x14ac:dyDescent="0.25">
      <c r="A1764" s="347"/>
      <c r="B1764" s="396">
        <v>0</v>
      </c>
      <c r="C1764" s="159">
        <v>0</v>
      </c>
      <c r="D1764" s="159">
        <v>0</v>
      </c>
      <c r="E1764" s="159">
        <v>0</v>
      </c>
      <c r="F1764" s="159">
        <v>0</v>
      </c>
      <c r="G1764" s="159">
        <v>0</v>
      </c>
      <c r="H1764" s="159">
        <v>0</v>
      </c>
      <c r="I1764" s="161">
        <v>0.5</v>
      </c>
      <c r="J1764" s="159">
        <v>0</v>
      </c>
      <c r="K1764" s="159">
        <v>0</v>
      </c>
      <c r="L1764" s="383">
        <v>0</v>
      </c>
      <c r="M1764" s="346"/>
    </row>
    <row r="1765" spans="1:13" x14ac:dyDescent="0.25">
      <c r="A1765" s="347"/>
      <c r="B1765" s="396">
        <v>0</v>
      </c>
      <c r="C1765" s="159">
        <v>0</v>
      </c>
      <c r="D1765" s="159">
        <v>0</v>
      </c>
      <c r="E1765" s="159">
        <v>0</v>
      </c>
      <c r="F1765" s="159">
        <v>0</v>
      </c>
      <c r="G1765" s="159">
        <v>0</v>
      </c>
      <c r="H1765" s="159">
        <v>0</v>
      </c>
      <c r="I1765" s="159">
        <v>0</v>
      </c>
      <c r="J1765" s="161">
        <v>0.5</v>
      </c>
      <c r="K1765" s="159">
        <v>0</v>
      </c>
      <c r="L1765" s="383">
        <v>0</v>
      </c>
      <c r="M1765" s="346"/>
    </row>
    <row r="1766" spans="1:13" x14ac:dyDescent="0.25">
      <c r="A1766" s="347"/>
      <c r="B1766" s="396">
        <v>0</v>
      </c>
      <c r="C1766" s="159">
        <v>0</v>
      </c>
      <c r="D1766" s="159">
        <v>0</v>
      </c>
      <c r="E1766" s="159">
        <v>0</v>
      </c>
      <c r="F1766" s="159">
        <v>0</v>
      </c>
      <c r="G1766" s="159">
        <v>0</v>
      </c>
      <c r="H1766" s="159">
        <v>0</v>
      </c>
      <c r="I1766" s="159">
        <v>0</v>
      </c>
      <c r="J1766" s="159">
        <v>0</v>
      </c>
      <c r="K1766" s="161">
        <v>0.5</v>
      </c>
      <c r="L1766" s="383">
        <v>0</v>
      </c>
      <c r="M1766" s="346"/>
    </row>
    <row r="1767" spans="1:13" x14ac:dyDescent="0.25">
      <c r="A1767" s="347"/>
      <c r="B1767" s="397">
        <v>0</v>
      </c>
      <c r="C1767" s="398">
        <v>0</v>
      </c>
      <c r="D1767" s="398">
        <v>0</v>
      </c>
      <c r="E1767" s="398">
        <v>0</v>
      </c>
      <c r="F1767" s="398">
        <v>0</v>
      </c>
      <c r="G1767" s="398">
        <v>0</v>
      </c>
      <c r="H1767" s="398">
        <v>0</v>
      </c>
      <c r="I1767" s="398">
        <v>0</v>
      </c>
      <c r="J1767" s="398">
        <v>0</v>
      </c>
      <c r="K1767" s="398">
        <v>0</v>
      </c>
      <c r="L1767" s="412">
        <v>0.5</v>
      </c>
      <c r="M1767" s="346"/>
    </row>
    <row r="1768" spans="1:13" x14ac:dyDescent="0.25">
      <c r="A1768" s="347"/>
      <c r="B1768" s="158"/>
      <c r="C1768" s="158"/>
      <c r="D1768" s="158"/>
      <c r="E1768" s="158"/>
      <c r="F1768" s="158"/>
      <c r="G1768" s="158"/>
      <c r="H1768" s="158"/>
      <c r="I1768" s="158"/>
      <c r="J1768" s="158"/>
      <c r="K1768" s="158"/>
      <c r="L1768" s="158"/>
      <c r="M1768" s="346"/>
    </row>
    <row r="1769" spans="1:13" x14ac:dyDescent="0.25">
      <c r="A1769" s="347"/>
      <c r="B1769" s="158"/>
      <c r="C1769" s="158"/>
      <c r="D1769" s="158"/>
      <c r="E1769" s="158"/>
      <c r="F1769" s="158"/>
      <c r="G1769" s="158"/>
      <c r="H1769" s="158"/>
      <c r="I1769" s="158"/>
      <c r="J1769" s="158"/>
      <c r="K1769" s="158"/>
      <c r="L1769" s="158"/>
      <c r="M1769" s="346"/>
    </row>
    <row r="1770" spans="1:13" x14ac:dyDescent="0.25">
      <c r="A1770" s="347"/>
      <c r="B1770" s="404">
        <f t="array" ref="B1770:B1780">+MMULT(B1757:L1767,H1590:H1600)</f>
        <v>4.8150597015912547E-3</v>
      </c>
      <c r="C1770" s="158"/>
      <c r="D1770" s="158"/>
      <c r="E1770" s="404">
        <f t="array" ref="E1770:E1780">+MMULT(B1590:B1600,K1591)</f>
        <v>-339.29610096713287</v>
      </c>
      <c r="F1770" s="158"/>
      <c r="G1770" s="158"/>
      <c r="H1770" s="419">
        <f t="array" ref="H1770:H1780">+MMULT(B1566:I1576,E1734:E1741)</f>
        <v>336.53404927690809</v>
      </c>
      <c r="I1770" s="158"/>
      <c r="J1770" s="158"/>
      <c r="K1770" s="158"/>
      <c r="L1770" s="158"/>
      <c r="M1770" s="346"/>
    </row>
    <row r="1771" spans="1:13" ht="15.75" x14ac:dyDescent="0.3">
      <c r="A1771" s="447" t="s">
        <v>249</v>
      </c>
      <c r="B1771" s="405">
        <v>3.328607756256965E-3</v>
      </c>
      <c r="C1771" s="158"/>
      <c r="D1771" s="449" t="s">
        <v>239</v>
      </c>
      <c r="E1771" s="405">
        <v>0</v>
      </c>
      <c r="F1771" s="158"/>
      <c r="G1771" s="449" t="s">
        <v>250</v>
      </c>
      <c r="H1771" s="420">
        <v>-1.1269080269715914</v>
      </c>
      <c r="I1771" s="158"/>
      <c r="J1771" s="158"/>
      <c r="K1771" s="158"/>
      <c r="L1771" s="158"/>
      <c r="M1771" s="346"/>
    </row>
    <row r="1772" spans="1:13" x14ac:dyDescent="0.25">
      <c r="A1772" s="347"/>
      <c r="B1772" s="405">
        <v>-2.4371575248883131E-3</v>
      </c>
      <c r="C1772" s="158"/>
      <c r="D1772" s="158"/>
      <c r="E1772" s="405">
        <v>0</v>
      </c>
      <c r="F1772" s="158"/>
      <c r="G1772" s="158"/>
      <c r="H1772" s="420">
        <v>0.30575541097334735</v>
      </c>
      <c r="I1772" s="158"/>
      <c r="J1772" s="158"/>
      <c r="K1772" s="158"/>
      <c r="L1772" s="158"/>
      <c r="M1772" s="346"/>
    </row>
    <row r="1773" spans="1:13" x14ac:dyDescent="0.25">
      <c r="A1773" s="347"/>
      <c r="B1773" s="405">
        <v>-3.3880598108045478E-3</v>
      </c>
      <c r="C1773" s="158"/>
      <c r="D1773" s="158"/>
      <c r="E1773" s="405">
        <v>0</v>
      </c>
      <c r="F1773" s="158"/>
      <c r="G1773" s="158"/>
      <c r="H1773" s="420">
        <v>1.0732276927308249</v>
      </c>
      <c r="I1773" s="158"/>
      <c r="J1773" s="158"/>
      <c r="K1773" s="158"/>
      <c r="L1773" s="158"/>
      <c r="M1773" s="346"/>
    </row>
    <row r="1774" spans="1:13" x14ac:dyDescent="0.25">
      <c r="A1774" s="347"/>
      <c r="B1774" s="405">
        <v>-4.3625588448610187E-3</v>
      </c>
      <c r="C1774" s="158"/>
      <c r="D1774" s="158"/>
      <c r="E1774" s="405">
        <v>0</v>
      </c>
      <c r="F1774" s="158"/>
      <c r="G1774" s="158"/>
      <c r="H1774" s="420">
        <v>-1.6466131944605991</v>
      </c>
      <c r="I1774" s="158"/>
      <c r="J1774" s="158"/>
      <c r="K1774" s="158"/>
      <c r="L1774" s="158"/>
      <c r="M1774" s="346"/>
    </row>
    <row r="1775" spans="1:13" x14ac:dyDescent="0.25">
      <c r="A1775" s="347"/>
      <c r="B1775" s="405">
        <v>-3.6953739322902873E-4</v>
      </c>
      <c r="C1775" s="158"/>
      <c r="D1775" s="158"/>
      <c r="E1775" s="405">
        <v>0</v>
      </c>
      <c r="F1775" s="158"/>
      <c r="G1775" s="158"/>
      <c r="H1775" s="420">
        <v>0.60133226817771401</v>
      </c>
      <c r="I1775" s="158"/>
      <c r="J1775" s="158"/>
      <c r="K1775" s="158"/>
      <c r="L1775" s="158"/>
      <c r="M1775" s="346"/>
    </row>
    <row r="1776" spans="1:13" x14ac:dyDescent="0.25">
      <c r="A1776" s="347"/>
      <c r="B1776" s="405">
        <v>-7.621819807953177E-4</v>
      </c>
      <c r="C1776" s="158"/>
      <c r="D1776" s="158"/>
      <c r="E1776" s="405">
        <v>0</v>
      </c>
      <c r="F1776" s="158"/>
      <c r="G1776" s="158"/>
      <c r="H1776" s="420">
        <v>0.14133450604794007</v>
      </c>
      <c r="I1776" s="158"/>
      <c r="J1776" s="158"/>
      <c r="K1776" s="158"/>
      <c r="L1776" s="158"/>
      <c r="M1776" s="346"/>
    </row>
    <row r="1777" spans="1:13" x14ac:dyDescent="0.25">
      <c r="A1777" s="347"/>
      <c r="B1777" s="405">
        <v>-1.1436500540638545E-3</v>
      </c>
      <c r="C1777" s="158"/>
      <c r="D1777" s="158"/>
      <c r="E1777" s="405">
        <v>0</v>
      </c>
      <c r="F1777" s="158"/>
      <c r="G1777" s="158"/>
      <c r="H1777" s="420">
        <v>-0.18276817772181175</v>
      </c>
      <c r="I1777" s="158"/>
      <c r="J1777" s="158"/>
      <c r="K1777" s="158"/>
      <c r="L1777" s="158"/>
      <c r="M1777" s="346"/>
    </row>
    <row r="1778" spans="1:13" x14ac:dyDescent="0.25">
      <c r="A1778" s="347"/>
      <c r="B1778" s="405">
        <v>3.902036751245935E-3</v>
      </c>
      <c r="C1778" s="158"/>
      <c r="D1778" s="158"/>
      <c r="E1778" s="405">
        <v>0</v>
      </c>
      <c r="F1778" s="158"/>
      <c r="G1778" s="158"/>
      <c r="H1778" s="420">
        <v>-0.26763009075642685</v>
      </c>
      <c r="I1778" s="158"/>
      <c r="J1778" s="158"/>
      <c r="K1778" s="158"/>
      <c r="L1778" s="158"/>
      <c r="M1778" s="346"/>
    </row>
    <row r="1779" spans="1:13" x14ac:dyDescent="0.25">
      <c r="A1779" s="347"/>
      <c r="B1779" s="405">
        <v>2.3487960041694944E-3</v>
      </c>
      <c r="C1779" s="158"/>
      <c r="D1779" s="158"/>
      <c r="E1779" s="405">
        <v>0</v>
      </c>
      <c r="F1779" s="158"/>
      <c r="G1779" s="158"/>
      <c r="H1779" s="420">
        <v>-0.55989859650384233</v>
      </c>
      <c r="I1779" s="158"/>
      <c r="J1779" s="158"/>
      <c r="K1779" s="158"/>
      <c r="L1779" s="158"/>
      <c r="M1779" s="346"/>
    </row>
    <row r="1780" spans="1:13" x14ac:dyDescent="0.25">
      <c r="A1780" s="347"/>
      <c r="B1780" s="24">
        <v>5.345710461242899E-3</v>
      </c>
      <c r="C1780" s="158"/>
      <c r="D1780" s="158"/>
      <c r="E1780" s="24">
        <v>-339.29610096713287</v>
      </c>
      <c r="F1780" s="158"/>
      <c r="G1780" s="158"/>
      <c r="H1780" s="75">
        <v>335.69940975568392</v>
      </c>
      <c r="I1780" s="158"/>
      <c r="J1780" s="158"/>
      <c r="K1780" s="158"/>
      <c r="L1780" s="158"/>
      <c r="M1780" s="346"/>
    </row>
    <row r="1781" spans="1:13" x14ac:dyDescent="0.25">
      <c r="A1781" s="347"/>
      <c r="B1781" s="158"/>
      <c r="C1781" s="158"/>
      <c r="D1781" s="158"/>
      <c r="E1781" s="158"/>
      <c r="F1781" s="158"/>
      <c r="G1781" s="158"/>
      <c r="H1781" s="158"/>
      <c r="I1781" s="158"/>
      <c r="J1781" s="158"/>
      <c r="K1781" s="158"/>
      <c r="L1781" s="158"/>
      <c r="M1781" s="346"/>
    </row>
    <row r="1782" spans="1:13" x14ac:dyDescent="0.25">
      <c r="A1782" s="347"/>
      <c r="B1782" s="158"/>
      <c r="C1782" s="158"/>
      <c r="D1782" s="158"/>
      <c r="E1782" s="158"/>
      <c r="F1782" s="158"/>
      <c r="G1782" s="158"/>
      <c r="H1782" s="158"/>
      <c r="I1782" s="158"/>
      <c r="J1782" s="158"/>
      <c r="K1782" s="158"/>
      <c r="L1782" s="158"/>
      <c r="M1782" s="346"/>
    </row>
    <row r="1783" spans="1:13" x14ac:dyDescent="0.25">
      <c r="A1783" s="347"/>
      <c r="B1783" s="419">
        <f t="array" ref="B1783:B1793">H1770:H1780+E1770:E1780</f>
        <v>-2.76205169022478</v>
      </c>
      <c r="C1783" s="158"/>
      <c r="D1783" s="158"/>
      <c r="E1783" s="158"/>
      <c r="F1783" s="158"/>
      <c r="G1783" s="158"/>
      <c r="H1783" s="158"/>
      <c r="I1783" s="158"/>
      <c r="J1783" s="158"/>
      <c r="K1783" s="158"/>
      <c r="L1783" s="158"/>
      <c r="M1783" s="346"/>
    </row>
    <row r="1784" spans="1:13" ht="15.75" x14ac:dyDescent="0.3">
      <c r="A1784" s="447" t="s">
        <v>251</v>
      </c>
      <c r="B1784" s="420">
        <v>-1.1269080269715914</v>
      </c>
      <c r="C1784" s="158"/>
      <c r="D1784" s="158"/>
      <c r="E1784" s="158"/>
      <c r="F1784" s="158"/>
      <c r="G1784" s="158"/>
      <c r="H1784" s="158"/>
      <c r="I1784" s="158"/>
      <c r="J1784" s="158"/>
      <c r="K1784" s="158"/>
      <c r="L1784" s="158"/>
      <c r="M1784" s="346"/>
    </row>
    <row r="1785" spans="1:13" x14ac:dyDescent="0.25">
      <c r="A1785" s="347"/>
      <c r="B1785" s="420">
        <v>0.30575541097334735</v>
      </c>
      <c r="C1785" s="158"/>
      <c r="D1785" s="158"/>
      <c r="E1785" s="158"/>
      <c r="F1785" s="158"/>
      <c r="G1785" s="158"/>
      <c r="H1785" s="158"/>
      <c r="I1785" s="158"/>
      <c r="J1785" s="158"/>
      <c r="K1785" s="158"/>
      <c r="L1785" s="158"/>
      <c r="M1785" s="346"/>
    </row>
    <row r="1786" spans="1:13" x14ac:dyDescent="0.25">
      <c r="A1786" s="347"/>
      <c r="B1786" s="420">
        <v>1.0732276927308249</v>
      </c>
      <c r="C1786" s="158"/>
      <c r="D1786" s="158"/>
      <c r="E1786" s="158"/>
      <c r="F1786" s="158"/>
      <c r="G1786" s="158"/>
      <c r="H1786" s="158"/>
      <c r="I1786" s="158"/>
      <c r="J1786" s="158"/>
      <c r="K1786" s="158"/>
      <c r="L1786" s="158"/>
      <c r="M1786" s="346"/>
    </row>
    <row r="1787" spans="1:13" x14ac:dyDescent="0.25">
      <c r="A1787" s="347"/>
      <c r="B1787" s="420">
        <v>-1.6466131944605991</v>
      </c>
      <c r="C1787" s="158"/>
      <c r="D1787" s="158"/>
      <c r="E1787" s="158"/>
      <c r="F1787" s="158"/>
      <c r="G1787" s="158"/>
      <c r="H1787" s="158"/>
      <c r="I1787" s="158"/>
      <c r="J1787" s="158"/>
      <c r="K1787" s="158"/>
      <c r="L1787" s="158"/>
      <c r="M1787" s="346"/>
    </row>
    <row r="1788" spans="1:13" x14ac:dyDescent="0.25">
      <c r="A1788" s="347"/>
      <c r="B1788" s="420">
        <v>0.60133226817771401</v>
      </c>
      <c r="C1788" s="158"/>
      <c r="D1788" s="158"/>
      <c r="E1788" s="158"/>
      <c r="F1788" s="158"/>
      <c r="G1788" s="158"/>
      <c r="H1788" s="158"/>
      <c r="I1788" s="158"/>
      <c r="J1788" s="158"/>
      <c r="K1788" s="158"/>
      <c r="L1788" s="158"/>
      <c r="M1788" s="346"/>
    </row>
    <row r="1789" spans="1:13" x14ac:dyDescent="0.25">
      <c r="A1789" s="347"/>
      <c r="B1789" s="420">
        <v>0.14133450604794007</v>
      </c>
      <c r="C1789" s="158"/>
      <c r="D1789" s="158"/>
      <c r="E1789" s="158"/>
      <c r="F1789" s="158"/>
      <c r="G1789" s="158"/>
      <c r="H1789" s="158"/>
      <c r="I1789" s="158"/>
      <c r="J1789" s="158"/>
      <c r="K1789" s="158"/>
      <c r="L1789" s="158"/>
      <c r="M1789" s="346"/>
    </row>
    <row r="1790" spans="1:13" x14ac:dyDescent="0.25">
      <c r="A1790" s="347"/>
      <c r="B1790" s="420">
        <v>-0.18276817772181175</v>
      </c>
      <c r="C1790" s="158"/>
      <c r="D1790" s="158"/>
      <c r="E1790" s="158"/>
      <c r="F1790" s="158"/>
      <c r="G1790" s="158"/>
      <c r="H1790" s="158"/>
      <c r="I1790" s="158"/>
      <c r="J1790" s="158"/>
      <c r="K1790" s="158"/>
      <c r="L1790" s="158"/>
      <c r="M1790" s="346"/>
    </row>
    <row r="1791" spans="1:13" x14ac:dyDescent="0.25">
      <c r="A1791" s="347"/>
      <c r="B1791" s="420">
        <v>-0.26763009075642685</v>
      </c>
      <c r="C1791" s="158"/>
      <c r="D1791" s="158"/>
      <c r="E1791" s="158"/>
      <c r="F1791" s="158"/>
      <c r="G1791" s="158"/>
      <c r="H1791" s="158"/>
      <c r="I1791" s="158"/>
      <c r="J1791" s="158"/>
      <c r="K1791" s="158"/>
      <c r="L1791" s="158"/>
      <c r="M1791" s="346"/>
    </row>
    <row r="1792" spans="1:13" x14ac:dyDescent="0.25">
      <c r="A1792" s="347"/>
      <c r="B1792" s="420">
        <v>-0.55989859650384233</v>
      </c>
      <c r="C1792" s="158"/>
      <c r="D1792" s="158"/>
      <c r="E1792" s="158"/>
      <c r="F1792" s="158"/>
      <c r="G1792" s="158"/>
      <c r="H1792" s="158"/>
      <c r="I1792" s="158"/>
      <c r="J1792" s="158"/>
      <c r="K1792" s="158"/>
      <c r="L1792" s="158"/>
      <c r="M1792" s="346"/>
    </row>
    <row r="1793" spans="1:13" x14ac:dyDescent="0.25">
      <c r="A1793" s="347"/>
      <c r="B1793" s="75">
        <v>-3.596691211448956</v>
      </c>
      <c r="C1793" s="158"/>
      <c r="D1793" s="158"/>
      <c r="E1793" s="158"/>
      <c r="F1793" s="158"/>
      <c r="G1793" s="158"/>
      <c r="H1793" s="158"/>
      <c r="I1793" s="158"/>
      <c r="J1793" s="158"/>
      <c r="K1793" s="158"/>
      <c r="L1793" s="158"/>
      <c r="M1793" s="346"/>
    </row>
    <row r="1794" spans="1:13" x14ac:dyDescent="0.25">
      <c r="A1794" s="347"/>
      <c r="B1794" s="158"/>
      <c r="C1794" s="158"/>
      <c r="D1794" s="158"/>
      <c r="E1794" s="158"/>
      <c r="F1794" s="158"/>
      <c r="G1794" s="158"/>
      <c r="H1794" s="158"/>
      <c r="I1794" s="158"/>
      <c r="J1794" s="158"/>
      <c r="K1794" s="158"/>
      <c r="L1794" s="158"/>
      <c r="M1794" s="346"/>
    </row>
    <row r="1795" spans="1:13" ht="15.75" thickBot="1" x14ac:dyDescent="0.3">
      <c r="A1795" s="347"/>
      <c r="B1795" s="158"/>
      <c r="C1795" s="158"/>
      <c r="D1795" s="158"/>
      <c r="E1795" s="158"/>
      <c r="F1795" s="158"/>
      <c r="G1795" s="158"/>
      <c r="H1795" s="158"/>
      <c r="I1795" s="158"/>
      <c r="J1795" s="158"/>
      <c r="K1795" s="158"/>
      <c r="L1795" s="158"/>
      <c r="M1795" s="346"/>
    </row>
    <row r="1796" spans="1:13" ht="15.75" x14ac:dyDescent="0.3">
      <c r="A1796" s="347"/>
      <c r="B1796" s="419">
        <f t="array" ref="B1796:B1806">+MMULT(B1655:L1665,B1783:B1793)</f>
        <v>-5.0783530537957984E-3</v>
      </c>
      <c r="C1796" s="158"/>
      <c r="D1796" s="428" t="s">
        <v>253</v>
      </c>
      <c r="E1796" s="429">
        <f t="array" ref="E1796:E1806">B1770:B1780-B1796:B1806</f>
        <v>9.8934127553870523E-3</v>
      </c>
      <c r="F1796" s="158"/>
      <c r="G1796" s="158"/>
      <c r="H1796" s="158"/>
      <c r="I1796" s="158"/>
      <c r="J1796" s="158"/>
      <c r="K1796" s="158"/>
      <c r="L1796" s="158"/>
      <c r="M1796" s="346"/>
    </row>
    <row r="1797" spans="1:13" ht="15.75" x14ac:dyDescent="0.3">
      <c r="A1797" s="447" t="s">
        <v>252</v>
      </c>
      <c r="B1797" s="420">
        <v>-3.5919011084617125E-3</v>
      </c>
      <c r="C1797" s="158"/>
      <c r="D1797" s="430" t="s">
        <v>254</v>
      </c>
      <c r="E1797" s="431">
        <v>6.9205088647186774E-3</v>
      </c>
      <c r="F1797" s="158"/>
      <c r="G1797" s="158"/>
      <c r="H1797" s="158"/>
      <c r="I1797" s="158"/>
      <c r="J1797" s="158"/>
      <c r="K1797" s="158"/>
      <c r="L1797" s="158"/>
      <c r="M1797" s="346"/>
    </row>
    <row r="1798" spans="1:13" ht="15.75" x14ac:dyDescent="0.3">
      <c r="A1798" s="347"/>
      <c r="B1798" s="420">
        <v>-1.2748027749234817E-3</v>
      </c>
      <c r="C1798" s="158"/>
      <c r="D1798" s="430" t="s">
        <v>255</v>
      </c>
      <c r="E1798" s="431">
        <v>-1.1623547499648313E-3</v>
      </c>
      <c r="F1798" s="158"/>
      <c r="G1798" s="158"/>
      <c r="H1798" s="158"/>
      <c r="I1798" s="158"/>
      <c r="J1798" s="158"/>
      <c r="K1798" s="158"/>
      <c r="L1798" s="158"/>
      <c r="M1798" s="346"/>
    </row>
    <row r="1799" spans="1:13" ht="15.75" x14ac:dyDescent="0.3">
      <c r="A1799" s="347"/>
      <c r="B1799" s="420">
        <v>-3.2390048900741069E-4</v>
      </c>
      <c r="C1799" s="158"/>
      <c r="D1799" s="430" t="s">
        <v>256</v>
      </c>
      <c r="E1799" s="431">
        <v>-3.064159321797137E-3</v>
      </c>
      <c r="F1799" s="158"/>
      <c r="G1799" s="158"/>
      <c r="H1799" s="158"/>
      <c r="I1799" s="158"/>
      <c r="J1799" s="158"/>
      <c r="K1799" s="158"/>
      <c r="L1799" s="158"/>
      <c r="M1799" s="346"/>
    </row>
    <row r="1800" spans="1:13" ht="15.75" x14ac:dyDescent="0.3">
      <c r="A1800" s="347"/>
      <c r="B1800" s="420">
        <v>6.505985450490538E-4</v>
      </c>
      <c r="C1800" s="158"/>
      <c r="D1800" s="430" t="s">
        <v>257</v>
      </c>
      <c r="E1800" s="431">
        <v>-5.0131573899100728E-3</v>
      </c>
      <c r="F1800" s="158"/>
      <c r="G1800" s="158"/>
      <c r="H1800" s="158"/>
      <c r="I1800" s="158"/>
      <c r="J1800" s="158"/>
      <c r="K1800" s="158"/>
      <c r="L1800" s="158"/>
      <c r="M1800" s="346"/>
    </row>
    <row r="1801" spans="1:13" ht="15.75" x14ac:dyDescent="0.3">
      <c r="A1801" s="347"/>
      <c r="B1801" s="420">
        <v>-5.917127977547636E-4</v>
      </c>
      <c r="C1801" s="158"/>
      <c r="D1801" s="430" t="s">
        <v>258</v>
      </c>
      <c r="E1801" s="431">
        <v>2.2217540452573487E-4</v>
      </c>
      <c r="F1801" s="158"/>
      <c r="G1801" s="158"/>
      <c r="H1801" s="158"/>
      <c r="I1801" s="158"/>
      <c r="J1801" s="158"/>
      <c r="K1801" s="158"/>
      <c r="L1801" s="158"/>
      <c r="M1801" s="346"/>
    </row>
    <row r="1802" spans="1:13" ht="15.75" x14ac:dyDescent="0.3">
      <c r="A1802" s="347"/>
      <c r="B1802" s="420">
        <v>-1.9906821018841238E-4</v>
      </c>
      <c r="C1802" s="158"/>
      <c r="D1802" s="430" t="s">
        <v>259</v>
      </c>
      <c r="E1802" s="431">
        <v>-5.6311377060690529E-4</v>
      </c>
      <c r="F1802" s="158"/>
      <c r="G1802" s="158"/>
      <c r="H1802" s="158"/>
      <c r="I1802" s="158"/>
      <c r="J1802" s="158"/>
      <c r="K1802" s="158"/>
      <c r="L1802" s="158"/>
      <c r="M1802" s="346"/>
    </row>
    <row r="1803" spans="1:13" ht="15.75" x14ac:dyDescent="0.3">
      <c r="A1803" s="347"/>
      <c r="B1803" s="420">
        <v>1.8239986308005678E-4</v>
      </c>
      <c r="C1803" s="158"/>
      <c r="D1803" s="430" t="s">
        <v>260</v>
      </c>
      <c r="E1803" s="431">
        <v>-1.3260499171439113E-3</v>
      </c>
      <c r="F1803" s="158"/>
      <c r="G1803" s="158"/>
      <c r="H1803" s="158"/>
      <c r="I1803" s="158"/>
      <c r="J1803" s="158"/>
      <c r="K1803" s="158"/>
      <c r="L1803" s="158"/>
      <c r="M1803" s="346"/>
    </row>
    <row r="1804" spans="1:13" ht="15.75" x14ac:dyDescent="0.3">
      <c r="A1804" s="347"/>
      <c r="B1804" s="420">
        <v>-4.5336980363896469E-4</v>
      </c>
      <c r="C1804" s="158"/>
      <c r="D1804" s="430" t="s">
        <v>261</v>
      </c>
      <c r="E1804" s="431">
        <v>4.3554065548848993E-3</v>
      </c>
      <c r="F1804" s="158"/>
      <c r="G1804" s="158"/>
      <c r="H1804" s="158"/>
      <c r="I1804" s="158"/>
      <c r="J1804" s="158"/>
      <c r="K1804" s="158"/>
      <c r="L1804" s="158"/>
      <c r="M1804" s="346"/>
    </row>
    <row r="1805" spans="1:13" ht="15.75" x14ac:dyDescent="0.3">
      <c r="A1805" s="347"/>
      <c r="B1805" s="420">
        <v>-3.0467528429484517E-3</v>
      </c>
      <c r="C1805" s="158"/>
      <c r="D1805" s="430" t="s">
        <v>262</v>
      </c>
      <c r="E1805" s="431">
        <v>5.3955488471179461E-3</v>
      </c>
      <c r="F1805" s="158"/>
      <c r="G1805" s="158"/>
      <c r="H1805" s="158"/>
      <c r="I1805" s="158"/>
      <c r="J1805" s="158"/>
      <c r="K1805" s="158"/>
      <c r="L1805" s="158"/>
      <c r="M1805" s="346"/>
    </row>
    <row r="1806" spans="1:13" ht="16.5" thickBot="1" x14ac:dyDescent="0.35">
      <c r="A1806" s="355"/>
      <c r="B1806" s="451">
        <v>-5.0824171090383605E-3</v>
      </c>
      <c r="C1806" s="356"/>
      <c r="D1806" s="452" t="s">
        <v>263</v>
      </c>
      <c r="E1806" s="453">
        <v>1.0428127570281259E-2</v>
      </c>
      <c r="F1806" s="356"/>
      <c r="G1806" s="356"/>
      <c r="H1806" s="356"/>
      <c r="I1806" s="356"/>
      <c r="J1806" s="356"/>
      <c r="K1806" s="356"/>
      <c r="L1806" s="356"/>
      <c r="M1806" s="454"/>
    </row>
    <row r="1807" spans="1:13" ht="15.75" thickTop="1" x14ac:dyDescent="0.25"/>
    <row r="1808" spans="1:13" ht="15.75" thickBot="1" x14ac:dyDescent="0.3"/>
    <row r="1809" spans="1:13" ht="15.75" thickBot="1" x14ac:dyDescent="0.3">
      <c r="A1809" s="432">
        <f>+A1551+1</f>
        <v>8</v>
      </c>
    </row>
    <row r="1810" spans="1:13" ht="16.5" thickTop="1" thickBot="1" x14ac:dyDescent="0.3">
      <c r="A1810" s="433" t="s">
        <v>174</v>
      </c>
      <c r="B1810" s="434" t="s">
        <v>175</v>
      </c>
      <c r="C1810" s="434" t="s">
        <v>214</v>
      </c>
      <c r="D1810" s="434" t="s">
        <v>215</v>
      </c>
      <c r="E1810" s="434" t="s">
        <v>216</v>
      </c>
      <c r="F1810" s="434" t="s">
        <v>217</v>
      </c>
      <c r="G1810" s="434" t="s">
        <v>95</v>
      </c>
      <c r="H1810" s="434" t="s">
        <v>157</v>
      </c>
      <c r="I1810" s="434" t="s">
        <v>218</v>
      </c>
      <c r="J1810" s="434" t="s">
        <v>219</v>
      </c>
      <c r="K1810" s="434" t="s">
        <v>220</v>
      </c>
      <c r="L1810" s="434" t="s">
        <v>221</v>
      </c>
      <c r="M1810" s="435" t="s">
        <v>222</v>
      </c>
    </row>
    <row r="1811" spans="1:13" x14ac:dyDescent="0.25">
      <c r="A1811" s="436" t="s">
        <v>178</v>
      </c>
      <c r="B1811" s="93">
        <f t="shared" ref="B1811:B1821" si="69">+E1796</f>
        <v>9.8934127553870523E-3</v>
      </c>
      <c r="C1811" s="12">
        <v>310.83</v>
      </c>
      <c r="D1811" s="103">
        <f>110/1000</f>
        <v>0.11</v>
      </c>
      <c r="E1811" s="24">
        <f>+PI()*D1811^2/4</f>
        <v>9.5033177771091243E-3</v>
      </c>
      <c r="F1811" s="379">
        <f>+ABS(B1811)/E1811</f>
        <v>1.0410482935988481</v>
      </c>
      <c r="G1811" s="463">
        <v>1.7609128985050182E-2</v>
      </c>
      <c r="H1811" s="102">
        <f>+G1811*(C1811/D1811)*(F1811^2/(2*9.81))</f>
        <v>2.7485957340941387</v>
      </c>
      <c r="I1811" s="76">
        <v>0</v>
      </c>
      <c r="J1811" s="76">
        <f>+I1811*(F1811^2)/(2*9.81)</f>
        <v>0</v>
      </c>
      <c r="K1811" s="103">
        <f>+H1811+J1811</f>
        <v>2.7485957340941387</v>
      </c>
      <c r="L1811" s="76">
        <f>+K1811/(ABS(B1811)^2)</f>
        <v>28081.390670163517</v>
      </c>
      <c r="M1811" s="437">
        <f>+L1811*B1811</f>
        <v>277.8207886452027</v>
      </c>
    </row>
    <row r="1812" spans="1:13" x14ac:dyDescent="0.25">
      <c r="A1812" s="438" t="s">
        <v>138</v>
      </c>
      <c r="B1812" s="72">
        <f t="shared" si="69"/>
        <v>6.9205088647186774E-3</v>
      </c>
      <c r="C1812" s="16">
        <v>240.22</v>
      </c>
      <c r="D1812" s="104">
        <f>110/1000</f>
        <v>0.11</v>
      </c>
      <c r="E1812" s="25">
        <f t="shared" ref="E1812:E1821" si="70">+PI()*D1812^2/4</f>
        <v>9.5033177771091243E-3</v>
      </c>
      <c r="F1812" s="372">
        <f>+ABS(B1812)/E1812</f>
        <v>0.72822029390496423</v>
      </c>
      <c r="G1812" s="464">
        <v>1.8960124852030639E-2</v>
      </c>
      <c r="H1812" s="109">
        <f t="shared" ref="H1812:H1821" si="71">+G1812*(C1812/D1812)*(F1812^2/(2*9.81))</f>
        <v>1.1191394949649887</v>
      </c>
      <c r="I1812" s="70">
        <v>0</v>
      </c>
      <c r="J1812" s="70">
        <f t="shared" ref="J1812:J1821" si="72">+I1812*(F1812^2)/(2*9.81)</f>
        <v>0</v>
      </c>
      <c r="K1812" s="104">
        <f t="shared" ref="K1812:K1821" si="73">+H1812+J1812</f>
        <v>1.1191394949649887</v>
      </c>
      <c r="L1812" s="70">
        <f>+K1812/(ABS(B1812)^2)</f>
        <v>23367.280072381473</v>
      </c>
      <c r="M1812" s="439">
        <f t="shared" ref="M1812:M1821" si="74">+L1812*B1812</f>
        <v>161.71346888528009</v>
      </c>
    </row>
    <row r="1813" spans="1:13" x14ac:dyDescent="0.25">
      <c r="A1813" s="438" t="s">
        <v>139</v>
      </c>
      <c r="B1813" s="72">
        <f t="shared" si="69"/>
        <v>-1.1623547499648313E-3</v>
      </c>
      <c r="C1813" s="16">
        <v>237.3</v>
      </c>
      <c r="D1813" s="104">
        <f>110/1000</f>
        <v>0.11</v>
      </c>
      <c r="E1813" s="25">
        <f t="shared" si="70"/>
        <v>9.5033177771091243E-3</v>
      </c>
      <c r="F1813" s="372">
        <f t="shared" ref="F1813:F1821" si="75">+ABS(B1813)/E1813</f>
        <v>0.12231041592280792</v>
      </c>
      <c r="G1813" s="464">
        <v>2.7912654652363138E-2</v>
      </c>
      <c r="H1813" s="109">
        <f t="shared" si="71"/>
        <v>4.5912831639136641E-2</v>
      </c>
      <c r="I1813" s="70">
        <v>0</v>
      </c>
      <c r="J1813" s="70">
        <f t="shared" si="72"/>
        <v>0</v>
      </c>
      <c r="K1813" s="104">
        <f t="shared" si="73"/>
        <v>4.5912831639136641E-2</v>
      </c>
      <c r="L1813" s="70">
        <f t="shared" ref="L1813:L1821" si="76">+K1813/(ABS(B1813)^2)</f>
        <v>33982.606683692014</v>
      </c>
      <c r="M1813" s="439">
        <f t="shared" si="74"/>
        <v>-39.499844294976036</v>
      </c>
    </row>
    <row r="1814" spans="1:13" x14ac:dyDescent="0.25">
      <c r="A1814" s="438" t="s">
        <v>117</v>
      </c>
      <c r="B1814" s="72">
        <f t="shared" si="69"/>
        <v>-3.064159321797137E-3</v>
      </c>
      <c r="C1814" s="386">
        <v>401.35</v>
      </c>
      <c r="D1814" s="104">
        <f>75/1000</f>
        <v>7.4999999999999997E-2</v>
      </c>
      <c r="E1814" s="25">
        <f t="shared" si="70"/>
        <v>4.4178646691106467E-3</v>
      </c>
      <c r="F1814" s="372">
        <f t="shared" si="75"/>
        <v>0.6935837902010652</v>
      </c>
      <c r="G1814" s="464">
        <v>2.0636537462913211E-2</v>
      </c>
      <c r="H1814" s="109">
        <f t="shared" si="71"/>
        <v>2.707682265113609</v>
      </c>
      <c r="I1814" s="70">
        <v>0</v>
      </c>
      <c r="J1814" s="70">
        <f t="shared" si="72"/>
        <v>0</v>
      </c>
      <c r="K1814" s="104">
        <f t="shared" si="73"/>
        <v>2.707682265113609</v>
      </c>
      <c r="L1814" s="70">
        <f t="shared" si="76"/>
        <v>288386.55879558175</v>
      </c>
      <c r="M1814" s="439">
        <f t="shared" si="74"/>
        <v>-883.66236241447996</v>
      </c>
    </row>
    <row r="1815" spans="1:13" x14ac:dyDescent="0.25">
      <c r="A1815" s="438" t="s">
        <v>118</v>
      </c>
      <c r="B1815" s="72">
        <f t="shared" si="69"/>
        <v>-5.0131573899100728E-3</v>
      </c>
      <c r="C1815" s="386">
        <v>249.85</v>
      </c>
      <c r="D1815" s="104">
        <f>75/1000</f>
        <v>7.4999999999999997E-2</v>
      </c>
      <c r="E1815" s="25">
        <f t="shared" si="70"/>
        <v>4.4178646691106467E-3</v>
      </c>
      <c r="F1815" s="372">
        <f t="shared" si="75"/>
        <v>1.1347467080559677</v>
      </c>
      <c r="G1815" s="464">
        <v>1.8646479935942657E-2</v>
      </c>
      <c r="H1815" s="109">
        <f t="shared" si="71"/>
        <v>4.0767474532221897</v>
      </c>
      <c r="I1815" s="70">
        <v>0</v>
      </c>
      <c r="J1815" s="70">
        <f t="shared" si="72"/>
        <v>0</v>
      </c>
      <c r="K1815" s="104">
        <f t="shared" si="73"/>
        <v>4.0767474532221897</v>
      </c>
      <c r="L1815" s="70">
        <f t="shared" si="76"/>
        <v>162215.04420783525</v>
      </c>
      <c r="M1815" s="439">
        <f t="shared" si="74"/>
        <v>-813.20954762509848</v>
      </c>
    </row>
    <row r="1816" spans="1:13" x14ac:dyDescent="0.25">
      <c r="A1816" s="438" t="s">
        <v>140</v>
      </c>
      <c r="B1816" s="72">
        <f t="shared" si="69"/>
        <v>2.2217540452573487E-4</v>
      </c>
      <c r="C1816" s="386">
        <v>298.01</v>
      </c>
      <c r="D1816" s="104">
        <f>63/1000</f>
        <v>6.3E-2</v>
      </c>
      <c r="E1816" s="25">
        <f t="shared" si="70"/>
        <v>3.1172453105244723E-3</v>
      </c>
      <c r="F1816" s="372">
        <f t="shared" si="75"/>
        <v>7.1272993426479539E-2</v>
      </c>
      <c r="G1816" s="464">
        <v>3.9891857409250983E-2</v>
      </c>
      <c r="H1816" s="109">
        <f t="shared" si="71"/>
        <v>4.8856858864836247E-2</v>
      </c>
      <c r="I1816" s="70">
        <v>0</v>
      </c>
      <c r="J1816" s="70">
        <f t="shared" si="72"/>
        <v>0</v>
      </c>
      <c r="K1816" s="104">
        <f t="shared" si="73"/>
        <v>4.8856858864836247E-2</v>
      </c>
      <c r="L1816" s="70">
        <f t="shared" si="76"/>
        <v>989768.39616844605</v>
      </c>
      <c r="M1816" s="439">
        <f t="shared" si="74"/>
        <v>219.90219380551233</v>
      </c>
    </row>
    <row r="1817" spans="1:13" x14ac:dyDescent="0.25">
      <c r="A1817" s="438" t="s">
        <v>121</v>
      </c>
      <c r="B1817" s="72">
        <f t="shared" si="69"/>
        <v>-5.6311377060690529E-4</v>
      </c>
      <c r="C1817" s="386">
        <v>119.71</v>
      </c>
      <c r="D1817" s="104">
        <f>63/1000</f>
        <v>6.3E-2</v>
      </c>
      <c r="E1817" s="25">
        <f t="shared" si="70"/>
        <v>3.1172453105244723E-3</v>
      </c>
      <c r="F1817" s="372">
        <f t="shared" si="75"/>
        <v>0.18064467647307558</v>
      </c>
      <c r="G1817" s="464">
        <v>2.9675635766967048E-2</v>
      </c>
      <c r="H1817" s="109">
        <f t="shared" si="71"/>
        <v>9.3786697963245777E-2</v>
      </c>
      <c r="I1817" s="70">
        <v>0</v>
      </c>
      <c r="J1817" s="70">
        <f t="shared" si="72"/>
        <v>0</v>
      </c>
      <c r="K1817" s="104">
        <f t="shared" si="73"/>
        <v>9.3786697963245777E-2</v>
      </c>
      <c r="L1817" s="70">
        <f t="shared" si="76"/>
        <v>295766.4779906561</v>
      </c>
      <c r="M1817" s="439">
        <f t="shared" si="74"/>
        <v>-166.55017664044263</v>
      </c>
    </row>
    <row r="1818" spans="1:13" x14ac:dyDescent="0.25">
      <c r="A1818" s="438" t="s">
        <v>122</v>
      </c>
      <c r="B1818" s="72">
        <f t="shared" si="69"/>
        <v>-1.3260499171439113E-3</v>
      </c>
      <c r="C1818" s="386">
        <v>283.68</v>
      </c>
      <c r="D1818" s="104">
        <f>75/1000</f>
        <v>7.4999999999999997E-2</v>
      </c>
      <c r="E1818" s="25">
        <f t="shared" si="70"/>
        <v>4.4178646691106467E-3</v>
      </c>
      <c r="F1818" s="372">
        <f t="shared" si="75"/>
        <v>0.30015630094229578</v>
      </c>
      <c r="G1818" s="464">
        <v>2.5156708919691191E-2</v>
      </c>
      <c r="H1818" s="109">
        <f t="shared" si="71"/>
        <v>0.436935373371441</v>
      </c>
      <c r="I1818" s="70">
        <v>0</v>
      </c>
      <c r="J1818" s="70">
        <f t="shared" si="72"/>
        <v>0</v>
      </c>
      <c r="K1818" s="104">
        <f t="shared" si="73"/>
        <v>0.436935373371441</v>
      </c>
      <c r="L1818" s="70">
        <f t="shared" si="76"/>
        <v>248483.44540207391</v>
      </c>
      <c r="M1818" s="439">
        <f t="shared" si="74"/>
        <v>-329.5014521870537</v>
      </c>
    </row>
    <row r="1819" spans="1:13" x14ac:dyDescent="0.25">
      <c r="A1819" s="438" t="s">
        <v>112</v>
      </c>
      <c r="B1819" s="72">
        <f t="shared" si="69"/>
        <v>4.3554065548848993E-3</v>
      </c>
      <c r="C1819" s="386">
        <v>401.36</v>
      </c>
      <c r="D1819" s="104">
        <f>110/1000</f>
        <v>0.11</v>
      </c>
      <c r="E1819" s="25">
        <f t="shared" si="70"/>
        <v>9.5033177771091243E-3</v>
      </c>
      <c r="F1819" s="372">
        <f t="shared" si="75"/>
        <v>0.45830379000646221</v>
      </c>
      <c r="G1819" s="464">
        <v>2.0819417375074572E-2</v>
      </c>
      <c r="H1819" s="109">
        <f t="shared" si="71"/>
        <v>0.81323838457516506</v>
      </c>
      <c r="I1819" s="70">
        <v>0</v>
      </c>
      <c r="J1819" s="70">
        <f t="shared" si="72"/>
        <v>0</v>
      </c>
      <c r="K1819" s="104">
        <f t="shared" si="73"/>
        <v>0.81323838457516506</v>
      </c>
      <c r="L1819" s="70">
        <f t="shared" si="76"/>
        <v>42870.689477038824</v>
      </c>
      <c r="M1819" s="439">
        <f t="shared" si="74"/>
        <v>186.71928196072997</v>
      </c>
    </row>
    <row r="1820" spans="1:13" x14ac:dyDescent="0.25">
      <c r="A1820" s="438" t="s">
        <v>113</v>
      </c>
      <c r="B1820" s="72">
        <f t="shared" si="69"/>
        <v>5.3955488471179461E-3</v>
      </c>
      <c r="C1820" s="386">
        <v>184.94</v>
      </c>
      <c r="D1820" s="104">
        <f>110/1000</f>
        <v>0.11</v>
      </c>
      <c r="E1820" s="25">
        <f t="shared" si="70"/>
        <v>9.5033177771091243E-3</v>
      </c>
      <c r="F1820" s="372">
        <f t="shared" si="75"/>
        <v>0.56775422790915586</v>
      </c>
      <c r="G1820" s="464">
        <v>2.0001060441469987E-2</v>
      </c>
      <c r="H1820" s="109">
        <f t="shared" si="71"/>
        <v>0.55247539526033529</v>
      </c>
      <c r="I1820" s="70">
        <v>0</v>
      </c>
      <c r="J1820" s="70">
        <f t="shared" si="72"/>
        <v>0</v>
      </c>
      <c r="K1820" s="104">
        <f t="shared" si="73"/>
        <v>0.55247539526033529</v>
      </c>
      <c r="L1820" s="70">
        <f t="shared" si="76"/>
        <v>18977.617278478472</v>
      </c>
      <c r="M1820" s="439">
        <f t="shared" si="74"/>
        <v>102.39466102794013</v>
      </c>
    </row>
    <row r="1821" spans="1:13" ht="15.75" thickBot="1" x14ac:dyDescent="0.3">
      <c r="A1821" s="440" t="s">
        <v>170</v>
      </c>
      <c r="B1821" s="455">
        <f t="shared" si="69"/>
        <v>1.0428127570281259E-2</v>
      </c>
      <c r="C1821" s="374">
        <v>372.26</v>
      </c>
      <c r="D1821" s="375">
        <f>110/1000</f>
        <v>0.11</v>
      </c>
      <c r="E1821" s="373">
        <f t="shared" si="70"/>
        <v>9.5033177771091243E-3</v>
      </c>
      <c r="F1821" s="376">
        <f t="shared" si="75"/>
        <v>1.0973144132252155</v>
      </c>
      <c r="G1821" s="465">
        <v>1.7417433636255239E-2</v>
      </c>
      <c r="H1821" s="377">
        <f t="shared" si="71"/>
        <v>3.617437335885942</v>
      </c>
      <c r="I1821" s="378">
        <v>0</v>
      </c>
      <c r="J1821" s="378">
        <f t="shared" si="72"/>
        <v>0</v>
      </c>
      <c r="K1821" s="375">
        <f t="shared" si="73"/>
        <v>3.617437335885942</v>
      </c>
      <c r="L1821" s="378">
        <f t="shared" si="76"/>
        <v>33265.062664767895</v>
      </c>
      <c r="M1821" s="441">
        <f t="shared" si="74"/>
        <v>346.89231710159982</v>
      </c>
    </row>
    <row r="1822" spans="1:13" x14ac:dyDescent="0.25">
      <c r="A1822" s="347"/>
      <c r="B1822" s="158"/>
      <c r="C1822" s="158"/>
      <c r="D1822" s="158"/>
      <c r="E1822" s="158"/>
      <c r="F1822" s="158"/>
      <c r="G1822" s="158"/>
      <c r="H1822" s="158"/>
      <c r="I1822" s="158"/>
      <c r="J1822" s="158"/>
      <c r="K1822" s="158"/>
      <c r="L1822" s="158"/>
      <c r="M1822" s="346"/>
    </row>
    <row r="1823" spans="1:13" x14ac:dyDescent="0.25">
      <c r="A1823" s="347"/>
      <c r="B1823" s="168"/>
      <c r="C1823" s="168"/>
      <c r="D1823" s="168"/>
      <c r="E1823" s="168"/>
      <c r="F1823" s="168"/>
      <c r="G1823" s="168"/>
      <c r="H1823" s="168"/>
      <c r="I1823" s="168"/>
      <c r="J1823" s="158"/>
      <c r="K1823" s="158"/>
      <c r="L1823" s="158"/>
      <c r="M1823" s="346"/>
    </row>
    <row r="1824" spans="1:13" x14ac:dyDescent="0.25">
      <c r="A1824" s="348"/>
      <c r="B1824" s="395">
        <v>1</v>
      </c>
      <c r="C1824" s="380">
        <v>0</v>
      </c>
      <c r="D1824" s="380">
        <v>0</v>
      </c>
      <c r="E1824" s="380">
        <v>0</v>
      </c>
      <c r="F1824" s="380">
        <v>0</v>
      </c>
      <c r="G1824" s="380">
        <v>0</v>
      </c>
      <c r="H1824" s="380">
        <v>0</v>
      </c>
      <c r="I1824" s="381">
        <v>0</v>
      </c>
      <c r="J1824" s="158"/>
      <c r="K1824" s="158"/>
      <c r="L1824" s="158"/>
      <c r="M1824" s="346"/>
    </row>
    <row r="1825" spans="1:13" ht="15.75" x14ac:dyDescent="0.25">
      <c r="A1825" s="442" t="s">
        <v>223</v>
      </c>
      <c r="B1825" s="382">
        <v>-1</v>
      </c>
      <c r="C1825" s="168">
        <v>1</v>
      </c>
      <c r="D1825" s="159">
        <v>0</v>
      </c>
      <c r="E1825" s="159">
        <v>0</v>
      </c>
      <c r="F1825" s="159">
        <v>0</v>
      </c>
      <c r="G1825" s="159">
        <v>0</v>
      </c>
      <c r="H1825" s="159">
        <v>0</v>
      </c>
      <c r="I1825" s="383">
        <v>0</v>
      </c>
      <c r="J1825" s="158"/>
      <c r="K1825" s="158"/>
      <c r="L1825" s="158"/>
      <c r="M1825" s="346"/>
    </row>
    <row r="1826" spans="1:13" x14ac:dyDescent="0.25">
      <c r="A1826" s="348"/>
      <c r="B1826" s="382">
        <v>0</v>
      </c>
      <c r="C1826" s="168">
        <v>-1</v>
      </c>
      <c r="D1826" s="168">
        <v>1</v>
      </c>
      <c r="E1826" s="168">
        <v>0</v>
      </c>
      <c r="F1826" s="168">
        <v>0</v>
      </c>
      <c r="G1826" s="168">
        <v>0</v>
      </c>
      <c r="H1826" s="168">
        <v>0</v>
      </c>
      <c r="I1826" s="384">
        <v>0</v>
      </c>
      <c r="J1826" s="158"/>
      <c r="K1826" s="158"/>
      <c r="L1826" s="158"/>
      <c r="M1826" s="346"/>
    </row>
    <row r="1827" spans="1:13" x14ac:dyDescent="0.25">
      <c r="A1827" s="348"/>
      <c r="B1827" s="382">
        <v>0</v>
      </c>
      <c r="C1827" s="168">
        <v>0</v>
      </c>
      <c r="D1827" s="168">
        <v>-1</v>
      </c>
      <c r="E1827" s="168">
        <v>1</v>
      </c>
      <c r="F1827" s="168">
        <v>0</v>
      </c>
      <c r="G1827" s="168">
        <v>0</v>
      </c>
      <c r="H1827" s="168">
        <v>0</v>
      </c>
      <c r="I1827" s="384">
        <v>0</v>
      </c>
      <c r="J1827" s="158"/>
      <c r="K1827" s="158"/>
      <c r="L1827" s="158"/>
      <c r="M1827" s="346"/>
    </row>
    <row r="1828" spans="1:13" x14ac:dyDescent="0.25">
      <c r="A1828" s="348"/>
      <c r="B1828" s="382">
        <v>0</v>
      </c>
      <c r="C1828" s="168">
        <v>0</v>
      </c>
      <c r="D1828" s="168">
        <v>0</v>
      </c>
      <c r="E1828" s="168">
        <v>-1</v>
      </c>
      <c r="F1828" s="168">
        <v>1</v>
      </c>
      <c r="G1828" s="168">
        <v>0</v>
      </c>
      <c r="H1828" s="168">
        <v>0</v>
      </c>
      <c r="I1828" s="384">
        <v>0</v>
      </c>
      <c r="J1828" s="158"/>
      <c r="K1828" s="158"/>
      <c r="L1828" s="158"/>
      <c r="M1828" s="346"/>
    </row>
    <row r="1829" spans="1:13" x14ac:dyDescent="0.25">
      <c r="A1829" s="348"/>
      <c r="B1829" s="382">
        <v>0</v>
      </c>
      <c r="C1829" s="168">
        <v>0</v>
      </c>
      <c r="D1829" s="168">
        <v>0</v>
      </c>
      <c r="E1829" s="168">
        <v>0</v>
      </c>
      <c r="F1829" s="168">
        <v>-1</v>
      </c>
      <c r="G1829" s="168">
        <v>1</v>
      </c>
      <c r="H1829" s="168">
        <v>0</v>
      </c>
      <c r="I1829" s="384">
        <v>0</v>
      </c>
      <c r="J1829" s="158"/>
      <c r="K1829" s="158"/>
      <c r="L1829" s="158"/>
      <c r="M1829" s="346"/>
    </row>
    <row r="1830" spans="1:13" x14ac:dyDescent="0.25">
      <c r="A1830" s="348"/>
      <c r="B1830" s="382">
        <v>0</v>
      </c>
      <c r="C1830" s="168">
        <v>0</v>
      </c>
      <c r="D1830" s="168">
        <v>0</v>
      </c>
      <c r="E1830" s="168">
        <v>0</v>
      </c>
      <c r="F1830" s="168">
        <v>0</v>
      </c>
      <c r="G1830" s="168">
        <v>-1</v>
      </c>
      <c r="H1830" s="168">
        <v>1</v>
      </c>
      <c r="I1830" s="384">
        <v>0</v>
      </c>
      <c r="J1830" s="158"/>
      <c r="K1830" s="158"/>
      <c r="L1830" s="158"/>
      <c r="M1830" s="346"/>
    </row>
    <row r="1831" spans="1:13" x14ac:dyDescent="0.25">
      <c r="A1831" s="348"/>
      <c r="B1831" s="382">
        <v>0</v>
      </c>
      <c r="C1831" s="168">
        <v>0</v>
      </c>
      <c r="D1831" s="168">
        <v>0</v>
      </c>
      <c r="E1831" s="168">
        <v>0</v>
      </c>
      <c r="F1831" s="168">
        <v>0</v>
      </c>
      <c r="G1831" s="168">
        <v>0</v>
      </c>
      <c r="H1831" s="168">
        <v>-1</v>
      </c>
      <c r="I1831" s="384">
        <v>1</v>
      </c>
      <c r="J1831" s="158"/>
      <c r="K1831" s="158"/>
      <c r="L1831" s="158"/>
      <c r="M1831" s="346"/>
    </row>
    <row r="1832" spans="1:13" x14ac:dyDescent="0.25">
      <c r="A1832" s="348"/>
      <c r="B1832" s="382">
        <v>0</v>
      </c>
      <c r="C1832" s="152">
        <v>-1</v>
      </c>
      <c r="D1832" s="152">
        <v>0</v>
      </c>
      <c r="E1832" s="152">
        <v>0</v>
      </c>
      <c r="F1832" s="152">
        <v>1</v>
      </c>
      <c r="G1832" s="152">
        <v>0</v>
      </c>
      <c r="H1832" s="152">
        <v>0</v>
      </c>
      <c r="I1832" s="387">
        <v>0</v>
      </c>
      <c r="J1832" s="158"/>
      <c r="K1832" s="158"/>
      <c r="L1832" s="158"/>
      <c r="M1832" s="346"/>
    </row>
    <row r="1833" spans="1:13" x14ac:dyDescent="0.25">
      <c r="A1833" s="348"/>
      <c r="B1833" s="382">
        <v>0</v>
      </c>
      <c r="C1833" s="152">
        <v>0</v>
      </c>
      <c r="D1833" s="152">
        <v>0</v>
      </c>
      <c r="E1833" s="152">
        <v>0</v>
      </c>
      <c r="F1833" s="152">
        <v>1</v>
      </c>
      <c r="G1833" s="152">
        <v>0</v>
      </c>
      <c r="H1833" s="152">
        <v>0</v>
      </c>
      <c r="I1833" s="387">
        <v>-1</v>
      </c>
      <c r="J1833" s="158"/>
      <c r="K1833" s="158"/>
      <c r="L1833" s="158"/>
      <c r="M1833" s="346"/>
    </row>
    <row r="1834" spans="1:13" x14ac:dyDescent="0.25">
      <c r="A1834" s="348"/>
      <c r="B1834" s="385">
        <v>0</v>
      </c>
      <c r="C1834" s="388">
        <v>0</v>
      </c>
      <c r="D1834" s="388">
        <v>0</v>
      </c>
      <c r="E1834" s="388">
        <v>0</v>
      </c>
      <c r="F1834" s="388">
        <v>0</v>
      </c>
      <c r="G1834" s="388">
        <v>0</v>
      </c>
      <c r="H1834" s="388">
        <v>0</v>
      </c>
      <c r="I1834" s="389">
        <v>1</v>
      </c>
      <c r="J1834" s="158"/>
      <c r="K1834" s="158"/>
      <c r="L1834" s="158"/>
      <c r="M1834" s="346"/>
    </row>
    <row r="1835" spans="1:13" x14ac:dyDescent="0.25">
      <c r="A1835" s="347"/>
      <c r="B1835" s="158"/>
      <c r="C1835" s="158"/>
      <c r="D1835" s="158"/>
      <c r="E1835" s="158"/>
      <c r="F1835" s="158"/>
      <c r="G1835" s="158"/>
      <c r="H1835" s="158"/>
      <c r="I1835" s="158"/>
      <c r="J1835" s="158"/>
      <c r="K1835" s="158"/>
      <c r="L1835" s="158"/>
      <c r="M1835" s="346"/>
    </row>
    <row r="1836" spans="1:13" x14ac:dyDescent="0.25">
      <c r="A1836" s="347"/>
      <c r="B1836" s="168"/>
      <c r="C1836" s="168"/>
      <c r="D1836" s="168"/>
      <c r="E1836" s="168"/>
      <c r="F1836" s="168"/>
      <c r="G1836" s="168"/>
      <c r="H1836" s="168"/>
      <c r="I1836" s="168"/>
      <c r="J1836" s="168"/>
      <c r="K1836" s="168"/>
      <c r="L1836" s="168"/>
      <c r="M1836" s="346"/>
    </row>
    <row r="1837" spans="1:13" x14ac:dyDescent="0.25">
      <c r="A1837" s="347"/>
      <c r="B1837" s="395">
        <f t="array" ref="B1837:L1844">+TRANSPOSE(B1824:I1834)</f>
        <v>1</v>
      </c>
      <c r="C1837" s="380">
        <v>-1</v>
      </c>
      <c r="D1837" s="380">
        <v>0</v>
      </c>
      <c r="E1837" s="380">
        <v>0</v>
      </c>
      <c r="F1837" s="380">
        <v>0</v>
      </c>
      <c r="G1837" s="380">
        <v>0</v>
      </c>
      <c r="H1837" s="380">
        <v>0</v>
      </c>
      <c r="I1837" s="380">
        <v>0</v>
      </c>
      <c r="J1837" s="380">
        <v>0</v>
      </c>
      <c r="K1837" s="380">
        <v>0</v>
      </c>
      <c r="L1837" s="381">
        <v>0</v>
      </c>
      <c r="M1837" s="346"/>
    </row>
    <row r="1838" spans="1:13" ht="15.75" x14ac:dyDescent="0.25">
      <c r="A1838" s="442" t="s">
        <v>224</v>
      </c>
      <c r="B1838" s="396">
        <v>0</v>
      </c>
      <c r="C1838" s="159">
        <v>1</v>
      </c>
      <c r="D1838" s="159">
        <v>-1</v>
      </c>
      <c r="E1838" s="159">
        <v>0</v>
      </c>
      <c r="F1838" s="159">
        <v>0</v>
      </c>
      <c r="G1838" s="159">
        <v>0</v>
      </c>
      <c r="H1838" s="159">
        <v>0</v>
      </c>
      <c r="I1838" s="159">
        <v>0</v>
      </c>
      <c r="J1838" s="143">
        <v>-1</v>
      </c>
      <c r="K1838" s="143">
        <v>0</v>
      </c>
      <c r="L1838" s="392">
        <v>0</v>
      </c>
      <c r="M1838" s="346"/>
    </row>
    <row r="1839" spans="1:13" x14ac:dyDescent="0.25">
      <c r="A1839" s="347"/>
      <c r="B1839" s="396">
        <v>0</v>
      </c>
      <c r="C1839" s="159">
        <v>0</v>
      </c>
      <c r="D1839" s="159">
        <v>1</v>
      </c>
      <c r="E1839" s="159">
        <v>-1</v>
      </c>
      <c r="F1839" s="159">
        <v>0</v>
      </c>
      <c r="G1839" s="159">
        <v>0</v>
      </c>
      <c r="H1839" s="159">
        <v>0</v>
      </c>
      <c r="I1839" s="159">
        <v>0</v>
      </c>
      <c r="J1839" s="143">
        <v>0</v>
      </c>
      <c r="K1839" s="143">
        <v>0</v>
      </c>
      <c r="L1839" s="392">
        <v>0</v>
      </c>
      <c r="M1839" s="346"/>
    </row>
    <row r="1840" spans="1:13" x14ac:dyDescent="0.25">
      <c r="A1840" s="347"/>
      <c r="B1840" s="396">
        <v>0</v>
      </c>
      <c r="C1840" s="159">
        <v>0</v>
      </c>
      <c r="D1840" s="159">
        <v>0</v>
      </c>
      <c r="E1840" s="159">
        <v>1</v>
      </c>
      <c r="F1840" s="159">
        <v>-1</v>
      </c>
      <c r="G1840" s="159">
        <v>0</v>
      </c>
      <c r="H1840" s="159">
        <v>0</v>
      </c>
      <c r="I1840" s="159">
        <v>0</v>
      </c>
      <c r="J1840" s="143">
        <v>0</v>
      </c>
      <c r="K1840" s="143">
        <v>0</v>
      </c>
      <c r="L1840" s="392">
        <v>0</v>
      </c>
      <c r="M1840" s="346"/>
    </row>
    <row r="1841" spans="1:13" x14ac:dyDescent="0.25">
      <c r="A1841" s="347"/>
      <c r="B1841" s="396">
        <v>0</v>
      </c>
      <c r="C1841" s="159">
        <v>0</v>
      </c>
      <c r="D1841" s="159">
        <v>0</v>
      </c>
      <c r="E1841" s="159">
        <v>0</v>
      </c>
      <c r="F1841" s="159">
        <v>1</v>
      </c>
      <c r="G1841" s="159">
        <v>-1</v>
      </c>
      <c r="H1841" s="159">
        <v>0</v>
      </c>
      <c r="I1841" s="159">
        <v>0</v>
      </c>
      <c r="J1841" s="143">
        <v>1</v>
      </c>
      <c r="K1841" s="143">
        <v>1</v>
      </c>
      <c r="L1841" s="392">
        <v>0</v>
      </c>
      <c r="M1841" s="346"/>
    </row>
    <row r="1842" spans="1:13" x14ac:dyDescent="0.25">
      <c r="A1842" s="347"/>
      <c r="B1842" s="396">
        <v>0</v>
      </c>
      <c r="C1842" s="159">
        <v>0</v>
      </c>
      <c r="D1842" s="159">
        <v>0</v>
      </c>
      <c r="E1842" s="159">
        <v>0</v>
      </c>
      <c r="F1842" s="159">
        <v>0</v>
      </c>
      <c r="G1842" s="159">
        <v>1</v>
      </c>
      <c r="H1842" s="159">
        <v>-1</v>
      </c>
      <c r="I1842" s="159">
        <v>0</v>
      </c>
      <c r="J1842" s="143">
        <v>0</v>
      </c>
      <c r="K1842" s="143">
        <v>0</v>
      </c>
      <c r="L1842" s="392">
        <v>0</v>
      </c>
      <c r="M1842" s="346"/>
    </row>
    <row r="1843" spans="1:13" x14ac:dyDescent="0.25">
      <c r="A1843" s="347"/>
      <c r="B1843" s="396">
        <v>0</v>
      </c>
      <c r="C1843" s="159">
        <v>0</v>
      </c>
      <c r="D1843" s="159">
        <v>0</v>
      </c>
      <c r="E1843" s="159">
        <v>0</v>
      </c>
      <c r="F1843" s="159">
        <v>0</v>
      </c>
      <c r="G1843" s="159">
        <v>0</v>
      </c>
      <c r="H1843" s="159">
        <v>1</v>
      </c>
      <c r="I1843" s="159">
        <v>-1</v>
      </c>
      <c r="J1843" s="143">
        <v>0</v>
      </c>
      <c r="K1843" s="143">
        <v>0</v>
      </c>
      <c r="L1843" s="392">
        <v>0</v>
      </c>
      <c r="M1843" s="346"/>
    </row>
    <row r="1844" spans="1:13" x14ac:dyDescent="0.25">
      <c r="A1844" s="347"/>
      <c r="B1844" s="397">
        <v>0</v>
      </c>
      <c r="C1844" s="398">
        <v>0</v>
      </c>
      <c r="D1844" s="398">
        <v>0</v>
      </c>
      <c r="E1844" s="398">
        <v>0</v>
      </c>
      <c r="F1844" s="398">
        <v>0</v>
      </c>
      <c r="G1844" s="398">
        <v>0</v>
      </c>
      <c r="H1844" s="398">
        <v>0</v>
      </c>
      <c r="I1844" s="398">
        <v>1</v>
      </c>
      <c r="J1844" s="393">
        <v>0</v>
      </c>
      <c r="K1844" s="393">
        <v>-1</v>
      </c>
      <c r="L1844" s="394">
        <v>1</v>
      </c>
      <c r="M1844" s="346"/>
    </row>
    <row r="1845" spans="1:13" x14ac:dyDescent="0.25">
      <c r="A1845" s="347"/>
      <c r="B1845" s="168"/>
      <c r="C1845" s="168"/>
      <c r="D1845" s="168"/>
      <c r="E1845" s="168"/>
      <c r="F1845" s="168"/>
      <c r="G1845" s="168"/>
      <c r="H1845" s="168"/>
      <c r="I1845" s="168"/>
      <c r="J1845" s="143"/>
      <c r="K1845" s="143"/>
      <c r="L1845" s="143"/>
      <c r="M1845" s="346"/>
    </row>
    <row r="1846" spans="1:13" x14ac:dyDescent="0.25">
      <c r="A1846" s="347"/>
      <c r="B1846" s="158"/>
      <c r="C1846" s="158"/>
      <c r="D1846" s="158"/>
      <c r="E1846" s="158"/>
      <c r="F1846" s="158"/>
      <c r="G1846" s="158"/>
      <c r="H1846" s="158"/>
      <c r="I1846" s="158"/>
      <c r="J1846" s="158"/>
      <c r="K1846" s="158"/>
      <c r="L1846" s="158"/>
      <c r="M1846" s="346"/>
    </row>
    <row r="1847" spans="1:13" x14ac:dyDescent="0.25">
      <c r="A1847" s="347"/>
      <c r="B1847" s="158"/>
      <c r="C1847" s="158"/>
      <c r="D1847" s="158"/>
      <c r="E1847" s="158"/>
      <c r="F1847" s="158"/>
      <c r="G1847" s="158"/>
      <c r="H1847" s="158"/>
      <c r="I1847" s="158"/>
      <c r="J1847" s="158"/>
      <c r="K1847" s="158"/>
      <c r="L1847" s="158"/>
      <c r="M1847" s="346"/>
    </row>
    <row r="1848" spans="1:13" x14ac:dyDescent="0.25">
      <c r="A1848" s="347"/>
      <c r="B1848" s="399">
        <v>-1</v>
      </c>
      <c r="C1848" s="158"/>
      <c r="D1848" s="158"/>
      <c r="E1848" s="402">
        <f>2.97290389066863/1000</f>
        <v>2.9729038906686298E-3</v>
      </c>
      <c r="F1848" s="158"/>
      <c r="G1848" s="158"/>
      <c r="H1848" s="399">
        <f>+B1811</f>
        <v>9.8934127553870523E-3</v>
      </c>
      <c r="I1848" s="158"/>
      <c r="J1848" s="158"/>
      <c r="K1848" s="158"/>
      <c r="L1848" s="158"/>
      <c r="M1848" s="346"/>
    </row>
    <row r="1849" spans="1:13" ht="15.75" x14ac:dyDescent="0.25">
      <c r="A1849" s="442" t="s">
        <v>225</v>
      </c>
      <c r="B1849" s="400">
        <v>0</v>
      </c>
      <c r="C1849" s="158"/>
      <c r="D1849" s="443" t="s">
        <v>226</v>
      </c>
      <c r="E1849" s="403">
        <f>3.7274570597985/1000</f>
        <v>3.7274570597985003E-3</v>
      </c>
      <c r="F1849" s="158"/>
      <c r="G1849" s="443" t="s">
        <v>228</v>
      </c>
      <c r="H1849" s="400">
        <f t="shared" ref="H1849:H1856" si="77">+B1812</f>
        <v>6.9205088647186774E-3</v>
      </c>
      <c r="I1849" s="158"/>
      <c r="J1849" s="443" t="s">
        <v>229</v>
      </c>
      <c r="K1849" s="70">
        <v>339.29610096713287</v>
      </c>
      <c r="L1849" s="158"/>
      <c r="M1849" s="346"/>
    </row>
    <row r="1850" spans="1:13" x14ac:dyDescent="0.25">
      <c r="A1850" s="347"/>
      <c r="B1850" s="400">
        <v>0</v>
      </c>
      <c r="C1850" s="158"/>
      <c r="D1850" s="158"/>
      <c r="E1850" s="403">
        <f>1.90180457183241/1000</f>
        <v>1.90180457183241E-3</v>
      </c>
      <c r="F1850" s="158"/>
      <c r="G1850" s="158"/>
      <c r="H1850" s="400">
        <f t="shared" si="77"/>
        <v>-1.1623547499648313E-3</v>
      </c>
      <c r="I1850" s="158"/>
      <c r="J1850" s="158"/>
      <c r="K1850" s="158"/>
      <c r="L1850" s="158"/>
      <c r="M1850" s="346"/>
    </row>
    <row r="1851" spans="1:13" x14ac:dyDescent="0.25">
      <c r="A1851" s="347"/>
      <c r="B1851" s="400">
        <v>0</v>
      </c>
      <c r="C1851" s="158"/>
      <c r="D1851" s="158"/>
      <c r="E1851" s="403">
        <f>1.94899806811293/1000</f>
        <v>1.94899806811293E-3</v>
      </c>
      <c r="F1851" s="158"/>
      <c r="G1851" s="158"/>
      <c r="H1851" s="400">
        <f t="shared" si="77"/>
        <v>-3.064159321797137E-3</v>
      </c>
      <c r="I1851" s="158"/>
      <c r="J1851" s="158"/>
      <c r="K1851" s="158"/>
      <c r="L1851" s="158"/>
      <c r="M1851" s="346"/>
    </row>
    <row r="1852" spans="1:13" x14ac:dyDescent="0.25">
      <c r="A1852" s="347"/>
      <c r="B1852" s="400">
        <v>0</v>
      </c>
      <c r="C1852" s="158"/>
      <c r="D1852" s="158"/>
      <c r="E1852" s="403">
        <f>4.51562260756677/1000</f>
        <v>4.5156226075667698E-3</v>
      </c>
      <c r="F1852" s="158"/>
      <c r="G1852" s="158"/>
      <c r="H1852" s="400">
        <f t="shared" si="77"/>
        <v>-5.0131573899100728E-3</v>
      </c>
      <c r="I1852" s="158"/>
      <c r="J1852" s="158"/>
      <c r="K1852" s="158"/>
      <c r="L1852" s="158"/>
      <c r="M1852" s="346"/>
    </row>
    <row r="1853" spans="1:13" x14ac:dyDescent="0.25">
      <c r="A1853" s="347"/>
      <c r="B1853" s="400">
        <v>0</v>
      </c>
      <c r="C1853" s="158"/>
      <c r="D1853" s="158"/>
      <c r="E1853" s="403">
        <f>0.785289175132599/1000</f>
        <v>7.8528917513259896E-4</v>
      </c>
      <c r="F1853" s="158"/>
      <c r="G1853" s="158"/>
      <c r="H1853" s="400">
        <f t="shared" si="77"/>
        <v>2.2217540452573487E-4</v>
      </c>
      <c r="I1853" s="158"/>
      <c r="J1853" s="158"/>
      <c r="K1853" s="158"/>
      <c r="L1853" s="158"/>
      <c r="M1853" s="346"/>
    </row>
    <row r="1854" spans="1:13" x14ac:dyDescent="0.25">
      <c r="A1854" s="347"/>
      <c r="B1854" s="400">
        <v>0</v>
      </c>
      <c r="C1854" s="158"/>
      <c r="D1854" s="158"/>
      <c r="E1854" s="403">
        <f>0.762936146537081/1000</f>
        <v>7.6293614653708095E-4</v>
      </c>
      <c r="F1854" s="158"/>
      <c r="G1854" s="158"/>
      <c r="H1854" s="400">
        <f t="shared" si="77"/>
        <v>-5.6311377060690529E-4</v>
      </c>
      <c r="I1854" s="158"/>
      <c r="J1854" s="158"/>
      <c r="K1854" s="158"/>
      <c r="L1854" s="158"/>
      <c r="M1854" s="346"/>
    </row>
    <row r="1855" spans="1:13" x14ac:dyDescent="0.25">
      <c r="A1855" s="347"/>
      <c r="B1855" s="400">
        <v>0</v>
      </c>
      <c r="C1855" s="158"/>
      <c r="D1855" s="158"/>
      <c r="E1855" s="93">
        <f>3.70652880601923/1000</f>
        <v>3.7065288060192303E-3</v>
      </c>
      <c r="F1855" s="158"/>
      <c r="G1855" s="158"/>
      <c r="H1855" s="400">
        <f t="shared" si="77"/>
        <v>-1.3260499171439113E-3</v>
      </c>
      <c r="I1855" s="158"/>
      <c r="J1855" s="158"/>
      <c r="K1855" s="158"/>
      <c r="L1855" s="158"/>
      <c r="M1855" s="346"/>
    </row>
    <row r="1856" spans="1:13" x14ac:dyDescent="0.25">
      <c r="A1856" s="347"/>
      <c r="B1856" s="400">
        <v>0</v>
      </c>
      <c r="C1856" s="158"/>
      <c r="D1856" s="158"/>
      <c r="E1856" s="158"/>
      <c r="F1856" s="158"/>
      <c r="G1856" s="158"/>
      <c r="H1856" s="400">
        <f t="shared" si="77"/>
        <v>4.3554065548848993E-3</v>
      </c>
      <c r="I1856" s="158"/>
      <c r="J1856" s="158"/>
      <c r="K1856" s="158"/>
      <c r="L1856" s="158"/>
      <c r="M1856" s="346"/>
    </row>
    <row r="1857" spans="1:13" x14ac:dyDescent="0.25">
      <c r="A1857" s="347"/>
      <c r="B1857" s="400">
        <v>0</v>
      </c>
      <c r="C1857" s="158"/>
      <c r="D1857" s="158"/>
      <c r="E1857" s="158"/>
      <c r="F1857" s="158"/>
      <c r="G1857" s="158"/>
      <c r="H1857" s="400">
        <f>+B1820</f>
        <v>5.3955488471179461E-3</v>
      </c>
      <c r="I1857" s="158"/>
      <c r="J1857" s="158"/>
      <c r="K1857" s="158"/>
      <c r="L1857" s="158"/>
      <c r="M1857" s="346"/>
    </row>
    <row r="1858" spans="1:13" x14ac:dyDescent="0.25">
      <c r="A1858" s="347"/>
      <c r="B1858" s="401">
        <v>-1</v>
      </c>
      <c r="C1858" s="158"/>
      <c r="D1858" s="158"/>
      <c r="E1858" s="158"/>
      <c r="F1858" s="158"/>
      <c r="G1858" s="158"/>
      <c r="H1858" s="401">
        <f>+B1821</f>
        <v>1.0428127570281259E-2</v>
      </c>
      <c r="I1858" s="158"/>
      <c r="J1858" s="158"/>
      <c r="K1858" s="158"/>
      <c r="L1858" s="158"/>
      <c r="M1858" s="346"/>
    </row>
    <row r="1859" spans="1:13" x14ac:dyDescent="0.25">
      <c r="A1859" s="347"/>
      <c r="B1859" s="158"/>
      <c r="C1859" s="158"/>
      <c r="D1859" s="158"/>
      <c r="E1859" s="158"/>
      <c r="F1859" s="158"/>
      <c r="G1859" s="158"/>
      <c r="H1859" s="158"/>
      <c r="I1859" s="158"/>
      <c r="J1859" s="158"/>
      <c r="K1859" s="158"/>
      <c r="L1859" s="158"/>
      <c r="M1859" s="346"/>
    </row>
    <row r="1860" spans="1:13" x14ac:dyDescent="0.25">
      <c r="A1860" s="347"/>
      <c r="B1860" s="158"/>
      <c r="C1860" s="158"/>
      <c r="D1860" s="158"/>
      <c r="E1860" s="158"/>
      <c r="F1860" s="158"/>
      <c r="G1860" s="158"/>
      <c r="H1860" s="158"/>
      <c r="I1860" s="158"/>
      <c r="J1860" s="158"/>
      <c r="K1860" s="158"/>
      <c r="L1860" s="158"/>
      <c r="M1860" s="346"/>
    </row>
    <row r="1861" spans="1:13" x14ac:dyDescent="0.25">
      <c r="A1861" s="350"/>
      <c r="B1861" s="409">
        <v>2</v>
      </c>
      <c r="C1861" s="390">
        <v>0</v>
      </c>
      <c r="D1861" s="390">
        <v>0</v>
      </c>
      <c r="E1861" s="390">
        <v>0</v>
      </c>
      <c r="F1861" s="390">
        <v>0</v>
      </c>
      <c r="G1861" s="390">
        <v>0</v>
      </c>
      <c r="H1861" s="390">
        <v>0</v>
      </c>
      <c r="I1861" s="390">
        <v>0</v>
      </c>
      <c r="J1861" s="390">
        <v>0</v>
      </c>
      <c r="K1861" s="390">
        <v>0</v>
      </c>
      <c r="L1861" s="391">
        <v>0</v>
      </c>
      <c r="M1861" s="345"/>
    </row>
    <row r="1862" spans="1:13" ht="15.75" x14ac:dyDescent="0.25">
      <c r="A1862" s="442" t="s">
        <v>230</v>
      </c>
      <c r="B1862" s="396">
        <v>0</v>
      </c>
      <c r="C1862" s="159">
        <v>2</v>
      </c>
      <c r="D1862" s="159">
        <v>0</v>
      </c>
      <c r="E1862" s="159">
        <v>0</v>
      </c>
      <c r="F1862" s="159">
        <v>0</v>
      </c>
      <c r="G1862" s="159">
        <v>0</v>
      </c>
      <c r="H1862" s="159">
        <v>0</v>
      </c>
      <c r="I1862" s="159">
        <v>0</v>
      </c>
      <c r="J1862" s="159">
        <v>0</v>
      </c>
      <c r="K1862" s="159">
        <v>0</v>
      </c>
      <c r="L1862" s="383">
        <v>0</v>
      </c>
      <c r="M1862" s="346"/>
    </row>
    <row r="1863" spans="1:13" x14ac:dyDescent="0.25">
      <c r="A1863" s="347"/>
      <c r="B1863" s="396">
        <v>0</v>
      </c>
      <c r="C1863" s="159">
        <v>0</v>
      </c>
      <c r="D1863" s="159">
        <v>2</v>
      </c>
      <c r="E1863" s="159">
        <v>0</v>
      </c>
      <c r="F1863" s="159">
        <v>0</v>
      </c>
      <c r="G1863" s="159">
        <v>0</v>
      </c>
      <c r="H1863" s="159">
        <v>0</v>
      </c>
      <c r="I1863" s="159">
        <v>0</v>
      </c>
      <c r="J1863" s="159">
        <v>0</v>
      </c>
      <c r="K1863" s="159">
        <v>0</v>
      </c>
      <c r="L1863" s="383">
        <v>0</v>
      </c>
      <c r="M1863" s="346"/>
    </row>
    <row r="1864" spans="1:13" x14ac:dyDescent="0.25">
      <c r="A1864" s="347"/>
      <c r="B1864" s="396">
        <v>0</v>
      </c>
      <c r="C1864" s="159">
        <v>0</v>
      </c>
      <c r="D1864" s="159">
        <v>0</v>
      </c>
      <c r="E1864" s="159">
        <v>2</v>
      </c>
      <c r="F1864" s="159">
        <v>0</v>
      </c>
      <c r="G1864" s="159">
        <v>0</v>
      </c>
      <c r="H1864" s="159">
        <v>0</v>
      </c>
      <c r="I1864" s="159">
        <v>0</v>
      </c>
      <c r="J1864" s="159">
        <v>0</v>
      </c>
      <c r="K1864" s="159">
        <v>0</v>
      </c>
      <c r="L1864" s="383">
        <v>0</v>
      </c>
      <c r="M1864" s="346"/>
    </row>
    <row r="1865" spans="1:13" x14ac:dyDescent="0.25">
      <c r="A1865" s="347"/>
      <c r="B1865" s="396">
        <v>0</v>
      </c>
      <c r="C1865" s="159">
        <v>0</v>
      </c>
      <c r="D1865" s="159">
        <v>0</v>
      </c>
      <c r="E1865" s="159">
        <v>0</v>
      </c>
      <c r="F1865" s="159">
        <v>2</v>
      </c>
      <c r="G1865" s="159">
        <v>0</v>
      </c>
      <c r="H1865" s="159">
        <v>0</v>
      </c>
      <c r="I1865" s="159">
        <v>0</v>
      </c>
      <c r="J1865" s="159">
        <v>0</v>
      </c>
      <c r="K1865" s="159">
        <v>0</v>
      </c>
      <c r="L1865" s="383">
        <v>0</v>
      </c>
      <c r="M1865" s="346"/>
    </row>
    <row r="1866" spans="1:13" x14ac:dyDescent="0.25">
      <c r="A1866" s="347"/>
      <c r="B1866" s="396">
        <v>0</v>
      </c>
      <c r="C1866" s="159">
        <v>0</v>
      </c>
      <c r="D1866" s="159">
        <v>0</v>
      </c>
      <c r="E1866" s="159">
        <v>0</v>
      </c>
      <c r="F1866" s="159">
        <v>0</v>
      </c>
      <c r="G1866" s="159">
        <v>2</v>
      </c>
      <c r="H1866" s="159">
        <v>0</v>
      </c>
      <c r="I1866" s="159">
        <v>0</v>
      </c>
      <c r="J1866" s="159">
        <v>0</v>
      </c>
      <c r="K1866" s="159">
        <v>0</v>
      </c>
      <c r="L1866" s="383">
        <v>0</v>
      </c>
      <c r="M1866" s="346"/>
    </row>
    <row r="1867" spans="1:13" x14ac:dyDescent="0.25">
      <c r="A1867" s="347"/>
      <c r="B1867" s="396">
        <v>0</v>
      </c>
      <c r="C1867" s="159">
        <v>0</v>
      </c>
      <c r="D1867" s="159">
        <v>0</v>
      </c>
      <c r="E1867" s="159">
        <v>0</v>
      </c>
      <c r="F1867" s="159">
        <v>0</v>
      </c>
      <c r="G1867" s="159">
        <v>0</v>
      </c>
      <c r="H1867" s="159">
        <v>2</v>
      </c>
      <c r="I1867" s="159">
        <v>0</v>
      </c>
      <c r="J1867" s="159">
        <v>0</v>
      </c>
      <c r="K1867" s="159">
        <v>0</v>
      </c>
      <c r="L1867" s="383">
        <v>0</v>
      </c>
      <c r="M1867" s="346"/>
    </row>
    <row r="1868" spans="1:13" x14ac:dyDescent="0.25">
      <c r="A1868" s="347"/>
      <c r="B1868" s="396">
        <v>0</v>
      </c>
      <c r="C1868" s="159">
        <v>0</v>
      </c>
      <c r="D1868" s="159">
        <v>0</v>
      </c>
      <c r="E1868" s="159">
        <v>0</v>
      </c>
      <c r="F1868" s="159">
        <v>0</v>
      </c>
      <c r="G1868" s="159">
        <v>0</v>
      </c>
      <c r="H1868" s="159">
        <v>0</v>
      </c>
      <c r="I1868" s="159">
        <v>2</v>
      </c>
      <c r="J1868" s="159">
        <v>0</v>
      </c>
      <c r="K1868" s="159">
        <v>0</v>
      </c>
      <c r="L1868" s="383">
        <v>0</v>
      </c>
      <c r="M1868" s="346"/>
    </row>
    <row r="1869" spans="1:13" x14ac:dyDescent="0.25">
      <c r="A1869" s="347"/>
      <c r="B1869" s="396">
        <v>0</v>
      </c>
      <c r="C1869" s="159">
        <v>0</v>
      </c>
      <c r="D1869" s="159">
        <v>0</v>
      </c>
      <c r="E1869" s="159">
        <v>0</v>
      </c>
      <c r="F1869" s="159">
        <v>0</v>
      </c>
      <c r="G1869" s="159">
        <v>0</v>
      </c>
      <c r="H1869" s="159">
        <v>0</v>
      </c>
      <c r="I1869" s="159">
        <v>0</v>
      </c>
      <c r="J1869" s="159">
        <v>2</v>
      </c>
      <c r="K1869" s="159">
        <v>0</v>
      </c>
      <c r="L1869" s="383">
        <v>0</v>
      </c>
      <c r="M1869" s="346"/>
    </row>
    <row r="1870" spans="1:13" x14ac:dyDescent="0.25">
      <c r="A1870" s="347"/>
      <c r="B1870" s="396">
        <v>0</v>
      </c>
      <c r="C1870" s="159">
        <v>0</v>
      </c>
      <c r="D1870" s="159">
        <v>0</v>
      </c>
      <c r="E1870" s="159">
        <v>0</v>
      </c>
      <c r="F1870" s="159">
        <v>0</v>
      </c>
      <c r="G1870" s="159">
        <v>0</v>
      </c>
      <c r="H1870" s="159">
        <v>0</v>
      </c>
      <c r="I1870" s="159">
        <v>0</v>
      </c>
      <c r="J1870" s="159">
        <v>0</v>
      </c>
      <c r="K1870" s="159">
        <v>2</v>
      </c>
      <c r="L1870" s="383">
        <v>0</v>
      </c>
      <c r="M1870" s="346"/>
    </row>
    <row r="1871" spans="1:13" x14ac:dyDescent="0.25">
      <c r="A1871" s="347"/>
      <c r="B1871" s="397">
        <v>0</v>
      </c>
      <c r="C1871" s="398">
        <v>0</v>
      </c>
      <c r="D1871" s="398">
        <v>0</v>
      </c>
      <c r="E1871" s="398">
        <v>0</v>
      </c>
      <c r="F1871" s="398">
        <v>0</v>
      </c>
      <c r="G1871" s="398">
        <v>0</v>
      </c>
      <c r="H1871" s="398">
        <v>0</v>
      </c>
      <c r="I1871" s="398">
        <v>0</v>
      </c>
      <c r="J1871" s="398">
        <v>0</v>
      </c>
      <c r="K1871" s="398">
        <v>0</v>
      </c>
      <c r="L1871" s="410">
        <v>2</v>
      </c>
      <c r="M1871" s="346"/>
    </row>
    <row r="1872" spans="1:13" x14ac:dyDescent="0.25">
      <c r="A1872" s="347"/>
      <c r="B1872" s="158"/>
      <c r="C1872" s="158"/>
      <c r="D1872" s="158"/>
      <c r="E1872" s="158"/>
      <c r="F1872" s="158"/>
      <c r="G1872" s="158"/>
      <c r="H1872" s="158"/>
      <c r="I1872" s="158"/>
      <c r="J1872" s="158"/>
      <c r="K1872" s="158"/>
      <c r="L1872" s="158"/>
      <c r="M1872" s="346"/>
    </row>
    <row r="1873" spans="1:13" x14ac:dyDescent="0.25">
      <c r="A1873" s="347"/>
      <c r="B1873" s="158"/>
      <c r="C1873" s="158"/>
      <c r="D1873" s="158"/>
      <c r="E1873" s="158"/>
      <c r="F1873" s="158"/>
      <c r="G1873" s="158"/>
      <c r="H1873" s="158"/>
      <c r="I1873" s="158"/>
      <c r="J1873" s="158"/>
      <c r="K1873" s="158"/>
      <c r="L1873" s="158"/>
      <c r="M1873" s="346"/>
    </row>
    <row r="1874" spans="1:13" x14ac:dyDescent="0.25">
      <c r="A1874" s="350"/>
      <c r="B1874" s="409">
        <v>1</v>
      </c>
      <c r="C1874" s="390">
        <v>0</v>
      </c>
      <c r="D1874" s="390">
        <v>0</v>
      </c>
      <c r="E1874" s="390">
        <v>0</v>
      </c>
      <c r="F1874" s="390">
        <v>0</v>
      </c>
      <c r="G1874" s="390">
        <v>0</v>
      </c>
      <c r="H1874" s="390">
        <v>0</v>
      </c>
      <c r="I1874" s="390">
        <v>0</v>
      </c>
      <c r="J1874" s="390">
        <v>0</v>
      </c>
      <c r="K1874" s="390">
        <v>0</v>
      </c>
      <c r="L1874" s="391">
        <v>0</v>
      </c>
      <c r="M1874" s="346"/>
    </row>
    <row r="1875" spans="1:13" ht="15.75" x14ac:dyDescent="0.25">
      <c r="A1875" s="442" t="s">
        <v>231</v>
      </c>
      <c r="B1875" s="396">
        <v>0</v>
      </c>
      <c r="C1875" s="159">
        <v>1</v>
      </c>
      <c r="D1875" s="159">
        <v>0</v>
      </c>
      <c r="E1875" s="159">
        <v>0</v>
      </c>
      <c r="F1875" s="159">
        <v>0</v>
      </c>
      <c r="G1875" s="159">
        <v>0</v>
      </c>
      <c r="H1875" s="159">
        <v>0</v>
      </c>
      <c r="I1875" s="159">
        <v>0</v>
      </c>
      <c r="J1875" s="159">
        <v>0</v>
      </c>
      <c r="K1875" s="159">
        <v>0</v>
      </c>
      <c r="L1875" s="383">
        <v>0</v>
      </c>
      <c r="M1875" s="346"/>
    </row>
    <row r="1876" spans="1:13" x14ac:dyDescent="0.25">
      <c r="A1876" s="347"/>
      <c r="B1876" s="396">
        <v>0</v>
      </c>
      <c r="C1876" s="159">
        <v>0</v>
      </c>
      <c r="D1876" s="159">
        <v>1</v>
      </c>
      <c r="E1876" s="159">
        <v>0</v>
      </c>
      <c r="F1876" s="159">
        <v>0</v>
      </c>
      <c r="G1876" s="159">
        <v>0</v>
      </c>
      <c r="H1876" s="159">
        <v>0</v>
      </c>
      <c r="I1876" s="159">
        <v>0</v>
      </c>
      <c r="J1876" s="159">
        <v>0</v>
      </c>
      <c r="K1876" s="159">
        <v>0</v>
      </c>
      <c r="L1876" s="383">
        <v>0</v>
      </c>
      <c r="M1876" s="346"/>
    </row>
    <row r="1877" spans="1:13" x14ac:dyDescent="0.25">
      <c r="A1877" s="347"/>
      <c r="B1877" s="396">
        <v>0</v>
      </c>
      <c r="C1877" s="159">
        <v>0</v>
      </c>
      <c r="D1877" s="159">
        <v>0</v>
      </c>
      <c r="E1877" s="159">
        <v>1</v>
      </c>
      <c r="F1877" s="159">
        <v>0</v>
      </c>
      <c r="G1877" s="159">
        <v>0</v>
      </c>
      <c r="H1877" s="159">
        <v>0</v>
      </c>
      <c r="I1877" s="159">
        <v>0</v>
      </c>
      <c r="J1877" s="159">
        <v>0</v>
      </c>
      <c r="K1877" s="159">
        <v>0</v>
      </c>
      <c r="L1877" s="383">
        <v>0</v>
      </c>
      <c r="M1877" s="346"/>
    </row>
    <row r="1878" spans="1:13" x14ac:dyDescent="0.25">
      <c r="A1878" s="347"/>
      <c r="B1878" s="396">
        <v>0</v>
      </c>
      <c r="C1878" s="159">
        <v>0</v>
      </c>
      <c r="D1878" s="159">
        <v>0</v>
      </c>
      <c r="E1878" s="159">
        <v>0</v>
      </c>
      <c r="F1878" s="159">
        <v>1</v>
      </c>
      <c r="G1878" s="159">
        <v>0</v>
      </c>
      <c r="H1878" s="159">
        <v>0</v>
      </c>
      <c r="I1878" s="159">
        <v>0</v>
      </c>
      <c r="J1878" s="159">
        <v>0</v>
      </c>
      <c r="K1878" s="159">
        <v>0</v>
      </c>
      <c r="L1878" s="383">
        <v>0</v>
      </c>
      <c r="M1878" s="346"/>
    </row>
    <row r="1879" spans="1:13" x14ac:dyDescent="0.25">
      <c r="A1879" s="347"/>
      <c r="B1879" s="396">
        <v>0</v>
      </c>
      <c r="C1879" s="159">
        <v>0</v>
      </c>
      <c r="D1879" s="159">
        <v>0</v>
      </c>
      <c r="E1879" s="159">
        <v>0</v>
      </c>
      <c r="F1879" s="159">
        <v>0</v>
      </c>
      <c r="G1879" s="159">
        <v>1</v>
      </c>
      <c r="H1879" s="159">
        <v>0</v>
      </c>
      <c r="I1879" s="159">
        <v>0</v>
      </c>
      <c r="J1879" s="159">
        <v>0</v>
      </c>
      <c r="K1879" s="159">
        <v>0</v>
      </c>
      <c r="L1879" s="383">
        <v>0</v>
      </c>
      <c r="M1879" s="346"/>
    </row>
    <row r="1880" spans="1:13" x14ac:dyDescent="0.25">
      <c r="A1880" s="347"/>
      <c r="B1880" s="396">
        <v>0</v>
      </c>
      <c r="C1880" s="159">
        <v>0</v>
      </c>
      <c r="D1880" s="159">
        <v>0</v>
      </c>
      <c r="E1880" s="159">
        <v>0</v>
      </c>
      <c r="F1880" s="159">
        <v>0</v>
      </c>
      <c r="G1880" s="159">
        <v>0</v>
      </c>
      <c r="H1880" s="159">
        <v>1</v>
      </c>
      <c r="I1880" s="159">
        <v>0</v>
      </c>
      <c r="J1880" s="159">
        <v>0</v>
      </c>
      <c r="K1880" s="159">
        <v>0</v>
      </c>
      <c r="L1880" s="383">
        <v>0</v>
      </c>
      <c r="M1880" s="346"/>
    </row>
    <row r="1881" spans="1:13" x14ac:dyDescent="0.25">
      <c r="A1881" s="347"/>
      <c r="B1881" s="396">
        <v>0</v>
      </c>
      <c r="C1881" s="159">
        <v>0</v>
      </c>
      <c r="D1881" s="159">
        <v>0</v>
      </c>
      <c r="E1881" s="159">
        <v>0</v>
      </c>
      <c r="F1881" s="159">
        <v>0</v>
      </c>
      <c r="G1881" s="159">
        <v>0</v>
      </c>
      <c r="H1881" s="159">
        <v>0</v>
      </c>
      <c r="I1881" s="159">
        <v>1</v>
      </c>
      <c r="J1881" s="159">
        <v>0</v>
      </c>
      <c r="K1881" s="159">
        <v>0</v>
      </c>
      <c r="L1881" s="383">
        <v>0</v>
      </c>
      <c r="M1881" s="346"/>
    </row>
    <row r="1882" spans="1:13" x14ac:dyDescent="0.25">
      <c r="A1882" s="347"/>
      <c r="B1882" s="396">
        <v>0</v>
      </c>
      <c r="C1882" s="159">
        <v>0</v>
      </c>
      <c r="D1882" s="159">
        <v>0</v>
      </c>
      <c r="E1882" s="159">
        <v>0</v>
      </c>
      <c r="F1882" s="159">
        <v>0</v>
      </c>
      <c r="G1882" s="159">
        <v>0</v>
      </c>
      <c r="H1882" s="159">
        <v>0</v>
      </c>
      <c r="I1882" s="159">
        <v>0</v>
      </c>
      <c r="J1882" s="159">
        <v>1</v>
      </c>
      <c r="K1882" s="159">
        <v>0</v>
      </c>
      <c r="L1882" s="383">
        <v>0</v>
      </c>
      <c r="M1882" s="346"/>
    </row>
    <row r="1883" spans="1:13" x14ac:dyDescent="0.25">
      <c r="A1883" s="347"/>
      <c r="B1883" s="396">
        <v>0</v>
      </c>
      <c r="C1883" s="159">
        <v>0</v>
      </c>
      <c r="D1883" s="159">
        <v>0</v>
      </c>
      <c r="E1883" s="159">
        <v>0</v>
      </c>
      <c r="F1883" s="159">
        <v>0</v>
      </c>
      <c r="G1883" s="159">
        <v>0</v>
      </c>
      <c r="H1883" s="159">
        <v>0</v>
      </c>
      <c r="I1883" s="159">
        <v>0</v>
      </c>
      <c r="J1883" s="159">
        <v>0</v>
      </c>
      <c r="K1883" s="159">
        <v>1</v>
      </c>
      <c r="L1883" s="383">
        <v>0</v>
      </c>
      <c r="M1883" s="346"/>
    </row>
    <row r="1884" spans="1:13" x14ac:dyDescent="0.25">
      <c r="A1884" s="347"/>
      <c r="B1884" s="397">
        <v>0</v>
      </c>
      <c r="C1884" s="398">
        <v>0</v>
      </c>
      <c r="D1884" s="398">
        <v>0</v>
      </c>
      <c r="E1884" s="398">
        <v>0</v>
      </c>
      <c r="F1884" s="398">
        <v>0</v>
      </c>
      <c r="G1884" s="398">
        <v>0</v>
      </c>
      <c r="H1884" s="398">
        <v>0</v>
      </c>
      <c r="I1884" s="398">
        <v>0</v>
      </c>
      <c r="J1884" s="398">
        <v>0</v>
      </c>
      <c r="K1884" s="398">
        <v>0</v>
      </c>
      <c r="L1884" s="410">
        <v>1</v>
      </c>
      <c r="M1884" s="346"/>
    </row>
    <row r="1885" spans="1:13" x14ac:dyDescent="0.25">
      <c r="A1885" s="347"/>
      <c r="B1885" s="158"/>
      <c r="C1885" s="158"/>
      <c r="D1885" s="158"/>
      <c r="E1885" s="158"/>
      <c r="F1885" s="158"/>
      <c r="G1885" s="158"/>
      <c r="H1885" s="158"/>
      <c r="I1885" s="158"/>
      <c r="J1885" s="158"/>
      <c r="K1885" s="158"/>
      <c r="L1885" s="158"/>
      <c r="M1885" s="346"/>
    </row>
    <row r="1886" spans="1:13" x14ac:dyDescent="0.25">
      <c r="A1886" s="347"/>
      <c r="B1886" s="158"/>
      <c r="C1886" s="158"/>
      <c r="D1886" s="158"/>
      <c r="E1886" s="158"/>
      <c r="F1886" s="158"/>
      <c r="G1886" s="158"/>
      <c r="H1886" s="158"/>
      <c r="I1886" s="158"/>
      <c r="J1886" s="158"/>
      <c r="K1886" s="158"/>
      <c r="L1886" s="158"/>
      <c r="M1886" s="346"/>
    </row>
    <row r="1887" spans="1:13" x14ac:dyDescent="0.25">
      <c r="A1887" s="350"/>
      <c r="B1887" s="411">
        <f>+M1811</f>
        <v>277.8207886452027</v>
      </c>
      <c r="C1887" s="390">
        <v>0</v>
      </c>
      <c r="D1887" s="390">
        <v>0</v>
      </c>
      <c r="E1887" s="390">
        <v>0</v>
      </c>
      <c r="F1887" s="390">
        <v>0</v>
      </c>
      <c r="G1887" s="390">
        <v>0</v>
      </c>
      <c r="H1887" s="390">
        <v>0</v>
      </c>
      <c r="I1887" s="390">
        <v>0</v>
      </c>
      <c r="J1887" s="390">
        <v>0</v>
      </c>
      <c r="K1887" s="390">
        <v>0</v>
      </c>
      <c r="L1887" s="391">
        <v>0</v>
      </c>
      <c r="M1887" s="346"/>
    </row>
    <row r="1888" spans="1:13" ht="15.75" x14ac:dyDescent="0.25">
      <c r="A1888" s="442" t="s">
        <v>232</v>
      </c>
      <c r="B1888" s="396">
        <v>0</v>
      </c>
      <c r="C1888" s="161">
        <f>+M1812</f>
        <v>161.71346888528009</v>
      </c>
      <c r="D1888" s="159">
        <v>0</v>
      </c>
      <c r="E1888" s="159">
        <v>0</v>
      </c>
      <c r="F1888" s="159">
        <v>0</v>
      </c>
      <c r="G1888" s="159">
        <v>0</v>
      </c>
      <c r="H1888" s="159">
        <v>0</v>
      </c>
      <c r="I1888" s="159">
        <v>0</v>
      </c>
      <c r="J1888" s="159">
        <v>0</v>
      </c>
      <c r="K1888" s="159">
        <v>0</v>
      </c>
      <c r="L1888" s="383">
        <v>0</v>
      </c>
      <c r="M1888" s="346"/>
    </row>
    <row r="1889" spans="1:13" x14ac:dyDescent="0.25">
      <c r="A1889" s="347"/>
      <c r="B1889" s="396">
        <v>0</v>
      </c>
      <c r="C1889" s="159">
        <v>0</v>
      </c>
      <c r="D1889" s="161">
        <f>+M1813</f>
        <v>-39.499844294976036</v>
      </c>
      <c r="E1889" s="159">
        <v>0</v>
      </c>
      <c r="F1889" s="159">
        <v>0</v>
      </c>
      <c r="G1889" s="159">
        <v>0</v>
      </c>
      <c r="H1889" s="159">
        <v>0</v>
      </c>
      <c r="I1889" s="159">
        <v>0</v>
      </c>
      <c r="J1889" s="159">
        <v>0</v>
      </c>
      <c r="K1889" s="159">
        <v>0</v>
      </c>
      <c r="L1889" s="383">
        <v>0</v>
      </c>
      <c r="M1889" s="346"/>
    </row>
    <row r="1890" spans="1:13" x14ac:dyDescent="0.25">
      <c r="A1890" s="347"/>
      <c r="B1890" s="396">
        <v>0</v>
      </c>
      <c r="C1890" s="159">
        <v>0</v>
      </c>
      <c r="D1890" s="159">
        <v>0</v>
      </c>
      <c r="E1890" s="161">
        <f>+M1814</f>
        <v>-883.66236241447996</v>
      </c>
      <c r="F1890" s="159">
        <v>0</v>
      </c>
      <c r="G1890" s="159">
        <v>0</v>
      </c>
      <c r="H1890" s="159">
        <v>0</v>
      </c>
      <c r="I1890" s="159">
        <v>0</v>
      </c>
      <c r="J1890" s="159">
        <v>0</v>
      </c>
      <c r="K1890" s="159">
        <v>0</v>
      </c>
      <c r="L1890" s="383">
        <v>0</v>
      </c>
      <c r="M1890" s="346"/>
    </row>
    <row r="1891" spans="1:13" x14ac:dyDescent="0.25">
      <c r="A1891" s="347"/>
      <c r="B1891" s="396">
        <v>0</v>
      </c>
      <c r="C1891" s="159">
        <v>0</v>
      </c>
      <c r="D1891" s="159">
        <v>0</v>
      </c>
      <c r="E1891" s="159">
        <v>0</v>
      </c>
      <c r="F1891" s="161">
        <f>+M1815</f>
        <v>-813.20954762509848</v>
      </c>
      <c r="G1891" s="159">
        <v>0</v>
      </c>
      <c r="H1891" s="159">
        <v>0</v>
      </c>
      <c r="I1891" s="159">
        <v>0</v>
      </c>
      <c r="J1891" s="159">
        <v>0</v>
      </c>
      <c r="K1891" s="159">
        <v>0</v>
      </c>
      <c r="L1891" s="383">
        <v>0</v>
      </c>
      <c r="M1891" s="346"/>
    </row>
    <row r="1892" spans="1:13" x14ac:dyDescent="0.25">
      <c r="A1892" s="347"/>
      <c r="B1892" s="396">
        <v>0</v>
      </c>
      <c r="C1892" s="159">
        <v>0</v>
      </c>
      <c r="D1892" s="159">
        <v>0</v>
      </c>
      <c r="E1892" s="159">
        <v>0</v>
      </c>
      <c r="F1892" s="159">
        <v>0</v>
      </c>
      <c r="G1892" s="161">
        <f>+M1816</f>
        <v>219.90219380551233</v>
      </c>
      <c r="H1892" s="159">
        <v>0</v>
      </c>
      <c r="I1892" s="159">
        <v>0</v>
      </c>
      <c r="J1892" s="159">
        <v>0</v>
      </c>
      <c r="K1892" s="159">
        <v>0</v>
      </c>
      <c r="L1892" s="383">
        <v>0</v>
      </c>
      <c r="M1892" s="346"/>
    </row>
    <row r="1893" spans="1:13" x14ac:dyDescent="0.25">
      <c r="A1893" s="347"/>
      <c r="B1893" s="396">
        <v>0</v>
      </c>
      <c r="C1893" s="159">
        <v>0</v>
      </c>
      <c r="D1893" s="159">
        <v>0</v>
      </c>
      <c r="E1893" s="159">
        <v>0</v>
      </c>
      <c r="F1893" s="159">
        <v>0</v>
      </c>
      <c r="G1893" s="159">
        <v>0</v>
      </c>
      <c r="H1893" s="161">
        <f>+M1817</f>
        <v>-166.55017664044263</v>
      </c>
      <c r="I1893" s="159">
        <v>0</v>
      </c>
      <c r="J1893" s="159">
        <v>0</v>
      </c>
      <c r="K1893" s="159">
        <v>0</v>
      </c>
      <c r="L1893" s="383">
        <v>0</v>
      </c>
      <c r="M1893" s="346"/>
    </row>
    <row r="1894" spans="1:13" x14ac:dyDescent="0.25">
      <c r="A1894" s="347"/>
      <c r="B1894" s="396">
        <v>0</v>
      </c>
      <c r="C1894" s="159">
        <v>0</v>
      </c>
      <c r="D1894" s="159">
        <v>0</v>
      </c>
      <c r="E1894" s="159">
        <v>0</v>
      </c>
      <c r="F1894" s="159">
        <v>0</v>
      </c>
      <c r="G1894" s="159">
        <v>0</v>
      </c>
      <c r="H1894" s="159">
        <v>0</v>
      </c>
      <c r="I1894" s="161">
        <f>+M1818</f>
        <v>-329.5014521870537</v>
      </c>
      <c r="J1894" s="159">
        <v>0</v>
      </c>
      <c r="K1894" s="159">
        <v>0</v>
      </c>
      <c r="L1894" s="383">
        <v>0</v>
      </c>
      <c r="M1894" s="346"/>
    </row>
    <row r="1895" spans="1:13" x14ac:dyDescent="0.25">
      <c r="A1895" s="347"/>
      <c r="B1895" s="396">
        <v>0</v>
      </c>
      <c r="C1895" s="159">
        <v>0</v>
      </c>
      <c r="D1895" s="159">
        <v>0</v>
      </c>
      <c r="E1895" s="159">
        <v>0</v>
      </c>
      <c r="F1895" s="159">
        <v>0</v>
      </c>
      <c r="G1895" s="159">
        <v>0</v>
      </c>
      <c r="H1895" s="159">
        <v>0</v>
      </c>
      <c r="I1895" s="159">
        <v>0</v>
      </c>
      <c r="J1895" s="161">
        <f>+M1819</f>
        <v>186.71928196072997</v>
      </c>
      <c r="K1895" s="159">
        <v>0</v>
      </c>
      <c r="L1895" s="383">
        <v>0</v>
      </c>
      <c r="M1895" s="346"/>
    </row>
    <row r="1896" spans="1:13" x14ac:dyDescent="0.25">
      <c r="A1896" s="347"/>
      <c r="B1896" s="396">
        <v>0</v>
      </c>
      <c r="C1896" s="159">
        <v>0</v>
      </c>
      <c r="D1896" s="159">
        <v>0</v>
      </c>
      <c r="E1896" s="159">
        <v>0</v>
      </c>
      <c r="F1896" s="159">
        <v>0</v>
      </c>
      <c r="G1896" s="159">
        <v>0</v>
      </c>
      <c r="H1896" s="159">
        <v>0</v>
      </c>
      <c r="I1896" s="159">
        <v>0</v>
      </c>
      <c r="J1896" s="159">
        <v>0</v>
      </c>
      <c r="K1896" s="161">
        <f>+M1820</f>
        <v>102.39466102794013</v>
      </c>
      <c r="L1896" s="383">
        <v>0</v>
      </c>
      <c r="M1896" s="346"/>
    </row>
    <row r="1897" spans="1:13" x14ac:dyDescent="0.25">
      <c r="A1897" s="347"/>
      <c r="B1897" s="397">
        <v>0</v>
      </c>
      <c r="C1897" s="398">
        <v>0</v>
      </c>
      <c r="D1897" s="398">
        <v>0</v>
      </c>
      <c r="E1897" s="398">
        <v>0</v>
      </c>
      <c r="F1897" s="398">
        <v>0</v>
      </c>
      <c r="G1897" s="398">
        <v>0</v>
      </c>
      <c r="H1897" s="398">
        <v>0</v>
      </c>
      <c r="I1897" s="398">
        <v>0</v>
      </c>
      <c r="J1897" s="398">
        <v>0</v>
      </c>
      <c r="K1897" s="398">
        <v>0</v>
      </c>
      <c r="L1897" s="412">
        <f>+M1821</f>
        <v>346.89231710159982</v>
      </c>
      <c r="M1897" s="346"/>
    </row>
    <row r="1898" spans="1:13" x14ac:dyDescent="0.25">
      <c r="A1898" s="347"/>
      <c r="B1898" s="158"/>
      <c r="C1898" s="158"/>
      <c r="D1898" s="158"/>
      <c r="E1898" s="158"/>
      <c r="F1898" s="158"/>
      <c r="G1898" s="158"/>
      <c r="H1898" s="158"/>
      <c r="I1898" s="158"/>
      <c r="J1898" s="158"/>
      <c r="K1898" s="158"/>
      <c r="L1898" s="158"/>
      <c r="M1898" s="346"/>
    </row>
    <row r="1899" spans="1:13" ht="15.75" x14ac:dyDescent="0.3">
      <c r="A1899" s="444" t="s">
        <v>245</v>
      </c>
      <c r="B1899" s="158"/>
      <c r="C1899" s="158"/>
      <c r="D1899" s="158"/>
      <c r="E1899" s="158"/>
      <c r="F1899" s="158"/>
      <c r="G1899" s="158"/>
      <c r="H1899" s="158"/>
      <c r="I1899" s="158"/>
      <c r="J1899" s="158"/>
      <c r="K1899" s="158"/>
      <c r="L1899" s="158"/>
      <c r="M1899" s="346"/>
    </row>
    <row r="1900" spans="1:13" ht="15.75" x14ac:dyDescent="0.3">
      <c r="A1900" s="445"/>
      <c r="B1900" s="411">
        <f t="array" ref="B1900:L1910">+MMULT(B1861:L1871,B1887:L1897)</f>
        <v>555.64157729040539</v>
      </c>
      <c r="C1900" s="390">
        <v>0</v>
      </c>
      <c r="D1900" s="390">
        <v>0</v>
      </c>
      <c r="E1900" s="390">
        <v>0</v>
      </c>
      <c r="F1900" s="390">
        <v>0</v>
      </c>
      <c r="G1900" s="390">
        <v>0</v>
      </c>
      <c r="H1900" s="390">
        <v>0</v>
      </c>
      <c r="I1900" s="390">
        <v>0</v>
      </c>
      <c r="J1900" s="390">
        <v>0</v>
      </c>
      <c r="K1900" s="390">
        <v>0</v>
      </c>
      <c r="L1900" s="391">
        <v>0</v>
      </c>
      <c r="M1900" s="345"/>
    </row>
    <row r="1901" spans="1:13" ht="15.75" x14ac:dyDescent="0.3">
      <c r="A1901" s="445" t="s">
        <v>233</v>
      </c>
      <c r="B1901" s="396">
        <v>0</v>
      </c>
      <c r="C1901" s="161">
        <v>323.42693777056019</v>
      </c>
      <c r="D1901" s="159">
        <v>0</v>
      </c>
      <c r="E1901" s="159">
        <v>0</v>
      </c>
      <c r="F1901" s="159">
        <v>0</v>
      </c>
      <c r="G1901" s="159">
        <v>0</v>
      </c>
      <c r="H1901" s="159">
        <v>0</v>
      </c>
      <c r="I1901" s="159">
        <v>0</v>
      </c>
      <c r="J1901" s="159">
        <v>0</v>
      </c>
      <c r="K1901" s="159">
        <v>0</v>
      </c>
      <c r="L1901" s="383">
        <v>0</v>
      </c>
      <c r="M1901" s="346"/>
    </row>
    <row r="1902" spans="1:13" x14ac:dyDescent="0.25">
      <c r="A1902" s="347"/>
      <c r="B1902" s="396">
        <v>0</v>
      </c>
      <c r="C1902" s="159">
        <v>0</v>
      </c>
      <c r="D1902" s="161">
        <v>-78.999688589952072</v>
      </c>
      <c r="E1902" s="159">
        <v>0</v>
      </c>
      <c r="F1902" s="159">
        <v>0</v>
      </c>
      <c r="G1902" s="159">
        <v>0</v>
      </c>
      <c r="H1902" s="159">
        <v>0</v>
      </c>
      <c r="I1902" s="159">
        <v>0</v>
      </c>
      <c r="J1902" s="159">
        <v>0</v>
      </c>
      <c r="K1902" s="159">
        <v>0</v>
      </c>
      <c r="L1902" s="383">
        <v>0</v>
      </c>
      <c r="M1902" s="346"/>
    </row>
    <row r="1903" spans="1:13" x14ac:dyDescent="0.25">
      <c r="A1903" s="347"/>
      <c r="B1903" s="396">
        <v>0</v>
      </c>
      <c r="C1903" s="159">
        <v>0</v>
      </c>
      <c r="D1903" s="159">
        <v>0</v>
      </c>
      <c r="E1903" s="161">
        <v>-1767.3247248289599</v>
      </c>
      <c r="F1903" s="159">
        <v>0</v>
      </c>
      <c r="G1903" s="159">
        <v>0</v>
      </c>
      <c r="H1903" s="159">
        <v>0</v>
      </c>
      <c r="I1903" s="159">
        <v>0</v>
      </c>
      <c r="J1903" s="159">
        <v>0</v>
      </c>
      <c r="K1903" s="159">
        <v>0</v>
      </c>
      <c r="L1903" s="383">
        <v>0</v>
      </c>
      <c r="M1903" s="346"/>
    </row>
    <row r="1904" spans="1:13" x14ac:dyDescent="0.25">
      <c r="A1904" s="347"/>
      <c r="B1904" s="396">
        <v>0</v>
      </c>
      <c r="C1904" s="159">
        <v>0</v>
      </c>
      <c r="D1904" s="159">
        <v>0</v>
      </c>
      <c r="E1904" s="159">
        <v>0</v>
      </c>
      <c r="F1904" s="161">
        <v>-1626.419095250197</v>
      </c>
      <c r="G1904" s="159">
        <v>0</v>
      </c>
      <c r="H1904" s="159">
        <v>0</v>
      </c>
      <c r="I1904" s="159">
        <v>0</v>
      </c>
      <c r="J1904" s="159">
        <v>0</v>
      </c>
      <c r="K1904" s="159">
        <v>0</v>
      </c>
      <c r="L1904" s="383">
        <v>0</v>
      </c>
      <c r="M1904" s="346"/>
    </row>
    <row r="1905" spans="1:13" x14ac:dyDescent="0.25">
      <c r="A1905" s="347"/>
      <c r="B1905" s="396">
        <v>0</v>
      </c>
      <c r="C1905" s="159">
        <v>0</v>
      </c>
      <c r="D1905" s="159">
        <v>0</v>
      </c>
      <c r="E1905" s="159">
        <v>0</v>
      </c>
      <c r="F1905" s="159">
        <v>0</v>
      </c>
      <c r="G1905" s="161">
        <v>439.80438761102465</v>
      </c>
      <c r="H1905" s="159">
        <v>0</v>
      </c>
      <c r="I1905" s="159">
        <v>0</v>
      </c>
      <c r="J1905" s="159">
        <v>0</v>
      </c>
      <c r="K1905" s="159">
        <v>0</v>
      </c>
      <c r="L1905" s="383">
        <v>0</v>
      </c>
      <c r="M1905" s="346"/>
    </row>
    <row r="1906" spans="1:13" x14ac:dyDescent="0.25">
      <c r="A1906" s="347"/>
      <c r="B1906" s="396">
        <v>0</v>
      </c>
      <c r="C1906" s="159">
        <v>0</v>
      </c>
      <c r="D1906" s="159">
        <v>0</v>
      </c>
      <c r="E1906" s="159">
        <v>0</v>
      </c>
      <c r="F1906" s="159">
        <v>0</v>
      </c>
      <c r="G1906" s="159">
        <v>0</v>
      </c>
      <c r="H1906" s="161">
        <v>-333.10035328088526</v>
      </c>
      <c r="I1906" s="159">
        <v>0</v>
      </c>
      <c r="J1906" s="159">
        <v>0</v>
      </c>
      <c r="K1906" s="159">
        <v>0</v>
      </c>
      <c r="L1906" s="383">
        <v>0</v>
      </c>
      <c r="M1906" s="346"/>
    </row>
    <row r="1907" spans="1:13" x14ac:dyDescent="0.25">
      <c r="A1907" s="347"/>
      <c r="B1907" s="396">
        <v>0</v>
      </c>
      <c r="C1907" s="159">
        <v>0</v>
      </c>
      <c r="D1907" s="159">
        <v>0</v>
      </c>
      <c r="E1907" s="159">
        <v>0</v>
      </c>
      <c r="F1907" s="159">
        <v>0</v>
      </c>
      <c r="G1907" s="159">
        <v>0</v>
      </c>
      <c r="H1907" s="159">
        <v>0</v>
      </c>
      <c r="I1907" s="161">
        <v>-659.0029043741074</v>
      </c>
      <c r="J1907" s="159">
        <v>0</v>
      </c>
      <c r="K1907" s="159">
        <v>0</v>
      </c>
      <c r="L1907" s="383">
        <v>0</v>
      </c>
      <c r="M1907" s="346"/>
    </row>
    <row r="1908" spans="1:13" x14ac:dyDescent="0.25">
      <c r="A1908" s="347"/>
      <c r="B1908" s="396">
        <v>0</v>
      </c>
      <c r="C1908" s="159">
        <v>0</v>
      </c>
      <c r="D1908" s="159">
        <v>0</v>
      </c>
      <c r="E1908" s="159">
        <v>0</v>
      </c>
      <c r="F1908" s="159">
        <v>0</v>
      </c>
      <c r="G1908" s="159">
        <v>0</v>
      </c>
      <c r="H1908" s="159">
        <v>0</v>
      </c>
      <c r="I1908" s="159">
        <v>0</v>
      </c>
      <c r="J1908" s="161">
        <v>373.43856392145995</v>
      </c>
      <c r="K1908" s="159">
        <v>0</v>
      </c>
      <c r="L1908" s="383">
        <v>0</v>
      </c>
      <c r="M1908" s="346"/>
    </row>
    <row r="1909" spans="1:13" x14ac:dyDescent="0.25">
      <c r="A1909" s="347"/>
      <c r="B1909" s="396">
        <v>0</v>
      </c>
      <c r="C1909" s="159">
        <v>0</v>
      </c>
      <c r="D1909" s="159">
        <v>0</v>
      </c>
      <c r="E1909" s="159">
        <v>0</v>
      </c>
      <c r="F1909" s="159">
        <v>0</v>
      </c>
      <c r="G1909" s="159">
        <v>0</v>
      </c>
      <c r="H1909" s="159">
        <v>0</v>
      </c>
      <c r="I1909" s="159">
        <v>0</v>
      </c>
      <c r="J1909" s="159">
        <v>0</v>
      </c>
      <c r="K1909" s="161">
        <v>204.78932205588026</v>
      </c>
      <c r="L1909" s="383">
        <v>0</v>
      </c>
      <c r="M1909" s="346"/>
    </row>
    <row r="1910" spans="1:13" x14ac:dyDescent="0.25">
      <c r="A1910" s="347"/>
      <c r="B1910" s="397">
        <v>0</v>
      </c>
      <c r="C1910" s="398">
        <v>0</v>
      </c>
      <c r="D1910" s="398">
        <v>0</v>
      </c>
      <c r="E1910" s="398">
        <v>0</v>
      </c>
      <c r="F1910" s="398">
        <v>0</v>
      </c>
      <c r="G1910" s="398">
        <v>0</v>
      </c>
      <c r="H1910" s="398">
        <v>0</v>
      </c>
      <c r="I1910" s="398">
        <v>0</v>
      </c>
      <c r="J1910" s="398">
        <v>0</v>
      </c>
      <c r="K1910" s="398">
        <v>0</v>
      </c>
      <c r="L1910" s="412">
        <v>693.78463420319963</v>
      </c>
      <c r="M1910" s="346"/>
    </row>
    <row r="1911" spans="1:13" x14ac:dyDescent="0.25">
      <c r="A1911" s="347"/>
      <c r="B1911" s="158"/>
      <c r="C1911" s="158"/>
      <c r="D1911" s="158"/>
      <c r="E1911" s="158"/>
      <c r="F1911" s="158"/>
      <c r="G1911" s="158"/>
      <c r="H1911" s="158"/>
      <c r="I1911" s="158"/>
      <c r="J1911" s="158"/>
      <c r="K1911" s="158"/>
      <c r="L1911" s="158"/>
      <c r="M1911" s="346"/>
    </row>
    <row r="1912" spans="1:13" x14ac:dyDescent="0.25">
      <c r="A1912" s="347"/>
      <c r="B1912" s="158"/>
      <c r="C1912" s="158"/>
      <c r="D1912" s="158"/>
      <c r="E1912" s="158"/>
      <c r="F1912" s="158"/>
      <c r="G1912" s="158"/>
      <c r="H1912" s="158"/>
      <c r="I1912" s="158"/>
      <c r="J1912" s="158"/>
      <c r="K1912" s="158"/>
      <c r="L1912" s="158"/>
      <c r="M1912" s="346"/>
    </row>
    <row r="1913" spans="1:13" x14ac:dyDescent="0.25">
      <c r="A1913" s="347"/>
      <c r="B1913" s="413">
        <f t="array" ref="B1913:L1923">+MINVERSE(B1900:L1910)</f>
        <v>1.7997213327276824E-3</v>
      </c>
      <c r="C1913" s="390">
        <v>0</v>
      </c>
      <c r="D1913" s="390">
        <v>0</v>
      </c>
      <c r="E1913" s="390">
        <v>0</v>
      </c>
      <c r="F1913" s="390">
        <v>0</v>
      </c>
      <c r="G1913" s="390">
        <v>0</v>
      </c>
      <c r="H1913" s="390">
        <v>0</v>
      </c>
      <c r="I1913" s="390">
        <v>0</v>
      </c>
      <c r="J1913" s="390">
        <v>0</v>
      </c>
      <c r="K1913" s="390">
        <v>0</v>
      </c>
      <c r="L1913" s="391">
        <v>0</v>
      </c>
      <c r="M1913" s="346"/>
    </row>
    <row r="1914" spans="1:13" ht="15.75" x14ac:dyDescent="0.3">
      <c r="A1914" s="445" t="s">
        <v>234</v>
      </c>
      <c r="B1914" s="396">
        <v>0</v>
      </c>
      <c r="C1914" s="178">
        <v>3.0918884088418212E-3</v>
      </c>
      <c r="D1914" s="159">
        <v>0</v>
      </c>
      <c r="E1914" s="159">
        <v>0</v>
      </c>
      <c r="F1914" s="159">
        <v>0</v>
      </c>
      <c r="G1914" s="159">
        <v>0</v>
      </c>
      <c r="H1914" s="159">
        <v>0</v>
      </c>
      <c r="I1914" s="159">
        <v>0</v>
      </c>
      <c r="J1914" s="159">
        <v>0</v>
      </c>
      <c r="K1914" s="159">
        <v>0</v>
      </c>
      <c r="L1914" s="383">
        <v>0</v>
      </c>
      <c r="M1914" s="346"/>
    </row>
    <row r="1915" spans="1:13" x14ac:dyDescent="0.25">
      <c r="A1915" s="347"/>
      <c r="B1915" s="396">
        <v>0</v>
      </c>
      <c r="C1915" s="159">
        <v>0</v>
      </c>
      <c r="D1915" s="178">
        <v>-1.2658277745757968E-2</v>
      </c>
      <c r="E1915" s="159">
        <v>0</v>
      </c>
      <c r="F1915" s="159">
        <v>0</v>
      </c>
      <c r="G1915" s="159">
        <v>0</v>
      </c>
      <c r="H1915" s="159">
        <v>0</v>
      </c>
      <c r="I1915" s="159">
        <v>0</v>
      </c>
      <c r="J1915" s="159">
        <v>0</v>
      </c>
      <c r="K1915" s="159">
        <v>0</v>
      </c>
      <c r="L1915" s="383">
        <v>0</v>
      </c>
      <c r="M1915" s="346"/>
    </row>
    <row r="1916" spans="1:13" x14ac:dyDescent="0.25">
      <c r="A1916" s="347"/>
      <c r="B1916" s="396">
        <v>0</v>
      </c>
      <c r="C1916" s="159">
        <v>0</v>
      </c>
      <c r="D1916" s="159">
        <v>0</v>
      </c>
      <c r="E1916" s="178">
        <v>-5.6582697336324489E-4</v>
      </c>
      <c r="F1916" s="159">
        <v>0</v>
      </c>
      <c r="G1916" s="159">
        <v>0</v>
      </c>
      <c r="H1916" s="159">
        <v>0</v>
      </c>
      <c r="I1916" s="159">
        <v>0</v>
      </c>
      <c r="J1916" s="159">
        <v>0</v>
      </c>
      <c r="K1916" s="159">
        <v>0</v>
      </c>
      <c r="L1916" s="383">
        <v>0</v>
      </c>
      <c r="M1916" s="346"/>
    </row>
    <row r="1917" spans="1:13" x14ac:dyDescent="0.25">
      <c r="A1917" s="347"/>
      <c r="B1917" s="396">
        <v>0</v>
      </c>
      <c r="C1917" s="159">
        <v>0</v>
      </c>
      <c r="D1917" s="159">
        <v>0</v>
      </c>
      <c r="E1917" s="159">
        <v>0</v>
      </c>
      <c r="F1917" s="178">
        <v>-6.148476754364268E-4</v>
      </c>
      <c r="G1917" s="159">
        <v>0</v>
      </c>
      <c r="H1917" s="159">
        <v>0</v>
      </c>
      <c r="I1917" s="159">
        <v>0</v>
      </c>
      <c r="J1917" s="159">
        <v>0</v>
      </c>
      <c r="K1917" s="159">
        <v>0</v>
      </c>
      <c r="L1917" s="383">
        <v>0</v>
      </c>
      <c r="M1917" s="346"/>
    </row>
    <row r="1918" spans="1:13" x14ac:dyDescent="0.25">
      <c r="A1918" s="347"/>
      <c r="B1918" s="396">
        <v>0</v>
      </c>
      <c r="C1918" s="159">
        <v>0</v>
      </c>
      <c r="D1918" s="159">
        <v>0</v>
      </c>
      <c r="E1918" s="159">
        <v>0</v>
      </c>
      <c r="F1918" s="159">
        <v>0</v>
      </c>
      <c r="G1918" s="178">
        <v>2.2737381166929786E-3</v>
      </c>
      <c r="H1918" s="159">
        <v>0</v>
      </c>
      <c r="I1918" s="159">
        <v>0</v>
      </c>
      <c r="J1918" s="159">
        <v>0</v>
      </c>
      <c r="K1918" s="159">
        <v>0</v>
      </c>
      <c r="L1918" s="383">
        <v>0</v>
      </c>
      <c r="M1918" s="346"/>
    </row>
    <row r="1919" spans="1:13" x14ac:dyDescent="0.25">
      <c r="A1919" s="347"/>
      <c r="B1919" s="396">
        <v>0</v>
      </c>
      <c r="C1919" s="159">
        <v>0</v>
      </c>
      <c r="D1919" s="159">
        <v>0</v>
      </c>
      <c r="E1919" s="159">
        <v>0</v>
      </c>
      <c r="F1919" s="159">
        <v>0</v>
      </c>
      <c r="G1919" s="159">
        <v>0</v>
      </c>
      <c r="H1919" s="178">
        <v>-3.0020982870491131E-3</v>
      </c>
      <c r="I1919" s="159">
        <v>0</v>
      </c>
      <c r="J1919" s="159">
        <v>0</v>
      </c>
      <c r="K1919" s="159">
        <v>0</v>
      </c>
      <c r="L1919" s="383">
        <v>0</v>
      </c>
      <c r="M1919" s="346"/>
    </row>
    <row r="1920" spans="1:13" x14ac:dyDescent="0.25">
      <c r="A1920" s="347"/>
      <c r="B1920" s="396">
        <v>0</v>
      </c>
      <c r="C1920" s="159">
        <v>0</v>
      </c>
      <c r="D1920" s="159">
        <v>0</v>
      </c>
      <c r="E1920" s="159">
        <v>0</v>
      </c>
      <c r="F1920" s="159">
        <v>0</v>
      </c>
      <c r="G1920" s="159">
        <v>0</v>
      </c>
      <c r="H1920" s="159">
        <v>0</v>
      </c>
      <c r="I1920" s="178">
        <v>-1.5174439951061475E-3</v>
      </c>
      <c r="J1920" s="159">
        <v>0</v>
      </c>
      <c r="K1920" s="159">
        <v>0</v>
      </c>
      <c r="L1920" s="383">
        <v>0</v>
      </c>
      <c r="M1920" s="346"/>
    </row>
    <row r="1921" spans="1:13" x14ac:dyDescent="0.25">
      <c r="A1921" s="347"/>
      <c r="B1921" s="396">
        <v>0</v>
      </c>
      <c r="C1921" s="159">
        <v>0</v>
      </c>
      <c r="D1921" s="159">
        <v>0</v>
      </c>
      <c r="E1921" s="159">
        <v>0</v>
      </c>
      <c r="F1921" s="159">
        <v>0</v>
      </c>
      <c r="G1921" s="159">
        <v>0</v>
      </c>
      <c r="H1921" s="159">
        <v>0</v>
      </c>
      <c r="I1921" s="159">
        <v>0</v>
      </c>
      <c r="J1921" s="178">
        <v>2.6778166386970037E-3</v>
      </c>
      <c r="K1921" s="159">
        <v>0</v>
      </c>
      <c r="L1921" s="383">
        <v>0</v>
      </c>
      <c r="M1921" s="346"/>
    </row>
    <row r="1922" spans="1:13" x14ac:dyDescent="0.25">
      <c r="A1922" s="347"/>
      <c r="B1922" s="396">
        <v>0</v>
      </c>
      <c r="C1922" s="159">
        <v>0</v>
      </c>
      <c r="D1922" s="159">
        <v>0</v>
      </c>
      <c r="E1922" s="159">
        <v>0</v>
      </c>
      <c r="F1922" s="159">
        <v>0</v>
      </c>
      <c r="G1922" s="159">
        <v>0</v>
      </c>
      <c r="H1922" s="159">
        <v>0</v>
      </c>
      <c r="I1922" s="159">
        <v>0</v>
      </c>
      <c r="J1922" s="159">
        <v>0</v>
      </c>
      <c r="K1922" s="178">
        <v>4.8830670953006671E-3</v>
      </c>
      <c r="L1922" s="383">
        <v>0</v>
      </c>
      <c r="M1922" s="346"/>
    </row>
    <row r="1923" spans="1:13" x14ac:dyDescent="0.25">
      <c r="A1923" s="347"/>
      <c r="B1923" s="397">
        <v>0</v>
      </c>
      <c r="C1923" s="398">
        <v>0</v>
      </c>
      <c r="D1923" s="398">
        <v>0</v>
      </c>
      <c r="E1923" s="398">
        <v>0</v>
      </c>
      <c r="F1923" s="398">
        <v>0</v>
      </c>
      <c r="G1923" s="398">
        <v>0</v>
      </c>
      <c r="H1923" s="398">
        <v>0</v>
      </c>
      <c r="I1923" s="398">
        <v>0</v>
      </c>
      <c r="J1923" s="398">
        <v>0</v>
      </c>
      <c r="K1923" s="398">
        <v>0</v>
      </c>
      <c r="L1923" s="414">
        <v>1.441369483699338E-3</v>
      </c>
      <c r="M1923" s="346"/>
    </row>
    <row r="1924" spans="1:13" x14ac:dyDescent="0.25">
      <c r="A1924" s="347"/>
      <c r="B1924" s="158"/>
      <c r="C1924" s="158"/>
      <c r="D1924" s="158"/>
      <c r="E1924" s="158"/>
      <c r="F1924" s="158"/>
      <c r="G1924" s="158"/>
      <c r="H1924" s="158"/>
      <c r="I1924" s="158"/>
      <c r="J1924" s="158"/>
      <c r="K1924" s="158"/>
      <c r="L1924" s="158"/>
      <c r="M1924" s="346"/>
    </row>
    <row r="1925" spans="1:13" x14ac:dyDescent="0.25">
      <c r="A1925" s="347"/>
      <c r="B1925" s="158"/>
      <c r="C1925" s="158"/>
      <c r="D1925" s="158"/>
      <c r="E1925" s="158"/>
      <c r="F1925" s="158"/>
      <c r="G1925" s="158"/>
      <c r="H1925" s="158"/>
      <c r="I1925" s="158"/>
      <c r="J1925" s="158"/>
      <c r="K1925" s="158"/>
      <c r="L1925" s="158"/>
      <c r="M1925" s="346"/>
    </row>
    <row r="1926" spans="1:13" x14ac:dyDescent="0.25">
      <c r="A1926" s="347"/>
      <c r="B1926" s="395">
        <f t="array" ref="B1926:L1933">+MMULT(B1837:L1844,B1913:L1923)</f>
        <v>1.7997213327276824E-3</v>
      </c>
      <c r="C1926" s="380">
        <v>-3.0918884088418212E-3</v>
      </c>
      <c r="D1926" s="380">
        <v>0</v>
      </c>
      <c r="E1926" s="380">
        <v>0</v>
      </c>
      <c r="F1926" s="380">
        <v>0</v>
      </c>
      <c r="G1926" s="380">
        <v>0</v>
      </c>
      <c r="H1926" s="380">
        <v>0</v>
      </c>
      <c r="I1926" s="380">
        <v>0</v>
      </c>
      <c r="J1926" s="380">
        <v>0</v>
      </c>
      <c r="K1926" s="380">
        <v>0</v>
      </c>
      <c r="L1926" s="381">
        <v>0</v>
      </c>
      <c r="M1926" s="346"/>
    </row>
    <row r="1927" spans="1:13" ht="15.75" x14ac:dyDescent="0.3">
      <c r="A1927" s="445" t="s">
        <v>235</v>
      </c>
      <c r="B1927" s="396">
        <v>0</v>
      </c>
      <c r="C1927" s="159">
        <v>3.0918884088418212E-3</v>
      </c>
      <c r="D1927" s="159">
        <v>1.2658277745757968E-2</v>
      </c>
      <c r="E1927" s="159">
        <v>0</v>
      </c>
      <c r="F1927" s="159">
        <v>0</v>
      </c>
      <c r="G1927" s="159">
        <v>0</v>
      </c>
      <c r="H1927" s="159">
        <v>0</v>
      </c>
      <c r="I1927" s="159">
        <v>0</v>
      </c>
      <c r="J1927" s="143">
        <v>-2.6778166386970037E-3</v>
      </c>
      <c r="K1927" s="143">
        <v>0</v>
      </c>
      <c r="L1927" s="392">
        <v>0</v>
      </c>
      <c r="M1927" s="346"/>
    </row>
    <row r="1928" spans="1:13" x14ac:dyDescent="0.25">
      <c r="A1928" s="446"/>
      <c r="B1928" s="396">
        <v>0</v>
      </c>
      <c r="C1928" s="159">
        <v>0</v>
      </c>
      <c r="D1928" s="159">
        <v>-1.2658277745757968E-2</v>
      </c>
      <c r="E1928" s="159">
        <v>5.6582697336324489E-4</v>
      </c>
      <c r="F1928" s="159">
        <v>0</v>
      </c>
      <c r="G1928" s="159">
        <v>0</v>
      </c>
      <c r="H1928" s="159">
        <v>0</v>
      </c>
      <c r="I1928" s="159">
        <v>0</v>
      </c>
      <c r="J1928" s="143">
        <v>0</v>
      </c>
      <c r="K1928" s="143">
        <v>0</v>
      </c>
      <c r="L1928" s="392">
        <v>0</v>
      </c>
      <c r="M1928" s="346"/>
    </row>
    <row r="1929" spans="1:13" x14ac:dyDescent="0.25">
      <c r="A1929" s="446"/>
      <c r="B1929" s="396">
        <v>0</v>
      </c>
      <c r="C1929" s="159">
        <v>0</v>
      </c>
      <c r="D1929" s="159">
        <v>0</v>
      </c>
      <c r="E1929" s="159">
        <v>-5.6582697336324489E-4</v>
      </c>
      <c r="F1929" s="159">
        <v>6.148476754364268E-4</v>
      </c>
      <c r="G1929" s="159">
        <v>0</v>
      </c>
      <c r="H1929" s="159">
        <v>0</v>
      </c>
      <c r="I1929" s="159">
        <v>0</v>
      </c>
      <c r="J1929" s="143">
        <v>0</v>
      </c>
      <c r="K1929" s="143">
        <v>0</v>
      </c>
      <c r="L1929" s="392">
        <v>0</v>
      </c>
      <c r="M1929" s="346"/>
    </row>
    <row r="1930" spans="1:13" x14ac:dyDescent="0.25">
      <c r="A1930" s="446"/>
      <c r="B1930" s="396">
        <v>0</v>
      </c>
      <c r="C1930" s="159">
        <v>0</v>
      </c>
      <c r="D1930" s="159">
        <v>0</v>
      </c>
      <c r="E1930" s="159">
        <v>0</v>
      </c>
      <c r="F1930" s="159">
        <v>-6.148476754364268E-4</v>
      </c>
      <c r="G1930" s="159">
        <v>-2.2737381166929786E-3</v>
      </c>
      <c r="H1930" s="159">
        <v>0</v>
      </c>
      <c r="I1930" s="159">
        <v>0</v>
      </c>
      <c r="J1930" s="143">
        <v>2.6778166386970037E-3</v>
      </c>
      <c r="K1930" s="143">
        <v>4.8830670953006671E-3</v>
      </c>
      <c r="L1930" s="392">
        <v>0</v>
      </c>
      <c r="M1930" s="346"/>
    </row>
    <row r="1931" spans="1:13" x14ac:dyDescent="0.25">
      <c r="A1931" s="446"/>
      <c r="B1931" s="396">
        <v>0</v>
      </c>
      <c r="C1931" s="159">
        <v>0</v>
      </c>
      <c r="D1931" s="159">
        <v>0</v>
      </c>
      <c r="E1931" s="159">
        <v>0</v>
      </c>
      <c r="F1931" s="159">
        <v>0</v>
      </c>
      <c r="G1931" s="159">
        <v>2.2737381166929786E-3</v>
      </c>
      <c r="H1931" s="159">
        <v>3.0020982870491131E-3</v>
      </c>
      <c r="I1931" s="159">
        <v>0</v>
      </c>
      <c r="J1931" s="143">
        <v>0</v>
      </c>
      <c r="K1931" s="143">
        <v>0</v>
      </c>
      <c r="L1931" s="392">
        <v>0</v>
      </c>
      <c r="M1931" s="346"/>
    </row>
    <row r="1932" spans="1:13" x14ac:dyDescent="0.25">
      <c r="A1932" s="446"/>
      <c r="B1932" s="396">
        <v>0</v>
      </c>
      <c r="C1932" s="159">
        <v>0</v>
      </c>
      <c r="D1932" s="159">
        <v>0</v>
      </c>
      <c r="E1932" s="159">
        <v>0</v>
      </c>
      <c r="F1932" s="159">
        <v>0</v>
      </c>
      <c r="G1932" s="159">
        <v>0</v>
      </c>
      <c r="H1932" s="159">
        <v>-3.0020982870491131E-3</v>
      </c>
      <c r="I1932" s="159">
        <v>1.5174439951061475E-3</v>
      </c>
      <c r="J1932" s="143">
        <v>0</v>
      </c>
      <c r="K1932" s="143">
        <v>0</v>
      </c>
      <c r="L1932" s="392">
        <v>0</v>
      </c>
      <c r="M1932" s="346"/>
    </row>
    <row r="1933" spans="1:13" x14ac:dyDescent="0.25">
      <c r="A1933" s="446"/>
      <c r="B1933" s="397">
        <v>0</v>
      </c>
      <c r="C1933" s="398">
        <v>0</v>
      </c>
      <c r="D1933" s="398">
        <v>0</v>
      </c>
      <c r="E1933" s="398">
        <v>0</v>
      </c>
      <c r="F1933" s="398">
        <v>0</v>
      </c>
      <c r="G1933" s="398">
        <v>0</v>
      </c>
      <c r="H1933" s="398">
        <v>0</v>
      </c>
      <c r="I1933" s="398">
        <v>-1.5174439951061475E-3</v>
      </c>
      <c r="J1933" s="393">
        <v>0</v>
      </c>
      <c r="K1933" s="393">
        <v>-4.8830670953006671E-3</v>
      </c>
      <c r="L1933" s="394">
        <v>1.441369483699338E-3</v>
      </c>
      <c r="M1933" s="346"/>
    </row>
    <row r="1934" spans="1:13" x14ac:dyDescent="0.25">
      <c r="A1934" s="446"/>
      <c r="B1934" s="158"/>
      <c r="C1934" s="158"/>
      <c r="D1934" s="158"/>
      <c r="E1934" s="158"/>
      <c r="F1934" s="158"/>
      <c r="G1934" s="158"/>
      <c r="H1934" s="158"/>
      <c r="I1934" s="158"/>
      <c r="J1934" s="158"/>
      <c r="K1934" s="158"/>
      <c r="L1934" s="158"/>
      <c r="M1934" s="346"/>
    </row>
    <row r="1935" spans="1:13" x14ac:dyDescent="0.25">
      <c r="A1935" s="446"/>
      <c r="B1935" s="158"/>
      <c r="C1935" s="158"/>
      <c r="D1935" s="158"/>
      <c r="E1935" s="158"/>
      <c r="F1935" s="158"/>
      <c r="G1935" s="158"/>
      <c r="H1935" s="158"/>
      <c r="I1935" s="158"/>
      <c r="J1935" s="158"/>
      <c r="K1935" s="158"/>
      <c r="L1935" s="158"/>
      <c r="M1935" s="346"/>
    </row>
    <row r="1936" spans="1:13" x14ac:dyDescent="0.25">
      <c r="A1936" s="446"/>
      <c r="B1936" s="329">
        <f t="array" ref="B1936:I1943">+MMULT(B1926:L1933,B1824:I1834)</f>
        <v>4.8916097415695036E-3</v>
      </c>
      <c r="C1936" s="330">
        <v>-3.0918884088418212E-3</v>
      </c>
      <c r="D1936" s="330">
        <v>0</v>
      </c>
      <c r="E1936" s="330">
        <v>0</v>
      </c>
      <c r="F1936" s="330">
        <v>0</v>
      </c>
      <c r="G1936" s="330">
        <v>0</v>
      </c>
      <c r="H1936" s="330">
        <v>0</v>
      </c>
      <c r="I1936" s="331">
        <v>0</v>
      </c>
      <c r="J1936" s="158"/>
      <c r="K1936" s="158"/>
      <c r="L1936" s="158"/>
      <c r="M1936" s="346"/>
    </row>
    <row r="1937" spans="1:13" ht="15.75" x14ac:dyDescent="0.3">
      <c r="A1937" s="447" t="s">
        <v>236</v>
      </c>
      <c r="B1937" s="332">
        <v>-3.0918884088418212E-3</v>
      </c>
      <c r="C1937" s="158">
        <v>-6.8885726982191439E-3</v>
      </c>
      <c r="D1937" s="158">
        <v>1.2658277745757968E-2</v>
      </c>
      <c r="E1937" s="158">
        <v>0</v>
      </c>
      <c r="F1937" s="158">
        <v>-2.6778166386970037E-3</v>
      </c>
      <c r="G1937" s="158">
        <v>0</v>
      </c>
      <c r="H1937" s="158">
        <v>0</v>
      </c>
      <c r="I1937" s="333">
        <v>0</v>
      </c>
      <c r="J1937" s="158"/>
      <c r="K1937" s="158"/>
      <c r="L1937" s="158"/>
      <c r="M1937" s="346"/>
    </row>
    <row r="1938" spans="1:13" x14ac:dyDescent="0.25">
      <c r="A1938" s="446"/>
      <c r="B1938" s="332">
        <v>0</v>
      </c>
      <c r="C1938" s="158">
        <v>1.2658277745757968E-2</v>
      </c>
      <c r="D1938" s="158">
        <v>-1.3224104719121213E-2</v>
      </c>
      <c r="E1938" s="158">
        <v>5.6582697336324489E-4</v>
      </c>
      <c r="F1938" s="158">
        <v>0</v>
      </c>
      <c r="G1938" s="158">
        <v>0</v>
      </c>
      <c r="H1938" s="158">
        <v>0</v>
      </c>
      <c r="I1938" s="333">
        <v>0</v>
      </c>
      <c r="J1938" s="158"/>
      <c r="K1938" s="158"/>
      <c r="L1938" s="158"/>
      <c r="M1938" s="346"/>
    </row>
    <row r="1939" spans="1:13" x14ac:dyDescent="0.25">
      <c r="A1939" s="446"/>
      <c r="B1939" s="332">
        <v>0</v>
      </c>
      <c r="C1939" s="158">
        <v>0</v>
      </c>
      <c r="D1939" s="158">
        <v>5.6582697336324489E-4</v>
      </c>
      <c r="E1939" s="158">
        <v>-1.1806746487996716E-3</v>
      </c>
      <c r="F1939" s="158">
        <v>6.148476754364268E-4</v>
      </c>
      <c r="G1939" s="158">
        <v>0</v>
      </c>
      <c r="H1939" s="158">
        <v>0</v>
      </c>
      <c r="I1939" s="333">
        <v>0</v>
      </c>
      <c r="J1939" s="158"/>
      <c r="K1939" s="158"/>
      <c r="L1939" s="158"/>
      <c r="M1939" s="346"/>
    </row>
    <row r="1940" spans="1:13" x14ac:dyDescent="0.25">
      <c r="A1940" s="446"/>
      <c r="B1940" s="332">
        <v>0</v>
      </c>
      <c r="C1940" s="158">
        <v>-2.6778166386970037E-3</v>
      </c>
      <c r="D1940" s="158">
        <v>0</v>
      </c>
      <c r="E1940" s="158">
        <v>6.148476754364268E-4</v>
      </c>
      <c r="F1940" s="158">
        <v>9.2197741752542226E-3</v>
      </c>
      <c r="G1940" s="158">
        <v>-2.2737381166929786E-3</v>
      </c>
      <c r="H1940" s="158">
        <v>0</v>
      </c>
      <c r="I1940" s="333">
        <v>-4.8830670953006671E-3</v>
      </c>
      <c r="J1940" s="158"/>
      <c r="K1940" s="158"/>
      <c r="L1940" s="158"/>
      <c r="M1940" s="346"/>
    </row>
    <row r="1941" spans="1:13" x14ac:dyDescent="0.25">
      <c r="A1941" s="446"/>
      <c r="B1941" s="332">
        <v>0</v>
      </c>
      <c r="C1941" s="158">
        <v>0</v>
      </c>
      <c r="D1941" s="158">
        <v>0</v>
      </c>
      <c r="E1941" s="158">
        <v>0</v>
      </c>
      <c r="F1941" s="158">
        <v>-2.2737381166929786E-3</v>
      </c>
      <c r="G1941" s="158">
        <v>-7.2836017035613453E-4</v>
      </c>
      <c r="H1941" s="158">
        <v>3.0020982870491131E-3</v>
      </c>
      <c r="I1941" s="333">
        <v>0</v>
      </c>
      <c r="J1941" s="158"/>
      <c r="K1941" s="158"/>
      <c r="L1941" s="158"/>
      <c r="M1941" s="346"/>
    </row>
    <row r="1942" spans="1:13" x14ac:dyDescent="0.25">
      <c r="A1942" s="446"/>
      <c r="B1942" s="332">
        <v>0</v>
      </c>
      <c r="C1942" s="158">
        <v>0</v>
      </c>
      <c r="D1942" s="158">
        <v>0</v>
      </c>
      <c r="E1942" s="158">
        <v>0</v>
      </c>
      <c r="F1942" s="158">
        <v>0</v>
      </c>
      <c r="G1942" s="158">
        <v>3.0020982870491131E-3</v>
      </c>
      <c r="H1942" s="158">
        <v>-4.5195422821552606E-3</v>
      </c>
      <c r="I1942" s="333">
        <v>1.5174439951061475E-3</v>
      </c>
      <c r="J1942" s="158"/>
      <c r="K1942" s="158"/>
      <c r="L1942" s="158"/>
      <c r="M1942" s="346"/>
    </row>
    <row r="1943" spans="1:13" x14ac:dyDescent="0.25">
      <c r="A1943" s="446"/>
      <c r="B1943" s="406">
        <v>0</v>
      </c>
      <c r="C1943" s="407">
        <v>0</v>
      </c>
      <c r="D1943" s="407">
        <v>0</v>
      </c>
      <c r="E1943" s="407">
        <v>0</v>
      </c>
      <c r="F1943" s="407">
        <v>-4.8830670953006671E-3</v>
      </c>
      <c r="G1943" s="407">
        <v>0</v>
      </c>
      <c r="H1943" s="407">
        <v>1.5174439951061475E-3</v>
      </c>
      <c r="I1943" s="408">
        <v>4.8069925838938581E-3</v>
      </c>
      <c r="J1943" s="158"/>
      <c r="K1943" s="158"/>
      <c r="L1943" s="158"/>
      <c r="M1943" s="346"/>
    </row>
    <row r="1944" spans="1:13" x14ac:dyDescent="0.25">
      <c r="A1944" s="446"/>
      <c r="B1944" s="158"/>
      <c r="C1944" s="158"/>
      <c r="D1944" s="158"/>
      <c r="E1944" s="158"/>
      <c r="F1944" s="158"/>
      <c r="G1944" s="158"/>
      <c r="H1944" s="158"/>
      <c r="I1944" s="158"/>
      <c r="J1944" s="158"/>
      <c r="K1944" s="158"/>
      <c r="L1944" s="158"/>
      <c r="M1944" s="346"/>
    </row>
    <row r="1945" spans="1:13" x14ac:dyDescent="0.25">
      <c r="A1945" s="446"/>
      <c r="B1945" s="158"/>
      <c r="C1945" s="158"/>
      <c r="D1945" s="158"/>
      <c r="E1945" s="158"/>
      <c r="F1945" s="158"/>
      <c r="G1945" s="158"/>
      <c r="H1945" s="158"/>
      <c r="I1945" s="158"/>
      <c r="J1945" s="158"/>
      <c r="K1945" s="158"/>
      <c r="L1945" s="158"/>
      <c r="M1945" s="346"/>
    </row>
    <row r="1946" spans="1:13" x14ac:dyDescent="0.25">
      <c r="A1946" s="446"/>
      <c r="B1946" s="329">
        <f t="array" ref="B1946:I1953">-MINVERSE(B1936:I1943)</f>
        <v>-422.3789646945412</v>
      </c>
      <c r="C1946" s="330">
        <v>-344.80968177412655</v>
      </c>
      <c r="D1946" s="330">
        <v>-342.52674532379314</v>
      </c>
      <c r="E1946" s="330">
        <v>-291.45451825680516</v>
      </c>
      <c r="F1946" s="330">
        <v>-244.45418822592052</v>
      </c>
      <c r="G1946" s="330">
        <v>-306.61457560340619</v>
      </c>
      <c r="H1946" s="330">
        <v>-259.53535679890933</v>
      </c>
      <c r="I1946" s="331">
        <v>-166.39423094226547</v>
      </c>
      <c r="J1946" s="158"/>
      <c r="K1946" s="158"/>
      <c r="L1946" s="158"/>
      <c r="M1946" s="346"/>
    </row>
    <row r="1947" spans="1:13" ht="15.75" x14ac:dyDescent="0.3">
      <c r="A1947" s="448" t="s">
        <v>237</v>
      </c>
      <c r="B1947" s="332">
        <v>-344.8096817741266</v>
      </c>
      <c r="C1947" s="158">
        <v>-545.51593567557086</v>
      </c>
      <c r="D1947" s="158">
        <v>-541.90415132142004</v>
      </c>
      <c r="E1947" s="158">
        <v>-461.10388610806154</v>
      </c>
      <c r="F1947" s="158">
        <v>-386.74568107757113</v>
      </c>
      <c r="G1947" s="158">
        <v>-485.0882847646626</v>
      </c>
      <c r="H1947" s="158">
        <v>-410.60527151263403</v>
      </c>
      <c r="I1947" s="333">
        <v>-263.24871191681865</v>
      </c>
      <c r="J1947" s="158"/>
      <c r="K1947" s="158"/>
      <c r="L1947" s="158"/>
      <c r="M1947" s="346"/>
    </row>
    <row r="1948" spans="1:13" x14ac:dyDescent="0.25">
      <c r="A1948" s="446"/>
      <c r="B1948" s="332">
        <v>-342.52674532379325</v>
      </c>
      <c r="C1948" s="158">
        <v>-541.90415132142016</v>
      </c>
      <c r="D1948" s="158">
        <v>-461.26723056269606</v>
      </c>
      <c r="E1948" s="158">
        <v>-424.64023944663097</v>
      </c>
      <c r="F1948" s="158">
        <v>-390.93345262029209</v>
      </c>
      <c r="G1948" s="158">
        <v>-490.34093272955954</v>
      </c>
      <c r="H1948" s="158">
        <v>-415.05140021028564</v>
      </c>
      <c r="I1948" s="333">
        <v>-266.09922975932318</v>
      </c>
      <c r="J1948" s="158"/>
      <c r="K1948" s="158"/>
      <c r="L1948" s="158"/>
      <c r="M1948" s="346"/>
    </row>
    <row r="1949" spans="1:13" x14ac:dyDescent="0.25">
      <c r="A1949" s="446"/>
      <c r="B1949" s="332">
        <v>-291.4545182568051</v>
      </c>
      <c r="C1949" s="158">
        <v>-461.10388610806143</v>
      </c>
      <c r="D1949" s="158">
        <v>-424.64023944663086</v>
      </c>
      <c r="E1949" s="158">
        <v>391.09847360912818</v>
      </c>
      <c r="F1949" s="158">
        <v>-484.61929267216209</v>
      </c>
      <c r="G1949" s="158">
        <v>-607.84942909046117</v>
      </c>
      <c r="H1949" s="158">
        <v>-514.51702238402527</v>
      </c>
      <c r="I1949" s="333">
        <v>-329.86898317915046</v>
      </c>
      <c r="J1949" s="158"/>
      <c r="K1949" s="158"/>
      <c r="L1949" s="158"/>
      <c r="M1949" s="346"/>
    </row>
    <row r="1950" spans="1:13" x14ac:dyDescent="0.25">
      <c r="A1950" s="446"/>
      <c r="B1950" s="332">
        <v>-244.45418822592046</v>
      </c>
      <c r="C1950" s="158">
        <v>-386.74568107757102</v>
      </c>
      <c r="D1950" s="158">
        <v>-390.93345262029197</v>
      </c>
      <c r="E1950" s="158">
        <v>-484.61929267216203</v>
      </c>
      <c r="F1950" s="158">
        <v>-570.83572877711367</v>
      </c>
      <c r="G1950" s="158">
        <v>-715.98918385680986</v>
      </c>
      <c r="H1950" s="158">
        <v>-606.05242895169363</v>
      </c>
      <c r="I1950" s="333">
        <v>-388.55448856721165</v>
      </c>
      <c r="J1950" s="158"/>
      <c r="K1950" s="158"/>
      <c r="L1950" s="158"/>
      <c r="M1950" s="346"/>
    </row>
    <row r="1951" spans="1:13" x14ac:dyDescent="0.25">
      <c r="A1951" s="446"/>
      <c r="B1951" s="332">
        <v>-306.61457560340614</v>
      </c>
      <c r="C1951" s="158">
        <v>-485.08828476466243</v>
      </c>
      <c r="D1951" s="158">
        <v>-490.34093272955943</v>
      </c>
      <c r="E1951" s="158">
        <v>-607.84942909046083</v>
      </c>
      <c r="F1951" s="158">
        <v>-715.98918385680963</v>
      </c>
      <c r="G1951" s="158">
        <v>-1828.5640493231515</v>
      </c>
      <c r="H1951" s="158">
        <v>-1319.0191467180493</v>
      </c>
      <c r="I1951" s="333">
        <v>-310.93984743664259</v>
      </c>
      <c r="J1951" s="158"/>
      <c r="K1951" s="158"/>
      <c r="L1951" s="158"/>
      <c r="M1951" s="346"/>
    </row>
    <row r="1952" spans="1:13" x14ac:dyDescent="0.25">
      <c r="A1952" s="446"/>
      <c r="B1952" s="332">
        <v>-259.53535679890933</v>
      </c>
      <c r="C1952" s="158">
        <v>-410.60527151263398</v>
      </c>
      <c r="D1952" s="158">
        <v>-415.05140021028564</v>
      </c>
      <c r="E1952" s="158">
        <v>-514.51702238402527</v>
      </c>
      <c r="F1952" s="158">
        <v>-606.05242895169363</v>
      </c>
      <c r="G1952" s="158">
        <v>-1319.0191467180496</v>
      </c>
      <c r="H1952" s="158">
        <v>-779.03029654875854</v>
      </c>
      <c r="I1952" s="333">
        <v>-369.72385484683514</v>
      </c>
      <c r="J1952" s="158"/>
      <c r="K1952" s="158"/>
      <c r="L1952" s="158"/>
      <c r="M1952" s="346"/>
    </row>
    <row r="1953" spans="1:13" x14ac:dyDescent="0.25">
      <c r="A1953" s="446"/>
      <c r="B1953" s="406">
        <v>-166.39423094226538</v>
      </c>
      <c r="C1953" s="407">
        <v>-263.24871191681859</v>
      </c>
      <c r="D1953" s="407">
        <v>-266.09922975932312</v>
      </c>
      <c r="E1953" s="407">
        <v>-329.86898317915046</v>
      </c>
      <c r="F1953" s="407">
        <v>-388.55448856721165</v>
      </c>
      <c r="G1953" s="407">
        <v>-310.93984743664265</v>
      </c>
      <c r="H1953" s="407">
        <v>-369.72385484683514</v>
      </c>
      <c r="I1953" s="408">
        <v>-486.0216348777065</v>
      </c>
      <c r="J1953" s="158"/>
      <c r="K1953" s="158"/>
      <c r="L1953" s="158"/>
      <c r="M1953" s="346"/>
    </row>
    <row r="1954" spans="1:13" x14ac:dyDescent="0.25">
      <c r="A1954" s="446"/>
      <c r="B1954" s="158"/>
      <c r="C1954" s="158"/>
      <c r="D1954" s="158"/>
      <c r="E1954" s="158"/>
      <c r="F1954" s="158"/>
      <c r="G1954" s="158"/>
      <c r="H1954" s="158"/>
      <c r="I1954" s="158"/>
      <c r="J1954" s="158"/>
      <c r="K1954" s="158"/>
      <c r="L1954" s="158"/>
      <c r="M1954" s="346"/>
    </row>
    <row r="1955" spans="1:13" ht="15.75" x14ac:dyDescent="0.3">
      <c r="A1955" s="447"/>
      <c r="B1955" s="158"/>
      <c r="C1955" s="158"/>
      <c r="D1955" s="158"/>
      <c r="E1955" s="158"/>
      <c r="F1955" s="158"/>
      <c r="G1955" s="158"/>
      <c r="H1955" s="158"/>
      <c r="I1955" s="158"/>
      <c r="J1955" s="158"/>
      <c r="K1955" s="158"/>
      <c r="L1955" s="158"/>
      <c r="M1955" s="346"/>
    </row>
    <row r="1956" spans="1:13" ht="15.75" x14ac:dyDescent="0.3">
      <c r="A1956" s="447"/>
      <c r="B1956" s="402">
        <f t="array" ref="B1956:B1966">+MMULT(B1887:L1897,H1848:H1858)</f>
        <v>2.7485957340941387</v>
      </c>
      <c r="C1956" s="158"/>
      <c r="D1956" s="158"/>
      <c r="E1956" s="417">
        <f t="array" ref="E1956:E1966">+MMULT(B1848:B1858,K1849)</f>
        <v>-339.29610096713287</v>
      </c>
      <c r="F1956" s="158"/>
      <c r="G1956" s="158"/>
      <c r="H1956" s="158"/>
      <c r="I1956" s="158"/>
      <c r="J1956" s="158"/>
      <c r="K1956" s="158"/>
      <c r="L1956" s="158"/>
      <c r="M1956" s="346"/>
    </row>
    <row r="1957" spans="1:13" ht="15.75" x14ac:dyDescent="0.3">
      <c r="A1957" s="447" t="s">
        <v>238</v>
      </c>
      <c r="B1957" s="403">
        <v>1.1191394949649889</v>
      </c>
      <c r="C1957" s="158"/>
      <c r="D1957" s="449" t="s">
        <v>239</v>
      </c>
      <c r="E1957" s="418">
        <v>0</v>
      </c>
      <c r="F1957" s="158"/>
      <c r="G1957" s="158"/>
      <c r="H1957" s="158"/>
      <c r="I1957" s="158"/>
      <c r="J1957" s="158"/>
      <c r="K1957" s="158"/>
      <c r="L1957" s="158"/>
      <c r="M1957" s="346"/>
    </row>
    <row r="1958" spans="1:13" ht="15.75" x14ac:dyDescent="0.3">
      <c r="A1958" s="447"/>
      <c r="B1958" s="403">
        <v>4.5912831639136641E-2</v>
      </c>
      <c r="C1958" s="158"/>
      <c r="D1958" s="158"/>
      <c r="E1958" s="418">
        <v>0</v>
      </c>
      <c r="F1958" s="158"/>
      <c r="G1958" s="158"/>
      <c r="H1958" s="158"/>
      <c r="I1958" s="158"/>
      <c r="J1958" s="158"/>
      <c r="K1958" s="158"/>
      <c r="L1958" s="158"/>
      <c r="M1958" s="346"/>
    </row>
    <row r="1959" spans="1:13" x14ac:dyDescent="0.25">
      <c r="A1959" s="347"/>
      <c r="B1959" s="403">
        <v>2.707682265113609</v>
      </c>
      <c r="C1959" s="158"/>
      <c r="D1959" s="158"/>
      <c r="E1959" s="418">
        <v>0</v>
      </c>
      <c r="F1959" s="158"/>
      <c r="G1959" s="158"/>
      <c r="H1959" s="158"/>
      <c r="I1959" s="158"/>
      <c r="J1959" s="158"/>
      <c r="K1959" s="158"/>
      <c r="L1959" s="158"/>
      <c r="M1959" s="346"/>
    </row>
    <row r="1960" spans="1:13" x14ac:dyDescent="0.25">
      <c r="A1960" s="347"/>
      <c r="B1960" s="403">
        <v>4.0767474532221897</v>
      </c>
      <c r="C1960" s="158"/>
      <c r="D1960" s="158"/>
      <c r="E1960" s="418">
        <v>0</v>
      </c>
      <c r="F1960" s="158"/>
      <c r="G1960" s="158"/>
      <c r="H1960" s="158"/>
      <c r="I1960" s="158"/>
      <c r="J1960" s="158"/>
      <c r="K1960" s="158"/>
      <c r="L1960" s="158"/>
      <c r="M1960" s="346"/>
    </row>
    <row r="1961" spans="1:13" x14ac:dyDescent="0.25">
      <c r="A1961" s="347"/>
      <c r="B1961" s="403">
        <v>4.8856858864836247E-2</v>
      </c>
      <c r="C1961" s="158"/>
      <c r="D1961" s="158"/>
      <c r="E1961" s="418">
        <v>0</v>
      </c>
      <c r="F1961" s="158"/>
      <c r="G1961" s="158"/>
      <c r="H1961" s="158"/>
      <c r="I1961" s="158"/>
      <c r="J1961" s="158"/>
      <c r="K1961" s="158"/>
      <c r="L1961" s="158"/>
      <c r="M1961" s="346"/>
    </row>
    <row r="1962" spans="1:13" x14ac:dyDescent="0.25">
      <c r="A1962" s="347"/>
      <c r="B1962" s="403">
        <v>9.3786697963245763E-2</v>
      </c>
      <c r="C1962" s="158"/>
      <c r="D1962" s="158"/>
      <c r="E1962" s="418">
        <v>0</v>
      </c>
      <c r="F1962" s="158"/>
      <c r="G1962" s="158"/>
      <c r="H1962" s="158"/>
      <c r="I1962" s="158"/>
      <c r="J1962" s="158"/>
      <c r="K1962" s="158"/>
      <c r="L1962" s="158"/>
      <c r="M1962" s="346"/>
    </row>
    <row r="1963" spans="1:13" x14ac:dyDescent="0.25">
      <c r="A1963" s="347"/>
      <c r="B1963" s="403">
        <v>0.436935373371441</v>
      </c>
      <c r="C1963" s="158"/>
      <c r="D1963" s="158"/>
      <c r="E1963" s="418">
        <v>0</v>
      </c>
      <c r="F1963" s="158"/>
      <c r="G1963" s="158"/>
      <c r="H1963" s="158"/>
      <c r="I1963" s="158"/>
      <c r="J1963" s="158"/>
      <c r="K1963" s="158"/>
      <c r="L1963" s="158"/>
      <c r="M1963" s="346"/>
    </row>
    <row r="1964" spans="1:13" x14ac:dyDescent="0.25">
      <c r="A1964" s="347"/>
      <c r="B1964" s="403">
        <v>0.81323838457516506</v>
      </c>
      <c r="C1964" s="158"/>
      <c r="D1964" s="158"/>
      <c r="E1964" s="418">
        <v>0</v>
      </c>
      <c r="F1964" s="158"/>
      <c r="G1964" s="158"/>
      <c r="H1964" s="158"/>
      <c r="I1964" s="158"/>
      <c r="J1964" s="158"/>
      <c r="K1964" s="158"/>
      <c r="L1964" s="158"/>
      <c r="M1964" s="346"/>
    </row>
    <row r="1965" spans="1:13" x14ac:dyDescent="0.25">
      <c r="A1965" s="347"/>
      <c r="B1965" s="403">
        <v>0.55247539526033529</v>
      </c>
      <c r="C1965" s="158"/>
      <c r="D1965" s="158"/>
      <c r="E1965" s="418">
        <v>0</v>
      </c>
      <c r="F1965" s="158"/>
      <c r="G1965" s="158"/>
      <c r="H1965" s="158"/>
      <c r="I1965" s="158"/>
      <c r="J1965" s="158"/>
      <c r="K1965" s="158"/>
      <c r="L1965" s="158"/>
      <c r="M1965" s="346"/>
    </row>
    <row r="1966" spans="1:13" x14ac:dyDescent="0.25">
      <c r="A1966" s="347"/>
      <c r="B1966" s="93">
        <v>3.617437335885942</v>
      </c>
      <c r="C1966" s="158"/>
      <c r="D1966" s="158"/>
      <c r="E1966" s="76">
        <v>-339.29610096713287</v>
      </c>
      <c r="F1966" s="158"/>
      <c r="G1966" s="158"/>
      <c r="H1966" s="158"/>
      <c r="I1966" s="158"/>
      <c r="J1966" s="158"/>
      <c r="K1966" s="158"/>
      <c r="L1966" s="158"/>
      <c r="M1966" s="346"/>
    </row>
    <row r="1967" spans="1:13" x14ac:dyDescent="0.25">
      <c r="A1967" s="347"/>
      <c r="B1967" s="158"/>
      <c r="C1967" s="158"/>
      <c r="D1967" s="158"/>
      <c r="E1967" s="158"/>
      <c r="F1967" s="158"/>
      <c r="G1967" s="158"/>
      <c r="H1967" s="158"/>
      <c r="I1967" s="158"/>
      <c r="J1967" s="158"/>
      <c r="K1967" s="158"/>
      <c r="L1967" s="158"/>
      <c r="M1967" s="346"/>
    </row>
    <row r="1968" spans="1:13" x14ac:dyDescent="0.25">
      <c r="A1968" s="347"/>
      <c r="B1968" s="158"/>
      <c r="C1968" s="158"/>
      <c r="D1968" s="158"/>
      <c r="E1968" s="158"/>
      <c r="F1968" s="158"/>
      <c r="G1968" s="158"/>
      <c r="H1968" s="158"/>
      <c r="I1968" s="158"/>
      <c r="J1968" s="158"/>
      <c r="K1968" s="158"/>
      <c r="L1968" s="158"/>
      <c r="M1968" s="346"/>
    </row>
    <row r="1969" spans="1:13" x14ac:dyDescent="0.25">
      <c r="A1969" s="347"/>
      <c r="B1969" s="415">
        <f t="array" ref="B1969:B1979">+B1956:B1966+E1956:E1966</f>
        <v>-336.54750523303875</v>
      </c>
      <c r="C1969" s="158"/>
      <c r="D1969" s="158"/>
      <c r="E1969" s="158"/>
      <c r="F1969" s="158"/>
      <c r="G1969" s="158"/>
      <c r="H1969" s="158"/>
      <c r="I1969" s="158"/>
      <c r="J1969" s="158"/>
      <c r="K1969" s="158"/>
      <c r="L1969" s="158"/>
      <c r="M1969" s="346"/>
    </row>
    <row r="1970" spans="1:13" ht="15.75" x14ac:dyDescent="0.3">
      <c r="A1970" s="447" t="s">
        <v>240</v>
      </c>
      <c r="B1970" s="416">
        <v>1.1191394949649889</v>
      </c>
      <c r="C1970" s="158"/>
      <c r="D1970" s="158"/>
      <c r="E1970" s="158"/>
      <c r="F1970" s="158"/>
      <c r="G1970" s="158"/>
      <c r="H1970" s="158"/>
      <c r="I1970" s="158"/>
      <c r="J1970" s="158"/>
      <c r="K1970" s="158"/>
      <c r="L1970" s="158"/>
      <c r="M1970" s="346"/>
    </row>
    <row r="1971" spans="1:13" x14ac:dyDescent="0.25">
      <c r="A1971" s="347"/>
      <c r="B1971" s="416">
        <v>4.5912831639136641E-2</v>
      </c>
      <c r="C1971" s="158"/>
      <c r="D1971" s="158"/>
      <c r="E1971" s="158"/>
      <c r="F1971" s="158"/>
      <c r="G1971" s="158"/>
      <c r="H1971" s="158"/>
      <c r="I1971" s="158"/>
      <c r="J1971" s="158"/>
      <c r="K1971" s="158"/>
      <c r="L1971" s="158"/>
      <c r="M1971" s="346"/>
    </row>
    <row r="1972" spans="1:13" x14ac:dyDescent="0.25">
      <c r="A1972" s="347"/>
      <c r="B1972" s="416">
        <v>2.707682265113609</v>
      </c>
      <c r="C1972" s="158"/>
      <c r="D1972" s="158"/>
      <c r="E1972" s="158"/>
      <c r="F1972" s="158"/>
      <c r="G1972" s="158"/>
      <c r="H1972" s="158"/>
      <c r="I1972" s="158"/>
      <c r="J1972" s="158"/>
      <c r="K1972" s="158"/>
      <c r="L1972" s="158"/>
      <c r="M1972" s="346"/>
    </row>
    <row r="1973" spans="1:13" x14ac:dyDescent="0.25">
      <c r="A1973" s="347"/>
      <c r="B1973" s="416">
        <v>4.0767474532221897</v>
      </c>
      <c r="C1973" s="158"/>
      <c r="D1973" s="158"/>
      <c r="E1973" s="158"/>
      <c r="F1973" s="158"/>
      <c r="G1973" s="158"/>
      <c r="H1973" s="158"/>
      <c r="I1973" s="158"/>
      <c r="J1973" s="158"/>
      <c r="K1973" s="158"/>
      <c r="L1973" s="158"/>
      <c r="M1973" s="346"/>
    </row>
    <row r="1974" spans="1:13" x14ac:dyDescent="0.25">
      <c r="A1974" s="347"/>
      <c r="B1974" s="416">
        <v>4.8856858864836247E-2</v>
      </c>
      <c r="C1974" s="158"/>
      <c r="D1974" s="158"/>
      <c r="E1974" s="158"/>
      <c r="F1974" s="158"/>
      <c r="G1974" s="158"/>
      <c r="H1974" s="158"/>
      <c r="I1974" s="158"/>
      <c r="J1974" s="158"/>
      <c r="K1974" s="158"/>
      <c r="L1974" s="158"/>
      <c r="M1974" s="346"/>
    </row>
    <row r="1975" spans="1:13" x14ac:dyDescent="0.25">
      <c r="A1975" s="347"/>
      <c r="B1975" s="416">
        <v>9.3786697963245763E-2</v>
      </c>
      <c r="C1975" s="158"/>
      <c r="D1975" s="158"/>
      <c r="E1975" s="158"/>
      <c r="F1975" s="158"/>
      <c r="G1975" s="158"/>
      <c r="H1975" s="158"/>
      <c r="I1975" s="158"/>
      <c r="J1975" s="158"/>
      <c r="K1975" s="158"/>
      <c r="L1975" s="158"/>
      <c r="M1975" s="346"/>
    </row>
    <row r="1976" spans="1:13" x14ac:dyDescent="0.25">
      <c r="A1976" s="347"/>
      <c r="B1976" s="416">
        <v>0.436935373371441</v>
      </c>
      <c r="C1976" s="158"/>
      <c r="D1976" s="158"/>
      <c r="E1976" s="158"/>
      <c r="F1976" s="158"/>
      <c r="G1976" s="158"/>
      <c r="H1976" s="158"/>
      <c r="I1976" s="158"/>
      <c r="J1976" s="158"/>
      <c r="K1976" s="158"/>
      <c r="L1976" s="158"/>
      <c r="M1976" s="346"/>
    </row>
    <row r="1977" spans="1:13" x14ac:dyDescent="0.25">
      <c r="A1977" s="347"/>
      <c r="B1977" s="416">
        <v>0.81323838457516506</v>
      </c>
      <c r="C1977" s="158"/>
      <c r="D1977" s="158"/>
      <c r="E1977" s="158"/>
      <c r="F1977" s="158"/>
      <c r="G1977" s="158"/>
      <c r="H1977" s="158"/>
      <c r="I1977" s="158"/>
      <c r="J1977" s="158"/>
      <c r="K1977" s="158"/>
      <c r="L1977" s="158"/>
      <c r="M1977" s="346"/>
    </row>
    <row r="1978" spans="1:13" x14ac:dyDescent="0.25">
      <c r="A1978" s="347"/>
      <c r="B1978" s="416">
        <v>0.55247539526033529</v>
      </c>
      <c r="C1978" s="158"/>
      <c r="D1978" s="158"/>
      <c r="E1978" s="158"/>
      <c r="F1978" s="158"/>
      <c r="G1978" s="158"/>
      <c r="H1978" s="158"/>
      <c r="I1978" s="158"/>
      <c r="J1978" s="158"/>
      <c r="K1978" s="158"/>
      <c r="L1978" s="158"/>
      <c r="M1978" s="346"/>
    </row>
    <row r="1979" spans="1:13" x14ac:dyDescent="0.25">
      <c r="A1979" s="347"/>
      <c r="B1979" s="103">
        <v>-335.67866363124693</v>
      </c>
      <c r="C1979" s="158"/>
      <c r="D1979" s="158"/>
      <c r="E1979" s="158"/>
      <c r="F1979" s="158"/>
      <c r="G1979" s="158"/>
      <c r="H1979" s="158"/>
      <c r="I1979" s="158"/>
      <c r="J1979" s="158"/>
      <c r="K1979" s="158"/>
      <c r="L1979" s="158"/>
      <c r="M1979" s="346"/>
    </row>
    <row r="1980" spans="1:13" x14ac:dyDescent="0.25">
      <c r="A1980" s="347"/>
      <c r="B1980" s="158"/>
      <c r="C1980" s="158"/>
      <c r="D1980" s="158"/>
      <c r="E1980" s="158"/>
      <c r="F1980" s="158"/>
      <c r="G1980" s="158"/>
      <c r="H1980" s="158"/>
      <c r="I1980" s="158"/>
      <c r="J1980" s="158"/>
      <c r="K1980" s="158"/>
      <c r="L1980" s="158"/>
      <c r="M1980" s="346"/>
    </row>
    <row r="1981" spans="1:13" x14ac:dyDescent="0.25">
      <c r="A1981" s="347"/>
      <c r="B1981" s="158"/>
      <c r="C1981" s="158"/>
      <c r="D1981" s="158"/>
      <c r="E1981" s="158"/>
      <c r="F1981" s="158"/>
      <c r="G1981" s="158"/>
      <c r="H1981" s="158"/>
      <c r="I1981" s="158"/>
      <c r="J1981" s="158"/>
      <c r="K1981" s="158"/>
      <c r="L1981" s="158"/>
      <c r="M1981" s="346"/>
    </row>
    <row r="1982" spans="1:13" x14ac:dyDescent="0.25">
      <c r="A1982" s="347"/>
      <c r="B1982" s="419">
        <f t="array" ref="B1982:B1989">+MMULT(B1926:L1933,B1969:B1979)</f>
        <v>-0.60915197907654051</v>
      </c>
      <c r="C1982" s="158"/>
      <c r="D1982" s="158"/>
      <c r="E1982" s="402">
        <f t="array" ref="E1982:E1989">+MMULT(B1837:L1844,H1848:H1858)</f>
        <v>2.9729038906683748E-3</v>
      </c>
      <c r="F1982" s="158"/>
      <c r="G1982" s="158"/>
      <c r="H1982" s="402">
        <f t="array" ref="H1982:H1989">E1982:E1989-E1848:E1855</f>
        <v>-2.5500435096859064E-16</v>
      </c>
      <c r="I1982" s="158"/>
      <c r="J1982" s="158"/>
      <c r="K1982" s="158"/>
      <c r="L1982" s="158"/>
      <c r="M1982" s="346"/>
    </row>
    <row r="1983" spans="1:13" ht="15.75" x14ac:dyDescent="0.3">
      <c r="A1983" s="447" t="s">
        <v>241</v>
      </c>
      <c r="B1983" s="420">
        <v>1.8637285298993044E-3</v>
      </c>
      <c r="C1983" s="158"/>
      <c r="D1983" s="449" t="s">
        <v>242</v>
      </c>
      <c r="E1983" s="403">
        <v>3.7274570597986088E-3</v>
      </c>
      <c r="F1983" s="158"/>
      <c r="G1983" s="449" t="s">
        <v>243</v>
      </c>
      <c r="H1983" s="403">
        <v>1.0842021724855044E-16</v>
      </c>
      <c r="I1983" s="158"/>
      <c r="J1983" s="158"/>
      <c r="K1983" s="158"/>
      <c r="L1983" s="158"/>
      <c r="M1983" s="346"/>
    </row>
    <row r="1984" spans="1:13" x14ac:dyDescent="0.25">
      <c r="A1984" s="347"/>
      <c r="B1984" s="420">
        <v>9.5090228591615306E-4</v>
      </c>
      <c r="C1984" s="158"/>
      <c r="D1984" s="158"/>
      <c r="E1984" s="403">
        <v>1.9018045718323057E-3</v>
      </c>
      <c r="F1984" s="158"/>
      <c r="G1984" s="158"/>
      <c r="H1984" s="403">
        <v>-1.0430024899310553E-16</v>
      </c>
      <c r="I1984" s="158"/>
      <c r="J1984" s="158"/>
      <c r="K1984" s="158"/>
      <c r="L1984" s="158"/>
      <c r="M1984" s="346"/>
    </row>
    <row r="1985" spans="1:13" x14ac:dyDescent="0.25">
      <c r="A1985" s="347"/>
      <c r="B1985" s="420">
        <v>9.744990340564677E-4</v>
      </c>
      <c r="C1985" s="158"/>
      <c r="D1985" s="158"/>
      <c r="E1985" s="403">
        <v>1.9489980681129358E-3</v>
      </c>
      <c r="F1985" s="158"/>
      <c r="G1985" s="158"/>
      <c r="H1985" s="403">
        <v>5.8546917314217239E-18</v>
      </c>
      <c r="I1985" s="158"/>
      <c r="J1985" s="158"/>
      <c r="K1985" s="158"/>
      <c r="L1985" s="158"/>
      <c r="M1985" s="346"/>
    </row>
    <row r="1986" spans="1:13" x14ac:dyDescent="0.25">
      <c r="A1986" s="347"/>
      <c r="B1986" s="420">
        <v>2.2578113037835194E-3</v>
      </c>
      <c r="C1986" s="158"/>
      <c r="D1986" s="158"/>
      <c r="E1986" s="403">
        <v>4.5156226075670379E-3</v>
      </c>
      <c r="F1986" s="158"/>
      <c r="G1986" s="158"/>
      <c r="H1986" s="403">
        <v>2.680147770384167E-16</v>
      </c>
      <c r="I1986" s="158"/>
      <c r="J1986" s="158"/>
      <c r="K1986" s="158"/>
      <c r="L1986" s="158"/>
      <c r="M1986" s="346"/>
    </row>
    <row r="1987" spans="1:13" x14ac:dyDescent="0.25">
      <c r="A1987" s="347"/>
      <c r="B1987" s="420">
        <v>3.9264458756632008E-4</v>
      </c>
      <c r="C1987" s="158"/>
      <c r="D1987" s="158"/>
      <c r="E1987" s="403">
        <v>7.8528917513264016E-4</v>
      </c>
      <c r="F1987" s="158"/>
      <c r="G1987" s="158"/>
      <c r="H1987" s="403">
        <v>4.1199682554449168E-17</v>
      </c>
      <c r="I1987" s="158"/>
      <c r="J1987" s="158"/>
      <c r="K1987" s="158"/>
      <c r="L1987" s="158"/>
      <c r="M1987" s="346"/>
    </row>
    <row r="1988" spans="1:13" x14ac:dyDescent="0.25">
      <c r="A1988" s="347"/>
      <c r="B1988" s="420">
        <v>3.8146807326850301E-4</v>
      </c>
      <c r="C1988" s="158"/>
      <c r="D1988" s="158"/>
      <c r="E1988" s="403">
        <v>7.6293614653700603E-4</v>
      </c>
      <c r="F1988" s="158"/>
      <c r="G1988" s="158"/>
      <c r="H1988" s="403">
        <v>-7.4918370118748356E-17</v>
      </c>
      <c r="I1988" s="158"/>
      <c r="J1988" s="158"/>
      <c r="K1988" s="158"/>
      <c r="L1988" s="158"/>
      <c r="M1988" s="346"/>
    </row>
    <row r="1989" spans="1:13" x14ac:dyDescent="0.25">
      <c r="A1989" s="347"/>
      <c r="B1989" s="75">
        <v>-0.48719778146918508</v>
      </c>
      <c r="C1989" s="158"/>
      <c r="D1989" s="158"/>
      <c r="E1989" s="93">
        <v>3.7065288060194011E-3</v>
      </c>
      <c r="F1989" s="158"/>
      <c r="G1989" s="158"/>
      <c r="H1989" s="93">
        <v>1.708702623837155E-16</v>
      </c>
      <c r="I1989" s="158"/>
      <c r="J1989" s="158"/>
      <c r="K1989" s="158"/>
      <c r="L1989" s="158"/>
      <c r="M1989" s="346"/>
    </row>
    <row r="1990" spans="1:13" x14ac:dyDescent="0.25">
      <c r="A1990" s="347"/>
      <c r="B1990" s="158"/>
      <c r="C1990" s="158"/>
      <c r="D1990" s="158"/>
      <c r="E1990" s="158"/>
      <c r="F1990" s="158"/>
      <c r="G1990" s="158"/>
      <c r="H1990" s="158"/>
      <c r="I1990" s="158"/>
      <c r="J1990" s="158"/>
      <c r="K1990" s="158"/>
      <c r="L1990" s="158"/>
      <c r="M1990" s="346"/>
    </row>
    <row r="1991" spans="1:13" ht="16.5" thickBot="1" x14ac:dyDescent="0.35">
      <c r="A1991" s="347"/>
      <c r="B1991" s="158"/>
      <c r="C1991" s="158"/>
      <c r="D1991" s="158"/>
      <c r="E1991" s="158"/>
      <c r="F1991" s="158"/>
      <c r="G1991" s="456" t="s">
        <v>264</v>
      </c>
      <c r="H1991" s="158"/>
      <c r="I1991" s="158"/>
      <c r="J1991" s="158"/>
      <c r="K1991" s="158"/>
      <c r="L1991" s="158"/>
      <c r="M1991" s="346"/>
    </row>
    <row r="1992" spans="1:13" ht="15.75" x14ac:dyDescent="0.3">
      <c r="A1992" s="347"/>
      <c r="B1992" s="421">
        <f t="array" ref="B1992:B1999">B1982:B1989-H1982:H1989</f>
        <v>-0.60915197907654028</v>
      </c>
      <c r="C1992" s="158"/>
      <c r="D1992" s="422" t="s">
        <v>205</v>
      </c>
      <c r="E1992" s="423">
        <f t="array" ref="E1992:E1999">+MMULT(B1946:I1953,B1992:B1999)</f>
        <v>336.33619273987017</v>
      </c>
      <c r="F1992" s="158"/>
      <c r="G1992" s="457" t="s">
        <v>205</v>
      </c>
      <c r="H1992" s="460">
        <f>+ABS(E1992-E1734)</f>
        <v>0.1978565370379215</v>
      </c>
      <c r="I1992" s="158"/>
      <c r="J1992" s="158"/>
      <c r="K1992" s="158"/>
      <c r="L1992" s="158"/>
      <c r="M1992" s="346"/>
    </row>
    <row r="1993" spans="1:13" ht="15.75" x14ac:dyDescent="0.3">
      <c r="A1993" s="450" t="s">
        <v>244</v>
      </c>
      <c r="B1993" s="420">
        <v>1.863728529899196E-3</v>
      </c>
      <c r="C1993" s="158"/>
      <c r="D1993" s="424" t="s">
        <v>206</v>
      </c>
      <c r="E1993" s="425">
        <v>335.09405281554291</v>
      </c>
      <c r="F1993" s="158"/>
      <c r="G1993" s="458" t="s">
        <v>206</v>
      </c>
      <c r="H1993" s="461">
        <f t="shared" ref="H1993:H1999" si="78">+ABS(E1993-E1735)</f>
        <v>0.3130884343935918</v>
      </c>
      <c r="I1993" s="158"/>
      <c r="J1993" s="158"/>
      <c r="K1993" s="158"/>
      <c r="L1993" s="158"/>
      <c r="M1993" s="346"/>
    </row>
    <row r="1994" spans="1:13" ht="15.75" x14ac:dyDescent="0.3">
      <c r="A1994" s="347"/>
      <c r="B1994" s="420">
        <v>9.5090228591625736E-4</v>
      </c>
      <c r="C1994" s="158"/>
      <c r="D1994" s="424" t="s">
        <v>207</v>
      </c>
      <c r="E1994" s="425">
        <v>335.19789285602769</v>
      </c>
      <c r="F1994" s="158"/>
      <c r="G1994" s="458" t="s">
        <v>207</v>
      </c>
      <c r="H1994" s="461">
        <f t="shared" si="78"/>
        <v>0.51500380488215569</v>
      </c>
      <c r="I1994" s="158"/>
      <c r="J1994" s="158"/>
      <c r="K1994" s="158"/>
      <c r="L1994" s="158"/>
      <c r="M1994" s="346"/>
    </row>
    <row r="1995" spans="1:13" ht="15.75" x14ac:dyDescent="0.3">
      <c r="A1995" s="347"/>
      <c r="B1995" s="420">
        <v>9.7449903405646184E-4</v>
      </c>
      <c r="C1995" s="158"/>
      <c r="D1995" s="424" t="s">
        <v>208</v>
      </c>
      <c r="E1995" s="425">
        <v>335.8403751072878</v>
      </c>
      <c r="F1995" s="158"/>
      <c r="G1995" s="458" t="s">
        <v>208</v>
      </c>
      <c r="H1995" s="461">
        <f t="shared" si="78"/>
        <v>0.94574924635287516</v>
      </c>
      <c r="I1995" s="158"/>
      <c r="J1995" s="158"/>
      <c r="K1995" s="158"/>
      <c r="L1995" s="158"/>
      <c r="M1995" s="346"/>
    </row>
    <row r="1996" spans="1:13" ht="15.75" x14ac:dyDescent="0.3">
      <c r="A1996" s="347"/>
      <c r="B1996" s="420">
        <v>2.2578113037832514E-3</v>
      </c>
      <c r="C1996" s="158"/>
      <c r="D1996" s="424" t="s">
        <v>209</v>
      </c>
      <c r="E1996" s="425">
        <v>334.84668956403084</v>
      </c>
      <c r="F1996" s="158"/>
      <c r="G1996" s="458" t="s">
        <v>209</v>
      </c>
      <c r="H1996" s="461">
        <f t="shared" si="78"/>
        <v>0.29282159514923478</v>
      </c>
      <c r="I1996" s="158"/>
      <c r="J1996" s="158"/>
      <c r="K1996" s="158"/>
      <c r="L1996" s="158"/>
      <c r="M1996" s="346"/>
    </row>
    <row r="1997" spans="1:13" ht="15.75" x14ac:dyDescent="0.3">
      <c r="A1997" s="347"/>
      <c r="B1997" s="420">
        <v>3.9264458756627888E-4</v>
      </c>
      <c r="C1997" s="158"/>
      <c r="D1997" s="424" t="s">
        <v>210</v>
      </c>
      <c r="E1997" s="425">
        <v>333.46368357069412</v>
      </c>
      <c r="F1997" s="158"/>
      <c r="G1997" s="458" t="s">
        <v>210</v>
      </c>
      <c r="H1997" s="461">
        <f t="shared" si="78"/>
        <v>2.2771598566636726</v>
      </c>
      <c r="I1997" s="158"/>
      <c r="J1997" s="158"/>
      <c r="K1997" s="158"/>
      <c r="L1997" s="158"/>
      <c r="M1997" s="346"/>
    </row>
    <row r="1998" spans="1:13" ht="15.75" x14ac:dyDescent="0.3">
      <c r="A1998" s="347"/>
      <c r="B1998" s="420">
        <v>3.8146807326857793E-4</v>
      </c>
      <c r="C1998" s="158"/>
      <c r="D1998" s="424" t="s">
        <v>211</v>
      </c>
      <c r="E1998" s="425">
        <v>334.38035870653823</v>
      </c>
      <c r="F1998" s="158"/>
      <c r="G1998" s="458" t="s">
        <v>211</v>
      </c>
      <c r="H1998" s="461">
        <f t="shared" si="78"/>
        <v>1.5018192268674966</v>
      </c>
      <c r="I1998" s="158"/>
      <c r="J1998" s="158"/>
      <c r="K1998" s="158"/>
      <c r="L1998" s="158"/>
      <c r="M1998" s="346"/>
    </row>
    <row r="1999" spans="1:13" ht="16.5" thickBot="1" x14ac:dyDescent="0.35">
      <c r="A1999" s="347"/>
      <c r="B1999" s="75">
        <v>-0.48719778146918524</v>
      </c>
      <c r="C1999" s="158"/>
      <c r="D1999" s="426" t="s">
        <v>212</v>
      </c>
      <c r="E1999" s="427">
        <v>335.942512426527</v>
      </c>
      <c r="F1999" s="158"/>
      <c r="G1999" s="459" t="s">
        <v>212</v>
      </c>
      <c r="H1999" s="462">
        <f t="shared" si="78"/>
        <v>0.24310267084308634</v>
      </c>
      <c r="I1999" s="158"/>
      <c r="J1999" s="158"/>
      <c r="K1999" s="158"/>
      <c r="L1999" s="158"/>
      <c r="M1999" s="346"/>
    </row>
    <row r="2000" spans="1:13" x14ac:dyDescent="0.25">
      <c r="A2000" s="347"/>
      <c r="B2000" s="158"/>
      <c r="C2000" s="158"/>
      <c r="D2000" s="158"/>
      <c r="E2000" s="158"/>
      <c r="F2000" s="158"/>
      <c r="G2000" s="158"/>
      <c r="H2000" s="158"/>
      <c r="I2000" s="158"/>
      <c r="J2000" s="158"/>
      <c r="K2000" s="158"/>
      <c r="L2000" s="158"/>
      <c r="M2000" s="346"/>
    </row>
    <row r="2001" spans="1:13" ht="15.75" x14ac:dyDescent="0.3">
      <c r="A2001" s="444" t="s">
        <v>246</v>
      </c>
      <c r="B2001" s="158"/>
      <c r="C2001" s="158"/>
      <c r="D2001" s="158"/>
      <c r="E2001" s="158"/>
      <c r="F2001" s="158"/>
      <c r="G2001" s="158"/>
      <c r="H2001" s="158"/>
      <c r="I2001" s="158"/>
      <c r="J2001" s="158"/>
      <c r="K2001" s="158"/>
      <c r="L2001" s="158"/>
      <c r="M2001" s="346"/>
    </row>
    <row r="2002" spans="1:13" x14ac:dyDescent="0.25">
      <c r="A2002" s="347"/>
      <c r="B2002" s="411">
        <f t="array" ref="B2002:L2012">+MMULT(B1913:L1923,B1887:L1897)</f>
        <v>0.5</v>
      </c>
      <c r="C2002" s="390">
        <v>0</v>
      </c>
      <c r="D2002" s="390">
        <v>0</v>
      </c>
      <c r="E2002" s="390">
        <v>0</v>
      </c>
      <c r="F2002" s="390">
        <v>0</v>
      </c>
      <c r="G2002" s="390">
        <v>0</v>
      </c>
      <c r="H2002" s="390">
        <v>0</v>
      </c>
      <c r="I2002" s="390">
        <v>0</v>
      </c>
      <c r="J2002" s="390">
        <v>0</v>
      </c>
      <c r="K2002" s="390">
        <v>0</v>
      </c>
      <c r="L2002" s="391">
        <v>0</v>
      </c>
      <c r="M2002" s="346"/>
    </row>
    <row r="2003" spans="1:13" ht="15.75" x14ac:dyDescent="0.3">
      <c r="A2003" s="447" t="s">
        <v>247</v>
      </c>
      <c r="B2003" s="396">
        <v>0</v>
      </c>
      <c r="C2003" s="161">
        <v>0.5</v>
      </c>
      <c r="D2003" s="159">
        <v>0</v>
      </c>
      <c r="E2003" s="159">
        <v>0</v>
      </c>
      <c r="F2003" s="159">
        <v>0</v>
      </c>
      <c r="G2003" s="159">
        <v>0</v>
      </c>
      <c r="H2003" s="159">
        <v>0</v>
      </c>
      <c r="I2003" s="159">
        <v>0</v>
      </c>
      <c r="J2003" s="159">
        <v>0</v>
      </c>
      <c r="K2003" s="159">
        <v>0</v>
      </c>
      <c r="L2003" s="383">
        <v>0</v>
      </c>
      <c r="M2003" s="346"/>
    </row>
    <row r="2004" spans="1:13" x14ac:dyDescent="0.25">
      <c r="A2004" s="347"/>
      <c r="B2004" s="396">
        <v>0</v>
      </c>
      <c r="C2004" s="159">
        <v>0</v>
      </c>
      <c r="D2004" s="161">
        <v>0.5</v>
      </c>
      <c r="E2004" s="159">
        <v>0</v>
      </c>
      <c r="F2004" s="159">
        <v>0</v>
      </c>
      <c r="G2004" s="159">
        <v>0</v>
      </c>
      <c r="H2004" s="159">
        <v>0</v>
      </c>
      <c r="I2004" s="159">
        <v>0</v>
      </c>
      <c r="J2004" s="159">
        <v>0</v>
      </c>
      <c r="K2004" s="159">
        <v>0</v>
      </c>
      <c r="L2004" s="383">
        <v>0</v>
      </c>
      <c r="M2004" s="346"/>
    </row>
    <row r="2005" spans="1:13" x14ac:dyDescent="0.25">
      <c r="A2005" s="347"/>
      <c r="B2005" s="396">
        <v>0</v>
      </c>
      <c r="C2005" s="159">
        <v>0</v>
      </c>
      <c r="D2005" s="159">
        <v>0</v>
      </c>
      <c r="E2005" s="161">
        <v>0.5</v>
      </c>
      <c r="F2005" s="159">
        <v>0</v>
      </c>
      <c r="G2005" s="159">
        <v>0</v>
      </c>
      <c r="H2005" s="159">
        <v>0</v>
      </c>
      <c r="I2005" s="159">
        <v>0</v>
      </c>
      <c r="J2005" s="159">
        <v>0</v>
      </c>
      <c r="K2005" s="159">
        <v>0</v>
      </c>
      <c r="L2005" s="383">
        <v>0</v>
      </c>
      <c r="M2005" s="346"/>
    </row>
    <row r="2006" spans="1:13" x14ac:dyDescent="0.25">
      <c r="A2006" s="347"/>
      <c r="B2006" s="396">
        <v>0</v>
      </c>
      <c r="C2006" s="159">
        <v>0</v>
      </c>
      <c r="D2006" s="159">
        <v>0</v>
      </c>
      <c r="E2006" s="159">
        <v>0</v>
      </c>
      <c r="F2006" s="161">
        <v>0.5</v>
      </c>
      <c r="G2006" s="159">
        <v>0</v>
      </c>
      <c r="H2006" s="159">
        <v>0</v>
      </c>
      <c r="I2006" s="159">
        <v>0</v>
      </c>
      <c r="J2006" s="159">
        <v>0</v>
      </c>
      <c r="K2006" s="159">
        <v>0</v>
      </c>
      <c r="L2006" s="383">
        <v>0</v>
      </c>
      <c r="M2006" s="346"/>
    </row>
    <row r="2007" spans="1:13" x14ac:dyDescent="0.25">
      <c r="A2007" s="350"/>
      <c r="B2007" s="396">
        <v>0</v>
      </c>
      <c r="C2007" s="159">
        <v>0</v>
      </c>
      <c r="D2007" s="159">
        <v>0</v>
      </c>
      <c r="E2007" s="159">
        <v>0</v>
      </c>
      <c r="F2007" s="159">
        <v>0</v>
      </c>
      <c r="G2007" s="161">
        <v>0.5</v>
      </c>
      <c r="H2007" s="159">
        <v>0</v>
      </c>
      <c r="I2007" s="159">
        <v>0</v>
      </c>
      <c r="J2007" s="159">
        <v>0</v>
      </c>
      <c r="K2007" s="159">
        <v>0</v>
      </c>
      <c r="L2007" s="383">
        <v>0</v>
      </c>
      <c r="M2007" s="346"/>
    </row>
    <row r="2008" spans="1:13" x14ac:dyDescent="0.25">
      <c r="A2008" s="350"/>
      <c r="B2008" s="396">
        <v>0</v>
      </c>
      <c r="C2008" s="159">
        <v>0</v>
      </c>
      <c r="D2008" s="159">
        <v>0</v>
      </c>
      <c r="E2008" s="159">
        <v>0</v>
      </c>
      <c r="F2008" s="159">
        <v>0</v>
      </c>
      <c r="G2008" s="159">
        <v>0</v>
      </c>
      <c r="H2008" s="161">
        <v>0.5</v>
      </c>
      <c r="I2008" s="159">
        <v>0</v>
      </c>
      <c r="J2008" s="159">
        <v>0</v>
      </c>
      <c r="K2008" s="159">
        <v>0</v>
      </c>
      <c r="L2008" s="383">
        <v>0</v>
      </c>
      <c r="M2008" s="346"/>
    </row>
    <row r="2009" spans="1:13" x14ac:dyDescent="0.25">
      <c r="A2009" s="347"/>
      <c r="B2009" s="396">
        <v>0</v>
      </c>
      <c r="C2009" s="159">
        <v>0</v>
      </c>
      <c r="D2009" s="159">
        <v>0</v>
      </c>
      <c r="E2009" s="159">
        <v>0</v>
      </c>
      <c r="F2009" s="159">
        <v>0</v>
      </c>
      <c r="G2009" s="159">
        <v>0</v>
      </c>
      <c r="H2009" s="159">
        <v>0</v>
      </c>
      <c r="I2009" s="161">
        <v>0.5</v>
      </c>
      <c r="J2009" s="159">
        <v>0</v>
      </c>
      <c r="K2009" s="159">
        <v>0</v>
      </c>
      <c r="L2009" s="383">
        <v>0</v>
      </c>
      <c r="M2009" s="346"/>
    </row>
    <row r="2010" spans="1:13" x14ac:dyDescent="0.25">
      <c r="A2010" s="347"/>
      <c r="B2010" s="396">
        <v>0</v>
      </c>
      <c r="C2010" s="159">
        <v>0</v>
      </c>
      <c r="D2010" s="159">
        <v>0</v>
      </c>
      <c r="E2010" s="159">
        <v>0</v>
      </c>
      <c r="F2010" s="159">
        <v>0</v>
      </c>
      <c r="G2010" s="159">
        <v>0</v>
      </c>
      <c r="H2010" s="159">
        <v>0</v>
      </c>
      <c r="I2010" s="159">
        <v>0</v>
      </c>
      <c r="J2010" s="161">
        <v>0.5</v>
      </c>
      <c r="K2010" s="159">
        <v>0</v>
      </c>
      <c r="L2010" s="383">
        <v>0</v>
      </c>
      <c r="M2010" s="346"/>
    </row>
    <row r="2011" spans="1:13" x14ac:dyDescent="0.25">
      <c r="A2011" s="347"/>
      <c r="B2011" s="396">
        <v>0</v>
      </c>
      <c r="C2011" s="159">
        <v>0</v>
      </c>
      <c r="D2011" s="159">
        <v>0</v>
      </c>
      <c r="E2011" s="159">
        <v>0</v>
      </c>
      <c r="F2011" s="159">
        <v>0</v>
      </c>
      <c r="G2011" s="159">
        <v>0</v>
      </c>
      <c r="H2011" s="159">
        <v>0</v>
      </c>
      <c r="I2011" s="159">
        <v>0</v>
      </c>
      <c r="J2011" s="159">
        <v>0</v>
      </c>
      <c r="K2011" s="161">
        <v>0.5</v>
      </c>
      <c r="L2011" s="383">
        <v>0</v>
      </c>
      <c r="M2011" s="346"/>
    </row>
    <row r="2012" spans="1:13" x14ac:dyDescent="0.25">
      <c r="A2012" s="347"/>
      <c r="B2012" s="397">
        <v>0</v>
      </c>
      <c r="C2012" s="398">
        <v>0</v>
      </c>
      <c r="D2012" s="398">
        <v>0</v>
      </c>
      <c r="E2012" s="398">
        <v>0</v>
      </c>
      <c r="F2012" s="398">
        <v>0</v>
      </c>
      <c r="G2012" s="398">
        <v>0</v>
      </c>
      <c r="H2012" s="398">
        <v>0</v>
      </c>
      <c r="I2012" s="398">
        <v>0</v>
      </c>
      <c r="J2012" s="398">
        <v>0</v>
      </c>
      <c r="K2012" s="398">
        <v>0</v>
      </c>
      <c r="L2012" s="412">
        <v>0.5</v>
      </c>
      <c r="M2012" s="346"/>
    </row>
    <row r="2013" spans="1:13" x14ac:dyDescent="0.25">
      <c r="A2013" s="347"/>
      <c r="B2013" s="158"/>
      <c r="C2013" s="158"/>
      <c r="D2013" s="158"/>
      <c r="E2013" s="158"/>
      <c r="F2013" s="158"/>
      <c r="G2013" s="158"/>
      <c r="H2013" s="158"/>
      <c r="I2013" s="158"/>
      <c r="J2013" s="158"/>
      <c r="K2013" s="158"/>
      <c r="L2013" s="158"/>
      <c r="M2013" s="346"/>
    </row>
    <row r="2014" spans="1:13" x14ac:dyDescent="0.25">
      <c r="A2014" s="347"/>
      <c r="B2014" s="158"/>
      <c r="C2014" s="158"/>
      <c r="D2014" s="158"/>
      <c r="E2014" s="158"/>
      <c r="F2014" s="158"/>
      <c r="G2014" s="158"/>
      <c r="H2014" s="158"/>
      <c r="I2014" s="158"/>
      <c r="J2014" s="158"/>
      <c r="K2014" s="158"/>
      <c r="L2014" s="158"/>
      <c r="M2014" s="346"/>
    </row>
    <row r="2015" spans="1:13" x14ac:dyDescent="0.25">
      <c r="A2015" s="347"/>
      <c r="B2015" s="411">
        <f t="array" ref="B2015:L2025">B1874:L1884-B2002:L2012</f>
        <v>0.5</v>
      </c>
      <c r="C2015" s="390">
        <v>0</v>
      </c>
      <c r="D2015" s="390">
        <v>0</v>
      </c>
      <c r="E2015" s="390">
        <v>0</v>
      </c>
      <c r="F2015" s="390">
        <v>0</v>
      </c>
      <c r="G2015" s="390">
        <v>0</v>
      </c>
      <c r="H2015" s="390">
        <v>0</v>
      </c>
      <c r="I2015" s="390">
        <v>0</v>
      </c>
      <c r="J2015" s="390">
        <v>0</v>
      </c>
      <c r="K2015" s="390">
        <v>0</v>
      </c>
      <c r="L2015" s="391">
        <v>0</v>
      </c>
      <c r="M2015" s="346"/>
    </row>
    <row r="2016" spans="1:13" ht="15.75" x14ac:dyDescent="0.3">
      <c r="A2016" s="447" t="s">
        <v>248</v>
      </c>
      <c r="B2016" s="396">
        <v>0</v>
      </c>
      <c r="C2016" s="161">
        <v>0.5</v>
      </c>
      <c r="D2016" s="159">
        <v>0</v>
      </c>
      <c r="E2016" s="159">
        <v>0</v>
      </c>
      <c r="F2016" s="159">
        <v>0</v>
      </c>
      <c r="G2016" s="159">
        <v>0</v>
      </c>
      <c r="H2016" s="159">
        <v>0</v>
      </c>
      <c r="I2016" s="159">
        <v>0</v>
      </c>
      <c r="J2016" s="159">
        <v>0</v>
      </c>
      <c r="K2016" s="159">
        <v>0</v>
      </c>
      <c r="L2016" s="383">
        <v>0</v>
      </c>
      <c r="M2016" s="346"/>
    </row>
    <row r="2017" spans="1:13" x14ac:dyDescent="0.25">
      <c r="A2017" s="347"/>
      <c r="B2017" s="396">
        <v>0</v>
      </c>
      <c r="C2017" s="159">
        <v>0</v>
      </c>
      <c r="D2017" s="161">
        <v>0.5</v>
      </c>
      <c r="E2017" s="159">
        <v>0</v>
      </c>
      <c r="F2017" s="159">
        <v>0</v>
      </c>
      <c r="G2017" s="159">
        <v>0</v>
      </c>
      <c r="H2017" s="159">
        <v>0</v>
      </c>
      <c r="I2017" s="159">
        <v>0</v>
      </c>
      <c r="J2017" s="159">
        <v>0</v>
      </c>
      <c r="K2017" s="159">
        <v>0</v>
      </c>
      <c r="L2017" s="383">
        <v>0</v>
      </c>
      <c r="M2017" s="346"/>
    </row>
    <row r="2018" spans="1:13" x14ac:dyDescent="0.25">
      <c r="A2018" s="347"/>
      <c r="B2018" s="396">
        <v>0</v>
      </c>
      <c r="C2018" s="159">
        <v>0</v>
      </c>
      <c r="D2018" s="159">
        <v>0</v>
      </c>
      <c r="E2018" s="161">
        <v>0.5</v>
      </c>
      <c r="F2018" s="159">
        <v>0</v>
      </c>
      <c r="G2018" s="159">
        <v>0</v>
      </c>
      <c r="H2018" s="159">
        <v>0</v>
      </c>
      <c r="I2018" s="159">
        <v>0</v>
      </c>
      <c r="J2018" s="159">
        <v>0</v>
      </c>
      <c r="K2018" s="159">
        <v>0</v>
      </c>
      <c r="L2018" s="383">
        <v>0</v>
      </c>
      <c r="M2018" s="346"/>
    </row>
    <row r="2019" spans="1:13" x14ac:dyDescent="0.25">
      <c r="A2019" s="347"/>
      <c r="B2019" s="396">
        <v>0</v>
      </c>
      <c r="C2019" s="159">
        <v>0</v>
      </c>
      <c r="D2019" s="159">
        <v>0</v>
      </c>
      <c r="E2019" s="159">
        <v>0</v>
      </c>
      <c r="F2019" s="161">
        <v>0.5</v>
      </c>
      <c r="G2019" s="159">
        <v>0</v>
      </c>
      <c r="H2019" s="159">
        <v>0</v>
      </c>
      <c r="I2019" s="159">
        <v>0</v>
      </c>
      <c r="J2019" s="159">
        <v>0</v>
      </c>
      <c r="K2019" s="159">
        <v>0</v>
      </c>
      <c r="L2019" s="383">
        <v>0</v>
      </c>
      <c r="M2019" s="346"/>
    </row>
    <row r="2020" spans="1:13" x14ac:dyDescent="0.25">
      <c r="A2020" s="347"/>
      <c r="B2020" s="396">
        <v>0</v>
      </c>
      <c r="C2020" s="159">
        <v>0</v>
      </c>
      <c r="D2020" s="159">
        <v>0</v>
      </c>
      <c r="E2020" s="159">
        <v>0</v>
      </c>
      <c r="F2020" s="159">
        <v>0</v>
      </c>
      <c r="G2020" s="161">
        <v>0.5</v>
      </c>
      <c r="H2020" s="159">
        <v>0</v>
      </c>
      <c r="I2020" s="159">
        <v>0</v>
      </c>
      <c r="J2020" s="159">
        <v>0</v>
      </c>
      <c r="K2020" s="159">
        <v>0</v>
      </c>
      <c r="L2020" s="383">
        <v>0</v>
      </c>
      <c r="M2020" s="346"/>
    </row>
    <row r="2021" spans="1:13" x14ac:dyDescent="0.25">
      <c r="A2021" s="347"/>
      <c r="B2021" s="396">
        <v>0</v>
      </c>
      <c r="C2021" s="159">
        <v>0</v>
      </c>
      <c r="D2021" s="159">
        <v>0</v>
      </c>
      <c r="E2021" s="159">
        <v>0</v>
      </c>
      <c r="F2021" s="159">
        <v>0</v>
      </c>
      <c r="G2021" s="159">
        <v>0</v>
      </c>
      <c r="H2021" s="161">
        <v>0.5</v>
      </c>
      <c r="I2021" s="159">
        <v>0</v>
      </c>
      <c r="J2021" s="159">
        <v>0</v>
      </c>
      <c r="K2021" s="159">
        <v>0</v>
      </c>
      <c r="L2021" s="383">
        <v>0</v>
      </c>
      <c r="M2021" s="346"/>
    </row>
    <row r="2022" spans="1:13" x14ac:dyDescent="0.25">
      <c r="A2022" s="347"/>
      <c r="B2022" s="396">
        <v>0</v>
      </c>
      <c r="C2022" s="159">
        <v>0</v>
      </c>
      <c r="D2022" s="159">
        <v>0</v>
      </c>
      <c r="E2022" s="159">
        <v>0</v>
      </c>
      <c r="F2022" s="159">
        <v>0</v>
      </c>
      <c r="G2022" s="159">
        <v>0</v>
      </c>
      <c r="H2022" s="159">
        <v>0</v>
      </c>
      <c r="I2022" s="161">
        <v>0.5</v>
      </c>
      <c r="J2022" s="159">
        <v>0</v>
      </c>
      <c r="K2022" s="159">
        <v>0</v>
      </c>
      <c r="L2022" s="383">
        <v>0</v>
      </c>
      <c r="M2022" s="346"/>
    </row>
    <row r="2023" spans="1:13" x14ac:dyDescent="0.25">
      <c r="A2023" s="347"/>
      <c r="B2023" s="396">
        <v>0</v>
      </c>
      <c r="C2023" s="159">
        <v>0</v>
      </c>
      <c r="D2023" s="159">
        <v>0</v>
      </c>
      <c r="E2023" s="159">
        <v>0</v>
      </c>
      <c r="F2023" s="159">
        <v>0</v>
      </c>
      <c r="G2023" s="159">
        <v>0</v>
      </c>
      <c r="H2023" s="159">
        <v>0</v>
      </c>
      <c r="I2023" s="159">
        <v>0</v>
      </c>
      <c r="J2023" s="161">
        <v>0.5</v>
      </c>
      <c r="K2023" s="159">
        <v>0</v>
      </c>
      <c r="L2023" s="383">
        <v>0</v>
      </c>
      <c r="M2023" s="346"/>
    </row>
    <row r="2024" spans="1:13" x14ac:dyDescent="0.25">
      <c r="A2024" s="347"/>
      <c r="B2024" s="396">
        <v>0</v>
      </c>
      <c r="C2024" s="159">
        <v>0</v>
      </c>
      <c r="D2024" s="159">
        <v>0</v>
      </c>
      <c r="E2024" s="159">
        <v>0</v>
      </c>
      <c r="F2024" s="159">
        <v>0</v>
      </c>
      <c r="G2024" s="159">
        <v>0</v>
      </c>
      <c r="H2024" s="159">
        <v>0</v>
      </c>
      <c r="I2024" s="159">
        <v>0</v>
      </c>
      <c r="J2024" s="159">
        <v>0</v>
      </c>
      <c r="K2024" s="161">
        <v>0.5</v>
      </c>
      <c r="L2024" s="383">
        <v>0</v>
      </c>
      <c r="M2024" s="346"/>
    </row>
    <row r="2025" spans="1:13" x14ac:dyDescent="0.25">
      <c r="A2025" s="347"/>
      <c r="B2025" s="397">
        <v>0</v>
      </c>
      <c r="C2025" s="398">
        <v>0</v>
      </c>
      <c r="D2025" s="398">
        <v>0</v>
      </c>
      <c r="E2025" s="398">
        <v>0</v>
      </c>
      <c r="F2025" s="398">
        <v>0</v>
      </c>
      <c r="G2025" s="398">
        <v>0</v>
      </c>
      <c r="H2025" s="398">
        <v>0</v>
      </c>
      <c r="I2025" s="398">
        <v>0</v>
      </c>
      <c r="J2025" s="398">
        <v>0</v>
      </c>
      <c r="K2025" s="398">
        <v>0</v>
      </c>
      <c r="L2025" s="412">
        <v>0.5</v>
      </c>
      <c r="M2025" s="346"/>
    </row>
    <row r="2026" spans="1:13" x14ac:dyDescent="0.25">
      <c r="A2026" s="347"/>
      <c r="B2026" s="158"/>
      <c r="C2026" s="158"/>
      <c r="D2026" s="158"/>
      <c r="E2026" s="158"/>
      <c r="F2026" s="158"/>
      <c r="G2026" s="158"/>
      <c r="H2026" s="158"/>
      <c r="I2026" s="158"/>
      <c r="J2026" s="158"/>
      <c r="K2026" s="158"/>
      <c r="L2026" s="158"/>
      <c r="M2026" s="346"/>
    </row>
    <row r="2027" spans="1:13" x14ac:dyDescent="0.25">
      <c r="A2027" s="347"/>
      <c r="B2027" s="158"/>
      <c r="C2027" s="158"/>
      <c r="D2027" s="158"/>
      <c r="E2027" s="158"/>
      <c r="F2027" s="158"/>
      <c r="G2027" s="158"/>
      <c r="H2027" s="158"/>
      <c r="I2027" s="158"/>
      <c r="J2027" s="158"/>
      <c r="K2027" s="158"/>
      <c r="L2027" s="158"/>
      <c r="M2027" s="346"/>
    </row>
    <row r="2028" spans="1:13" x14ac:dyDescent="0.25">
      <c r="A2028" s="347"/>
      <c r="B2028" s="404">
        <f t="array" ref="B2028:B2038">+MMULT(B2015:L2025,H1848:H1858)</f>
        <v>4.9467063776935261E-3</v>
      </c>
      <c r="C2028" s="158"/>
      <c r="D2028" s="158"/>
      <c r="E2028" s="404">
        <f t="array" ref="E2028:E2038">+MMULT(B1848:B1858,K1849)</f>
        <v>-339.29610096713287</v>
      </c>
      <c r="F2028" s="158"/>
      <c r="G2028" s="158"/>
      <c r="H2028" s="419">
        <f t="array" ref="H2028:H2038">+MMULT(B1824:I1834,E1992:E1999)</f>
        <v>336.33619273987017</v>
      </c>
      <c r="I2028" s="158"/>
      <c r="J2028" s="158"/>
      <c r="K2028" s="158"/>
      <c r="L2028" s="158"/>
      <c r="M2028" s="346"/>
    </row>
    <row r="2029" spans="1:13" ht="15.75" x14ac:dyDescent="0.3">
      <c r="A2029" s="447" t="s">
        <v>249</v>
      </c>
      <c r="B2029" s="405">
        <v>3.4602544323593387E-3</v>
      </c>
      <c r="C2029" s="158"/>
      <c r="D2029" s="449" t="s">
        <v>239</v>
      </c>
      <c r="E2029" s="405">
        <v>0</v>
      </c>
      <c r="F2029" s="158"/>
      <c r="G2029" s="449" t="s">
        <v>250</v>
      </c>
      <c r="H2029" s="420">
        <v>-1.2421399243272617</v>
      </c>
      <c r="I2029" s="158"/>
      <c r="J2029" s="158"/>
      <c r="K2029" s="158"/>
      <c r="L2029" s="158"/>
      <c r="M2029" s="346"/>
    </row>
    <row r="2030" spans="1:13" x14ac:dyDescent="0.25">
      <c r="A2030" s="347"/>
      <c r="B2030" s="405">
        <v>-5.8117737498241567E-4</v>
      </c>
      <c r="C2030" s="158"/>
      <c r="D2030" s="158"/>
      <c r="E2030" s="405">
        <v>0</v>
      </c>
      <c r="F2030" s="158"/>
      <c r="G2030" s="158"/>
      <c r="H2030" s="420">
        <v>0.10384004048478346</v>
      </c>
      <c r="I2030" s="158"/>
      <c r="J2030" s="158"/>
      <c r="K2030" s="158"/>
      <c r="L2030" s="158"/>
      <c r="M2030" s="346"/>
    </row>
    <row r="2031" spans="1:13" x14ac:dyDescent="0.25">
      <c r="A2031" s="347"/>
      <c r="B2031" s="405">
        <v>-1.5320796608985685E-3</v>
      </c>
      <c r="C2031" s="158"/>
      <c r="D2031" s="158"/>
      <c r="E2031" s="405">
        <v>0</v>
      </c>
      <c r="F2031" s="158"/>
      <c r="G2031" s="158"/>
      <c r="H2031" s="420">
        <v>0.64248225126010539</v>
      </c>
      <c r="I2031" s="158"/>
      <c r="J2031" s="158"/>
      <c r="K2031" s="158"/>
      <c r="L2031" s="158"/>
      <c r="M2031" s="346"/>
    </row>
    <row r="2032" spans="1:13" x14ac:dyDescent="0.25">
      <c r="A2032" s="347"/>
      <c r="B2032" s="405">
        <v>-2.5065786949550364E-3</v>
      </c>
      <c r="C2032" s="158"/>
      <c r="D2032" s="158"/>
      <c r="E2032" s="405">
        <v>0</v>
      </c>
      <c r="F2032" s="158"/>
      <c r="G2032" s="158"/>
      <c r="H2032" s="420">
        <v>-0.99368554325695868</v>
      </c>
      <c r="I2032" s="158"/>
      <c r="J2032" s="158"/>
      <c r="K2032" s="158"/>
      <c r="L2032" s="158"/>
      <c r="M2032" s="346"/>
    </row>
    <row r="2033" spans="1:13" x14ac:dyDescent="0.25">
      <c r="A2033" s="347"/>
      <c r="B2033" s="405">
        <v>1.1108770226286743E-4</v>
      </c>
      <c r="C2033" s="158"/>
      <c r="D2033" s="158"/>
      <c r="E2033" s="405">
        <v>0</v>
      </c>
      <c r="F2033" s="158"/>
      <c r="G2033" s="158"/>
      <c r="H2033" s="420">
        <v>-1.3830059933367238</v>
      </c>
      <c r="I2033" s="158"/>
      <c r="J2033" s="158"/>
      <c r="K2033" s="158"/>
      <c r="L2033" s="158"/>
      <c r="M2033" s="346"/>
    </row>
    <row r="2034" spans="1:13" x14ac:dyDescent="0.25">
      <c r="A2034" s="347"/>
      <c r="B2034" s="405">
        <v>-2.8155688530345264E-4</v>
      </c>
      <c r="C2034" s="158"/>
      <c r="D2034" s="158"/>
      <c r="E2034" s="405">
        <v>0</v>
      </c>
      <c r="F2034" s="158"/>
      <c r="G2034" s="158"/>
      <c r="H2034" s="420">
        <v>0.91667513584411608</v>
      </c>
      <c r="I2034" s="158"/>
      <c r="J2034" s="158"/>
      <c r="K2034" s="158"/>
      <c r="L2034" s="158"/>
      <c r="M2034" s="346"/>
    </row>
    <row r="2035" spans="1:13" x14ac:dyDescent="0.25">
      <c r="A2035" s="347"/>
      <c r="B2035" s="405">
        <v>-6.6302495857195566E-4</v>
      </c>
      <c r="C2035" s="158"/>
      <c r="D2035" s="158"/>
      <c r="E2035" s="405">
        <v>0</v>
      </c>
      <c r="F2035" s="158"/>
      <c r="G2035" s="158"/>
      <c r="H2035" s="420">
        <v>1.5621537199887712</v>
      </c>
      <c r="I2035" s="158"/>
      <c r="J2035" s="158"/>
      <c r="K2035" s="158"/>
      <c r="L2035" s="158"/>
      <c r="M2035" s="346"/>
    </row>
    <row r="2036" spans="1:13" x14ac:dyDescent="0.25">
      <c r="A2036" s="347"/>
      <c r="B2036" s="405">
        <v>2.1777032774424497E-3</v>
      </c>
      <c r="C2036" s="158"/>
      <c r="D2036" s="158"/>
      <c r="E2036" s="405">
        <v>0</v>
      </c>
      <c r="F2036" s="158"/>
      <c r="G2036" s="158"/>
      <c r="H2036" s="420">
        <v>-0.24736325151206984</v>
      </c>
      <c r="I2036" s="158"/>
      <c r="J2036" s="158"/>
      <c r="K2036" s="158"/>
      <c r="L2036" s="158"/>
      <c r="M2036" s="346"/>
    </row>
    <row r="2037" spans="1:13" x14ac:dyDescent="0.25">
      <c r="A2037" s="347"/>
      <c r="B2037" s="405">
        <v>2.6977744235589731E-3</v>
      </c>
      <c r="C2037" s="158"/>
      <c r="D2037" s="158"/>
      <c r="E2037" s="405">
        <v>0</v>
      </c>
      <c r="F2037" s="158"/>
      <c r="G2037" s="158"/>
      <c r="H2037" s="420">
        <v>-1.0958228624961635</v>
      </c>
      <c r="I2037" s="158"/>
      <c r="J2037" s="158"/>
      <c r="K2037" s="158"/>
      <c r="L2037" s="158"/>
      <c r="M2037" s="346"/>
    </row>
    <row r="2038" spans="1:13" x14ac:dyDescent="0.25">
      <c r="A2038" s="347"/>
      <c r="B2038" s="24">
        <v>5.2140637851406293E-3</v>
      </c>
      <c r="C2038" s="158"/>
      <c r="D2038" s="158"/>
      <c r="E2038" s="24">
        <v>-339.29610096713287</v>
      </c>
      <c r="F2038" s="158"/>
      <c r="G2038" s="158"/>
      <c r="H2038" s="75">
        <v>335.942512426527</v>
      </c>
      <c r="I2038" s="158"/>
      <c r="J2038" s="158"/>
      <c r="K2038" s="158"/>
      <c r="L2038" s="158"/>
      <c r="M2038" s="346"/>
    </row>
    <row r="2039" spans="1:13" x14ac:dyDescent="0.25">
      <c r="A2039" s="347"/>
      <c r="B2039" s="158"/>
      <c r="C2039" s="158"/>
      <c r="D2039" s="158"/>
      <c r="E2039" s="158"/>
      <c r="F2039" s="158"/>
      <c r="G2039" s="158"/>
      <c r="H2039" s="158"/>
      <c r="I2039" s="158"/>
      <c r="J2039" s="158"/>
      <c r="K2039" s="158"/>
      <c r="L2039" s="158"/>
      <c r="M2039" s="346"/>
    </row>
    <row r="2040" spans="1:13" x14ac:dyDescent="0.25">
      <c r="A2040" s="347"/>
      <c r="B2040" s="158"/>
      <c r="C2040" s="158"/>
      <c r="D2040" s="158"/>
      <c r="E2040" s="158"/>
      <c r="F2040" s="158"/>
      <c r="G2040" s="158"/>
      <c r="H2040" s="158"/>
      <c r="I2040" s="158"/>
      <c r="J2040" s="158"/>
      <c r="K2040" s="158"/>
      <c r="L2040" s="158"/>
      <c r="M2040" s="346"/>
    </row>
    <row r="2041" spans="1:13" x14ac:dyDescent="0.25">
      <c r="A2041" s="347"/>
      <c r="B2041" s="419">
        <f t="array" ref="B2041:B2051">H2028:H2038+E2028:E2038</f>
        <v>-2.9599082272627015</v>
      </c>
      <c r="C2041" s="158"/>
      <c r="D2041" s="158"/>
      <c r="E2041" s="158"/>
      <c r="F2041" s="158"/>
      <c r="G2041" s="158"/>
      <c r="H2041" s="158"/>
      <c r="I2041" s="158"/>
      <c r="J2041" s="158"/>
      <c r="K2041" s="158"/>
      <c r="L2041" s="158"/>
      <c r="M2041" s="346"/>
    </row>
    <row r="2042" spans="1:13" ht="15.75" x14ac:dyDescent="0.3">
      <c r="A2042" s="447" t="s">
        <v>251</v>
      </c>
      <c r="B2042" s="420">
        <v>-1.2421399243272617</v>
      </c>
      <c r="C2042" s="158"/>
      <c r="D2042" s="158"/>
      <c r="E2042" s="158"/>
      <c r="F2042" s="158"/>
      <c r="G2042" s="158"/>
      <c r="H2042" s="158"/>
      <c r="I2042" s="158"/>
      <c r="J2042" s="158"/>
      <c r="K2042" s="158"/>
      <c r="L2042" s="158"/>
      <c r="M2042" s="346"/>
    </row>
    <row r="2043" spans="1:13" x14ac:dyDescent="0.25">
      <c r="A2043" s="347"/>
      <c r="B2043" s="420">
        <v>0.10384004048478346</v>
      </c>
      <c r="C2043" s="158"/>
      <c r="D2043" s="158"/>
      <c r="E2043" s="158"/>
      <c r="F2043" s="158"/>
      <c r="G2043" s="158"/>
      <c r="H2043" s="158"/>
      <c r="I2043" s="158"/>
      <c r="J2043" s="158"/>
      <c r="K2043" s="158"/>
      <c r="L2043" s="158"/>
      <c r="M2043" s="346"/>
    </row>
    <row r="2044" spans="1:13" x14ac:dyDescent="0.25">
      <c r="A2044" s="347"/>
      <c r="B2044" s="420">
        <v>0.64248225126010539</v>
      </c>
      <c r="C2044" s="158"/>
      <c r="D2044" s="158"/>
      <c r="E2044" s="158"/>
      <c r="F2044" s="158"/>
      <c r="G2044" s="158"/>
      <c r="H2044" s="158"/>
      <c r="I2044" s="158"/>
      <c r="J2044" s="158"/>
      <c r="K2044" s="158"/>
      <c r="L2044" s="158"/>
      <c r="M2044" s="346"/>
    </row>
    <row r="2045" spans="1:13" x14ac:dyDescent="0.25">
      <c r="A2045" s="347"/>
      <c r="B2045" s="420">
        <v>-0.99368554325695868</v>
      </c>
      <c r="C2045" s="158"/>
      <c r="D2045" s="158"/>
      <c r="E2045" s="158"/>
      <c r="F2045" s="158"/>
      <c r="G2045" s="158"/>
      <c r="H2045" s="158"/>
      <c r="I2045" s="158"/>
      <c r="J2045" s="158"/>
      <c r="K2045" s="158"/>
      <c r="L2045" s="158"/>
      <c r="M2045" s="346"/>
    </row>
    <row r="2046" spans="1:13" x14ac:dyDescent="0.25">
      <c r="A2046" s="347"/>
      <c r="B2046" s="420">
        <v>-1.3830059933367238</v>
      </c>
      <c r="C2046" s="158"/>
      <c r="D2046" s="158"/>
      <c r="E2046" s="158"/>
      <c r="F2046" s="158"/>
      <c r="G2046" s="158"/>
      <c r="H2046" s="158"/>
      <c r="I2046" s="158"/>
      <c r="J2046" s="158"/>
      <c r="K2046" s="158"/>
      <c r="L2046" s="158"/>
      <c r="M2046" s="346"/>
    </row>
    <row r="2047" spans="1:13" x14ac:dyDescent="0.25">
      <c r="A2047" s="347"/>
      <c r="B2047" s="420">
        <v>0.91667513584411608</v>
      </c>
      <c r="C2047" s="158"/>
      <c r="D2047" s="158"/>
      <c r="E2047" s="158"/>
      <c r="F2047" s="158"/>
      <c r="G2047" s="158"/>
      <c r="H2047" s="158"/>
      <c r="I2047" s="158"/>
      <c r="J2047" s="158"/>
      <c r="K2047" s="158"/>
      <c r="L2047" s="158"/>
      <c r="M2047" s="346"/>
    </row>
    <row r="2048" spans="1:13" x14ac:dyDescent="0.25">
      <c r="A2048" s="347"/>
      <c r="B2048" s="420">
        <v>1.5621537199887712</v>
      </c>
      <c r="C2048" s="158"/>
      <c r="D2048" s="158"/>
      <c r="E2048" s="158"/>
      <c r="F2048" s="158"/>
      <c r="G2048" s="158"/>
      <c r="H2048" s="158"/>
      <c r="I2048" s="158"/>
      <c r="J2048" s="158"/>
      <c r="K2048" s="158"/>
      <c r="L2048" s="158"/>
      <c r="M2048" s="346"/>
    </row>
    <row r="2049" spans="1:13" x14ac:dyDescent="0.25">
      <c r="A2049" s="347"/>
      <c r="B2049" s="420">
        <v>-0.24736325151206984</v>
      </c>
      <c r="C2049" s="158"/>
      <c r="D2049" s="158"/>
      <c r="E2049" s="158"/>
      <c r="F2049" s="158"/>
      <c r="G2049" s="158"/>
      <c r="H2049" s="158"/>
      <c r="I2049" s="158"/>
      <c r="J2049" s="158"/>
      <c r="K2049" s="158"/>
      <c r="L2049" s="158"/>
      <c r="M2049" s="346"/>
    </row>
    <row r="2050" spans="1:13" x14ac:dyDescent="0.25">
      <c r="A2050" s="347"/>
      <c r="B2050" s="420">
        <v>-1.0958228624961635</v>
      </c>
      <c r="C2050" s="158"/>
      <c r="D2050" s="158"/>
      <c r="E2050" s="158"/>
      <c r="F2050" s="158"/>
      <c r="G2050" s="158"/>
      <c r="H2050" s="158"/>
      <c r="I2050" s="158"/>
      <c r="J2050" s="158"/>
      <c r="K2050" s="158"/>
      <c r="L2050" s="158"/>
      <c r="M2050" s="346"/>
    </row>
    <row r="2051" spans="1:13" x14ac:dyDescent="0.25">
      <c r="A2051" s="347"/>
      <c r="B2051" s="75">
        <v>-3.3535885406058696</v>
      </c>
      <c r="C2051" s="158"/>
      <c r="D2051" s="158"/>
      <c r="E2051" s="158"/>
      <c r="F2051" s="158"/>
      <c r="G2051" s="158"/>
      <c r="H2051" s="158"/>
      <c r="I2051" s="158"/>
      <c r="J2051" s="158"/>
      <c r="K2051" s="158"/>
      <c r="L2051" s="158"/>
      <c r="M2051" s="346"/>
    </row>
    <row r="2052" spans="1:13" x14ac:dyDescent="0.25">
      <c r="A2052" s="347"/>
      <c r="B2052" s="158"/>
      <c r="C2052" s="158"/>
      <c r="D2052" s="158"/>
      <c r="E2052" s="158"/>
      <c r="F2052" s="158"/>
      <c r="G2052" s="158"/>
      <c r="H2052" s="158"/>
      <c r="I2052" s="158"/>
      <c r="J2052" s="158"/>
      <c r="K2052" s="158"/>
      <c r="L2052" s="158"/>
      <c r="M2052" s="346"/>
    </row>
    <row r="2053" spans="1:13" ht="15.75" thickBot="1" x14ac:dyDescent="0.3">
      <c r="A2053" s="347"/>
      <c r="B2053" s="158"/>
      <c r="C2053" s="158"/>
      <c r="D2053" s="158"/>
      <c r="E2053" s="158"/>
      <c r="F2053" s="158"/>
      <c r="G2053" s="158"/>
      <c r="H2053" s="158"/>
      <c r="I2053" s="158"/>
      <c r="J2053" s="158"/>
      <c r="K2053" s="158"/>
      <c r="L2053" s="158"/>
      <c r="M2053" s="346"/>
    </row>
    <row r="2054" spans="1:13" ht="15.75" x14ac:dyDescent="0.3">
      <c r="A2054" s="347"/>
      <c r="B2054" s="419">
        <f t="array" ref="B2054:B2064">+MMULT(B1913:L1923,B2041:B2051)</f>
        <v>-5.3270099795208609E-3</v>
      </c>
      <c r="C2054" s="158"/>
      <c r="D2054" s="428" t="s">
        <v>253</v>
      </c>
      <c r="E2054" s="429">
        <f t="array" ref="E2054:E2064">B2028:B2038-B2054:B2064</f>
        <v>1.0273716357214387E-2</v>
      </c>
      <c r="F2054" s="158"/>
      <c r="G2054" s="158"/>
      <c r="H2054" s="158"/>
      <c r="I2054" s="158"/>
      <c r="J2054" s="158"/>
      <c r="K2054" s="158"/>
      <c r="L2054" s="158"/>
      <c r="M2054" s="346"/>
    </row>
    <row r="2055" spans="1:13" ht="15.75" x14ac:dyDescent="0.3">
      <c r="A2055" s="447" t="s">
        <v>252</v>
      </c>
      <c r="B2055" s="420">
        <v>-3.8405580341871175E-3</v>
      </c>
      <c r="C2055" s="158"/>
      <c r="D2055" s="430" t="s">
        <v>254</v>
      </c>
      <c r="E2055" s="431">
        <v>7.3008124665464563E-3</v>
      </c>
      <c r="F2055" s="158"/>
      <c r="G2055" s="158"/>
      <c r="H2055" s="158"/>
      <c r="I2055" s="158"/>
      <c r="J2055" s="158"/>
      <c r="K2055" s="158"/>
      <c r="L2055" s="158"/>
      <c r="M2055" s="346"/>
    </row>
    <row r="2056" spans="1:13" ht="15.75" x14ac:dyDescent="0.3">
      <c r="A2056" s="347"/>
      <c r="B2056" s="420">
        <v>-1.3144360735871409E-3</v>
      </c>
      <c r="C2056" s="158"/>
      <c r="D2056" s="430" t="s">
        <v>255</v>
      </c>
      <c r="E2056" s="431">
        <v>7.3325869860472526E-4</v>
      </c>
      <c r="F2056" s="158"/>
      <c r="G2056" s="158"/>
      <c r="H2056" s="158"/>
      <c r="I2056" s="158"/>
      <c r="J2056" s="158"/>
      <c r="K2056" s="158"/>
      <c r="L2056" s="158"/>
      <c r="M2056" s="346"/>
    </row>
    <row r="2057" spans="1:13" ht="15.75" x14ac:dyDescent="0.3">
      <c r="A2057" s="347"/>
      <c r="B2057" s="420">
        <v>-3.6353378767010924E-4</v>
      </c>
      <c r="C2057" s="158"/>
      <c r="D2057" s="430" t="s">
        <v>256</v>
      </c>
      <c r="E2057" s="431">
        <v>-1.1685458732284592E-3</v>
      </c>
      <c r="F2057" s="158"/>
      <c r="G2057" s="158"/>
      <c r="H2057" s="158"/>
      <c r="I2057" s="158"/>
      <c r="J2057" s="158"/>
      <c r="K2057" s="158"/>
      <c r="L2057" s="158"/>
      <c r="M2057" s="346"/>
    </row>
    <row r="2058" spans="1:13" ht="15.75" x14ac:dyDescent="0.3">
      <c r="A2058" s="347"/>
      <c r="B2058" s="420">
        <v>6.1096524638632398E-4</v>
      </c>
      <c r="C2058" s="158"/>
      <c r="D2058" s="430" t="s">
        <v>257</v>
      </c>
      <c r="E2058" s="431">
        <v>-3.1175439413413603E-3</v>
      </c>
      <c r="F2058" s="158"/>
      <c r="G2058" s="158"/>
      <c r="H2058" s="158"/>
      <c r="I2058" s="158"/>
      <c r="J2058" s="158"/>
      <c r="K2058" s="158"/>
      <c r="L2058" s="158"/>
      <c r="M2058" s="346"/>
    </row>
    <row r="2059" spans="1:13" ht="15.75" x14ac:dyDescent="0.3">
      <c r="A2059" s="347"/>
      <c r="B2059" s="420">
        <v>-3.1445934426645446E-3</v>
      </c>
      <c r="C2059" s="158"/>
      <c r="D2059" s="430" t="s">
        <v>258</v>
      </c>
      <c r="E2059" s="431">
        <v>3.2556811449274119E-3</v>
      </c>
      <c r="F2059" s="158"/>
      <c r="G2059" s="158"/>
      <c r="H2059" s="158"/>
      <c r="I2059" s="158"/>
      <c r="J2059" s="158"/>
      <c r="K2059" s="158"/>
      <c r="L2059" s="158"/>
      <c r="M2059" s="346"/>
    </row>
    <row r="2060" spans="1:13" ht="15.75" x14ac:dyDescent="0.3">
      <c r="A2060" s="347"/>
      <c r="B2060" s="420">
        <v>-2.7519488550981339E-3</v>
      </c>
      <c r="C2060" s="158"/>
      <c r="D2060" s="430" t="s">
        <v>259</v>
      </c>
      <c r="E2060" s="431">
        <v>2.4703919697946814E-3</v>
      </c>
      <c r="F2060" s="158"/>
      <c r="G2060" s="158"/>
      <c r="H2060" s="158"/>
      <c r="I2060" s="158"/>
      <c r="J2060" s="158"/>
      <c r="K2060" s="158"/>
      <c r="L2060" s="158"/>
      <c r="M2060" s="346"/>
    </row>
    <row r="2061" spans="1:13" ht="15.75" x14ac:dyDescent="0.3">
      <c r="A2061" s="347"/>
      <c r="B2061" s="420">
        <v>-2.3704807818296912E-3</v>
      </c>
      <c r="C2061" s="158"/>
      <c r="D2061" s="430" t="s">
        <v>260</v>
      </c>
      <c r="E2061" s="431">
        <v>1.7074558232577355E-3</v>
      </c>
      <c r="F2061" s="158"/>
      <c r="G2061" s="158"/>
      <c r="H2061" s="158"/>
      <c r="I2061" s="158"/>
      <c r="J2061" s="158"/>
      <c r="K2061" s="158"/>
      <c r="L2061" s="158"/>
      <c r="M2061" s="346"/>
    </row>
    <row r="2062" spans="1:13" ht="15.75" x14ac:dyDescent="0.3">
      <c r="A2062" s="347"/>
      <c r="B2062" s="420">
        <v>-6.6239343070121238E-4</v>
      </c>
      <c r="C2062" s="158"/>
      <c r="D2062" s="430" t="s">
        <v>261</v>
      </c>
      <c r="E2062" s="431">
        <v>2.8400967081436621E-3</v>
      </c>
      <c r="F2062" s="158"/>
      <c r="G2062" s="158"/>
      <c r="H2062" s="158"/>
      <c r="I2062" s="158"/>
      <c r="J2062" s="158"/>
      <c r="K2062" s="158"/>
      <c r="L2062" s="158"/>
      <c r="M2062" s="346"/>
    </row>
    <row r="2063" spans="1:13" ht="15.75" x14ac:dyDescent="0.3">
      <c r="A2063" s="347"/>
      <c r="B2063" s="420">
        <v>-5.3509765621332032E-3</v>
      </c>
      <c r="C2063" s="158"/>
      <c r="D2063" s="430" t="s">
        <v>262</v>
      </c>
      <c r="E2063" s="431">
        <v>8.0487509856921758E-3</v>
      </c>
      <c r="F2063" s="158"/>
      <c r="G2063" s="158"/>
      <c r="H2063" s="158"/>
      <c r="I2063" s="158"/>
      <c r="J2063" s="158"/>
      <c r="K2063" s="158"/>
      <c r="L2063" s="158"/>
      <c r="M2063" s="346"/>
    </row>
    <row r="2064" spans="1:13" ht="16.5" thickBot="1" x14ac:dyDescent="0.35">
      <c r="A2064" s="355"/>
      <c r="B2064" s="451">
        <v>-4.8337601833130985E-3</v>
      </c>
      <c r="C2064" s="356"/>
      <c r="D2064" s="452" t="s">
        <v>263</v>
      </c>
      <c r="E2064" s="453">
        <v>1.0047823968453728E-2</v>
      </c>
      <c r="F2064" s="356"/>
      <c r="G2064" s="356"/>
      <c r="H2064" s="356"/>
      <c r="I2064" s="356"/>
      <c r="J2064" s="356"/>
      <c r="K2064" s="356"/>
      <c r="L2064" s="356"/>
      <c r="M2064" s="454"/>
    </row>
    <row r="2065" spans="1:13" ht="15.75" thickTop="1" x14ac:dyDescent="0.25"/>
    <row r="2066" spans="1:13" ht="15.75" thickBot="1" x14ac:dyDescent="0.3"/>
    <row r="2067" spans="1:13" ht="15.75" thickBot="1" x14ac:dyDescent="0.3">
      <c r="A2067" s="432">
        <f>+A1809+1</f>
        <v>9</v>
      </c>
    </row>
    <row r="2068" spans="1:13" ht="16.5" thickTop="1" thickBot="1" x14ac:dyDescent="0.3">
      <c r="A2068" s="433" t="s">
        <v>174</v>
      </c>
      <c r="B2068" s="434" t="s">
        <v>175</v>
      </c>
      <c r="C2068" s="434" t="s">
        <v>214</v>
      </c>
      <c r="D2068" s="434" t="s">
        <v>215</v>
      </c>
      <c r="E2068" s="434" t="s">
        <v>216</v>
      </c>
      <c r="F2068" s="434" t="s">
        <v>217</v>
      </c>
      <c r="G2068" s="434" t="s">
        <v>95</v>
      </c>
      <c r="H2068" s="434" t="s">
        <v>157</v>
      </c>
      <c r="I2068" s="434" t="s">
        <v>218</v>
      </c>
      <c r="J2068" s="434" t="s">
        <v>219</v>
      </c>
      <c r="K2068" s="434" t="s">
        <v>220</v>
      </c>
      <c r="L2068" s="434" t="s">
        <v>221</v>
      </c>
      <c r="M2068" s="435" t="s">
        <v>222</v>
      </c>
    </row>
    <row r="2069" spans="1:13" x14ac:dyDescent="0.25">
      <c r="A2069" s="436" t="s">
        <v>178</v>
      </c>
      <c r="B2069" s="93">
        <f t="shared" ref="B2069:B2079" si="79">+E2054</f>
        <v>1.0273716357214387E-2</v>
      </c>
      <c r="C2069" s="12">
        <v>310.83</v>
      </c>
      <c r="D2069" s="103">
        <f>110/1000</f>
        <v>0.11</v>
      </c>
      <c r="E2069" s="24">
        <f>+PI()*D2069^2/4</f>
        <v>9.5033177771091243E-3</v>
      </c>
      <c r="F2069" s="379">
        <f>+ABS(B2069)/E2069</f>
        <v>1.0810662758180034</v>
      </c>
      <c r="G2069" s="463">
        <v>1.7489330129553081E-2</v>
      </c>
      <c r="H2069" s="102">
        <f>+G2069*(C2069/D2069)*(F2069^2/(2*9.81))</f>
        <v>2.9438051114448562</v>
      </c>
      <c r="I2069" s="76">
        <v>0</v>
      </c>
      <c r="J2069" s="76">
        <f>+I2069*(F2069^2)/(2*9.81)</f>
        <v>0</v>
      </c>
      <c r="K2069" s="103">
        <f>+H2069+J2069</f>
        <v>2.9438051114448562</v>
      </c>
      <c r="L2069" s="76">
        <f>+K2069/(ABS(B2069)^2)</f>
        <v>27890.346668730595</v>
      </c>
      <c r="M2069" s="437">
        <f>+L2069*B2069</f>
        <v>286.53751077891729</v>
      </c>
    </row>
    <row r="2070" spans="1:13" x14ac:dyDescent="0.25">
      <c r="A2070" s="438" t="s">
        <v>138</v>
      </c>
      <c r="B2070" s="72">
        <f t="shared" si="79"/>
        <v>7.3008124665464563E-3</v>
      </c>
      <c r="C2070" s="16">
        <v>240.22</v>
      </c>
      <c r="D2070" s="104">
        <f>110/1000</f>
        <v>0.11</v>
      </c>
      <c r="E2070" s="25">
        <f t="shared" ref="E2070:E2079" si="80">+PI()*D2070^2/4</f>
        <v>9.5033177771091243E-3</v>
      </c>
      <c r="F2070" s="372">
        <f>+ABS(B2070)/E2070</f>
        <v>0.76823827612416618</v>
      </c>
      <c r="G2070" s="464">
        <v>1.877023479395452E-2</v>
      </c>
      <c r="H2070" s="109">
        <f t="shared" ref="H2070:H2079" si="81">+G2070*(C2070/D2070)*(F2070^2/(2*9.81))</f>
        <v>1.2330453855537473</v>
      </c>
      <c r="I2070" s="70">
        <v>0</v>
      </c>
      <c r="J2070" s="70">
        <f t="shared" ref="J2070:J2079" si="82">+I2070*(F2070^2)/(2*9.81)</f>
        <v>0</v>
      </c>
      <c r="K2070" s="104">
        <f t="shared" ref="K2070:K2079" si="83">+H2070+J2070</f>
        <v>1.2330453855537473</v>
      </c>
      <c r="L2070" s="70">
        <f>+K2070/(ABS(B2070)^2)</f>
        <v>23133.251330236861</v>
      </c>
      <c r="M2070" s="439">
        <f t="shared" ref="M2070:M2079" si="84">+L2070*B2070</f>
        <v>168.89152970354567</v>
      </c>
    </row>
    <row r="2071" spans="1:13" x14ac:dyDescent="0.25">
      <c r="A2071" s="438" t="s">
        <v>139</v>
      </c>
      <c r="B2071" s="72">
        <f t="shared" si="79"/>
        <v>7.3325869860472526E-4</v>
      </c>
      <c r="C2071" s="16">
        <v>237.3</v>
      </c>
      <c r="D2071" s="104">
        <f>110/1000</f>
        <v>0.11</v>
      </c>
      <c r="E2071" s="25">
        <f t="shared" si="80"/>
        <v>9.5033177771091243E-3</v>
      </c>
      <c r="F2071" s="372">
        <f t="shared" ref="F2071:F2079" si="85">+ABS(B2071)/E2071</f>
        <v>7.7158179469799859E-2</v>
      </c>
      <c r="G2071" s="464">
        <v>3.3222382985143101E-2</v>
      </c>
      <c r="H2071" s="109">
        <f t="shared" si="81"/>
        <v>2.1747071105784322E-2</v>
      </c>
      <c r="I2071" s="70">
        <v>0</v>
      </c>
      <c r="J2071" s="70">
        <f t="shared" si="82"/>
        <v>0</v>
      </c>
      <c r="K2071" s="104">
        <f t="shared" si="83"/>
        <v>2.1747071105784322E-2</v>
      </c>
      <c r="L2071" s="70">
        <f t="shared" ref="L2071:L2079" si="86">+K2071/(ABS(B2071)^2)</f>
        <v>40447.001123324459</v>
      </c>
      <c r="M2071" s="439">
        <f t="shared" si="84"/>
        <v>29.658115406152753</v>
      </c>
    </row>
    <row r="2072" spans="1:13" x14ac:dyDescent="0.25">
      <c r="A2072" s="438" t="s">
        <v>117</v>
      </c>
      <c r="B2072" s="72">
        <f t="shared" si="79"/>
        <v>-1.1685458732284592E-3</v>
      </c>
      <c r="C2072" s="386">
        <v>401.35</v>
      </c>
      <c r="D2072" s="104">
        <f>75/1000</f>
        <v>7.4999999999999997E-2</v>
      </c>
      <c r="E2072" s="25">
        <f t="shared" si="80"/>
        <v>4.4178646691106467E-3</v>
      </c>
      <c r="F2072" s="372">
        <f t="shared" si="85"/>
        <v>0.26450467833449892</v>
      </c>
      <c r="G2072" s="464">
        <v>2.5691874486406256E-2</v>
      </c>
      <c r="H2072" s="109">
        <f t="shared" si="81"/>
        <v>0.49025892465343968</v>
      </c>
      <c r="I2072" s="70">
        <v>0</v>
      </c>
      <c r="J2072" s="70">
        <f t="shared" si="82"/>
        <v>0</v>
      </c>
      <c r="K2072" s="104">
        <f t="shared" si="83"/>
        <v>0.49025892465343968</v>
      </c>
      <c r="L2072" s="70">
        <f t="shared" si="86"/>
        <v>359032.67616760184</v>
      </c>
      <c r="M2072" s="439">
        <f t="shared" si="84"/>
        <v>-419.54615208982091</v>
      </c>
    </row>
    <row r="2073" spans="1:13" x14ac:dyDescent="0.25">
      <c r="A2073" s="438" t="s">
        <v>118</v>
      </c>
      <c r="B2073" s="72">
        <f t="shared" si="79"/>
        <v>-3.1175439413413603E-3</v>
      </c>
      <c r="C2073" s="386">
        <v>249.85</v>
      </c>
      <c r="D2073" s="104">
        <f>75/1000</f>
        <v>7.4999999999999997E-2</v>
      </c>
      <c r="E2073" s="25">
        <f t="shared" si="80"/>
        <v>4.4178646691106467E-3</v>
      </c>
      <c r="F2073" s="372">
        <f t="shared" si="85"/>
        <v>0.70566759618939345</v>
      </c>
      <c r="G2073" s="464">
        <v>2.065272616527724E-2</v>
      </c>
      <c r="H2073" s="109">
        <f t="shared" si="81"/>
        <v>1.7462114228478969</v>
      </c>
      <c r="I2073" s="70">
        <v>0</v>
      </c>
      <c r="J2073" s="70">
        <f t="shared" si="82"/>
        <v>0</v>
      </c>
      <c r="K2073" s="104">
        <f t="shared" si="83"/>
        <v>1.7462114228478969</v>
      </c>
      <c r="L2073" s="70">
        <f t="shared" si="86"/>
        <v>179668.38241972972</v>
      </c>
      <c r="M2073" s="439">
        <f t="shared" si="84"/>
        <v>-560.12407706323097</v>
      </c>
    </row>
    <row r="2074" spans="1:13" x14ac:dyDescent="0.25">
      <c r="A2074" s="438" t="s">
        <v>140</v>
      </c>
      <c r="B2074" s="72">
        <f t="shared" si="79"/>
        <v>3.2556811449274119E-3</v>
      </c>
      <c r="C2074" s="386">
        <v>298.01</v>
      </c>
      <c r="D2074" s="104">
        <f>63/1000</f>
        <v>6.3E-2</v>
      </c>
      <c r="E2074" s="25">
        <f t="shared" si="80"/>
        <v>3.1172453105244723E-3</v>
      </c>
      <c r="F2074" s="372">
        <f t="shared" si="85"/>
        <v>1.0444096696322074</v>
      </c>
      <c r="G2074" s="464">
        <v>2.0479268595992899E-2</v>
      </c>
      <c r="H2074" s="109">
        <f t="shared" si="81"/>
        <v>5.3857661838606035</v>
      </c>
      <c r="I2074" s="70">
        <v>0</v>
      </c>
      <c r="J2074" s="70">
        <f t="shared" si="82"/>
        <v>0</v>
      </c>
      <c r="K2074" s="104">
        <f t="shared" si="83"/>
        <v>5.3857661838606035</v>
      </c>
      <c r="L2074" s="70">
        <f t="shared" si="86"/>
        <v>508117.0481737993</v>
      </c>
      <c r="M2074" s="439">
        <f t="shared" si="84"/>
        <v>1654.2670931556117</v>
      </c>
    </row>
    <row r="2075" spans="1:13" x14ac:dyDescent="0.25">
      <c r="A2075" s="438" t="s">
        <v>121</v>
      </c>
      <c r="B2075" s="72">
        <f t="shared" si="79"/>
        <v>2.4703919697946814E-3</v>
      </c>
      <c r="C2075" s="386">
        <v>119.71</v>
      </c>
      <c r="D2075" s="104">
        <f>63/1000</f>
        <v>6.3E-2</v>
      </c>
      <c r="E2075" s="25">
        <f t="shared" si="80"/>
        <v>3.1172453105244723E-3</v>
      </c>
      <c r="F2075" s="372">
        <f t="shared" si="85"/>
        <v>0.7924919997326233</v>
      </c>
      <c r="G2075" s="464">
        <v>2.2033542944657591E-2</v>
      </c>
      <c r="H2075" s="109">
        <f t="shared" si="81"/>
        <v>1.3401857258505514</v>
      </c>
      <c r="I2075" s="70">
        <v>0</v>
      </c>
      <c r="J2075" s="70">
        <f t="shared" si="82"/>
        <v>0</v>
      </c>
      <c r="K2075" s="104">
        <f t="shared" si="83"/>
        <v>1.3401857258505514</v>
      </c>
      <c r="L2075" s="70">
        <f t="shared" si="86"/>
        <v>219600.4643530265</v>
      </c>
      <c r="M2075" s="439">
        <f t="shared" si="84"/>
        <v>542.49922370089985</v>
      </c>
    </row>
    <row r="2076" spans="1:13" x14ac:dyDescent="0.25">
      <c r="A2076" s="438" t="s">
        <v>122</v>
      </c>
      <c r="B2076" s="72">
        <f t="shared" si="79"/>
        <v>1.7074558232577355E-3</v>
      </c>
      <c r="C2076" s="386">
        <v>283.68</v>
      </c>
      <c r="D2076" s="104">
        <f>75/1000</f>
        <v>7.4999999999999997E-2</v>
      </c>
      <c r="E2076" s="25">
        <f t="shared" si="80"/>
        <v>4.4178646691106467E-3</v>
      </c>
      <c r="F2076" s="372">
        <f t="shared" si="85"/>
        <v>0.38648893778845894</v>
      </c>
      <c r="G2076" s="464">
        <v>2.5662739124243945E-2</v>
      </c>
      <c r="H2076" s="109">
        <f t="shared" si="81"/>
        <v>0.73900197113127175</v>
      </c>
      <c r="I2076" s="70">
        <v>0</v>
      </c>
      <c r="J2076" s="70">
        <f t="shared" si="82"/>
        <v>0</v>
      </c>
      <c r="K2076" s="104">
        <f t="shared" si="83"/>
        <v>0.73900197113127175</v>
      </c>
      <c r="L2076" s="70">
        <f t="shared" si="86"/>
        <v>253481.7195843682</v>
      </c>
      <c r="M2076" s="439">
        <f t="shared" si="84"/>
        <v>432.80883819371388</v>
      </c>
    </row>
    <row r="2077" spans="1:13" x14ac:dyDescent="0.25">
      <c r="A2077" s="438" t="s">
        <v>112</v>
      </c>
      <c r="B2077" s="72">
        <f t="shared" si="79"/>
        <v>2.8400967081436621E-3</v>
      </c>
      <c r="C2077" s="386">
        <v>401.36</v>
      </c>
      <c r="D2077" s="104">
        <f>110/1000</f>
        <v>0.11</v>
      </c>
      <c r="E2077" s="25">
        <f t="shared" si="80"/>
        <v>9.5033177771091243E-3</v>
      </c>
      <c r="F2077" s="372">
        <f t="shared" si="85"/>
        <v>0.2988531768331133</v>
      </c>
      <c r="G2077" s="464">
        <v>2.3044583548827803E-2</v>
      </c>
      <c r="H2077" s="109">
        <f t="shared" si="81"/>
        <v>0.38276041566207086</v>
      </c>
      <c r="I2077" s="70">
        <v>0</v>
      </c>
      <c r="J2077" s="70">
        <f t="shared" si="82"/>
        <v>0</v>
      </c>
      <c r="K2077" s="104">
        <f t="shared" si="83"/>
        <v>0.38276041566207086</v>
      </c>
      <c r="L2077" s="70">
        <f t="shared" si="86"/>
        <v>47452.681679375564</v>
      </c>
      <c r="M2077" s="439">
        <f t="shared" si="84"/>
        <v>134.7702050301836</v>
      </c>
    </row>
    <row r="2078" spans="1:13" x14ac:dyDescent="0.25">
      <c r="A2078" s="438" t="s">
        <v>113</v>
      </c>
      <c r="B2078" s="72">
        <f t="shared" si="79"/>
        <v>8.0487509856921758E-3</v>
      </c>
      <c r="C2078" s="386">
        <v>184.94</v>
      </c>
      <c r="D2078" s="104">
        <f>110/1000</f>
        <v>0.11</v>
      </c>
      <c r="E2078" s="25">
        <f t="shared" si="80"/>
        <v>9.5033177771091243E-3</v>
      </c>
      <c r="F2078" s="372">
        <f t="shared" si="85"/>
        <v>0.84694116038920642</v>
      </c>
      <c r="G2078" s="464">
        <v>1.8571402861886264E-2</v>
      </c>
      <c r="H2078" s="109">
        <f t="shared" si="81"/>
        <v>1.1415379535403614</v>
      </c>
      <c r="I2078" s="70">
        <v>0</v>
      </c>
      <c r="J2078" s="70">
        <f t="shared" si="82"/>
        <v>0</v>
      </c>
      <c r="K2078" s="104">
        <f t="shared" si="83"/>
        <v>1.1415379535403614</v>
      </c>
      <c r="L2078" s="70">
        <f t="shared" si="86"/>
        <v>17621.114483838563</v>
      </c>
      <c r="M2078" s="439">
        <f t="shared" si="84"/>
        <v>141.82796257079031</v>
      </c>
    </row>
    <row r="2079" spans="1:13" ht="15.75" thickBot="1" x14ac:dyDescent="0.3">
      <c r="A2079" s="440" t="s">
        <v>170</v>
      </c>
      <c r="B2079" s="455">
        <f t="shared" si="79"/>
        <v>1.0047823968453728E-2</v>
      </c>
      <c r="C2079" s="374">
        <v>372.26</v>
      </c>
      <c r="D2079" s="375">
        <f>110/1000</f>
        <v>0.11</v>
      </c>
      <c r="E2079" s="373">
        <f t="shared" si="80"/>
        <v>9.5033177771091243E-3</v>
      </c>
      <c r="F2079" s="376">
        <f t="shared" si="85"/>
        <v>1.0572964310060398</v>
      </c>
      <c r="G2079" s="465">
        <v>1.7534015465803087E-2</v>
      </c>
      <c r="H2079" s="377">
        <f t="shared" si="81"/>
        <v>3.3808788027262264</v>
      </c>
      <c r="I2079" s="378">
        <v>0</v>
      </c>
      <c r="J2079" s="378">
        <f t="shared" si="82"/>
        <v>0</v>
      </c>
      <c r="K2079" s="375">
        <f t="shared" si="83"/>
        <v>3.3808788027262264</v>
      </c>
      <c r="L2079" s="378">
        <f t="shared" si="86"/>
        <v>33487.718995572577</v>
      </c>
      <c r="M2079" s="441">
        <f t="shared" si="84"/>
        <v>336.47870557255732</v>
      </c>
    </row>
    <row r="2080" spans="1:13" x14ac:dyDescent="0.25">
      <c r="A2080" s="347"/>
      <c r="B2080" s="158"/>
      <c r="C2080" s="158"/>
      <c r="D2080" s="158"/>
      <c r="E2080" s="158"/>
      <c r="F2080" s="158"/>
      <c r="G2080" s="158"/>
      <c r="H2080" s="158"/>
      <c r="I2080" s="158"/>
      <c r="J2080" s="158"/>
      <c r="K2080" s="158"/>
      <c r="L2080" s="158"/>
      <c r="M2080" s="346"/>
    </row>
    <row r="2081" spans="1:13" x14ac:dyDescent="0.25">
      <c r="A2081" s="347"/>
      <c r="B2081" s="168"/>
      <c r="C2081" s="168"/>
      <c r="D2081" s="168"/>
      <c r="E2081" s="168"/>
      <c r="F2081" s="168"/>
      <c r="G2081" s="168"/>
      <c r="H2081" s="168"/>
      <c r="I2081" s="168"/>
      <c r="J2081" s="158"/>
      <c r="K2081" s="158"/>
      <c r="L2081" s="158"/>
      <c r="M2081" s="346"/>
    </row>
    <row r="2082" spans="1:13" x14ac:dyDescent="0.25">
      <c r="A2082" s="348"/>
      <c r="B2082" s="395">
        <v>1</v>
      </c>
      <c r="C2082" s="380">
        <v>0</v>
      </c>
      <c r="D2082" s="380">
        <v>0</v>
      </c>
      <c r="E2082" s="380">
        <v>0</v>
      </c>
      <c r="F2082" s="380">
        <v>0</v>
      </c>
      <c r="G2082" s="380">
        <v>0</v>
      </c>
      <c r="H2082" s="380">
        <v>0</v>
      </c>
      <c r="I2082" s="381">
        <v>0</v>
      </c>
      <c r="J2082" s="158"/>
      <c r="K2082" s="158"/>
      <c r="L2082" s="158"/>
      <c r="M2082" s="346"/>
    </row>
    <row r="2083" spans="1:13" ht="15.75" x14ac:dyDescent="0.25">
      <c r="A2083" s="442" t="s">
        <v>223</v>
      </c>
      <c r="B2083" s="382">
        <v>-1</v>
      </c>
      <c r="C2083" s="168">
        <v>1</v>
      </c>
      <c r="D2083" s="159">
        <v>0</v>
      </c>
      <c r="E2083" s="159">
        <v>0</v>
      </c>
      <c r="F2083" s="159">
        <v>0</v>
      </c>
      <c r="G2083" s="159">
        <v>0</v>
      </c>
      <c r="H2083" s="159">
        <v>0</v>
      </c>
      <c r="I2083" s="383">
        <v>0</v>
      </c>
      <c r="J2083" s="158"/>
      <c r="K2083" s="158"/>
      <c r="L2083" s="158"/>
      <c r="M2083" s="346"/>
    </row>
    <row r="2084" spans="1:13" x14ac:dyDescent="0.25">
      <c r="A2084" s="348"/>
      <c r="B2084" s="382">
        <v>0</v>
      </c>
      <c r="C2084" s="168">
        <v>-1</v>
      </c>
      <c r="D2084" s="168">
        <v>1</v>
      </c>
      <c r="E2084" s="168">
        <v>0</v>
      </c>
      <c r="F2084" s="168">
        <v>0</v>
      </c>
      <c r="G2084" s="168">
        <v>0</v>
      </c>
      <c r="H2084" s="168">
        <v>0</v>
      </c>
      <c r="I2084" s="384">
        <v>0</v>
      </c>
      <c r="J2084" s="158"/>
      <c r="K2084" s="158"/>
      <c r="L2084" s="158"/>
      <c r="M2084" s="346"/>
    </row>
    <row r="2085" spans="1:13" x14ac:dyDescent="0.25">
      <c r="A2085" s="348"/>
      <c r="B2085" s="382">
        <v>0</v>
      </c>
      <c r="C2085" s="168">
        <v>0</v>
      </c>
      <c r="D2085" s="168">
        <v>-1</v>
      </c>
      <c r="E2085" s="168">
        <v>1</v>
      </c>
      <c r="F2085" s="168">
        <v>0</v>
      </c>
      <c r="G2085" s="168">
        <v>0</v>
      </c>
      <c r="H2085" s="168">
        <v>0</v>
      </c>
      <c r="I2085" s="384">
        <v>0</v>
      </c>
      <c r="J2085" s="158"/>
      <c r="K2085" s="158"/>
      <c r="L2085" s="158"/>
      <c r="M2085" s="346"/>
    </row>
    <row r="2086" spans="1:13" x14ac:dyDescent="0.25">
      <c r="A2086" s="348"/>
      <c r="B2086" s="382">
        <v>0</v>
      </c>
      <c r="C2086" s="168">
        <v>0</v>
      </c>
      <c r="D2086" s="168">
        <v>0</v>
      </c>
      <c r="E2086" s="168">
        <v>-1</v>
      </c>
      <c r="F2086" s="168">
        <v>1</v>
      </c>
      <c r="G2086" s="168">
        <v>0</v>
      </c>
      <c r="H2086" s="168">
        <v>0</v>
      </c>
      <c r="I2086" s="384">
        <v>0</v>
      </c>
      <c r="J2086" s="158"/>
      <c r="K2086" s="158"/>
      <c r="L2086" s="158"/>
      <c r="M2086" s="346"/>
    </row>
    <row r="2087" spans="1:13" x14ac:dyDescent="0.25">
      <c r="A2087" s="348"/>
      <c r="B2087" s="382">
        <v>0</v>
      </c>
      <c r="C2087" s="168">
        <v>0</v>
      </c>
      <c r="D2087" s="168">
        <v>0</v>
      </c>
      <c r="E2087" s="168">
        <v>0</v>
      </c>
      <c r="F2087" s="168">
        <v>-1</v>
      </c>
      <c r="G2087" s="168">
        <v>1</v>
      </c>
      <c r="H2087" s="168">
        <v>0</v>
      </c>
      <c r="I2087" s="384">
        <v>0</v>
      </c>
      <c r="J2087" s="158"/>
      <c r="K2087" s="158"/>
      <c r="L2087" s="158"/>
      <c r="M2087" s="346"/>
    </row>
    <row r="2088" spans="1:13" x14ac:dyDescent="0.25">
      <c r="A2088" s="348"/>
      <c r="B2088" s="382">
        <v>0</v>
      </c>
      <c r="C2088" s="168">
        <v>0</v>
      </c>
      <c r="D2088" s="168">
        <v>0</v>
      </c>
      <c r="E2088" s="168">
        <v>0</v>
      </c>
      <c r="F2088" s="168">
        <v>0</v>
      </c>
      <c r="G2088" s="168">
        <v>-1</v>
      </c>
      <c r="H2088" s="168">
        <v>1</v>
      </c>
      <c r="I2088" s="384">
        <v>0</v>
      </c>
      <c r="J2088" s="158"/>
      <c r="K2088" s="158"/>
      <c r="L2088" s="158"/>
      <c r="M2088" s="346"/>
    </row>
    <row r="2089" spans="1:13" x14ac:dyDescent="0.25">
      <c r="A2089" s="348"/>
      <c r="B2089" s="382">
        <v>0</v>
      </c>
      <c r="C2089" s="168">
        <v>0</v>
      </c>
      <c r="D2089" s="168">
        <v>0</v>
      </c>
      <c r="E2089" s="168">
        <v>0</v>
      </c>
      <c r="F2089" s="168">
        <v>0</v>
      </c>
      <c r="G2089" s="168">
        <v>0</v>
      </c>
      <c r="H2089" s="168">
        <v>-1</v>
      </c>
      <c r="I2089" s="384">
        <v>1</v>
      </c>
      <c r="J2089" s="158"/>
      <c r="K2089" s="158"/>
      <c r="L2089" s="158"/>
      <c r="M2089" s="346"/>
    </row>
    <row r="2090" spans="1:13" x14ac:dyDescent="0.25">
      <c r="A2090" s="348"/>
      <c r="B2090" s="382">
        <v>0</v>
      </c>
      <c r="C2090" s="152">
        <v>-1</v>
      </c>
      <c r="D2090" s="152">
        <v>0</v>
      </c>
      <c r="E2090" s="152">
        <v>0</v>
      </c>
      <c r="F2090" s="152">
        <v>1</v>
      </c>
      <c r="G2090" s="152">
        <v>0</v>
      </c>
      <c r="H2090" s="152">
        <v>0</v>
      </c>
      <c r="I2090" s="387">
        <v>0</v>
      </c>
      <c r="J2090" s="158"/>
      <c r="K2090" s="158"/>
      <c r="L2090" s="158"/>
      <c r="M2090" s="346"/>
    </row>
    <row r="2091" spans="1:13" x14ac:dyDescent="0.25">
      <c r="A2091" s="348"/>
      <c r="B2091" s="382">
        <v>0</v>
      </c>
      <c r="C2091" s="152">
        <v>0</v>
      </c>
      <c r="D2091" s="152">
        <v>0</v>
      </c>
      <c r="E2091" s="152">
        <v>0</v>
      </c>
      <c r="F2091" s="152">
        <v>1</v>
      </c>
      <c r="G2091" s="152">
        <v>0</v>
      </c>
      <c r="H2091" s="152">
        <v>0</v>
      </c>
      <c r="I2091" s="387">
        <v>-1</v>
      </c>
      <c r="J2091" s="158"/>
      <c r="K2091" s="158"/>
      <c r="L2091" s="158"/>
      <c r="M2091" s="346"/>
    </row>
    <row r="2092" spans="1:13" x14ac:dyDescent="0.25">
      <c r="A2092" s="348"/>
      <c r="B2092" s="385">
        <v>0</v>
      </c>
      <c r="C2092" s="388">
        <v>0</v>
      </c>
      <c r="D2092" s="388">
        <v>0</v>
      </c>
      <c r="E2092" s="388">
        <v>0</v>
      </c>
      <c r="F2092" s="388">
        <v>0</v>
      </c>
      <c r="G2092" s="388">
        <v>0</v>
      </c>
      <c r="H2092" s="388">
        <v>0</v>
      </c>
      <c r="I2092" s="389">
        <v>1</v>
      </c>
      <c r="J2092" s="158"/>
      <c r="K2092" s="158"/>
      <c r="L2092" s="158"/>
      <c r="M2092" s="346"/>
    </row>
    <row r="2093" spans="1:13" x14ac:dyDescent="0.25">
      <c r="A2093" s="347"/>
      <c r="B2093" s="158"/>
      <c r="C2093" s="158"/>
      <c r="D2093" s="158"/>
      <c r="E2093" s="158"/>
      <c r="F2093" s="158"/>
      <c r="G2093" s="158"/>
      <c r="H2093" s="158"/>
      <c r="I2093" s="158"/>
      <c r="J2093" s="158"/>
      <c r="K2093" s="158"/>
      <c r="L2093" s="158"/>
      <c r="M2093" s="346"/>
    </row>
    <row r="2094" spans="1:13" x14ac:dyDescent="0.25">
      <c r="A2094" s="347"/>
      <c r="B2094" s="168"/>
      <c r="C2094" s="168"/>
      <c r="D2094" s="168"/>
      <c r="E2094" s="168"/>
      <c r="F2094" s="168"/>
      <c r="G2094" s="168"/>
      <c r="H2094" s="168"/>
      <c r="I2094" s="168"/>
      <c r="J2094" s="168"/>
      <c r="K2094" s="168"/>
      <c r="L2094" s="168"/>
      <c r="M2094" s="346"/>
    </row>
    <row r="2095" spans="1:13" x14ac:dyDescent="0.25">
      <c r="A2095" s="347"/>
      <c r="B2095" s="395">
        <f t="array" ref="B2095:L2102">+TRANSPOSE(B2082:I2092)</f>
        <v>1</v>
      </c>
      <c r="C2095" s="380">
        <v>-1</v>
      </c>
      <c r="D2095" s="380">
        <v>0</v>
      </c>
      <c r="E2095" s="380">
        <v>0</v>
      </c>
      <c r="F2095" s="380">
        <v>0</v>
      </c>
      <c r="G2095" s="380">
        <v>0</v>
      </c>
      <c r="H2095" s="380">
        <v>0</v>
      </c>
      <c r="I2095" s="380">
        <v>0</v>
      </c>
      <c r="J2095" s="380">
        <v>0</v>
      </c>
      <c r="K2095" s="380">
        <v>0</v>
      </c>
      <c r="L2095" s="381">
        <v>0</v>
      </c>
      <c r="M2095" s="346"/>
    </row>
    <row r="2096" spans="1:13" ht="15.75" x14ac:dyDescent="0.25">
      <c r="A2096" s="442" t="s">
        <v>224</v>
      </c>
      <c r="B2096" s="396">
        <v>0</v>
      </c>
      <c r="C2096" s="159">
        <v>1</v>
      </c>
      <c r="D2096" s="159">
        <v>-1</v>
      </c>
      <c r="E2096" s="159">
        <v>0</v>
      </c>
      <c r="F2096" s="159">
        <v>0</v>
      </c>
      <c r="G2096" s="159">
        <v>0</v>
      </c>
      <c r="H2096" s="159">
        <v>0</v>
      </c>
      <c r="I2096" s="159">
        <v>0</v>
      </c>
      <c r="J2096" s="143">
        <v>-1</v>
      </c>
      <c r="K2096" s="143">
        <v>0</v>
      </c>
      <c r="L2096" s="392">
        <v>0</v>
      </c>
      <c r="M2096" s="346"/>
    </row>
    <row r="2097" spans="1:13" x14ac:dyDescent="0.25">
      <c r="A2097" s="347"/>
      <c r="B2097" s="396">
        <v>0</v>
      </c>
      <c r="C2097" s="159">
        <v>0</v>
      </c>
      <c r="D2097" s="159">
        <v>1</v>
      </c>
      <c r="E2097" s="159">
        <v>-1</v>
      </c>
      <c r="F2097" s="159">
        <v>0</v>
      </c>
      <c r="G2097" s="159">
        <v>0</v>
      </c>
      <c r="H2097" s="159">
        <v>0</v>
      </c>
      <c r="I2097" s="159">
        <v>0</v>
      </c>
      <c r="J2097" s="143">
        <v>0</v>
      </c>
      <c r="K2097" s="143">
        <v>0</v>
      </c>
      <c r="L2097" s="392">
        <v>0</v>
      </c>
      <c r="M2097" s="346"/>
    </row>
    <row r="2098" spans="1:13" x14ac:dyDescent="0.25">
      <c r="A2098" s="347"/>
      <c r="B2098" s="396">
        <v>0</v>
      </c>
      <c r="C2098" s="159">
        <v>0</v>
      </c>
      <c r="D2098" s="159">
        <v>0</v>
      </c>
      <c r="E2098" s="159">
        <v>1</v>
      </c>
      <c r="F2098" s="159">
        <v>-1</v>
      </c>
      <c r="G2098" s="159">
        <v>0</v>
      </c>
      <c r="H2098" s="159">
        <v>0</v>
      </c>
      <c r="I2098" s="159">
        <v>0</v>
      </c>
      <c r="J2098" s="143">
        <v>0</v>
      </c>
      <c r="K2098" s="143">
        <v>0</v>
      </c>
      <c r="L2098" s="392">
        <v>0</v>
      </c>
      <c r="M2098" s="346"/>
    </row>
    <row r="2099" spans="1:13" x14ac:dyDescent="0.25">
      <c r="A2099" s="347"/>
      <c r="B2099" s="396">
        <v>0</v>
      </c>
      <c r="C2099" s="159">
        <v>0</v>
      </c>
      <c r="D2099" s="159">
        <v>0</v>
      </c>
      <c r="E2099" s="159">
        <v>0</v>
      </c>
      <c r="F2099" s="159">
        <v>1</v>
      </c>
      <c r="G2099" s="159">
        <v>-1</v>
      </c>
      <c r="H2099" s="159">
        <v>0</v>
      </c>
      <c r="I2099" s="159">
        <v>0</v>
      </c>
      <c r="J2099" s="143">
        <v>1</v>
      </c>
      <c r="K2099" s="143">
        <v>1</v>
      </c>
      <c r="L2099" s="392">
        <v>0</v>
      </c>
      <c r="M2099" s="346"/>
    </row>
    <row r="2100" spans="1:13" x14ac:dyDescent="0.25">
      <c r="A2100" s="347"/>
      <c r="B2100" s="396">
        <v>0</v>
      </c>
      <c r="C2100" s="159">
        <v>0</v>
      </c>
      <c r="D2100" s="159">
        <v>0</v>
      </c>
      <c r="E2100" s="159">
        <v>0</v>
      </c>
      <c r="F2100" s="159">
        <v>0</v>
      </c>
      <c r="G2100" s="159">
        <v>1</v>
      </c>
      <c r="H2100" s="159">
        <v>-1</v>
      </c>
      <c r="I2100" s="159">
        <v>0</v>
      </c>
      <c r="J2100" s="143">
        <v>0</v>
      </c>
      <c r="K2100" s="143">
        <v>0</v>
      </c>
      <c r="L2100" s="392">
        <v>0</v>
      </c>
      <c r="M2100" s="346"/>
    </row>
    <row r="2101" spans="1:13" x14ac:dyDescent="0.25">
      <c r="A2101" s="347"/>
      <c r="B2101" s="396">
        <v>0</v>
      </c>
      <c r="C2101" s="159">
        <v>0</v>
      </c>
      <c r="D2101" s="159">
        <v>0</v>
      </c>
      <c r="E2101" s="159">
        <v>0</v>
      </c>
      <c r="F2101" s="159">
        <v>0</v>
      </c>
      <c r="G2101" s="159">
        <v>0</v>
      </c>
      <c r="H2101" s="159">
        <v>1</v>
      </c>
      <c r="I2101" s="159">
        <v>-1</v>
      </c>
      <c r="J2101" s="143">
        <v>0</v>
      </c>
      <c r="K2101" s="143">
        <v>0</v>
      </c>
      <c r="L2101" s="392">
        <v>0</v>
      </c>
      <c r="M2101" s="346"/>
    </row>
    <row r="2102" spans="1:13" x14ac:dyDescent="0.25">
      <c r="A2102" s="347"/>
      <c r="B2102" s="397">
        <v>0</v>
      </c>
      <c r="C2102" s="398">
        <v>0</v>
      </c>
      <c r="D2102" s="398">
        <v>0</v>
      </c>
      <c r="E2102" s="398">
        <v>0</v>
      </c>
      <c r="F2102" s="398">
        <v>0</v>
      </c>
      <c r="G2102" s="398">
        <v>0</v>
      </c>
      <c r="H2102" s="398">
        <v>0</v>
      </c>
      <c r="I2102" s="398">
        <v>1</v>
      </c>
      <c r="J2102" s="393">
        <v>0</v>
      </c>
      <c r="K2102" s="393">
        <v>-1</v>
      </c>
      <c r="L2102" s="394">
        <v>1</v>
      </c>
      <c r="M2102" s="346"/>
    </row>
    <row r="2103" spans="1:13" x14ac:dyDescent="0.25">
      <c r="A2103" s="347"/>
      <c r="B2103" s="168"/>
      <c r="C2103" s="168"/>
      <c r="D2103" s="168"/>
      <c r="E2103" s="168"/>
      <c r="F2103" s="168"/>
      <c r="G2103" s="168"/>
      <c r="H2103" s="168"/>
      <c r="I2103" s="168"/>
      <c r="J2103" s="143"/>
      <c r="K2103" s="143"/>
      <c r="L2103" s="143"/>
      <c r="M2103" s="346"/>
    </row>
    <row r="2104" spans="1:13" x14ac:dyDescent="0.25">
      <c r="A2104" s="347"/>
      <c r="B2104" s="158"/>
      <c r="C2104" s="158"/>
      <c r="D2104" s="158"/>
      <c r="E2104" s="158"/>
      <c r="F2104" s="158"/>
      <c r="G2104" s="158"/>
      <c r="H2104" s="158"/>
      <c r="I2104" s="158"/>
      <c r="J2104" s="158"/>
      <c r="K2104" s="158"/>
      <c r="L2104" s="158"/>
      <c r="M2104" s="346"/>
    </row>
    <row r="2105" spans="1:13" x14ac:dyDescent="0.25">
      <c r="A2105" s="347"/>
      <c r="B2105" s="158"/>
      <c r="C2105" s="158"/>
      <c r="D2105" s="158"/>
      <c r="E2105" s="158"/>
      <c r="F2105" s="158"/>
      <c r="G2105" s="158"/>
      <c r="H2105" s="158"/>
      <c r="I2105" s="158"/>
      <c r="J2105" s="158"/>
      <c r="K2105" s="158"/>
      <c r="L2105" s="158"/>
      <c r="M2105" s="346"/>
    </row>
    <row r="2106" spans="1:13" x14ac:dyDescent="0.25">
      <c r="A2106" s="347"/>
      <c r="B2106" s="399">
        <v>-1</v>
      </c>
      <c r="C2106" s="158"/>
      <c r="D2106" s="158"/>
      <c r="E2106" s="402">
        <f>2.97290389066863/1000</f>
        <v>2.9729038906686298E-3</v>
      </c>
      <c r="F2106" s="158"/>
      <c r="G2106" s="158"/>
      <c r="H2106" s="399">
        <f>+B2069</f>
        <v>1.0273716357214387E-2</v>
      </c>
      <c r="I2106" s="158"/>
      <c r="J2106" s="158"/>
      <c r="K2106" s="158"/>
      <c r="L2106" s="158"/>
      <c r="M2106" s="346"/>
    </row>
    <row r="2107" spans="1:13" ht="15.75" x14ac:dyDescent="0.25">
      <c r="A2107" s="442" t="s">
        <v>225</v>
      </c>
      <c r="B2107" s="400">
        <v>0</v>
      </c>
      <c r="C2107" s="158"/>
      <c r="D2107" s="443" t="s">
        <v>226</v>
      </c>
      <c r="E2107" s="403">
        <f>3.7274570597985/1000</f>
        <v>3.7274570597985003E-3</v>
      </c>
      <c r="F2107" s="158"/>
      <c r="G2107" s="443" t="s">
        <v>228</v>
      </c>
      <c r="H2107" s="400">
        <f t="shared" ref="H2107:H2114" si="87">+B2070</f>
        <v>7.3008124665464563E-3</v>
      </c>
      <c r="I2107" s="158"/>
      <c r="J2107" s="443" t="s">
        <v>229</v>
      </c>
      <c r="K2107" s="70">
        <v>339.29610096713287</v>
      </c>
      <c r="L2107" s="158"/>
      <c r="M2107" s="346"/>
    </row>
    <row r="2108" spans="1:13" x14ac:dyDescent="0.25">
      <c r="A2108" s="347"/>
      <c r="B2108" s="400">
        <v>0</v>
      </c>
      <c r="C2108" s="158"/>
      <c r="D2108" s="158"/>
      <c r="E2108" s="403">
        <f>1.90180457183241/1000</f>
        <v>1.90180457183241E-3</v>
      </c>
      <c r="F2108" s="158"/>
      <c r="G2108" s="158"/>
      <c r="H2108" s="400">
        <f t="shared" si="87"/>
        <v>7.3325869860472526E-4</v>
      </c>
      <c r="I2108" s="158"/>
      <c r="J2108" s="158"/>
      <c r="K2108" s="158"/>
      <c r="L2108" s="158"/>
      <c r="M2108" s="346"/>
    </row>
    <row r="2109" spans="1:13" x14ac:dyDescent="0.25">
      <c r="A2109" s="347"/>
      <c r="B2109" s="400">
        <v>0</v>
      </c>
      <c r="C2109" s="158"/>
      <c r="D2109" s="158"/>
      <c r="E2109" s="403">
        <f>1.94899806811293/1000</f>
        <v>1.94899806811293E-3</v>
      </c>
      <c r="F2109" s="158"/>
      <c r="G2109" s="158"/>
      <c r="H2109" s="400">
        <f t="shared" si="87"/>
        <v>-1.1685458732284592E-3</v>
      </c>
      <c r="I2109" s="158"/>
      <c r="J2109" s="158"/>
      <c r="K2109" s="158"/>
      <c r="L2109" s="158"/>
      <c r="M2109" s="346"/>
    </row>
    <row r="2110" spans="1:13" x14ac:dyDescent="0.25">
      <c r="A2110" s="347"/>
      <c r="B2110" s="400">
        <v>0</v>
      </c>
      <c r="C2110" s="158"/>
      <c r="D2110" s="158"/>
      <c r="E2110" s="403">
        <f>4.51562260756677/1000</f>
        <v>4.5156226075667698E-3</v>
      </c>
      <c r="F2110" s="158"/>
      <c r="G2110" s="158"/>
      <c r="H2110" s="400">
        <f t="shared" si="87"/>
        <v>-3.1175439413413603E-3</v>
      </c>
      <c r="I2110" s="158"/>
      <c r="J2110" s="158"/>
      <c r="K2110" s="158"/>
      <c r="L2110" s="158"/>
      <c r="M2110" s="346"/>
    </row>
    <row r="2111" spans="1:13" x14ac:dyDescent="0.25">
      <c r="A2111" s="347"/>
      <c r="B2111" s="400">
        <v>0</v>
      </c>
      <c r="C2111" s="158"/>
      <c r="D2111" s="158"/>
      <c r="E2111" s="403">
        <f>0.785289175132599/1000</f>
        <v>7.8528917513259896E-4</v>
      </c>
      <c r="F2111" s="158"/>
      <c r="G2111" s="158"/>
      <c r="H2111" s="400">
        <f t="shared" si="87"/>
        <v>3.2556811449274119E-3</v>
      </c>
      <c r="I2111" s="158"/>
      <c r="J2111" s="158"/>
      <c r="K2111" s="158"/>
      <c r="L2111" s="158"/>
      <c r="M2111" s="346"/>
    </row>
    <row r="2112" spans="1:13" x14ac:dyDescent="0.25">
      <c r="A2112" s="347"/>
      <c r="B2112" s="400">
        <v>0</v>
      </c>
      <c r="C2112" s="158"/>
      <c r="D2112" s="158"/>
      <c r="E2112" s="403">
        <f>0.762936146537081/1000</f>
        <v>7.6293614653708095E-4</v>
      </c>
      <c r="F2112" s="158"/>
      <c r="G2112" s="158"/>
      <c r="H2112" s="400">
        <f t="shared" si="87"/>
        <v>2.4703919697946814E-3</v>
      </c>
      <c r="I2112" s="158"/>
      <c r="J2112" s="158"/>
      <c r="K2112" s="158"/>
      <c r="L2112" s="158"/>
      <c r="M2112" s="346"/>
    </row>
    <row r="2113" spans="1:13" x14ac:dyDescent="0.25">
      <c r="A2113" s="347"/>
      <c r="B2113" s="400">
        <v>0</v>
      </c>
      <c r="C2113" s="158"/>
      <c r="D2113" s="158"/>
      <c r="E2113" s="93">
        <f>3.70652880601923/1000</f>
        <v>3.7065288060192303E-3</v>
      </c>
      <c r="F2113" s="158"/>
      <c r="G2113" s="158"/>
      <c r="H2113" s="400">
        <f t="shared" si="87"/>
        <v>1.7074558232577355E-3</v>
      </c>
      <c r="I2113" s="158"/>
      <c r="J2113" s="158"/>
      <c r="K2113" s="158"/>
      <c r="L2113" s="158"/>
      <c r="M2113" s="346"/>
    </row>
    <row r="2114" spans="1:13" x14ac:dyDescent="0.25">
      <c r="A2114" s="347"/>
      <c r="B2114" s="400">
        <v>0</v>
      </c>
      <c r="C2114" s="158"/>
      <c r="D2114" s="158"/>
      <c r="E2114" s="158"/>
      <c r="F2114" s="158"/>
      <c r="G2114" s="158"/>
      <c r="H2114" s="400">
        <f t="shared" si="87"/>
        <v>2.8400967081436621E-3</v>
      </c>
      <c r="I2114" s="158"/>
      <c r="J2114" s="158"/>
      <c r="K2114" s="158"/>
      <c r="L2114" s="158"/>
      <c r="M2114" s="346"/>
    </row>
    <row r="2115" spans="1:13" x14ac:dyDescent="0.25">
      <c r="A2115" s="347"/>
      <c r="B2115" s="400">
        <v>0</v>
      </c>
      <c r="C2115" s="158"/>
      <c r="D2115" s="158"/>
      <c r="E2115" s="158"/>
      <c r="F2115" s="158"/>
      <c r="G2115" s="158"/>
      <c r="H2115" s="400">
        <f>+B2078</f>
        <v>8.0487509856921758E-3</v>
      </c>
      <c r="I2115" s="158"/>
      <c r="J2115" s="158"/>
      <c r="K2115" s="158"/>
      <c r="L2115" s="158"/>
      <c r="M2115" s="346"/>
    </row>
    <row r="2116" spans="1:13" x14ac:dyDescent="0.25">
      <c r="A2116" s="347"/>
      <c r="B2116" s="401">
        <v>-1</v>
      </c>
      <c r="C2116" s="158"/>
      <c r="D2116" s="158"/>
      <c r="E2116" s="158"/>
      <c r="F2116" s="158"/>
      <c r="G2116" s="158"/>
      <c r="H2116" s="401">
        <f>+B2079</f>
        <v>1.0047823968453728E-2</v>
      </c>
      <c r="I2116" s="158"/>
      <c r="J2116" s="158"/>
      <c r="K2116" s="158"/>
      <c r="L2116" s="158"/>
      <c r="M2116" s="346"/>
    </row>
    <row r="2117" spans="1:13" x14ac:dyDescent="0.25">
      <c r="A2117" s="347"/>
      <c r="B2117" s="158"/>
      <c r="C2117" s="158"/>
      <c r="D2117" s="158"/>
      <c r="E2117" s="158"/>
      <c r="F2117" s="158"/>
      <c r="G2117" s="158"/>
      <c r="H2117" s="158"/>
      <c r="I2117" s="158"/>
      <c r="J2117" s="158"/>
      <c r="K2117" s="158"/>
      <c r="L2117" s="158"/>
      <c r="M2117" s="346"/>
    </row>
    <row r="2118" spans="1:13" x14ac:dyDescent="0.25">
      <c r="A2118" s="347"/>
      <c r="B2118" s="158"/>
      <c r="C2118" s="158"/>
      <c r="D2118" s="158"/>
      <c r="E2118" s="158"/>
      <c r="F2118" s="158"/>
      <c r="G2118" s="158"/>
      <c r="H2118" s="158"/>
      <c r="I2118" s="158"/>
      <c r="J2118" s="158"/>
      <c r="K2118" s="158"/>
      <c r="L2118" s="158"/>
      <c r="M2118" s="346"/>
    </row>
    <row r="2119" spans="1:13" x14ac:dyDescent="0.25">
      <c r="A2119" s="350"/>
      <c r="B2119" s="409">
        <v>2</v>
      </c>
      <c r="C2119" s="390">
        <v>0</v>
      </c>
      <c r="D2119" s="390">
        <v>0</v>
      </c>
      <c r="E2119" s="390">
        <v>0</v>
      </c>
      <c r="F2119" s="390">
        <v>0</v>
      </c>
      <c r="G2119" s="390">
        <v>0</v>
      </c>
      <c r="H2119" s="390">
        <v>0</v>
      </c>
      <c r="I2119" s="390">
        <v>0</v>
      </c>
      <c r="J2119" s="390">
        <v>0</v>
      </c>
      <c r="K2119" s="390">
        <v>0</v>
      </c>
      <c r="L2119" s="391">
        <v>0</v>
      </c>
      <c r="M2119" s="345"/>
    </row>
    <row r="2120" spans="1:13" ht="15.75" x14ac:dyDescent="0.25">
      <c r="A2120" s="442" t="s">
        <v>230</v>
      </c>
      <c r="B2120" s="396">
        <v>0</v>
      </c>
      <c r="C2120" s="159">
        <v>2</v>
      </c>
      <c r="D2120" s="159">
        <v>0</v>
      </c>
      <c r="E2120" s="159">
        <v>0</v>
      </c>
      <c r="F2120" s="159">
        <v>0</v>
      </c>
      <c r="G2120" s="159">
        <v>0</v>
      </c>
      <c r="H2120" s="159">
        <v>0</v>
      </c>
      <c r="I2120" s="159">
        <v>0</v>
      </c>
      <c r="J2120" s="159">
        <v>0</v>
      </c>
      <c r="K2120" s="159">
        <v>0</v>
      </c>
      <c r="L2120" s="383">
        <v>0</v>
      </c>
      <c r="M2120" s="346"/>
    </row>
    <row r="2121" spans="1:13" x14ac:dyDescent="0.25">
      <c r="A2121" s="347"/>
      <c r="B2121" s="396">
        <v>0</v>
      </c>
      <c r="C2121" s="159">
        <v>0</v>
      </c>
      <c r="D2121" s="159">
        <v>2</v>
      </c>
      <c r="E2121" s="159">
        <v>0</v>
      </c>
      <c r="F2121" s="159">
        <v>0</v>
      </c>
      <c r="G2121" s="159">
        <v>0</v>
      </c>
      <c r="H2121" s="159">
        <v>0</v>
      </c>
      <c r="I2121" s="159">
        <v>0</v>
      </c>
      <c r="J2121" s="159">
        <v>0</v>
      </c>
      <c r="K2121" s="159">
        <v>0</v>
      </c>
      <c r="L2121" s="383">
        <v>0</v>
      </c>
      <c r="M2121" s="346"/>
    </row>
    <row r="2122" spans="1:13" x14ac:dyDescent="0.25">
      <c r="A2122" s="347"/>
      <c r="B2122" s="396">
        <v>0</v>
      </c>
      <c r="C2122" s="159">
        <v>0</v>
      </c>
      <c r="D2122" s="159">
        <v>0</v>
      </c>
      <c r="E2122" s="159">
        <v>2</v>
      </c>
      <c r="F2122" s="159">
        <v>0</v>
      </c>
      <c r="G2122" s="159">
        <v>0</v>
      </c>
      <c r="H2122" s="159">
        <v>0</v>
      </c>
      <c r="I2122" s="159">
        <v>0</v>
      </c>
      <c r="J2122" s="159">
        <v>0</v>
      </c>
      <c r="K2122" s="159">
        <v>0</v>
      </c>
      <c r="L2122" s="383">
        <v>0</v>
      </c>
      <c r="M2122" s="346"/>
    </row>
    <row r="2123" spans="1:13" x14ac:dyDescent="0.25">
      <c r="A2123" s="347"/>
      <c r="B2123" s="396">
        <v>0</v>
      </c>
      <c r="C2123" s="159">
        <v>0</v>
      </c>
      <c r="D2123" s="159">
        <v>0</v>
      </c>
      <c r="E2123" s="159">
        <v>0</v>
      </c>
      <c r="F2123" s="159">
        <v>2</v>
      </c>
      <c r="G2123" s="159">
        <v>0</v>
      </c>
      <c r="H2123" s="159">
        <v>0</v>
      </c>
      <c r="I2123" s="159">
        <v>0</v>
      </c>
      <c r="J2123" s="159">
        <v>0</v>
      </c>
      <c r="K2123" s="159">
        <v>0</v>
      </c>
      <c r="L2123" s="383">
        <v>0</v>
      </c>
      <c r="M2123" s="346"/>
    </row>
    <row r="2124" spans="1:13" x14ac:dyDescent="0.25">
      <c r="A2124" s="347"/>
      <c r="B2124" s="396">
        <v>0</v>
      </c>
      <c r="C2124" s="159">
        <v>0</v>
      </c>
      <c r="D2124" s="159">
        <v>0</v>
      </c>
      <c r="E2124" s="159">
        <v>0</v>
      </c>
      <c r="F2124" s="159">
        <v>0</v>
      </c>
      <c r="G2124" s="159">
        <v>2</v>
      </c>
      <c r="H2124" s="159">
        <v>0</v>
      </c>
      <c r="I2124" s="159">
        <v>0</v>
      </c>
      <c r="J2124" s="159">
        <v>0</v>
      </c>
      <c r="K2124" s="159">
        <v>0</v>
      </c>
      <c r="L2124" s="383">
        <v>0</v>
      </c>
      <c r="M2124" s="346"/>
    </row>
    <row r="2125" spans="1:13" x14ac:dyDescent="0.25">
      <c r="A2125" s="347"/>
      <c r="B2125" s="396">
        <v>0</v>
      </c>
      <c r="C2125" s="159">
        <v>0</v>
      </c>
      <c r="D2125" s="159">
        <v>0</v>
      </c>
      <c r="E2125" s="159">
        <v>0</v>
      </c>
      <c r="F2125" s="159">
        <v>0</v>
      </c>
      <c r="G2125" s="159">
        <v>0</v>
      </c>
      <c r="H2125" s="159">
        <v>2</v>
      </c>
      <c r="I2125" s="159">
        <v>0</v>
      </c>
      <c r="J2125" s="159">
        <v>0</v>
      </c>
      <c r="K2125" s="159">
        <v>0</v>
      </c>
      <c r="L2125" s="383">
        <v>0</v>
      </c>
      <c r="M2125" s="346"/>
    </row>
    <row r="2126" spans="1:13" x14ac:dyDescent="0.25">
      <c r="A2126" s="347"/>
      <c r="B2126" s="396">
        <v>0</v>
      </c>
      <c r="C2126" s="159">
        <v>0</v>
      </c>
      <c r="D2126" s="159">
        <v>0</v>
      </c>
      <c r="E2126" s="159">
        <v>0</v>
      </c>
      <c r="F2126" s="159">
        <v>0</v>
      </c>
      <c r="G2126" s="159">
        <v>0</v>
      </c>
      <c r="H2126" s="159">
        <v>0</v>
      </c>
      <c r="I2126" s="159">
        <v>2</v>
      </c>
      <c r="J2126" s="159">
        <v>0</v>
      </c>
      <c r="K2126" s="159">
        <v>0</v>
      </c>
      <c r="L2126" s="383">
        <v>0</v>
      </c>
      <c r="M2126" s="346"/>
    </row>
    <row r="2127" spans="1:13" x14ac:dyDescent="0.25">
      <c r="A2127" s="347"/>
      <c r="B2127" s="396">
        <v>0</v>
      </c>
      <c r="C2127" s="159">
        <v>0</v>
      </c>
      <c r="D2127" s="159">
        <v>0</v>
      </c>
      <c r="E2127" s="159">
        <v>0</v>
      </c>
      <c r="F2127" s="159">
        <v>0</v>
      </c>
      <c r="G2127" s="159">
        <v>0</v>
      </c>
      <c r="H2127" s="159">
        <v>0</v>
      </c>
      <c r="I2127" s="159">
        <v>0</v>
      </c>
      <c r="J2127" s="159">
        <v>2</v>
      </c>
      <c r="K2127" s="159">
        <v>0</v>
      </c>
      <c r="L2127" s="383">
        <v>0</v>
      </c>
      <c r="M2127" s="346"/>
    </row>
    <row r="2128" spans="1:13" x14ac:dyDescent="0.25">
      <c r="A2128" s="347"/>
      <c r="B2128" s="396">
        <v>0</v>
      </c>
      <c r="C2128" s="159">
        <v>0</v>
      </c>
      <c r="D2128" s="159">
        <v>0</v>
      </c>
      <c r="E2128" s="159">
        <v>0</v>
      </c>
      <c r="F2128" s="159">
        <v>0</v>
      </c>
      <c r="G2128" s="159">
        <v>0</v>
      </c>
      <c r="H2128" s="159">
        <v>0</v>
      </c>
      <c r="I2128" s="159">
        <v>0</v>
      </c>
      <c r="J2128" s="159">
        <v>0</v>
      </c>
      <c r="K2128" s="159">
        <v>2</v>
      </c>
      <c r="L2128" s="383">
        <v>0</v>
      </c>
      <c r="M2128" s="346"/>
    </row>
    <row r="2129" spans="1:13" x14ac:dyDescent="0.25">
      <c r="A2129" s="347"/>
      <c r="B2129" s="397">
        <v>0</v>
      </c>
      <c r="C2129" s="398">
        <v>0</v>
      </c>
      <c r="D2129" s="398">
        <v>0</v>
      </c>
      <c r="E2129" s="398">
        <v>0</v>
      </c>
      <c r="F2129" s="398">
        <v>0</v>
      </c>
      <c r="G2129" s="398">
        <v>0</v>
      </c>
      <c r="H2129" s="398">
        <v>0</v>
      </c>
      <c r="I2129" s="398">
        <v>0</v>
      </c>
      <c r="J2129" s="398">
        <v>0</v>
      </c>
      <c r="K2129" s="398">
        <v>0</v>
      </c>
      <c r="L2129" s="410">
        <v>2</v>
      </c>
      <c r="M2129" s="346"/>
    </row>
    <row r="2130" spans="1:13" x14ac:dyDescent="0.25">
      <c r="A2130" s="347"/>
      <c r="B2130" s="158"/>
      <c r="C2130" s="158"/>
      <c r="D2130" s="158"/>
      <c r="E2130" s="158"/>
      <c r="F2130" s="158"/>
      <c r="G2130" s="158"/>
      <c r="H2130" s="158"/>
      <c r="I2130" s="158"/>
      <c r="J2130" s="158"/>
      <c r="K2130" s="158"/>
      <c r="L2130" s="158"/>
      <c r="M2130" s="346"/>
    </row>
    <row r="2131" spans="1:13" x14ac:dyDescent="0.25">
      <c r="A2131" s="347"/>
      <c r="B2131" s="158"/>
      <c r="C2131" s="158"/>
      <c r="D2131" s="158"/>
      <c r="E2131" s="158"/>
      <c r="F2131" s="158"/>
      <c r="G2131" s="158"/>
      <c r="H2131" s="158"/>
      <c r="I2131" s="158"/>
      <c r="J2131" s="158"/>
      <c r="K2131" s="158"/>
      <c r="L2131" s="158"/>
      <c r="M2131" s="346"/>
    </row>
    <row r="2132" spans="1:13" x14ac:dyDescent="0.25">
      <c r="A2132" s="350"/>
      <c r="B2132" s="409">
        <v>1</v>
      </c>
      <c r="C2132" s="390">
        <v>0</v>
      </c>
      <c r="D2132" s="390">
        <v>0</v>
      </c>
      <c r="E2132" s="390">
        <v>0</v>
      </c>
      <c r="F2132" s="390">
        <v>0</v>
      </c>
      <c r="G2132" s="390">
        <v>0</v>
      </c>
      <c r="H2132" s="390">
        <v>0</v>
      </c>
      <c r="I2132" s="390">
        <v>0</v>
      </c>
      <c r="J2132" s="390">
        <v>0</v>
      </c>
      <c r="K2132" s="390">
        <v>0</v>
      </c>
      <c r="L2132" s="391">
        <v>0</v>
      </c>
      <c r="M2132" s="346"/>
    </row>
    <row r="2133" spans="1:13" ht="15.75" x14ac:dyDescent="0.25">
      <c r="A2133" s="442" t="s">
        <v>231</v>
      </c>
      <c r="B2133" s="396">
        <v>0</v>
      </c>
      <c r="C2133" s="159">
        <v>1</v>
      </c>
      <c r="D2133" s="159">
        <v>0</v>
      </c>
      <c r="E2133" s="159">
        <v>0</v>
      </c>
      <c r="F2133" s="159">
        <v>0</v>
      </c>
      <c r="G2133" s="159">
        <v>0</v>
      </c>
      <c r="H2133" s="159">
        <v>0</v>
      </c>
      <c r="I2133" s="159">
        <v>0</v>
      </c>
      <c r="J2133" s="159">
        <v>0</v>
      </c>
      <c r="K2133" s="159">
        <v>0</v>
      </c>
      <c r="L2133" s="383">
        <v>0</v>
      </c>
      <c r="M2133" s="346"/>
    </row>
    <row r="2134" spans="1:13" x14ac:dyDescent="0.25">
      <c r="A2134" s="347"/>
      <c r="B2134" s="396">
        <v>0</v>
      </c>
      <c r="C2134" s="159">
        <v>0</v>
      </c>
      <c r="D2134" s="159">
        <v>1</v>
      </c>
      <c r="E2134" s="159">
        <v>0</v>
      </c>
      <c r="F2134" s="159">
        <v>0</v>
      </c>
      <c r="G2134" s="159">
        <v>0</v>
      </c>
      <c r="H2134" s="159">
        <v>0</v>
      </c>
      <c r="I2134" s="159">
        <v>0</v>
      </c>
      <c r="J2134" s="159">
        <v>0</v>
      </c>
      <c r="K2134" s="159">
        <v>0</v>
      </c>
      <c r="L2134" s="383">
        <v>0</v>
      </c>
      <c r="M2134" s="346"/>
    </row>
    <row r="2135" spans="1:13" x14ac:dyDescent="0.25">
      <c r="A2135" s="347"/>
      <c r="B2135" s="396">
        <v>0</v>
      </c>
      <c r="C2135" s="159">
        <v>0</v>
      </c>
      <c r="D2135" s="159">
        <v>0</v>
      </c>
      <c r="E2135" s="159">
        <v>1</v>
      </c>
      <c r="F2135" s="159">
        <v>0</v>
      </c>
      <c r="G2135" s="159">
        <v>0</v>
      </c>
      <c r="H2135" s="159">
        <v>0</v>
      </c>
      <c r="I2135" s="159">
        <v>0</v>
      </c>
      <c r="J2135" s="159">
        <v>0</v>
      </c>
      <c r="K2135" s="159">
        <v>0</v>
      </c>
      <c r="L2135" s="383">
        <v>0</v>
      </c>
      <c r="M2135" s="346"/>
    </row>
    <row r="2136" spans="1:13" x14ac:dyDescent="0.25">
      <c r="A2136" s="347"/>
      <c r="B2136" s="396">
        <v>0</v>
      </c>
      <c r="C2136" s="159">
        <v>0</v>
      </c>
      <c r="D2136" s="159">
        <v>0</v>
      </c>
      <c r="E2136" s="159">
        <v>0</v>
      </c>
      <c r="F2136" s="159">
        <v>1</v>
      </c>
      <c r="G2136" s="159">
        <v>0</v>
      </c>
      <c r="H2136" s="159">
        <v>0</v>
      </c>
      <c r="I2136" s="159">
        <v>0</v>
      </c>
      <c r="J2136" s="159">
        <v>0</v>
      </c>
      <c r="K2136" s="159">
        <v>0</v>
      </c>
      <c r="L2136" s="383">
        <v>0</v>
      </c>
      <c r="M2136" s="346"/>
    </row>
    <row r="2137" spans="1:13" x14ac:dyDescent="0.25">
      <c r="A2137" s="347"/>
      <c r="B2137" s="396">
        <v>0</v>
      </c>
      <c r="C2137" s="159">
        <v>0</v>
      </c>
      <c r="D2137" s="159">
        <v>0</v>
      </c>
      <c r="E2137" s="159">
        <v>0</v>
      </c>
      <c r="F2137" s="159">
        <v>0</v>
      </c>
      <c r="G2137" s="159">
        <v>1</v>
      </c>
      <c r="H2137" s="159">
        <v>0</v>
      </c>
      <c r="I2137" s="159">
        <v>0</v>
      </c>
      <c r="J2137" s="159">
        <v>0</v>
      </c>
      <c r="K2137" s="159">
        <v>0</v>
      </c>
      <c r="L2137" s="383">
        <v>0</v>
      </c>
      <c r="M2137" s="346"/>
    </row>
    <row r="2138" spans="1:13" x14ac:dyDescent="0.25">
      <c r="A2138" s="347"/>
      <c r="B2138" s="396">
        <v>0</v>
      </c>
      <c r="C2138" s="159">
        <v>0</v>
      </c>
      <c r="D2138" s="159">
        <v>0</v>
      </c>
      <c r="E2138" s="159">
        <v>0</v>
      </c>
      <c r="F2138" s="159">
        <v>0</v>
      </c>
      <c r="G2138" s="159">
        <v>0</v>
      </c>
      <c r="H2138" s="159">
        <v>1</v>
      </c>
      <c r="I2138" s="159">
        <v>0</v>
      </c>
      <c r="J2138" s="159">
        <v>0</v>
      </c>
      <c r="K2138" s="159">
        <v>0</v>
      </c>
      <c r="L2138" s="383">
        <v>0</v>
      </c>
      <c r="M2138" s="346"/>
    </row>
    <row r="2139" spans="1:13" x14ac:dyDescent="0.25">
      <c r="A2139" s="347"/>
      <c r="B2139" s="396">
        <v>0</v>
      </c>
      <c r="C2139" s="159">
        <v>0</v>
      </c>
      <c r="D2139" s="159">
        <v>0</v>
      </c>
      <c r="E2139" s="159">
        <v>0</v>
      </c>
      <c r="F2139" s="159">
        <v>0</v>
      </c>
      <c r="G2139" s="159">
        <v>0</v>
      </c>
      <c r="H2139" s="159">
        <v>0</v>
      </c>
      <c r="I2139" s="159">
        <v>1</v>
      </c>
      <c r="J2139" s="159">
        <v>0</v>
      </c>
      <c r="K2139" s="159">
        <v>0</v>
      </c>
      <c r="L2139" s="383">
        <v>0</v>
      </c>
      <c r="M2139" s="346"/>
    </row>
    <row r="2140" spans="1:13" x14ac:dyDescent="0.25">
      <c r="A2140" s="347"/>
      <c r="B2140" s="396">
        <v>0</v>
      </c>
      <c r="C2140" s="159">
        <v>0</v>
      </c>
      <c r="D2140" s="159">
        <v>0</v>
      </c>
      <c r="E2140" s="159">
        <v>0</v>
      </c>
      <c r="F2140" s="159">
        <v>0</v>
      </c>
      <c r="G2140" s="159">
        <v>0</v>
      </c>
      <c r="H2140" s="159">
        <v>0</v>
      </c>
      <c r="I2140" s="159">
        <v>0</v>
      </c>
      <c r="J2140" s="159">
        <v>1</v>
      </c>
      <c r="K2140" s="159">
        <v>0</v>
      </c>
      <c r="L2140" s="383">
        <v>0</v>
      </c>
      <c r="M2140" s="346"/>
    </row>
    <row r="2141" spans="1:13" x14ac:dyDescent="0.25">
      <c r="A2141" s="347"/>
      <c r="B2141" s="396">
        <v>0</v>
      </c>
      <c r="C2141" s="159">
        <v>0</v>
      </c>
      <c r="D2141" s="159">
        <v>0</v>
      </c>
      <c r="E2141" s="159">
        <v>0</v>
      </c>
      <c r="F2141" s="159">
        <v>0</v>
      </c>
      <c r="G2141" s="159">
        <v>0</v>
      </c>
      <c r="H2141" s="159">
        <v>0</v>
      </c>
      <c r="I2141" s="159">
        <v>0</v>
      </c>
      <c r="J2141" s="159">
        <v>0</v>
      </c>
      <c r="K2141" s="159">
        <v>1</v>
      </c>
      <c r="L2141" s="383">
        <v>0</v>
      </c>
      <c r="M2141" s="346"/>
    </row>
    <row r="2142" spans="1:13" x14ac:dyDescent="0.25">
      <c r="A2142" s="347"/>
      <c r="B2142" s="397">
        <v>0</v>
      </c>
      <c r="C2142" s="398">
        <v>0</v>
      </c>
      <c r="D2142" s="398">
        <v>0</v>
      </c>
      <c r="E2142" s="398">
        <v>0</v>
      </c>
      <c r="F2142" s="398">
        <v>0</v>
      </c>
      <c r="G2142" s="398">
        <v>0</v>
      </c>
      <c r="H2142" s="398">
        <v>0</v>
      </c>
      <c r="I2142" s="398">
        <v>0</v>
      </c>
      <c r="J2142" s="398">
        <v>0</v>
      </c>
      <c r="K2142" s="398">
        <v>0</v>
      </c>
      <c r="L2142" s="410">
        <v>1</v>
      </c>
      <c r="M2142" s="346"/>
    </row>
    <row r="2143" spans="1:13" x14ac:dyDescent="0.25">
      <c r="A2143" s="347"/>
      <c r="B2143" s="158"/>
      <c r="C2143" s="158"/>
      <c r="D2143" s="158"/>
      <c r="E2143" s="158"/>
      <c r="F2143" s="158"/>
      <c r="G2143" s="158"/>
      <c r="H2143" s="158"/>
      <c r="I2143" s="158"/>
      <c r="J2143" s="158"/>
      <c r="K2143" s="158"/>
      <c r="L2143" s="158"/>
      <c r="M2143" s="346"/>
    </row>
    <row r="2144" spans="1:13" x14ac:dyDescent="0.25">
      <c r="A2144" s="347"/>
      <c r="B2144" s="158"/>
      <c r="C2144" s="158"/>
      <c r="D2144" s="158"/>
      <c r="E2144" s="158"/>
      <c r="F2144" s="158"/>
      <c r="G2144" s="158"/>
      <c r="H2144" s="158"/>
      <c r="I2144" s="158"/>
      <c r="J2144" s="158"/>
      <c r="K2144" s="158"/>
      <c r="L2144" s="158"/>
      <c r="M2144" s="346"/>
    </row>
    <row r="2145" spans="1:13" x14ac:dyDescent="0.25">
      <c r="A2145" s="350"/>
      <c r="B2145" s="411">
        <f>+M2069</f>
        <v>286.53751077891729</v>
      </c>
      <c r="C2145" s="390">
        <v>0</v>
      </c>
      <c r="D2145" s="390">
        <v>0</v>
      </c>
      <c r="E2145" s="390">
        <v>0</v>
      </c>
      <c r="F2145" s="390">
        <v>0</v>
      </c>
      <c r="G2145" s="390">
        <v>0</v>
      </c>
      <c r="H2145" s="390">
        <v>0</v>
      </c>
      <c r="I2145" s="390">
        <v>0</v>
      </c>
      <c r="J2145" s="390">
        <v>0</v>
      </c>
      <c r="K2145" s="390">
        <v>0</v>
      </c>
      <c r="L2145" s="391">
        <v>0</v>
      </c>
      <c r="M2145" s="346"/>
    </row>
    <row r="2146" spans="1:13" ht="15.75" x14ac:dyDescent="0.25">
      <c r="A2146" s="442" t="s">
        <v>232</v>
      </c>
      <c r="B2146" s="396">
        <v>0</v>
      </c>
      <c r="C2146" s="161">
        <f>+M2070</f>
        <v>168.89152970354567</v>
      </c>
      <c r="D2146" s="159">
        <v>0</v>
      </c>
      <c r="E2146" s="159">
        <v>0</v>
      </c>
      <c r="F2146" s="159">
        <v>0</v>
      </c>
      <c r="G2146" s="159">
        <v>0</v>
      </c>
      <c r="H2146" s="159">
        <v>0</v>
      </c>
      <c r="I2146" s="159">
        <v>0</v>
      </c>
      <c r="J2146" s="159">
        <v>0</v>
      </c>
      <c r="K2146" s="159">
        <v>0</v>
      </c>
      <c r="L2146" s="383">
        <v>0</v>
      </c>
      <c r="M2146" s="346"/>
    </row>
    <row r="2147" spans="1:13" x14ac:dyDescent="0.25">
      <c r="A2147" s="347"/>
      <c r="B2147" s="396">
        <v>0</v>
      </c>
      <c r="C2147" s="159">
        <v>0</v>
      </c>
      <c r="D2147" s="161">
        <f>+M2071</f>
        <v>29.658115406152753</v>
      </c>
      <c r="E2147" s="159">
        <v>0</v>
      </c>
      <c r="F2147" s="159">
        <v>0</v>
      </c>
      <c r="G2147" s="159">
        <v>0</v>
      </c>
      <c r="H2147" s="159">
        <v>0</v>
      </c>
      <c r="I2147" s="159">
        <v>0</v>
      </c>
      <c r="J2147" s="159">
        <v>0</v>
      </c>
      <c r="K2147" s="159">
        <v>0</v>
      </c>
      <c r="L2147" s="383">
        <v>0</v>
      </c>
      <c r="M2147" s="346"/>
    </row>
    <row r="2148" spans="1:13" x14ac:dyDescent="0.25">
      <c r="A2148" s="347"/>
      <c r="B2148" s="396">
        <v>0</v>
      </c>
      <c r="C2148" s="159">
        <v>0</v>
      </c>
      <c r="D2148" s="159">
        <v>0</v>
      </c>
      <c r="E2148" s="161">
        <f>+M2072</f>
        <v>-419.54615208982091</v>
      </c>
      <c r="F2148" s="159">
        <v>0</v>
      </c>
      <c r="G2148" s="159">
        <v>0</v>
      </c>
      <c r="H2148" s="159">
        <v>0</v>
      </c>
      <c r="I2148" s="159">
        <v>0</v>
      </c>
      <c r="J2148" s="159">
        <v>0</v>
      </c>
      <c r="K2148" s="159">
        <v>0</v>
      </c>
      <c r="L2148" s="383">
        <v>0</v>
      </c>
      <c r="M2148" s="346"/>
    </row>
    <row r="2149" spans="1:13" x14ac:dyDescent="0.25">
      <c r="A2149" s="347"/>
      <c r="B2149" s="396">
        <v>0</v>
      </c>
      <c r="C2149" s="159">
        <v>0</v>
      </c>
      <c r="D2149" s="159">
        <v>0</v>
      </c>
      <c r="E2149" s="159">
        <v>0</v>
      </c>
      <c r="F2149" s="161">
        <f>+M2073</f>
        <v>-560.12407706323097</v>
      </c>
      <c r="G2149" s="159">
        <v>0</v>
      </c>
      <c r="H2149" s="159">
        <v>0</v>
      </c>
      <c r="I2149" s="159">
        <v>0</v>
      </c>
      <c r="J2149" s="159">
        <v>0</v>
      </c>
      <c r="K2149" s="159">
        <v>0</v>
      </c>
      <c r="L2149" s="383">
        <v>0</v>
      </c>
      <c r="M2149" s="346"/>
    </row>
    <row r="2150" spans="1:13" x14ac:dyDescent="0.25">
      <c r="A2150" s="347"/>
      <c r="B2150" s="396">
        <v>0</v>
      </c>
      <c r="C2150" s="159">
        <v>0</v>
      </c>
      <c r="D2150" s="159">
        <v>0</v>
      </c>
      <c r="E2150" s="159">
        <v>0</v>
      </c>
      <c r="F2150" s="159">
        <v>0</v>
      </c>
      <c r="G2150" s="161">
        <f>+M2074</f>
        <v>1654.2670931556117</v>
      </c>
      <c r="H2150" s="159">
        <v>0</v>
      </c>
      <c r="I2150" s="159">
        <v>0</v>
      </c>
      <c r="J2150" s="159">
        <v>0</v>
      </c>
      <c r="K2150" s="159">
        <v>0</v>
      </c>
      <c r="L2150" s="383">
        <v>0</v>
      </c>
      <c r="M2150" s="346"/>
    </row>
    <row r="2151" spans="1:13" x14ac:dyDescent="0.25">
      <c r="A2151" s="347"/>
      <c r="B2151" s="396">
        <v>0</v>
      </c>
      <c r="C2151" s="159">
        <v>0</v>
      </c>
      <c r="D2151" s="159">
        <v>0</v>
      </c>
      <c r="E2151" s="159">
        <v>0</v>
      </c>
      <c r="F2151" s="159">
        <v>0</v>
      </c>
      <c r="G2151" s="159">
        <v>0</v>
      </c>
      <c r="H2151" s="161">
        <f>+M2075</f>
        <v>542.49922370089985</v>
      </c>
      <c r="I2151" s="159">
        <v>0</v>
      </c>
      <c r="J2151" s="159">
        <v>0</v>
      </c>
      <c r="K2151" s="159">
        <v>0</v>
      </c>
      <c r="L2151" s="383">
        <v>0</v>
      </c>
      <c r="M2151" s="346"/>
    </row>
    <row r="2152" spans="1:13" x14ac:dyDescent="0.25">
      <c r="A2152" s="347"/>
      <c r="B2152" s="396">
        <v>0</v>
      </c>
      <c r="C2152" s="159">
        <v>0</v>
      </c>
      <c r="D2152" s="159">
        <v>0</v>
      </c>
      <c r="E2152" s="159">
        <v>0</v>
      </c>
      <c r="F2152" s="159">
        <v>0</v>
      </c>
      <c r="G2152" s="159">
        <v>0</v>
      </c>
      <c r="H2152" s="159">
        <v>0</v>
      </c>
      <c r="I2152" s="161">
        <f>+M2076</f>
        <v>432.80883819371388</v>
      </c>
      <c r="J2152" s="159">
        <v>0</v>
      </c>
      <c r="K2152" s="159">
        <v>0</v>
      </c>
      <c r="L2152" s="383">
        <v>0</v>
      </c>
      <c r="M2152" s="346"/>
    </row>
    <row r="2153" spans="1:13" x14ac:dyDescent="0.25">
      <c r="A2153" s="347"/>
      <c r="B2153" s="396">
        <v>0</v>
      </c>
      <c r="C2153" s="159">
        <v>0</v>
      </c>
      <c r="D2153" s="159">
        <v>0</v>
      </c>
      <c r="E2153" s="159">
        <v>0</v>
      </c>
      <c r="F2153" s="159">
        <v>0</v>
      </c>
      <c r="G2153" s="159">
        <v>0</v>
      </c>
      <c r="H2153" s="159">
        <v>0</v>
      </c>
      <c r="I2153" s="159">
        <v>0</v>
      </c>
      <c r="J2153" s="161">
        <f>+M2077</f>
        <v>134.7702050301836</v>
      </c>
      <c r="K2153" s="159">
        <v>0</v>
      </c>
      <c r="L2153" s="383">
        <v>0</v>
      </c>
      <c r="M2153" s="346"/>
    </row>
    <row r="2154" spans="1:13" x14ac:dyDescent="0.25">
      <c r="A2154" s="347"/>
      <c r="B2154" s="396">
        <v>0</v>
      </c>
      <c r="C2154" s="159">
        <v>0</v>
      </c>
      <c r="D2154" s="159">
        <v>0</v>
      </c>
      <c r="E2154" s="159">
        <v>0</v>
      </c>
      <c r="F2154" s="159">
        <v>0</v>
      </c>
      <c r="G2154" s="159">
        <v>0</v>
      </c>
      <c r="H2154" s="159">
        <v>0</v>
      </c>
      <c r="I2154" s="159">
        <v>0</v>
      </c>
      <c r="J2154" s="159">
        <v>0</v>
      </c>
      <c r="K2154" s="161">
        <f>+M2078</f>
        <v>141.82796257079031</v>
      </c>
      <c r="L2154" s="383">
        <v>0</v>
      </c>
      <c r="M2154" s="346"/>
    </row>
    <row r="2155" spans="1:13" x14ac:dyDescent="0.25">
      <c r="A2155" s="347"/>
      <c r="B2155" s="397">
        <v>0</v>
      </c>
      <c r="C2155" s="398">
        <v>0</v>
      </c>
      <c r="D2155" s="398">
        <v>0</v>
      </c>
      <c r="E2155" s="398">
        <v>0</v>
      </c>
      <c r="F2155" s="398">
        <v>0</v>
      </c>
      <c r="G2155" s="398">
        <v>0</v>
      </c>
      <c r="H2155" s="398">
        <v>0</v>
      </c>
      <c r="I2155" s="398">
        <v>0</v>
      </c>
      <c r="J2155" s="398">
        <v>0</v>
      </c>
      <c r="K2155" s="398">
        <v>0</v>
      </c>
      <c r="L2155" s="412">
        <f>+M2079</f>
        <v>336.47870557255732</v>
      </c>
      <c r="M2155" s="346"/>
    </row>
    <row r="2156" spans="1:13" x14ac:dyDescent="0.25">
      <c r="A2156" s="347"/>
      <c r="B2156" s="158"/>
      <c r="C2156" s="158"/>
      <c r="D2156" s="158"/>
      <c r="E2156" s="158"/>
      <c r="F2156" s="158"/>
      <c r="G2156" s="158"/>
      <c r="H2156" s="158"/>
      <c r="I2156" s="158"/>
      <c r="J2156" s="158"/>
      <c r="K2156" s="158"/>
      <c r="L2156" s="158"/>
      <c r="M2156" s="346"/>
    </row>
    <row r="2157" spans="1:13" ht="15.75" x14ac:dyDescent="0.3">
      <c r="A2157" s="444" t="s">
        <v>245</v>
      </c>
      <c r="B2157" s="158"/>
      <c r="C2157" s="158"/>
      <c r="D2157" s="158"/>
      <c r="E2157" s="158"/>
      <c r="F2157" s="158"/>
      <c r="G2157" s="158"/>
      <c r="H2157" s="158"/>
      <c r="I2157" s="158"/>
      <c r="J2157" s="158"/>
      <c r="K2157" s="158"/>
      <c r="L2157" s="158"/>
      <c r="M2157" s="346"/>
    </row>
    <row r="2158" spans="1:13" ht="15.75" x14ac:dyDescent="0.3">
      <c r="A2158" s="445"/>
      <c r="B2158" s="411">
        <f t="array" ref="B2158:L2168">+MMULT(B2119:L2129,B2145:L2155)</f>
        <v>573.07502155783459</v>
      </c>
      <c r="C2158" s="390">
        <v>0</v>
      </c>
      <c r="D2158" s="390">
        <v>0</v>
      </c>
      <c r="E2158" s="390">
        <v>0</v>
      </c>
      <c r="F2158" s="390">
        <v>0</v>
      </c>
      <c r="G2158" s="390">
        <v>0</v>
      </c>
      <c r="H2158" s="390">
        <v>0</v>
      </c>
      <c r="I2158" s="390">
        <v>0</v>
      </c>
      <c r="J2158" s="390">
        <v>0</v>
      </c>
      <c r="K2158" s="390">
        <v>0</v>
      </c>
      <c r="L2158" s="391">
        <v>0</v>
      </c>
      <c r="M2158" s="345"/>
    </row>
    <row r="2159" spans="1:13" ht="15.75" x14ac:dyDescent="0.3">
      <c r="A2159" s="445" t="s">
        <v>233</v>
      </c>
      <c r="B2159" s="396">
        <v>0</v>
      </c>
      <c r="C2159" s="161">
        <v>337.78305940709134</v>
      </c>
      <c r="D2159" s="159">
        <v>0</v>
      </c>
      <c r="E2159" s="159">
        <v>0</v>
      </c>
      <c r="F2159" s="159">
        <v>0</v>
      </c>
      <c r="G2159" s="159">
        <v>0</v>
      </c>
      <c r="H2159" s="159">
        <v>0</v>
      </c>
      <c r="I2159" s="159">
        <v>0</v>
      </c>
      <c r="J2159" s="159">
        <v>0</v>
      </c>
      <c r="K2159" s="159">
        <v>0</v>
      </c>
      <c r="L2159" s="383">
        <v>0</v>
      </c>
      <c r="M2159" s="346"/>
    </row>
    <row r="2160" spans="1:13" x14ac:dyDescent="0.25">
      <c r="A2160" s="347"/>
      <c r="B2160" s="396">
        <v>0</v>
      </c>
      <c r="C2160" s="159">
        <v>0</v>
      </c>
      <c r="D2160" s="161">
        <v>59.316230812305506</v>
      </c>
      <c r="E2160" s="159">
        <v>0</v>
      </c>
      <c r="F2160" s="159">
        <v>0</v>
      </c>
      <c r="G2160" s="159">
        <v>0</v>
      </c>
      <c r="H2160" s="159">
        <v>0</v>
      </c>
      <c r="I2160" s="159">
        <v>0</v>
      </c>
      <c r="J2160" s="159">
        <v>0</v>
      </c>
      <c r="K2160" s="159">
        <v>0</v>
      </c>
      <c r="L2160" s="383">
        <v>0</v>
      </c>
      <c r="M2160" s="346"/>
    </row>
    <row r="2161" spans="1:13" x14ac:dyDescent="0.25">
      <c r="A2161" s="347"/>
      <c r="B2161" s="396">
        <v>0</v>
      </c>
      <c r="C2161" s="159">
        <v>0</v>
      </c>
      <c r="D2161" s="159">
        <v>0</v>
      </c>
      <c r="E2161" s="161">
        <v>-839.09230417964181</v>
      </c>
      <c r="F2161" s="159">
        <v>0</v>
      </c>
      <c r="G2161" s="159">
        <v>0</v>
      </c>
      <c r="H2161" s="159">
        <v>0</v>
      </c>
      <c r="I2161" s="159">
        <v>0</v>
      </c>
      <c r="J2161" s="159">
        <v>0</v>
      </c>
      <c r="K2161" s="159">
        <v>0</v>
      </c>
      <c r="L2161" s="383">
        <v>0</v>
      </c>
      <c r="M2161" s="346"/>
    </row>
    <row r="2162" spans="1:13" x14ac:dyDescent="0.25">
      <c r="A2162" s="347"/>
      <c r="B2162" s="396">
        <v>0</v>
      </c>
      <c r="C2162" s="159">
        <v>0</v>
      </c>
      <c r="D2162" s="159">
        <v>0</v>
      </c>
      <c r="E2162" s="159">
        <v>0</v>
      </c>
      <c r="F2162" s="161">
        <v>-1120.2481541264619</v>
      </c>
      <c r="G2162" s="159">
        <v>0</v>
      </c>
      <c r="H2162" s="159">
        <v>0</v>
      </c>
      <c r="I2162" s="159">
        <v>0</v>
      </c>
      <c r="J2162" s="159">
        <v>0</v>
      </c>
      <c r="K2162" s="159">
        <v>0</v>
      </c>
      <c r="L2162" s="383">
        <v>0</v>
      </c>
      <c r="M2162" s="346"/>
    </row>
    <row r="2163" spans="1:13" x14ac:dyDescent="0.25">
      <c r="A2163" s="347"/>
      <c r="B2163" s="396">
        <v>0</v>
      </c>
      <c r="C2163" s="159">
        <v>0</v>
      </c>
      <c r="D2163" s="159">
        <v>0</v>
      </c>
      <c r="E2163" s="159">
        <v>0</v>
      </c>
      <c r="F2163" s="159">
        <v>0</v>
      </c>
      <c r="G2163" s="161">
        <v>3308.5341863112235</v>
      </c>
      <c r="H2163" s="159">
        <v>0</v>
      </c>
      <c r="I2163" s="159">
        <v>0</v>
      </c>
      <c r="J2163" s="159">
        <v>0</v>
      </c>
      <c r="K2163" s="159">
        <v>0</v>
      </c>
      <c r="L2163" s="383">
        <v>0</v>
      </c>
      <c r="M2163" s="346"/>
    </row>
    <row r="2164" spans="1:13" x14ac:dyDescent="0.25">
      <c r="A2164" s="347"/>
      <c r="B2164" s="396">
        <v>0</v>
      </c>
      <c r="C2164" s="159">
        <v>0</v>
      </c>
      <c r="D2164" s="159">
        <v>0</v>
      </c>
      <c r="E2164" s="159">
        <v>0</v>
      </c>
      <c r="F2164" s="159">
        <v>0</v>
      </c>
      <c r="G2164" s="159">
        <v>0</v>
      </c>
      <c r="H2164" s="161">
        <v>1084.9984474017997</v>
      </c>
      <c r="I2164" s="159">
        <v>0</v>
      </c>
      <c r="J2164" s="159">
        <v>0</v>
      </c>
      <c r="K2164" s="159">
        <v>0</v>
      </c>
      <c r="L2164" s="383">
        <v>0</v>
      </c>
      <c r="M2164" s="346"/>
    </row>
    <row r="2165" spans="1:13" x14ac:dyDescent="0.25">
      <c r="A2165" s="347"/>
      <c r="B2165" s="396">
        <v>0</v>
      </c>
      <c r="C2165" s="159">
        <v>0</v>
      </c>
      <c r="D2165" s="159">
        <v>0</v>
      </c>
      <c r="E2165" s="159">
        <v>0</v>
      </c>
      <c r="F2165" s="159">
        <v>0</v>
      </c>
      <c r="G2165" s="159">
        <v>0</v>
      </c>
      <c r="H2165" s="159">
        <v>0</v>
      </c>
      <c r="I2165" s="161">
        <v>865.61767638742776</v>
      </c>
      <c r="J2165" s="159">
        <v>0</v>
      </c>
      <c r="K2165" s="159">
        <v>0</v>
      </c>
      <c r="L2165" s="383">
        <v>0</v>
      </c>
      <c r="M2165" s="346"/>
    </row>
    <row r="2166" spans="1:13" x14ac:dyDescent="0.25">
      <c r="A2166" s="347"/>
      <c r="B2166" s="396">
        <v>0</v>
      </c>
      <c r="C2166" s="159">
        <v>0</v>
      </c>
      <c r="D2166" s="159">
        <v>0</v>
      </c>
      <c r="E2166" s="159">
        <v>0</v>
      </c>
      <c r="F2166" s="159">
        <v>0</v>
      </c>
      <c r="G2166" s="159">
        <v>0</v>
      </c>
      <c r="H2166" s="159">
        <v>0</v>
      </c>
      <c r="I2166" s="159">
        <v>0</v>
      </c>
      <c r="J2166" s="161">
        <v>269.54041006036721</v>
      </c>
      <c r="K2166" s="159">
        <v>0</v>
      </c>
      <c r="L2166" s="383">
        <v>0</v>
      </c>
      <c r="M2166" s="346"/>
    </row>
    <row r="2167" spans="1:13" x14ac:dyDescent="0.25">
      <c r="A2167" s="347"/>
      <c r="B2167" s="396">
        <v>0</v>
      </c>
      <c r="C2167" s="159">
        <v>0</v>
      </c>
      <c r="D2167" s="159">
        <v>0</v>
      </c>
      <c r="E2167" s="159">
        <v>0</v>
      </c>
      <c r="F2167" s="159">
        <v>0</v>
      </c>
      <c r="G2167" s="159">
        <v>0</v>
      </c>
      <c r="H2167" s="159">
        <v>0</v>
      </c>
      <c r="I2167" s="159">
        <v>0</v>
      </c>
      <c r="J2167" s="159">
        <v>0</v>
      </c>
      <c r="K2167" s="161">
        <v>283.65592514158061</v>
      </c>
      <c r="L2167" s="383">
        <v>0</v>
      </c>
      <c r="M2167" s="346"/>
    </row>
    <row r="2168" spans="1:13" x14ac:dyDescent="0.25">
      <c r="A2168" s="347"/>
      <c r="B2168" s="397">
        <v>0</v>
      </c>
      <c r="C2168" s="398">
        <v>0</v>
      </c>
      <c r="D2168" s="398">
        <v>0</v>
      </c>
      <c r="E2168" s="398">
        <v>0</v>
      </c>
      <c r="F2168" s="398">
        <v>0</v>
      </c>
      <c r="G2168" s="398">
        <v>0</v>
      </c>
      <c r="H2168" s="398">
        <v>0</v>
      </c>
      <c r="I2168" s="398">
        <v>0</v>
      </c>
      <c r="J2168" s="398">
        <v>0</v>
      </c>
      <c r="K2168" s="398">
        <v>0</v>
      </c>
      <c r="L2168" s="412">
        <v>672.95741114511463</v>
      </c>
      <c r="M2168" s="346"/>
    </row>
    <row r="2169" spans="1:13" x14ac:dyDescent="0.25">
      <c r="A2169" s="347"/>
      <c r="B2169" s="158"/>
      <c r="C2169" s="158"/>
      <c r="D2169" s="158"/>
      <c r="E2169" s="158"/>
      <c r="F2169" s="158"/>
      <c r="G2169" s="158"/>
      <c r="H2169" s="158"/>
      <c r="I2169" s="158"/>
      <c r="J2169" s="158"/>
      <c r="K2169" s="158"/>
      <c r="L2169" s="158"/>
      <c r="M2169" s="346"/>
    </row>
    <row r="2170" spans="1:13" x14ac:dyDescent="0.25">
      <c r="A2170" s="347"/>
      <c r="B2170" s="158"/>
      <c r="C2170" s="158"/>
      <c r="D2170" s="158"/>
      <c r="E2170" s="158"/>
      <c r="F2170" s="158"/>
      <c r="G2170" s="158"/>
      <c r="H2170" s="158"/>
      <c r="I2170" s="158"/>
      <c r="J2170" s="158"/>
      <c r="K2170" s="158"/>
      <c r="L2170" s="158"/>
      <c r="M2170" s="346"/>
    </row>
    <row r="2171" spans="1:13" x14ac:dyDescent="0.25">
      <c r="A2171" s="347"/>
      <c r="B2171" s="413">
        <f t="array" ref="B2171:L2181">+MINVERSE(B2158:L2168)</f>
        <v>1.7449722329227015E-3</v>
      </c>
      <c r="C2171" s="390">
        <v>0</v>
      </c>
      <c r="D2171" s="390">
        <v>0</v>
      </c>
      <c r="E2171" s="390">
        <v>0</v>
      </c>
      <c r="F2171" s="390">
        <v>0</v>
      </c>
      <c r="G2171" s="390">
        <v>0</v>
      </c>
      <c r="H2171" s="390">
        <v>0</v>
      </c>
      <c r="I2171" s="390">
        <v>0</v>
      </c>
      <c r="J2171" s="390">
        <v>0</v>
      </c>
      <c r="K2171" s="390">
        <v>0</v>
      </c>
      <c r="L2171" s="391">
        <v>0</v>
      </c>
      <c r="M2171" s="346"/>
    </row>
    <row r="2172" spans="1:13" ht="15.75" x14ac:dyDescent="0.3">
      <c r="A2172" s="445" t="s">
        <v>234</v>
      </c>
      <c r="B2172" s="396">
        <v>0</v>
      </c>
      <c r="C2172" s="178">
        <v>2.9604800245320007E-3</v>
      </c>
      <c r="D2172" s="159">
        <v>0</v>
      </c>
      <c r="E2172" s="159">
        <v>0</v>
      </c>
      <c r="F2172" s="159">
        <v>0</v>
      </c>
      <c r="G2172" s="159">
        <v>0</v>
      </c>
      <c r="H2172" s="159">
        <v>0</v>
      </c>
      <c r="I2172" s="159">
        <v>0</v>
      </c>
      <c r="J2172" s="159">
        <v>0</v>
      </c>
      <c r="K2172" s="159">
        <v>0</v>
      </c>
      <c r="L2172" s="383">
        <v>0</v>
      </c>
      <c r="M2172" s="346"/>
    </row>
    <row r="2173" spans="1:13" x14ac:dyDescent="0.25">
      <c r="A2173" s="347"/>
      <c r="B2173" s="396">
        <v>0</v>
      </c>
      <c r="C2173" s="159">
        <v>0</v>
      </c>
      <c r="D2173" s="178">
        <v>1.6858792042338335E-2</v>
      </c>
      <c r="E2173" s="159">
        <v>0</v>
      </c>
      <c r="F2173" s="159">
        <v>0</v>
      </c>
      <c r="G2173" s="159">
        <v>0</v>
      </c>
      <c r="H2173" s="159">
        <v>0</v>
      </c>
      <c r="I2173" s="159">
        <v>0</v>
      </c>
      <c r="J2173" s="159">
        <v>0</v>
      </c>
      <c r="K2173" s="159">
        <v>0</v>
      </c>
      <c r="L2173" s="383">
        <v>0</v>
      </c>
      <c r="M2173" s="346"/>
    </row>
    <row r="2174" spans="1:13" x14ac:dyDescent="0.25">
      <c r="A2174" s="347"/>
      <c r="B2174" s="396">
        <v>0</v>
      </c>
      <c r="C2174" s="159">
        <v>0</v>
      </c>
      <c r="D2174" s="159">
        <v>0</v>
      </c>
      <c r="E2174" s="178">
        <v>-1.1917639990485591E-3</v>
      </c>
      <c r="F2174" s="159">
        <v>0</v>
      </c>
      <c r="G2174" s="159">
        <v>0</v>
      </c>
      <c r="H2174" s="159">
        <v>0</v>
      </c>
      <c r="I2174" s="159">
        <v>0</v>
      </c>
      <c r="J2174" s="159">
        <v>0</v>
      </c>
      <c r="K2174" s="159">
        <v>0</v>
      </c>
      <c r="L2174" s="383">
        <v>0</v>
      </c>
      <c r="M2174" s="346"/>
    </row>
    <row r="2175" spans="1:13" x14ac:dyDescent="0.25">
      <c r="A2175" s="347"/>
      <c r="B2175" s="396">
        <v>0</v>
      </c>
      <c r="C2175" s="159">
        <v>0</v>
      </c>
      <c r="D2175" s="159">
        <v>0</v>
      </c>
      <c r="E2175" s="159">
        <v>0</v>
      </c>
      <c r="F2175" s="178">
        <v>-8.9265935972889139E-4</v>
      </c>
      <c r="G2175" s="159">
        <v>0</v>
      </c>
      <c r="H2175" s="159">
        <v>0</v>
      </c>
      <c r="I2175" s="159">
        <v>0</v>
      </c>
      <c r="J2175" s="159">
        <v>0</v>
      </c>
      <c r="K2175" s="159">
        <v>0</v>
      </c>
      <c r="L2175" s="383">
        <v>0</v>
      </c>
      <c r="M2175" s="346"/>
    </row>
    <row r="2176" spans="1:13" x14ac:dyDescent="0.25">
      <c r="A2176" s="347"/>
      <c r="B2176" s="396">
        <v>0</v>
      </c>
      <c r="C2176" s="159">
        <v>0</v>
      </c>
      <c r="D2176" s="159">
        <v>0</v>
      </c>
      <c r="E2176" s="159">
        <v>0</v>
      </c>
      <c r="F2176" s="159">
        <v>0</v>
      </c>
      <c r="G2176" s="178">
        <v>3.0224865263215787E-4</v>
      </c>
      <c r="H2176" s="159">
        <v>0</v>
      </c>
      <c r="I2176" s="159">
        <v>0</v>
      </c>
      <c r="J2176" s="159">
        <v>0</v>
      </c>
      <c r="K2176" s="159">
        <v>0</v>
      </c>
      <c r="L2176" s="383">
        <v>0</v>
      </c>
      <c r="M2176" s="346"/>
    </row>
    <row r="2177" spans="1:13" x14ac:dyDescent="0.25">
      <c r="A2177" s="347"/>
      <c r="B2177" s="396">
        <v>0</v>
      </c>
      <c r="C2177" s="159">
        <v>0</v>
      </c>
      <c r="D2177" s="159">
        <v>0</v>
      </c>
      <c r="E2177" s="159">
        <v>0</v>
      </c>
      <c r="F2177" s="159">
        <v>0</v>
      </c>
      <c r="G2177" s="159">
        <v>0</v>
      </c>
      <c r="H2177" s="178">
        <v>9.2166030503975196E-4</v>
      </c>
      <c r="I2177" s="159">
        <v>0</v>
      </c>
      <c r="J2177" s="159">
        <v>0</v>
      </c>
      <c r="K2177" s="159">
        <v>0</v>
      </c>
      <c r="L2177" s="383">
        <v>0</v>
      </c>
      <c r="M2177" s="346"/>
    </row>
    <row r="2178" spans="1:13" x14ac:dyDescent="0.25">
      <c r="A2178" s="347"/>
      <c r="B2178" s="396">
        <v>0</v>
      </c>
      <c r="C2178" s="159">
        <v>0</v>
      </c>
      <c r="D2178" s="159">
        <v>0</v>
      </c>
      <c r="E2178" s="159">
        <v>0</v>
      </c>
      <c r="F2178" s="159">
        <v>0</v>
      </c>
      <c r="G2178" s="159">
        <v>0</v>
      </c>
      <c r="H2178" s="159">
        <v>0</v>
      </c>
      <c r="I2178" s="178">
        <v>1.1552444309748894E-3</v>
      </c>
      <c r="J2178" s="159">
        <v>0</v>
      </c>
      <c r="K2178" s="159">
        <v>0</v>
      </c>
      <c r="L2178" s="383">
        <v>0</v>
      </c>
      <c r="M2178" s="346"/>
    </row>
    <row r="2179" spans="1:13" x14ac:dyDescent="0.25">
      <c r="A2179" s="347"/>
      <c r="B2179" s="396">
        <v>0</v>
      </c>
      <c r="C2179" s="159">
        <v>0</v>
      </c>
      <c r="D2179" s="159">
        <v>0</v>
      </c>
      <c r="E2179" s="159">
        <v>0</v>
      </c>
      <c r="F2179" s="159">
        <v>0</v>
      </c>
      <c r="G2179" s="159">
        <v>0</v>
      </c>
      <c r="H2179" s="159">
        <v>0</v>
      </c>
      <c r="I2179" s="159">
        <v>0</v>
      </c>
      <c r="J2179" s="178">
        <v>3.710018841983792E-3</v>
      </c>
      <c r="K2179" s="159">
        <v>0</v>
      </c>
      <c r="L2179" s="383">
        <v>0</v>
      </c>
      <c r="M2179" s="346"/>
    </row>
    <row r="2180" spans="1:13" x14ac:dyDescent="0.25">
      <c r="A2180" s="347"/>
      <c r="B2180" s="396">
        <v>0</v>
      </c>
      <c r="C2180" s="159">
        <v>0</v>
      </c>
      <c r="D2180" s="159">
        <v>0</v>
      </c>
      <c r="E2180" s="159">
        <v>0</v>
      </c>
      <c r="F2180" s="159">
        <v>0</v>
      </c>
      <c r="G2180" s="159">
        <v>0</v>
      </c>
      <c r="H2180" s="159">
        <v>0</v>
      </c>
      <c r="I2180" s="159">
        <v>0</v>
      </c>
      <c r="J2180" s="159">
        <v>0</v>
      </c>
      <c r="K2180" s="178">
        <v>3.5253978900700628E-3</v>
      </c>
      <c r="L2180" s="383">
        <v>0</v>
      </c>
      <c r="M2180" s="346"/>
    </row>
    <row r="2181" spans="1:13" x14ac:dyDescent="0.25">
      <c r="A2181" s="347"/>
      <c r="B2181" s="397">
        <v>0</v>
      </c>
      <c r="C2181" s="398">
        <v>0</v>
      </c>
      <c r="D2181" s="398">
        <v>0</v>
      </c>
      <c r="E2181" s="398">
        <v>0</v>
      </c>
      <c r="F2181" s="398">
        <v>0</v>
      </c>
      <c r="G2181" s="398">
        <v>0</v>
      </c>
      <c r="H2181" s="398">
        <v>0</v>
      </c>
      <c r="I2181" s="398">
        <v>0</v>
      </c>
      <c r="J2181" s="398">
        <v>0</v>
      </c>
      <c r="K2181" s="398">
        <v>0</v>
      </c>
      <c r="L2181" s="414">
        <v>1.485978136860674E-3</v>
      </c>
      <c r="M2181" s="346"/>
    </row>
    <row r="2182" spans="1:13" x14ac:dyDescent="0.25">
      <c r="A2182" s="347"/>
      <c r="B2182" s="158"/>
      <c r="C2182" s="158"/>
      <c r="D2182" s="158"/>
      <c r="E2182" s="158"/>
      <c r="F2182" s="158"/>
      <c r="G2182" s="158"/>
      <c r="H2182" s="158"/>
      <c r="I2182" s="158"/>
      <c r="J2182" s="158"/>
      <c r="K2182" s="158"/>
      <c r="L2182" s="158"/>
      <c r="M2182" s="346"/>
    </row>
    <row r="2183" spans="1:13" x14ac:dyDescent="0.25">
      <c r="A2183" s="347"/>
      <c r="B2183" s="158"/>
      <c r="C2183" s="158"/>
      <c r="D2183" s="158"/>
      <c r="E2183" s="158"/>
      <c r="F2183" s="158"/>
      <c r="G2183" s="158"/>
      <c r="H2183" s="158"/>
      <c r="I2183" s="158"/>
      <c r="J2183" s="158"/>
      <c r="K2183" s="158"/>
      <c r="L2183" s="158"/>
      <c r="M2183" s="346"/>
    </row>
    <row r="2184" spans="1:13" x14ac:dyDescent="0.25">
      <c r="A2184" s="347"/>
      <c r="B2184" s="395">
        <f t="array" ref="B2184:L2191">+MMULT(B2095:L2102,B2171:L2181)</f>
        <v>1.7449722329227015E-3</v>
      </c>
      <c r="C2184" s="380">
        <v>-2.9604800245320007E-3</v>
      </c>
      <c r="D2184" s="380">
        <v>0</v>
      </c>
      <c r="E2184" s="380">
        <v>0</v>
      </c>
      <c r="F2184" s="380">
        <v>0</v>
      </c>
      <c r="G2184" s="380">
        <v>0</v>
      </c>
      <c r="H2184" s="380">
        <v>0</v>
      </c>
      <c r="I2184" s="380">
        <v>0</v>
      </c>
      <c r="J2184" s="380">
        <v>0</v>
      </c>
      <c r="K2184" s="380">
        <v>0</v>
      </c>
      <c r="L2184" s="381">
        <v>0</v>
      </c>
      <c r="M2184" s="346"/>
    </row>
    <row r="2185" spans="1:13" ht="15.75" x14ac:dyDescent="0.3">
      <c r="A2185" s="445" t="s">
        <v>235</v>
      </c>
      <c r="B2185" s="396">
        <v>0</v>
      </c>
      <c r="C2185" s="159">
        <v>2.9604800245320007E-3</v>
      </c>
      <c r="D2185" s="159">
        <v>-1.6858792042338335E-2</v>
      </c>
      <c r="E2185" s="159">
        <v>0</v>
      </c>
      <c r="F2185" s="159">
        <v>0</v>
      </c>
      <c r="G2185" s="159">
        <v>0</v>
      </c>
      <c r="H2185" s="159">
        <v>0</v>
      </c>
      <c r="I2185" s="159">
        <v>0</v>
      </c>
      <c r="J2185" s="143">
        <v>-3.710018841983792E-3</v>
      </c>
      <c r="K2185" s="143">
        <v>0</v>
      </c>
      <c r="L2185" s="392">
        <v>0</v>
      </c>
      <c r="M2185" s="346"/>
    </row>
    <row r="2186" spans="1:13" x14ac:dyDescent="0.25">
      <c r="A2186" s="446"/>
      <c r="B2186" s="396">
        <v>0</v>
      </c>
      <c r="C2186" s="159">
        <v>0</v>
      </c>
      <c r="D2186" s="159">
        <v>1.6858792042338335E-2</v>
      </c>
      <c r="E2186" s="159">
        <v>1.1917639990485591E-3</v>
      </c>
      <c r="F2186" s="159">
        <v>0</v>
      </c>
      <c r="G2186" s="159">
        <v>0</v>
      </c>
      <c r="H2186" s="159">
        <v>0</v>
      </c>
      <c r="I2186" s="159">
        <v>0</v>
      </c>
      <c r="J2186" s="143">
        <v>0</v>
      </c>
      <c r="K2186" s="143">
        <v>0</v>
      </c>
      <c r="L2186" s="392">
        <v>0</v>
      </c>
      <c r="M2186" s="346"/>
    </row>
    <row r="2187" spans="1:13" x14ac:dyDescent="0.25">
      <c r="A2187" s="446"/>
      <c r="B2187" s="396">
        <v>0</v>
      </c>
      <c r="C2187" s="159">
        <v>0</v>
      </c>
      <c r="D2187" s="159">
        <v>0</v>
      </c>
      <c r="E2187" s="159">
        <v>-1.1917639990485591E-3</v>
      </c>
      <c r="F2187" s="159">
        <v>8.9265935972889139E-4</v>
      </c>
      <c r="G2187" s="159">
        <v>0</v>
      </c>
      <c r="H2187" s="159">
        <v>0</v>
      </c>
      <c r="I2187" s="159">
        <v>0</v>
      </c>
      <c r="J2187" s="143">
        <v>0</v>
      </c>
      <c r="K2187" s="143">
        <v>0</v>
      </c>
      <c r="L2187" s="392">
        <v>0</v>
      </c>
      <c r="M2187" s="346"/>
    </row>
    <row r="2188" spans="1:13" x14ac:dyDescent="0.25">
      <c r="A2188" s="446"/>
      <c r="B2188" s="396">
        <v>0</v>
      </c>
      <c r="C2188" s="159">
        <v>0</v>
      </c>
      <c r="D2188" s="159">
        <v>0</v>
      </c>
      <c r="E2188" s="159">
        <v>0</v>
      </c>
      <c r="F2188" s="159">
        <v>-8.9265935972889139E-4</v>
      </c>
      <c r="G2188" s="159">
        <v>-3.0224865263215787E-4</v>
      </c>
      <c r="H2188" s="159">
        <v>0</v>
      </c>
      <c r="I2188" s="159">
        <v>0</v>
      </c>
      <c r="J2188" s="143">
        <v>3.710018841983792E-3</v>
      </c>
      <c r="K2188" s="143">
        <v>3.5253978900700628E-3</v>
      </c>
      <c r="L2188" s="392">
        <v>0</v>
      </c>
      <c r="M2188" s="346"/>
    </row>
    <row r="2189" spans="1:13" x14ac:dyDescent="0.25">
      <c r="A2189" s="446"/>
      <c r="B2189" s="396">
        <v>0</v>
      </c>
      <c r="C2189" s="159">
        <v>0</v>
      </c>
      <c r="D2189" s="159">
        <v>0</v>
      </c>
      <c r="E2189" s="159">
        <v>0</v>
      </c>
      <c r="F2189" s="159">
        <v>0</v>
      </c>
      <c r="G2189" s="159">
        <v>3.0224865263215787E-4</v>
      </c>
      <c r="H2189" s="159">
        <v>-9.2166030503975196E-4</v>
      </c>
      <c r="I2189" s="159">
        <v>0</v>
      </c>
      <c r="J2189" s="143">
        <v>0</v>
      </c>
      <c r="K2189" s="143">
        <v>0</v>
      </c>
      <c r="L2189" s="392">
        <v>0</v>
      </c>
      <c r="M2189" s="346"/>
    </row>
    <row r="2190" spans="1:13" x14ac:dyDescent="0.25">
      <c r="A2190" s="446"/>
      <c r="B2190" s="396">
        <v>0</v>
      </c>
      <c r="C2190" s="159">
        <v>0</v>
      </c>
      <c r="D2190" s="159">
        <v>0</v>
      </c>
      <c r="E2190" s="159">
        <v>0</v>
      </c>
      <c r="F2190" s="159">
        <v>0</v>
      </c>
      <c r="G2190" s="159">
        <v>0</v>
      </c>
      <c r="H2190" s="159">
        <v>9.2166030503975196E-4</v>
      </c>
      <c r="I2190" s="159">
        <v>-1.1552444309748894E-3</v>
      </c>
      <c r="J2190" s="143">
        <v>0</v>
      </c>
      <c r="K2190" s="143">
        <v>0</v>
      </c>
      <c r="L2190" s="392">
        <v>0</v>
      </c>
      <c r="M2190" s="346"/>
    </row>
    <row r="2191" spans="1:13" x14ac:dyDescent="0.25">
      <c r="A2191" s="446"/>
      <c r="B2191" s="397">
        <v>0</v>
      </c>
      <c r="C2191" s="398">
        <v>0</v>
      </c>
      <c r="D2191" s="398">
        <v>0</v>
      </c>
      <c r="E2191" s="398">
        <v>0</v>
      </c>
      <c r="F2191" s="398">
        <v>0</v>
      </c>
      <c r="G2191" s="398">
        <v>0</v>
      </c>
      <c r="H2191" s="398">
        <v>0</v>
      </c>
      <c r="I2191" s="398">
        <v>1.1552444309748894E-3</v>
      </c>
      <c r="J2191" s="393">
        <v>0</v>
      </c>
      <c r="K2191" s="393">
        <v>-3.5253978900700628E-3</v>
      </c>
      <c r="L2191" s="394">
        <v>1.485978136860674E-3</v>
      </c>
      <c r="M2191" s="346"/>
    </row>
    <row r="2192" spans="1:13" x14ac:dyDescent="0.25">
      <c r="A2192" s="446"/>
      <c r="B2192" s="158"/>
      <c r="C2192" s="158"/>
      <c r="D2192" s="158"/>
      <c r="E2192" s="158"/>
      <c r="F2192" s="158"/>
      <c r="G2192" s="158"/>
      <c r="H2192" s="158"/>
      <c r="I2192" s="158"/>
      <c r="J2192" s="158"/>
      <c r="K2192" s="158"/>
      <c r="L2192" s="158"/>
      <c r="M2192" s="346"/>
    </row>
    <row r="2193" spans="1:13" x14ac:dyDescent="0.25">
      <c r="A2193" s="446"/>
      <c r="B2193" s="158"/>
      <c r="C2193" s="158"/>
      <c r="D2193" s="158"/>
      <c r="E2193" s="158"/>
      <c r="F2193" s="158"/>
      <c r="G2193" s="158"/>
      <c r="H2193" s="158"/>
      <c r="I2193" s="158"/>
      <c r="J2193" s="158"/>
      <c r="K2193" s="158"/>
      <c r="L2193" s="158"/>
      <c r="M2193" s="346"/>
    </row>
    <row r="2194" spans="1:13" x14ac:dyDescent="0.25">
      <c r="A2194" s="446"/>
      <c r="B2194" s="329">
        <f t="array" ref="B2194:I2201">+MMULT(B2184:L2191,B2082:I2092)</f>
        <v>4.7054522574547022E-3</v>
      </c>
      <c r="C2194" s="330">
        <v>-2.9604800245320007E-3</v>
      </c>
      <c r="D2194" s="330">
        <v>0</v>
      </c>
      <c r="E2194" s="330">
        <v>0</v>
      </c>
      <c r="F2194" s="330">
        <v>0</v>
      </c>
      <c r="G2194" s="330">
        <v>0</v>
      </c>
      <c r="H2194" s="330">
        <v>0</v>
      </c>
      <c r="I2194" s="331">
        <v>0</v>
      </c>
      <c r="J2194" s="158"/>
      <c r="K2194" s="158"/>
      <c r="L2194" s="158"/>
      <c r="M2194" s="346"/>
    </row>
    <row r="2195" spans="1:13" ht="15.75" x14ac:dyDescent="0.3">
      <c r="A2195" s="447" t="s">
        <v>236</v>
      </c>
      <c r="B2195" s="332">
        <v>-2.9604800245320007E-3</v>
      </c>
      <c r="C2195" s="158">
        <v>2.3529290908854125E-2</v>
      </c>
      <c r="D2195" s="158">
        <v>-1.6858792042338335E-2</v>
      </c>
      <c r="E2195" s="158">
        <v>0</v>
      </c>
      <c r="F2195" s="158">
        <v>-3.710018841983792E-3</v>
      </c>
      <c r="G2195" s="158">
        <v>0</v>
      </c>
      <c r="H2195" s="158">
        <v>0</v>
      </c>
      <c r="I2195" s="333">
        <v>0</v>
      </c>
      <c r="J2195" s="158"/>
      <c r="K2195" s="158"/>
      <c r="L2195" s="158"/>
      <c r="M2195" s="346"/>
    </row>
    <row r="2196" spans="1:13" x14ac:dyDescent="0.25">
      <c r="A2196" s="446"/>
      <c r="B2196" s="332">
        <v>0</v>
      </c>
      <c r="C2196" s="158">
        <v>-1.6858792042338335E-2</v>
      </c>
      <c r="D2196" s="158">
        <v>1.5667028043289778E-2</v>
      </c>
      <c r="E2196" s="158">
        <v>1.1917639990485591E-3</v>
      </c>
      <c r="F2196" s="158">
        <v>0</v>
      </c>
      <c r="G2196" s="158">
        <v>0</v>
      </c>
      <c r="H2196" s="158">
        <v>0</v>
      </c>
      <c r="I2196" s="333">
        <v>0</v>
      </c>
      <c r="J2196" s="158"/>
      <c r="K2196" s="158"/>
      <c r="L2196" s="158"/>
      <c r="M2196" s="346"/>
    </row>
    <row r="2197" spans="1:13" x14ac:dyDescent="0.25">
      <c r="A2197" s="446"/>
      <c r="B2197" s="332">
        <v>0</v>
      </c>
      <c r="C2197" s="158">
        <v>0</v>
      </c>
      <c r="D2197" s="158">
        <v>1.1917639990485591E-3</v>
      </c>
      <c r="E2197" s="158">
        <v>-2.0844233587774506E-3</v>
      </c>
      <c r="F2197" s="158">
        <v>8.9265935972889139E-4</v>
      </c>
      <c r="G2197" s="158">
        <v>0</v>
      </c>
      <c r="H2197" s="158">
        <v>0</v>
      </c>
      <c r="I2197" s="333">
        <v>0</v>
      </c>
      <c r="J2197" s="158"/>
      <c r="K2197" s="158"/>
      <c r="L2197" s="158"/>
      <c r="M2197" s="346"/>
    </row>
    <row r="2198" spans="1:13" x14ac:dyDescent="0.25">
      <c r="A2198" s="446"/>
      <c r="B2198" s="332">
        <v>0</v>
      </c>
      <c r="C2198" s="158">
        <v>-3.710018841983792E-3</v>
      </c>
      <c r="D2198" s="158">
        <v>0</v>
      </c>
      <c r="E2198" s="158">
        <v>8.9265935972889139E-4</v>
      </c>
      <c r="F2198" s="158">
        <v>6.6450060249571216E-3</v>
      </c>
      <c r="G2198" s="158">
        <v>-3.0224865263215787E-4</v>
      </c>
      <c r="H2198" s="158">
        <v>0</v>
      </c>
      <c r="I2198" s="333">
        <v>-3.5253978900700628E-3</v>
      </c>
      <c r="J2198" s="158"/>
      <c r="K2198" s="158"/>
      <c r="L2198" s="158"/>
      <c r="M2198" s="346"/>
    </row>
    <row r="2199" spans="1:13" x14ac:dyDescent="0.25">
      <c r="A2199" s="446"/>
      <c r="B2199" s="332">
        <v>0</v>
      </c>
      <c r="C2199" s="158">
        <v>0</v>
      </c>
      <c r="D2199" s="158">
        <v>0</v>
      </c>
      <c r="E2199" s="158">
        <v>0</v>
      </c>
      <c r="F2199" s="158">
        <v>-3.0224865263215787E-4</v>
      </c>
      <c r="G2199" s="158">
        <v>1.2239089576719098E-3</v>
      </c>
      <c r="H2199" s="158">
        <v>-9.2166030503975196E-4</v>
      </c>
      <c r="I2199" s="333">
        <v>0</v>
      </c>
      <c r="J2199" s="158"/>
      <c r="K2199" s="158"/>
      <c r="L2199" s="158"/>
      <c r="M2199" s="346"/>
    </row>
    <row r="2200" spans="1:13" x14ac:dyDescent="0.25">
      <c r="A2200" s="446"/>
      <c r="B2200" s="332">
        <v>0</v>
      </c>
      <c r="C2200" s="158">
        <v>0</v>
      </c>
      <c r="D2200" s="158">
        <v>0</v>
      </c>
      <c r="E2200" s="158">
        <v>0</v>
      </c>
      <c r="F2200" s="158">
        <v>0</v>
      </c>
      <c r="G2200" s="158">
        <v>-9.2166030503975196E-4</v>
      </c>
      <c r="H2200" s="158">
        <v>2.0769047360146412E-3</v>
      </c>
      <c r="I2200" s="333">
        <v>-1.1552444309748894E-3</v>
      </c>
      <c r="J2200" s="158"/>
      <c r="K2200" s="158"/>
      <c r="L2200" s="158"/>
      <c r="M2200" s="346"/>
    </row>
    <row r="2201" spans="1:13" x14ac:dyDescent="0.25">
      <c r="A2201" s="446"/>
      <c r="B2201" s="406">
        <v>0</v>
      </c>
      <c r="C2201" s="407">
        <v>0</v>
      </c>
      <c r="D2201" s="407">
        <v>0</v>
      </c>
      <c r="E2201" s="407">
        <v>0</v>
      </c>
      <c r="F2201" s="407">
        <v>-3.5253978900700628E-3</v>
      </c>
      <c r="G2201" s="407">
        <v>0</v>
      </c>
      <c r="H2201" s="407">
        <v>-1.1552444309748894E-3</v>
      </c>
      <c r="I2201" s="408">
        <v>6.166620457905626E-3</v>
      </c>
      <c r="J2201" s="158"/>
      <c r="K2201" s="158"/>
      <c r="L2201" s="158"/>
      <c r="M2201" s="346"/>
    </row>
    <row r="2202" spans="1:13" x14ac:dyDescent="0.25">
      <c r="A2202" s="446"/>
      <c r="B2202" s="158"/>
      <c r="C2202" s="158"/>
      <c r="D2202" s="158"/>
      <c r="E2202" s="158"/>
      <c r="F2202" s="158"/>
      <c r="G2202" s="158"/>
      <c r="H2202" s="158"/>
      <c r="I2202" s="158"/>
      <c r="J2202" s="158"/>
      <c r="K2202" s="158"/>
      <c r="L2202" s="158"/>
      <c r="M2202" s="346"/>
    </row>
    <row r="2203" spans="1:13" x14ac:dyDescent="0.25">
      <c r="A2203" s="446"/>
      <c r="B2203" s="158"/>
      <c r="C2203" s="158"/>
      <c r="D2203" s="158"/>
      <c r="E2203" s="158"/>
      <c r="F2203" s="158"/>
      <c r="G2203" s="158"/>
      <c r="H2203" s="158"/>
      <c r="I2203" s="158"/>
      <c r="J2203" s="158"/>
      <c r="K2203" s="158"/>
      <c r="L2203" s="158"/>
      <c r="M2203" s="346"/>
    </row>
    <row r="2204" spans="1:13" x14ac:dyDescent="0.25">
      <c r="A2204" s="446"/>
      <c r="B2204" s="329">
        <f t="array" ref="B2204:I2211">-MINVERSE(B2194:I2201)</f>
        <v>-421.52598060052645</v>
      </c>
      <c r="C2204" s="330">
        <v>-332.19963277679062</v>
      </c>
      <c r="D2204" s="330">
        <v>-334.792752995265</v>
      </c>
      <c r="E2204" s="330">
        <v>-298.110260036135</v>
      </c>
      <c r="F2204" s="330">
        <v>-249.13651206880212</v>
      </c>
      <c r="G2204" s="330">
        <v>-204.36110917772351</v>
      </c>
      <c r="H2204" s="330">
        <v>-189.67749405305264</v>
      </c>
      <c r="I2204" s="331">
        <v>-177.96282585640949</v>
      </c>
      <c r="J2204" s="158"/>
      <c r="K2204" s="158"/>
      <c r="L2204" s="158"/>
      <c r="M2204" s="346"/>
    </row>
    <row r="2205" spans="1:13" ht="15.75" x14ac:dyDescent="0.3">
      <c r="A2205" s="448" t="s">
        <v>237</v>
      </c>
      <c r="B2205" s="332">
        <v>-332.19963277679051</v>
      </c>
      <c r="C2205" s="158">
        <v>-528.00542446567556</v>
      </c>
      <c r="D2205" s="158">
        <v>-532.12698694363905</v>
      </c>
      <c r="E2205" s="158">
        <v>-473.82302343998708</v>
      </c>
      <c r="F2205" s="158">
        <v>-395.98306808837708</v>
      </c>
      <c r="G2205" s="158">
        <v>-324.81605501401066</v>
      </c>
      <c r="H2205" s="158">
        <v>-301.4775932228689</v>
      </c>
      <c r="I2205" s="333">
        <v>-282.85804117237291</v>
      </c>
      <c r="J2205" s="158"/>
      <c r="K2205" s="158"/>
      <c r="L2205" s="158"/>
      <c r="M2205" s="346"/>
    </row>
    <row r="2206" spans="1:13" x14ac:dyDescent="0.25">
      <c r="A2206" s="446"/>
      <c r="B2206" s="332">
        <v>-334.79275299526495</v>
      </c>
      <c r="C2206" s="158">
        <v>-532.12698694363917</v>
      </c>
      <c r="D2206" s="158">
        <v>-597.67830640770171</v>
      </c>
      <c r="E2206" s="158">
        <v>-509.47622694445488</v>
      </c>
      <c r="F2206" s="158">
        <v>-391.72015146069737</v>
      </c>
      <c r="G2206" s="158">
        <v>-321.31927983990772</v>
      </c>
      <c r="H2206" s="158">
        <v>-298.23206595518332</v>
      </c>
      <c r="I2206" s="333">
        <v>-279.81296085414704</v>
      </c>
      <c r="J2206" s="158"/>
      <c r="K2206" s="158"/>
      <c r="L2206" s="158"/>
      <c r="M2206" s="346"/>
    </row>
    <row r="2207" spans="1:13" x14ac:dyDescent="0.25">
      <c r="A2207" s="446"/>
      <c r="B2207" s="332">
        <v>-298.11026003613478</v>
      </c>
      <c r="C2207" s="158">
        <v>-473.82302343998697</v>
      </c>
      <c r="D2207" s="158">
        <v>-509.47622694445465</v>
      </c>
      <c r="E2207" s="158">
        <v>-5.1230630589421216</v>
      </c>
      <c r="F2207" s="158">
        <v>-452.0237224506352</v>
      </c>
      <c r="G2207" s="158">
        <v>-370.78495049792025</v>
      </c>
      <c r="H2207" s="158">
        <v>-344.1435629607405</v>
      </c>
      <c r="I2207" s="333">
        <v>-322.88891874360417</v>
      </c>
      <c r="J2207" s="158"/>
      <c r="K2207" s="158"/>
      <c r="L2207" s="158"/>
      <c r="M2207" s="346"/>
    </row>
    <row r="2208" spans="1:13" x14ac:dyDescent="0.25">
      <c r="A2208" s="446"/>
      <c r="B2208" s="332">
        <v>-249.13651206880209</v>
      </c>
      <c r="C2208" s="158">
        <v>-395.98306808837708</v>
      </c>
      <c r="D2208" s="158">
        <v>-391.72015146069748</v>
      </c>
      <c r="E2208" s="158">
        <v>-452.02372245063543</v>
      </c>
      <c r="F2208" s="158">
        <v>-532.53329660858083</v>
      </c>
      <c r="G2208" s="158">
        <v>-436.8251536689441</v>
      </c>
      <c r="H2208" s="158">
        <v>-405.43869046633989</v>
      </c>
      <c r="I2208" s="333">
        <v>-380.39839901475523</v>
      </c>
      <c r="J2208" s="158"/>
      <c r="K2208" s="158"/>
      <c r="L2208" s="158"/>
      <c r="M2208" s="346"/>
    </row>
    <row r="2209" spans="1:13" x14ac:dyDescent="0.25">
      <c r="A2209" s="446"/>
      <c r="B2209" s="332">
        <v>-204.36110917772353</v>
      </c>
      <c r="C2209" s="158">
        <v>-324.81605501401077</v>
      </c>
      <c r="D2209" s="158">
        <v>-321.31927983990789</v>
      </c>
      <c r="E2209" s="158">
        <v>-370.78495049792031</v>
      </c>
      <c r="F2209" s="158">
        <v>-436.82515366894404</v>
      </c>
      <c r="G2209" s="158">
        <v>-1661.5383937635993</v>
      </c>
      <c r="H2209" s="158">
        <v>-978.17157208686342</v>
      </c>
      <c r="I2209" s="333">
        <v>-432.97779626478678</v>
      </c>
      <c r="J2209" s="158"/>
      <c r="K2209" s="158"/>
      <c r="L2209" s="158"/>
      <c r="M2209" s="346"/>
    </row>
    <row r="2210" spans="1:13" x14ac:dyDescent="0.25">
      <c r="A2210" s="446"/>
      <c r="B2210" s="332">
        <v>-189.67749405305261</v>
      </c>
      <c r="C2210" s="158">
        <v>-301.4775932228689</v>
      </c>
      <c r="D2210" s="158">
        <v>-298.23206595518332</v>
      </c>
      <c r="E2210" s="158">
        <v>-344.14356296074061</v>
      </c>
      <c r="F2210" s="158">
        <v>-405.43869046633978</v>
      </c>
      <c r="G2210" s="158">
        <v>-978.17157208686331</v>
      </c>
      <c r="H2210" s="158">
        <v>-1165.993203160006</v>
      </c>
      <c r="I2210" s="333">
        <v>-450.22064798372634</v>
      </c>
      <c r="J2210" s="158"/>
      <c r="K2210" s="158"/>
      <c r="L2210" s="158"/>
      <c r="M2210" s="346"/>
    </row>
    <row r="2211" spans="1:13" x14ac:dyDescent="0.25">
      <c r="A2211" s="446"/>
      <c r="B2211" s="406">
        <v>-177.96282585640952</v>
      </c>
      <c r="C2211" s="407">
        <v>-282.85804117237296</v>
      </c>
      <c r="D2211" s="407">
        <v>-279.81296085414709</v>
      </c>
      <c r="E2211" s="407">
        <v>-322.88891874360428</v>
      </c>
      <c r="F2211" s="407">
        <v>-380.39839901475517</v>
      </c>
      <c r="G2211" s="407">
        <v>-432.97779626478672</v>
      </c>
      <c r="H2211" s="407">
        <v>-450.22064798372628</v>
      </c>
      <c r="I2211" s="408">
        <v>-463.97708908738247</v>
      </c>
      <c r="J2211" s="158"/>
      <c r="K2211" s="158"/>
      <c r="L2211" s="158"/>
      <c r="M2211" s="346"/>
    </row>
    <row r="2212" spans="1:13" x14ac:dyDescent="0.25">
      <c r="A2212" s="446"/>
      <c r="B2212" s="158"/>
      <c r="C2212" s="158"/>
      <c r="D2212" s="158"/>
      <c r="E2212" s="158"/>
      <c r="F2212" s="158"/>
      <c r="G2212" s="158"/>
      <c r="H2212" s="158"/>
      <c r="I2212" s="158"/>
      <c r="J2212" s="158"/>
      <c r="K2212" s="158"/>
      <c r="L2212" s="158"/>
      <c r="M2212" s="346"/>
    </row>
    <row r="2213" spans="1:13" ht="15.75" x14ac:dyDescent="0.3">
      <c r="A2213" s="447"/>
      <c r="B2213" s="158"/>
      <c r="C2213" s="158"/>
      <c r="D2213" s="158"/>
      <c r="E2213" s="158"/>
      <c r="F2213" s="158"/>
      <c r="G2213" s="158"/>
      <c r="H2213" s="158"/>
      <c r="I2213" s="158"/>
      <c r="J2213" s="158"/>
      <c r="K2213" s="158"/>
      <c r="L2213" s="158"/>
      <c r="M2213" s="346"/>
    </row>
    <row r="2214" spans="1:13" ht="15.75" x14ac:dyDescent="0.3">
      <c r="A2214" s="447"/>
      <c r="B2214" s="402">
        <f t="array" ref="B2214:B2224">+MMULT(B2145:L2155,H2106:H2116)</f>
        <v>2.9438051114448562</v>
      </c>
      <c r="C2214" s="158"/>
      <c r="D2214" s="158"/>
      <c r="E2214" s="417">
        <f t="array" ref="E2214:E2224">+MMULT(B2106:B2116,K2107)</f>
        <v>-339.29610096713287</v>
      </c>
      <c r="F2214" s="158"/>
      <c r="G2214" s="158"/>
      <c r="H2214" s="158"/>
      <c r="I2214" s="158"/>
      <c r="J2214" s="158"/>
      <c r="K2214" s="158"/>
      <c r="L2214" s="158"/>
      <c r="M2214" s="346"/>
    </row>
    <row r="2215" spans="1:13" ht="15.75" x14ac:dyDescent="0.3">
      <c r="A2215" s="447" t="s">
        <v>238</v>
      </c>
      <c r="B2215" s="403">
        <v>1.2330453855537473</v>
      </c>
      <c r="C2215" s="158"/>
      <c r="D2215" s="449" t="s">
        <v>239</v>
      </c>
      <c r="E2215" s="418">
        <v>0</v>
      </c>
      <c r="F2215" s="158"/>
      <c r="G2215" s="158"/>
      <c r="H2215" s="158"/>
      <c r="I2215" s="158"/>
      <c r="J2215" s="158"/>
      <c r="K2215" s="158"/>
      <c r="L2215" s="158"/>
      <c r="M2215" s="346"/>
    </row>
    <row r="2216" spans="1:13" ht="15.75" x14ac:dyDescent="0.3">
      <c r="A2216" s="447"/>
      <c r="B2216" s="403">
        <v>2.1747071105784322E-2</v>
      </c>
      <c r="C2216" s="158"/>
      <c r="D2216" s="158"/>
      <c r="E2216" s="418">
        <v>0</v>
      </c>
      <c r="F2216" s="158"/>
      <c r="G2216" s="158"/>
      <c r="H2216" s="158"/>
      <c r="I2216" s="158"/>
      <c r="J2216" s="158"/>
      <c r="K2216" s="158"/>
      <c r="L2216" s="158"/>
      <c r="M2216" s="346"/>
    </row>
    <row r="2217" spans="1:13" x14ac:dyDescent="0.25">
      <c r="A2217" s="347"/>
      <c r="B2217" s="403">
        <v>0.49025892465343973</v>
      </c>
      <c r="C2217" s="158"/>
      <c r="D2217" s="158"/>
      <c r="E2217" s="418">
        <v>0</v>
      </c>
      <c r="F2217" s="158"/>
      <c r="G2217" s="158"/>
      <c r="H2217" s="158"/>
      <c r="I2217" s="158"/>
      <c r="J2217" s="158"/>
      <c r="K2217" s="158"/>
      <c r="L2217" s="158"/>
      <c r="M2217" s="346"/>
    </row>
    <row r="2218" spans="1:13" x14ac:dyDescent="0.25">
      <c r="A2218" s="347"/>
      <c r="B2218" s="403">
        <v>1.7462114228478969</v>
      </c>
      <c r="C2218" s="158"/>
      <c r="D2218" s="158"/>
      <c r="E2218" s="418">
        <v>0</v>
      </c>
      <c r="F2218" s="158"/>
      <c r="G2218" s="158"/>
      <c r="H2218" s="158"/>
      <c r="I2218" s="158"/>
      <c r="J2218" s="158"/>
      <c r="K2218" s="158"/>
      <c r="L2218" s="158"/>
      <c r="M2218" s="346"/>
    </row>
    <row r="2219" spans="1:13" x14ac:dyDescent="0.25">
      <c r="A2219" s="347"/>
      <c r="B2219" s="403">
        <v>5.3857661838606035</v>
      </c>
      <c r="C2219" s="158"/>
      <c r="D2219" s="158"/>
      <c r="E2219" s="418">
        <v>0</v>
      </c>
      <c r="F2219" s="158"/>
      <c r="G2219" s="158"/>
      <c r="H2219" s="158"/>
      <c r="I2219" s="158"/>
      <c r="J2219" s="158"/>
      <c r="K2219" s="158"/>
      <c r="L2219" s="158"/>
      <c r="M2219" s="346"/>
    </row>
    <row r="2220" spans="1:13" x14ac:dyDescent="0.25">
      <c r="A2220" s="347"/>
      <c r="B2220" s="403">
        <v>1.3401857258505514</v>
      </c>
      <c r="C2220" s="158"/>
      <c r="D2220" s="158"/>
      <c r="E2220" s="418">
        <v>0</v>
      </c>
      <c r="F2220" s="158"/>
      <c r="G2220" s="158"/>
      <c r="H2220" s="158"/>
      <c r="I2220" s="158"/>
      <c r="J2220" s="158"/>
      <c r="K2220" s="158"/>
      <c r="L2220" s="158"/>
      <c r="M2220" s="346"/>
    </row>
    <row r="2221" spans="1:13" x14ac:dyDescent="0.25">
      <c r="A2221" s="347"/>
      <c r="B2221" s="403">
        <v>0.73900197113127175</v>
      </c>
      <c r="C2221" s="158"/>
      <c r="D2221" s="158"/>
      <c r="E2221" s="418">
        <v>0</v>
      </c>
      <c r="F2221" s="158"/>
      <c r="G2221" s="158"/>
      <c r="H2221" s="158"/>
      <c r="I2221" s="158"/>
      <c r="J2221" s="158"/>
      <c r="K2221" s="158"/>
      <c r="L2221" s="158"/>
      <c r="M2221" s="346"/>
    </row>
    <row r="2222" spans="1:13" x14ac:dyDescent="0.25">
      <c r="A2222" s="347"/>
      <c r="B2222" s="403">
        <v>0.38276041566207086</v>
      </c>
      <c r="C2222" s="158"/>
      <c r="D2222" s="158"/>
      <c r="E2222" s="418">
        <v>0</v>
      </c>
      <c r="F2222" s="158"/>
      <c r="G2222" s="158"/>
      <c r="H2222" s="158"/>
      <c r="I2222" s="158"/>
      <c r="J2222" s="158"/>
      <c r="K2222" s="158"/>
      <c r="L2222" s="158"/>
      <c r="M2222" s="346"/>
    </row>
    <row r="2223" spans="1:13" x14ac:dyDescent="0.25">
      <c r="A2223" s="347"/>
      <c r="B2223" s="403">
        <v>1.1415379535403616</v>
      </c>
      <c r="C2223" s="158"/>
      <c r="D2223" s="158"/>
      <c r="E2223" s="418">
        <v>0</v>
      </c>
      <c r="F2223" s="158"/>
      <c r="G2223" s="158"/>
      <c r="H2223" s="158"/>
      <c r="I2223" s="158"/>
      <c r="J2223" s="158"/>
      <c r="K2223" s="158"/>
      <c r="L2223" s="158"/>
      <c r="M2223" s="346"/>
    </row>
    <row r="2224" spans="1:13" x14ac:dyDescent="0.25">
      <c r="A2224" s="347"/>
      <c r="B2224" s="93">
        <v>3.3808788027262264</v>
      </c>
      <c r="C2224" s="158"/>
      <c r="D2224" s="158"/>
      <c r="E2224" s="76">
        <v>-339.29610096713287</v>
      </c>
      <c r="F2224" s="158"/>
      <c r="G2224" s="158"/>
      <c r="H2224" s="158"/>
      <c r="I2224" s="158"/>
      <c r="J2224" s="158"/>
      <c r="K2224" s="158"/>
      <c r="L2224" s="158"/>
      <c r="M2224" s="346"/>
    </row>
    <row r="2225" spans="1:13" x14ac:dyDescent="0.25">
      <c r="A2225" s="347"/>
      <c r="B2225" s="158"/>
      <c r="C2225" s="158"/>
      <c r="D2225" s="158"/>
      <c r="E2225" s="158"/>
      <c r="F2225" s="158"/>
      <c r="G2225" s="158"/>
      <c r="H2225" s="158"/>
      <c r="I2225" s="158"/>
      <c r="J2225" s="158"/>
      <c r="K2225" s="158"/>
      <c r="L2225" s="158"/>
      <c r="M2225" s="346"/>
    </row>
    <row r="2226" spans="1:13" x14ac:dyDescent="0.25">
      <c r="A2226" s="347"/>
      <c r="B2226" s="158"/>
      <c r="C2226" s="158"/>
      <c r="D2226" s="158"/>
      <c r="E2226" s="158"/>
      <c r="F2226" s="158"/>
      <c r="G2226" s="158"/>
      <c r="H2226" s="158"/>
      <c r="I2226" s="158"/>
      <c r="J2226" s="158"/>
      <c r="K2226" s="158"/>
      <c r="L2226" s="158"/>
      <c r="M2226" s="346"/>
    </row>
    <row r="2227" spans="1:13" x14ac:dyDescent="0.25">
      <c r="A2227" s="347"/>
      <c r="B2227" s="415">
        <f t="array" ref="B2227:B2237">+B2214:B2224+E2214:E2224</f>
        <v>-336.352295855688</v>
      </c>
      <c r="C2227" s="158"/>
      <c r="D2227" s="158"/>
      <c r="E2227" s="158"/>
      <c r="F2227" s="158"/>
      <c r="G2227" s="158"/>
      <c r="H2227" s="158"/>
      <c r="I2227" s="158"/>
      <c r="J2227" s="158"/>
      <c r="K2227" s="158"/>
      <c r="L2227" s="158"/>
      <c r="M2227" s="346"/>
    </row>
    <row r="2228" spans="1:13" ht="15.75" x14ac:dyDescent="0.3">
      <c r="A2228" s="447" t="s">
        <v>240</v>
      </c>
      <c r="B2228" s="416">
        <v>1.2330453855537473</v>
      </c>
      <c r="C2228" s="158"/>
      <c r="D2228" s="158"/>
      <c r="E2228" s="158"/>
      <c r="F2228" s="158"/>
      <c r="G2228" s="158"/>
      <c r="H2228" s="158"/>
      <c r="I2228" s="158"/>
      <c r="J2228" s="158"/>
      <c r="K2228" s="158"/>
      <c r="L2228" s="158"/>
      <c r="M2228" s="346"/>
    </row>
    <row r="2229" spans="1:13" x14ac:dyDescent="0.25">
      <c r="A2229" s="347"/>
      <c r="B2229" s="416">
        <v>2.1747071105784322E-2</v>
      </c>
      <c r="C2229" s="158"/>
      <c r="D2229" s="158"/>
      <c r="E2229" s="158"/>
      <c r="F2229" s="158"/>
      <c r="G2229" s="158"/>
      <c r="H2229" s="158"/>
      <c r="I2229" s="158"/>
      <c r="J2229" s="158"/>
      <c r="K2229" s="158"/>
      <c r="L2229" s="158"/>
      <c r="M2229" s="346"/>
    </row>
    <row r="2230" spans="1:13" x14ac:dyDescent="0.25">
      <c r="A2230" s="347"/>
      <c r="B2230" s="416">
        <v>0.49025892465343973</v>
      </c>
      <c r="C2230" s="158"/>
      <c r="D2230" s="158"/>
      <c r="E2230" s="158"/>
      <c r="F2230" s="158"/>
      <c r="G2230" s="158"/>
      <c r="H2230" s="158"/>
      <c r="I2230" s="158"/>
      <c r="J2230" s="158"/>
      <c r="K2230" s="158"/>
      <c r="L2230" s="158"/>
      <c r="M2230" s="346"/>
    </row>
    <row r="2231" spans="1:13" x14ac:dyDescent="0.25">
      <c r="A2231" s="347"/>
      <c r="B2231" s="416">
        <v>1.7462114228478969</v>
      </c>
      <c r="C2231" s="158"/>
      <c r="D2231" s="158"/>
      <c r="E2231" s="158"/>
      <c r="F2231" s="158"/>
      <c r="G2231" s="158"/>
      <c r="H2231" s="158"/>
      <c r="I2231" s="158"/>
      <c r="J2231" s="158"/>
      <c r="K2231" s="158"/>
      <c r="L2231" s="158"/>
      <c r="M2231" s="346"/>
    </row>
    <row r="2232" spans="1:13" x14ac:dyDescent="0.25">
      <c r="A2232" s="347"/>
      <c r="B2232" s="416">
        <v>5.3857661838606035</v>
      </c>
      <c r="C2232" s="158"/>
      <c r="D2232" s="158"/>
      <c r="E2232" s="158"/>
      <c r="F2232" s="158"/>
      <c r="G2232" s="158"/>
      <c r="H2232" s="158"/>
      <c r="I2232" s="158"/>
      <c r="J2232" s="158"/>
      <c r="K2232" s="158"/>
      <c r="L2232" s="158"/>
      <c r="M2232" s="346"/>
    </row>
    <row r="2233" spans="1:13" x14ac:dyDescent="0.25">
      <c r="A2233" s="347"/>
      <c r="B2233" s="416">
        <v>1.3401857258505514</v>
      </c>
      <c r="C2233" s="158"/>
      <c r="D2233" s="158"/>
      <c r="E2233" s="158"/>
      <c r="F2233" s="158"/>
      <c r="G2233" s="158"/>
      <c r="H2233" s="158"/>
      <c r="I2233" s="158"/>
      <c r="J2233" s="158"/>
      <c r="K2233" s="158"/>
      <c r="L2233" s="158"/>
      <c r="M2233" s="346"/>
    </row>
    <row r="2234" spans="1:13" x14ac:dyDescent="0.25">
      <c r="A2234" s="347"/>
      <c r="B2234" s="416">
        <v>0.73900197113127175</v>
      </c>
      <c r="C2234" s="158"/>
      <c r="D2234" s="158"/>
      <c r="E2234" s="158"/>
      <c r="F2234" s="158"/>
      <c r="G2234" s="158"/>
      <c r="H2234" s="158"/>
      <c r="I2234" s="158"/>
      <c r="J2234" s="158"/>
      <c r="K2234" s="158"/>
      <c r="L2234" s="158"/>
      <c r="M2234" s="346"/>
    </row>
    <row r="2235" spans="1:13" x14ac:dyDescent="0.25">
      <c r="A2235" s="347"/>
      <c r="B2235" s="416">
        <v>0.38276041566207086</v>
      </c>
      <c r="C2235" s="158"/>
      <c r="D2235" s="158"/>
      <c r="E2235" s="158"/>
      <c r="F2235" s="158"/>
      <c r="G2235" s="158"/>
      <c r="H2235" s="158"/>
      <c r="I2235" s="158"/>
      <c r="J2235" s="158"/>
      <c r="K2235" s="158"/>
      <c r="L2235" s="158"/>
      <c r="M2235" s="346"/>
    </row>
    <row r="2236" spans="1:13" x14ac:dyDescent="0.25">
      <c r="A2236" s="347"/>
      <c r="B2236" s="416">
        <v>1.1415379535403616</v>
      </c>
      <c r="C2236" s="158"/>
      <c r="D2236" s="158"/>
      <c r="E2236" s="158"/>
      <c r="F2236" s="158"/>
      <c r="G2236" s="158"/>
      <c r="H2236" s="158"/>
      <c r="I2236" s="158"/>
      <c r="J2236" s="158"/>
      <c r="K2236" s="158"/>
      <c r="L2236" s="158"/>
      <c r="M2236" s="346"/>
    </row>
    <row r="2237" spans="1:13" x14ac:dyDescent="0.25">
      <c r="A2237" s="347"/>
      <c r="B2237" s="103">
        <v>-335.91522216440666</v>
      </c>
      <c r="C2237" s="158"/>
      <c r="D2237" s="158"/>
      <c r="E2237" s="158"/>
      <c r="F2237" s="158"/>
      <c r="G2237" s="158"/>
      <c r="H2237" s="158"/>
      <c r="I2237" s="158"/>
      <c r="J2237" s="158"/>
      <c r="K2237" s="158"/>
      <c r="L2237" s="158"/>
      <c r="M2237" s="346"/>
    </row>
    <row r="2238" spans="1:13" x14ac:dyDescent="0.25">
      <c r="A2238" s="347"/>
      <c r="B2238" s="158"/>
      <c r="C2238" s="158"/>
      <c r="D2238" s="158"/>
      <c r="E2238" s="158"/>
      <c r="F2238" s="158"/>
      <c r="G2238" s="158"/>
      <c r="H2238" s="158"/>
      <c r="I2238" s="158"/>
      <c r="J2238" s="158"/>
      <c r="K2238" s="158"/>
      <c r="L2238" s="158"/>
      <c r="M2238" s="346"/>
    </row>
    <row r="2239" spans="1:13" x14ac:dyDescent="0.25">
      <c r="A2239" s="347"/>
      <c r="B2239" s="158"/>
      <c r="C2239" s="158"/>
      <c r="D2239" s="158"/>
      <c r="E2239" s="158"/>
      <c r="F2239" s="158"/>
      <c r="G2239" s="158"/>
      <c r="H2239" s="158"/>
      <c r="I2239" s="158"/>
      <c r="J2239" s="158"/>
      <c r="K2239" s="158"/>
      <c r="L2239" s="158"/>
      <c r="M2239" s="346"/>
    </row>
    <row r="2240" spans="1:13" x14ac:dyDescent="0.25">
      <c r="A2240" s="347"/>
      <c r="B2240" s="419">
        <f t="array" ref="B2240:B2247">+MMULT(B2184:L2191,B2227:B2237)</f>
        <v>-0.59057582298125022</v>
      </c>
      <c r="C2240" s="158"/>
      <c r="D2240" s="158"/>
      <c r="E2240" s="402">
        <f t="array" ref="E2240:E2247">+MMULT(B2095:L2102,H2106:H2116)</f>
        <v>2.9729038906679307E-3</v>
      </c>
      <c r="F2240" s="158"/>
      <c r="G2240" s="158"/>
      <c r="H2240" s="402">
        <f t="array" ref="H2240:H2247">E2240:E2247-E2106:E2113</f>
        <v>-6.9909356081865326E-16</v>
      </c>
      <c r="I2240" s="158"/>
      <c r="J2240" s="158"/>
      <c r="K2240" s="158"/>
      <c r="L2240" s="158"/>
      <c r="M2240" s="346"/>
    </row>
    <row r="2241" spans="1:13" ht="15.75" x14ac:dyDescent="0.3">
      <c r="A2241" s="447" t="s">
        <v>241</v>
      </c>
      <c r="B2241" s="420">
        <v>1.8637285298990346E-3</v>
      </c>
      <c r="C2241" s="158"/>
      <c r="D2241" s="449" t="s">
        <v>242</v>
      </c>
      <c r="E2241" s="403">
        <v>3.7274570597980693E-3</v>
      </c>
      <c r="F2241" s="158"/>
      <c r="G2241" s="449" t="s">
        <v>243</v>
      </c>
      <c r="H2241" s="403">
        <v>-4.3107878378023656E-16</v>
      </c>
      <c r="I2241" s="158"/>
      <c r="J2241" s="158"/>
      <c r="K2241" s="158"/>
      <c r="L2241" s="158"/>
      <c r="M2241" s="346"/>
    </row>
    <row r="2242" spans="1:13" x14ac:dyDescent="0.25">
      <c r="A2242" s="347"/>
      <c r="B2242" s="420">
        <v>9.5090228591659227E-4</v>
      </c>
      <c r="C2242" s="158"/>
      <c r="D2242" s="158"/>
      <c r="E2242" s="403">
        <v>1.9018045718331845E-3</v>
      </c>
      <c r="F2242" s="158"/>
      <c r="G2242" s="158"/>
      <c r="H2242" s="403">
        <v>7.7455403202364437E-16</v>
      </c>
      <c r="I2242" s="158"/>
      <c r="J2242" s="158"/>
      <c r="K2242" s="158"/>
      <c r="L2242" s="158"/>
      <c r="M2242" s="346"/>
    </row>
    <row r="2243" spans="1:13" x14ac:dyDescent="0.25">
      <c r="A2243" s="347"/>
      <c r="B2243" s="420">
        <v>9.7449903405645057E-4</v>
      </c>
      <c r="C2243" s="158"/>
      <c r="D2243" s="158"/>
      <c r="E2243" s="403">
        <v>1.9489980681129011E-3</v>
      </c>
      <c r="F2243" s="158"/>
      <c r="G2243" s="158"/>
      <c r="H2243" s="403">
        <v>-2.8839777788114418E-17</v>
      </c>
      <c r="I2243" s="158"/>
      <c r="J2243" s="158"/>
      <c r="K2243" s="158"/>
      <c r="L2243" s="158"/>
      <c r="M2243" s="346"/>
    </row>
    <row r="2244" spans="1:13" x14ac:dyDescent="0.25">
      <c r="A2244" s="347"/>
      <c r="B2244" s="420">
        <v>2.2578113037835328E-3</v>
      </c>
      <c r="C2244" s="158"/>
      <c r="D2244" s="158"/>
      <c r="E2244" s="403">
        <v>4.5156226075670656E-3</v>
      </c>
      <c r="F2244" s="158"/>
      <c r="G2244" s="158"/>
      <c r="H2244" s="403">
        <v>2.9577035265404561E-16</v>
      </c>
      <c r="I2244" s="158"/>
      <c r="J2244" s="158"/>
      <c r="K2244" s="158"/>
      <c r="L2244" s="158"/>
      <c r="M2244" s="346"/>
    </row>
    <row r="2245" spans="1:13" x14ac:dyDescent="0.25">
      <c r="A2245" s="347"/>
      <c r="B2245" s="420">
        <v>3.9264458756636529E-4</v>
      </c>
      <c r="C2245" s="158"/>
      <c r="D2245" s="158"/>
      <c r="E2245" s="403">
        <v>7.8528917513273058E-4</v>
      </c>
      <c r="F2245" s="158"/>
      <c r="G2245" s="158"/>
      <c r="H2245" s="403">
        <v>1.3162214373974024E-16</v>
      </c>
      <c r="I2245" s="158"/>
      <c r="J2245" s="158"/>
      <c r="K2245" s="158"/>
      <c r="L2245" s="158"/>
      <c r="M2245" s="346"/>
    </row>
    <row r="2246" spans="1:13" x14ac:dyDescent="0.25">
      <c r="A2246" s="347"/>
      <c r="B2246" s="420">
        <v>3.8146807326847304E-4</v>
      </c>
      <c r="C2246" s="158"/>
      <c r="D2246" s="158"/>
      <c r="E2246" s="403">
        <v>7.6293614653694585E-4</v>
      </c>
      <c r="F2246" s="158"/>
      <c r="G2246" s="158"/>
      <c r="H2246" s="403">
        <v>-1.3509159069169385E-16</v>
      </c>
      <c r="I2246" s="158"/>
      <c r="J2246" s="158"/>
      <c r="K2246" s="158"/>
      <c r="L2246" s="158"/>
      <c r="M2246" s="346"/>
    </row>
    <row r="2247" spans="1:13" x14ac:dyDescent="0.25">
      <c r="A2247" s="347"/>
      <c r="B2247" s="75">
        <v>-0.50233332355622162</v>
      </c>
      <c r="C2247" s="158"/>
      <c r="D2247" s="158"/>
      <c r="E2247" s="93">
        <v>3.7065288060192875E-3</v>
      </c>
      <c r="F2247" s="158"/>
      <c r="G2247" s="158"/>
      <c r="H2247" s="93">
        <v>5.7245874707234634E-17</v>
      </c>
      <c r="I2247" s="158"/>
      <c r="J2247" s="158"/>
      <c r="K2247" s="158"/>
      <c r="L2247" s="158"/>
      <c r="M2247" s="346"/>
    </row>
    <row r="2248" spans="1:13" x14ac:dyDescent="0.25">
      <c r="A2248" s="347"/>
      <c r="B2248" s="158"/>
      <c r="C2248" s="158"/>
      <c r="D2248" s="158"/>
      <c r="E2248" s="158"/>
      <c r="F2248" s="158"/>
      <c r="G2248" s="158"/>
      <c r="H2248" s="158"/>
      <c r="I2248" s="158"/>
      <c r="J2248" s="158"/>
      <c r="K2248" s="158"/>
      <c r="L2248" s="158"/>
      <c r="M2248" s="346"/>
    </row>
    <row r="2249" spans="1:13" ht="16.5" thickBot="1" x14ac:dyDescent="0.35">
      <c r="A2249" s="347"/>
      <c r="B2249" s="158"/>
      <c r="C2249" s="158"/>
      <c r="D2249" s="158"/>
      <c r="E2249" s="158"/>
      <c r="F2249" s="158"/>
      <c r="G2249" s="456" t="s">
        <v>264</v>
      </c>
      <c r="H2249" s="158"/>
      <c r="I2249" s="158"/>
      <c r="J2249" s="158"/>
      <c r="K2249" s="158"/>
      <c r="L2249" s="158"/>
      <c r="M2249" s="346"/>
    </row>
    <row r="2250" spans="1:13" ht="15.75" x14ac:dyDescent="0.3">
      <c r="A2250" s="347"/>
      <c r="B2250" s="421">
        <f t="array" ref="B2250:B2257">B2240:B2247-H2240:H2247</f>
        <v>-0.59057582298124955</v>
      </c>
      <c r="C2250" s="158"/>
      <c r="D2250" s="422" t="s">
        <v>205</v>
      </c>
      <c r="E2250" s="423">
        <f t="array" ref="E2250:E2257">+MMULT(B2204:I2211,B2250:B2257)</f>
        <v>336.39661697047387</v>
      </c>
      <c r="F2250" s="158"/>
      <c r="G2250" s="457" t="s">
        <v>205</v>
      </c>
      <c r="H2250" s="460">
        <f>+ABS(E2250-E1992)</f>
        <v>6.0424230603700835E-2</v>
      </c>
      <c r="I2250" s="158"/>
      <c r="J2250" s="158"/>
      <c r="K2250" s="158"/>
      <c r="L2250" s="158"/>
      <c r="M2250" s="346"/>
    </row>
    <row r="2251" spans="1:13" ht="15.75" x14ac:dyDescent="0.3">
      <c r="A2251" s="450" t="s">
        <v>244</v>
      </c>
      <c r="B2251" s="420">
        <v>1.8637285298994657E-3</v>
      </c>
      <c r="C2251" s="158"/>
      <c r="D2251" s="424" t="s">
        <v>206</v>
      </c>
      <c r="E2251" s="425">
        <v>335.18969542767309</v>
      </c>
      <c r="F2251" s="158"/>
      <c r="G2251" s="458" t="s">
        <v>206</v>
      </c>
      <c r="H2251" s="461">
        <f t="shared" ref="H2251:H2257" si="88">+ABS(E2251-E1993)</f>
        <v>9.564261213017744E-2</v>
      </c>
      <c r="I2251" s="158"/>
      <c r="J2251" s="158"/>
      <c r="K2251" s="158"/>
      <c r="L2251" s="158"/>
      <c r="M2251" s="346"/>
    </row>
    <row r="2252" spans="1:13" ht="15.75" x14ac:dyDescent="0.3">
      <c r="A2252" s="347"/>
      <c r="B2252" s="420">
        <v>9.5090228591581771E-4</v>
      </c>
      <c r="C2252" s="158"/>
      <c r="D2252" s="424" t="s">
        <v>207</v>
      </c>
      <c r="E2252" s="425">
        <v>335.09896174878941</v>
      </c>
      <c r="F2252" s="158"/>
      <c r="G2252" s="458" t="s">
        <v>207</v>
      </c>
      <c r="H2252" s="461">
        <f t="shared" si="88"/>
        <v>9.8931107238286131E-2</v>
      </c>
      <c r="I2252" s="158"/>
      <c r="J2252" s="158"/>
      <c r="K2252" s="158"/>
      <c r="L2252" s="158"/>
      <c r="M2252" s="346"/>
    </row>
    <row r="2253" spans="1:13" ht="15.75" x14ac:dyDescent="0.3">
      <c r="A2253" s="347"/>
      <c r="B2253" s="420">
        <v>9.7449903405647941E-4</v>
      </c>
      <c r="C2253" s="158"/>
      <c r="D2253" s="424" t="s">
        <v>208</v>
      </c>
      <c r="E2253" s="425">
        <v>335.58459308023055</v>
      </c>
      <c r="F2253" s="158"/>
      <c r="G2253" s="458" t="s">
        <v>208</v>
      </c>
      <c r="H2253" s="461">
        <f t="shared" si="88"/>
        <v>0.25578202705725062</v>
      </c>
      <c r="I2253" s="158"/>
      <c r="J2253" s="158"/>
      <c r="K2253" s="158"/>
      <c r="L2253" s="158"/>
      <c r="M2253" s="346"/>
    </row>
    <row r="2254" spans="1:13" ht="15.75" x14ac:dyDescent="0.3">
      <c r="A2254" s="347"/>
      <c r="B2254" s="420">
        <v>2.257811303783237E-3</v>
      </c>
      <c r="C2254" s="158"/>
      <c r="D2254" s="424" t="s">
        <v>209</v>
      </c>
      <c r="E2254" s="425">
        <v>335.14126484743764</v>
      </c>
      <c r="F2254" s="158"/>
      <c r="G2254" s="458" t="s">
        <v>209</v>
      </c>
      <c r="H2254" s="461">
        <f t="shared" si="88"/>
        <v>0.29457528340680028</v>
      </c>
      <c r="I2254" s="158"/>
      <c r="J2254" s="158"/>
      <c r="K2254" s="158"/>
      <c r="L2254" s="158"/>
      <c r="M2254" s="346"/>
    </row>
    <row r="2255" spans="1:13" ht="15.75" x14ac:dyDescent="0.3">
      <c r="A2255" s="347"/>
      <c r="B2255" s="420">
        <v>3.9264458756623367E-4</v>
      </c>
      <c r="C2255" s="158"/>
      <c r="D2255" s="424" t="s">
        <v>210</v>
      </c>
      <c r="E2255" s="425">
        <v>334.9058598472181</v>
      </c>
      <c r="F2255" s="158"/>
      <c r="G2255" s="458" t="s">
        <v>210</v>
      </c>
      <c r="H2255" s="461">
        <f t="shared" si="88"/>
        <v>1.4421762765239805</v>
      </c>
      <c r="I2255" s="158"/>
      <c r="J2255" s="158"/>
      <c r="K2255" s="158"/>
      <c r="L2255" s="158"/>
      <c r="M2255" s="346"/>
    </row>
    <row r="2256" spans="1:13" ht="15.75" x14ac:dyDescent="0.3">
      <c r="A2256" s="347"/>
      <c r="B2256" s="420">
        <v>3.8146807326860813E-4</v>
      </c>
      <c r="C2256" s="158"/>
      <c r="D2256" s="424" t="s">
        <v>211</v>
      </c>
      <c r="E2256" s="425">
        <v>335.25468005968577</v>
      </c>
      <c r="F2256" s="158"/>
      <c r="G2256" s="458" t="s">
        <v>211</v>
      </c>
      <c r="H2256" s="461">
        <f t="shared" si="88"/>
        <v>0.87432135314753623</v>
      </c>
      <c r="I2256" s="158"/>
      <c r="J2256" s="158"/>
      <c r="K2256" s="158"/>
      <c r="L2256" s="158"/>
      <c r="M2256" s="346"/>
    </row>
    <row r="2257" spans="1:13" ht="16.5" thickBot="1" x14ac:dyDescent="0.35">
      <c r="A2257" s="347"/>
      <c r="B2257" s="75">
        <v>-0.50233332355622173</v>
      </c>
      <c r="C2257" s="158"/>
      <c r="D2257" s="426" t="s">
        <v>212</v>
      </c>
      <c r="E2257" s="427">
        <v>335.86317623404278</v>
      </c>
      <c r="F2257" s="158"/>
      <c r="G2257" s="459" t="s">
        <v>212</v>
      </c>
      <c r="H2257" s="462">
        <f t="shared" si="88"/>
        <v>7.9336192484220192E-2</v>
      </c>
      <c r="I2257" s="158"/>
      <c r="J2257" s="158"/>
      <c r="K2257" s="158"/>
      <c r="L2257" s="158"/>
      <c r="M2257" s="346"/>
    </row>
    <row r="2258" spans="1:13" x14ac:dyDescent="0.25">
      <c r="A2258" s="347"/>
      <c r="B2258" s="158"/>
      <c r="C2258" s="158"/>
      <c r="D2258" s="158"/>
      <c r="E2258" s="158"/>
      <c r="F2258" s="158"/>
      <c r="G2258" s="158"/>
      <c r="H2258" s="158"/>
      <c r="I2258" s="158"/>
      <c r="J2258" s="158"/>
      <c r="K2258" s="158"/>
      <c r="L2258" s="158"/>
      <c r="M2258" s="346"/>
    </row>
    <row r="2259" spans="1:13" ht="15.75" x14ac:dyDescent="0.3">
      <c r="A2259" s="444" t="s">
        <v>246</v>
      </c>
      <c r="B2259" s="158"/>
      <c r="C2259" s="158"/>
      <c r="D2259" s="158"/>
      <c r="E2259" s="158"/>
      <c r="F2259" s="158"/>
      <c r="G2259" s="158"/>
      <c r="H2259" s="158"/>
      <c r="I2259" s="158"/>
      <c r="J2259" s="158"/>
      <c r="K2259" s="158"/>
      <c r="L2259" s="158"/>
      <c r="M2259" s="346"/>
    </row>
    <row r="2260" spans="1:13" x14ac:dyDescent="0.25">
      <c r="A2260" s="347"/>
      <c r="B2260" s="411">
        <f t="array" ref="B2260:L2270">+MMULT(B2171:L2181,B2145:L2155)</f>
        <v>0.5</v>
      </c>
      <c r="C2260" s="390">
        <v>0</v>
      </c>
      <c r="D2260" s="390">
        <v>0</v>
      </c>
      <c r="E2260" s="390">
        <v>0</v>
      </c>
      <c r="F2260" s="390">
        <v>0</v>
      </c>
      <c r="G2260" s="390">
        <v>0</v>
      </c>
      <c r="H2260" s="390">
        <v>0</v>
      </c>
      <c r="I2260" s="390">
        <v>0</v>
      </c>
      <c r="J2260" s="390">
        <v>0</v>
      </c>
      <c r="K2260" s="390">
        <v>0</v>
      </c>
      <c r="L2260" s="391">
        <v>0</v>
      </c>
      <c r="M2260" s="346"/>
    </row>
    <row r="2261" spans="1:13" ht="15.75" x14ac:dyDescent="0.3">
      <c r="A2261" s="447" t="s">
        <v>247</v>
      </c>
      <c r="B2261" s="396">
        <v>0</v>
      </c>
      <c r="C2261" s="161">
        <v>0.5</v>
      </c>
      <c r="D2261" s="159">
        <v>0</v>
      </c>
      <c r="E2261" s="159">
        <v>0</v>
      </c>
      <c r="F2261" s="159">
        <v>0</v>
      </c>
      <c r="G2261" s="159">
        <v>0</v>
      </c>
      <c r="H2261" s="159">
        <v>0</v>
      </c>
      <c r="I2261" s="159">
        <v>0</v>
      </c>
      <c r="J2261" s="159">
        <v>0</v>
      </c>
      <c r="K2261" s="159">
        <v>0</v>
      </c>
      <c r="L2261" s="383">
        <v>0</v>
      </c>
      <c r="M2261" s="346"/>
    </row>
    <row r="2262" spans="1:13" x14ac:dyDescent="0.25">
      <c r="A2262" s="347"/>
      <c r="B2262" s="396">
        <v>0</v>
      </c>
      <c r="C2262" s="159">
        <v>0</v>
      </c>
      <c r="D2262" s="161">
        <v>0.5</v>
      </c>
      <c r="E2262" s="159">
        <v>0</v>
      </c>
      <c r="F2262" s="159">
        <v>0</v>
      </c>
      <c r="G2262" s="159">
        <v>0</v>
      </c>
      <c r="H2262" s="159">
        <v>0</v>
      </c>
      <c r="I2262" s="159">
        <v>0</v>
      </c>
      <c r="J2262" s="159">
        <v>0</v>
      </c>
      <c r="K2262" s="159">
        <v>0</v>
      </c>
      <c r="L2262" s="383">
        <v>0</v>
      </c>
      <c r="M2262" s="346"/>
    </row>
    <row r="2263" spans="1:13" x14ac:dyDescent="0.25">
      <c r="A2263" s="347"/>
      <c r="B2263" s="396">
        <v>0</v>
      </c>
      <c r="C2263" s="159">
        <v>0</v>
      </c>
      <c r="D2263" s="159">
        <v>0</v>
      </c>
      <c r="E2263" s="161">
        <v>0.49999999999999994</v>
      </c>
      <c r="F2263" s="159">
        <v>0</v>
      </c>
      <c r="G2263" s="159">
        <v>0</v>
      </c>
      <c r="H2263" s="159">
        <v>0</v>
      </c>
      <c r="I2263" s="159">
        <v>0</v>
      </c>
      <c r="J2263" s="159">
        <v>0</v>
      </c>
      <c r="K2263" s="159">
        <v>0</v>
      </c>
      <c r="L2263" s="383">
        <v>0</v>
      </c>
      <c r="M2263" s="346"/>
    </row>
    <row r="2264" spans="1:13" x14ac:dyDescent="0.25">
      <c r="A2264" s="347"/>
      <c r="B2264" s="396">
        <v>0</v>
      </c>
      <c r="C2264" s="159">
        <v>0</v>
      </c>
      <c r="D2264" s="159">
        <v>0</v>
      </c>
      <c r="E2264" s="159">
        <v>0</v>
      </c>
      <c r="F2264" s="161">
        <v>0.5</v>
      </c>
      <c r="G2264" s="159">
        <v>0</v>
      </c>
      <c r="H2264" s="159">
        <v>0</v>
      </c>
      <c r="I2264" s="159">
        <v>0</v>
      </c>
      <c r="J2264" s="159">
        <v>0</v>
      </c>
      <c r="K2264" s="159">
        <v>0</v>
      </c>
      <c r="L2264" s="383">
        <v>0</v>
      </c>
      <c r="M2264" s="346"/>
    </row>
    <row r="2265" spans="1:13" x14ac:dyDescent="0.25">
      <c r="A2265" s="350"/>
      <c r="B2265" s="396">
        <v>0</v>
      </c>
      <c r="C2265" s="159">
        <v>0</v>
      </c>
      <c r="D2265" s="159">
        <v>0</v>
      </c>
      <c r="E2265" s="159">
        <v>0</v>
      </c>
      <c r="F2265" s="159">
        <v>0</v>
      </c>
      <c r="G2265" s="161">
        <v>0.5</v>
      </c>
      <c r="H2265" s="159">
        <v>0</v>
      </c>
      <c r="I2265" s="159">
        <v>0</v>
      </c>
      <c r="J2265" s="159">
        <v>0</v>
      </c>
      <c r="K2265" s="159">
        <v>0</v>
      </c>
      <c r="L2265" s="383">
        <v>0</v>
      </c>
      <c r="M2265" s="346"/>
    </row>
    <row r="2266" spans="1:13" x14ac:dyDescent="0.25">
      <c r="A2266" s="350"/>
      <c r="B2266" s="396">
        <v>0</v>
      </c>
      <c r="C2266" s="159">
        <v>0</v>
      </c>
      <c r="D2266" s="159">
        <v>0</v>
      </c>
      <c r="E2266" s="159">
        <v>0</v>
      </c>
      <c r="F2266" s="159">
        <v>0</v>
      </c>
      <c r="G2266" s="159">
        <v>0</v>
      </c>
      <c r="H2266" s="161">
        <v>0.5</v>
      </c>
      <c r="I2266" s="159">
        <v>0</v>
      </c>
      <c r="J2266" s="159">
        <v>0</v>
      </c>
      <c r="K2266" s="159">
        <v>0</v>
      </c>
      <c r="L2266" s="383">
        <v>0</v>
      </c>
      <c r="M2266" s="346"/>
    </row>
    <row r="2267" spans="1:13" x14ac:dyDescent="0.25">
      <c r="A2267" s="347"/>
      <c r="B2267" s="396">
        <v>0</v>
      </c>
      <c r="C2267" s="159">
        <v>0</v>
      </c>
      <c r="D2267" s="159">
        <v>0</v>
      </c>
      <c r="E2267" s="159">
        <v>0</v>
      </c>
      <c r="F2267" s="159">
        <v>0</v>
      </c>
      <c r="G2267" s="159">
        <v>0</v>
      </c>
      <c r="H2267" s="159">
        <v>0</v>
      </c>
      <c r="I2267" s="161">
        <v>0.49999999999999994</v>
      </c>
      <c r="J2267" s="159">
        <v>0</v>
      </c>
      <c r="K2267" s="159">
        <v>0</v>
      </c>
      <c r="L2267" s="383">
        <v>0</v>
      </c>
      <c r="M2267" s="346"/>
    </row>
    <row r="2268" spans="1:13" x14ac:dyDescent="0.25">
      <c r="A2268" s="347"/>
      <c r="B2268" s="396">
        <v>0</v>
      </c>
      <c r="C2268" s="159">
        <v>0</v>
      </c>
      <c r="D2268" s="159">
        <v>0</v>
      </c>
      <c r="E2268" s="159">
        <v>0</v>
      </c>
      <c r="F2268" s="159">
        <v>0</v>
      </c>
      <c r="G2268" s="159">
        <v>0</v>
      </c>
      <c r="H2268" s="159">
        <v>0</v>
      </c>
      <c r="I2268" s="159">
        <v>0</v>
      </c>
      <c r="J2268" s="161">
        <v>0.5</v>
      </c>
      <c r="K2268" s="159">
        <v>0</v>
      </c>
      <c r="L2268" s="383">
        <v>0</v>
      </c>
      <c r="M2268" s="346"/>
    </row>
    <row r="2269" spans="1:13" x14ac:dyDescent="0.25">
      <c r="A2269" s="347"/>
      <c r="B2269" s="396">
        <v>0</v>
      </c>
      <c r="C2269" s="159">
        <v>0</v>
      </c>
      <c r="D2269" s="159">
        <v>0</v>
      </c>
      <c r="E2269" s="159">
        <v>0</v>
      </c>
      <c r="F2269" s="159">
        <v>0</v>
      </c>
      <c r="G2269" s="159">
        <v>0</v>
      </c>
      <c r="H2269" s="159">
        <v>0</v>
      </c>
      <c r="I2269" s="159">
        <v>0</v>
      </c>
      <c r="J2269" s="159">
        <v>0</v>
      </c>
      <c r="K2269" s="161">
        <v>0.5</v>
      </c>
      <c r="L2269" s="383">
        <v>0</v>
      </c>
      <c r="M2269" s="346"/>
    </row>
    <row r="2270" spans="1:13" x14ac:dyDescent="0.25">
      <c r="A2270" s="347"/>
      <c r="B2270" s="397">
        <v>0</v>
      </c>
      <c r="C2270" s="398">
        <v>0</v>
      </c>
      <c r="D2270" s="398">
        <v>0</v>
      </c>
      <c r="E2270" s="398">
        <v>0</v>
      </c>
      <c r="F2270" s="398">
        <v>0</v>
      </c>
      <c r="G2270" s="398">
        <v>0</v>
      </c>
      <c r="H2270" s="398">
        <v>0</v>
      </c>
      <c r="I2270" s="398">
        <v>0</v>
      </c>
      <c r="J2270" s="398">
        <v>0</v>
      </c>
      <c r="K2270" s="398">
        <v>0</v>
      </c>
      <c r="L2270" s="412">
        <v>0.5</v>
      </c>
      <c r="M2270" s="346"/>
    </row>
    <row r="2271" spans="1:13" x14ac:dyDescent="0.25">
      <c r="A2271" s="347"/>
      <c r="B2271" s="158"/>
      <c r="C2271" s="158"/>
      <c r="D2271" s="158"/>
      <c r="E2271" s="158"/>
      <c r="F2271" s="158"/>
      <c r="G2271" s="158"/>
      <c r="H2271" s="158"/>
      <c r="I2271" s="158"/>
      <c r="J2271" s="158"/>
      <c r="K2271" s="158"/>
      <c r="L2271" s="158"/>
      <c r="M2271" s="346"/>
    </row>
    <row r="2272" spans="1:13" x14ac:dyDescent="0.25">
      <c r="A2272" s="347"/>
      <c r="B2272" s="158"/>
      <c r="C2272" s="158"/>
      <c r="D2272" s="158"/>
      <c r="E2272" s="158"/>
      <c r="F2272" s="158"/>
      <c r="G2272" s="158"/>
      <c r="H2272" s="158"/>
      <c r="I2272" s="158"/>
      <c r="J2272" s="158"/>
      <c r="K2272" s="158"/>
      <c r="L2272" s="158"/>
      <c r="M2272" s="346"/>
    </row>
    <row r="2273" spans="1:13" x14ac:dyDescent="0.25">
      <c r="A2273" s="347"/>
      <c r="B2273" s="411">
        <f t="array" ref="B2273:L2283">B2132:L2142-B2260:L2270</f>
        <v>0.5</v>
      </c>
      <c r="C2273" s="390">
        <v>0</v>
      </c>
      <c r="D2273" s="390">
        <v>0</v>
      </c>
      <c r="E2273" s="390">
        <v>0</v>
      </c>
      <c r="F2273" s="390">
        <v>0</v>
      </c>
      <c r="G2273" s="390">
        <v>0</v>
      </c>
      <c r="H2273" s="390">
        <v>0</v>
      </c>
      <c r="I2273" s="390">
        <v>0</v>
      </c>
      <c r="J2273" s="390">
        <v>0</v>
      </c>
      <c r="K2273" s="390">
        <v>0</v>
      </c>
      <c r="L2273" s="391">
        <v>0</v>
      </c>
      <c r="M2273" s="346"/>
    </row>
    <row r="2274" spans="1:13" ht="15.75" x14ac:dyDescent="0.3">
      <c r="A2274" s="447" t="s">
        <v>248</v>
      </c>
      <c r="B2274" s="396">
        <v>0</v>
      </c>
      <c r="C2274" s="161">
        <v>0.5</v>
      </c>
      <c r="D2274" s="159">
        <v>0</v>
      </c>
      <c r="E2274" s="159">
        <v>0</v>
      </c>
      <c r="F2274" s="159">
        <v>0</v>
      </c>
      <c r="G2274" s="159">
        <v>0</v>
      </c>
      <c r="H2274" s="159">
        <v>0</v>
      </c>
      <c r="I2274" s="159">
        <v>0</v>
      </c>
      <c r="J2274" s="159">
        <v>0</v>
      </c>
      <c r="K2274" s="159">
        <v>0</v>
      </c>
      <c r="L2274" s="383">
        <v>0</v>
      </c>
      <c r="M2274" s="346"/>
    </row>
    <row r="2275" spans="1:13" x14ac:dyDescent="0.25">
      <c r="A2275" s="347"/>
      <c r="B2275" s="396">
        <v>0</v>
      </c>
      <c r="C2275" s="159">
        <v>0</v>
      </c>
      <c r="D2275" s="161">
        <v>0.5</v>
      </c>
      <c r="E2275" s="159">
        <v>0</v>
      </c>
      <c r="F2275" s="159">
        <v>0</v>
      </c>
      <c r="G2275" s="159">
        <v>0</v>
      </c>
      <c r="H2275" s="159">
        <v>0</v>
      </c>
      <c r="I2275" s="159">
        <v>0</v>
      </c>
      <c r="J2275" s="159">
        <v>0</v>
      </c>
      <c r="K2275" s="159">
        <v>0</v>
      </c>
      <c r="L2275" s="383">
        <v>0</v>
      </c>
      <c r="M2275" s="346"/>
    </row>
    <row r="2276" spans="1:13" x14ac:dyDescent="0.25">
      <c r="A2276" s="347"/>
      <c r="B2276" s="396">
        <v>0</v>
      </c>
      <c r="C2276" s="159">
        <v>0</v>
      </c>
      <c r="D2276" s="159">
        <v>0</v>
      </c>
      <c r="E2276" s="161">
        <v>0.5</v>
      </c>
      <c r="F2276" s="159">
        <v>0</v>
      </c>
      <c r="G2276" s="159">
        <v>0</v>
      </c>
      <c r="H2276" s="159">
        <v>0</v>
      </c>
      <c r="I2276" s="159">
        <v>0</v>
      </c>
      <c r="J2276" s="159">
        <v>0</v>
      </c>
      <c r="K2276" s="159">
        <v>0</v>
      </c>
      <c r="L2276" s="383">
        <v>0</v>
      </c>
      <c r="M2276" s="346"/>
    </row>
    <row r="2277" spans="1:13" x14ac:dyDescent="0.25">
      <c r="A2277" s="347"/>
      <c r="B2277" s="396">
        <v>0</v>
      </c>
      <c r="C2277" s="159">
        <v>0</v>
      </c>
      <c r="D2277" s="159">
        <v>0</v>
      </c>
      <c r="E2277" s="159">
        <v>0</v>
      </c>
      <c r="F2277" s="161">
        <v>0.5</v>
      </c>
      <c r="G2277" s="159">
        <v>0</v>
      </c>
      <c r="H2277" s="159">
        <v>0</v>
      </c>
      <c r="I2277" s="159">
        <v>0</v>
      </c>
      <c r="J2277" s="159">
        <v>0</v>
      </c>
      <c r="K2277" s="159">
        <v>0</v>
      </c>
      <c r="L2277" s="383">
        <v>0</v>
      </c>
      <c r="M2277" s="346"/>
    </row>
    <row r="2278" spans="1:13" x14ac:dyDescent="0.25">
      <c r="A2278" s="347"/>
      <c r="B2278" s="396">
        <v>0</v>
      </c>
      <c r="C2278" s="159">
        <v>0</v>
      </c>
      <c r="D2278" s="159">
        <v>0</v>
      </c>
      <c r="E2278" s="159">
        <v>0</v>
      </c>
      <c r="F2278" s="159">
        <v>0</v>
      </c>
      <c r="G2278" s="161">
        <v>0.5</v>
      </c>
      <c r="H2278" s="159">
        <v>0</v>
      </c>
      <c r="I2278" s="159">
        <v>0</v>
      </c>
      <c r="J2278" s="159">
        <v>0</v>
      </c>
      <c r="K2278" s="159">
        <v>0</v>
      </c>
      <c r="L2278" s="383">
        <v>0</v>
      </c>
      <c r="M2278" s="346"/>
    </row>
    <row r="2279" spans="1:13" x14ac:dyDescent="0.25">
      <c r="A2279" s="347"/>
      <c r="B2279" s="396">
        <v>0</v>
      </c>
      <c r="C2279" s="159">
        <v>0</v>
      </c>
      <c r="D2279" s="159">
        <v>0</v>
      </c>
      <c r="E2279" s="159">
        <v>0</v>
      </c>
      <c r="F2279" s="159">
        <v>0</v>
      </c>
      <c r="G2279" s="159">
        <v>0</v>
      </c>
      <c r="H2279" s="161">
        <v>0.5</v>
      </c>
      <c r="I2279" s="159">
        <v>0</v>
      </c>
      <c r="J2279" s="159">
        <v>0</v>
      </c>
      <c r="K2279" s="159">
        <v>0</v>
      </c>
      <c r="L2279" s="383">
        <v>0</v>
      </c>
      <c r="M2279" s="346"/>
    </row>
    <row r="2280" spans="1:13" x14ac:dyDescent="0.25">
      <c r="A2280" s="347"/>
      <c r="B2280" s="396">
        <v>0</v>
      </c>
      <c r="C2280" s="159">
        <v>0</v>
      </c>
      <c r="D2280" s="159">
        <v>0</v>
      </c>
      <c r="E2280" s="159">
        <v>0</v>
      </c>
      <c r="F2280" s="159">
        <v>0</v>
      </c>
      <c r="G2280" s="159">
        <v>0</v>
      </c>
      <c r="H2280" s="159">
        <v>0</v>
      </c>
      <c r="I2280" s="161">
        <v>0.5</v>
      </c>
      <c r="J2280" s="159">
        <v>0</v>
      </c>
      <c r="K2280" s="159">
        <v>0</v>
      </c>
      <c r="L2280" s="383">
        <v>0</v>
      </c>
      <c r="M2280" s="346"/>
    </row>
    <row r="2281" spans="1:13" x14ac:dyDescent="0.25">
      <c r="A2281" s="347"/>
      <c r="B2281" s="396">
        <v>0</v>
      </c>
      <c r="C2281" s="159">
        <v>0</v>
      </c>
      <c r="D2281" s="159">
        <v>0</v>
      </c>
      <c r="E2281" s="159">
        <v>0</v>
      </c>
      <c r="F2281" s="159">
        <v>0</v>
      </c>
      <c r="G2281" s="159">
        <v>0</v>
      </c>
      <c r="H2281" s="159">
        <v>0</v>
      </c>
      <c r="I2281" s="159">
        <v>0</v>
      </c>
      <c r="J2281" s="161">
        <v>0.5</v>
      </c>
      <c r="K2281" s="159">
        <v>0</v>
      </c>
      <c r="L2281" s="383">
        <v>0</v>
      </c>
      <c r="M2281" s="346"/>
    </row>
    <row r="2282" spans="1:13" x14ac:dyDescent="0.25">
      <c r="A2282" s="347"/>
      <c r="B2282" s="396">
        <v>0</v>
      </c>
      <c r="C2282" s="159">
        <v>0</v>
      </c>
      <c r="D2282" s="159">
        <v>0</v>
      </c>
      <c r="E2282" s="159">
        <v>0</v>
      </c>
      <c r="F2282" s="159">
        <v>0</v>
      </c>
      <c r="G2282" s="159">
        <v>0</v>
      </c>
      <c r="H2282" s="159">
        <v>0</v>
      </c>
      <c r="I2282" s="159">
        <v>0</v>
      </c>
      <c r="J2282" s="159">
        <v>0</v>
      </c>
      <c r="K2282" s="161">
        <v>0.5</v>
      </c>
      <c r="L2282" s="383">
        <v>0</v>
      </c>
      <c r="M2282" s="346"/>
    </row>
    <row r="2283" spans="1:13" x14ac:dyDescent="0.25">
      <c r="A2283" s="347"/>
      <c r="B2283" s="397">
        <v>0</v>
      </c>
      <c r="C2283" s="398">
        <v>0</v>
      </c>
      <c r="D2283" s="398">
        <v>0</v>
      </c>
      <c r="E2283" s="398">
        <v>0</v>
      </c>
      <c r="F2283" s="398">
        <v>0</v>
      </c>
      <c r="G2283" s="398">
        <v>0</v>
      </c>
      <c r="H2283" s="398">
        <v>0</v>
      </c>
      <c r="I2283" s="398">
        <v>0</v>
      </c>
      <c r="J2283" s="398">
        <v>0</v>
      </c>
      <c r="K2283" s="398">
        <v>0</v>
      </c>
      <c r="L2283" s="412">
        <v>0.5</v>
      </c>
      <c r="M2283" s="346"/>
    </row>
    <row r="2284" spans="1:13" x14ac:dyDescent="0.25">
      <c r="A2284" s="347"/>
      <c r="B2284" s="158"/>
      <c r="C2284" s="158"/>
      <c r="D2284" s="158"/>
      <c r="E2284" s="158"/>
      <c r="F2284" s="158"/>
      <c r="G2284" s="158"/>
      <c r="H2284" s="158"/>
      <c r="I2284" s="158"/>
      <c r="J2284" s="158"/>
      <c r="K2284" s="158"/>
      <c r="L2284" s="158"/>
      <c r="M2284" s="346"/>
    </row>
    <row r="2285" spans="1:13" x14ac:dyDescent="0.25">
      <c r="A2285" s="347"/>
      <c r="B2285" s="158"/>
      <c r="C2285" s="158"/>
      <c r="D2285" s="158"/>
      <c r="E2285" s="158"/>
      <c r="F2285" s="158"/>
      <c r="G2285" s="158"/>
      <c r="H2285" s="158"/>
      <c r="I2285" s="158"/>
      <c r="J2285" s="158"/>
      <c r="K2285" s="158"/>
      <c r="L2285" s="158"/>
      <c r="M2285" s="346"/>
    </row>
    <row r="2286" spans="1:13" x14ac:dyDescent="0.25">
      <c r="A2286" s="347"/>
      <c r="B2286" s="404">
        <f t="array" ref="B2286:B2296">+MMULT(B2273:L2283,H2106:H2116)</f>
        <v>5.1368581786071935E-3</v>
      </c>
      <c r="C2286" s="158"/>
      <c r="D2286" s="158"/>
      <c r="E2286" s="404">
        <f t="array" ref="E2286:E2296">+MMULT(B2106:B2116,K2107)</f>
        <v>-339.29610096713287</v>
      </c>
      <c r="F2286" s="158"/>
      <c r="G2286" s="158"/>
      <c r="H2286" s="419">
        <f t="array" ref="H2286:H2296">+MMULT(B2082:I2092,E2250:E2257)</f>
        <v>336.39661697047387</v>
      </c>
      <c r="I2286" s="158"/>
      <c r="J2286" s="158"/>
      <c r="K2286" s="158"/>
      <c r="L2286" s="158"/>
      <c r="M2286" s="346"/>
    </row>
    <row r="2287" spans="1:13" ht="15.75" x14ac:dyDescent="0.3">
      <c r="A2287" s="447" t="s">
        <v>249</v>
      </c>
      <c r="B2287" s="405">
        <v>3.6504062332732281E-3</v>
      </c>
      <c r="C2287" s="158"/>
      <c r="D2287" s="449" t="s">
        <v>239</v>
      </c>
      <c r="E2287" s="405">
        <v>0</v>
      </c>
      <c r="F2287" s="158"/>
      <c r="G2287" s="449" t="s">
        <v>250</v>
      </c>
      <c r="H2287" s="420">
        <v>-1.2069215428007851</v>
      </c>
      <c r="I2287" s="158"/>
      <c r="J2287" s="158"/>
      <c r="K2287" s="158"/>
      <c r="L2287" s="158"/>
      <c r="M2287" s="346"/>
    </row>
    <row r="2288" spans="1:13" x14ac:dyDescent="0.25">
      <c r="A2288" s="347"/>
      <c r="B2288" s="405">
        <v>3.6662934930236263E-4</v>
      </c>
      <c r="C2288" s="158"/>
      <c r="D2288" s="158"/>
      <c r="E2288" s="405">
        <v>0</v>
      </c>
      <c r="F2288" s="158"/>
      <c r="G2288" s="158"/>
      <c r="H2288" s="420">
        <v>-9.0733678883680113E-2</v>
      </c>
      <c r="I2288" s="158"/>
      <c r="J2288" s="158"/>
      <c r="K2288" s="158"/>
      <c r="L2288" s="158"/>
      <c r="M2288" s="346"/>
    </row>
    <row r="2289" spans="1:13" x14ac:dyDescent="0.25">
      <c r="A2289" s="347"/>
      <c r="B2289" s="405">
        <v>-5.8427293661422958E-4</v>
      </c>
      <c r="C2289" s="158"/>
      <c r="D2289" s="158"/>
      <c r="E2289" s="405">
        <v>0</v>
      </c>
      <c r="F2289" s="158"/>
      <c r="G2289" s="158"/>
      <c r="H2289" s="420">
        <v>0.4856313314411409</v>
      </c>
      <c r="I2289" s="158"/>
      <c r="J2289" s="158"/>
      <c r="K2289" s="158"/>
      <c r="L2289" s="158"/>
      <c r="M2289" s="346"/>
    </row>
    <row r="2290" spans="1:13" x14ac:dyDescent="0.25">
      <c r="A2290" s="347"/>
      <c r="B2290" s="405">
        <v>-1.5587719706706801E-3</v>
      </c>
      <c r="C2290" s="158"/>
      <c r="D2290" s="158"/>
      <c r="E2290" s="405">
        <v>0</v>
      </c>
      <c r="F2290" s="158"/>
      <c r="G2290" s="158"/>
      <c r="H2290" s="420">
        <v>-0.44332823279290778</v>
      </c>
      <c r="I2290" s="158"/>
      <c r="J2290" s="158"/>
      <c r="K2290" s="158"/>
      <c r="L2290" s="158"/>
      <c r="M2290" s="346"/>
    </row>
    <row r="2291" spans="1:13" x14ac:dyDescent="0.25">
      <c r="A2291" s="347"/>
      <c r="B2291" s="405">
        <v>1.627840572463706E-3</v>
      </c>
      <c r="C2291" s="158"/>
      <c r="D2291" s="158"/>
      <c r="E2291" s="405">
        <v>0</v>
      </c>
      <c r="F2291" s="158"/>
      <c r="G2291" s="158"/>
      <c r="H2291" s="420">
        <v>-0.23540500021954358</v>
      </c>
      <c r="I2291" s="158"/>
      <c r="J2291" s="158"/>
      <c r="K2291" s="158"/>
      <c r="L2291" s="158"/>
      <c r="M2291" s="346"/>
    </row>
    <row r="2292" spans="1:13" x14ac:dyDescent="0.25">
      <c r="A2292" s="347"/>
      <c r="B2292" s="405">
        <v>1.2351959848973407E-3</v>
      </c>
      <c r="C2292" s="158"/>
      <c r="D2292" s="158"/>
      <c r="E2292" s="405">
        <v>0</v>
      </c>
      <c r="F2292" s="158"/>
      <c r="G2292" s="158"/>
      <c r="H2292" s="420">
        <v>0.34882021246767181</v>
      </c>
      <c r="I2292" s="158"/>
      <c r="J2292" s="158"/>
      <c r="K2292" s="158"/>
      <c r="L2292" s="158"/>
      <c r="M2292" s="346"/>
    </row>
    <row r="2293" spans="1:13" x14ac:dyDescent="0.25">
      <c r="A2293" s="347"/>
      <c r="B2293" s="405">
        <v>8.5372791162886775E-4</v>
      </c>
      <c r="C2293" s="158"/>
      <c r="D2293" s="158"/>
      <c r="E2293" s="405">
        <v>0</v>
      </c>
      <c r="F2293" s="158"/>
      <c r="G2293" s="158"/>
      <c r="H2293" s="420">
        <v>0.60849617435701475</v>
      </c>
      <c r="I2293" s="158"/>
      <c r="J2293" s="158"/>
      <c r="K2293" s="158"/>
      <c r="L2293" s="158"/>
      <c r="M2293" s="346"/>
    </row>
    <row r="2294" spans="1:13" x14ac:dyDescent="0.25">
      <c r="A2294" s="347"/>
      <c r="B2294" s="405">
        <v>1.420048354071831E-3</v>
      </c>
      <c r="C2294" s="158"/>
      <c r="D2294" s="158"/>
      <c r="E2294" s="405">
        <v>0</v>
      </c>
      <c r="F2294" s="158"/>
      <c r="G2294" s="158"/>
      <c r="H2294" s="420">
        <v>-4.8430580235446996E-2</v>
      </c>
      <c r="I2294" s="158"/>
      <c r="J2294" s="158"/>
      <c r="K2294" s="158"/>
      <c r="L2294" s="158"/>
      <c r="M2294" s="346"/>
    </row>
    <row r="2295" spans="1:13" x14ac:dyDescent="0.25">
      <c r="A2295" s="347"/>
      <c r="B2295" s="405">
        <v>4.0243754928460879E-3</v>
      </c>
      <c r="C2295" s="158"/>
      <c r="D2295" s="158"/>
      <c r="E2295" s="405">
        <v>0</v>
      </c>
      <c r="F2295" s="158"/>
      <c r="G2295" s="158"/>
      <c r="H2295" s="420">
        <v>-0.72191138660514298</v>
      </c>
      <c r="I2295" s="158"/>
      <c r="J2295" s="158"/>
      <c r="K2295" s="158"/>
      <c r="L2295" s="158"/>
      <c r="M2295" s="346"/>
    </row>
    <row r="2296" spans="1:13" x14ac:dyDescent="0.25">
      <c r="A2296" s="347"/>
      <c r="B2296" s="24">
        <v>5.0239119842268639E-3</v>
      </c>
      <c r="C2296" s="158"/>
      <c r="D2296" s="158"/>
      <c r="E2296" s="24">
        <v>-339.29610096713287</v>
      </c>
      <c r="F2296" s="158"/>
      <c r="G2296" s="158"/>
      <c r="H2296" s="75">
        <v>335.86317623404278</v>
      </c>
      <c r="I2296" s="158"/>
      <c r="J2296" s="158"/>
      <c r="K2296" s="158"/>
      <c r="L2296" s="158"/>
      <c r="M2296" s="346"/>
    </row>
    <row r="2297" spans="1:13" x14ac:dyDescent="0.25">
      <c r="A2297" s="347"/>
      <c r="B2297" s="158"/>
      <c r="C2297" s="158"/>
      <c r="D2297" s="158"/>
      <c r="E2297" s="158"/>
      <c r="F2297" s="158"/>
      <c r="G2297" s="158"/>
      <c r="H2297" s="158"/>
      <c r="I2297" s="158"/>
      <c r="J2297" s="158"/>
      <c r="K2297" s="158"/>
      <c r="L2297" s="158"/>
      <c r="M2297" s="346"/>
    </row>
    <row r="2298" spans="1:13" x14ac:dyDescent="0.25">
      <c r="A2298" s="347"/>
      <c r="B2298" s="158"/>
      <c r="C2298" s="158"/>
      <c r="D2298" s="158"/>
      <c r="E2298" s="158"/>
      <c r="F2298" s="158"/>
      <c r="G2298" s="158"/>
      <c r="H2298" s="158"/>
      <c r="I2298" s="158"/>
      <c r="J2298" s="158"/>
      <c r="K2298" s="158"/>
      <c r="L2298" s="158"/>
      <c r="M2298" s="346"/>
    </row>
    <row r="2299" spans="1:13" x14ac:dyDescent="0.25">
      <c r="A2299" s="347"/>
      <c r="B2299" s="419">
        <f t="array" ref="B2299:B2309">H2286:H2296+E2286:E2296</f>
        <v>-2.8994839966590007</v>
      </c>
      <c r="C2299" s="158"/>
      <c r="D2299" s="158"/>
      <c r="E2299" s="158"/>
      <c r="F2299" s="158"/>
      <c r="G2299" s="158"/>
      <c r="H2299" s="158"/>
      <c r="I2299" s="158"/>
      <c r="J2299" s="158"/>
      <c r="K2299" s="158"/>
      <c r="L2299" s="158"/>
      <c r="M2299" s="346"/>
    </row>
    <row r="2300" spans="1:13" ht="15.75" x14ac:dyDescent="0.3">
      <c r="A2300" s="447" t="s">
        <v>251</v>
      </c>
      <c r="B2300" s="420">
        <v>-1.2069215428007851</v>
      </c>
      <c r="C2300" s="158"/>
      <c r="D2300" s="158"/>
      <c r="E2300" s="158"/>
      <c r="F2300" s="158"/>
      <c r="G2300" s="158"/>
      <c r="H2300" s="158"/>
      <c r="I2300" s="158"/>
      <c r="J2300" s="158"/>
      <c r="K2300" s="158"/>
      <c r="L2300" s="158"/>
      <c r="M2300" s="346"/>
    </row>
    <row r="2301" spans="1:13" x14ac:dyDescent="0.25">
      <c r="A2301" s="347"/>
      <c r="B2301" s="420">
        <v>-9.0733678883680113E-2</v>
      </c>
      <c r="C2301" s="158"/>
      <c r="D2301" s="158"/>
      <c r="E2301" s="158"/>
      <c r="F2301" s="158"/>
      <c r="G2301" s="158"/>
      <c r="H2301" s="158"/>
      <c r="I2301" s="158"/>
      <c r="J2301" s="158"/>
      <c r="K2301" s="158"/>
      <c r="L2301" s="158"/>
      <c r="M2301" s="346"/>
    </row>
    <row r="2302" spans="1:13" x14ac:dyDescent="0.25">
      <c r="A2302" s="347"/>
      <c r="B2302" s="420">
        <v>0.4856313314411409</v>
      </c>
      <c r="C2302" s="158"/>
      <c r="D2302" s="158"/>
      <c r="E2302" s="158"/>
      <c r="F2302" s="158"/>
      <c r="G2302" s="158"/>
      <c r="H2302" s="158"/>
      <c r="I2302" s="158"/>
      <c r="J2302" s="158"/>
      <c r="K2302" s="158"/>
      <c r="L2302" s="158"/>
      <c r="M2302" s="346"/>
    </row>
    <row r="2303" spans="1:13" x14ac:dyDescent="0.25">
      <c r="A2303" s="347"/>
      <c r="B2303" s="420">
        <v>-0.44332823279290778</v>
      </c>
      <c r="C2303" s="158"/>
      <c r="D2303" s="158"/>
      <c r="E2303" s="158"/>
      <c r="F2303" s="158"/>
      <c r="G2303" s="158"/>
      <c r="H2303" s="158"/>
      <c r="I2303" s="158"/>
      <c r="J2303" s="158"/>
      <c r="K2303" s="158"/>
      <c r="L2303" s="158"/>
      <c r="M2303" s="346"/>
    </row>
    <row r="2304" spans="1:13" x14ac:dyDescent="0.25">
      <c r="A2304" s="347"/>
      <c r="B2304" s="420">
        <v>-0.23540500021954358</v>
      </c>
      <c r="C2304" s="158"/>
      <c r="D2304" s="158"/>
      <c r="E2304" s="158"/>
      <c r="F2304" s="158"/>
      <c r="G2304" s="158"/>
      <c r="H2304" s="158"/>
      <c r="I2304" s="158"/>
      <c r="J2304" s="158"/>
      <c r="K2304" s="158"/>
      <c r="L2304" s="158"/>
      <c r="M2304" s="346"/>
    </row>
    <row r="2305" spans="1:13" x14ac:dyDescent="0.25">
      <c r="A2305" s="347"/>
      <c r="B2305" s="420">
        <v>0.34882021246767181</v>
      </c>
      <c r="C2305" s="158"/>
      <c r="D2305" s="158"/>
      <c r="E2305" s="158"/>
      <c r="F2305" s="158"/>
      <c r="G2305" s="158"/>
      <c r="H2305" s="158"/>
      <c r="I2305" s="158"/>
      <c r="J2305" s="158"/>
      <c r="K2305" s="158"/>
      <c r="L2305" s="158"/>
      <c r="M2305" s="346"/>
    </row>
    <row r="2306" spans="1:13" x14ac:dyDescent="0.25">
      <c r="A2306" s="347"/>
      <c r="B2306" s="420">
        <v>0.60849617435701475</v>
      </c>
      <c r="C2306" s="158"/>
      <c r="D2306" s="158"/>
      <c r="E2306" s="158"/>
      <c r="F2306" s="158"/>
      <c r="G2306" s="158"/>
      <c r="H2306" s="158"/>
      <c r="I2306" s="158"/>
      <c r="J2306" s="158"/>
      <c r="K2306" s="158"/>
      <c r="L2306" s="158"/>
      <c r="M2306" s="346"/>
    </row>
    <row r="2307" spans="1:13" x14ac:dyDescent="0.25">
      <c r="A2307" s="347"/>
      <c r="B2307" s="420">
        <v>-4.8430580235446996E-2</v>
      </c>
      <c r="C2307" s="158"/>
      <c r="D2307" s="158"/>
      <c r="E2307" s="158"/>
      <c r="F2307" s="158"/>
      <c r="G2307" s="158"/>
      <c r="H2307" s="158"/>
      <c r="I2307" s="158"/>
      <c r="J2307" s="158"/>
      <c r="K2307" s="158"/>
      <c r="L2307" s="158"/>
      <c r="M2307" s="346"/>
    </row>
    <row r="2308" spans="1:13" x14ac:dyDescent="0.25">
      <c r="A2308" s="347"/>
      <c r="B2308" s="420">
        <v>-0.72191138660514298</v>
      </c>
      <c r="C2308" s="158"/>
      <c r="D2308" s="158"/>
      <c r="E2308" s="158"/>
      <c r="F2308" s="158"/>
      <c r="G2308" s="158"/>
      <c r="H2308" s="158"/>
      <c r="I2308" s="158"/>
      <c r="J2308" s="158"/>
      <c r="K2308" s="158"/>
      <c r="L2308" s="158"/>
      <c r="M2308" s="346"/>
    </row>
    <row r="2309" spans="1:13" x14ac:dyDescent="0.25">
      <c r="A2309" s="347"/>
      <c r="B2309" s="75">
        <v>-3.4329247330900898</v>
      </c>
      <c r="C2309" s="158"/>
      <c r="D2309" s="158"/>
      <c r="E2309" s="158"/>
      <c r="F2309" s="158"/>
      <c r="G2309" s="158"/>
      <c r="H2309" s="158"/>
      <c r="I2309" s="158"/>
      <c r="J2309" s="158"/>
      <c r="K2309" s="158"/>
      <c r="L2309" s="158"/>
      <c r="M2309" s="346"/>
    </row>
    <row r="2310" spans="1:13" x14ac:dyDescent="0.25">
      <c r="A2310" s="347"/>
      <c r="B2310" s="158"/>
      <c r="C2310" s="158"/>
      <c r="D2310" s="158"/>
      <c r="E2310" s="158"/>
      <c r="F2310" s="158"/>
      <c r="G2310" s="158"/>
      <c r="H2310" s="158"/>
      <c r="I2310" s="158"/>
      <c r="J2310" s="158"/>
      <c r="K2310" s="158"/>
      <c r="L2310" s="158"/>
      <c r="M2310" s="346"/>
    </row>
    <row r="2311" spans="1:13" ht="15.75" thickBot="1" x14ac:dyDescent="0.3">
      <c r="A2311" s="347"/>
      <c r="B2311" s="158"/>
      <c r="C2311" s="158"/>
      <c r="D2311" s="158"/>
      <c r="E2311" s="158"/>
      <c r="F2311" s="158"/>
      <c r="G2311" s="158"/>
      <c r="H2311" s="158"/>
      <c r="I2311" s="158"/>
      <c r="J2311" s="158"/>
      <c r="K2311" s="158"/>
      <c r="L2311" s="158"/>
      <c r="M2311" s="346"/>
    </row>
    <row r="2312" spans="1:13" ht="15.75" x14ac:dyDescent="0.3">
      <c r="A2312" s="347"/>
      <c r="B2312" s="419">
        <f t="array" ref="B2312:B2322">+MMULT(B2171:L2181,B2299:B2309)</f>
        <v>-5.0595190639736954E-3</v>
      </c>
      <c r="C2312" s="158"/>
      <c r="D2312" s="428" t="s">
        <v>253</v>
      </c>
      <c r="E2312" s="429">
        <f t="array" ref="E2312:E2322">B2286:B2296-B2312:B2322</f>
        <v>1.0196377242580889E-2</v>
      </c>
      <c r="F2312" s="158"/>
      <c r="G2312" s="158"/>
      <c r="H2312" s="158"/>
      <c r="I2312" s="158"/>
      <c r="J2312" s="158"/>
      <c r="K2312" s="158"/>
      <c r="L2312" s="158"/>
      <c r="M2312" s="346"/>
    </row>
    <row r="2313" spans="1:13" ht="15.75" x14ac:dyDescent="0.3">
      <c r="A2313" s="447" t="s">
        <v>252</v>
      </c>
      <c r="B2313" s="420">
        <v>-3.5730671186390683E-3</v>
      </c>
      <c r="C2313" s="158"/>
      <c r="D2313" s="430" t="s">
        <v>254</v>
      </c>
      <c r="E2313" s="431">
        <v>7.2234733519122964E-3</v>
      </c>
      <c r="F2313" s="158"/>
      <c r="G2313" s="158"/>
      <c r="H2313" s="158"/>
      <c r="I2313" s="158"/>
      <c r="J2313" s="158"/>
      <c r="K2313" s="158"/>
      <c r="L2313" s="158"/>
      <c r="M2313" s="346"/>
    </row>
    <row r="2314" spans="1:13" ht="15.75" x14ac:dyDescent="0.3">
      <c r="A2314" s="347"/>
      <c r="B2314" s="420">
        <v>-1.5296602235362682E-3</v>
      </c>
      <c r="C2314" s="158"/>
      <c r="D2314" s="430" t="s">
        <v>255</v>
      </c>
      <c r="E2314" s="431">
        <v>1.8962895728386309E-3</v>
      </c>
      <c r="F2314" s="158"/>
      <c r="G2314" s="158"/>
      <c r="H2314" s="158"/>
      <c r="I2314" s="158"/>
      <c r="J2314" s="158"/>
      <c r="K2314" s="158"/>
      <c r="L2314" s="158"/>
      <c r="M2314" s="346"/>
    </row>
    <row r="2315" spans="1:13" ht="15.75" x14ac:dyDescent="0.3">
      <c r="A2315" s="347"/>
      <c r="B2315" s="420">
        <v>-5.7875793762157039E-4</v>
      </c>
      <c r="C2315" s="158"/>
      <c r="D2315" s="430" t="s">
        <v>256</v>
      </c>
      <c r="E2315" s="431">
        <v>-5.5149989926591867E-6</v>
      </c>
      <c r="F2315" s="158"/>
      <c r="G2315" s="158"/>
      <c r="H2315" s="158"/>
      <c r="I2315" s="158"/>
      <c r="J2315" s="158"/>
      <c r="K2315" s="158"/>
      <c r="L2315" s="158"/>
      <c r="M2315" s="346"/>
    </row>
    <row r="2316" spans="1:13" ht="15.75" x14ac:dyDescent="0.3">
      <c r="A2316" s="347"/>
      <c r="B2316" s="420">
        <v>3.9574109643465797E-4</v>
      </c>
      <c r="C2316" s="158"/>
      <c r="D2316" s="430" t="s">
        <v>257</v>
      </c>
      <c r="E2316" s="431">
        <v>-1.9545130671053379E-3</v>
      </c>
      <c r="F2316" s="158"/>
      <c r="G2316" s="158"/>
      <c r="H2316" s="158"/>
      <c r="I2316" s="158"/>
      <c r="J2316" s="158"/>
      <c r="K2316" s="158"/>
      <c r="L2316" s="158"/>
      <c r="M2316" s="346"/>
    </row>
    <row r="2317" spans="1:13" ht="15.75" x14ac:dyDescent="0.3">
      <c r="A2317" s="347"/>
      <c r="B2317" s="420">
        <v>-7.1150844139229879E-5</v>
      </c>
      <c r="C2317" s="158"/>
      <c r="D2317" s="430" t="s">
        <v>258</v>
      </c>
      <c r="E2317" s="431">
        <v>1.6989914166029359E-3</v>
      </c>
      <c r="F2317" s="158"/>
      <c r="G2317" s="158"/>
      <c r="H2317" s="158"/>
      <c r="I2317" s="158"/>
      <c r="J2317" s="158"/>
      <c r="K2317" s="158"/>
      <c r="L2317" s="158"/>
      <c r="M2317" s="346"/>
    </row>
    <row r="2318" spans="1:13" ht="15.75" x14ac:dyDescent="0.3">
      <c r="A2318" s="347"/>
      <c r="B2318" s="420">
        <v>3.2149374342698551E-4</v>
      </c>
      <c r="C2318" s="158"/>
      <c r="D2318" s="430" t="s">
        <v>259</v>
      </c>
      <c r="E2318" s="431">
        <v>9.1370224147035517E-4</v>
      </c>
      <c r="F2318" s="158"/>
      <c r="G2318" s="158"/>
      <c r="H2318" s="158"/>
      <c r="I2318" s="158"/>
      <c r="J2318" s="158"/>
      <c r="K2318" s="158"/>
      <c r="L2318" s="158"/>
      <c r="M2318" s="346"/>
    </row>
    <row r="2319" spans="1:13" ht="15.75" x14ac:dyDescent="0.3">
      <c r="A2319" s="347"/>
      <c r="B2319" s="420">
        <v>7.0296181669546657E-4</v>
      </c>
      <c r="C2319" s="158"/>
      <c r="D2319" s="430" t="s">
        <v>260</v>
      </c>
      <c r="E2319" s="431">
        <v>1.5076609493340119E-4</v>
      </c>
      <c r="F2319" s="158"/>
      <c r="G2319" s="158"/>
      <c r="H2319" s="158"/>
      <c r="I2319" s="158"/>
      <c r="J2319" s="158"/>
      <c r="K2319" s="158"/>
      <c r="L2319" s="158"/>
      <c r="M2319" s="346"/>
    </row>
    <row r="2320" spans="1:13" ht="15.75" x14ac:dyDescent="0.3">
      <c r="A2320" s="347"/>
      <c r="B2320" s="420">
        <v>-1.7967836520171618E-4</v>
      </c>
      <c r="C2320" s="158"/>
      <c r="D2320" s="430" t="s">
        <v>261</v>
      </c>
      <c r="E2320" s="431">
        <v>1.5997267192735473E-3</v>
      </c>
      <c r="F2320" s="158"/>
      <c r="G2320" s="158"/>
      <c r="H2320" s="158"/>
      <c r="I2320" s="158"/>
      <c r="J2320" s="158"/>
      <c r="K2320" s="158"/>
      <c r="L2320" s="158"/>
      <c r="M2320" s="346"/>
    </row>
    <row r="2321" spans="1:13" ht="15.75" x14ac:dyDescent="0.3">
      <c r="A2321" s="347"/>
      <c r="B2321" s="420">
        <v>-2.5450248791553244E-3</v>
      </c>
      <c r="C2321" s="158"/>
      <c r="D2321" s="430" t="s">
        <v>262</v>
      </c>
      <c r="E2321" s="431">
        <v>6.5694003720014119E-3</v>
      </c>
      <c r="F2321" s="158"/>
      <c r="G2321" s="158"/>
      <c r="H2321" s="158"/>
      <c r="I2321" s="158"/>
      <c r="J2321" s="158"/>
      <c r="K2321" s="158"/>
      <c r="L2321" s="158"/>
      <c r="M2321" s="346"/>
    </row>
    <row r="2322" spans="1:13" ht="16.5" thickBot="1" x14ac:dyDescent="0.35">
      <c r="A2322" s="355"/>
      <c r="B2322" s="451">
        <v>-5.1012510988601382E-3</v>
      </c>
      <c r="C2322" s="356"/>
      <c r="D2322" s="452" t="s">
        <v>263</v>
      </c>
      <c r="E2322" s="453">
        <v>1.0125163083087002E-2</v>
      </c>
      <c r="F2322" s="356"/>
      <c r="G2322" s="356"/>
      <c r="H2322" s="356"/>
      <c r="I2322" s="356"/>
      <c r="J2322" s="356"/>
      <c r="K2322" s="356"/>
      <c r="L2322" s="356"/>
      <c r="M2322" s="454"/>
    </row>
    <row r="2323" spans="1:13" ht="15.75" thickTop="1" x14ac:dyDescent="0.25"/>
    <row r="2324" spans="1:13" ht="15.75" thickBot="1" x14ac:dyDescent="0.3"/>
    <row r="2325" spans="1:13" ht="15.75" thickBot="1" x14ac:dyDescent="0.3">
      <c r="A2325" s="432">
        <f>+A2067+1</f>
        <v>10</v>
      </c>
    </row>
    <row r="2326" spans="1:13" ht="16.5" thickTop="1" thickBot="1" x14ac:dyDescent="0.3">
      <c r="A2326" s="433" t="s">
        <v>174</v>
      </c>
      <c r="B2326" s="434" t="s">
        <v>175</v>
      </c>
      <c r="C2326" s="434" t="s">
        <v>214</v>
      </c>
      <c r="D2326" s="434" t="s">
        <v>215</v>
      </c>
      <c r="E2326" s="434" t="s">
        <v>216</v>
      </c>
      <c r="F2326" s="434" t="s">
        <v>217</v>
      </c>
      <c r="G2326" s="434" t="s">
        <v>95</v>
      </c>
      <c r="H2326" s="434" t="s">
        <v>157</v>
      </c>
      <c r="I2326" s="434" t="s">
        <v>218</v>
      </c>
      <c r="J2326" s="434" t="s">
        <v>219</v>
      </c>
      <c r="K2326" s="434" t="s">
        <v>220</v>
      </c>
      <c r="L2326" s="434" t="s">
        <v>221</v>
      </c>
      <c r="M2326" s="435" t="s">
        <v>222</v>
      </c>
    </row>
    <row r="2327" spans="1:13" x14ac:dyDescent="0.25">
      <c r="A2327" s="436" t="s">
        <v>178</v>
      </c>
      <c r="B2327" s="93">
        <f t="shared" ref="B2327:B2337" si="89">+E2312</f>
        <v>1.0196377242580889E-2</v>
      </c>
      <c r="C2327" s="12">
        <v>310.83</v>
      </c>
      <c r="D2327" s="103">
        <f>110/1000</f>
        <v>0.11</v>
      </c>
      <c r="E2327" s="24">
        <f>+PI()*D2327^2/4</f>
        <v>9.5033177771091243E-3</v>
      </c>
      <c r="F2327" s="379">
        <f>+ABS(B2327)/E2327</f>
        <v>1.0729281585365011</v>
      </c>
      <c r="G2327" s="463">
        <v>1.7509766048063116E-2</v>
      </c>
      <c r="H2327" s="102">
        <f>+G2327*(C2327/D2327)*(F2327^2/(2*9.81))</f>
        <v>2.9030389999412232</v>
      </c>
      <c r="I2327" s="76">
        <v>0</v>
      </c>
      <c r="J2327" s="76">
        <f>+I2327*(F2327^2)/(2*9.81)</f>
        <v>0</v>
      </c>
      <c r="K2327" s="103">
        <f>+H2327+J2327</f>
        <v>2.9030389999412232</v>
      </c>
      <c r="L2327" s="76">
        <f>+K2327/(ABS(B2327)^2)</f>
        <v>27922.935958744372</v>
      </c>
      <c r="M2327" s="437">
        <f>+L2327*B2327</f>
        <v>284.71278875578469</v>
      </c>
    </row>
    <row r="2328" spans="1:13" x14ac:dyDescent="0.25">
      <c r="A2328" s="438" t="s">
        <v>138</v>
      </c>
      <c r="B2328" s="72">
        <f t="shared" si="89"/>
        <v>7.2234733519122964E-3</v>
      </c>
      <c r="C2328" s="16">
        <v>240.22</v>
      </c>
      <c r="D2328" s="104">
        <f>110/1000</f>
        <v>0.11</v>
      </c>
      <c r="E2328" s="25">
        <f t="shared" ref="E2328:E2337" si="90">+PI()*D2328^2/4</f>
        <v>9.5033177771091243E-3</v>
      </c>
      <c r="F2328" s="372">
        <f>+ABS(B2328)/E2328</f>
        <v>0.76010015884259441</v>
      </c>
      <c r="G2328" s="464">
        <v>1.8802375424529789E-2</v>
      </c>
      <c r="H2328" s="109">
        <f t="shared" ref="H2328:H2337" si="91">+G2328*(C2328/D2328)*(F2328^2/(2*9.81))</f>
        <v>1.209126782288277</v>
      </c>
      <c r="I2328" s="70">
        <v>0</v>
      </c>
      <c r="J2328" s="70">
        <f t="shared" ref="J2328:J2337" si="92">+I2328*(F2328^2)/(2*9.81)</f>
        <v>0</v>
      </c>
      <c r="K2328" s="104">
        <f t="shared" ref="K2328:K2337" si="93">+H2328+J2328</f>
        <v>1.209126782288277</v>
      </c>
      <c r="L2328" s="70">
        <f>+K2328/(ABS(B2328)^2)</f>
        <v>23172.862837134446</v>
      </c>
      <c r="M2328" s="439">
        <f t="shared" ref="M2328:M2337" si="94">+L2328*B2328</f>
        <v>167.38855719155944</v>
      </c>
    </row>
    <row r="2329" spans="1:13" x14ac:dyDescent="0.25">
      <c r="A2329" s="438" t="s">
        <v>139</v>
      </c>
      <c r="B2329" s="72">
        <f t="shared" si="89"/>
        <v>1.8962895728386309E-3</v>
      </c>
      <c r="C2329" s="16">
        <v>237.3</v>
      </c>
      <c r="D2329" s="104">
        <f>110/1000</f>
        <v>0.11</v>
      </c>
      <c r="E2329" s="25">
        <f t="shared" si="90"/>
        <v>9.5033177771091243E-3</v>
      </c>
      <c r="F2329" s="372">
        <f t="shared" ref="F2329:F2337" si="95">+ABS(B2329)/E2329</f>
        <v>0.19953974152124748</v>
      </c>
      <c r="G2329" s="464">
        <v>2.5553556502258067E-2</v>
      </c>
      <c r="H2329" s="109">
        <f t="shared" si="91"/>
        <v>0.11187066345780451</v>
      </c>
      <c r="I2329" s="70">
        <v>0</v>
      </c>
      <c r="J2329" s="70">
        <f t="shared" si="92"/>
        <v>0</v>
      </c>
      <c r="K2329" s="104">
        <f t="shared" si="93"/>
        <v>0.11187066345780451</v>
      </c>
      <c r="L2329" s="70">
        <f t="shared" ref="L2329:L2337" si="96">+K2329/(ABS(B2329)^2)</f>
        <v>31110.493459002406</v>
      </c>
      <c r="M2329" s="439">
        <f t="shared" si="94"/>
        <v>58.994504352170694</v>
      </c>
    </row>
    <row r="2330" spans="1:13" x14ac:dyDescent="0.25">
      <c r="A2330" s="438" t="s">
        <v>117</v>
      </c>
      <c r="B2330" s="72">
        <f t="shared" si="89"/>
        <v>-5.5149989926591867E-6</v>
      </c>
      <c r="C2330" s="386">
        <v>401.35</v>
      </c>
      <c r="D2330" s="104">
        <f>75/1000</f>
        <v>7.4999999999999997E-2</v>
      </c>
      <c r="E2330" s="25">
        <f t="shared" si="90"/>
        <v>4.4178646691106467E-3</v>
      </c>
      <c r="F2330" s="372">
        <f t="shared" si="95"/>
        <v>1.248340410067247E-3</v>
      </c>
      <c r="G2330" s="464">
        <v>7.1005080041478361E-2</v>
      </c>
      <c r="H2330" s="109">
        <f t="shared" si="91"/>
        <v>3.0179947558901437E-5</v>
      </c>
      <c r="I2330" s="70">
        <v>0</v>
      </c>
      <c r="J2330" s="70">
        <f t="shared" si="92"/>
        <v>0</v>
      </c>
      <c r="K2330" s="104">
        <f t="shared" si="93"/>
        <v>3.0179947558901437E-5</v>
      </c>
      <c r="L2330" s="70">
        <f t="shared" si="96"/>
        <v>992264.84709301183</v>
      </c>
      <c r="M2330" s="439">
        <f t="shared" si="94"/>
        <v>-5.4723396321690823</v>
      </c>
    </row>
    <row r="2331" spans="1:13" x14ac:dyDescent="0.25">
      <c r="A2331" s="438" t="s">
        <v>118</v>
      </c>
      <c r="B2331" s="72">
        <f t="shared" si="89"/>
        <v>-1.9545130671053379E-3</v>
      </c>
      <c r="C2331" s="386">
        <v>249.85</v>
      </c>
      <c r="D2331" s="104">
        <f>75/1000</f>
        <v>7.4999999999999997E-2</v>
      </c>
      <c r="E2331" s="25">
        <f t="shared" si="90"/>
        <v>4.4178646691106467E-3</v>
      </c>
      <c r="F2331" s="372">
        <f t="shared" si="95"/>
        <v>0.44241125826491146</v>
      </c>
      <c r="G2331" s="464">
        <v>2.2917926717915208E-2</v>
      </c>
      <c r="H2331" s="109">
        <f t="shared" si="91"/>
        <v>0.76163475577131823</v>
      </c>
      <c r="I2331" s="70">
        <v>0</v>
      </c>
      <c r="J2331" s="70">
        <f t="shared" si="92"/>
        <v>0</v>
      </c>
      <c r="K2331" s="104">
        <f t="shared" si="93"/>
        <v>0.76163475577131823</v>
      </c>
      <c r="L2331" s="70">
        <f t="shared" si="96"/>
        <v>199374.4936561723</v>
      </c>
      <c r="M2331" s="439">
        <f t="shared" si="94"/>
        <v>-389.68005309849906</v>
      </c>
    </row>
    <row r="2332" spans="1:13" x14ac:dyDescent="0.25">
      <c r="A2332" s="438" t="s">
        <v>140</v>
      </c>
      <c r="B2332" s="72">
        <f t="shared" si="89"/>
        <v>1.6989914166029359E-3</v>
      </c>
      <c r="C2332" s="386">
        <v>298.01</v>
      </c>
      <c r="D2332" s="104">
        <f>63/1000</f>
        <v>6.3E-2</v>
      </c>
      <c r="E2332" s="25">
        <f t="shared" si="90"/>
        <v>3.1172453105244723E-3</v>
      </c>
      <c r="F2332" s="372">
        <f t="shared" si="95"/>
        <v>0.54502974496963252</v>
      </c>
      <c r="G2332" s="464">
        <v>2.3807010647902381E-2</v>
      </c>
      <c r="H2332" s="109">
        <f t="shared" si="91"/>
        <v>1.7050478059719436</v>
      </c>
      <c r="I2332" s="70">
        <v>0</v>
      </c>
      <c r="J2332" s="70">
        <f t="shared" si="92"/>
        <v>0</v>
      </c>
      <c r="K2332" s="104">
        <f t="shared" si="93"/>
        <v>1.7050478059719436</v>
      </c>
      <c r="L2332" s="70">
        <f t="shared" si="96"/>
        <v>590682.61737732624</v>
      </c>
      <c r="M2332" s="439">
        <f t="shared" si="94"/>
        <v>1003.5646968606335</v>
      </c>
    </row>
    <row r="2333" spans="1:13" x14ac:dyDescent="0.25">
      <c r="A2333" s="438" t="s">
        <v>121</v>
      </c>
      <c r="B2333" s="72">
        <f t="shared" si="89"/>
        <v>9.1370224147035517E-4</v>
      </c>
      <c r="C2333" s="386">
        <v>119.71</v>
      </c>
      <c r="D2333" s="104">
        <f>63/1000</f>
        <v>6.3E-2</v>
      </c>
      <c r="E2333" s="25">
        <f t="shared" si="90"/>
        <v>3.1172453105244723E-3</v>
      </c>
      <c r="F2333" s="372">
        <f t="shared" si="95"/>
        <v>0.29311207507009646</v>
      </c>
      <c r="G2333" s="464">
        <v>2.8931752279096268E-2</v>
      </c>
      <c r="H2333" s="109">
        <f t="shared" si="91"/>
        <v>0.24073156338468477</v>
      </c>
      <c r="I2333" s="70">
        <v>0</v>
      </c>
      <c r="J2333" s="70">
        <f t="shared" si="92"/>
        <v>0</v>
      </c>
      <c r="K2333" s="104">
        <f t="shared" si="93"/>
        <v>0.24073156338468477</v>
      </c>
      <c r="L2333" s="70">
        <f t="shared" si="96"/>
        <v>288352.4565701664</v>
      </c>
      <c r="M2333" s="439">
        <f t="shared" si="94"/>
        <v>263.46828590164426</v>
      </c>
    </row>
    <row r="2334" spans="1:13" x14ac:dyDescent="0.25">
      <c r="A2334" s="438" t="s">
        <v>122</v>
      </c>
      <c r="B2334" s="72">
        <f t="shared" si="89"/>
        <v>1.5076609493340119E-4</v>
      </c>
      <c r="C2334" s="386">
        <v>283.68</v>
      </c>
      <c r="D2334" s="104">
        <f>75/1000</f>
        <v>7.4999999999999997E-2</v>
      </c>
      <c r="E2334" s="25">
        <f t="shared" si="90"/>
        <v>4.4178646691106467E-3</v>
      </c>
      <c r="F2334" s="372">
        <f t="shared" si="95"/>
        <v>3.4126462946578139E-2</v>
      </c>
      <c r="G2334" s="464">
        <v>3.2358296124313214E-2</v>
      </c>
      <c r="H2334" s="109">
        <f t="shared" si="91"/>
        <v>7.2650173003310902E-3</v>
      </c>
      <c r="I2334" s="70">
        <v>0</v>
      </c>
      <c r="J2334" s="70">
        <f t="shared" si="92"/>
        <v>0</v>
      </c>
      <c r="K2334" s="104">
        <f t="shared" si="93"/>
        <v>7.2650173003310902E-3</v>
      </c>
      <c r="L2334" s="70">
        <f t="shared" si="96"/>
        <v>319616.56566357496</v>
      </c>
      <c r="M2334" s="439">
        <f t="shared" si="94"/>
        <v>48.187341481122196</v>
      </c>
    </row>
    <row r="2335" spans="1:13" x14ac:dyDescent="0.25">
      <c r="A2335" s="438" t="s">
        <v>112</v>
      </c>
      <c r="B2335" s="72">
        <f t="shared" si="89"/>
        <v>1.5997267192735473E-3</v>
      </c>
      <c r="C2335" s="386">
        <v>401.36</v>
      </c>
      <c r="D2335" s="104">
        <f>110/1000</f>
        <v>0.11</v>
      </c>
      <c r="E2335" s="25">
        <f t="shared" si="90"/>
        <v>9.5033177771091243E-3</v>
      </c>
      <c r="F2335" s="372">
        <f t="shared" si="95"/>
        <v>0.16833349749987825</v>
      </c>
      <c r="G2335" s="464">
        <v>2.6400768729603633E-2</v>
      </c>
      <c r="H2335" s="109">
        <f t="shared" si="91"/>
        <v>0.13912336273788406</v>
      </c>
      <c r="I2335" s="70">
        <v>0</v>
      </c>
      <c r="J2335" s="70">
        <f t="shared" si="92"/>
        <v>0</v>
      </c>
      <c r="K2335" s="104">
        <f t="shared" si="93"/>
        <v>0.13912336273788406</v>
      </c>
      <c r="L2335" s="70">
        <f t="shared" si="96"/>
        <v>54363.632649825784</v>
      </c>
      <c r="M2335" s="439">
        <f t="shared" si="94"/>
        <v>86.966955706698101</v>
      </c>
    </row>
    <row r="2336" spans="1:13" x14ac:dyDescent="0.25">
      <c r="A2336" s="438" t="s">
        <v>113</v>
      </c>
      <c r="B2336" s="72">
        <f t="shared" si="89"/>
        <v>6.5694003720014119E-3</v>
      </c>
      <c r="C2336" s="386">
        <v>184.94</v>
      </c>
      <c r="D2336" s="104">
        <f>110/1000</f>
        <v>0.11</v>
      </c>
      <c r="E2336" s="25">
        <f t="shared" si="90"/>
        <v>9.5033177771091243E-3</v>
      </c>
      <c r="F2336" s="372">
        <f t="shared" si="95"/>
        <v>0.69127440816777574</v>
      </c>
      <c r="G2336" s="464">
        <v>1.9315937206537893E-2</v>
      </c>
      <c r="H2336" s="109">
        <f t="shared" si="91"/>
        <v>0.79096252601850925</v>
      </c>
      <c r="I2336" s="70">
        <v>0</v>
      </c>
      <c r="J2336" s="70">
        <f t="shared" si="92"/>
        <v>0</v>
      </c>
      <c r="K2336" s="104">
        <f t="shared" si="93"/>
        <v>0.79096252601850925</v>
      </c>
      <c r="L2336" s="70">
        <f t="shared" si="96"/>
        <v>18327.551419261519</v>
      </c>
      <c r="M2336" s="439">
        <f t="shared" si="94"/>
        <v>120.40102311157163</v>
      </c>
    </row>
    <row r="2337" spans="1:13" ht="15.75" thickBot="1" x14ac:dyDescent="0.3">
      <c r="A2337" s="440" t="s">
        <v>170</v>
      </c>
      <c r="B2337" s="455">
        <f t="shared" si="89"/>
        <v>1.0125163083087002E-2</v>
      </c>
      <c r="C2337" s="374">
        <v>372.26</v>
      </c>
      <c r="D2337" s="375">
        <f>110/1000</f>
        <v>0.11</v>
      </c>
      <c r="E2337" s="373">
        <f t="shared" si="90"/>
        <v>9.5033177771091243E-3</v>
      </c>
      <c r="F2337" s="376">
        <f t="shared" si="95"/>
        <v>1.0654345482875183</v>
      </c>
      <c r="G2337" s="465">
        <v>1.7513395864605114E-2</v>
      </c>
      <c r="H2337" s="377">
        <f t="shared" si="91"/>
        <v>3.4290877579505472</v>
      </c>
      <c r="I2337" s="378">
        <v>0</v>
      </c>
      <c r="J2337" s="378">
        <f t="shared" si="92"/>
        <v>0</v>
      </c>
      <c r="K2337" s="375">
        <f t="shared" si="93"/>
        <v>3.4290877579505472</v>
      </c>
      <c r="L2337" s="378">
        <f t="shared" si="96"/>
        <v>33448.338203872845</v>
      </c>
      <c r="M2337" s="441">
        <f t="shared" si="94"/>
        <v>338.66987917246195</v>
      </c>
    </row>
    <row r="2338" spans="1:13" x14ac:dyDescent="0.25">
      <c r="A2338" s="347"/>
      <c r="B2338" s="158"/>
      <c r="C2338" s="158"/>
      <c r="D2338" s="158"/>
      <c r="E2338" s="158"/>
      <c r="F2338" s="158"/>
      <c r="G2338" s="158"/>
      <c r="H2338" s="158"/>
      <c r="I2338" s="158"/>
      <c r="J2338" s="158"/>
      <c r="K2338" s="158"/>
      <c r="L2338" s="158"/>
      <c r="M2338" s="346"/>
    </row>
    <row r="2339" spans="1:13" x14ac:dyDescent="0.25">
      <c r="A2339" s="347"/>
      <c r="B2339" s="168"/>
      <c r="C2339" s="168"/>
      <c r="D2339" s="168"/>
      <c r="E2339" s="168"/>
      <c r="F2339" s="168"/>
      <c r="G2339" s="168"/>
      <c r="H2339" s="168"/>
      <c r="I2339" s="168"/>
      <c r="J2339" s="158"/>
      <c r="K2339" s="158"/>
      <c r="L2339" s="158"/>
      <c r="M2339" s="346"/>
    </row>
    <row r="2340" spans="1:13" x14ac:dyDescent="0.25">
      <c r="A2340" s="348"/>
      <c r="B2340" s="395">
        <v>1</v>
      </c>
      <c r="C2340" s="380">
        <v>0</v>
      </c>
      <c r="D2340" s="380">
        <v>0</v>
      </c>
      <c r="E2340" s="380">
        <v>0</v>
      </c>
      <c r="F2340" s="380">
        <v>0</v>
      </c>
      <c r="G2340" s="380">
        <v>0</v>
      </c>
      <c r="H2340" s="380">
        <v>0</v>
      </c>
      <c r="I2340" s="381">
        <v>0</v>
      </c>
      <c r="J2340" s="158"/>
      <c r="K2340" s="158"/>
      <c r="L2340" s="158"/>
      <c r="M2340" s="346"/>
    </row>
    <row r="2341" spans="1:13" ht="15.75" x14ac:dyDescent="0.25">
      <c r="A2341" s="442" t="s">
        <v>223</v>
      </c>
      <c r="B2341" s="382">
        <v>-1</v>
      </c>
      <c r="C2341" s="168">
        <v>1</v>
      </c>
      <c r="D2341" s="159">
        <v>0</v>
      </c>
      <c r="E2341" s="159">
        <v>0</v>
      </c>
      <c r="F2341" s="159">
        <v>0</v>
      </c>
      <c r="G2341" s="159">
        <v>0</v>
      </c>
      <c r="H2341" s="159">
        <v>0</v>
      </c>
      <c r="I2341" s="383">
        <v>0</v>
      </c>
      <c r="J2341" s="158"/>
      <c r="K2341" s="158"/>
      <c r="L2341" s="158"/>
      <c r="M2341" s="346"/>
    </row>
    <row r="2342" spans="1:13" x14ac:dyDescent="0.25">
      <c r="A2342" s="348"/>
      <c r="B2342" s="382">
        <v>0</v>
      </c>
      <c r="C2342" s="168">
        <v>-1</v>
      </c>
      <c r="D2342" s="168">
        <v>1</v>
      </c>
      <c r="E2342" s="168">
        <v>0</v>
      </c>
      <c r="F2342" s="168">
        <v>0</v>
      </c>
      <c r="G2342" s="168">
        <v>0</v>
      </c>
      <c r="H2342" s="168">
        <v>0</v>
      </c>
      <c r="I2342" s="384">
        <v>0</v>
      </c>
      <c r="J2342" s="158"/>
      <c r="K2342" s="158"/>
      <c r="L2342" s="158"/>
      <c r="M2342" s="346"/>
    </row>
    <row r="2343" spans="1:13" x14ac:dyDescent="0.25">
      <c r="A2343" s="348"/>
      <c r="B2343" s="382">
        <v>0</v>
      </c>
      <c r="C2343" s="168">
        <v>0</v>
      </c>
      <c r="D2343" s="168">
        <v>-1</v>
      </c>
      <c r="E2343" s="168">
        <v>1</v>
      </c>
      <c r="F2343" s="168">
        <v>0</v>
      </c>
      <c r="G2343" s="168">
        <v>0</v>
      </c>
      <c r="H2343" s="168">
        <v>0</v>
      </c>
      <c r="I2343" s="384">
        <v>0</v>
      </c>
      <c r="J2343" s="158"/>
      <c r="K2343" s="158"/>
      <c r="L2343" s="158"/>
      <c r="M2343" s="346"/>
    </row>
    <row r="2344" spans="1:13" x14ac:dyDescent="0.25">
      <c r="A2344" s="348"/>
      <c r="B2344" s="382">
        <v>0</v>
      </c>
      <c r="C2344" s="168">
        <v>0</v>
      </c>
      <c r="D2344" s="168">
        <v>0</v>
      </c>
      <c r="E2344" s="168">
        <v>-1</v>
      </c>
      <c r="F2344" s="168">
        <v>1</v>
      </c>
      <c r="G2344" s="168">
        <v>0</v>
      </c>
      <c r="H2344" s="168">
        <v>0</v>
      </c>
      <c r="I2344" s="384">
        <v>0</v>
      </c>
      <c r="J2344" s="158"/>
      <c r="K2344" s="158"/>
      <c r="L2344" s="158"/>
      <c r="M2344" s="346"/>
    </row>
    <row r="2345" spans="1:13" x14ac:dyDescent="0.25">
      <c r="A2345" s="348"/>
      <c r="B2345" s="382">
        <v>0</v>
      </c>
      <c r="C2345" s="168">
        <v>0</v>
      </c>
      <c r="D2345" s="168">
        <v>0</v>
      </c>
      <c r="E2345" s="168">
        <v>0</v>
      </c>
      <c r="F2345" s="168">
        <v>-1</v>
      </c>
      <c r="G2345" s="168">
        <v>1</v>
      </c>
      <c r="H2345" s="168">
        <v>0</v>
      </c>
      <c r="I2345" s="384">
        <v>0</v>
      </c>
      <c r="J2345" s="158"/>
      <c r="K2345" s="158"/>
      <c r="L2345" s="158"/>
      <c r="M2345" s="346"/>
    </row>
    <row r="2346" spans="1:13" x14ac:dyDescent="0.25">
      <c r="A2346" s="348"/>
      <c r="B2346" s="382">
        <v>0</v>
      </c>
      <c r="C2346" s="168">
        <v>0</v>
      </c>
      <c r="D2346" s="168">
        <v>0</v>
      </c>
      <c r="E2346" s="168">
        <v>0</v>
      </c>
      <c r="F2346" s="168">
        <v>0</v>
      </c>
      <c r="G2346" s="168">
        <v>-1</v>
      </c>
      <c r="H2346" s="168">
        <v>1</v>
      </c>
      <c r="I2346" s="384">
        <v>0</v>
      </c>
      <c r="J2346" s="158"/>
      <c r="K2346" s="158"/>
      <c r="L2346" s="158"/>
      <c r="M2346" s="346"/>
    </row>
    <row r="2347" spans="1:13" x14ac:dyDescent="0.25">
      <c r="A2347" s="348"/>
      <c r="B2347" s="382">
        <v>0</v>
      </c>
      <c r="C2347" s="168">
        <v>0</v>
      </c>
      <c r="D2347" s="168">
        <v>0</v>
      </c>
      <c r="E2347" s="168">
        <v>0</v>
      </c>
      <c r="F2347" s="168">
        <v>0</v>
      </c>
      <c r="G2347" s="168">
        <v>0</v>
      </c>
      <c r="H2347" s="168">
        <v>-1</v>
      </c>
      <c r="I2347" s="384">
        <v>1</v>
      </c>
      <c r="J2347" s="158"/>
      <c r="K2347" s="158"/>
      <c r="L2347" s="158"/>
      <c r="M2347" s="346"/>
    </row>
    <row r="2348" spans="1:13" x14ac:dyDescent="0.25">
      <c r="A2348" s="348"/>
      <c r="B2348" s="382">
        <v>0</v>
      </c>
      <c r="C2348" s="152">
        <v>-1</v>
      </c>
      <c r="D2348" s="152">
        <v>0</v>
      </c>
      <c r="E2348" s="152">
        <v>0</v>
      </c>
      <c r="F2348" s="152">
        <v>1</v>
      </c>
      <c r="G2348" s="152">
        <v>0</v>
      </c>
      <c r="H2348" s="152">
        <v>0</v>
      </c>
      <c r="I2348" s="387">
        <v>0</v>
      </c>
      <c r="J2348" s="158"/>
      <c r="K2348" s="158"/>
      <c r="L2348" s="158"/>
      <c r="M2348" s="346"/>
    </row>
    <row r="2349" spans="1:13" x14ac:dyDescent="0.25">
      <c r="A2349" s="348"/>
      <c r="B2349" s="382">
        <v>0</v>
      </c>
      <c r="C2349" s="152">
        <v>0</v>
      </c>
      <c r="D2349" s="152">
        <v>0</v>
      </c>
      <c r="E2349" s="152">
        <v>0</v>
      </c>
      <c r="F2349" s="152">
        <v>1</v>
      </c>
      <c r="G2349" s="152">
        <v>0</v>
      </c>
      <c r="H2349" s="152">
        <v>0</v>
      </c>
      <c r="I2349" s="387">
        <v>-1</v>
      </c>
      <c r="J2349" s="158"/>
      <c r="K2349" s="158"/>
      <c r="L2349" s="158"/>
      <c r="M2349" s="346"/>
    </row>
    <row r="2350" spans="1:13" x14ac:dyDescent="0.25">
      <c r="A2350" s="348"/>
      <c r="B2350" s="385">
        <v>0</v>
      </c>
      <c r="C2350" s="388">
        <v>0</v>
      </c>
      <c r="D2350" s="388">
        <v>0</v>
      </c>
      <c r="E2350" s="388">
        <v>0</v>
      </c>
      <c r="F2350" s="388">
        <v>0</v>
      </c>
      <c r="G2350" s="388">
        <v>0</v>
      </c>
      <c r="H2350" s="388">
        <v>0</v>
      </c>
      <c r="I2350" s="389">
        <v>1</v>
      </c>
      <c r="J2350" s="158"/>
      <c r="K2350" s="158"/>
      <c r="L2350" s="158"/>
      <c r="M2350" s="346"/>
    </row>
    <row r="2351" spans="1:13" x14ac:dyDescent="0.25">
      <c r="A2351" s="347"/>
      <c r="B2351" s="158"/>
      <c r="C2351" s="158"/>
      <c r="D2351" s="158"/>
      <c r="E2351" s="158"/>
      <c r="F2351" s="158"/>
      <c r="G2351" s="158"/>
      <c r="H2351" s="158"/>
      <c r="I2351" s="158"/>
      <c r="J2351" s="158"/>
      <c r="K2351" s="158"/>
      <c r="L2351" s="158"/>
      <c r="M2351" s="346"/>
    </row>
    <row r="2352" spans="1:13" x14ac:dyDescent="0.25">
      <c r="A2352" s="347"/>
      <c r="B2352" s="168"/>
      <c r="C2352" s="168"/>
      <c r="D2352" s="168"/>
      <c r="E2352" s="168"/>
      <c r="F2352" s="168"/>
      <c r="G2352" s="168"/>
      <c r="H2352" s="168"/>
      <c r="I2352" s="168"/>
      <c r="J2352" s="168"/>
      <c r="K2352" s="168"/>
      <c r="L2352" s="168"/>
      <c r="M2352" s="346"/>
    </row>
    <row r="2353" spans="1:13" x14ac:dyDescent="0.25">
      <c r="A2353" s="347"/>
      <c r="B2353" s="395">
        <f t="array" ref="B2353:L2360">+TRANSPOSE(B2340:I2350)</f>
        <v>1</v>
      </c>
      <c r="C2353" s="380">
        <v>-1</v>
      </c>
      <c r="D2353" s="380">
        <v>0</v>
      </c>
      <c r="E2353" s="380">
        <v>0</v>
      </c>
      <c r="F2353" s="380">
        <v>0</v>
      </c>
      <c r="G2353" s="380">
        <v>0</v>
      </c>
      <c r="H2353" s="380">
        <v>0</v>
      </c>
      <c r="I2353" s="380">
        <v>0</v>
      </c>
      <c r="J2353" s="380">
        <v>0</v>
      </c>
      <c r="K2353" s="380">
        <v>0</v>
      </c>
      <c r="L2353" s="381">
        <v>0</v>
      </c>
      <c r="M2353" s="346"/>
    </row>
    <row r="2354" spans="1:13" ht="15.75" x14ac:dyDescent="0.25">
      <c r="A2354" s="442" t="s">
        <v>224</v>
      </c>
      <c r="B2354" s="396">
        <v>0</v>
      </c>
      <c r="C2354" s="159">
        <v>1</v>
      </c>
      <c r="D2354" s="159">
        <v>-1</v>
      </c>
      <c r="E2354" s="159">
        <v>0</v>
      </c>
      <c r="F2354" s="159">
        <v>0</v>
      </c>
      <c r="G2354" s="159">
        <v>0</v>
      </c>
      <c r="H2354" s="159">
        <v>0</v>
      </c>
      <c r="I2354" s="159">
        <v>0</v>
      </c>
      <c r="J2354" s="143">
        <v>-1</v>
      </c>
      <c r="K2354" s="143">
        <v>0</v>
      </c>
      <c r="L2354" s="392">
        <v>0</v>
      </c>
      <c r="M2354" s="346"/>
    </row>
    <row r="2355" spans="1:13" x14ac:dyDescent="0.25">
      <c r="A2355" s="347"/>
      <c r="B2355" s="396">
        <v>0</v>
      </c>
      <c r="C2355" s="159">
        <v>0</v>
      </c>
      <c r="D2355" s="159">
        <v>1</v>
      </c>
      <c r="E2355" s="159">
        <v>-1</v>
      </c>
      <c r="F2355" s="159">
        <v>0</v>
      </c>
      <c r="G2355" s="159">
        <v>0</v>
      </c>
      <c r="H2355" s="159">
        <v>0</v>
      </c>
      <c r="I2355" s="159">
        <v>0</v>
      </c>
      <c r="J2355" s="143">
        <v>0</v>
      </c>
      <c r="K2355" s="143">
        <v>0</v>
      </c>
      <c r="L2355" s="392">
        <v>0</v>
      </c>
      <c r="M2355" s="346"/>
    </row>
    <row r="2356" spans="1:13" x14ac:dyDescent="0.25">
      <c r="A2356" s="347"/>
      <c r="B2356" s="396">
        <v>0</v>
      </c>
      <c r="C2356" s="159">
        <v>0</v>
      </c>
      <c r="D2356" s="159">
        <v>0</v>
      </c>
      <c r="E2356" s="159">
        <v>1</v>
      </c>
      <c r="F2356" s="159">
        <v>-1</v>
      </c>
      <c r="G2356" s="159">
        <v>0</v>
      </c>
      <c r="H2356" s="159">
        <v>0</v>
      </c>
      <c r="I2356" s="159">
        <v>0</v>
      </c>
      <c r="J2356" s="143">
        <v>0</v>
      </c>
      <c r="K2356" s="143">
        <v>0</v>
      </c>
      <c r="L2356" s="392">
        <v>0</v>
      </c>
      <c r="M2356" s="346"/>
    </row>
    <row r="2357" spans="1:13" x14ac:dyDescent="0.25">
      <c r="A2357" s="347"/>
      <c r="B2357" s="396">
        <v>0</v>
      </c>
      <c r="C2357" s="159">
        <v>0</v>
      </c>
      <c r="D2357" s="159">
        <v>0</v>
      </c>
      <c r="E2357" s="159">
        <v>0</v>
      </c>
      <c r="F2357" s="159">
        <v>1</v>
      </c>
      <c r="G2357" s="159">
        <v>-1</v>
      </c>
      <c r="H2357" s="159">
        <v>0</v>
      </c>
      <c r="I2357" s="159">
        <v>0</v>
      </c>
      <c r="J2357" s="143">
        <v>1</v>
      </c>
      <c r="K2357" s="143">
        <v>1</v>
      </c>
      <c r="L2357" s="392">
        <v>0</v>
      </c>
      <c r="M2357" s="346"/>
    </row>
    <row r="2358" spans="1:13" x14ac:dyDescent="0.25">
      <c r="A2358" s="347"/>
      <c r="B2358" s="396">
        <v>0</v>
      </c>
      <c r="C2358" s="159">
        <v>0</v>
      </c>
      <c r="D2358" s="159">
        <v>0</v>
      </c>
      <c r="E2358" s="159">
        <v>0</v>
      </c>
      <c r="F2358" s="159">
        <v>0</v>
      </c>
      <c r="G2358" s="159">
        <v>1</v>
      </c>
      <c r="H2358" s="159">
        <v>-1</v>
      </c>
      <c r="I2358" s="159">
        <v>0</v>
      </c>
      <c r="J2358" s="143">
        <v>0</v>
      </c>
      <c r="K2358" s="143">
        <v>0</v>
      </c>
      <c r="L2358" s="392">
        <v>0</v>
      </c>
      <c r="M2358" s="346"/>
    </row>
    <row r="2359" spans="1:13" x14ac:dyDescent="0.25">
      <c r="A2359" s="347"/>
      <c r="B2359" s="396">
        <v>0</v>
      </c>
      <c r="C2359" s="159">
        <v>0</v>
      </c>
      <c r="D2359" s="159">
        <v>0</v>
      </c>
      <c r="E2359" s="159">
        <v>0</v>
      </c>
      <c r="F2359" s="159">
        <v>0</v>
      </c>
      <c r="G2359" s="159">
        <v>0</v>
      </c>
      <c r="H2359" s="159">
        <v>1</v>
      </c>
      <c r="I2359" s="159">
        <v>-1</v>
      </c>
      <c r="J2359" s="143">
        <v>0</v>
      </c>
      <c r="K2359" s="143">
        <v>0</v>
      </c>
      <c r="L2359" s="392">
        <v>0</v>
      </c>
      <c r="M2359" s="346"/>
    </row>
    <row r="2360" spans="1:13" x14ac:dyDescent="0.25">
      <c r="A2360" s="347"/>
      <c r="B2360" s="397">
        <v>0</v>
      </c>
      <c r="C2360" s="398">
        <v>0</v>
      </c>
      <c r="D2360" s="398">
        <v>0</v>
      </c>
      <c r="E2360" s="398">
        <v>0</v>
      </c>
      <c r="F2360" s="398">
        <v>0</v>
      </c>
      <c r="G2360" s="398">
        <v>0</v>
      </c>
      <c r="H2360" s="398">
        <v>0</v>
      </c>
      <c r="I2360" s="398">
        <v>1</v>
      </c>
      <c r="J2360" s="393">
        <v>0</v>
      </c>
      <c r="K2360" s="393">
        <v>-1</v>
      </c>
      <c r="L2360" s="394">
        <v>1</v>
      </c>
      <c r="M2360" s="346"/>
    </row>
    <row r="2361" spans="1:13" x14ac:dyDescent="0.25">
      <c r="A2361" s="347"/>
      <c r="B2361" s="168"/>
      <c r="C2361" s="168"/>
      <c r="D2361" s="168"/>
      <c r="E2361" s="168"/>
      <c r="F2361" s="168"/>
      <c r="G2361" s="168"/>
      <c r="H2361" s="168"/>
      <c r="I2361" s="168"/>
      <c r="J2361" s="143"/>
      <c r="K2361" s="143"/>
      <c r="L2361" s="143"/>
      <c r="M2361" s="346"/>
    </row>
    <row r="2362" spans="1:13" x14ac:dyDescent="0.25">
      <c r="A2362" s="347"/>
      <c r="B2362" s="158"/>
      <c r="C2362" s="158"/>
      <c r="D2362" s="158"/>
      <c r="E2362" s="158"/>
      <c r="F2362" s="158"/>
      <c r="G2362" s="158"/>
      <c r="H2362" s="158"/>
      <c r="I2362" s="158"/>
      <c r="J2362" s="158"/>
      <c r="K2362" s="158"/>
      <c r="L2362" s="158"/>
      <c r="M2362" s="346"/>
    </row>
    <row r="2363" spans="1:13" x14ac:dyDescent="0.25">
      <c r="A2363" s="347"/>
      <c r="B2363" s="158"/>
      <c r="C2363" s="158"/>
      <c r="D2363" s="158"/>
      <c r="E2363" s="158"/>
      <c r="F2363" s="158"/>
      <c r="G2363" s="158"/>
      <c r="H2363" s="158"/>
      <c r="I2363" s="158"/>
      <c r="J2363" s="158"/>
      <c r="K2363" s="158"/>
      <c r="L2363" s="158"/>
      <c r="M2363" s="346"/>
    </row>
    <row r="2364" spans="1:13" x14ac:dyDescent="0.25">
      <c r="A2364" s="347"/>
      <c r="B2364" s="399">
        <v>-1</v>
      </c>
      <c r="C2364" s="158"/>
      <c r="D2364" s="158"/>
      <c r="E2364" s="402">
        <f>2.97290389066863/1000</f>
        <v>2.9729038906686298E-3</v>
      </c>
      <c r="F2364" s="158"/>
      <c r="G2364" s="158"/>
      <c r="H2364" s="399">
        <f>+B2327</f>
        <v>1.0196377242580889E-2</v>
      </c>
      <c r="I2364" s="158"/>
      <c r="J2364" s="158"/>
      <c r="K2364" s="158"/>
      <c r="L2364" s="158"/>
      <c r="M2364" s="346"/>
    </row>
    <row r="2365" spans="1:13" ht="15.75" x14ac:dyDescent="0.25">
      <c r="A2365" s="442" t="s">
        <v>225</v>
      </c>
      <c r="B2365" s="400">
        <v>0</v>
      </c>
      <c r="C2365" s="158"/>
      <c r="D2365" s="443" t="s">
        <v>226</v>
      </c>
      <c r="E2365" s="403">
        <f>3.7274570597985/1000</f>
        <v>3.7274570597985003E-3</v>
      </c>
      <c r="F2365" s="158"/>
      <c r="G2365" s="443" t="s">
        <v>228</v>
      </c>
      <c r="H2365" s="400">
        <f t="shared" ref="H2365:H2372" si="97">+B2328</f>
        <v>7.2234733519122964E-3</v>
      </c>
      <c r="I2365" s="158"/>
      <c r="J2365" s="443" t="s">
        <v>229</v>
      </c>
      <c r="K2365" s="70">
        <v>339.29610096713287</v>
      </c>
      <c r="L2365" s="158"/>
      <c r="M2365" s="346"/>
    </row>
    <row r="2366" spans="1:13" x14ac:dyDescent="0.25">
      <c r="A2366" s="347"/>
      <c r="B2366" s="400">
        <v>0</v>
      </c>
      <c r="C2366" s="158"/>
      <c r="D2366" s="158"/>
      <c r="E2366" s="403">
        <f>1.90180457183241/1000</f>
        <v>1.90180457183241E-3</v>
      </c>
      <c r="F2366" s="158"/>
      <c r="G2366" s="158"/>
      <c r="H2366" s="400">
        <f t="shared" si="97"/>
        <v>1.8962895728386309E-3</v>
      </c>
      <c r="I2366" s="158"/>
      <c r="J2366" s="158"/>
      <c r="K2366" s="158"/>
      <c r="L2366" s="158"/>
      <c r="M2366" s="346"/>
    </row>
    <row r="2367" spans="1:13" x14ac:dyDescent="0.25">
      <c r="A2367" s="347"/>
      <c r="B2367" s="400">
        <v>0</v>
      </c>
      <c r="C2367" s="158"/>
      <c r="D2367" s="158"/>
      <c r="E2367" s="403">
        <f>1.94899806811293/1000</f>
        <v>1.94899806811293E-3</v>
      </c>
      <c r="F2367" s="158"/>
      <c r="G2367" s="158"/>
      <c r="H2367" s="400">
        <f t="shared" si="97"/>
        <v>-5.5149989926591867E-6</v>
      </c>
      <c r="I2367" s="158"/>
      <c r="J2367" s="158"/>
      <c r="K2367" s="158"/>
      <c r="L2367" s="158"/>
      <c r="M2367" s="346"/>
    </row>
    <row r="2368" spans="1:13" x14ac:dyDescent="0.25">
      <c r="A2368" s="347"/>
      <c r="B2368" s="400">
        <v>0</v>
      </c>
      <c r="C2368" s="158"/>
      <c r="D2368" s="158"/>
      <c r="E2368" s="403">
        <f>4.51562260756677/1000</f>
        <v>4.5156226075667698E-3</v>
      </c>
      <c r="F2368" s="158"/>
      <c r="G2368" s="158"/>
      <c r="H2368" s="400">
        <f t="shared" si="97"/>
        <v>-1.9545130671053379E-3</v>
      </c>
      <c r="I2368" s="158"/>
      <c r="J2368" s="158"/>
      <c r="K2368" s="158"/>
      <c r="L2368" s="158"/>
      <c r="M2368" s="346"/>
    </row>
    <row r="2369" spans="1:13" x14ac:dyDescent="0.25">
      <c r="A2369" s="347"/>
      <c r="B2369" s="400">
        <v>0</v>
      </c>
      <c r="C2369" s="158"/>
      <c r="D2369" s="158"/>
      <c r="E2369" s="403">
        <f>0.785289175132599/1000</f>
        <v>7.8528917513259896E-4</v>
      </c>
      <c r="F2369" s="158"/>
      <c r="G2369" s="158"/>
      <c r="H2369" s="400">
        <f t="shared" si="97"/>
        <v>1.6989914166029359E-3</v>
      </c>
      <c r="I2369" s="158"/>
      <c r="J2369" s="158"/>
      <c r="K2369" s="158"/>
      <c r="L2369" s="158"/>
      <c r="M2369" s="346"/>
    </row>
    <row r="2370" spans="1:13" x14ac:dyDescent="0.25">
      <c r="A2370" s="347"/>
      <c r="B2370" s="400">
        <v>0</v>
      </c>
      <c r="C2370" s="158"/>
      <c r="D2370" s="158"/>
      <c r="E2370" s="403">
        <f>0.762936146537081/1000</f>
        <v>7.6293614653708095E-4</v>
      </c>
      <c r="F2370" s="158"/>
      <c r="G2370" s="158"/>
      <c r="H2370" s="400">
        <f t="shared" si="97"/>
        <v>9.1370224147035517E-4</v>
      </c>
      <c r="I2370" s="158"/>
      <c r="J2370" s="158"/>
      <c r="K2370" s="158"/>
      <c r="L2370" s="158"/>
      <c r="M2370" s="346"/>
    </row>
    <row r="2371" spans="1:13" x14ac:dyDescent="0.25">
      <c r="A2371" s="347"/>
      <c r="B2371" s="400">
        <v>0</v>
      </c>
      <c r="C2371" s="158"/>
      <c r="D2371" s="158"/>
      <c r="E2371" s="93">
        <f>3.70652880601923/1000</f>
        <v>3.7065288060192303E-3</v>
      </c>
      <c r="F2371" s="158"/>
      <c r="G2371" s="158"/>
      <c r="H2371" s="400">
        <f t="shared" si="97"/>
        <v>1.5076609493340119E-4</v>
      </c>
      <c r="I2371" s="158"/>
      <c r="J2371" s="158"/>
      <c r="K2371" s="158"/>
      <c r="L2371" s="158"/>
      <c r="M2371" s="346"/>
    </row>
    <row r="2372" spans="1:13" x14ac:dyDescent="0.25">
      <c r="A2372" s="347"/>
      <c r="B2372" s="400">
        <v>0</v>
      </c>
      <c r="C2372" s="158"/>
      <c r="D2372" s="158"/>
      <c r="E2372" s="158"/>
      <c r="F2372" s="158"/>
      <c r="G2372" s="158"/>
      <c r="H2372" s="400">
        <f t="shared" si="97"/>
        <v>1.5997267192735473E-3</v>
      </c>
      <c r="I2372" s="158"/>
      <c r="J2372" s="158"/>
      <c r="K2372" s="158"/>
      <c r="L2372" s="158"/>
      <c r="M2372" s="346"/>
    </row>
    <row r="2373" spans="1:13" x14ac:dyDescent="0.25">
      <c r="A2373" s="347"/>
      <c r="B2373" s="400">
        <v>0</v>
      </c>
      <c r="C2373" s="158"/>
      <c r="D2373" s="158"/>
      <c r="E2373" s="158"/>
      <c r="F2373" s="158"/>
      <c r="G2373" s="158"/>
      <c r="H2373" s="400">
        <f>+B2336</f>
        <v>6.5694003720014119E-3</v>
      </c>
      <c r="I2373" s="158"/>
      <c r="J2373" s="158"/>
      <c r="K2373" s="158"/>
      <c r="L2373" s="158"/>
      <c r="M2373" s="346"/>
    </row>
    <row r="2374" spans="1:13" x14ac:dyDescent="0.25">
      <c r="A2374" s="347"/>
      <c r="B2374" s="401">
        <v>-1</v>
      </c>
      <c r="C2374" s="158"/>
      <c r="D2374" s="158"/>
      <c r="E2374" s="158"/>
      <c r="F2374" s="158"/>
      <c r="G2374" s="158"/>
      <c r="H2374" s="401">
        <f>+B2337</f>
        <v>1.0125163083087002E-2</v>
      </c>
      <c r="I2374" s="158"/>
      <c r="J2374" s="158"/>
      <c r="K2374" s="158"/>
      <c r="L2374" s="158"/>
      <c r="M2374" s="346"/>
    </row>
    <row r="2375" spans="1:13" x14ac:dyDescent="0.25">
      <c r="A2375" s="347"/>
      <c r="B2375" s="158"/>
      <c r="C2375" s="158"/>
      <c r="D2375" s="158"/>
      <c r="E2375" s="158"/>
      <c r="F2375" s="158"/>
      <c r="G2375" s="158"/>
      <c r="H2375" s="158"/>
      <c r="I2375" s="158"/>
      <c r="J2375" s="158"/>
      <c r="K2375" s="158"/>
      <c r="L2375" s="158"/>
      <c r="M2375" s="346"/>
    </row>
    <row r="2376" spans="1:13" x14ac:dyDescent="0.25">
      <c r="A2376" s="347"/>
      <c r="B2376" s="158"/>
      <c r="C2376" s="158"/>
      <c r="D2376" s="158"/>
      <c r="E2376" s="158"/>
      <c r="F2376" s="158"/>
      <c r="G2376" s="158"/>
      <c r="H2376" s="158"/>
      <c r="I2376" s="158"/>
      <c r="J2376" s="158"/>
      <c r="K2376" s="158"/>
      <c r="L2376" s="158"/>
      <c r="M2376" s="346"/>
    </row>
    <row r="2377" spans="1:13" x14ac:dyDescent="0.25">
      <c r="A2377" s="350"/>
      <c r="B2377" s="409">
        <v>2</v>
      </c>
      <c r="C2377" s="390">
        <v>0</v>
      </c>
      <c r="D2377" s="390">
        <v>0</v>
      </c>
      <c r="E2377" s="390">
        <v>0</v>
      </c>
      <c r="F2377" s="390">
        <v>0</v>
      </c>
      <c r="G2377" s="390">
        <v>0</v>
      </c>
      <c r="H2377" s="390">
        <v>0</v>
      </c>
      <c r="I2377" s="390">
        <v>0</v>
      </c>
      <c r="J2377" s="390">
        <v>0</v>
      </c>
      <c r="K2377" s="390">
        <v>0</v>
      </c>
      <c r="L2377" s="391">
        <v>0</v>
      </c>
      <c r="M2377" s="345"/>
    </row>
    <row r="2378" spans="1:13" ht="15.75" x14ac:dyDescent="0.25">
      <c r="A2378" s="442" t="s">
        <v>230</v>
      </c>
      <c r="B2378" s="396">
        <v>0</v>
      </c>
      <c r="C2378" s="159">
        <v>2</v>
      </c>
      <c r="D2378" s="159">
        <v>0</v>
      </c>
      <c r="E2378" s="159">
        <v>0</v>
      </c>
      <c r="F2378" s="159">
        <v>0</v>
      </c>
      <c r="G2378" s="159">
        <v>0</v>
      </c>
      <c r="H2378" s="159">
        <v>0</v>
      </c>
      <c r="I2378" s="159">
        <v>0</v>
      </c>
      <c r="J2378" s="159">
        <v>0</v>
      </c>
      <c r="K2378" s="159">
        <v>0</v>
      </c>
      <c r="L2378" s="383">
        <v>0</v>
      </c>
      <c r="M2378" s="346"/>
    </row>
    <row r="2379" spans="1:13" x14ac:dyDescent="0.25">
      <c r="A2379" s="347"/>
      <c r="B2379" s="396">
        <v>0</v>
      </c>
      <c r="C2379" s="159">
        <v>0</v>
      </c>
      <c r="D2379" s="159">
        <v>2</v>
      </c>
      <c r="E2379" s="159">
        <v>0</v>
      </c>
      <c r="F2379" s="159">
        <v>0</v>
      </c>
      <c r="G2379" s="159">
        <v>0</v>
      </c>
      <c r="H2379" s="159">
        <v>0</v>
      </c>
      <c r="I2379" s="159">
        <v>0</v>
      </c>
      <c r="J2379" s="159">
        <v>0</v>
      </c>
      <c r="K2379" s="159">
        <v>0</v>
      </c>
      <c r="L2379" s="383">
        <v>0</v>
      </c>
      <c r="M2379" s="346"/>
    </row>
    <row r="2380" spans="1:13" x14ac:dyDescent="0.25">
      <c r="A2380" s="347"/>
      <c r="B2380" s="396">
        <v>0</v>
      </c>
      <c r="C2380" s="159">
        <v>0</v>
      </c>
      <c r="D2380" s="159">
        <v>0</v>
      </c>
      <c r="E2380" s="159">
        <v>2</v>
      </c>
      <c r="F2380" s="159">
        <v>0</v>
      </c>
      <c r="G2380" s="159">
        <v>0</v>
      </c>
      <c r="H2380" s="159">
        <v>0</v>
      </c>
      <c r="I2380" s="159">
        <v>0</v>
      </c>
      <c r="J2380" s="159">
        <v>0</v>
      </c>
      <c r="K2380" s="159">
        <v>0</v>
      </c>
      <c r="L2380" s="383">
        <v>0</v>
      </c>
      <c r="M2380" s="346"/>
    </row>
    <row r="2381" spans="1:13" x14ac:dyDescent="0.25">
      <c r="A2381" s="347"/>
      <c r="B2381" s="396">
        <v>0</v>
      </c>
      <c r="C2381" s="159">
        <v>0</v>
      </c>
      <c r="D2381" s="159">
        <v>0</v>
      </c>
      <c r="E2381" s="159">
        <v>0</v>
      </c>
      <c r="F2381" s="159">
        <v>2</v>
      </c>
      <c r="G2381" s="159">
        <v>0</v>
      </c>
      <c r="H2381" s="159">
        <v>0</v>
      </c>
      <c r="I2381" s="159">
        <v>0</v>
      </c>
      <c r="J2381" s="159">
        <v>0</v>
      </c>
      <c r="K2381" s="159">
        <v>0</v>
      </c>
      <c r="L2381" s="383">
        <v>0</v>
      </c>
      <c r="M2381" s="346"/>
    </row>
    <row r="2382" spans="1:13" x14ac:dyDescent="0.25">
      <c r="A2382" s="347"/>
      <c r="B2382" s="396">
        <v>0</v>
      </c>
      <c r="C2382" s="159">
        <v>0</v>
      </c>
      <c r="D2382" s="159">
        <v>0</v>
      </c>
      <c r="E2382" s="159">
        <v>0</v>
      </c>
      <c r="F2382" s="159">
        <v>0</v>
      </c>
      <c r="G2382" s="159">
        <v>2</v>
      </c>
      <c r="H2382" s="159">
        <v>0</v>
      </c>
      <c r="I2382" s="159">
        <v>0</v>
      </c>
      <c r="J2382" s="159">
        <v>0</v>
      </c>
      <c r="K2382" s="159">
        <v>0</v>
      </c>
      <c r="L2382" s="383">
        <v>0</v>
      </c>
      <c r="M2382" s="346"/>
    </row>
    <row r="2383" spans="1:13" x14ac:dyDescent="0.25">
      <c r="A2383" s="347"/>
      <c r="B2383" s="396">
        <v>0</v>
      </c>
      <c r="C2383" s="159">
        <v>0</v>
      </c>
      <c r="D2383" s="159">
        <v>0</v>
      </c>
      <c r="E2383" s="159">
        <v>0</v>
      </c>
      <c r="F2383" s="159">
        <v>0</v>
      </c>
      <c r="G2383" s="159">
        <v>0</v>
      </c>
      <c r="H2383" s="159">
        <v>2</v>
      </c>
      <c r="I2383" s="159">
        <v>0</v>
      </c>
      <c r="J2383" s="159">
        <v>0</v>
      </c>
      <c r="K2383" s="159">
        <v>0</v>
      </c>
      <c r="L2383" s="383">
        <v>0</v>
      </c>
      <c r="M2383" s="346"/>
    </row>
    <row r="2384" spans="1:13" x14ac:dyDescent="0.25">
      <c r="A2384" s="347"/>
      <c r="B2384" s="396">
        <v>0</v>
      </c>
      <c r="C2384" s="159">
        <v>0</v>
      </c>
      <c r="D2384" s="159">
        <v>0</v>
      </c>
      <c r="E2384" s="159">
        <v>0</v>
      </c>
      <c r="F2384" s="159">
        <v>0</v>
      </c>
      <c r="G2384" s="159">
        <v>0</v>
      </c>
      <c r="H2384" s="159">
        <v>0</v>
      </c>
      <c r="I2384" s="159">
        <v>2</v>
      </c>
      <c r="J2384" s="159">
        <v>0</v>
      </c>
      <c r="K2384" s="159">
        <v>0</v>
      </c>
      <c r="L2384" s="383">
        <v>0</v>
      </c>
      <c r="M2384" s="346"/>
    </row>
    <row r="2385" spans="1:13" x14ac:dyDescent="0.25">
      <c r="A2385" s="347"/>
      <c r="B2385" s="396">
        <v>0</v>
      </c>
      <c r="C2385" s="159">
        <v>0</v>
      </c>
      <c r="D2385" s="159">
        <v>0</v>
      </c>
      <c r="E2385" s="159">
        <v>0</v>
      </c>
      <c r="F2385" s="159">
        <v>0</v>
      </c>
      <c r="G2385" s="159">
        <v>0</v>
      </c>
      <c r="H2385" s="159">
        <v>0</v>
      </c>
      <c r="I2385" s="159">
        <v>0</v>
      </c>
      <c r="J2385" s="159">
        <v>2</v>
      </c>
      <c r="K2385" s="159">
        <v>0</v>
      </c>
      <c r="L2385" s="383">
        <v>0</v>
      </c>
      <c r="M2385" s="346"/>
    </row>
    <row r="2386" spans="1:13" x14ac:dyDescent="0.25">
      <c r="A2386" s="347"/>
      <c r="B2386" s="396">
        <v>0</v>
      </c>
      <c r="C2386" s="159">
        <v>0</v>
      </c>
      <c r="D2386" s="159">
        <v>0</v>
      </c>
      <c r="E2386" s="159">
        <v>0</v>
      </c>
      <c r="F2386" s="159">
        <v>0</v>
      </c>
      <c r="G2386" s="159">
        <v>0</v>
      </c>
      <c r="H2386" s="159">
        <v>0</v>
      </c>
      <c r="I2386" s="159">
        <v>0</v>
      </c>
      <c r="J2386" s="159">
        <v>0</v>
      </c>
      <c r="K2386" s="159">
        <v>2</v>
      </c>
      <c r="L2386" s="383">
        <v>0</v>
      </c>
      <c r="M2386" s="346"/>
    </row>
    <row r="2387" spans="1:13" x14ac:dyDescent="0.25">
      <c r="A2387" s="347"/>
      <c r="B2387" s="397">
        <v>0</v>
      </c>
      <c r="C2387" s="398">
        <v>0</v>
      </c>
      <c r="D2387" s="398">
        <v>0</v>
      </c>
      <c r="E2387" s="398">
        <v>0</v>
      </c>
      <c r="F2387" s="398">
        <v>0</v>
      </c>
      <c r="G2387" s="398">
        <v>0</v>
      </c>
      <c r="H2387" s="398">
        <v>0</v>
      </c>
      <c r="I2387" s="398">
        <v>0</v>
      </c>
      <c r="J2387" s="398">
        <v>0</v>
      </c>
      <c r="K2387" s="398">
        <v>0</v>
      </c>
      <c r="L2387" s="410">
        <v>2</v>
      </c>
      <c r="M2387" s="346"/>
    </row>
    <row r="2388" spans="1:13" x14ac:dyDescent="0.25">
      <c r="A2388" s="347"/>
      <c r="B2388" s="158"/>
      <c r="C2388" s="158"/>
      <c r="D2388" s="158"/>
      <c r="E2388" s="158"/>
      <c r="F2388" s="158"/>
      <c r="G2388" s="158"/>
      <c r="H2388" s="158"/>
      <c r="I2388" s="158"/>
      <c r="J2388" s="158"/>
      <c r="K2388" s="158"/>
      <c r="L2388" s="158"/>
      <c r="M2388" s="346"/>
    </row>
    <row r="2389" spans="1:13" x14ac:dyDescent="0.25">
      <c r="A2389" s="347"/>
      <c r="B2389" s="158"/>
      <c r="C2389" s="158"/>
      <c r="D2389" s="158"/>
      <c r="E2389" s="158"/>
      <c r="F2389" s="158"/>
      <c r="G2389" s="158"/>
      <c r="H2389" s="158"/>
      <c r="I2389" s="158"/>
      <c r="J2389" s="158"/>
      <c r="K2389" s="158"/>
      <c r="L2389" s="158"/>
      <c r="M2389" s="346"/>
    </row>
    <row r="2390" spans="1:13" x14ac:dyDescent="0.25">
      <c r="A2390" s="350"/>
      <c r="B2390" s="409">
        <v>1</v>
      </c>
      <c r="C2390" s="390">
        <v>0</v>
      </c>
      <c r="D2390" s="390">
        <v>0</v>
      </c>
      <c r="E2390" s="390">
        <v>0</v>
      </c>
      <c r="F2390" s="390">
        <v>0</v>
      </c>
      <c r="G2390" s="390">
        <v>0</v>
      </c>
      <c r="H2390" s="390">
        <v>0</v>
      </c>
      <c r="I2390" s="390">
        <v>0</v>
      </c>
      <c r="J2390" s="390">
        <v>0</v>
      </c>
      <c r="K2390" s="390">
        <v>0</v>
      </c>
      <c r="L2390" s="391">
        <v>0</v>
      </c>
      <c r="M2390" s="346"/>
    </row>
    <row r="2391" spans="1:13" ht="15.75" x14ac:dyDescent="0.25">
      <c r="A2391" s="442" t="s">
        <v>231</v>
      </c>
      <c r="B2391" s="396">
        <v>0</v>
      </c>
      <c r="C2391" s="159">
        <v>1</v>
      </c>
      <c r="D2391" s="159">
        <v>0</v>
      </c>
      <c r="E2391" s="159">
        <v>0</v>
      </c>
      <c r="F2391" s="159">
        <v>0</v>
      </c>
      <c r="G2391" s="159">
        <v>0</v>
      </c>
      <c r="H2391" s="159">
        <v>0</v>
      </c>
      <c r="I2391" s="159">
        <v>0</v>
      </c>
      <c r="J2391" s="159">
        <v>0</v>
      </c>
      <c r="K2391" s="159">
        <v>0</v>
      </c>
      <c r="L2391" s="383">
        <v>0</v>
      </c>
      <c r="M2391" s="346"/>
    </row>
    <row r="2392" spans="1:13" x14ac:dyDescent="0.25">
      <c r="A2392" s="347"/>
      <c r="B2392" s="396">
        <v>0</v>
      </c>
      <c r="C2392" s="159">
        <v>0</v>
      </c>
      <c r="D2392" s="159">
        <v>1</v>
      </c>
      <c r="E2392" s="159">
        <v>0</v>
      </c>
      <c r="F2392" s="159">
        <v>0</v>
      </c>
      <c r="G2392" s="159">
        <v>0</v>
      </c>
      <c r="H2392" s="159">
        <v>0</v>
      </c>
      <c r="I2392" s="159">
        <v>0</v>
      </c>
      <c r="J2392" s="159">
        <v>0</v>
      </c>
      <c r="K2392" s="159">
        <v>0</v>
      </c>
      <c r="L2392" s="383">
        <v>0</v>
      </c>
      <c r="M2392" s="346"/>
    </row>
    <row r="2393" spans="1:13" x14ac:dyDescent="0.25">
      <c r="A2393" s="347"/>
      <c r="B2393" s="396">
        <v>0</v>
      </c>
      <c r="C2393" s="159">
        <v>0</v>
      </c>
      <c r="D2393" s="159">
        <v>0</v>
      </c>
      <c r="E2393" s="159">
        <v>1</v>
      </c>
      <c r="F2393" s="159">
        <v>0</v>
      </c>
      <c r="G2393" s="159">
        <v>0</v>
      </c>
      <c r="H2393" s="159">
        <v>0</v>
      </c>
      <c r="I2393" s="159">
        <v>0</v>
      </c>
      <c r="J2393" s="159">
        <v>0</v>
      </c>
      <c r="K2393" s="159">
        <v>0</v>
      </c>
      <c r="L2393" s="383">
        <v>0</v>
      </c>
      <c r="M2393" s="346"/>
    </row>
    <row r="2394" spans="1:13" x14ac:dyDescent="0.25">
      <c r="A2394" s="347"/>
      <c r="B2394" s="396">
        <v>0</v>
      </c>
      <c r="C2394" s="159">
        <v>0</v>
      </c>
      <c r="D2394" s="159">
        <v>0</v>
      </c>
      <c r="E2394" s="159">
        <v>0</v>
      </c>
      <c r="F2394" s="159">
        <v>1</v>
      </c>
      <c r="G2394" s="159">
        <v>0</v>
      </c>
      <c r="H2394" s="159">
        <v>0</v>
      </c>
      <c r="I2394" s="159">
        <v>0</v>
      </c>
      <c r="J2394" s="159">
        <v>0</v>
      </c>
      <c r="K2394" s="159">
        <v>0</v>
      </c>
      <c r="L2394" s="383">
        <v>0</v>
      </c>
      <c r="M2394" s="346"/>
    </row>
    <row r="2395" spans="1:13" x14ac:dyDescent="0.25">
      <c r="A2395" s="347"/>
      <c r="B2395" s="396">
        <v>0</v>
      </c>
      <c r="C2395" s="159">
        <v>0</v>
      </c>
      <c r="D2395" s="159">
        <v>0</v>
      </c>
      <c r="E2395" s="159">
        <v>0</v>
      </c>
      <c r="F2395" s="159">
        <v>0</v>
      </c>
      <c r="G2395" s="159">
        <v>1</v>
      </c>
      <c r="H2395" s="159">
        <v>0</v>
      </c>
      <c r="I2395" s="159">
        <v>0</v>
      </c>
      <c r="J2395" s="159">
        <v>0</v>
      </c>
      <c r="K2395" s="159">
        <v>0</v>
      </c>
      <c r="L2395" s="383">
        <v>0</v>
      </c>
      <c r="M2395" s="346"/>
    </row>
    <row r="2396" spans="1:13" x14ac:dyDescent="0.25">
      <c r="A2396" s="347"/>
      <c r="B2396" s="396">
        <v>0</v>
      </c>
      <c r="C2396" s="159">
        <v>0</v>
      </c>
      <c r="D2396" s="159">
        <v>0</v>
      </c>
      <c r="E2396" s="159">
        <v>0</v>
      </c>
      <c r="F2396" s="159">
        <v>0</v>
      </c>
      <c r="G2396" s="159">
        <v>0</v>
      </c>
      <c r="H2396" s="159">
        <v>1</v>
      </c>
      <c r="I2396" s="159">
        <v>0</v>
      </c>
      <c r="J2396" s="159">
        <v>0</v>
      </c>
      <c r="K2396" s="159">
        <v>0</v>
      </c>
      <c r="L2396" s="383">
        <v>0</v>
      </c>
      <c r="M2396" s="346"/>
    </row>
    <row r="2397" spans="1:13" x14ac:dyDescent="0.25">
      <c r="A2397" s="347"/>
      <c r="B2397" s="396">
        <v>0</v>
      </c>
      <c r="C2397" s="159">
        <v>0</v>
      </c>
      <c r="D2397" s="159">
        <v>0</v>
      </c>
      <c r="E2397" s="159">
        <v>0</v>
      </c>
      <c r="F2397" s="159">
        <v>0</v>
      </c>
      <c r="G2397" s="159">
        <v>0</v>
      </c>
      <c r="H2397" s="159">
        <v>0</v>
      </c>
      <c r="I2397" s="159">
        <v>1</v>
      </c>
      <c r="J2397" s="159">
        <v>0</v>
      </c>
      <c r="K2397" s="159">
        <v>0</v>
      </c>
      <c r="L2397" s="383">
        <v>0</v>
      </c>
      <c r="M2397" s="346"/>
    </row>
    <row r="2398" spans="1:13" x14ac:dyDescent="0.25">
      <c r="A2398" s="347"/>
      <c r="B2398" s="396">
        <v>0</v>
      </c>
      <c r="C2398" s="159">
        <v>0</v>
      </c>
      <c r="D2398" s="159">
        <v>0</v>
      </c>
      <c r="E2398" s="159">
        <v>0</v>
      </c>
      <c r="F2398" s="159">
        <v>0</v>
      </c>
      <c r="G2398" s="159">
        <v>0</v>
      </c>
      <c r="H2398" s="159">
        <v>0</v>
      </c>
      <c r="I2398" s="159">
        <v>0</v>
      </c>
      <c r="J2398" s="159">
        <v>1</v>
      </c>
      <c r="K2398" s="159">
        <v>0</v>
      </c>
      <c r="L2398" s="383">
        <v>0</v>
      </c>
      <c r="M2398" s="346"/>
    </row>
    <row r="2399" spans="1:13" x14ac:dyDescent="0.25">
      <c r="A2399" s="347"/>
      <c r="B2399" s="396">
        <v>0</v>
      </c>
      <c r="C2399" s="159">
        <v>0</v>
      </c>
      <c r="D2399" s="159">
        <v>0</v>
      </c>
      <c r="E2399" s="159">
        <v>0</v>
      </c>
      <c r="F2399" s="159">
        <v>0</v>
      </c>
      <c r="G2399" s="159">
        <v>0</v>
      </c>
      <c r="H2399" s="159">
        <v>0</v>
      </c>
      <c r="I2399" s="159">
        <v>0</v>
      </c>
      <c r="J2399" s="159">
        <v>0</v>
      </c>
      <c r="K2399" s="159">
        <v>1</v>
      </c>
      <c r="L2399" s="383">
        <v>0</v>
      </c>
      <c r="M2399" s="346"/>
    </row>
    <row r="2400" spans="1:13" x14ac:dyDescent="0.25">
      <c r="A2400" s="347"/>
      <c r="B2400" s="397">
        <v>0</v>
      </c>
      <c r="C2400" s="398">
        <v>0</v>
      </c>
      <c r="D2400" s="398">
        <v>0</v>
      </c>
      <c r="E2400" s="398">
        <v>0</v>
      </c>
      <c r="F2400" s="398">
        <v>0</v>
      </c>
      <c r="G2400" s="398">
        <v>0</v>
      </c>
      <c r="H2400" s="398">
        <v>0</v>
      </c>
      <c r="I2400" s="398">
        <v>0</v>
      </c>
      <c r="J2400" s="398">
        <v>0</v>
      </c>
      <c r="K2400" s="398">
        <v>0</v>
      </c>
      <c r="L2400" s="410">
        <v>1</v>
      </c>
      <c r="M2400" s="346"/>
    </row>
    <row r="2401" spans="1:13" x14ac:dyDescent="0.25">
      <c r="A2401" s="347"/>
      <c r="B2401" s="158"/>
      <c r="C2401" s="158"/>
      <c r="D2401" s="158"/>
      <c r="E2401" s="158"/>
      <c r="F2401" s="158"/>
      <c r="G2401" s="158"/>
      <c r="H2401" s="158"/>
      <c r="I2401" s="158"/>
      <c r="J2401" s="158"/>
      <c r="K2401" s="158"/>
      <c r="L2401" s="158"/>
      <c r="M2401" s="346"/>
    </row>
    <row r="2402" spans="1:13" x14ac:dyDescent="0.25">
      <c r="A2402" s="347"/>
      <c r="B2402" s="158"/>
      <c r="C2402" s="158"/>
      <c r="D2402" s="158"/>
      <c r="E2402" s="158"/>
      <c r="F2402" s="158"/>
      <c r="G2402" s="158"/>
      <c r="H2402" s="158"/>
      <c r="I2402" s="158"/>
      <c r="J2402" s="158"/>
      <c r="K2402" s="158"/>
      <c r="L2402" s="158"/>
      <c r="M2402" s="346"/>
    </row>
    <row r="2403" spans="1:13" x14ac:dyDescent="0.25">
      <c r="A2403" s="350"/>
      <c r="B2403" s="411">
        <f>+M2327</f>
        <v>284.71278875578469</v>
      </c>
      <c r="C2403" s="390">
        <v>0</v>
      </c>
      <c r="D2403" s="390">
        <v>0</v>
      </c>
      <c r="E2403" s="390">
        <v>0</v>
      </c>
      <c r="F2403" s="390">
        <v>0</v>
      </c>
      <c r="G2403" s="390">
        <v>0</v>
      </c>
      <c r="H2403" s="390">
        <v>0</v>
      </c>
      <c r="I2403" s="390">
        <v>0</v>
      </c>
      <c r="J2403" s="390">
        <v>0</v>
      </c>
      <c r="K2403" s="390">
        <v>0</v>
      </c>
      <c r="L2403" s="391">
        <v>0</v>
      </c>
      <c r="M2403" s="346"/>
    </row>
    <row r="2404" spans="1:13" ht="15.75" x14ac:dyDescent="0.25">
      <c r="A2404" s="442" t="s">
        <v>232</v>
      </c>
      <c r="B2404" s="396">
        <v>0</v>
      </c>
      <c r="C2404" s="161">
        <f>+M2328</f>
        <v>167.38855719155944</v>
      </c>
      <c r="D2404" s="159">
        <v>0</v>
      </c>
      <c r="E2404" s="159">
        <v>0</v>
      </c>
      <c r="F2404" s="159">
        <v>0</v>
      </c>
      <c r="G2404" s="159">
        <v>0</v>
      </c>
      <c r="H2404" s="159">
        <v>0</v>
      </c>
      <c r="I2404" s="159">
        <v>0</v>
      </c>
      <c r="J2404" s="159">
        <v>0</v>
      </c>
      <c r="K2404" s="159">
        <v>0</v>
      </c>
      <c r="L2404" s="383">
        <v>0</v>
      </c>
      <c r="M2404" s="346"/>
    </row>
    <row r="2405" spans="1:13" x14ac:dyDescent="0.25">
      <c r="A2405" s="347"/>
      <c r="B2405" s="396">
        <v>0</v>
      </c>
      <c r="C2405" s="159">
        <v>0</v>
      </c>
      <c r="D2405" s="161">
        <f>+M2329</f>
        <v>58.994504352170694</v>
      </c>
      <c r="E2405" s="159">
        <v>0</v>
      </c>
      <c r="F2405" s="159">
        <v>0</v>
      </c>
      <c r="G2405" s="159">
        <v>0</v>
      </c>
      <c r="H2405" s="159">
        <v>0</v>
      </c>
      <c r="I2405" s="159">
        <v>0</v>
      </c>
      <c r="J2405" s="159">
        <v>0</v>
      </c>
      <c r="K2405" s="159">
        <v>0</v>
      </c>
      <c r="L2405" s="383">
        <v>0</v>
      </c>
      <c r="M2405" s="346"/>
    </row>
    <row r="2406" spans="1:13" x14ac:dyDescent="0.25">
      <c r="A2406" s="347"/>
      <c r="B2406" s="396">
        <v>0</v>
      </c>
      <c r="C2406" s="159">
        <v>0</v>
      </c>
      <c r="D2406" s="159">
        <v>0</v>
      </c>
      <c r="E2406" s="161">
        <f>+M2330</f>
        <v>-5.4723396321690823</v>
      </c>
      <c r="F2406" s="159">
        <v>0</v>
      </c>
      <c r="G2406" s="159">
        <v>0</v>
      </c>
      <c r="H2406" s="159">
        <v>0</v>
      </c>
      <c r="I2406" s="159">
        <v>0</v>
      </c>
      <c r="J2406" s="159">
        <v>0</v>
      </c>
      <c r="K2406" s="159">
        <v>0</v>
      </c>
      <c r="L2406" s="383">
        <v>0</v>
      </c>
      <c r="M2406" s="346"/>
    </row>
    <row r="2407" spans="1:13" x14ac:dyDescent="0.25">
      <c r="A2407" s="347"/>
      <c r="B2407" s="396">
        <v>0</v>
      </c>
      <c r="C2407" s="159">
        <v>0</v>
      </c>
      <c r="D2407" s="159">
        <v>0</v>
      </c>
      <c r="E2407" s="159">
        <v>0</v>
      </c>
      <c r="F2407" s="161">
        <f>+M2331</f>
        <v>-389.68005309849906</v>
      </c>
      <c r="G2407" s="159">
        <v>0</v>
      </c>
      <c r="H2407" s="159">
        <v>0</v>
      </c>
      <c r="I2407" s="159">
        <v>0</v>
      </c>
      <c r="J2407" s="159">
        <v>0</v>
      </c>
      <c r="K2407" s="159">
        <v>0</v>
      </c>
      <c r="L2407" s="383">
        <v>0</v>
      </c>
      <c r="M2407" s="346"/>
    </row>
    <row r="2408" spans="1:13" x14ac:dyDescent="0.25">
      <c r="A2408" s="347"/>
      <c r="B2408" s="396">
        <v>0</v>
      </c>
      <c r="C2408" s="159">
        <v>0</v>
      </c>
      <c r="D2408" s="159">
        <v>0</v>
      </c>
      <c r="E2408" s="159">
        <v>0</v>
      </c>
      <c r="F2408" s="159">
        <v>0</v>
      </c>
      <c r="G2408" s="161">
        <f>+M2332</f>
        <v>1003.5646968606335</v>
      </c>
      <c r="H2408" s="159">
        <v>0</v>
      </c>
      <c r="I2408" s="159">
        <v>0</v>
      </c>
      <c r="J2408" s="159">
        <v>0</v>
      </c>
      <c r="K2408" s="159">
        <v>0</v>
      </c>
      <c r="L2408" s="383">
        <v>0</v>
      </c>
      <c r="M2408" s="346"/>
    </row>
    <row r="2409" spans="1:13" x14ac:dyDescent="0.25">
      <c r="A2409" s="347"/>
      <c r="B2409" s="396">
        <v>0</v>
      </c>
      <c r="C2409" s="159">
        <v>0</v>
      </c>
      <c r="D2409" s="159">
        <v>0</v>
      </c>
      <c r="E2409" s="159">
        <v>0</v>
      </c>
      <c r="F2409" s="159">
        <v>0</v>
      </c>
      <c r="G2409" s="159">
        <v>0</v>
      </c>
      <c r="H2409" s="161">
        <f>+M2333</f>
        <v>263.46828590164426</v>
      </c>
      <c r="I2409" s="159">
        <v>0</v>
      </c>
      <c r="J2409" s="159">
        <v>0</v>
      </c>
      <c r="K2409" s="159">
        <v>0</v>
      </c>
      <c r="L2409" s="383">
        <v>0</v>
      </c>
      <c r="M2409" s="346"/>
    </row>
    <row r="2410" spans="1:13" x14ac:dyDescent="0.25">
      <c r="A2410" s="347"/>
      <c r="B2410" s="396">
        <v>0</v>
      </c>
      <c r="C2410" s="159">
        <v>0</v>
      </c>
      <c r="D2410" s="159">
        <v>0</v>
      </c>
      <c r="E2410" s="159">
        <v>0</v>
      </c>
      <c r="F2410" s="159">
        <v>0</v>
      </c>
      <c r="G2410" s="159">
        <v>0</v>
      </c>
      <c r="H2410" s="159">
        <v>0</v>
      </c>
      <c r="I2410" s="161">
        <f>+M2334</f>
        <v>48.187341481122196</v>
      </c>
      <c r="J2410" s="159">
        <v>0</v>
      </c>
      <c r="K2410" s="159">
        <v>0</v>
      </c>
      <c r="L2410" s="383">
        <v>0</v>
      </c>
      <c r="M2410" s="346"/>
    </row>
    <row r="2411" spans="1:13" x14ac:dyDescent="0.25">
      <c r="A2411" s="347"/>
      <c r="B2411" s="396">
        <v>0</v>
      </c>
      <c r="C2411" s="159">
        <v>0</v>
      </c>
      <c r="D2411" s="159">
        <v>0</v>
      </c>
      <c r="E2411" s="159">
        <v>0</v>
      </c>
      <c r="F2411" s="159">
        <v>0</v>
      </c>
      <c r="G2411" s="159">
        <v>0</v>
      </c>
      <c r="H2411" s="159">
        <v>0</v>
      </c>
      <c r="I2411" s="159">
        <v>0</v>
      </c>
      <c r="J2411" s="161">
        <f>+M2335</f>
        <v>86.966955706698101</v>
      </c>
      <c r="K2411" s="159">
        <v>0</v>
      </c>
      <c r="L2411" s="383">
        <v>0</v>
      </c>
      <c r="M2411" s="346"/>
    </row>
    <row r="2412" spans="1:13" x14ac:dyDescent="0.25">
      <c r="A2412" s="347"/>
      <c r="B2412" s="396">
        <v>0</v>
      </c>
      <c r="C2412" s="159">
        <v>0</v>
      </c>
      <c r="D2412" s="159">
        <v>0</v>
      </c>
      <c r="E2412" s="159">
        <v>0</v>
      </c>
      <c r="F2412" s="159">
        <v>0</v>
      </c>
      <c r="G2412" s="159">
        <v>0</v>
      </c>
      <c r="H2412" s="159">
        <v>0</v>
      </c>
      <c r="I2412" s="159">
        <v>0</v>
      </c>
      <c r="J2412" s="159">
        <v>0</v>
      </c>
      <c r="K2412" s="161">
        <f>+M2336</f>
        <v>120.40102311157163</v>
      </c>
      <c r="L2412" s="383">
        <v>0</v>
      </c>
      <c r="M2412" s="346"/>
    </row>
    <row r="2413" spans="1:13" x14ac:dyDescent="0.25">
      <c r="A2413" s="347"/>
      <c r="B2413" s="397">
        <v>0</v>
      </c>
      <c r="C2413" s="398">
        <v>0</v>
      </c>
      <c r="D2413" s="398">
        <v>0</v>
      </c>
      <c r="E2413" s="398">
        <v>0</v>
      </c>
      <c r="F2413" s="398">
        <v>0</v>
      </c>
      <c r="G2413" s="398">
        <v>0</v>
      </c>
      <c r="H2413" s="398">
        <v>0</v>
      </c>
      <c r="I2413" s="398">
        <v>0</v>
      </c>
      <c r="J2413" s="398">
        <v>0</v>
      </c>
      <c r="K2413" s="398">
        <v>0</v>
      </c>
      <c r="L2413" s="412">
        <f>+M2337</f>
        <v>338.66987917246195</v>
      </c>
      <c r="M2413" s="346"/>
    </row>
    <row r="2414" spans="1:13" x14ac:dyDescent="0.25">
      <c r="A2414" s="347"/>
      <c r="B2414" s="158"/>
      <c r="C2414" s="158"/>
      <c r="D2414" s="158"/>
      <c r="E2414" s="158"/>
      <c r="F2414" s="158"/>
      <c r="G2414" s="158"/>
      <c r="H2414" s="158"/>
      <c r="I2414" s="158"/>
      <c r="J2414" s="158"/>
      <c r="K2414" s="158"/>
      <c r="L2414" s="158"/>
      <c r="M2414" s="346"/>
    </row>
    <row r="2415" spans="1:13" ht="15.75" x14ac:dyDescent="0.3">
      <c r="A2415" s="444" t="s">
        <v>245</v>
      </c>
      <c r="B2415" s="158"/>
      <c r="C2415" s="158"/>
      <c r="D2415" s="158"/>
      <c r="E2415" s="158"/>
      <c r="F2415" s="158"/>
      <c r="G2415" s="158"/>
      <c r="H2415" s="158"/>
      <c r="I2415" s="158"/>
      <c r="J2415" s="158"/>
      <c r="K2415" s="158"/>
      <c r="L2415" s="158"/>
      <c r="M2415" s="346"/>
    </row>
    <row r="2416" spans="1:13" ht="15.75" x14ac:dyDescent="0.3">
      <c r="A2416" s="445"/>
      <c r="B2416" s="411">
        <f t="array" ref="B2416:L2426">+MMULT(B2377:L2387,B2403:L2413)</f>
        <v>569.42557751156937</v>
      </c>
      <c r="C2416" s="390">
        <v>0</v>
      </c>
      <c r="D2416" s="390">
        <v>0</v>
      </c>
      <c r="E2416" s="390">
        <v>0</v>
      </c>
      <c r="F2416" s="390">
        <v>0</v>
      </c>
      <c r="G2416" s="390">
        <v>0</v>
      </c>
      <c r="H2416" s="390">
        <v>0</v>
      </c>
      <c r="I2416" s="390">
        <v>0</v>
      </c>
      <c r="J2416" s="390">
        <v>0</v>
      </c>
      <c r="K2416" s="390">
        <v>0</v>
      </c>
      <c r="L2416" s="391">
        <v>0</v>
      </c>
      <c r="M2416" s="345"/>
    </row>
    <row r="2417" spans="1:13" ht="15.75" x14ac:dyDescent="0.3">
      <c r="A2417" s="445" t="s">
        <v>233</v>
      </c>
      <c r="B2417" s="396">
        <v>0</v>
      </c>
      <c r="C2417" s="161">
        <v>334.77711438311889</v>
      </c>
      <c r="D2417" s="159">
        <v>0</v>
      </c>
      <c r="E2417" s="159">
        <v>0</v>
      </c>
      <c r="F2417" s="159">
        <v>0</v>
      </c>
      <c r="G2417" s="159">
        <v>0</v>
      </c>
      <c r="H2417" s="159">
        <v>0</v>
      </c>
      <c r="I2417" s="159">
        <v>0</v>
      </c>
      <c r="J2417" s="159">
        <v>0</v>
      </c>
      <c r="K2417" s="159">
        <v>0</v>
      </c>
      <c r="L2417" s="383">
        <v>0</v>
      </c>
      <c r="M2417" s="346"/>
    </row>
    <row r="2418" spans="1:13" x14ac:dyDescent="0.25">
      <c r="A2418" s="347"/>
      <c r="B2418" s="396">
        <v>0</v>
      </c>
      <c r="C2418" s="159">
        <v>0</v>
      </c>
      <c r="D2418" s="161">
        <v>117.98900870434139</v>
      </c>
      <c r="E2418" s="159">
        <v>0</v>
      </c>
      <c r="F2418" s="159">
        <v>0</v>
      </c>
      <c r="G2418" s="159">
        <v>0</v>
      </c>
      <c r="H2418" s="159">
        <v>0</v>
      </c>
      <c r="I2418" s="159">
        <v>0</v>
      </c>
      <c r="J2418" s="159">
        <v>0</v>
      </c>
      <c r="K2418" s="159">
        <v>0</v>
      </c>
      <c r="L2418" s="383">
        <v>0</v>
      </c>
      <c r="M2418" s="346"/>
    </row>
    <row r="2419" spans="1:13" x14ac:dyDescent="0.25">
      <c r="A2419" s="347"/>
      <c r="B2419" s="396">
        <v>0</v>
      </c>
      <c r="C2419" s="159">
        <v>0</v>
      </c>
      <c r="D2419" s="159">
        <v>0</v>
      </c>
      <c r="E2419" s="161">
        <v>-10.944679264338165</v>
      </c>
      <c r="F2419" s="159">
        <v>0</v>
      </c>
      <c r="G2419" s="159">
        <v>0</v>
      </c>
      <c r="H2419" s="159">
        <v>0</v>
      </c>
      <c r="I2419" s="159">
        <v>0</v>
      </c>
      <c r="J2419" s="159">
        <v>0</v>
      </c>
      <c r="K2419" s="159">
        <v>0</v>
      </c>
      <c r="L2419" s="383">
        <v>0</v>
      </c>
      <c r="M2419" s="346"/>
    </row>
    <row r="2420" spans="1:13" x14ac:dyDescent="0.25">
      <c r="A2420" s="347"/>
      <c r="B2420" s="396">
        <v>0</v>
      </c>
      <c r="C2420" s="159">
        <v>0</v>
      </c>
      <c r="D2420" s="159">
        <v>0</v>
      </c>
      <c r="E2420" s="159">
        <v>0</v>
      </c>
      <c r="F2420" s="161">
        <v>-779.36010619699812</v>
      </c>
      <c r="G2420" s="159">
        <v>0</v>
      </c>
      <c r="H2420" s="159">
        <v>0</v>
      </c>
      <c r="I2420" s="159">
        <v>0</v>
      </c>
      <c r="J2420" s="159">
        <v>0</v>
      </c>
      <c r="K2420" s="159">
        <v>0</v>
      </c>
      <c r="L2420" s="383">
        <v>0</v>
      </c>
      <c r="M2420" s="346"/>
    </row>
    <row r="2421" spans="1:13" x14ac:dyDescent="0.25">
      <c r="A2421" s="347"/>
      <c r="B2421" s="396">
        <v>0</v>
      </c>
      <c r="C2421" s="159">
        <v>0</v>
      </c>
      <c r="D2421" s="159">
        <v>0</v>
      </c>
      <c r="E2421" s="159">
        <v>0</v>
      </c>
      <c r="F2421" s="159">
        <v>0</v>
      </c>
      <c r="G2421" s="161">
        <v>2007.129393721267</v>
      </c>
      <c r="H2421" s="159">
        <v>0</v>
      </c>
      <c r="I2421" s="159">
        <v>0</v>
      </c>
      <c r="J2421" s="159">
        <v>0</v>
      </c>
      <c r="K2421" s="159">
        <v>0</v>
      </c>
      <c r="L2421" s="383">
        <v>0</v>
      </c>
      <c r="M2421" s="346"/>
    </row>
    <row r="2422" spans="1:13" x14ac:dyDescent="0.25">
      <c r="A2422" s="347"/>
      <c r="B2422" s="396">
        <v>0</v>
      </c>
      <c r="C2422" s="159">
        <v>0</v>
      </c>
      <c r="D2422" s="159">
        <v>0</v>
      </c>
      <c r="E2422" s="159">
        <v>0</v>
      </c>
      <c r="F2422" s="159">
        <v>0</v>
      </c>
      <c r="G2422" s="159">
        <v>0</v>
      </c>
      <c r="H2422" s="161">
        <v>526.93657180328853</v>
      </c>
      <c r="I2422" s="159">
        <v>0</v>
      </c>
      <c r="J2422" s="159">
        <v>0</v>
      </c>
      <c r="K2422" s="159">
        <v>0</v>
      </c>
      <c r="L2422" s="383">
        <v>0</v>
      </c>
      <c r="M2422" s="346"/>
    </row>
    <row r="2423" spans="1:13" x14ac:dyDescent="0.25">
      <c r="A2423" s="347"/>
      <c r="B2423" s="396">
        <v>0</v>
      </c>
      <c r="C2423" s="159">
        <v>0</v>
      </c>
      <c r="D2423" s="159">
        <v>0</v>
      </c>
      <c r="E2423" s="159">
        <v>0</v>
      </c>
      <c r="F2423" s="159">
        <v>0</v>
      </c>
      <c r="G2423" s="159">
        <v>0</v>
      </c>
      <c r="H2423" s="159">
        <v>0</v>
      </c>
      <c r="I2423" s="161">
        <v>96.374682962244393</v>
      </c>
      <c r="J2423" s="159">
        <v>0</v>
      </c>
      <c r="K2423" s="159">
        <v>0</v>
      </c>
      <c r="L2423" s="383">
        <v>0</v>
      </c>
      <c r="M2423" s="346"/>
    </row>
    <row r="2424" spans="1:13" x14ac:dyDescent="0.25">
      <c r="A2424" s="347"/>
      <c r="B2424" s="396">
        <v>0</v>
      </c>
      <c r="C2424" s="159">
        <v>0</v>
      </c>
      <c r="D2424" s="159">
        <v>0</v>
      </c>
      <c r="E2424" s="159">
        <v>0</v>
      </c>
      <c r="F2424" s="159">
        <v>0</v>
      </c>
      <c r="G2424" s="159">
        <v>0</v>
      </c>
      <c r="H2424" s="159">
        <v>0</v>
      </c>
      <c r="I2424" s="159">
        <v>0</v>
      </c>
      <c r="J2424" s="161">
        <v>173.9339114133962</v>
      </c>
      <c r="K2424" s="159">
        <v>0</v>
      </c>
      <c r="L2424" s="383">
        <v>0</v>
      </c>
      <c r="M2424" s="346"/>
    </row>
    <row r="2425" spans="1:13" x14ac:dyDescent="0.25">
      <c r="A2425" s="347"/>
      <c r="B2425" s="396">
        <v>0</v>
      </c>
      <c r="C2425" s="159">
        <v>0</v>
      </c>
      <c r="D2425" s="159">
        <v>0</v>
      </c>
      <c r="E2425" s="159">
        <v>0</v>
      </c>
      <c r="F2425" s="159">
        <v>0</v>
      </c>
      <c r="G2425" s="159">
        <v>0</v>
      </c>
      <c r="H2425" s="159">
        <v>0</v>
      </c>
      <c r="I2425" s="159">
        <v>0</v>
      </c>
      <c r="J2425" s="159">
        <v>0</v>
      </c>
      <c r="K2425" s="161">
        <v>240.80204622314326</v>
      </c>
      <c r="L2425" s="383">
        <v>0</v>
      </c>
      <c r="M2425" s="346"/>
    </row>
    <row r="2426" spans="1:13" x14ac:dyDescent="0.25">
      <c r="A2426" s="347"/>
      <c r="B2426" s="397">
        <v>0</v>
      </c>
      <c r="C2426" s="398">
        <v>0</v>
      </c>
      <c r="D2426" s="398">
        <v>0</v>
      </c>
      <c r="E2426" s="398">
        <v>0</v>
      </c>
      <c r="F2426" s="398">
        <v>0</v>
      </c>
      <c r="G2426" s="398">
        <v>0</v>
      </c>
      <c r="H2426" s="398">
        <v>0</v>
      </c>
      <c r="I2426" s="398">
        <v>0</v>
      </c>
      <c r="J2426" s="398">
        <v>0</v>
      </c>
      <c r="K2426" s="398">
        <v>0</v>
      </c>
      <c r="L2426" s="412">
        <v>677.33975834492389</v>
      </c>
      <c r="M2426" s="346"/>
    </row>
    <row r="2427" spans="1:13" x14ac:dyDescent="0.25">
      <c r="A2427" s="347"/>
      <c r="B2427" s="158"/>
      <c r="C2427" s="158"/>
      <c r="D2427" s="158"/>
      <c r="E2427" s="158"/>
      <c r="F2427" s="158"/>
      <c r="G2427" s="158"/>
      <c r="H2427" s="158"/>
      <c r="I2427" s="158"/>
      <c r="J2427" s="158"/>
      <c r="K2427" s="158"/>
      <c r="L2427" s="158"/>
      <c r="M2427" s="346"/>
    </row>
    <row r="2428" spans="1:13" x14ac:dyDescent="0.25">
      <c r="A2428" s="347"/>
      <c r="B2428" s="158"/>
      <c r="C2428" s="158"/>
      <c r="D2428" s="158"/>
      <c r="E2428" s="158"/>
      <c r="F2428" s="158"/>
      <c r="G2428" s="158"/>
      <c r="H2428" s="158"/>
      <c r="I2428" s="158"/>
      <c r="J2428" s="158"/>
      <c r="K2428" s="158"/>
      <c r="L2428" s="158"/>
      <c r="M2428" s="346"/>
    </row>
    <row r="2429" spans="1:13" x14ac:dyDescent="0.25">
      <c r="A2429" s="347"/>
      <c r="B2429" s="413">
        <f t="array" ref="B2429:L2439">+MINVERSE(B2416:L2426)</f>
        <v>1.7561557462347787E-3</v>
      </c>
      <c r="C2429" s="390">
        <v>0</v>
      </c>
      <c r="D2429" s="390">
        <v>0</v>
      </c>
      <c r="E2429" s="390">
        <v>0</v>
      </c>
      <c r="F2429" s="390">
        <v>0</v>
      </c>
      <c r="G2429" s="390">
        <v>0</v>
      </c>
      <c r="H2429" s="390">
        <v>0</v>
      </c>
      <c r="I2429" s="390">
        <v>0</v>
      </c>
      <c r="J2429" s="390">
        <v>0</v>
      </c>
      <c r="K2429" s="390">
        <v>0</v>
      </c>
      <c r="L2429" s="391">
        <v>0</v>
      </c>
      <c r="M2429" s="346"/>
    </row>
    <row r="2430" spans="1:13" ht="15.75" x14ac:dyDescent="0.3">
      <c r="A2430" s="445" t="s">
        <v>234</v>
      </c>
      <c r="B2430" s="396">
        <v>0</v>
      </c>
      <c r="C2430" s="178">
        <v>2.9870620094287572E-3</v>
      </c>
      <c r="D2430" s="159">
        <v>0</v>
      </c>
      <c r="E2430" s="159">
        <v>0</v>
      </c>
      <c r="F2430" s="159">
        <v>0</v>
      </c>
      <c r="G2430" s="159">
        <v>0</v>
      </c>
      <c r="H2430" s="159">
        <v>0</v>
      </c>
      <c r="I2430" s="159">
        <v>0</v>
      </c>
      <c r="J2430" s="159">
        <v>0</v>
      </c>
      <c r="K2430" s="159">
        <v>0</v>
      </c>
      <c r="L2430" s="383">
        <v>0</v>
      </c>
      <c r="M2430" s="346"/>
    </row>
    <row r="2431" spans="1:13" x14ac:dyDescent="0.25">
      <c r="A2431" s="347"/>
      <c r="B2431" s="396">
        <v>0</v>
      </c>
      <c r="C2431" s="159">
        <v>0</v>
      </c>
      <c r="D2431" s="178">
        <v>8.4753657224616134E-3</v>
      </c>
      <c r="E2431" s="159">
        <v>0</v>
      </c>
      <c r="F2431" s="159">
        <v>0</v>
      </c>
      <c r="G2431" s="159">
        <v>0</v>
      </c>
      <c r="H2431" s="159">
        <v>0</v>
      </c>
      <c r="I2431" s="159">
        <v>0</v>
      </c>
      <c r="J2431" s="159">
        <v>0</v>
      </c>
      <c r="K2431" s="159">
        <v>0</v>
      </c>
      <c r="L2431" s="383">
        <v>0</v>
      </c>
      <c r="M2431" s="346"/>
    </row>
    <row r="2432" spans="1:13" x14ac:dyDescent="0.25">
      <c r="A2432" s="347"/>
      <c r="B2432" s="396">
        <v>0</v>
      </c>
      <c r="C2432" s="159">
        <v>0</v>
      </c>
      <c r="D2432" s="159">
        <v>0</v>
      </c>
      <c r="E2432" s="178">
        <v>-9.136859800527658E-2</v>
      </c>
      <c r="F2432" s="159">
        <v>0</v>
      </c>
      <c r="G2432" s="159">
        <v>0</v>
      </c>
      <c r="H2432" s="159">
        <v>0</v>
      </c>
      <c r="I2432" s="159">
        <v>0</v>
      </c>
      <c r="J2432" s="159">
        <v>0</v>
      </c>
      <c r="K2432" s="159">
        <v>0</v>
      </c>
      <c r="L2432" s="383">
        <v>0</v>
      </c>
      <c r="M2432" s="346"/>
    </row>
    <row r="2433" spans="1:13" x14ac:dyDescent="0.25">
      <c r="A2433" s="347"/>
      <c r="B2433" s="396">
        <v>0</v>
      </c>
      <c r="C2433" s="159">
        <v>0</v>
      </c>
      <c r="D2433" s="159">
        <v>0</v>
      </c>
      <c r="E2433" s="159">
        <v>0</v>
      </c>
      <c r="F2433" s="178">
        <v>-1.2831039105653567E-3</v>
      </c>
      <c r="G2433" s="159">
        <v>0</v>
      </c>
      <c r="H2433" s="159">
        <v>0</v>
      </c>
      <c r="I2433" s="159">
        <v>0</v>
      </c>
      <c r="J2433" s="159">
        <v>0</v>
      </c>
      <c r="K2433" s="159">
        <v>0</v>
      </c>
      <c r="L2433" s="383">
        <v>0</v>
      </c>
      <c r="M2433" s="346"/>
    </row>
    <row r="2434" spans="1:13" x14ac:dyDescent="0.25">
      <c r="A2434" s="347"/>
      <c r="B2434" s="396">
        <v>0</v>
      </c>
      <c r="C2434" s="159">
        <v>0</v>
      </c>
      <c r="D2434" s="159">
        <v>0</v>
      </c>
      <c r="E2434" s="159">
        <v>0</v>
      </c>
      <c r="F2434" s="159">
        <v>0</v>
      </c>
      <c r="G2434" s="178">
        <v>4.9822398253357024E-4</v>
      </c>
      <c r="H2434" s="159">
        <v>0</v>
      </c>
      <c r="I2434" s="159">
        <v>0</v>
      </c>
      <c r="J2434" s="159">
        <v>0</v>
      </c>
      <c r="K2434" s="159">
        <v>0</v>
      </c>
      <c r="L2434" s="383">
        <v>0</v>
      </c>
      <c r="M2434" s="346"/>
    </row>
    <row r="2435" spans="1:13" x14ac:dyDescent="0.25">
      <c r="A2435" s="347"/>
      <c r="B2435" s="396">
        <v>0</v>
      </c>
      <c r="C2435" s="159">
        <v>0</v>
      </c>
      <c r="D2435" s="159">
        <v>0</v>
      </c>
      <c r="E2435" s="159">
        <v>0</v>
      </c>
      <c r="F2435" s="159">
        <v>0</v>
      </c>
      <c r="G2435" s="159">
        <v>0</v>
      </c>
      <c r="H2435" s="178">
        <v>1.8977616159337512E-3</v>
      </c>
      <c r="I2435" s="159">
        <v>0</v>
      </c>
      <c r="J2435" s="159">
        <v>0</v>
      </c>
      <c r="K2435" s="159">
        <v>0</v>
      </c>
      <c r="L2435" s="383">
        <v>0</v>
      </c>
      <c r="M2435" s="346"/>
    </row>
    <row r="2436" spans="1:13" x14ac:dyDescent="0.25">
      <c r="A2436" s="347"/>
      <c r="B2436" s="396">
        <v>0</v>
      </c>
      <c r="C2436" s="159">
        <v>0</v>
      </c>
      <c r="D2436" s="159">
        <v>0</v>
      </c>
      <c r="E2436" s="159">
        <v>0</v>
      </c>
      <c r="F2436" s="159">
        <v>0</v>
      </c>
      <c r="G2436" s="159">
        <v>0</v>
      </c>
      <c r="H2436" s="159">
        <v>0</v>
      </c>
      <c r="I2436" s="178">
        <v>1.0376169023474335E-2</v>
      </c>
      <c r="J2436" s="159">
        <v>0</v>
      </c>
      <c r="K2436" s="159">
        <v>0</v>
      </c>
      <c r="L2436" s="383">
        <v>0</v>
      </c>
      <c r="M2436" s="346"/>
    </row>
    <row r="2437" spans="1:13" x14ac:dyDescent="0.25">
      <c r="A2437" s="347"/>
      <c r="B2437" s="396">
        <v>0</v>
      </c>
      <c r="C2437" s="159">
        <v>0</v>
      </c>
      <c r="D2437" s="159">
        <v>0</v>
      </c>
      <c r="E2437" s="159">
        <v>0</v>
      </c>
      <c r="F2437" s="159">
        <v>0</v>
      </c>
      <c r="G2437" s="159">
        <v>0</v>
      </c>
      <c r="H2437" s="159">
        <v>0</v>
      </c>
      <c r="I2437" s="159">
        <v>0</v>
      </c>
      <c r="J2437" s="178">
        <v>5.7493101366717213E-3</v>
      </c>
      <c r="K2437" s="159">
        <v>0</v>
      </c>
      <c r="L2437" s="383">
        <v>0</v>
      </c>
      <c r="M2437" s="346"/>
    </row>
    <row r="2438" spans="1:13" x14ac:dyDescent="0.25">
      <c r="A2438" s="347"/>
      <c r="B2438" s="396">
        <v>0</v>
      </c>
      <c r="C2438" s="159">
        <v>0</v>
      </c>
      <c r="D2438" s="159">
        <v>0</v>
      </c>
      <c r="E2438" s="159">
        <v>0</v>
      </c>
      <c r="F2438" s="159">
        <v>0</v>
      </c>
      <c r="G2438" s="159">
        <v>0</v>
      </c>
      <c r="H2438" s="159">
        <v>0</v>
      </c>
      <c r="I2438" s="159">
        <v>0</v>
      </c>
      <c r="J2438" s="159">
        <v>0</v>
      </c>
      <c r="K2438" s="178">
        <v>4.1527886315107692E-3</v>
      </c>
      <c r="L2438" s="383">
        <v>0</v>
      </c>
      <c r="M2438" s="346"/>
    </row>
    <row r="2439" spans="1:13" x14ac:dyDescent="0.25">
      <c r="A2439" s="347"/>
      <c r="B2439" s="397">
        <v>0</v>
      </c>
      <c r="C2439" s="398">
        <v>0</v>
      </c>
      <c r="D2439" s="398">
        <v>0</v>
      </c>
      <c r="E2439" s="398">
        <v>0</v>
      </c>
      <c r="F2439" s="398">
        <v>0</v>
      </c>
      <c r="G2439" s="398">
        <v>0</v>
      </c>
      <c r="H2439" s="398">
        <v>0</v>
      </c>
      <c r="I2439" s="398">
        <v>0</v>
      </c>
      <c r="J2439" s="398">
        <v>0</v>
      </c>
      <c r="K2439" s="398">
        <v>0</v>
      </c>
      <c r="L2439" s="414">
        <v>1.4763639483432874E-3</v>
      </c>
      <c r="M2439" s="346"/>
    </row>
    <row r="2440" spans="1:13" x14ac:dyDescent="0.25">
      <c r="A2440" s="347"/>
      <c r="B2440" s="158"/>
      <c r="C2440" s="158"/>
      <c r="D2440" s="158"/>
      <c r="E2440" s="158"/>
      <c r="F2440" s="158"/>
      <c r="G2440" s="158"/>
      <c r="H2440" s="158"/>
      <c r="I2440" s="158"/>
      <c r="J2440" s="158"/>
      <c r="K2440" s="158"/>
      <c r="L2440" s="158"/>
      <c r="M2440" s="346"/>
    </row>
    <row r="2441" spans="1:13" x14ac:dyDescent="0.25">
      <c r="A2441" s="347"/>
      <c r="B2441" s="158"/>
      <c r="C2441" s="158"/>
      <c r="D2441" s="158"/>
      <c r="E2441" s="158"/>
      <c r="F2441" s="158"/>
      <c r="G2441" s="158"/>
      <c r="H2441" s="158"/>
      <c r="I2441" s="158"/>
      <c r="J2441" s="158"/>
      <c r="K2441" s="158"/>
      <c r="L2441" s="158"/>
      <c r="M2441" s="346"/>
    </row>
    <row r="2442" spans="1:13" x14ac:dyDescent="0.25">
      <c r="A2442" s="347"/>
      <c r="B2442" s="395">
        <f t="array" ref="B2442:L2449">+MMULT(B2353:L2360,B2429:L2439)</f>
        <v>1.7561557462347787E-3</v>
      </c>
      <c r="C2442" s="380">
        <v>-2.9870620094287572E-3</v>
      </c>
      <c r="D2442" s="380">
        <v>0</v>
      </c>
      <c r="E2442" s="380">
        <v>0</v>
      </c>
      <c r="F2442" s="380">
        <v>0</v>
      </c>
      <c r="G2442" s="380">
        <v>0</v>
      </c>
      <c r="H2442" s="380">
        <v>0</v>
      </c>
      <c r="I2442" s="380">
        <v>0</v>
      </c>
      <c r="J2442" s="380">
        <v>0</v>
      </c>
      <c r="K2442" s="380">
        <v>0</v>
      </c>
      <c r="L2442" s="381">
        <v>0</v>
      </c>
      <c r="M2442" s="346"/>
    </row>
    <row r="2443" spans="1:13" ht="15.75" x14ac:dyDescent="0.3">
      <c r="A2443" s="445" t="s">
        <v>235</v>
      </c>
      <c r="B2443" s="396">
        <v>0</v>
      </c>
      <c r="C2443" s="159">
        <v>2.9870620094287572E-3</v>
      </c>
      <c r="D2443" s="159">
        <v>-8.4753657224616134E-3</v>
      </c>
      <c r="E2443" s="159">
        <v>0</v>
      </c>
      <c r="F2443" s="159">
        <v>0</v>
      </c>
      <c r="G2443" s="159">
        <v>0</v>
      </c>
      <c r="H2443" s="159">
        <v>0</v>
      </c>
      <c r="I2443" s="159">
        <v>0</v>
      </c>
      <c r="J2443" s="143">
        <v>-5.7493101366717213E-3</v>
      </c>
      <c r="K2443" s="143">
        <v>0</v>
      </c>
      <c r="L2443" s="392">
        <v>0</v>
      </c>
      <c r="M2443" s="346"/>
    </row>
    <row r="2444" spans="1:13" x14ac:dyDescent="0.25">
      <c r="A2444" s="446"/>
      <c r="B2444" s="396">
        <v>0</v>
      </c>
      <c r="C2444" s="159">
        <v>0</v>
      </c>
      <c r="D2444" s="159">
        <v>8.4753657224616134E-3</v>
      </c>
      <c r="E2444" s="159">
        <v>9.136859800527658E-2</v>
      </c>
      <c r="F2444" s="159">
        <v>0</v>
      </c>
      <c r="G2444" s="159">
        <v>0</v>
      </c>
      <c r="H2444" s="159">
        <v>0</v>
      </c>
      <c r="I2444" s="159">
        <v>0</v>
      </c>
      <c r="J2444" s="143">
        <v>0</v>
      </c>
      <c r="K2444" s="143">
        <v>0</v>
      </c>
      <c r="L2444" s="392">
        <v>0</v>
      </c>
      <c r="M2444" s="346"/>
    </row>
    <row r="2445" spans="1:13" x14ac:dyDescent="0.25">
      <c r="A2445" s="446"/>
      <c r="B2445" s="396">
        <v>0</v>
      </c>
      <c r="C2445" s="159">
        <v>0</v>
      </c>
      <c r="D2445" s="159">
        <v>0</v>
      </c>
      <c r="E2445" s="159">
        <v>-9.136859800527658E-2</v>
      </c>
      <c r="F2445" s="159">
        <v>1.2831039105653567E-3</v>
      </c>
      <c r="G2445" s="159">
        <v>0</v>
      </c>
      <c r="H2445" s="159">
        <v>0</v>
      </c>
      <c r="I2445" s="159">
        <v>0</v>
      </c>
      <c r="J2445" s="143">
        <v>0</v>
      </c>
      <c r="K2445" s="143">
        <v>0</v>
      </c>
      <c r="L2445" s="392">
        <v>0</v>
      </c>
      <c r="M2445" s="346"/>
    </row>
    <row r="2446" spans="1:13" x14ac:dyDescent="0.25">
      <c r="A2446" s="446"/>
      <c r="B2446" s="396">
        <v>0</v>
      </c>
      <c r="C2446" s="159">
        <v>0</v>
      </c>
      <c r="D2446" s="159">
        <v>0</v>
      </c>
      <c r="E2446" s="159">
        <v>0</v>
      </c>
      <c r="F2446" s="159">
        <v>-1.2831039105653567E-3</v>
      </c>
      <c r="G2446" s="159">
        <v>-4.9822398253357024E-4</v>
      </c>
      <c r="H2446" s="159">
        <v>0</v>
      </c>
      <c r="I2446" s="159">
        <v>0</v>
      </c>
      <c r="J2446" s="143">
        <v>5.7493101366717213E-3</v>
      </c>
      <c r="K2446" s="143">
        <v>4.1527886315107692E-3</v>
      </c>
      <c r="L2446" s="392">
        <v>0</v>
      </c>
      <c r="M2446" s="346"/>
    </row>
    <row r="2447" spans="1:13" x14ac:dyDescent="0.25">
      <c r="A2447" s="446"/>
      <c r="B2447" s="396">
        <v>0</v>
      </c>
      <c r="C2447" s="159">
        <v>0</v>
      </c>
      <c r="D2447" s="159">
        <v>0</v>
      </c>
      <c r="E2447" s="159">
        <v>0</v>
      </c>
      <c r="F2447" s="159">
        <v>0</v>
      </c>
      <c r="G2447" s="159">
        <v>4.9822398253357024E-4</v>
      </c>
      <c r="H2447" s="159">
        <v>-1.8977616159337512E-3</v>
      </c>
      <c r="I2447" s="159">
        <v>0</v>
      </c>
      <c r="J2447" s="143">
        <v>0</v>
      </c>
      <c r="K2447" s="143">
        <v>0</v>
      </c>
      <c r="L2447" s="392">
        <v>0</v>
      </c>
      <c r="M2447" s="346"/>
    </row>
    <row r="2448" spans="1:13" x14ac:dyDescent="0.25">
      <c r="A2448" s="446"/>
      <c r="B2448" s="396">
        <v>0</v>
      </c>
      <c r="C2448" s="159">
        <v>0</v>
      </c>
      <c r="D2448" s="159">
        <v>0</v>
      </c>
      <c r="E2448" s="159">
        <v>0</v>
      </c>
      <c r="F2448" s="159">
        <v>0</v>
      </c>
      <c r="G2448" s="159">
        <v>0</v>
      </c>
      <c r="H2448" s="159">
        <v>1.8977616159337512E-3</v>
      </c>
      <c r="I2448" s="159">
        <v>-1.0376169023474335E-2</v>
      </c>
      <c r="J2448" s="143">
        <v>0</v>
      </c>
      <c r="K2448" s="143">
        <v>0</v>
      </c>
      <c r="L2448" s="392">
        <v>0</v>
      </c>
      <c r="M2448" s="346"/>
    </row>
    <row r="2449" spans="1:13" x14ac:dyDescent="0.25">
      <c r="A2449" s="446"/>
      <c r="B2449" s="397">
        <v>0</v>
      </c>
      <c r="C2449" s="398">
        <v>0</v>
      </c>
      <c r="D2449" s="398">
        <v>0</v>
      </c>
      <c r="E2449" s="398">
        <v>0</v>
      </c>
      <c r="F2449" s="398">
        <v>0</v>
      </c>
      <c r="G2449" s="398">
        <v>0</v>
      </c>
      <c r="H2449" s="398">
        <v>0</v>
      </c>
      <c r="I2449" s="398">
        <v>1.0376169023474335E-2</v>
      </c>
      <c r="J2449" s="393">
        <v>0</v>
      </c>
      <c r="K2449" s="393">
        <v>-4.1527886315107692E-3</v>
      </c>
      <c r="L2449" s="394">
        <v>1.4763639483432874E-3</v>
      </c>
      <c r="M2449" s="346"/>
    </row>
    <row r="2450" spans="1:13" x14ac:dyDescent="0.25">
      <c r="A2450" s="446"/>
      <c r="B2450" s="158"/>
      <c r="C2450" s="158"/>
      <c r="D2450" s="158"/>
      <c r="E2450" s="158"/>
      <c r="F2450" s="158"/>
      <c r="G2450" s="158"/>
      <c r="H2450" s="158"/>
      <c r="I2450" s="158"/>
      <c r="J2450" s="158"/>
      <c r="K2450" s="158"/>
      <c r="L2450" s="158"/>
      <c r="M2450" s="346"/>
    </row>
    <row r="2451" spans="1:13" x14ac:dyDescent="0.25">
      <c r="A2451" s="446"/>
      <c r="B2451" s="158"/>
      <c r="C2451" s="158"/>
      <c r="D2451" s="158"/>
      <c r="E2451" s="158"/>
      <c r="F2451" s="158"/>
      <c r="G2451" s="158"/>
      <c r="H2451" s="158"/>
      <c r="I2451" s="158"/>
      <c r="J2451" s="158"/>
      <c r="K2451" s="158"/>
      <c r="L2451" s="158"/>
      <c r="M2451" s="346"/>
    </row>
    <row r="2452" spans="1:13" x14ac:dyDescent="0.25">
      <c r="A2452" s="446"/>
      <c r="B2452" s="329">
        <f t="array" ref="B2452:I2459">+MMULT(B2442:L2449,B2340:I2350)</f>
        <v>4.7432177556635362E-3</v>
      </c>
      <c r="C2452" s="330">
        <v>-2.9870620094287572E-3</v>
      </c>
      <c r="D2452" s="330">
        <v>0</v>
      </c>
      <c r="E2452" s="330">
        <v>0</v>
      </c>
      <c r="F2452" s="330">
        <v>0</v>
      </c>
      <c r="G2452" s="330">
        <v>0</v>
      </c>
      <c r="H2452" s="330">
        <v>0</v>
      </c>
      <c r="I2452" s="331">
        <v>0</v>
      </c>
      <c r="J2452" s="158"/>
      <c r="K2452" s="158"/>
      <c r="L2452" s="158"/>
      <c r="M2452" s="346"/>
    </row>
    <row r="2453" spans="1:13" ht="15.75" x14ac:dyDescent="0.3">
      <c r="A2453" s="447" t="s">
        <v>236</v>
      </c>
      <c r="B2453" s="332">
        <v>-2.9870620094287572E-3</v>
      </c>
      <c r="C2453" s="158">
        <v>1.7211737868562092E-2</v>
      </c>
      <c r="D2453" s="158">
        <v>-8.4753657224616134E-3</v>
      </c>
      <c r="E2453" s="158">
        <v>0</v>
      </c>
      <c r="F2453" s="158">
        <v>-5.7493101366717213E-3</v>
      </c>
      <c r="G2453" s="158">
        <v>0</v>
      </c>
      <c r="H2453" s="158">
        <v>0</v>
      </c>
      <c r="I2453" s="333">
        <v>0</v>
      </c>
      <c r="J2453" s="158"/>
      <c r="K2453" s="158"/>
      <c r="L2453" s="158"/>
      <c r="M2453" s="346"/>
    </row>
    <row r="2454" spans="1:13" x14ac:dyDescent="0.25">
      <c r="A2454" s="446"/>
      <c r="B2454" s="332">
        <v>0</v>
      </c>
      <c r="C2454" s="158">
        <v>-8.4753657224616134E-3</v>
      </c>
      <c r="D2454" s="158">
        <v>-8.2893232282814963E-2</v>
      </c>
      <c r="E2454" s="158">
        <v>9.136859800527658E-2</v>
      </c>
      <c r="F2454" s="158">
        <v>0</v>
      </c>
      <c r="G2454" s="158">
        <v>0</v>
      </c>
      <c r="H2454" s="158">
        <v>0</v>
      </c>
      <c r="I2454" s="333">
        <v>0</v>
      </c>
      <c r="J2454" s="158"/>
      <c r="K2454" s="158"/>
      <c r="L2454" s="158"/>
      <c r="M2454" s="346"/>
    </row>
    <row r="2455" spans="1:13" x14ac:dyDescent="0.25">
      <c r="A2455" s="446"/>
      <c r="B2455" s="332">
        <v>0</v>
      </c>
      <c r="C2455" s="158">
        <v>0</v>
      </c>
      <c r="D2455" s="158">
        <v>9.136859800527658E-2</v>
      </c>
      <c r="E2455" s="158">
        <v>-9.2651701915841933E-2</v>
      </c>
      <c r="F2455" s="158">
        <v>1.2831039105653567E-3</v>
      </c>
      <c r="G2455" s="158">
        <v>0</v>
      </c>
      <c r="H2455" s="158">
        <v>0</v>
      </c>
      <c r="I2455" s="333">
        <v>0</v>
      </c>
      <c r="J2455" s="158"/>
      <c r="K2455" s="158"/>
      <c r="L2455" s="158"/>
      <c r="M2455" s="346"/>
    </row>
    <row r="2456" spans="1:13" x14ac:dyDescent="0.25">
      <c r="A2456" s="446"/>
      <c r="B2456" s="332">
        <v>0</v>
      </c>
      <c r="C2456" s="158">
        <v>-5.7493101366717213E-3</v>
      </c>
      <c r="D2456" s="158">
        <v>0</v>
      </c>
      <c r="E2456" s="158">
        <v>1.2831039105653567E-3</v>
      </c>
      <c r="F2456" s="158">
        <v>9.1172188401507041E-3</v>
      </c>
      <c r="G2456" s="158">
        <v>-4.9822398253357024E-4</v>
      </c>
      <c r="H2456" s="158">
        <v>0</v>
      </c>
      <c r="I2456" s="333">
        <v>-4.1527886315107692E-3</v>
      </c>
      <c r="J2456" s="158"/>
      <c r="K2456" s="158"/>
      <c r="L2456" s="158"/>
      <c r="M2456" s="346"/>
    </row>
    <row r="2457" spans="1:13" x14ac:dyDescent="0.25">
      <c r="A2457" s="446"/>
      <c r="B2457" s="332">
        <v>0</v>
      </c>
      <c r="C2457" s="158">
        <v>0</v>
      </c>
      <c r="D2457" s="158">
        <v>0</v>
      </c>
      <c r="E2457" s="158">
        <v>0</v>
      </c>
      <c r="F2457" s="158">
        <v>-4.9822398253357024E-4</v>
      </c>
      <c r="G2457" s="158">
        <v>2.3959855984673215E-3</v>
      </c>
      <c r="H2457" s="158">
        <v>-1.8977616159337512E-3</v>
      </c>
      <c r="I2457" s="333">
        <v>0</v>
      </c>
      <c r="J2457" s="158"/>
      <c r="K2457" s="158"/>
      <c r="L2457" s="158"/>
      <c r="M2457" s="346"/>
    </row>
    <row r="2458" spans="1:13" x14ac:dyDescent="0.25">
      <c r="A2458" s="446"/>
      <c r="B2458" s="332">
        <v>0</v>
      </c>
      <c r="C2458" s="158">
        <v>0</v>
      </c>
      <c r="D2458" s="158">
        <v>0</v>
      </c>
      <c r="E2458" s="158">
        <v>0</v>
      </c>
      <c r="F2458" s="158">
        <v>0</v>
      </c>
      <c r="G2458" s="158">
        <v>-1.8977616159337512E-3</v>
      </c>
      <c r="H2458" s="158">
        <v>1.2273930639408086E-2</v>
      </c>
      <c r="I2458" s="333">
        <v>-1.0376169023474335E-2</v>
      </c>
      <c r="J2458" s="158"/>
      <c r="K2458" s="158"/>
      <c r="L2458" s="158"/>
      <c r="M2458" s="346"/>
    </row>
    <row r="2459" spans="1:13" x14ac:dyDescent="0.25">
      <c r="A2459" s="446"/>
      <c r="B2459" s="406">
        <v>0</v>
      </c>
      <c r="C2459" s="407">
        <v>0</v>
      </c>
      <c r="D2459" s="407">
        <v>0</v>
      </c>
      <c r="E2459" s="407">
        <v>0</v>
      </c>
      <c r="F2459" s="407">
        <v>-4.1527886315107692E-3</v>
      </c>
      <c r="G2459" s="407">
        <v>0</v>
      </c>
      <c r="H2459" s="407">
        <v>-1.0376169023474335E-2</v>
      </c>
      <c r="I2459" s="408">
        <v>1.600532160332839E-2</v>
      </c>
      <c r="J2459" s="158"/>
      <c r="K2459" s="158"/>
      <c r="L2459" s="158"/>
      <c r="M2459" s="346"/>
    </row>
    <row r="2460" spans="1:13" x14ac:dyDescent="0.25">
      <c r="A2460" s="446"/>
      <c r="B2460" s="158"/>
      <c r="C2460" s="158"/>
      <c r="D2460" s="158"/>
      <c r="E2460" s="158"/>
      <c r="F2460" s="158"/>
      <c r="G2460" s="158"/>
      <c r="H2460" s="158"/>
      <c r="I2460" s="158"/>
      <c r="J2460" s="158"/>
      <c r="K2460" s="158"/>
      <c r="L2460" s="158"/>
      <c r="M2460" s="346"/>
    </row>
    <row r="2461" spans="1:13" x14ac:dyDescent="0.25">
      <c r="A2461" s="446"/>
      <c r="B2461" s="158"/>
      <c r="C2461" s="158"/>
      <c r="D2461" s="158"/>
      <c r="E2461" s="158"/>
      <c r="F2461" s="158"/>
      <c r="G2461" s="158"/>
      <c r="H2461" s="158"/>
      <c r="I2461" s="158"/>
      <c r="J2461" s="158"/>
      <c r="K2461" s="158"/>
      <c r="L2461" s="158"/>
      <c r="M2461" s="346"/>
    </row>
    <row r="2462" spans="1:13" x14ac:dyDescent="0.25">
      <c r="A2462" s="446"/>
      <c r="B2462" s="329">
        <f t="array" ref="B2462:I2469">-MINVERSE(B2452:I2459)</f>
        <v>-410.23086681868722</v>
      </c>
      <c r="C2462" s="330">
        <v>-316.63699261352696</v>
      </c>
      <c r="D2462" s="330">
        <v>-328.14911101651779</v>
      </c>
      <c r="E2462" s="330">
        <v>-327.08124507750011</v>
      </c>
      <c r="F2462" s="330">
        <v>-251.03953645030057</v>
      </c>
      <c r="G2462" s="330">
        <v>-203.97895334773344</v>
      </c>
      <c r="H2462" s="330">
        <v>-191.62402376287267</v>
      </c>
      <c r="I2462" s="331">
        <v>-189.36435441085376</v>
      </c>
      <c r="J2462" s="158"/>
      <c r="K2462" s="158"/>
      <c r="L2462" s="158"/>
      <c r="M2462" s="346"/>
    </row>
    <row r="2463" spans="1:13" ht="15.75" x14ac:dyDescent="0.3">
      <c r="A2463" s="448" t="s">
        <v>237</v>
      </c>
      <c r="B2463" s="332">
        <v>-316.63699261352701</v>
      </c>
      <c r="C2463" s="158">
        <v>-502.79445178026373</v>
      </c>
      <c r="D2463" s="158">
        <v>-521.0747835048835</v>
      </c>
      <c r="E2463" s="158">
        <v>-519.37909701875481</v>
      </c>
      <c r="F2463" s="158">
        <v>-398.63088978602229</v>
      </c>
      <c r="G2463" s="158">
        <v>-323.90241322297163</v>
      </c>
      <c r="H2463" s="158">
        <v>-304.28376413168905</v>
      </c>
      <c r="I2463" s="333">
        <v>-300.69558827240229</v>
      </c>
      <c r="J2463" s="158"/>
      <c r="K2463" s="158"/>
      <c r="L2463" s="158"/>
      <c r="M2463" s="346"/>
    </row>
    <row r="2464" spans="1:13" x14ac:dyDescent="0.25">
      <c r="A2464" s="446"/>
      <c r="B2464" s="332">
        <v>-328.14911101651774</v>
      </c>
      <c r="C2464" s="158">
        <v>-521.07478350488338</v>
      </c>
      <c r="D2464" s="158">
        <v>-684.44484024365784</v>
      </c>
      <c r="E2464" s="158">
        <v>-680.23528699060034</v>
      </c>
      <c r="F2464" s="158">
        <v>-380.47703998241019</v>
      </c>
      <c r="G2464" s="158">
        <v>-309.15173556265876</v>
      </c>
      <c r="H2464" s="158">
        <v>-290.42652954886597</v>
      </c>
      <c r="I2464" s="333">
        <v>-287.00176101020463</v>
      </c>
      <c r="J2464" s="158"/>
      <c r="K2464" s="158"/>
      <c r="L2464" s="158"/>
      <c r="M2464" s="346"/>
    </row>
    <row r="2465" spans="1:13" x14ac:dyDescent="0.25">
      <c r="A2465" s="446"/>
      <c r="B2465" s="332">
        <v>-327.08124507750011</v>
      </c>
      <c r="C2465" s="158">
        <v>-519.37909701875469</v>
      </c>
      <c r="D2465" s="158">
        <v>-680.23528699060023</v>
      </c>
      <c r="E2465" s="158">
        <v>-665.31424115541722</v>
      </c>
      <c r="F2465" s="158">
        <v>-382.16099398537477</v>
      </c>
      <c r="G2465" s="158">
        <v>-310.52001077487199</v>
      </c>
      <c r="H2465" s="158">
        <v>-291.71192883872465</v>
      </c>
      <c r="I2465" s="333">
        <v>-288.2720026109418</v>
      </c>
      <c r="J2465" s="158"/>
      <c r="K2465" s="158"/>
      <c r="L2465" s="158"/>
      <c r="M2465" s="346"/>
    </row>
    <row r="2466" spans="1:13" x14ac:dyDescent="0.25">
      <c r="A2466" s="446"/>
      <c r="B2466" s="332">
        <v>-251.03953645030069</v>
      </c>
      <c r="C2466" s="158">
        <v>-398.63088978602241</v>
      </c>
      <c r="D2466" s="158">
        <v>-380.47703998241036</v>
      </c>
      <c r="E2466" s="158">
        <v>-382.16099398537494</v>
      </c>
      <c r="F2466" s="158">
        <v>-502.07374235230378</v>
      </c>
      <c r="G2466" s="158">
        <v>-407.95357542686338</v>
      </c>
      <c r="H2466" s="158">
        <v>-383.24397860047549</v>
      </c>
      <c r="I2466" s="333">
        <v>-378.72468787802967</v>
      </c>
      <c r="J2466" s="158"/>
      <c r="K2466" s="158"/>
      <c r="L2466" s="158"/>
      <c r="M2466" s="346"/>
    </row>
    <row r="2467" spans="1:13" x14ac:dyDescent="0.25">
      <c r="A2467" s="446"/>
      <c r="B2467" s="332">
        <v>-203.97895334773352</v>
      </c>
      <c r="C2467" s="158">
        <v>-323.90241322297175</v>
      </c>
      <c r="D2467" s="158">
        <v>-309.15173556265893</v>
      </c>
      <c r="E2467" s="158">
        <v>-310.52001077487205</v>
      </c>
      <c r="F2467" s="158">
        <v>-407.95357542686344</v>
      </c>
      <c r="G2467" s="158">
        <v>-903.9760708864103</v>
      </c>
      <c r="H2467" s="158">
        <v>-507.26149379477073</v>
      </c>
      <c r="I2467" s="333">
        <v>-434.70391544551063</v>
      </c>
      <c r="J2467" s="158"/>
      <c r="K2467" s="158"/>
      <c r="L2467" s="158"/>
      <c r="M2467" s="346"/>
    </row>
    <row r="2468" spans="1:13" x14ac:dyDescent="0.25">
      <c r="A2468" s="446"/>
      <c r="B2468" s="332">
        <v>-191.62402376287275</v>
      </c>
      <c r="C2468" s="158">
        <v>-304.28376413168911</v>
      </c>
      <c r="D2468" s="158">
        <v>-290.42652954886609</v>
      </c>
      <c r="E2468" s="158">
        <v>-291.7119288387247</v>
      </c>
      <c r="F2468" s="158">
        <v>-383.24397860047549</v>
      </c>
      <c r="G2468" s="158">
        <v>-507.26149379477062</v>
      </c>
      <c r="H2468" s="158">
        <v>-539.82011433237574</v>
      </c>
      <c r="I2468" s="333">
        <v>-449.40027849957124</v>
      </c>
      <c r="J2468" s="158"/>
      <c r="K2468" s="158"/>
      <c r="L2468" s="158"/>
      <c r="M2468" s="346"/>
    </row>
    <row r="2469" spans="1:13" x14ac:dyDescent="0.25">
      <c r="A2469" s="446"/>
      <c r="B2469" s="406">
        <v>-189.36435441085382</v>
      </c>
      <c r="C2469" s="407">
        <v>-300.69558827240235</v>
      </c>
      <c r="D2469" s="407">
        <v>-287.00176101020469</v>
      </c>
      <c r="E2469" s="407">
        <v>-288.27200261094185</v>
      </c>
      <c r="F2469" s="407">
        <v>-378.72468787802961</v>
      </c>
      <c r="G2469" s="407">
        <v>-434.70391544551052</v>
      </c>
      <c r="H2469" s="407">
        <v>-449.40027849957124</v>
      </c>
      <c r="I2469" s="408">
        <v>-452.08818707495459</v>
      </c>
      <c r="J2469" s="158"/>
      <c r="K2469" s="158"/>
      <c r="L2469" s="158"/>
      <c r="M2469" s="346"/>
    </row>
    <row r="2470" spans="1:13" x14ac:dyDescent="0.25">
      <c r="A2470" s="446"/>
      <c r="B2470" s="158"/>
      <c r="C2470" s="158"/>
      <c r="D2470" s="158"/>
      <c r="E2470" s="158"/>
      <c r="F2470" s="158"/>
      <c r="G2470" s="158"/>
      <c r="H2470" s="158"/>
      <c r="I2470" s="158"/>
      <c r="J2470" s="158"/>
      <c r="K2470" s="158"/>
      <c r="L2470" s="158"/>
      <c r="M2470" s="346"/>
    </row>
    <row r="2471" spans="1:13" ht="15.75" x14ac:dyDescent="0.3">
      <c r="A2471" s="447"/>
      <c r="B2471" s="158"/>
      <c r="C2471" s="158"/>
      <c r="D2471" s="158"/>
      <c r="E2471" s="158"/>
      <c r="F2471" s="158"/>
      <c r="G2471" s="158"/>
      <c r="H2471" s="158"/>
      <c r="I2471" s="158"/>
      <c r="J2471" s="158"/>
      <c r="K2471" s="158"/>
      <c r="L2471" s="158"/>
      <c r="M2471" s="346"/>
    </row>
    <row r="2472" spans="1:13" ht="15.75" x14ac:dyDescent="0.3">
      <c r="A2472" s="447"/>
      <c r="B2472" s="402">
        <f t="array" ref="B2472:B2482">+MMULT(B2403:L2413,H2364:H2374)</f>
        <v>2.9030389999412232</v>
      </c>
      <c r="C2472" s="158"/>
      <c r="D2472" s="158"/>
      <c r="E2472" s="417">
        <f t="array" ref="E2472:E2482">+MMULT(B2364:B2374,K2365)</f>
        <v>-339.29610096713287</v>
      </c>
      <c r="F2472" s="158"/>
      <c r="G2472" s="158"/>
      <c r="H2472" s="158"/>
      <c r="I2472" s="158"/>
      <c r="J2472" s="158"/>
      <c r="K2472" s="158"/>
      <c r="L2472" s="158"/>
      <c r="M2472" s="346"/>
    </row>
    <row r="2473" spans="1:13" ht="15.75" x14ac:dyDescent="0.3">
      <c r="A2473" s="447" t="s">
        <v>238</v>
      </c>
      <c r="B2473" s="403">
        <v>1.209126782288277</v>
      </c>
      <c r="C2473" s="158"/>
      <c r="D2473" s="449" t="s">
        <v>239</v>
      </c>
      <c r="E2473" s="418">
        <v>0</v>
      </c>
      <c r="F2473" s="158"/>
      <c r="G2473" s="158"/>
      <c r="H2473" s="158"/>
      <c r="I2473" s="158"/>
      <c r="J2473" s="158"/>
      <c r="K2473" s="158"/>
      <c r="L2473" s="158"/>
      <c r="M2473" s="346"/>
    </row>
    <row r="2474" spans="1:13" ht="15.75" x14ac:dyDescent="0.3">
      <c r="A2474" s="447"/>
      <c r="B2474" s="403">
        <v>0.11187066345780451</v>
      </c>
      <c r="C2474" s="158"/>
      <c r="D2474" s="158"/>
      <c r="E2474" s="418">
        <v>0</v>
      </c>
      <c r="F2474" s="158"/>
      <c r="G2474" s="158"/>
      <c r="H2474" s="158"/>
      <c r="I2474" s="158"/>
      <c r="J2474" s="158"/>
      <c r="K2474" s="158"/>
      <c r="L2474" s="158"/>
      <c r="M2474" s="346"/>
    </row>
    <row r="2475" spans="1:13" x14ac:dyDescent="0.25">
      <c r="A2475" s="347"/>
      <c r="B2475" s="403">
        <v>3.0179947558901433E-5</v>
      </c>
      <c r="C2475" s="158"/>
      <c r="D2475" s="158"/>
      <c r="E2475" s="418">
        <v>0</v>
      </c>
      <c r="F2475" s="158"/>
      <c r="G2475" s="158"/>
      <c r="H2475" s="158"/>
      <c r="I2475" s="158"/>
      <c r="J2475" s="158"/>
      <c r="K2475" s="158"/>
      <c r="L2475" s="158"/>
      <c r="M2475" s="346"/>
    </row>
    <row r="2476" spans="1:13" x14ac:dyDescent="0.25">
      <c r="A2476" s="347"/>
      <c r="B2476" s="403">
        <v>0.76163475577131834</v>
      </c>
      <c r="C2476" s="158"/>
      <c r="D2476" s="158"/>
      <c r="E2476" s="418">
        <v>0</v>
      </c>
      <c r="F2476" s="158"/>
      <c r="G2476" s="158"/>
      <c r="H2476" s="158"/>
      <c r="I2476" s="158"/>
      <c r="J2476" s="158"/>
      <c r="K2476" s="158"/>
      <c r="L2476" s="158"/>
      <c r="M2476" s="346"/>
    </row>
    <row r="2477" spans="1:13" x14ac:dyDescent="0.25">
      <c r="A2477" s="347"/>
      <c r="B2477" s="403">
        <v>1.7050478059719436</v>
      </c>
      <c r="C2477" s="158"/>
      <c r="D2477" s="158"/>
      <c r="E2477" s="418">
        <v>0</v>
      </c>
      <c r="F2477" s="158"/>
      <c r="G2477" s="158"/>
      <c r="H2477" s="158"/>
      <c r="I2477" s="158"/>
      <c r="J2477" s="158"/>
      <c r="K2477" s="158"/>
      <c r="L2477" s="158"/>
      <c r="M2477" s="346"/>
    </row>
    <row r="2478" spans="1:13" x14ac:dyDescent="0.25">
      <c r="A2478" s="347"/>
      <c r="B2478" s="403">
        <v>0.24073156338468474</v>
      </c>
      <c r="C2478" s="158"/>
      <c r="D2478" s="158"/>
      <c r="E2478" s="418">
        <v>0</v>
      </c>
      <c r="F2478" s="158"/>
      <c r="G2478" s="158"/>
      <c r="H2478" s="158"/>
      <c r="I2478" s="158"/>
      <c r="J2478" s="158"/>
      <c r="K2478" s="158"/>
      <c r="L2478" s="158"/>
      <c r="M2478" s="346"/>
    </row>
    <row r="2479" spans="1:13" x14ac:dyDescent="0.25">
      <c r="A2479" s="347"/>
      <c r="B2479" s="403">
        <v>7.2650173003310902E-3</v>
      </c>
      <c r="C2479" s="158"/>
      <c r="D2479" s="158"/>
      <c r="E2479" s="418">
        <v>0</v>
      </c>
      <c r="F2479" s="158"/>
      <c r="G2479" s="158"/>
      <c r="H2479" s="158"/>
      <c r="I2479" s="158"/>
      <c r="J2479" s="158"/>
      <c r="K2479" s="158"/>
      <c r="L2479" s="158"/>
      <c r="M2479" s="346"/>
    </row>
    <row r="2480" spans="1:13" x14ac:dyDescent="0.25">
      <c r="A2480" s="347"/>
      <c r="B2480" s="403">
        <v>0.13912336273788406</v>
      </c>
      <c r="C2480" s="158"/>
      <c r="D2480" s="158"/>
      <c r="E2480" s="418">
        <v>0</v>
      </c>
      <c r="F2480" s="158"/>
      <c r="G2480" s="158"/>
      <c r="H2480" s="158"/>
      <c r="I2480" s="158"/>
      <c r="J2480" s="158"/>
      <c r="K2480" s="158"/>
      <c r="L2480" s="158"/>
      <c r="M2480" s="346"/>
    </row>
    <row r="2481" spans="1:13" x14ac:dyDescent="0.25">
      <c r="A2481" s="347"/>
      <c r="B2481" s="403">
        <v>0.79096252601850925</v>
      </c>
      <c r="C2481" s="158"/>
      <c r="D2481" s="158"/>
      <c r="E2481" s="418">
        <v>0</v>
      </c>
      <c r="F2481" s="158"/>
      <c r="G2481" s="158"/>
      <c r="H2481" s="158"/>
      <c r="I2481" s="158"/>
      <c r="J2481" s="158"/>
      <c r="K2481" s="158"/>
      <c r="L2481" s="158"/>
      <c r="M2481" s="346"/>
    </row>
    <row r="2482" spans="1:13" x14ac:dyDescent="0.25">
      <c r="A2482" s="347"/>
      <c r="B2482" s="93">
        <v>3.4290877579505472</v>
      </c>
      <c r="C2482" s="158"/>
      <c r="D2482" s="158"/>
      <c r="E2482" s="76">
        <v>-339.29610096713287</v>
      </c>
      <c r="F2482" s="158"/>
      <c r="G2482" s="158"/>
      <c r="H2482" s="158"/>
      <c r="I2482" s="158"/>
      <c r="J2482" s="158"/>
      <c r="K2482" s="158"/>
      <c r="L2482" s="158"/>
      <c r="M2482" s="346"/>
    </row>
    <row r="2483" spans="1:13" x14ac:dyDescent="0.25">
      <c r="A2483" s="347"/>
      <c r="B2483" s="158"/>
      <c r="C2483" s="158"/>
      <c r="D2483" s="158"/>
      <c r="E2483" s="158"/>
      <c r="F2483" s="158"/>
      <c r="G2483" s="158"/>
      <c r="H2483" s="158"/>
      <c r="I2483" s="158"/>
      <c r="J2483" s="158"/>
      <c r="K2483" s="158"/>
      <c r="L2483" s="158"/>
      <c r="M2483" s="346"/>
    </row>
    <row r="2484" spans="1:13" x14ac:dyDescent="0.25">
      <c r="A2484" s="347"/>
      <c r="B2484" s="158"/>
      <c r="C2484" s="158"/>
      <c r="D2484" s="158"/>
      <c r="E2484" s="158"/>
      <c r="F2484" s="158"/>
      <c r="G2484" s="158"/>
      <c r="H2484" s="158"/>
      <c r="I2484" s="158"/>
      <c r="J2484" s="158"/>
      <c r="K2484" s="158"/>
      <c r="L2484" s="158"/>
      <c r="M2484" s="346"/>
    </row>
    <row r="2485" spans="1:13" x14ac:dyDescent="0.25">
      <c r="A2485" s="347"/>
      <c r="B2485" s="415">
        <f t="array" ref="B2485:B2495">+B2472:B2482+E2472:E2482</f>
        <v>-336.39306196719167</v>
      </c>
      <c r="C2485" s="158"/>
      <c r="D2485" s="158"/>
      <c r="E2485" s="158"/>
      <c r="F2485" s="158"/>
      <c r="G2485" s="158"/>
      <c r="H2485" s="158"/>
      <c r="I2485" s="158"/>
      <c r="J2485" s="158"/>
      <c r="K2485" s="158"/>
      <c r="L2485" s="158"/>
      <c r="M2485" s="346"/>
    </row>
    <row r="2486" spans="1:13" ht="15.75" x14ac:dyDescent="0.3">
      <c r="A2486" s="447" t="s">
        <v>240</v>
      </c>
      <c r="B2486" s="416">
        <v>1.209126782288277</v>
      </c>
      <c r="C2486" s="158"/>
      <c r="D2486" s="158"/>
      <c r="E2486" s="158"/>
      <c r="F2486" s="158"/>
      <c r="G2486" s="158"/>
      <c r="H2486" s="158"/>
      <c r="I2486" s="158"/>
      <c r="J2486" s="158"/>
      <c r="K2486" s="158"/>
      <c r="L2486" s="158"/>
      <c r="M2486" s="346"/>
    </row>
    <row r="2487" spans="1:13" x14ac:dyDescent="0.25">
      <c r="A2487" s="347"/>
      <c r="B2487" s="416">
        <v>0.11187066345780451</v>
      </c>
      <c r="C2487" s="158"/>
      <c r="D2487" s="158"/>
      <c r="E2487" s="158"/>
      <c r="F2487" s="158"/>
      <c r="G2487" s="158"/>
      <c r="H2487" s="158"/>
      <c r="I2487" s="158"/>
      <c r="J2487" s="158"/>
      <c r="K2487" s="158"/>
      <c r="L2487" s="158"/>
      <c r="M2487" s="346"/>
    </row>
    <row r="2488" spans="1:13" x14ac:dyDescent="0.25">
      <c r="A2488" s="347"/>
      <c r="B2488" s="416">
        <v>3.0179947558901433E-5</v>
      </c>
      <c r="C2488" s="158"/>
      <c r="D2488" s="158"/>
      <c r="E2488" s="158"/>
      <c r="F2488" s="158"/>
      <c r="G2488" s="158"/>
      <c r="H2488" s="158"/>
      <c r="I2488" s="158"/>
      <c r="J2488" s="158"/>
      <c r="K2488" s="158"/>
      <c r="L2488" s="158"/>
      <c r="M2488" s="346"/>
    </row>
    <row r="2489" spans="1:13" x14ac:dyDescent="0.25">
      <c r="A2489" s="347"/>
      <c r="B2489" s="416">
        <v>0.76163475577131834</v>
      </c>
      <c r="C2489" s="158"/>
      <c r="D2489" s="158"/>
      <c r="E2489" s="158"/>
      <c r="F2489" s="158"/>
      <c r="G2489" s="158"/>
      <c r="H2489" s="158"/>
      <c r="I2489" s="158"/>
      <c r="J2489" s="158"/>
      <c r="K2489" s="158"/>
      <c r="L2489" s="158"/>
      <c r="M2489" s="346"/>
    </row>
    <row r="2490" spans="1:13" x14ac:dyDescent="0.25">
      <c r="A2490" s="347"/>
      <c r="B2490" s="416">
        <v>1.7050478059719436</v>
      </c>
      <c r="C2490" s="158"/>
      <c r="D2490" s="158"/>
      <c r="E2490" s="158"/>
      <c r="F2490" s="158"/>
      <c r="G2490" s="158"/>
      <c r="H2490" s="158"/>
      <c r="I2490" s="158"/>
      <c r="J2490" s="158"/>
      <c r="K2490" s="158"/>
      <c r="L2490" s="158"/>
      <c r="M2490" s="346"/>
    </row>
    <row r="2491" spans="1:13" x14ac:dyDescent="0.25">
      <c r="A2491" s="347"/>
      <c r="B2491" s="416">
        <v>0.24073156338468474</v>
      </c>
      <c r="C2491" s="158"/>
      <c r="D2491" s="158"/>
      <c r="E2491" s="158"/>
      <c r="F2491" s="158"/>
      <c r="G2491" s="158"/>
      <c r="H2491" s="158"/>
      <c r="I2491" s="158"/>
      <c r="J2491" s="158"/>
      <c r="K2491" s="158"/>
      <c r="L2491" s="158"/>
      <c r="M2491" s="346"/>
    </row>
    <row r="2492" spans="1:13" x14ac:dyDescent="0.25">
      <c r="A2492" s="347"/>
      <c r="B2492" s="416">
        <v>7.2650173003310902E-3</v>
      </c>
      <c r="C2492" s="158"/>
      <c r="D2492" s="158"/>
      <c r="E2492" s="158"/>
      <c r="F2492" s="158"/>
      <c r="G2492" s="158"/>
      <c r="H2492" s="158"/>
      <c r="I2492" s="158"/>
      <c r="J2492" s="158"/>
      <c r="K2492" s="158"/>
      <c r="L2492" s="158"/>
      <c r="M2492" s="346"/>
    </row>
    <row r="2493" spans="1:13" x14ac:dyDescent="0.25">
      <c r="A2493" s="347"/>
      <c r="B2493" s="416">
        <v>0.13912336273788406</v>
      </c>
      <c r="C2493" s="158"/>
      <c r="D2493" s="158"/>
      <c r="E2493" s="158"/>
      <c r="F2493" s="158"/>
      <c r="G2493" s="158"/>
      <c r="H2493" s="158"/>
      <c r="I2493" s="158"/>
      <c r="J2493" s="158"/>
      <c r="K2493" s="158"/>
      <c r="L2493" s="158"/>
      <c r="M2493" s="346"/>
    </row>
    <row r="2494" spans="1:13" x14ac:dyDescent="0.25">
      <c r="A2494" s="347"/>
      <c r="B2494" s="416">
        <v>0.79096252601850925</v>
      </c>
      <c r="C2494" s="158"/>
      <c r="D2494" s="158"/>
      <c r="E2494" s="158"/>
      <c r="F2494" s="158"/>
      <c r="G2494" s="158"/>
      <c r="H2494" s="158"/>
      <c r="I2494" s="158"/>
      <c r="J2494" s="158"/>
      <c r="K2494" s="158"/>
      <c r="L2494" s="158"/>
      <c r="M2494" s="346"/>
    </row>
    <row r="2495" spans="1:13" x14ac:dyDescent="0.25">
      <c r="A2495" s="347"/>
      <c r="B2495" s="103">
        <v>-335.86701320918235</v>
      </c>
      <c r="C2495" s="158"/>
      <c r="D2495" s="158"/>
      <c r="E2495" s="158"/>
      <c r="F2495" s="158"/>
      <c r="G2495" s="158"/>
      <c r="H2495" s="158"/>
      <c r="I2495" s="158"/>
      <c r="J2495" s="158"/>
      <c r="K2495" s="158"/>
      <c r="L2495" s="158"/>
      <c r="M2495" s="346"/>
    </row>
    <row r="2496" spans="1:13" x14ac:dyDescent="0.25">
      <c r="A2496" s="347"/>
      <c r="B2496" s="158"/>
      <c r="C2496" s="158"/>
      <c r="D2496" s="158"/>
      <c r="E2496" s="158"/>
      <c r="F2496" s="158"/>
      <c r="G2496" s="158"/>
      <c r="H2496" s="158"/>
      <c r="I2496" s="158"/>
      <c r="J2496" s="158"/>
      <c r="K2496" s="158"/>
      <c r="L2496" s="158"/>
      <c r="M2496" s="346"/>
    </row>
    <row r="2497" spans="1:13" x14ac:dyDescent="0.25">
      <c r="A2497" s="347"/>
      <c r="B2497" s="158"/>
      <c r="C2497" s="158"/>
      <c r="D2497" s="158"/>
      <c r="E2497" s="158"/>
      <c r="F2497" s="158"/>
      <c r="G2497" s="158"/>
      <c r="H2497" s="158"/>
      <c r="I2497" s="158"/>
      <c r="J2497" s="158"/>
      <c r="K2497" s="158"/>
      <c r="L2497" s="158"/>
      <c r="M2497" s="346"/>
    </row>
    <row r="2498" spans="1:13" x14ac:dyDescent="0.25">
      <c r="A2498" s="347"/>
      <c r="B2498" s="419">
        <f t="array" ref="B2498:B2505">+MMULT(B2442:L2449,B2485:B2495)</f>
        <v>-0.59437034544315182</v>
      </c>
      <c r="C2498" s="158"/>
      <c r="D2498" s="158"/>
      <c r="E2498" s="402">
        <f t="array" ref="E2498:E2505">+MMULT(B2353:L2360,H2364:H2374)</f>
        <v>2.9729038906685925E-3</v>
      </c>
      <c r="F2498" s="158"/>
      <c r="G2498" s="158"/>
      <c r="H2498" s="402">
        <f t="array" ref="H2498:H2505">E2498:E2505-E2364:E2371</f>
        <v>-3.7296554733501353E-17</v>
      </c>
      <c r="I2498" s="158"/>
      <c r="J2498" s="158"/>
      <c r="K2498" s="158"/>
      <c r="L2498" s="158"/>
      <c r="M2498" s="346"/>
    </row>
    <row r="2499" spans="1:13" ht="15.75" x14ac:dyDescent="0.3">
      <c r="A2499" s="447" t="s">
        <v>241</v>
      </c>
      <c r="B2499" s="420">
        <v>1.8637285299000594E-3</v>
      </c>
      <c r="C2499" s="158"/>
      <c r="D2499" s="449" t="s">
        <v>242</v>
      </c>
      <c r="E2499" s="403">
        <v>3.7274570598001188E-3</v>
      </c>
      <c r="F2499" s="158"/>
      <c r="G2499" s="449" t="s">
        <v>243</v>
      </c>
      <c r="H2499" s="403">
        <v>1.618497003086361E-15</v>
      </c>
      <c r="I2499" s="158"/>
      <c r="J2499" s="158"/>
      <c r="K2499" s="158"/>
      <c r="L2499" s="158"/>
      <c r="M2499" s="346"/>
    </row>
    <row r="2500" spans="1:13" x14ac:dyDescent="0.25">
      <c r="A2500" s="347"/>
      <c r="B2500" s="420">
        <v>9.5090228591564489E-4</v>
      </c>
      <c r="C2500" s="158"/>
      <c r="D2500" s="158"/>
      <c r="E2500" s="403">
        <v>1.9018045718312902E-3</v>
      </c>
      <c r="F2500" s="158"/>
      <c r="G2500" s="158"/>
      <c r="H2500" s="403">
        <v>-1.119764003743029E-15</v>
      </c>
      <c r="I2500" s="158"/>
      <c r="J2500" s="158"/>
      <c r="K2500" s="158"/>
      <c r="L2500" s="158"/>
      <c r="M2500" s="346"/>
    </row>
    <row r="2501" spans="1:13" x14ac:dyDescent="0.25">
      <c r="A2501" s="347"/>
      <c r="B2501" s="420">
        <v>9.7449903405633933E-4</v>
      </c>
      <c r="C2501" s="158"/>
      <c r="D2501" s="158"/>
      <c r="E2501" s="403">
        <v>1.9489980681126787E-3</v>
      </c>
      <c r="F2501" s="158"/>
      <c r="G2501" s="158"/>
      <c r="H2501" s="403">
        <v>-2.5131806358213993E-16</v>
      </c>
      <c r="I2501" s="158"/>
      <c r="J2501" s="158"/>
      <c r="K2501" s="158"/>
      <c r="L2501" s="158"/>
      <c r="M2501" s="346"/>
    </row>
    <row r="2502" spans="1:13" x14ac:dyDescent="0.25">
      <c r="A2502" s="347"/>
      <c r="B2502" s="420">
        <v>2.2578113037833433E-3</v>
      </c>
      <c r="C2502" s="158"/>
      <c r="D2502" s="158"/>
      <c r="E2502" s="403">
        <v>4.5156226075666848E-3</v>
      </c>
      <c r="F2502" s="158"/>
      <c r="G2502" s="158"/>
      <c r="H2502" s="403">
        <v>-8.5001450322863548E-17</v>
      </c>
      <c r="I2502" s="158"/>
      <c r="J2502" s="158"/>
      <c r="K2502" s="158"/>
      <c r="L2502" s="158"/>
      <c r="M2502" s="346"/>
    </row>
    <row r="2503" spans="1:13" x14ac:dyDescent="0.25">
      <c r="A2503" s="347"/>
      <c r="B2503" s="420">
        <v>3.9264458756629026E-4</v>
      </c>
      <c r="C2503" s="158"/>
      <c r="D2503" s="158"/>
      <c r="E2503" s="403">
        <v>7.8528917513258074E-4</v>
      </c>
      <c r="F2503" s="158"/>
      <c r="G2503" s="158"/>
      <c r="H2503" s="403">
        <v>-1.8214596497756474E-17</v>
      </c>
      <c r="I2503" s="158"/>
      <c r="J2503" s="158"/>
      <c r="K2503" s="158"/>
      <c r="L2503" s="158"/>
      <c r="M2503" s="346"/>
    </row>
    <row r="2504" spans="1:13" x14ac:dyDescent="0.25">
      <c r="A2504" s="347"/>
      <c r="B2504" s="420">
        <v>3.8146807326847699E-4</v>
      </c>
      <c r="C2504" s="158"/>
      <c r="D2504" s="158"/>
      <c r="E2504" s="403">
        <v>7.6293614653695399E-4</v>
      </c>
      <c r="F2504" s="158"/>
      <c r="G2504" s="158"/>
      <c r="H2504" s="403">
        <v>-1.2696007439805257E-16</v>
      </c>
      <c r="I2504" s="158"/>
      <c r="J2504" s="158"/>
      <c r="K2504" s="158"/>
      <c r="L2504" s="158"/>
      <c r="M2504" s="346"/>
    </row>
    <row r="2505" spans="1:13" x14ac:dyDescent="0.25">
      <c r="A2505" s="347"/>
      <c r="B2505" s="75">
        <v>-0.49907126687830955</v>
      </c>
      <c r="C2505" s="158"/>
      <c r="D2505" s="158"/>
      <c r="E2505" s="93">
        <v>3.7065288060189917E-3</v>
      </c>
      <c r="F2505" s="158"/>
      <c r="G2505" s="158"/>
      <c r="H2505" s="93">
        <v>-2.3852447794681098E-16</v>
      </c>
      <c r="I2505" s="158"/>
      <c r="J2505" s="158"/>
      <c r="K2505" s="158"/>
      <c r="L2505" s="158"/>
      <c r="M2505" s="346"/>
    </row>
    <row r="2506" spans="1:13" x14ac:dyDescent="0.25">
      <c r="A2506" s="347"/>
      <c r="B2506" s="158"/>
      <c r="C2506" s="158"/>
      <c r="D2506" s="158"/>
      <c r="E2506" s="158"/>
      <c r="F2506" s="158"/>
      <c r="G2506" s="158"/>
      <c r="H2506" s="158"/>
      <c r="I2506" s="158"/>
      <c r="J2506" s="158"/>
      <c r="K2506" s="158"/>
      <c r="L2506" s="158"/>
      <c r="M2506" s="346"/>
    </row>
    <row r="2507" spans="1:13" ht="16.5" thickBot="1" x14ac:dyDescent="0.35">
      <c r="A2507" s="347"/>
      <c r="B2507" s="158"/>
      <c r="C2507" s="158"/>
      <c r="D2507" s="158"/>
      <c r="E2507" s="158"/>
      <c r="F2507" s="158"/>
      <c r="G2507" s="456" t="s">
        <v>264</v>
      </c>
      <c r="H2507" s="158"/>
      <c r="I2507" s="158"/>
      <c r="J2507" s="158"/>
      <c r="K2507" s="158"/>
      <c r="L2507" s="158"/>
      <c r="M2507" s="346"/>
    </row>
    <row r="2508" spans="1:13" ht="15.75" x14ac:dyDescent="0.3">
      <c r="A2508" s="347"/>
      <c r="B2508" s="421">
        <f t="array" ref="B2508:B2515">B2498:B2505-H2498:H2505</f>
        <v>-0.59437034544315182</v>
      </c>
      <c r="C2508" s="158"/>
      <c r="D2508" s="422" t="s">
        <v>205</v>
      </c>
      <c r="E2508" s="468">
        <f t="array" ref="E2508:E2515">+MMULT(B2462:I2469,B2508:B2515)</f>
        <v>336.39447720371612</v>
      </c>
      <c r="F2508" s="158"/>
      <c r="G2508" s="457" t="s">
        <v>205</v>
      </c>
      <c r="H2508" s="460">
        <f>+ABS(E2508-E2250)</f>
        <v>2.1397667577502943E-3</v>
      </c>
      <c r="I2508" s="158"/>
      <c r="J2508" s="158"/>
      <c r="K2508" s="158"/>
      <c r="L2508" s="158"/>
      <c r="M2508" s="346"/>
    </row>
    <row r="2509" spans="1:13" ht="15.75" x14ac:dyDescent="0.3">
      <c r="A2509" s="450" t="s">
        <v>244</v>
      </c>
      <c r="B2509" s="420">
        <v>1.8637285298984409E-3</v>
      </c>
      <c r="C2509" s="158"/>
      <c r="D2509" s="424" t="s">
        <v>206</v>
      </c>
      <c r="E2509" s="469">
        <v>335.18618246835121</v>
      </c>
      <c r="F2509" s="158"/>
      <c r="G2509" s="458" t="s">
        <v>206</v>
      </c>
      <c r="H2509" s="461">
        <f t="shared" ref="H2509:H2515" si="98">+ABS(E2509-E2251)</f>
        <v>3.5129593218812261E-3</v>
      </c>
      <c r="I2509" s="158"/>
      <c r="J2509" s="158"/>
      <c r="K2509" s="158"/>
      <c r="L2509" s="158"/>
      <c r="M2509" s="346"/>
    </row>
    <row r="2510" spans="1:13" ht="15.75" x14ac:dyDescent="0.3">
      <c r="A2510" s="347"/>
      <c r="B2510" s="420">
        <v>9.5090228591676465E-4</v>
      </c>
      <c r="C2510" s="158"/>
      <c r="D2510" s="424" t="s">
        <v>207</v>
      </c>
      <c r="E2510" s="469">
        <v>334.90034163585466</v>
      </c>
      <c r="F2510" s="158"/>
      <c r="G2510" s="458" t="s">
        <v>207</v>
      </c>
      <c r="H2510" s="461">
        <f t="shared" si="98"/>
        <v>0.19862011293474779</v>
      </c>
      <c r="I2510" s="158"/>
      <c r="J2510" s="158"/>
      <c r="K2510" s="158"/>
      <c r="L2510" s="158"/>
      <c r="M2510" s="346"/>
    </row>
    <row r="2511" spans="1:13" ht="15.75" x14ac:dyDescent="0.3">
      <c r="A2511" s="347"/>
      <c r="B2511" s="420">
        <v>9.7449903405659065E-4</v>
      </c>
      <c r="C2511" s="158"/>
      <c r="D2511" s="424" t="s">
        <v>208</v>
      </c>
      <c r="E2511" s="469">
        <v>334.91644895653189</v>
      </c>
      <c r="F2511" s="158"/>
      <c r="G2511" s="458" t="s">
        <v>208</v>
      </c>
      <c r="H2511" s="461">
        <f t="shared" si="98"/>
        <v>0.66814412369865295</v>
      </c>
      <c r="I2511" s="158"/>
      <c r="J2511" s="158"/>
      <c r="K2511" s="158"/>
      <c r="L2511" s="158"/>
      <c r="M2511" s="346"/>
    </row>
    <row r="2512" spans="1:13" ht="15.75" x14ac:dyDescent="0.3">
      <c r="A2512" s="347"/>
      <c r="B2512" s="420">
        <v>2.2578113037834283E-3</v>
      </c>
      <c r="C2512" s="158"/>
      <c r="D2512" s="424" t="s">
        <v>209</v>
      </c>
      <c r="E2512" s="469">
        <v>335.30395013219641</v>
      </c>
      <c r="F2512" s="158"/>
      <c r="G2512" s="458" t="s">
        <v>209</v>
      </c>
      <c r="H2512" s="461">
        <f t="shared" si="98"/>
        <v>0.16268528475876565</v>
      </c>
      <c r="I2512" s="158"/>
      <c r="J2512" s="158"/>
      <c r="K2512" s="158"/>
      <c r="L2512" s="158"/>
      <c r="M2512" s="346"/>
    </row>
    <row r="2513" spans="1:13" ht="15.75" x14ac:dyDescent="0.3">
      <c r="A2513" s="347"/>
      <c r="B2513" s="420">
        <v>3.9264458756630848E-4</v>
      </c>
      <c r="C2513" s="158"/>
      <c r="D2513" s="424" t="s">
        <v>210</v>
      </c>
      <c r="E2513" s="469">
        <v>335.51750648153183</v>
      </c>
      <c r="F2513" s="158"/>
      <c r="G2513" s="458" t="s">
        <v>210</v>
      </c>
      <c r="H2513" s="461">
        <f t="shared" si="98"/>
        <v>0.61164663431372901</v>
      </c>
      <c r="I2513" s="158"/>
      <c r="J2513" s="158"/>
      <c r="K2513" s="158"/>
      <c r="L2513" s="158"/>
      <c r="M2513" s="346"/>
    </row>
    <row r="2514" spans="1:13" ht="15.75" x14ac:dyDescent="0.3">
      <c r="A2514" s="347"/>
      <c r="B2514" s="420">
        <v>3.8146807326860395E-4</v>
      </c>
      <c r="C2514" s="158"/>
      <c r="D2514" s="424" t="s">
        <v>211</v>
      </c>
      <c r="E2514" s="469">
        <v>335.7804707433429</v>
      </c>
      <c r="F2514" s="158"/>
      <c r="G2514" s="458" t="s">
        <v>211</v>
      </c>
      <c r="H2514" s="461">
        <f t="shared" si="98"/>
        <v>0.52579068365713511</v>
      </c>
      <c r="I2514" s="158"/>
      <c r="J2514" s="158"/>
      <c r="K2514" s="158"/>
      <c r="L2514" s="158"/>
      <c r="M2514" s="346"/>
    </row>
    <row r="2515" spans="1:13" ht="16.5" thickBot="1" x14ac:dyDescent="0.35">
      <c r="A2515" s="347"/>
      <c r="B2515" s="75">
        <v>-0.49907126687830933</v>
      </c>
      <c r="C2515" s="158"/>
      <c r="D2515" s="426" t="s">
        <v>212</v>
      </c>
      <c r="E2515" s="470">
        <v>335.86532976536773</v>
      </c>
      <c r="F2515" s="158"/>
      <c r="G2515" s="459" t="s">
        <v>212</v>
      </c>
      <c r="H2515" s="462">
        <f t="shared" si="98"/>
        <v>2.1535313249501087E-3</v>
      </c>
      <c r="I2515" s="158"/>
      <c r="J2515" s="158"/>
      <c r="K2515" s="158"/>
      <c r="L2515" s="158"/>
      <c r="M2515" s="346"/>
    </row>
    <row r="2516" spans="1:13" x14ac:dyDescent="0.25">
      <c r="A2516" s="347"/>
      <c r="B2516" s="158"/>
      <c r="C2516" s="158"/>
      <c r="D2516" s="158"/>
      <c r="E2516" s="158"/>
      <c r="F2516" s="158"/>
      <c r="G2516" s="158"/>
      <c r="H2516" s="158"/>
      <c r="I2516" s="158"/>
      <c r="J2516" s="158"/>
      <c r="K2516" s="158"/>
      <c r="L2516" s="158"/>
      <c r="M2516" s="346"/>
    </row>
    <row r="2517" spans="1:13" ht="15.75" x14ac:dyDescent="0.3">
      <c r="A2517" s="444" t="s">
        <v>246</v>
      </c>
      <c r="B2517" s="158"/>
      <c r="C2517" s="158"/>
      <c r="D2517" s="158"/>
      <c r="E2517" s="158"/>
      <c r="F2517" s="158"/>
      <c r="G2517" s="158"/>
      <c r="H2517" s="158"/>
      <c r="I2517" s="158"/>
      <c r="J2517" s="158"/>
      <c r="K2517" s="158"/>
      <c r="L2517" s="158"/>
      <c r="M2517" s="346"/>
    </row>
    <row r="2518" spans="1:13" x14ac:dyDescent="0.25">
      <c r="A2518" s="347"/>
      <c r="B2518" s="411">
        <f t="array" ref="B2518:L2528">+MMULT(B2429:L2439,B2403:L2413)</f>
        <v>0.5</v>
      </c>
      <c r="C2518" s="390">
        <v>0</v>
      </c>
      <c r="D2518" s="390">
        <v>0</v>
      </c>
      <c r="E2518" s="390">
        <v>0</v>
      </c>
      <c r="F2518" s="390">
        <v>0</v>
      </c>
      <c r="G2518" s="390">
        <v>0</v>
      </c>
      <c r="H2518" s="390">
        <v>0</v>
      </c>
      <c r="I2518" s="390">
        <v>0</v>
      </c>
      <c r="J2518" s="390">
        <v>0</v>
      </c>
      <c r="K2518" s="390">
        <v>0</v>
      </c>
      <c r="L2518" s="391">
        <v>0</v>
      </c>
      <c r="M2518" s="346"/>
    </row>
    <row r="2519" spans="1:13" ht="15.75" x14ac:dyDescent="0.3">
      <c r="A2519" s="447" t="s">
        <v>247</v>
      </c>
      <c r="B2519" s="396">
        <v>0</v>
      </c>
      <c r="C2519" s="161">
        <v>0.5</v>
      </c>
      <c r="D2519" s="159">
        <v>0</v>
      </c>
      <c r="E2519" s="159">
        <v>0</v>
      </c>
      <c r="F2519" s="159">
        <v>0</v>
      </c>
      <c r="G2519" s="159">
        <v>0</v>
      </c>
      <c r="H2519" s="159">
        <v>0</v>
      </c>
      <c r="I2519" s="159">
        <v>0</v>
      </c>
      <c r="J2519" s="159">
        <v>0</v>
      </c>
      <c r="K2519" s="159">
        <v>0</v>
      </c>
      <c r="L2519" s="383">
        <v>0</v>
      </c>
      <c r="M2519" s="346"/>
    </row>
    <row r="2520" spans="1:13" x14ac:dyDescent="0.25">
      <c r="A2520" s="347"/>
      <c r="B2520" s="396">
        <v>0</v>
      </c>
      <c r="C2520" s="159">
        <v>0</v>
      </c>
      <c r="D2520" s="161">
        <v>0.49999999999999994</v>
      </c>
      <c r="E2520" s="159">
        <v>0</v>
      </c>
      <c r="F2520" s="159">
        <v>0</v>
      </c>
      <c r="G2520" s="159">
        <v>0</v>
      </c>
      <c r="H2520" s="159">
        <v>0</v>
      </c>
      <c r="I2520" s="159">
        <v>0</v>
      </c>
      <c r="J2520" s="159">
        <v>0</v>
      </c>
      <c r="K2520" s="159">
        <v>0</v>
      </c>
      <c r="L2520" s="383">
        <v>0</v>
      </c>
      <c r="M2520" s="346"/>
    </row>
    <row r="2521" spans="1:13" x14ac:dyDescent="0.25">
      <c r="A2521" s="347"/>
      <c r="B2521" s="396">
        <v>0</v>
      </c>
      <c r="C2521" s="159">
        <v>0</v>
      </c>
      <c r="D2521" s="159">
        <v>0</v>
      </c>
      <c r="E2521" s="161">
        <v>0.5</v>
      </c>
      <c r="F2521" s="159">
        <v>0</v>
      </c>
      <c r="G2521" s="159">
        <v>0</v>
      </c>
      <c r="H2521" s="159">
        <v>0</v>
      </c>
      <c r="I2521" s="159">
        <v>0</v>
      </c>
      <c r="J2521" s="159">
        <v>0</v>
      </c>
      <c r="K2521" s="159">
        <v>0</v>
      </c>
      <c r="L2521" s="383">
        <v>0</v>
      </c>
      <c r="M2521" s="346"/>
    </row>
    <row r="2522" spans="1:13" x14ac:dyDescent="0.25">
      <c r="A2522" s="347"/>
      <c r="B2522" s="396">
        <v>0</v>
      </c>
      <c r="C2522" s="159">
        <v>0</v>
      </c>
      <c r="D2522" s="159">
        <v>0</v>
      </c>
      <c r="E2522" s="159">
        <v>0</v>
      </c>
      <c r="F2522" s="161">
        <v>0.5</v>
      </c>
      <c r="G2522" s="159">
        <v>0</v>
      </c>
      <c r="H2522" s="159">
        <v>0</v>
      </c>
      <c r="I2522" s="159">
        <v>0</v>
      </c>
      <c r="J2522" s="159">
        <v>0</v>
      </c>
      <c r="K2522" s="159">
        <v>0</v>
      </c>
      <c r="L2522" s="383">
        <v>0</v>
      </c>
      <c r="M2522" s="346"/>
    </row>
    <row r="2523" spans="1:13" x14ac:dyDescent="0.25">
      <c r="A2523" s="350"/>
      <c r="B2523" s="396">
        <v>0</v>
      </c>
      <c r="C2523" s="159">
        <v>0</v>
      </c>
      <c r="D2523" s="159">
        <v>0</v>
      </c>
      <c r="E2523" s="159">
        <v>0</v>
      </c>
      <c r="F2523" s="159">
        <v>0</v>
      </c>
      <c r="G2523" s="161">
        <v>0.5</v>
      </c>
      <c r="H2523" s="159">
        <v>0</v>
      </c>
      <c r="I2523" s="159">
        <v>0</v>
      </c>
      <c r="J2523" s="159">
        <v>0</v>
      </c>
      <c r="K2523" s="159">
        <v>0</v>
      </c>
      <c r="L2523" s="383">
        <v>0</v>
      </c>
      <c r="M2523" s="346"/>
    </row>
    <row r="2524" spans="1:13" x14ac:dyDescent="0.25">
      <c r="A2524" s="350"/>
      <c r="B2524" s="396">
        <v>0</v>
      </c>
      <c r="C2524" s="159">
        <v>0</v>
      </c>
      <c r="D2524" s="159">
        <v>0</v>
      </c>
      <c r="E2524" s="159">
        <v>0</v>
      </c>
      <c r="F2524" s="159">
        <v>0</v>
      </c>
      <c r="G2524" s="159">
        <v>0</v>
      </c>
      <c r="H2524" s="161">
        <v>0.5</v>
      </c>
      <c r="I2524" s="159">
        <v>0</v>
      </c>
      <c r="J2524" s="159">
        <v>0</v>
      </c>
      <c r="K2524" s="159">
        <v>0</v>
      </c>
      <c r="L2524" s="383">
        <v>0</v>
      </c>
      <c r="M2524" s="346"/>
    </row>
    <row r="2525" spans="1:13" x14ac:dyDescent="0.25">
      <c r="A2525" s="347"/>
      <c r="B2525" s="396">
        <v>0</v>
      </c>
      <c r="C2525" s="159">
        <v>0</v>
      </c>
      <c r="D2525" s="159">
        <v>0</v>
      </c>
      <c r="E2525" s="159">
        <v>0</v>
      </c>
      <c r="F2525" s="159">
        <v>0</v>
      </c>
      <c r="G2525" s="159">
        <v>0</v>
      </c>
      <c r="H2525" s="159">
        <v>0</v>
      </c>
      <c r="I2525" s="161">
        <v>0.5</v>
      </c>
      <c r="J2525" s="159">
        <v>0</v>
      </c>
      <c r="K2525" s="159">
        <v>0</v>
      </c>
      <c r="L2525" s="383">
        <v>0</v>
      </c>
      <c r="M2525" s="346"/>
    </row>
    <row r="2526" spans="1:13" x14ac:dyDescent="0.25">
      <c r="A2526" s="347"/>
      <c r="B2526" s="396">
        <v>0</v>
      </c>
      <c r="C2526" s="159">
        <v>0</v>
      </c>
      <c r="D2526" s="159">
        <v>0</v>
      </c>
      <c r="E2526" s="159">
        <v>0</v>
      </c>
      <c r="F2526" s="159">
        <v>0</v>
      </c>
      <c r="G2526" s="159">
        <v>0</v>
      </c>
      <c r="H2526" s="159">
        <v>0</v>
      </c>
      <c r="I2526" s="159">
        <v>0</v>
      </c>
      <c r="J2526" s="161">
        <v>0.5</v>
      </c>
      <c r="K2526" s="159">
        <v>0</v>
      </c>
      <c r="L2526" s="383">
        <v>0</v>
      </c>
      <c r="M2526" s="346"/>
    </row>
    <row r="2527" spans="1:13" x14ac:dyDescent="0.25">
      <c r="A2527" s="347"/>
      <c r="B2527" s="396">
        <v>0</v>
      </c>
      <c r="C2527" s="159">
        <v>0</v>
      </c>
      <c r="D2527" s="159">
        <v>0</v>
      </c>
      <c r="E2527" s="159">
        <v>0</v>
      </c>
      <c r="F2527" s="159">
        <v>0</v>
      </c>
      <c r="G2527" s="159">
        <v>0</v>
      </c>
      <c r="H2527" s="159">
        <v>0</v>
      </c>
      <c r="I2527" s="159">
        <v>0</v>
      </c>
      <c r="J2527" s="159">
        <v>0</v>
      </c>
      <c r="K2527" s="161">
        <v>0.5</v>
      </c>
      <c r="L2527" s="383">
        <v>0</v>
      </c>
      <c r="M2527" s="346"/>
    </row>
    <row r="2528" spans="1:13" x14ac:dyDescent="0.25">
      <c r="A2528" s="347"/>
      <c r="B2528" s="397">
        <v>0</v>
      </c>
      <c r="C2528" s="398">
        <v>0</v>
      </c>
      <c r="D2528" s="398">
        <v>0</v>
      </c>
      <c r="E2528" s="398">
        <v>0</v>
      </c>
      <c r="F2528" s="398">
        <v>0</v>
      </c>
      <c r="G2528" s="398">
        <v>0</v>
      </c>
      <c r="H2528" s="398">
        <v>0</v>
      </c>
      <c r="I2528" s="398">
        <v>0</v>
      </c>
      <c r="J2528" s="398">
        <v>0</v>
      </c>
      <c r="K2528" s="398">
        <v>0</v>
      </c>
      <c r="L2528" s="412">
        <v>0.5</v>
      </c>
      <c r="M2528" s="346"/>
    </row>
    <row r="2529" spans="1:13" x14ac:dyDescent="0.25">
      <c r="A2529" s="347"/>
      <c r="B2529" s="158"/>
      <c r="C2529" s="158"/>
      <c r="D2529" s="158"/>
      <c r="E2529" s="158"/>
      <c r="F2529" s="158"/>
      <c r="G2529" s="158"/>
      <c r="H2529" s="158"/>
      <c r="I2529" s="158"/>
      <c r="J2529" s="158"/>
      <c r="K2529" s="158"/>
      <c r="L2529" s="158"/>
      <c r="M2529" s="346"/>
    </row>
    <row r="2530" spans="1:13" x14ac:dyDescent="0.25">
      <c r="A2530" s="347"/>
      <c r="B2530" s="158"/>
      <c r="C2530" s="158"/>
      <c r="D2530" s="158"/>
      <c r="E2530" s="158"/>
      <c r="F2530" s="158"/>
      <c r="G2530" s="158"/>
      <c r="H2530" s="158"/>
      <c r="I2530" s="158"/>
      <c r="J2530" s="158"/>
      <c r="K2530" s="158"/>
      <c r="L2530" s="158"/>
      <c r="M2530" s="346"/>
    </row>
    <row r="2531" spans="1:13" x14ac:dyDescent="0.25">
      <c r="A2531" s="347"/>
      <c r="B2531" s="411">
        <f t="array" ref="B2531:L2541">B2390:L2400-B2518:L2528</f>
        <v>0.5</v>
      </c>
      <c r="C2531" s="390">
        <v>0</v>
      </c>
      <c r="D2531" s="390">
        <v>0</v>
      </c>
      <c r="E2531" s="390">
        <v>0</v>
      </c>
      <c r="F2531" s="390">
        <v>0</v>
      </c>
      <c r="G2531" s="390">
        <v>0</v>
      </c>
      <c r="H2531" s="390">
        <v>0</v>
      </c>
      <c r="I2531" s="390">
        <v>0</v>
      </c>
      <c r="J2531" s="390">
        <v>0</v>
      </c>
      <c r="K2531" s="390">
        <v>0</v>
      </c>
      <c r="L2531" s="391">
        <v>0</v>
      </c>
      <c r="M2531" s="346"/>
    </row>
    <row r="2532" spans="1:13" ht="15.75" x14ac:dyDescent="0.3">
      <c r="A2532" s="447" t="s">
        <v>248</v>
      </c>
      <c r="B2532" s="396">
        <v>0</v>
      </c>
      <c r="C2532" s="161">
        <v>0.5</v>
      </c>
      <c r="D2532" s="159">
        <v>0</v>
      </c>
      <c r="E2532" s="159">
        <v>0</v>
      </c>
      <c r="F2532" s="159">
        <v>0</v>
      </c>
      <c r="G2532" s="159">
        <v>0</v>
      </c>
      <c r="H2532" s="159">
        <v>0</v>
      </c>
      <c r="I2532" s="159">
        <v>0</v>
      </c>
      <c r="J2532" s="159">
        <v>0</v>
      </c>
      <c r="K2532" s="159">
        <v>0</v>
      </c>
      <c r="L2532" s="383">
        <v>0</v>
      </c>
      <c r="M2532" s="346"/>
    </row>
    <row r="2533" spans="1:13" x14ac:dyDescent="0.25">
      <c r="A2533" s="347"/>
      <c r="B2533" s="396">
        <v>0</v>
      </c>
      <c r="C2533" s="159">
        <v>0</v>
      </c>
      <c r="D2533" s="161">
        <v>0.5</v>
      </c>
      <c r="E2533" s="159">
        <v>0</v>
      </c>
      <c r="F2533" s="159">
        <v>0</v>
      </c>
      <c r="G2533" s="159">
        <v>0</v>
      </c>
      <c r="H2533" s="159">
        <v>0</v>
      </c>
      <c r="I2533" s="159">
        <v>0</v>
      </c>
      <c r="J2533" s="159">
        <v>0</v>
      </c>
      <c r="K2533" s="159">
        <v>0</v>
      </c>
      <c r="L2533" s="383">
        <v>0</v>
      </c>
      <c r="M2533" s="346"/>
    </row>
    <row r="2534" spans="1:13" x14ac:dyDescent="0.25">
      <c r="A2534" s="347"/>
      <c r="B2534" s="396">
        <v>0</v>
      </c>
      <c r="C2534" s="159">
        <v>0</v>
      </c>
      <c r="D2534" s="159">
        <v>0</v>
      </c>
      <c r="E2534" s="161">
        <v>0.5</v>
      </c>
      <c r="F2534" s="159">
        <v>0</v>
      </c>
      <c r="G2534" s="159">
        <v>0</v>
      </c>
      <c r="H2534" s="159">
        <v>0</v>
      </c>
      <c r="I2534" s="159">
        <v>0</v>
      </c>
      <c r="J2534" s="159">
        <v>0</v>
      </c>
      <c r="K2534" s="159">
        <v>0</v>
      </c>
      <c r="L2534" s="383">
        <v>0</v>
      </c>
      <c r="M2534" s="346"/>
    </row>
    <row r="2535" spans="1:13" x14ac:dyDescent="0.25">
      <c r="A2535" s="347"/>
      <c r="B2535" s="396">
        <v>0</v>
      </c>
      <c r="C2535" s="159">
        <v>0</v>
      </c>
      <c r="D2535" s="159">
        <v>0</v>
      </c>
      <c r="E2535" s="159">
        <v>0</v>
      </c>
      <c r="F2535" s="161">
        <v>0.5</v>
      </c>
      <c r="G2535" s="159">
        <v>0</v>
      </c>
      <c r="H2535" s="159">
        <v>0</v>
      </c>
      <c r="I2535" s="159">
        <v>0</v>
      </c>
      <c r="J2535" s="159">
        <v>0</v>
      </c>
      <c r="K2535" s="159">
        <v>0</v>
      </c>
      <c r="L2535" s="383">
        <v>0</v>
      </c>
      <c r="M2535" s="346"/>
    </row>
    <row r="2536" spans="1:13" x14ac:dyDescent="0.25">
      <c r="A2536" s="347"/>
      <c r="B2536" s="396">
        <v>0</v>
      </c>
      <c r="C2536" s="159">
        <v>0</v>
      </c>
      <c r="D2536" s="159">
        <v>0</v>
      </c>
      <c r="E2536" s="159">
        <v>0</v>
      </c>
      <c r="F2536" s="159">
        <v>0</v>
      </c>
      <c r="G2536" s="161">
        <v>0.5</v>
      </c>
      <c r="H2536" s="159">
        <v>0</v>
      </c>
      <c r="I2536" s="159">
        <v>0</v>
      </c>
      <c r="J2536" s="159">
        <v>0</v>
      </c>
      <c r="K2536" s="159">
        <v>0</v>
      </c>
      <c r="L2536" s="383">
        <v>0</v>
      </c>
      <c r="M2536" s="346"/>
    </row>
    <row r="2537" spans="1:13" x14ac:dyDescent="0.25">
      <c r="A2537" s="347"/>
      <c r="B2537" s="396">
        <v>0</v>
      </c>
      <c r="C2537" s="159">
        <v>0</v>
      </c>
      <c r="D2537" s="159">
        <v>0</v>
      </c>
      <c r="E2537" s="159">
        <v>0</v>
      </c>
      <c r="F2537" s="159">
        <v>0</v>
      </c>
      <c r="G2537" s="159">
        <v>0</v>
      </c>
      <c r="H2537" s="161">
        <v>0.5</v>
      </c>
      <c r="I2537" s="159">
        <v>0</v>
      </c>
      <c r="J2537" s="159">
        <v>0</v>
      </c>
      <c r="K2537" s="159">
        <v>0</v>
      </c>
      <c r="L2537" s="383">
        <v>0</v>
      </c>
      <c r="M2537" s="346"/>
    </row>
    <row r="2538" spans="1:13" x14ac:dyDescent="0.25">
      <c r="A2538" s="347"/>
      <c r="B2538" s="396">
        <v>0</v>
      </c>
      <c r="C2538" s="159">
        <v>0</v>
      </c>
      <c r="D2538" s="159">
        <v>0</v>
      </c>
      <c r="E2538" s="159">
        <v>0</v>
      </c>
      <c r="F2538" s="159">
        <v>0</v>
      </c>
      <c r="G2538" s="159">
        <v>0</v>
      </c>
      <c r="H2538" s="159">
        <v>0</v>
      </c>
      <c r="I2538" s="161">
        <v>0.5</v>
      </c>
      <c r="J2538" s="159">
        <v>0</v>
      </c>
      <c r="K2538" s="159">
        <v>0</v>
      </c>
      <c r="L2538" s="383">
        <v>0</v>
      </c>
      <c r="M2538" s="346"/>
    </row>
    <row r="2539" spans="1:13" x14ac:dyDescent="0.25">
      <c r="A2539" s="347"/>
      <c r="B2539" s="396">
        <v>0</v>
      </c>
      <c r="C2539" s="159">
        <v>0</v>
      </c>
      <c r="D2539" s="159">
        <v>0</v>
      </c>
      <c r="E2539" s="159">
        <v>0</v>
      </c>
      <c r="F2539" s="159">
        <v>0</v>
      </c>
      <c r="G2539" s="159">
        <v>0</v>
      </c>
      <c r="H2539" s="159">
        <v>0</v>
      </c>
      <c r="I2539" s="159">
        <v>0</v>
      </c>
      <c r="J2539" s="161">
        <v>0.5</v>
      </c>
      <c r="K2539" s="159">
        <v>0</v>
      </c>
      <c r="L2539" s="383">
        <v>0</v>
      </c>
      <c r="M2539" s="346"/>
    </row>
    <row r="2540" spans="1:13" x14ac:dyDescent="0.25">
      <c r="A2540" s="347"/>
      <c r="B2540" s="396">
        <v>0</v>
      </c>
      <c r="C2540" s="159">
        <v>0</v>
      </c>
      <c r="D2540" s="159">
        <v>0</v>
      </c>
      <c r="E2540" s="159">
        <v>0</v>
      </c>
      <c r="F2540" s="159">
        <v>0</v>
      </c>
      <c r="G2540" s="159">
        <v>0</v>
      </c>
      <c r="H2540" s="159">
        <v>0</v>
      </c>
      <c r="I2540" s="159">
        <v>0</v>
      </c>
      <c r="J2540" s="159">
        <v>0</v>
      </c>
      <c r="K2540" s="161">
        <v>0.5</v>
      </c>
      <c r="L2540" s="383">
        <v>0</v>
      </c>
      <c r="M2540" s="346"/>
    </row>
    <row r="2541" spans="1:13" x14ac:dyDescent="0.25">
      <c r="A2541" s="347"/>
      <c r="B2541" s="397">
        <v>0</v>
      </c>
      <c r="C2541" s="398">
        <v>0</v>
      </c>
      <c r="D2541" s="398">
        <v>0</v>
      </c>
      <c r="E2541" s="398">
        <v>0</v>
      </c>
      <c r="F2541" s="398">
        <v>0</v>
      </c>
      <c r="G2541" s="398">
        <v>0</v>
      </c>
      <c r="H2541" s="398">
        <v>0</v>
      </c>
      <c r="I2541" s="398">
        <v>0</v>
      </c>
      <c r="J2541" s="398">
        <v>0</v>
      </c>
      <c r="K2541" s="398">
        <v>0</v>
      </c>
      <c r="L2541" s="412">
        <v>0.5</v>
      </c>
      <c r="M2541" s="346"/>
    </row>
    <row r="2542" spans="1:13" x14ac:dyDescent="0.25">
      <c r="A2542" s="347"/>
      <c r="B2542" s="158"/>
      <c r="C2542" s="158"/>
      <c r="D2542" s="158"/>
      <c r="E2542" s="158"/>
      <c r="F2542" s="158"/>
      <c r="G2542" s="158"/>
      <c r="H2542" s="158"/>
      <c r="I2542" s="158"/>
      <c r="J2542" s="158"/>
      <c r="K2542" s="158"/>
      <c r="L2542" s="158"/>
      <c r="M2542" s="346"/>
    </row>
    <row r="2543" spans="1:13" x14ac:dyDescent="0.25">
      <c r="A2543" s="347"/>
      <c r="B2543" s="158"/>
      <c r="C2543" s="158"/>
      <c r="D2543" s="158"/>
      <c r="E2543" s="158"/>
      <c r="F2543" s="158"/>
      <c r="G2543" s="158"/>
      <c r="H2543" s="158"/>
      <c r="I2543" s="158"/>
      <c r="J2543" s="158"/>
      <c r="K2543" s="158"/>
      <c r="L2543" s="158"/>
      <c r="M2543" s="346"/>
    </row>
    <row r="2544" spans="1:13" x14ac:dyDescent="0.25">
      <c r="A2544" s="347"/>
      <c r="B2544" s="404">
        <f t="array" ref="B2544:B2554">+MMULT(B2531:L2541,H2364:H2374)</f>
        <v>5.0981886212904445E-3</v>
      </c>
      <c r="C2544" s="158"/>
      <c r="D2544" s="158"/>
      <c r="E2544" s="404">
        <f t="array" ref="E2544:E2554">+MMULT(B2364:B2374,K2365)</f>
        <v>-339.29610096713287</v>
      </c>
      <c r="F2544" s="158"/>
      <c r="G2544" s="158"/>
      <c r="H2544" s="419">
        <f t="array" ref="H2544:H2554">+MMULT(B2340:I2350,E2508:E2515)</f>
        <v>336.39447720371612</v>
      </c>
      <c r="I2544" s="158"/>
      <c r="J2544" s="158"/>
      <c r="K2544" s="158"/>
      <c r="L2544" s="158"/>
      <c r="M2544" s="346"/>
    </row>
    <row r="2545" spans="1:13" ht="15.75" x14ac:dyDescent="0.3">
      <c r="A2545" s="447" t="s">
        <v>249</v>
      </c>
      <c r="B2545" s="405">
        <v>3.6117366759561482E-3</v>
      </c>
      <c r="C2545" s="158"/>
      <c r="D2545" s="449" t="s">
        <v>239</v>
      </c>
      <c r="E2545" s="405">
        <v>0</v>
      </c>
      <c r="F2545" s="158"/>
      <c r="G2545" s="449" t="s">
        <v>250</v>
      </c>
      <c r="H2545" s="420">
        <v>-1.2082947353649161</v>
      </c>
      <c r="I2545" s="158"/>
      <c r="J2545" s="158"/>
      <c r="K2545" s="158"/>
      <c r="L2545" s="158"/>
      <c r="M2545" s="346"/>
    </row>
    <row r="2546" spans="1:13" x14ac:dyDescent="0.25">
      <c r="A2546" s="347"/>
      <c r="B2546" s="405">
        <v>9.4814478641931546E-4</v>
      </c>
      <c r="C2546" s="158"/>
      <c r="D2546" s="158"/>
      <c r="E2546" s="405">
        <v>0</v>
      </c>
      <c r="F2546" s="158"/>
      <c r="G2546" s="158"/>
      <c r="H2546" s="420">
        <v>-0.28584083249654668</v>
      </c>
      <c r="I2546" s="158"/>
      <c r="J2546" s="158"/>
      <c r="K2546" s="158"/>
      <c r="L2546" s="158"/>
      <c r="M2546" s="346"/>
    </row>
    <row r="2547" spans="1:13" x14ac:dyDescent="0.25">
      <c r="A2547" s="347"/>
      <c r="B2547" s="405">
        <v>-2.7574994963295934E-6</v>
      </c>
      <c r="C2547" s="158"/>
      <c r="D2547" s="158"/>
      <c r="E2547" s="405">
        <v>0</v>
      </c>
      <c r="F2547" s="158"/>
      <c r="G2547" s="158"/>
      <c r="H2547" s="420">
        <v>1.6107320677235748E-2</v>
      </c>
      <c r="I2547" s="158"/>
      <c r="J2547" s="158"/>
      <c r="K2547" s="158"/>
      <c r="L2547" s="158"/>
      <c r="M2547" s="346"/>
    </row>
    <row r="2548" spans="1:13" x14ac:dyDescent="0.25">
      <c r="A2548" s="347"/>
      <c r="B2548" s="405">
        <v>-9.7725653355266897E-4</v>
      </c>
      <c r="C2548" s="158"/>
      <c r="D2548" s="158"/>
      <c r="E2548" s="405">
        <v>0</v>
      </c>
      <c r="F2548" s="158"/>
      <c r="G2548" s="158"/>
      <c r="H2548" s="420">
        <v>0.38750117566451081</v>
      </c>
      <c r="I2548" s="158"/>
      <c r="J2548" s="158"/>
      <c r="K2548" s="158"/>
      <c r="L2548" s="158"/>
      <c r="M2548" s="346"/>
    </row>
    <row r="2549" spans="1:13" x14ac:dyDescent="0.25">
      <c r="A2549" s="347"/>
      <c r="B2549" s="405">
        <v>8.4949570830146796E-4</v>
      </c>
      <c r="C2549" s="158"/>
      <c r="D2549" s="158"/>
      <c r="E2549" s="405">
        <v>0</v>
      </c>
      <c r="F2549" s="158"/>
      <c r="G2549" s="158"/>
      <c r="H2549" s="420">
        <v>0.21355634933541978</v>
      </c>
      <c r="I2549" s="158"/>
      <c r="J2549" s="158"/>
      <c r="K2549" s="158"/>
      <c r="L2549" s="158"/>
      <c r="M2549" s="346"/>
    </row>
    <row r="2550" spans="1:13" x14ac:dyDescent="0.25">
      <c r="A2550" s="347"/>
      <c r="B2550" s="405">
        <v>4.5685112073517759E-4</v>
      </c>
      <c r="C2550" s="158"/>
      <c r="D2550" s="158"/>
      <c r="E2550" s="405">
        <v>0</v>
      </c>
      <c r="F2550" s="158"/>
      <c r="G2550" s="158"/>
      <c r="H2550" s="420">
        <v>0.2629642618110779</v>
      </c>
      <c r="I2550" s="158"/>
      <c r="J2550" s="158"/>
      <c r="K2550" s="158"/>
      <c r="L2550" s="158"/>
      <c r="M2550" s="346"/>
    </row>
    <row r="2551" spans="1:13" x14ac:dyDescent="0.25">
      <c r="A2551" s="347"/>
      <c r="B2551" s="405">
        <v>7.5383047466700593E-5</v>
      </c>
      <c r="C2551" s="158"/>
      <c r="D2551" s="158"/>
      <c r="E2551" s="405">
        <v>0</v>
      </c>
      <c r="F2551" s="158"/>
      <c r="G2551" s="158"/>
      <c r="H2551" s="420">
        <v>8.4859022024829756E-2</v>
      </c>
      <c r="I2551" s="158"/>
      <c r="J2551" s="158"/>
      <c r="K2551" s="158"/>
      <c r="L2551" s="158"/>
      <c r="M2551" s="346"/>
    </row>
    <row r="2552" spans="1:13" x14ac:dyDescent="0.25">
      <c r="A2552" s="347"/>
      <c r="B2552" s="405">
        <v>7.9986335963677364E-4</v>
      </c>
      <c r="C2552" s="158"/>
      <c r="D2552" s="158"/>
      <c r="E2552" s="405">
        <v>0</v>
      </c>
      <c r="F2552" s="158"/>
      <c r="G2552" s="158"/>
      <c r="H2552" s="420">
        <v>0.11776766384519988</v>
      </c>
      <c r="I2552" s="158"/>
      <c r="J2552" s="158"/>
      <c r="K2552" s="158"/>
      <c r="L2552" s="158"/>
      <c r="M2552" s="346"/>
    </row>
    <row r="2553" spans="1:13" x14ac:dyDescent="0.25">
      <c r="A2553" s="347"/>
      <c r="B2553" s="405">
        <v>3.2847001860007059E-3</v>
      </c>
      <c r="C2553" s="158"/>
      <c r="D2553" s="158"/>
      <c r="E2553" s="405">
        <v>0</v>
      </c>
      <c r="F2553" s="158"/>
      <c r="G2553" s="158"/>
      <c r="H2553" s="420">
        <v>-0.56137963317132744</v>
      </c>
      <c r="I2553" s="158"/>
      <c r="J2553" s="158"/>
      <c r="K2553" s="158"/>
      <c r="L2553" s="158"/>
      <c r="M2553" s="346"/>
    </row>
    <row r="2554" spans="1:13" x14ac:dyDescent="0.25">
      <c r="A2554" s="347"/>
      <c r="B2554" s="24">
        <v>5.062581541543501E-3</v>
      </c>
      <c r="C2554" s="158"/>
      <c r="D2554" s="158"/>
      <c r="E2554" s="24">
        <v>-339.29610096713287</v>
      </c>
      <c r="F2554" s="158"/>
      <c r="G2554" s="158"/>
      <c r="H2554" s="75">
        <v>335.86532976536773</v>
      </c>
      <c r="I2554" s="158"/>
      <c r="J2554" s="158"/>
      <c r="K2554" s="158"/>
      <c r="L2554" s="158"/>
      <c r="M2554" s="346"/>
    </row>
    <row r="2555" spans="1:13" x14ac:dyDescent="0.25">
      <c r="A2555" s="347"/>
      <c r="B2555" s="158"/>
      <c r="C2555" s="158"/>
      <c r="D2555" s="158"/>
      <c r="E2555" s="158"/>
      <c r="F2555" s="158"/>
      <c r="G2555" s="158"/>
      <c r="H2555" s="158"/>
      <c r="I2555" s="158"/>
      <c r="J2555" s="158"/>
      <c r="K2555" s="158"/>
      <c r="L2555" s="158"/>
      <c r="M2555" s="346"/>
    </row>
    <row r="2556" spans="1:13" x14ac:dyDescent="0.25">
      <c r="A2556" s="347"/>
      <c r="B2556" s="158"/>
      <c r="C2556" s="158"/>
      <c r="D2556" s="158"/>
      <c r="E2556" s="158"/>
      <c r="F2556" s="158"/>
      <c r="G2556" s="158"/>
      <c r="H2556" s="158"/>
      <c r="I2556" s="158"/>
      <c r="J2556" s="158"/>
      <c r="K2556" s="158"/>
      <c r="L2556" s="158"/>
      <c r="M2556" s="346"/>
    </row>
    <row r="2557" spans="1:13" x14ac:dyDescent="0.25">
      <c r="A2557" s="347"/>
      <c r="B2557" s="419">
        <f t="array" ref="B2557:B2567">H2544:H2554+E2544:E2554</f>
        <v>-2.901623763416751</v>
      </c>
      <c r="C2557" s="158"/>
      <c r="D2557" s="158"/>
      <c r="E2557" s="158"/>
      <c r="F2557" s="158"/>
      <c r="G2557" s="158"/>
      <c r="H2557" s="158"/>
      <c r="I2557" s="158"/>
      <c r="J2557" s="158"/>
      <c r="K2557" s="158"/>
      <c r="L2557" s="158"/>
      <c r="M2557" s="346"/>
    </row>
    <row r="2558" spans="1:13" ht="15.75" x14ac:dyDescent="0.3">
      <c r="A2558" s="447" t="s">
        <v>251</v>
      </c>
      <c r="B2558" s="420">
        <v>-1.2082947353649161</v>
      </c>
      <c r="C2558" s="158"/>
      <c r="D2558" s="158"/>
      <c r="E2558" s="158"/>
      <c r="F2558" s="158"/>
      <c r="G2558" s="158"/>
      <c r="H2558" s="158"/>
      <c r="I2558" s="158"/>
      <c r="J2558" s="158"/>
      <c r="K2558" s="158"/>
      <c r="L2558" s="158"/>
      <c r="M2558" s="346"/>
    </row>
    <row r="2559" spans="1:13" x14ac:dyDescent="0.25">
      <c r="A2559" s="347"/>
      <c r="B2559" s="420">
        <v>-0.28584083249654668</v>
      </c>
      <c r="C2559" s="158"/>
      <c r="D2559" s="158"/>
      <c r="E2559" s="158"/>
      <c r="F2559" s="158"/>
      <c r="G2559" s="158"/>
      <c r="H2559" s="158"/>
      <c r="I2559" s="158"/>
      <c r="J2559" s="158"/>
      <c r="K2559" s="158"/>
      <c r="L2559" s="158"/>
      <c r="M2559" s="346"/>
    </row>
    <row r="2560" spans="1:13" x14ac:dyDescent="0.25">
      <c r="A2560" s="347"/>
      <c r="B2560" s="420">
        <v>1.6107320677235748E-2</v>
      </c>
      <c r="C2560" s="158"/>
      <c r="D2560" s="158"/>
      <c r="E2560" s="158"/>
      <c r="F2560" s="158"/>
      <c r="G2560" s="158"/>
      <c r="H2560" s="158"/>
      <c r="I2560" s="158"/>
      <c r="J2560" s="158"/>
      <c r="K2560" s="158"/>
      <c r="L2560" s="158"/>
      <c r="M2560" s="346"/>
    </row>
    <row r="2561" spans="1:13" x14ac:dyDescent="0.25">
      <c r="A2561" s="347"/>
      <c r="B2561" s="420">
        <v>0.38750117566451081</v>
      </c>
      <c r="C2561" s="158"/>
      <c r="D2561" s="158"/>
      <c r="E2561" s="158"/>
      <c r="F2561" s="158"/>
      <c r="G2561" s="158"/>
      <c r="H2561" s="158"/>
      <c r="I2561" s="158"/>
      <c r="J2561" s="158"/>
      <c r="K2561" s="158"/>
      <c r="L2561" s="158"/>
      <c r="M2561" s="346"/>
    </row>
    <row r="2562" spans="1:13" x14ac:dyDescent="0.25">
      <c r="A2562" s="347"/>
      <c r="B2562" s="420">
        <v>0.21355634933541978</v>
      </c>
      <c r="C2562" s="158"/>
      <c r="D2562" s="158"/>
      <c r="E2562" s="158"/>
      <c r="F2562" s="158"/>
      <c r="G2562" s="158"/>
      <c r="H2562" s="158"/>
      <c r="I2562" s="158"/>
      <c r="J2562" s="158"/>
      <c r="K2562" s="158"/>
      <c r="L2562" s="158"/>
      <c r="M2562" s="346"/>
    </row>
    <row r="2563" spans="1:13" x14ac:dyDescent="0.25">
      <c r="A2563" s="347"/>
      <c r="B2563" s="420">
        <v>0.2629642618110779</v>
      </c>
      <c r="C2563" s="158"/>
      <c r="D2563" s="158"/>
      <c r="E2563" s="158"/>
      <c r="F2563" s="158"/>
      <c r="G2563" s="158"/>
      <c r="H2563" s="158"/>
      <c r="I2563" s="158"/>
      <c r="J2563" s="158"/>
      <c r="K2563" s="158"/>
      <c r="L2563" s="158"/>
      <c r="M2563" s="346"/>
    </row>
    <row r="2564" spans="1:13" x14ac:dyDescent="0.25">
      <c r="A2564" s="347"/>
      <c r="B2564" s="420">
        <v>8.4859022024829756E-2</v>
      </c>
      <c r="C2564" s="158"/>
      <c r="D2564" s="158"/>
      <c r="E2564" s="158"/>
      <c r="F2564" s="158"/>
      <c r="G2564" s="158"/>
      <c r="H2564" s="158"/>
      <c r="I2564" s="158"/>
      <c r="J2564" s="158"/>
      <c r="K2564" s="158"/>
      <c r="L2564" s="158"/>
      <c r="M2564" s="346"/>
    </row>
    <row r="2565" spans="1:13" x14ac:dyDescent="0.25">
      <c r="A2565" s="347"/>
      <c r="B2565" s="420">
        <v>0.11776766384519988</v>
      </c>
      <c r="C2565" s="158"/>
      <c r="D2565" s="158"/>
      <c r="E2565" s="158"/>
      <c r="F2565" s="158"/>
      <c r="G2565" s="158"/>
      <c r="H2565" s="158"/>
      <c r="I2565" s="158"/>
      <c r="J2565" s="158"/>
      <c r="K2565" s="158"/>
      <c r="L2565" s="158"/>
      <c r="M2565" s="346"/>
    </row>
    <row r="2566" spans="1:13" x14ac:dyDescent="0.25">
      <c r="A2566" s="347"/>
      <c r="B2566" s="420">
        <v>-0.56137963317132744</v>
      </c>
      <c r="C2566" s="158"/>
      <c r="D2566" s="158"/>
      <c r="E2566" s="158"/>
      <c r="F2566" s="158"/>
      <c r="G2566" s="158"/>
      <c r="H2566" s="158"/>
      <c r="I2566" s="158"/>
      <c r="J2566" s="158"/>
      <c r="K2566" s="158"/>
      <c r="L2566" s="158"/>
      <c r="M2566" s="346"/>
    </row>
    <row r="2567" spans="1:13" x14ac:dyDescent="0.25">
      <c r="A2567" s="347"/>
      <c r="B2567" s="75">
        <v>-3.4307712017651397</v>
      </c>
      <c r="C2567" s="158"/>
      <c r="D2567" s="158"/>
      <c r="E2567" s="158"/>
      <c r="F2567" s="158"/>
      <c r="G2567" s="158"/>
      <c r="H2567" s="158"/>
      <c r="I2567" s="158"/>
      <c r="J2567" s="158"/>
      <c r="K2567" s="158"/>
      <c r="L2567" s="158"/>
      <c r="M2567" s="346"/>
    </row>
    <row r="2568" spans="1:13" x14ac:dyDescent="0.25">
      <c r="A2568" s="347"/>
      <c r="B2568" s="158"/>
      <c r="C2568" s="158"/>
      <c r="D2568" s="158"/>
      <c r="E2568" s="158"/>
      <c r="F2568" s="158"/>
      <c r="G2568" s="158"/>
      <c r="H2568" s="158"/>
      <c r="I2568" s="158"/>
      <c r="J2568" s="158"/>
      <c r="K2568" s="158"/>
      <c r="L2568" s="158"/>
      <c r="M2568" s="346"/>
    </row>
    <row r="2569" spans="1:13" ht="15.75" thickBot="1" x14ac:dyDescent="0.3">
      <c r="A2569" s="347"/>
      <c r="B2569" s="158"/>
      <c r="C2569" s="158"/>
      <c r="D2569" s="158"/>
      <c r="E2569" s="158"/>
      <c r="F2569" s="158"/>
      <c r="G2569" s="158"/>
      <c r="H2569" s="158"/>
      <c r="I2569" s="158"/>
      <c r="J2569" s="158"/>
      <c r="K2569" s="158"/>
      <c r="L2569" s="158"/>
      <c r="M2569" s="346"/>
    </row>
    <row r="2570" spans="1:13" ht="15.75" x14ac:dyDescent="0.3">
      <c r="A2570" s="347"/>
      <c r="B2570" s="419">
        <f t="array" ref="B2570:B2580">+MMULT(B2429:L2439,B2557:B2567)</f>
        <v>-5.0957032455357116E-3</v>
      </c>
      <c r="C2570" s="158"/>
      <c r="D2570" s="428" t="s">
        <v>253</v>
      </c>
      <c r="E2570" s="429">
        <f t="array" ref="E2570:E2580">B2544:B2554-B2570:B2580</f>
        <v>1.0193891866826156E-2</v>
      </c>
      <c r="F2570" s="158"/>
      <c r="G2570" s="158"/>
      <c r="H2570" s="158"/>
      <c r="I2570" s="158"/>
      <c r="J2570" s="158"/>
      <c r="K2570" s="158"/>
      <c r="L2570" s="158"/>
      <c r="M2570" s="346"/>
    </row>
    <row r="2571" spans="1:13" ht="15.75" x14ac:dyDescent="0.3">
      <c r="A2571" s="447" t="s">
        <v>252</v>
      </c>
      <c r="B2571" s="420">
        <v>-3.6092513002013147E-3</v>
      </c>
      <c r="C2571" s="158"/>
      <c r="D2571" s="430" t="s">
        <v>254</v>
      </c>
      <c r="E2571" s="431">
        <v>7.2209879761574629E-3</v>
      </c>
      <c r="F2571" s="158"/>
      <c r="G2571" s="158"/>
      <c r="H2571" s="158"/>
      <c r="I2571" s="158"/>
      <c r="J2571" s="158"/>
      <c r="K2571" s="158"/>
      <c r="L2571" s="158"/>
      <c r="M2571" s="346"/>
    </row>
    <row r="2572" spans="1:13" ht="15.75" x14ac:dyDescent="0.3">
      <c r="A2572" s="347"/>
      <c r="B2572" s="420">
        <v>-2.4226055938211233E-3</v>
      </c>
      <c r="C2572" s="158"/>
      <c r="D2572" s="430" t="s">
        <v>255</v>
      </c>
      <c r="E2572" s="431">
        <v>3.3707503802404386E-3</v>
      </c>
      <c r="F2572" s="158"/>
      <c r="G2572" s="158"/>
      <c r="H2572" s="158"/>
      <c r="I2572" s="158"/>
      <c r="J2572" s="158"/>
      <c r="K2572" s="158"/>
      <c r="L2572" s="158"/>
      <c r="M2572" s="346"/>
    </row>
    <row r="2573" spans="1:13" ht="15.75" x14ac:dyDescent="0.3">
      <c r="A2573" s="347"/>
      <c r="B2573" s="420">
        <v>-1.4717033079004324E-3</v>
      </c>
      <c r="C2573" s="158"/>
      <c r="D2573" s="430" t="s">
        <v>256</v>
      </c>
      <c r="E2573" s="431">
        <v>1.4689458084041027E-3</v>
      </c>
      <c r="F2573" s="158"/>
      <c r="G2573" s="158"/>
      <c r="H2573" s="158"/>
      <c r="I2573" s="158"/>
      <c r="J2573" s="158"/>
      <c r="K2573" s="158"/>
      <c r="L2573" s="158"/>
      <c r="M2573" s="346"/>
    </row>
    <row r="2574" spans="1:13" ht="15.75" x14ac:dyDescent="0.3">
      <c r="A2574" s="347"/>
      <c r="B2574" s="420">
        <v>-4.9720427384380701E-4</v>
      </c>
      <c r="C2574" s="158"/>
      <c r="D2574" s="430" t="s">
        <v>257</v>
      </c>
      <c r="E2574" s="431">
        <v>-4.8005225970886196E-4</v>
      </c>
      <c r="F2574" s="158"/>
      <c r="G2574" s="158"/>
      <c r="H2574" s="158"/>
      <c r="I2574" s="158"/>
      <c r="J2574" s="158"/>
      <c r="K2574" s="158"/>
      <c r="L2574" s="158"/>
      <c r="M2574" s="346"/>
    </row>
    <row r="2575" spans="1:13" ht="15.75" x14ac:dyDescent="0.3">
      <c r="A2575" s="347"/>
      <c r="B2575" s="420">
        <v>1.0639889486122321E-4</v>
      </c>
      <c r="C2575" s="158"/>
      <c r="D2575" s="430" t="s">
        <v>258</v>
      </c>
      <c r="E2575" s="431">
        <v>7.430968134402448E-4</v>
      </c>
      <c r="F2575" s="158"/>
      <c r="G2575" s="158"/>
      <c r="H2575" s="158"/>
      <c r="I2575" s="158"/>
      <c r="J2575" s="158"/>
      <c r="K2575" s="158"/>
      <c r="L2575" s="158"/>
      <c r="M2575" s="346"/>
    </row>
    <row r="2576" spans="1:13" ht="15.75" x14ac:dyDescent="0.3">
      <c r="A2576" s="347"/>
      <c r="B2576" s="420">
        <v>4.9904348242741725E-4</v>
      </c>
      <c r="C2576" s="158"/>
      <c r="D2576" s="430" t="s">
        <v>259</v>
      </c>
      <c r="E2576" s="431">
        <v>-4.2192361692239668E-5</v>
      </c>
      <c r="F2576" s="158"/>
      <c r="G2576" s="158"/>
      <c r="H2576" s="158"/>
      <c r="I2576" s="158"/>
      <c r="J2576" s="158"/>
      <c r="K2576" s="158"/>
      <c r="L2576" s="158"/>
      <c r="M2576" s="346"/>
    </row>
    <row r="2577" spans="1:13" ht="15.75" x14ac:dyDescent="0.3">
      <c r="A2577" s="347"/>
      <c r="B2577" s="420">
        <v>8.8051155569636485E-4</v>
      </c>
      <c r="C2577" s="158"/>
      <c r="D2577" s="430" t="s">
        <v>260</v>
      </c>
      <c r="E2577" s="431">
        <v>-8.0512850822966431E-4</v>
      </c>
      <c r="F2577" s="158"/>
      <c r="G2577" s="158"/>
      <c r="H2577" s="158"/>
      <c r="I2577" s="158"/>
      <c r="J2577" s="158"/>
      <c r="K2577" s="158"/>
      <c r="L2577" s="158"/>
      <c r="M2577" s="346"/>
    </row>
    <row r="2578" spans="1:13" ht="15.75" x14ac:dyDescent="0.3">
      <c r="A2578" s="347"/>
      <c r="B2578" s="420">
        <v>6.770828235173554E-4</v>
      </c>
      <c r="C2578" s="158"/>
      <c r="D2578" s="430" t="s">
        <v>261</v>
      </c>
      <c r="E2578" s="431">
        <v>1.2278053611941824E-4</v>
      </c>
      <c r="F2578" s="158"/>
      <c r="G2578" s="158"/>
      <c r="H2578" s="158"/>
      <c r="I2578" s="158"/>
      <c r="J2578" s="158"/>
      <c r="K2578" s="158"/>
      <c r="L2578" s="158"/>
      <c r="M2578" s="346"/>
    </row>
    <row r="2579" spans="1:13" ht="15.75" x14ac:dyDescent="0.3">
      <c r="A2579" s="347"/>
      <c r="B2579" s="420">
        <v>-2.3312909585955746E-3</v>
      </c>
      <c r="C2579" s="158"/>
      <c r="D2579" s="430" t="s">
        <v>262</v>
      </c>
      <c r="E2579" s="431">
        <v>5.6159911445962801E-3</v>
      </c>
      <c r="F2579" s="158"/>
      <c r="G2579" s="158"/>
      <c r="H2579" s="158"/>
      <c r="I2579" s="158"/>
      <c r="J2579" s="158"/>
      <c r="K2579" s="158"/>
      <c r="L2579" s="158"/>
      <c r="M2579" s="346"/>
    </row>
    <row r="2580" spans="1:13" ht="16.5" thickBot="1" x14ac:dyDescent="0.35">
      <c r="A2580" s="355"/>
      <c r="B2580" s="451">
        <v>-5.0650669173004266E-3</v>
      </c>
      <c r="C2580" s="356"/>
      <c r="D2580" s="452" t="s">
        <v>263</v>
      </c>
      <c r="E2580" s="453">
        <v>1.0127648458843928E-2</v>
      </c>
      <c r="F2580" s="356"/>
      <c r="G2580" s="356"/>
      <c r="H2580" s="356"/>
      <c r="I2580" s="356"/>
      <c r="J2580" s="356"/>
      <c r="K2580" s="356"/>
      <c r="L2580" s="356"/>
      <c r="M2580" s="454"/>
    </row>
    <row r="2581" spans="1:13" ht="15.75" thickTop="1" x14ac:dyDescent="0.25"/>
    <row r="2582" spans="1:13" ht="15.75" thickBot="1" x14ac:dyDescent="0.3"/>
    <row r="2583" spans="1:13" ht="15.75" thickBot="1" x14ac:dyDescent="0.3">
      <c r="A2583" s="432">
        <f>+A2325+1</f>
        <v>11</v>
      </c>
    </row>
    <row r="2584" spans="1:13" ht="16.5" thickTop="1" thickBot="1" x14ac:dyDescent="0.3">
      <c r="A2584" s="433" t="s">
        <v>174</v>
      </c>
      <c r="B2584" s="434" t="s">
        <v>175</v>
      </c>
      <c r="C2584" s="434" t="s">
        <v>214</v>
      </c>
      <c r="D2584" s="434" t="s">
        <v>215</v>
      </c>
      <c r="E2584" s="434" t="s">
        <v>216</v>
      </c>
      <c r="F2584" s="434" t="s">
        <v>217</v>
      </c>
      <c r="G2584" s="434" t="s">
        <v>95</v>
      </c>
      <c r="H2584" s="434" t="s">
        <v>157</v>
      </c>
      <c r="I2584" s="434" t="s">
        <v>218</v>
      </c>
      <c r="J2584" s="434" t="s">
        <v>219</v>
      </c>
      <c r="K2584" s="434" t="s">
        <v>220</v>
      </c>
      <c r="L2584" s="434" t="s">
        <v>221</v>
      </c>
      <c r="M2584" s="435" t="s">
        <v>222</v>
      </c>
    </row>
    <row r="2585" spans="1:13" x14ac:dyDescent="0.25">
      <c r="A2585" s="436" t="s">
        <v>178</v>
      </c>
      <c r="B2585" s="93">
        <f t="shared" ref="B2585:B2595" si="99">+E2570</f>
        <v>1.0193891866826156E-2</v>
      </c>
      <c r="C2585" s="12">
        <v>310.83</v>
      </c>
      <c r="D2585" s="103">
        <f>110/1000</f>
        <v>0.11</v>
      </c>
      <c r="E2585" s="24">
        <f>+PI()*D2585^2/4</f>
        <v>9.5033177771091243E-3</v>
      </c>
      <c r="F2585" s="379">
        <f>+ABS(B2585)/E2585</f>
        <v>1.0726666313716704</v>
      </c>
      <c r="G2585" s="463">
        <v>1.7516573117183198E-2</v>
      </c>
      <c r="H2585" s="102">
        <f>+G2585*(C2585/D2585)*(F2585^2/(2*9.81))</f>
        <v>2.9027519666587152</v>
      </c>
      <c r="I2585" s="76">
        <v>0</v>
      </c>
      <c r="J2585" s="76">
        <f>+I2585*(F2585^2)/(2*9.81)</f>
        <v>0</v>
      </c>
      <c r="K2585" s="103">
        <f>+H2585+J2585</f>
        <v>2.9027519666587152</v>
      </c>
      <c r="L2585" s="76">
        <f>+K2585/(ABS(B2585)^2)</f>
        <v>27933.791235427394</v>
      </c>
      <c r="M2585" s="437">
        <f>+L2585*B2585</f>
        <v>284.75404728444306</v>
      </c>
    </row>
    <row r="2586" spans="1:13" x14ac:dyDescent="0.25">
      <c r="A2586" s="438" t="s">
        <v>138</v>
      </c>
      <c r="B2586" s="72">
        <f t="shared" si="99"/>
        <v>7.2209879761574629E-3</v>
      </c>
      <c r="C2586" s="16">
        <v>240.22</v>
      </c>
      <c r="D2586" s="104">
        <f>110/1000</f>
        <v>0.11</v>
      </c>
      <c r="E2586" s="25">
        <f t="shared" ref="E2586:E2595" si="100">+PI()*D2586^2/4</f>
        <v>9.5033177771091243E-3</v>
      </c>
      <c r="F2586" s="372">
        <f>+ABS(B2586)/E2586</f>
        <v>0.75983863167775312</v>
      </c>
      <c r="G2586" s="464">
        <v>1.8813103915502297E-2</v>
      </c>
      <c r="H2586" s="109">
        <f t="shared" ref="H2586:H2595" si="101">+G2586*(C2586/D2586)*(F2586^2/(2*9.81))</f>
        <v>1.2089843222810772</v>
      </c>
      <c r="I2586" s="70">
        <v>0</v>
      </c>
      <c r="J2586" s="70">
        <f t="shared" ref="J2586:J2595" si="102">+I2586*(F2586^2)/(2*9.81)</f>
        <v>0</v>
      </c>
      <c r="K2586" s="104">
        <f t="shared" ref="K2586:K2595" si="103">+H2586+J2586</f>
        <v>1.2089843222810772</v>
      </c>
      <c r="L2586" s="70">
        <f>+K2586/(ABS(B2586)^2)</f>
        <v>23186.08509464937</v>
      </c>
      <c r="M2586" s="439">
        <f t="shared" ref="M2586:M2595" si="104">+L2586*B2586</f>
        <v>167.42644168262686</v>
      </c>
    </row>
    <row r="2587" spans="1:13" x14ac:dyDescent="0.25">
      <c r="A2587" s="438" t="s">
        <v>139</v>
      </c>
      <c r="B2587" s="72">
        <f t="shared" si="99"/>
        <v>3.3707503802404386E-3</v>
      </c>
      <c r="C2587" s="16">
        <v>237.3</v>
      </c>
      <c r="D2587" s="104">
        <f>110/1000</f>
        <v>0.11</v>
      </c>
      <c r="E2587" s="25">
        <f t="shared" si="100"/>
        <v>9.5033177771091243E-3</v>
      </c>
      <c r="F2587" s="372">
        <f t="shared" ref="F2587:F2595" si="105">+ABS(B2587)/E2587</f>
        <v>0.35469195698786882</v>
      </c>
      <c r="G2587" s="464">
        <v>2.2613716732027014E-2</v>
      </c>
      <c r="H2587" s="109">
        <f t="shared" si="101"/>
        <v>0.31281003636389965</v>
      </c>
      <c r="I2587" s="70">
        <v>0</v>
      </c>
      <c r="J2587" s="70">
        <f t="shared" si="102"/>
        <v>0</v>
      </c>
      <c r="K2587" s="104">
        <f t="shared" si="103"/>
        <v>0.31281003636389965</v>
      </c>
      <c r="L2587" s="70">
        <f t="shared" ref="L2587:L2595" si="106">+K2587/(ABS(B2587)^2)</f>
        <v>27531.349165165797</v>
      </c>
      <c r="M2587" s="439">
        <f t="shared" si="104"/>
        <v>92.801305667014887</v>
      </c>
    </row>
    <row r="2588" spans="1:13" x14ac:dyDescent="0.25">
      <c r="A2588" s="438" t="s">
        <v>117</v>
      </c>
      <c r="B2588" s="72">
        <f t="shared" si="99"/>
        <v>1.4689458084041027E-3</v>
      </c>
      <c r="C2588" s="386">
        <v>401.35</v>
      </c>
      <c r="D2588" s="104">
        <f>75/1000</f>
        <v>7.4999999999999997E-2</v>
      </c>
      <c r="E2588" s="25">
        <f t="shared" si="100"/>
        <v>4.4178646691106467E-3</v>
      </c>
      <c r="F2588" s="372">
        <f t="shared" si="105"/>
        <v>0.33250131419254492</v>
      </c>
      <c r="G2588" s="464">
        <v>2.5872964806913007E-2</v>
      </c>
      <c r="H2588" s="109">
        <f t="shared" si="101"/>
        <v>0.78018200850670316</v>
      </c>
      <c r="I2588" s="70">
        <v>0</v>
      </c>
      <c r="J2588" s="70">
        <f t="shared" si="102"/>
        <v>0</v>
      </c>
      <c r="K2588" s="104">
        <f t="shared" si="103"/>
        <v>0.78018200850670316</v>
      </c>
      <c r="L2588" s="70">
        <f t="shared" si="106"/>
        <v>361563.33396113844</v>
      </c>
      <c r="M2588" s="439">
        <f t="shared" si="104"/>
        <v>531.11694389482705</v>
      </c>
    </row>
    <row r="2589" spans="1:13" x14ac:dyDescent="0.25">
      <c r="A2589" s="438" t="s">
        <v>118</v>
      </c>
      <c r="B2589" s="72">
        <f t="shared" si="99"/>
        <v>-4.8005225970886196E-4</v>
      </c>
      <c r="C2589" s="386">
        <v>249.85</v>
      </c>
      <c r="D2589" s="104">
        <f>75/1000</f>
        <v>7.4999999999999997E-2</v>
      </c>
      <c r="E2589" s="25">
        <f t="shared" si="100"/>
        <v>4.4178646691106467E-3</v>
      </c>
      <c r="F2589" s="372">
        <f t="shared" si="105"/>
        <v>0.10866160366236399</v>
      </c>
      <c r="G2589" s="464">
        <v>2.9114452385034732E-2</v>
      </c>
      <c r="H2589" s="109">
        <f t="shared" si="101"/>
        <v>5.836868829144657E-2</v>
      </c>
      <c r="I2589" s="70">
        <v>0</v>
      </c>
      <c r="J2589" s="70">
        <f t="shared" si="102"/>
        <v>0</v>
      </c>
      <c r="K2589" s="104">
        <f t="shared" si="103"/>
        <v>5.836868829144657E-2</v>
      </c>
      <c r="L2589" s="70">
        <f t="shared" si="106"/>
        <v>253281.16604044515</v>
      </c>
      <c r="M2589" s="439">
        <f t="shared" si="104"/>
        <v>-121.58819609941116</v>
      </c>
    </row>
    <row r="2590" spans="1:13" x14ac:dyDescent="0.25">
      <c r="A2590" s="438" t="s">
        <v>140</v>
      </c>
      <c r="B2590" s="72">
        <f t="shared" si="99"/>
        <v>7.430968134402448E-4</v>
      </c>
      <c r="C2590" s="386">
        <v>298.01</v>
      </c>
      <c r="D2590" s="104">
        <f>63/1000</f>
        <v>6.3E-2</v>
      </c>
      <c r="E2590" s="25">
        <f t="shared" si="100"/>
        <v>3.1172453105244723E-3</v>
      </c>
      <c r="F2590" s="372">
        <f t="shared" si="105"/>
        <v>0.23838252669156146</v>
      </c>
      <c r="G2590" s="464">
        <v>3.0972047788108054E-2</v>
      </c>
      <c r="H2590" s="109">
        <f t="shared" si="101"/>
        <v>0.42433616106190991</v>
      </c>
      <c r="I2590" s="70">
        <v>0</v>
      </c>
      <c r="J2590" s="70">
        <f t="shared" si="102"/>
        <v>0</v>
      </c>
      <c r="K2590" s="104">
        <f t="shared" si="103"/>
        <v>0.42433616106190991</v>
      </c>
      <c r="L2590" s="70">
        <f t="shared" si="106"/>
        <v>768456.42334465985</v>
      </c>
      <c r="M2590" s="439">
        <f t="shared" si="104"/>
        <v>571.03751945510453</v>
      </c>
    </row>
    <row r="2591" spans="1:13" x14ac:dyDescent="0.25">
      <c r="A2591" s="438" t="s">
        <v>121</v>
      </c>
      <c r="B2591" s="72">
        <f t="shared" si="99"/>
        <v>-4.2192361692239668E-5</v>
      </c>
      <c r="C2591" s="386">
        <v>119.71</v>
      </c>
      <c r="D2591" s="104">
        <f>63/1000</f>
        <v>6.3E-2</v>
      </c>
      <c r="E2591" s="25">
        <f t="shared" si="100"/>
        <v>3.1172453105244723E-3</v>
      </c>
      <c r="F2591" s="372">
        <f t="shared" si="105"/>
        <v>1.3535143207943702E-2</v>
      </c>
      <c r="G2591" s="464">
        <v>3.5911851857406397E-2</v>
      </c>
      <c r="H2591" s="109">
        <f t="shared" si="101"/>
        <v>6.3716863534368513E-4</v>
      </c>
      <c r="I2591" s="70">
        <v>0</v>
      </c>
      <c r="J2591" s="70">
        <f t="shared" si="102"/>
        <v>0</v>
      </c>
      <c r="K2591" s="104">
        <f t="shared" si="103"/>
        <v>6.3716863534368513E-4</v>
      </c>
      <c r="L2591" s="70">
        <f t="shared" si="106"/>
        <v>357920.61964213982</v>
      </c>
      <c r="M2591" s="439">
        <f t="shared" si="104"/>
        <v>-15.101516241051705</v>
      </c>
    </row>
    <row r="2592" spans="1:13" x14ac:dyDescent="0.25">
      <c r="A2592" s="438" t="s">
        <v>122</v>
      </c>
      <c r="B2592" s="72">
        <f t="shared" si="99"/>
        <v>-8.0512850822966431E-4</v>
      </c>
      <c r="C2592" s="386">
        <v>283.68</v>
      </c>
      <c r="D2592" s="104">
        <f>75/1000</f>
        <v>7.4999999999999997E-2</v>
      </c>
      <c r="E2592" s="25">
        <f t="shared" si="100"/>
        <v>4.4178646691106467E-3</v>
      </c>
      <c r="F2592" s="372">
        <f t="shared" si="105"/>
        <v>0.1822438142705135</v>
      </c>
      <c r="G2592" s="464">
        <v>2.6725364389423575E-2</v>
      </c>
      <c r="H2592" s="109">
        <f t="shared" si="101"/>
        <v>0.17111878185444654</v>
      </c>
      <c r="I2592" s="70">
        <v>0</v>
      </c>
      <c r="J2592" s="70">
        <f t="shared" si="102"/>
        <v>0</v>
      </c>
      <c r="K2592" s="104">
        <f t="shared" si="103"/>
        <v>0.17111878185444654</v>
      </c>
      <c r="L2592" s="70">
        <f t="shared" si="106"/>
        <v>263977.71840146498</v>
      </c>
      <c r="M2592" s="439">
        <f t="shared" si="104"/>
        <v>-212.5359866224419</v>
      </c>
    </row>
    <row r="2593" spans="1:13" x14ac:dyDescent="0.25">
      <c r="A2593" s="438" t="s">
        <v>112</v>
      </c>
      <c r="B2593" s="72">
        <f t="shared" si="99"/>
        <v>1.2278053611941824E-4</v>
      </c>
      <c r="C2593" s="386">
        <v>401.36</v>
      </c>
      <c r="D2593" s="104">
        <f>110/1000</f>
        <v>0.11</v>
      </c>
      <c r="E2593" s="25">
        <f t="shared" si="100"/>
        <v>9.5033177771091243E-3</v>
      </c>
      <c r="F2593" s="372">
        <f t="shared" si="105"/>
        <v>1.2919754868679941E-2</v>
      </c>
      <c r="G2593" s="464">
        <v>4.0086484810521066E-2</v>
      </c>
      <c r="H2593" s="109">
        <f t="shared" si="101"/>
        <v>1.2443682506660383E-3</v>
      </c>
      <c r="I2593" s="70">
        <v>0</v>
      </c>
      <c r="J2593" s="70">
        <f t="shared" si="102"/>
        <v>0</v>
      </c>
      <c r="K2593" s="104">
        <f t="shared" si="103"/>
        <v>1.2443682506660383E-3</v>
      </c>
      <c r="L2593" s="70">
        <f t="shared" si="106"/>
        <v>82544.828780624171</v>
      </c>
      <c r="M2593" s="439">
        <f t="shared" si="104"/>
        <v>10.134898331570621</v>
      </c>
    </row>
    <row r="2594" spans="1:13" x14ac:dyDescent="0.25">
      <c r="A2594" s="438" t="s">
        <v>113</v>
      </c>
      <c r="B2594" s="72">
        <f t="shared" si="99"/>
        <v>5.6159911445962801E-3</v>
      </c>
      <c r="C2594" s="386">
        <v>184.94</v>
      </c>
      <c r="D2594" s="104">
        <f>110/1000</f>
        <v>0.11</v>
      </c>
      <c r="E2594" s="25">
        <f t="shared" si="100"/>
        <v>9.5033177771091243E-3</v>
      </c>
      <c r="F2594" s="372">
        <f t="shared" si="105"/>
        <v>0.59095057918863414</v>
      </c>
      <c r="G2594" s="464">
        <v>1.9972868399452028E-2</v>
      </c>
      <c r="H2594" s="109">
        <f t="shared" si="101"/>
        <v>0.59769817645414591</v>
      </c>
      <c r="I2594" s="70">
        <v>0</v>
      </c>
      <c r="J2594" s="70">
        <f t="shared" si="102"/>
        <v>0</v>
      </c>
      <c r="K2594" s="104">
        <f t="shared" si="103"/>
        <v>0.59769817645414591</v>
      </c>
      <c r="L2594" s="70">
        <f t="shared" si="106"/>
        <v>18950.867807605107</v>
      </c>
      <c r="M2594" s="439">
        <f t="shared" si="104"/>
        <v>106.42790578992501</v>
      </c>
    </row>
    <row r="2595" spans="1:13" ht="15.75" thickBot="1" x14ac:dyDescent="0.3">
      <c r="A2595" s="440" t="s">
        <v>170</v>
      </c>
      <c r="B2595" s="455">
        <f t="shared" si="99"/>
        <v>1.0127648458843928E-2</v>
      </c>
      <c r="C2595" s="374">
        <v>372.26</v>
      </c>
      <c r="D2595" s="375">
        <f>110/1000</f>
        <v>0.11</v>
      </c>
      <c r="E2595" s="373">
        <f t="shared" si="100"/>
        <v>9.5033177771091243E-3</v>
      </c>
      <c r="F2595" s="376">
        <f t="shared" si="105"/>
        <v>1.0656960754525797</v>
      </c>
      <c r="G2595" s="465">
        <v>1.7506596791788714E-2</v>
      </c>
      <c r="H2595" s="377">
        <f t="shared" si="101"/>
        <v>3.4294395099391477</v>
      </c>
      <c r="I2595" s="378">
        <v>0</v>
      </c>
      <c r="J2595" s="378">
        <f t="shared" si="102"/>
        <v>0</v>
      </c>
      <c r="K2595" s="375">
        <f t="shared" si="103"/>
        <v>3.4294395099391477</v>
      </c>
      <c r="L2595" s="378">
        <f t="shared" si="106"/>
        <v>33435.352847475158</v>
      </c>
      <c r="M2595" s="441">
        <f t="shared" si="104"/>
        <v>338.62149973663469</v>
      </c>
    </row>
    <row r="2596" spans="1:13" x14ac:dyDescent="0.25">
      <c r="A2596" s="347"/>
      <c r="B2596" s="158"/>
      <c r="C2596" s="158"/>
      <c r="D2596" s="158"/>
      <c r="E2596" s="158"/>
      <c r="F2596" s="158"/>
      <c r="G2596" s="158"/>
      <c r="H2596" s="158"/>
      <c r="I2596" s="158"/>
      <c r="J2596" s="158"/>
      <c r="K2596" s="158"/>
      <c r="L2596" s="158"/>
      <c r="M2596" s="346"/>
    </row>
    <row r="2597" spans="1:13" x14ac:dyDescent="0.25">
      <c r="A2597" s="347"/>
      <c r="B2597" s="168"/>
      <c r="C2597" s="168"/>
      <c r="D2597" s="168"/>
      <c r="E2597" s="168"/>
      <c r="F2597" s="168"/>
      <c r="G2597" s="168"/>
      <c r="H2597" s="168"/>
      <c r="I2597" s="168"/>
      <c r="J2597" s="158"/>
      <c r="K2597" s="158"/>
      <c r="L2597" s="158"/>
      <c r="M2597" s="346"/>
    </row>
    <row r="2598" spans="1:13" x14ac:dyDescent="0.25">
      <c r="A2598" s="348"/>
      <c r="B2598" s="395">
        <v>1</v>
      </c>
      <c r="C2598" s="380">
        <v>0</v>
      </c>
      <c r="D2598" s="380">
        <v>0</v>
      </c>
      <c r="E2598" s="380">
        <v>0</v>
      </c>
      <c r="F2598" s="380">
        <v>0</v>
      </c>
      <c r="G2598" s="380">
        <v>0</v>
      </c>
      <c r="H2598" s="380">
        <v>0</v>
      </c>
      <c r="I2598" s="381">
        <v>0</v>
      </c>
      <c r="J2598" s="158"/>
      <c r="K2598" s="158"/>
      <c r="L2598" s="158"/>
      <c r="M2598" s="346"/>
    </row>
    <row r="2599" spans="1:13" ht="15.75" x14ac:dyDescent="0.25">
      <c r="A2599" s="442" t="s">
        <v>223</v>
      </c>
      <c r="B2599" s="382">
        <v>-1</v>
      </c>
      <c r="C2599" s="168">
        <v>1</v>
      </c>
      <c r="D2599" s="159">
        <v>0</v>
      </c>
      <c r="E2599" s="159">
        <v>0</v>
      </c>
      <c r="F2599" s="159">
        <v>0</v>
      </c>
      <c r="G2599" s="159">
        <v>0</v>
      </c>
      <c r="H2599" s="159">
        <v>0</v>
      </c>
      <c r="I2599" s="383">
        <v>0</v>
      </c>
      <c r="J2599" s="158"/>
      <c r="K2599" s="158"/>
      <c r="L2599" s="158"/>
      <c r="M2599" s="346"/>
    </row>
    <row r="2600" spans="1:13" x14ac:dyDescent="0.25">
      <c r="A2600" s="348"/>
      <c r="B2600" s="382">
        <v>0</v>
      </c>
      <c r="C2600" s="168">
        <v>-1</v>
      </c>
      <c r="D2600" s="168">
        <v>1</v>
      </c>
      <c r="E2600" s="168">
        <v>0</v>
      </c>
      <c r="F2600" s="168">
        <v>0</v>
      </c>
      <c r="G2600" s="168">
        <v>0</v>
      </c>
      <c r="H2600" s="168">
        <v>0</v>
      </c>
      <c r="I2600" s="384">
        <v>0</v>
      </c>
      <c r="J2600" s="158"/>
      <c r="K2600" s="158"/>
      <c r="L2600" s="158"/>
      <c r="M2600" s="346"/>
    </row>
    <row r="2601" spans="1:13" x14ac:dyDescent="0.25">
      <c r="A2601" s="348"/>
      <c r="B2601" s="382">
        <v>0</v>
      </c>
      <c r="C2601" s="168">
        <v>0</v>
      </c>
      <c r="D2601" s="168">
        <v>-1</v>
      </c>
      <c r="E2601" s="168">
        <v>1</v>
      </c>
      <c r="F2601" s="168">
        <v>0</v>
      </c>
      <c r="G2601" s="168">
        <v>0</v>
      </c>
      <c r="H2601" s="168">
        <v>0</v>
      </c>
      <c r="I2601" s="384">
        <v>0</v>
      </c>
      <c r="J2601" s="158"/>
      <c r="K2601" s="158"/>
      <c r="L2601" s="158"/>
      <c r="M2601" s="346"/>
    </row>
    <row r="2602" spans="1:13" x14ac:dyDescent="0.25">
      <c r="A2602" s="348"/>
      <c r="B2602" s="382">
        <v>0</v>
      </c>
      <c r="C2602" s="168">
        <v>0</v>
      </c>
      <c r="D2602" s="168">
        <v>0</v>
      </c>
      <c r="E2602" s="168">
        <v>-1</v>
      </c>
      <c r="F2602" s="168">
        <v>1</v>
      </c>
      <c r="G2602" s="168">
        <v>0</v>
      </c>
      <c r="H2602" s="168">
        <v>0</v>
      </c>
      <c r="I2602" s="384">
        <v>0</v>
      </c>
      <c r="J2602" s="158"/>
      <c r="K2602" s="158"/>
      <c r="L2602" s="158"/>
      <c r="M2602" s="346"/>
    </row>
    <row r="2603" spans="1:13" x14ac:dyDescent="0.25">
      <c r="A2603" s="348"/>
      <c r="B2603" s="382">
        <v>0</v>
      </c>
      <c r="C2603" s="168">
        <v>0</v>
      </c>
      <c r="D2603" s="168">
        <v>0</v>
      </c>
      <c r="E2603" s="168">
        <v>0</v>
      </c>
      <c r="F2603" s="168">
        <v>-1</v>
      </c>
      <c r="G2603" s="168">
        <v>1</v>
      </c>
      <c r="H2603" s="168">
        <v>0</v>
      </c>
      <c r="I2603" s="384">
        <v>0</v>
      </c>
      <c r="J2603" s="158"/>
      <c r="K2603" s="158"/>
      <c r="L2603" s="158"/>
      <c r="M2603" s="346"/>
    </row>
    <row r="2604" spans="1:13" x14ac:dyDescent="0.25">
      <c r="A2604" s="348"/>
      <c r="B2604" s="382">
        <v>0</v>
      </c>
      <c r="C2604" s="168">
        <v>0</v>
      </c>
      <c r="D2604" s="168">
        <v>0</v>
      </c>
      <c r="E2604" s="168">
        <v>0</v>
      </c>
      <c r="F2604" s="168">
        <v>0</v>
      </c>
      <c r="G2604" s="168">
        <v>-1</v>
      </c>
      <c r="H2604" s="168">
        <v>1</v>
      </c>
      <c r="I2604" s="384">
        <v>0</v>
      </c>
      <c r="J2604" s="158"/>
      <c r="K2604" s="158"/>
      <c r="L2604" s="158"/>
      <c r="M2604" s="346"/>
    </row>
    <row r="2605" spans="1:13" x14ac:dyDescent="0.25">
      <c r="A2605" s="348"/>
      <c r="B2605" s="382">
        <v>0</v>
      </c>
      <c r="C2605" s="168">
        <v>0</v>
      </c>
      <c r="D2605" s="168">
        <v>0</v>
      </c>
      <c r="E2605" s="168">
        <v>0</v>
      </c>
      <c r="F2605" s="168">
        <v>0</v>
      </c>
      <c r="G2605" s="168">
        <v>0</v>
      </c>
      <c r="H2605" s="168">
        <v>-1</v>
      </c>
      <c r="I2605" s="384">
        <v>1</v>
      </c>
      <c r="J2605" s="158"/>
      <c r="K2605" s="158"/>
      <c r="L2605" s="158"/>
      <c r="M2605" s="346"/>
    </row>
    <row r="2606" spans="1:13" x14ac:dyDescent="0.25">
      <c r="A2606" s="348"/>
      <c r="B2606" s="382">
        <v>0</v>
      </c>
      <c r="C2606" s="152">
        <v>-1</v>
      </c>
      <c r="D2606" s="152">
        <v>0</v>
      </c>
      <c r="E2606" s="152">
        <v>0</v>
      </c>
      <c r="F2606" s="152">
        <v>1</v>
      </c>
      <c r="G2606" s="152">
        <v>0</v>
      </c>
      <c r="H2606" s="152">
        <v>0</v>
      </c>
      <c r="I2606" s="387">
        <v>0</v>
      </c>
      <c r="J2606" s="158"/>
      <c r="K2606" s="158"/>
      <c r="L2606" s="158"/>
      <c r="M2606" s="346"/>
    </row>
    <row r="2607" spans="1:13" x14ac:dyDescent="0.25">
      <c r="A2607" s="348"/>
      <c r="B2607" s="382">
        <v>0</v>
      </c>
      <c r="C2607" s="152">
        <v>0</v>
      </c>
      <c r="D2607" s="152">
        <v>0</v>
      </c>
      <c r="E2607" s="152">
        <v>0</v>
      </c>
      <c r="F2607" s="152">
        <v>1</v>
      </c>
      <c r="G2607" s="152">
        <v>0</v>
      </c>
      <c r="H2607" s="152">
        <v>0</v>
      </c>
      <c r="I2607" s="387">
        <v>-1</v>
      </c>
      <c r="J2607" s="158"/>
      <c r="K2607" s="158"/>
      <c r="L2607" s="158"/>
      <c r="M2607" s="346"/>
    </row>
    <row r="2608" spans="1:13" x14ac:dyDescent="0.25">
      <c r="A2608" s="348"/>
      <c r="B2608" s="385">
        <v>0</v>
      </c>
      <c r="C2608" s="388">
        <v>0</v>
      </c>
      <c r="D2608" s="388">
        <v>0</v>
      </c>
      <c r="E2608" s="388">
        <v>0</v>
      </c>
      <c r="F2608" s="388">
        <v>0</v>
      </c>
      <c r="G2608" s="388">
        <v>0</v>
      </c>
      <c r="H2608" s="388">
        <v>0</v>
      </c>
      <c r="I2608" s="389">
        <v>1</v>
      </c>
      <c r="J2608" s="158"/>
      <c r="K2608" s="158"/>
      <c r="L2608" s="158"/>
      <c r="M2608" s="346"/>
    </row>
    <row r="2609" spans="1:13" x14ac:dyDescent="0.25">
      <c r="A2609" s="347"/>
      <c r="B2609" s="158"/>
      <c r="C2609" s="158"/>
      <c r="D2609" s="158"/>
      <c r="E2609" s="158"/>
      <c r="F2609" s="158"/>
      <c r="G2609" s="158"/>
      <c r="H2609" s="158"/>
      <c r="I2609" s="158"/>
      <c r="J2609" s="158"/>
      <c r="K2609" s="158"/>
      <c r="L2609" s="158"/>
      <c r="M2609" s="346"/>
    </row>
    <row r="2610" spans="1:13" x14ac:dyDescent="0.25">
      <c r="A2610" s="347"/>
      <c r="B2610" s="168"/>
      <c r="C2610" s="168"/>
      <c r="D2610" s="168"/>
      <c r="E2610" s="168"/>
      <c r="F2610" s="168"/>
      <c r="G2610" s="168"/>
      <c r="H2610" s="168"/>
      <c r="I2610" s="168"/>
      <c r="J2610" s="168"/>
      <c r="K2610" s="168"/>
      <c r="L2610" s="168"/>
      <c r="M2610" s="346"/>
    </row>
    <row r="2611" spans="1:13" x14ac:dyDescent="0.25">
      <c r="A2611" s="347"/>
      <c r="B2611" s="395">
        <f t="array" ref="B2611:L2618">+TRANSPOSE(B2598:I2608)</f>
        <v>1</v>
      </c>
      <c r="C2611" s="380">
        <v>-1</v>
      </c>
      <c r="D2611" s="380">
        <v>0</v>
      </c>
      <c r="E2611" s="380">
        <v>0</v>
      </c>
      <c r="F2611" s="380">
        <v>0</v>
      </c>
      <c r="G2611" s="380">
        <v>0</v>
      </c>
      <c r="H2611" s="380">
        <v>0</v>
      </c>
      <c r="I2611" s="380">
        <v>0</v>
      </c>
      <c r="J2611" s="380">
        <v>0</v>
      </c>
      <c r="K2611" s="380">
        <v>0</v>
      </c>
      <c r="L2611" s="381">
        <v>0</v>
      </c>
      <c r="M2611" s="346"/>
    </row>
    <row r="2612" spans="1:13" ht="15.75" x14ac:dyDescent="0.25">
      <c r="A2612" s="442" t="s">
        <v>224</v>
      </c>
      <c r="B2612" s="396">
        <v>0</v>
      </c>
      <c r="C2612" s="159">
        <v>1</v>
      </c>
      <c r="D2612" s="159">
        <v>-1</v>
      </c>
      <c r="E2612" s="159">
        <v>0</v>
      </c>
      <c r="F2612" s="159">
        <v>0</v>
      </c>
      <c r="G2612" s="159">
        <v>0</v>
      </c>
      <c r="H2612" s="159">
        <v>0</v>
      </c>
      <c r="I2612" s="159">
        <v>0</v>
      </c>
      <c r="J2612" s="143">
        <v>-1</v>
      </c>
      <c r="K2612" s="143">
        <v>0</v>
      </c>
      <c r="L2612" s="392">
        <v>0</v>
      </c>
      <c r="M2612" s="346"/>
    </row>
    <row r="2613" spans="1:13" x14ac:dyDescent="0.25">
      <c r="A2613" s="347"/>
      <c r="B2613" s="396">
        <v>0</v>
      </c>
      <c r="C2613" s="159">
        <v>0</v>
      </c>
      <c r="D2613" s="159">
        <v>1</v>
      </c>
      <c r="E2613" s="159">
        <v>-1</v>
      </c>
      <c r="F2613" s="159">
        <v>0</v>
      </c>
      <c r="G2613" s="159">
        <v>0</v>
      </c>
      <c r="H2613" s="159">
        <v>0</v>
      </c>
      <c r="I2613" s="159">
        <v>0</v>
      </c>
      <c r="J2613" s="143">
        <v>0</v>
      </c>
      <c r="K2613" s="143">
        <v>0</v>
      </c>
      <c r="L2613" s="392">
        <v>0</v>
      </c>
      <c r="M2613" s="346"/>
    </row>
    <row r="2614" spans="1:13" x14ac:dyDescent="0.25">
      <c r="A2614" s="347"/>
      <c r="B2614" s="396">
        <v>0</v>
      </c>
      <c r="C2614" s="159">
        <v>0</v>
      </c>
      <c r="D2614" s="159">
        <v>0</v>
      </c>
      <c r="E2614" s="159">
        <v>1</v>
      </c>
      <c r="F2614" s="159">
        <v>-1</v>
      </c>
      <c r="G2614" s="159">
        <v>0</v>
      </c>
      <c r="H2614" s="159">
        <v>0</v>
      </c>
      <c r="I2614" s="159">
        <v>0</v>
      </c>
      <c r="J2614" s="143">
        <v>0</v>
      </c>
      <c r="K2614" s="143">
        <v>0</v>
      </c>
      <c r="L2614" s="392">
        <v>0</v>
      </c>
      <c r="M2614" s="346"/>
    </row>
    <row r="2615" spans="1:13" x14ac:dyDescent="0.25">
      <c r="A2615" s="347"/>
      <c r="B2615" s="396">
        <v>0</v>
      </c>
      <c r="C2615" s="159">
        <v>0</v>
      </c>
      <c r="D2615" s="159">
        <v>0</v>
      </c>
      <c r="E2615" s="159">
        <v>0</v>
      </c>
      <c r="F2615" s="159">
        <v>1</v>
      </c>
      <c r="G2615" s="159">
        <v>-1</v>
      </c>
      <c r="H2615" s="159">
        <v>0</v>
      </c>
      <c r="I2615" s="159">
        <v>0</v>
      </c>
      <c r="J2615" s="143">
        <v>1</v>
      </c>
      <c r="K2615" s="143">
        <v>1</v>
      </c>
      <c r="L2615" s="392">
        <v>0</v>
      </c>
      <c r="M2615" s="346"/>
    </row>
    <row r="2616" spans="1:13" x14ac:dyDescent="0.25">
      <c r="A2616" s="347"/>
      <c r="B2616" s="396">
        <v>0</v>
      </c>
      <c r="C2616" s="159">
        <v>0</v>
      </c>
      <c r="D2616" s="159">
        <v>0</v>
      </c>
      <c r="E2616" s="159">
        <v>0</v>
      </c>
      <c r="F2616" s="159">
        <v>0</v>
      </c>
      <c r="G2616" s="159">
        <v>1</v>
      </c>
      <c r="H2616" s="159">
        <v>-1</v>
      </c>
      <c r="I2616" s="159">
        <v>0</v>
      </c>
      <c r="J2616" s="143">
        <v>0</v>
      </c>
      <c r="K2616" s="143">
        <v>0</v>
      </c>
      <c r="L2616" s="392">
        <v>0</v>
      </c>
      <c r="M2616" s="346"/>
    </row>
    <row r="2617" spans="1:13" x14ac:dyDescent="0.25">
      <c r="A2617" s="347"/>
      <c r="B2617" s="396">
        <v>0</v>
      </c>
      <c r="C2617" s="159">
        <v>0</v>
      </c>
      <c r="D2617" s="159">
        <v>0</v>
      </c>
      <c r="E2617" s="159">
        <v>0</v>
      </c>
      <c r="F2617" s="159">
        <v>0</v>
      </c>
      <c r="G2617" s="159">
        <v>0</v>
      </c>
      <c r="H2617" s="159">
        <v>1</v>
      </c>
      <c r="I2617" s="159">
        <v>-1</v>
      </c>
      <c r="J2617" s="143">
        <v>0</v>
      </c>
      <c r="K2617" s="143">
        <v>0</v>
      </c>
      <c r="L2617" s="392">
        <v>0</v>
      </c>
      <c r="M2617" s="346"/>
    </row>
    <row r="2618" spans="1:13" x14ac:dyDescent="0.25">
      <c r="A2618" s="347"/>
      <c r="B2618" s="397">
        <v>0</v>
      </c>
      <c r="C2618" s="398">
        <v>0</v>
      </c>
      <c r="D2618" s="398">
        <v>0</v>
      </c>
      <c r="E2618" s="398">
        <v>0</v>
      </c>
      <c r="F2618" s="398">
        <v>0</v>
      </c>
      <c r="G2618" s="398">
        <v>0</v>
      </c>
      <c r="H2618" s="398">
        <v>0</v>
      </c>
      <c r="I2618" s="398">
        <v>1</v>
      </c>
      <c r="J2618" s="393">
        <v>0</v>
      </c>
      <c r="K2618" s="393">
        <v>-1</v>
      </c>
      <c r="L2618" s="394">
        <v>1</v>
      </c>
      <c r="M2618" s="346"/>
    </row>
    <row r="2619" spans="1:13" x14ac:dyDescent="0.25">
      <c r="A2619" s="347"/>
      <c r="B2619" s="168"/>
      <c r="C2619" s="168"/>
      <c r="D2619" s="168"/>
      <c r="E2619" s="168"/>
      <c r="F2619" s="168"/>
      <c r="G2619" s="168"/>
      <c r="H2619" s="168"/>
      <c r="I2619" s="168"/>
      <c r="J2619" s="143"/>
      <c r="K2619" s="143"/>
      <c r="L2619" s="143"/>
      <c r="M2619" s="346"/>
    </row>
    <row r="2620" spans="1:13" x14ac:dyDescent="0.25">
      <c r="A2620" s="347"/>
      <c r="B2620" s="158"/>
      <c r="C2620" s="158"/>
      <c r="D2620" s="158"/>
      <c r="E2620" s="158"/>
      <c r="F2620" s="158"/>
      <c r="G2620" s="158"/>
      <c r="H2620" s="158"/>
      <c r="I2620" s="158"/>
      <c r="J2620" s="158"/>
      <c r="K2620" s="158"/>
      <c r="L2620" s="158"/>
      <c r="M2620" s="346"/>
    </row>
    <row r="2621" spans="1:13" x14ac:dyDescent="0.25">
      <c r="A2621" s="347"/>
      <c r="B2621" s="158"/>
      <c r="C2621" s="158"/>
      <c r="D2621" s="158"/>
      <c r="E2621" s="158"/>
      <c r="F2621" s="158"/>
      <c r="G2621" s="158"/>
      <c r="H2621" s="158"/>
      <c r="I2621" s="158"/>
      <c r="J2621" s="158"/>
      <c r="K2621" s="158"/>
      <c r="L2621" s="158"/>
      <c r="M2621" s="346"/>
    </row>
    <row r="2622" spans="1:13" x14ac:dyDescent="0.25">
      <c r="A2622" s="347"/>
      <c r="B2622" s="399">
        <v>-1</v>
      </c>
      <c r="C2622" s="158"/>
      <c r="D2622" s="158"/>
      <c r="E2622" s="402">
        <f>2.97290389066863/1000</f>
        <v>2.9729038906686298E-3</v>
      </c>
      <c r="F2622" s="158"/>
      <c r="G2622" s="158"/>
      <c r="H2622" s="399">
        <f>+B2585</f>
        <v>1.0193891866826156E-2</v>
      </c>
      <c r="I2622" s="158"/>
      <c r="J2622" s="158"/>
      <c r="K2622" s="158"/>
      <c r="L2622" s="158"/>
      <c r="M2622" s="346"/>
    </row>
    <row r="2623" spans="1:13" ht="15.75" x14ac:dyDescent="0.25">
      <c r="A2623" s="442" t="s">
        <v>225</v>
      </c>
      <c r="B2623" s="400">
        <v>0</v>
      </c>
      <c r="C2623" s="158"/>
      <c r="D2623" s="443" t="s">
        <v>226</v>
      </c>
      <c r="E2623" s="403">
        <f>3.7274570597985/1000</f>
        <v>3.7274570597985003E-3</v>
      </c>
      <c r="F2623" s="158"/>
      <c r="G2623" s="443" t="s">
        <v>228</v>
      </c>
      <c r="H2623" s="400">
        <f t="shared" ref="H2623:H2630" si="107">+B2586</f>
        <v>7.2209879761574629E-3</v>
      </c>
      <c r="I2623" s="158"/>
      <c r="J2623" s="443" t="s">
        <v>229</v>
      </c>
      <c r="K2623" s="70">
        <v>339.29610096713287</v>
      </c>
      <c r="L2623" s="158"/>
      <c r="M2623" s="346"/>
    </row>
    <row r="2624" spans="1:13" x14ac:dyDescent="0.25">
      <c r="A2624" s="347"/>
      <c r="B2624" s="400">
        <v>0</v>
      </c>
      <c r="C2624" s="158"/>
      <c r="D2624" s="158"/>
      <c r="E2624" s="403">
        <f>1.90180457183241/1000</f>
        <v>1.90180457183241E-3</v>
      </c>
      <c r="F2624" s="158"/>
      <c r="G2624" s="158"/>
      <c r="H2624" s="400">
        <f t="shared" si="107"/>
        <v>3.3707503802404386E-3</v>
      </c>
      <c r="I2624" s="158"/>
      <c r="J2624" s="158"/>
      <c r="K2624" s="158"/>
      <c r="L2624" s="158"/>
      <c r="M2624" s="346"/>
    </row>
    <row r="2625" spans="1:13" x14ac:dyDescent="0.25">
      <c r="A2625" s="347"/>
      <c r="B2625" s="400">
        <v>0</v>
      </c>
      <c r="C2625" s="158"/>
      <c r="D2625" s="158"/>
      <c r="E2625" s="403">
        <f>1.94899806811293/1000</f>
        <v>1.94899806811293E-3</v>
      </c>
      <c r="F2625" s="158"/>
      <c r="G2625" s="158"/>
      <c r="H2625" s="400">
        <f t="shared" si="107"/>
        <v>1.4689458084041027E-3</v>
      </c>
      <c r="I2625" s="158"/>
      <c r="J2625" s="158"/>
      <c r="K2625" s="158"/>
      <c r="L2625" s="158"/>
      <c r="M2625" s="346"/>
    </row>
    <row r="2626" spans="1:13" x14ac:dyDescent="0.25">
      <c r="A2626" s="347"/>
      <c r="B2626" s="400">
        <v>0</v>
      </c>
      <c r="C2626" s="158"/>
      <c r="D2626" s="158"/>
      <c r="E2626" s="403">
        <f>4.51562260756677/1000</f>
        <v>4.5156226075667698E-3</v>
      </c>
      <c r="F2626" s="158"/>
      <c r="G2626" s="158"/>
      <c r="H2626" s="400">
        <f t="shared" si="107"/>
        <v>-4.8005225970886196E-4</v>
      </c>
      <c r="I2626" s="158"/>
      <c r="J2626" s="158"/>
      <c r="K2626" s="158"/>
      <c r="L2626" s="158"/>
      <c r="M2626" s="346"/>
    </row>
    <row r="2627" spans="1:13" x14ac:dyDescent="0.25">
      <c r="A2627" s="347"/>
      <c r="B2627" s="400">
        <v>0</v>
      </c>
      <c r="C2627" s="158"/>
      <c r="D2627" s="158"/>
      <c r="E2627" s="403">
        <f>0.785289175132599/1000</f>
        <v>7.8528917513259896E-4</v>
      </c>
      <c r="F2627" s="158"/>
      <c r="G2627" s="158"/>
      <c r="H2627" s="400">
        <f t="shared" si="107"/>
        <v>7.430968134402448E-4</v>
      </c>
      <c r="I2627" s="158"/>
      <c r="J2627" s="158"/>
      <c r="K2627" s="158"/>
      <c r="L2627" s="158"/>
      <c r="M2627" s="346"/>
    </row>
    <row r="2628" spans="1:13" x14ac:dyDescent="0.25">
      <c r="A2628" s="347"/>
      <c r="B2628" s="400">
        <v>0</v>
      </c>
      <c r="C2628" s="158"/>
      <c r="D2628" s="158"/>
      <c r="E2628" s="403">
        <f>0.762936146537081/1000</f>
        <v>7.6293614653708095E-4</v>
      </c>
      <c r="F2628" s="158"/>
      <c r="G2628" s="158"/>
      <c r="H2628" s="400">
        <f t="shared" si="107"/>
        <v>-4.2192361692239668E-5</v>
      </c>
      <c r="I2628" s="158"/>
      <c r="J2628" s="158"/>
      <c r="K2628" s="158"/>
      <c r="L2628" s="158"/>
      <c r="M2628" s="346"/>
    </row>
    <row r="2629" spans="1:13" x14ac:dyDescent="0.25">
      <c r="A2629" s="347"/>
      <c r="B2629" s="400">
        <v>0</v>
      </c>
      <c r="C2629" s="158"/>
      <c r="D2629" s="158"/>
      <c r="E2629" s="93">
        <f>3.70652880601923/1000</f>
        <v>3.7065288060192303E-3</v>
      </c>
      <c r="F2629" s="158"/>
      <c r="G2629" s="158"/>
      <c r="H2629" s="400">
        <f t="shared" si="107"/>
        <v>-8.0512850822966431E-4</v>
      </c>
      <c r="I2629" s="158"/>
      <c r="J2629" s="158"/>
      <c r="K2629" s="158"/>
      <c r="L2629" s="158"/>
      <c r="M2629" s="346"/>
    </row>
    <row r="2630" spans="1:13" x14ac:dyDescent="0.25">
      <c r="A2630" s="347"/>
      <c r="B2630" s="400">
        <v>0</v>
      </c>
      <c r="C2630" s="158"/>
      <c r="D2630" s="158"/>
      <c r="E2630" s="158"/>
      <c r="F2630" s="158"/>
      <c r="G2630" s="158"/>
      <c r="H2630" s="400">
        <f t="shared" si="107"/>
        <v>1.2278053611941824E-4</v>
      </c>
      <c r="I2630" s="158"/>
      <c r="J2630" s="158"/>
      <c r="K2630" s="158"/>
      <c r="L2630" s="158"/>
      <c r="M2630" s="346"/>
    </row>
    <row r="2631" spans="1:13" x14ac:dyDescent="0.25">
      <c r="A2631" s="347"/>
      <c r="B2631" s="400">
        <v>0</v>
      </c>
      <c r="C2631" s="158"/>
      <c r="D2631" s="158"/>
      <c r="E2631" s="158"/>
      <c r="F2631" s="158"/>
      <c r="G2631" s="158"/>
      <c r="H2631" s="400">
        <f>+B2594</f>
        <v>5.6159911445962801E-3</v>
      </c>
      <c r="I2631" s="158"/>
      <c r="J2631" s="158"/>
      <c r="K2631" s="158"/>
      <c r="L2631" s="158"/>
      <c r="M2631" s="346"/>
    </row>
    <row r="2632" spans="1:13" x14ac:dyDescent="0.25">
      <c r="A2632" s="347"/>
      <c r="B2632" s="401">
        <v>-1</v>
      </c>
      <c r="C2632" s="158"/>
      <c r="D2632" s="158"/>
      <c r="E2632" s="158"/>
      <c r="F2632" s="158"/>
      <c r="G2632" s="158"/>
      <c r="H2632" s="401">
        <f>+B2595</f>
        <v>1.0127648458843928E-2</v>
      </c>
      <c r="I2632" s="158"/>
      <c r="J2632" s="158"/>
      <c r="K2632" s="158"/>
      <c r="L2632" s="158"/>
      <c r="M2632" s="346"/>
    </row>
    <row r="2633" spans="1:13" x14ac:dyDescent="0.25">
      <c r="A2633" s="347"/>
      <c r="B2633" s="158"/>
      <c r="C2633" s="158"/>
      <c r="D2633" s="158"/>
      <c r="E2633" s="158"/>
      <c r="F2633" s="158"/>
      <c r="G2633" s="158"/>
      <c r="H2633" s="158"/>
      <c r="I2633" s="158"/>
      <c r="J2633" s="158"/>
      <c r="K2633" s="158"/>
      <c r="L2633" s="158"/>
      <c r="M2633" s="346"/>
    </row>
    <row r="2634" spans="1:13" x14ac:dyDescent="0.25">
      <c r="A2634" s="347"/>
      <c r="B2634" s="158"/>
      <c r="C2634" s="158"/>
      <c r="D2634" s="158"/>
      <c r="E2634" s="158"/>
      <c r="F2634" s="158"/>
      <c r="G2634" s="158"/>
      <c r="H2634" s="158"/>
      <c r="I2634" s="158"/>
      <c r="J2634" s="158"/>
      <c r="K2634" s="158"/>
      <c r="L2634" s="158"/>
      <c r="M2634" s="346"/>
    </row>
    <row r="2635" spans="1:13" x14ac:dyDescent="0.25">
      <c r="A2635" s="350"/>
      <c r="B2635" s="409">
        <v>2</v>
      </c>
      <c r="C2635" s="390">
        <v>0</v>
      </c>
      <c r="D2635" s="390">
        <v>0</v>
      </c>
      <c r="E2635" s="390">
        <v>0</v>
      </c>
      <c r="F2635" s="390">
        <v>0</v>
      </c>
      <c r="G2635" s="390">
        <v>0</v>
      </c>
      <c r="H2635" s="390">
        <v>0</v>
      </c>
      <c r="I2635" s="390">
        <v>0</v>
      </c>
      <c r="J2635" s="390">
        <v>0</v>
      </c>
      <c r="K2635" s="390">
        <v>0</v>
      </c>
      <c r="L2635" s="391">
        <v>0</v>
      </c>
      <c r="M2635" s="345"/>
    </row>
    <row r="2636" spans="1:13" ht="15.75" x14ac:dyDescent="0.25">
      <c r="A2636" s="442" t="s">
        <v>230</v>
      </c>
      <c r="B2636" s="396">
        <v>0</v>
      </c>
      <c r="C2636" s="159">
        <v>2</v>
      </c>
      <c r="D2636" s="159">
        <v>0</v>
      </c>
      <c r="E2636" s="159">
        <v>0</v>
      </c>
      <c r="F2636" s="159">
        <v>0</v>
      </c>
      <c r="G2636" s="159">
        <v>0</v>
      </c>
      <c r="H2636" s="159">
        <v>0</v>
      </c>
      <c r="I2636" s="159">
        <v>0</v>
      </c>
      <c r="J2636" s="159">
        <v>0</v>
      </c>
      <c r="K2636" s="159">
        <v>0</v>
      </c>
      <c r="L2636" s="383">
        <v>0</v>
      </c>
      <c r="M2636" s="346"/>
    </row>
    <row r="2637" spans="1:13" x14ac:dyDescent="0.25">
      <c r="A2637" s="347"/>
      <c r="B2637" s="396">
        <v>0</v>
      </c>
      <c r="C2637" s="159">
        <v>0</v>
      </c>
      <c r="D2637" s="159">
        <v>2</v>
      </c>
      <c r="E2637" s="159">
        <v>0</v>
      </c>
      <c r="F2637" s="159">
        <v>0</v>
      </c>
      <c r="G2637" s="159">
        <v>0</v>
      </c>
      <c r="H2637" s="159">
        <v>0</v>
      </c>
      <c r="I2637" s="159">
        <v>0</v>
      </c>
      <c r="J2637" s="159">
        <v>0</v>
      </c>
      <c r="K2637" s="159">
        <v>0</v>
      </c>
      <c r="L2637" s="383">
        <v>0</v>
      </c>
      <c r="M2637" s="346"/>
    </row>
    <row r="2638" spans="1:13" x14ac:dyDescent="0.25">
      <c r="A2638" s="347"/>
      <c r="B2638" s="396">
        <v>0</v>
      </c>
      <c r="C2638" s="159">
        <v>0</v>
      </c>
      <c r="D2638" s="159">
        <v>0</v>
      </c>
      <c r="E2638" s="159">
        <v>2</v>
      </c>
      <c r="F2638" s="159">
        <v>0</v>
      </c>
      <c r="G2638" s="159">
        <v>0</v>
      </c>
      <c r="H2638" s="159">
        <v>0</v>
      </c>
      <c r="I2638" s="159">
        <v>0</v>
      </c>
      <c r="J2638" s="159">
        <v>0</v>
      </c>
      <c r="K2638" s="159">
        <v>0</v>
      </c>
      <c r="L2638" s="383">
        <v>0</v>
      </c>
      <c r="M2638" s="346"/>
    </row>
    <row r="2639" spans="1:13" x14ac:dyDescent="0.25">
      <c r="A2639" s="347"/>
      <c r="B2639" s="396">
        <v>0</v>
      </c>
      <c r="C2639" s="159">
        <v>0</v>
      </c>
      <c r="D2639" s="159">
        <v>0</v>
      </c>
      <c r="E2639" s="159">
        <v>0</v>
      </c>
      <c r="F2639" s="159">
        <v>2</v>
      </c>
      <c r="G2639" s="159">
        <v>0</v>
      </c>
      <c r="H2639" s="159">
        <v>0</v>
      </c>
      <c r="I2639" s="159">
        <v>0</v>
      </c>
      <c r="J2639" s="159">
        <v>0</v>
      </c>
      <c r="K2639" s="159">
        <v>0</v>
      </c>
      <c r="L2639" s="383">
        <v>0</v>
      </c>
      <c r="M2639" s="346"/>
    </row>
    <row r="2640" spans="1:13" x14ac:dyDescent="0.25">
      <c r="A2640" s="347"/>
      <c r="B2640" s="396">
        <v>0</v>
      </c>
      <c r="C2640" s="159">
        <v>0</v>
      </c>
      <c r="D2640" s="159">
        <v>0</v>
      </c>
      <c r="E2640" s="159">
        <v>0</v>
      </c>
      <c r="F2640" s="159">
        <v>0</v>
      </c>
      <c r="G2640" s="159">
        <v>2</v>
      </c>
      <c r="H2640" s="159">
        <v>0</v>
      </c>
      <c r="I2640" s="159">
        <v>0</v>
      </c>
      <c r="J2640" s="159">
        <v>0</v>
      </c>
      <c r="K2640" s="159">
        <v>0</v>
      </c>
      <c r="L2640" s="383">
        <v>0</v>
      </c>
      <c r="M2640" s="346"/>
    </row>
    <row r="2641" spans="1:13" x14ac:dyDescent="0.25">
      <c r="A2641" s="347"/>
      <c r="B2641" s="396">
        <v>0</v>
      </c>
      <c r="C2641" s="159">
        <v>0</v>
      </c>
      <c r="D2641" s="159">
        <v>0</v>
      </c>
      <c r="E2641" s="159">
        <v>0</v>
      </c>
      <c r="F2641" s="159">
        <v>0</v>
      </c>
      <c r="G2641" s="159">
        <v>0</v>
      </c>
      <c r="H2641" s="159">
        <v>2</v>
      </c>
      <c r="I2641" s="159">
        <v>0</v>
      </c>
      <c r="J2641" s="159">
        <v>0</v>
      </c>
      <c r="K2641" s="159">
        <v>0</v>
      </c>
      <c r="L2641" s="383">
        <v>0</v>
      </c>
      <c r="M2641" s="346"/>
    </row>
    <row r="2642" spans="1:13" x14ac:dyDescent="0.25">
      <c r="A2642" s="347"/>
      <c r="B2642" s="396">
        <v>0</v>
      </c>
      <c r="C2642" s="159">
        <v>0</v>
      </c>
      <c r="D2642" s="159">
        <v>0</v>
      </c>
      <c r="E2642" s="159">
        <v>0</v>
      </c>
      <c r="F2642" s="159">
        <v>0</v>
      </c>
      <c r="G2642" s="159">
        <v>0</v>
      </c>
      <c r="H2642" s="159">
        <v>0</v>
      </c>
      <c r="I2642" s="159">
        <v>2</v>
      </c>
      <c r="J2642" s="159">
        <v>0</v>
      </c>
      <c r="K2642" s="159">
        <v>0</v>
      </c>
      <c r="L2642" s="383">
        <v>0</v>
      </c>
      <c r="M2642" s="346"/>
    </row>
    <row r="2643" spans="1:13" x14ac:dyDescent="0.25">
      <c r="A2643" s="347"/>
      <c r="B2643" s="396">
        <v>0</v>
      </c>
      <c r="C2643" s="159">
        <v>0</v>
      </c>
      <c r="D2643" s="159">
        <v>0</v>
      </c>
      <c r="E2643" s="159">
        <v>0</v>
      </c>
      <c r="F2643" s="159">
        <v>0</v>
      </c>
      <c r="G2643" s="159">
        <v>0</v>
      </c>
      <c r="H2643" s="159">
        <v>0</v>
      </c>
      <c r="I2643" s="159">
        <v>0</v>
      </c>
      <c r="J2643" s="159">
        <v>2</v>
      </c>
      <c r="K2643" s="159">
        <v>0</v>
      </c>
      <c r="L2643" s="383">
        <v>0</v>
      </c>
      <c r="M2643" s="346"/>
    </row>
    <row r="2644" spans="1:13" x14ac:dyDescent="0.25">
      <c r="A2644" s="347"/>
      <c r="B2644" s="396">
        <v>0</v>
      </c>
      <c r="C2644" s="159">
        <v>0</v>
      </c>
      <c r="D2644" s="159">
        <v>0</v>
      </c>
      <c r="E2644" s="159">
        <v>0</v>
      </c>
      <c r="F2644" s="159">
        <v>0</v>
      </c>
      <c r="G2644" s="159">
        <v>0</v>
      </c>
      <c r="H2644" s="159">
        <v>0</v>
      </c>
      <c r="I2644" s="159">
        <v>0</v>
      </c>
      <c r="J2644" s="159">
        <v>0</v>
      </c>
      <c r="K2644" s="159">
        <v>2</v>
      </c>
      <c r="L2644" s="383">
        <v>0</v>
      </c>
      <c r="M2644" s="346"/>
    </row>
    <row r="2645" spans="1:13" x14ac:dyDescent="0.25">
      <c r="A2645" s="347"/>
      <c r="B2645" s="397">
        <v>0</v>
      </c>
      <c r="C2645" s="398">
        <v>0</v>
      </c>
      <c r="D2645" s="398">
        <v>0</v>
      </c>
      <c r="E2645" s="398">
        <v>0</v>
      </c>
      <c r="F2645" s="398">
        <v>0</v>
      </c>
      <c r="G2645" s="398">
        <v>0</v>
      </c>
      <c r="H2645" s="398">
        <v>0</v>
      </c>
      <c r="I2645" s="398">
        <v>0</v>
      </c>
      <c r="J2645" s="398">
        <v>0</v>
      </c>
      <c r="K2645" s="398">
        <v>0</v>
      </c>
      <c r="L2645" s="410">
        <v>2</v>
      </c>
      <c r="M2645" s="346"/>
    </row>
    <row r="2646" spans="1:13" x14ac:dyDescent="0.25">
      <c r="A2646" s="347"/>
      <c r="B2646" s="158"/>
      <c r="C2646" s="158"/>
      <c r="D2646" s="158"/>
      <c r="E2646" s="158"/>
      <c r="F2646" s="158"/>
      <c r="G2646" s="158"/>
      <c r="H2646" s="158"/>
      <c r="I2646" s="158"/>
      <c r="J2646" s="158"/>
      <c r="K2646" s="158"/>
      <c r="L2646" s="158"/>
      <c r="M2646" s="346"/>
    </row>
    <row r="2647" spans="1:13" x14ac:dyDescent="0.25">
      <c r="A2647" s="347"/>
      <c r="B2647" s="158"/>
      <c r="C2647" s="158"/>
      <c r="D2647" s="158"/>
      <c r="E2647" s="158"/>
      <c r="F2647" s="158"/>
      <c r="G2647" s="158"/>
      <c r="H2647" s="158"/>
      <c r="I2647" s="158"/>
      <c r="J2647" s="158"/>
      <c r="K2647" s="158"/>
      <c r="L2647" s="158"/>
      <c r="M2647" s="346"/>
    </row>
    <row r="2648" spans="1:13" x14ac:dyDescent="0.25">
      <c r="A2648" s="350"/>
      <c r="B2648" s="409">
        <v>1</v>
      </c>
      <c r="C2648" s="390">
        <v>0</v>
      </c>
      <c r="D2648" s="390">
        <v>0</v>
      </c>
      <c r="E2648" s="390">
        <v>0</v>
      </c>
      <c r="F2648" s="390">
        <v>0</v>
      </c>
      <c r="G2648" s="390">
        <v>0</v>
      </c>
      <c r="H2648" s="390">
        <v>0</v>
      </c>
      <c r="I2648" s="390">
        <v>0</v>
      </c>
      <c r="J2648" s="390">
        <v>0</v>
      </c>
      <c r="K2648" s="390">
        <v>0</v>
      </c>
      <c r="L2648" s="391">
        <v>0</v>
      </c>
      <c r="M2648" s="346"/>
    </row>
    <row r="2649" spans="1:13" ht="15.75" x14ac:dyDescent="0.25">
      <c r="A2649" s="442" t="s">
        <v>231</v>
      </c>
      <c r="B2649" s="396">
        <v>0</v>
      </c>
      <c r="C2649" s="159">
        <v>1</v>
      </c>
      <c r="D2649" s="159">
        <v>0</v>
      </c>
      <c r="E2649" s="159">
        <v>0</v>
      </c>
      <c r="F2649" s="159">
        <v>0</v>
      </c>
      <c r="G2649" s="159">
        <v>0</v>
      </c>
      <c r="H2649" s="159">
        <v>0</v>
      </c>
      <c r="I2649" s="159">
        <v>0</v>
      </c>
      <c r="J2649" s="159">
        <v>0</v>
      </c>
      <c r="K2649" s="159">
        <v>0</v>
      </c>
      <c r="L2649" s="383">
        <v>0</v>
      </c>
      <c r="M2649" s="346"/>
    </row>
    <row r="2650" spans="1:13" x14ac:dyDescent="0.25">
      <c r="A2650" s="347"/>
      <c r="B2650" s="396">
        <v>0</v>
      </c>
      <c r="C2650" s="159">
        <v>0</v>
      </c>
      <c r="D2650" s="159">
        <v>1</v>
      </c>
      <c r="E2650" s="159">
        <v>0</v>
      </c>
      <c r="F2650" s="159">
        <v>0</v>
      </c>
      <c r="G2650" s="159">
        <v>0</v>
      </c>
      <c r="H2650" s="159">
        <v>0</v>
      </c>
      <c r="I2650" s="159">
        <v>0</v>
      </c>
      <c r="J2650" s="159">
        <v>0</v>
      </c>
      <c r="K2650" s="159">
        <v>0</v>
      </c>
      <c r="L2650" s="383">
        <v>0</v>
      </c>
      <c r="M2650" s="346"/>
    </row>
    <row r="2651" spans="1:13" x14ac:dyDescent="0.25">
      <c r="A2651" s="347"/>
      <c r="B2651" s="396">
        <v>0</v>
      </c>
      <c r="C2651" s="159">
        <v>0</v>
      </c>
      <c r="D2651" s="159">
        <v>0</v>
      </c>
      <c r="E2651" s="159">
        <v>1</v>
      </c>
      <c r="F2651" s="159">
        <v>0</v>
      </c>
      <c r="G2651" s="159">
        <v>0</v>
      </c>
      <c r="H2651" s="159">
        <v>0</v>
      </c>
      <c r="I2651" s="159">
        <v>0</v>
      </c>
      <c r="J2651" s="159">
        <v>0</v>
      </c>
      <c r="K2651" s="159">
        <v>0</v>
      </c>
      <c r="L2651" s="383">
        <v>0</v>
      </c>
      <c r="M2651" s="346"/>
    </row>
    <row r="2652" spans="1:13" x14ac:dyDescent="0.25">
      <c r="A2652" s="347"/>
      <c r="B2652" s="396">
        <v>0</v>
      </c>
      <c r="C2652" s="159">
        <v>0</v>
      </c>
      <c r="D2652" s="159">
        <v>0</v>
      </c>
      <c r="E2652" s="159">
        <v>0</v>
      </c>
      <c r="F2652" s="159">
        <v>1</v>
      </c>
      <c r="G2652" s="159">
        <v>0</v>
      </c>
      <c r="H2652" s="159">
        <v>0</v>
      </c>
      <c r="I2652" s="159">
        <v>0</v>
      </c>
      <c r="J2652" s="159">
        <v>0</v>
      </c>
      <c r="K2652" s="159">
        <v>0</v>
      </c>
      <c r="L2652" s="383">
        <v>0</v>
      </c>
      <c r="M2652" s="346"/>
    </row>
    <row r="2653" spans="1:13" x14ac:dyDescent="0.25">
      <c r="A2653" s="347"/>
      <c r="B2653" s="396">
        <v>0</v>
      </c>
      <c r="C2653" s="159">
        <v>0</v>
      </c>
      <c r="D2653" s="159">
        <v>0</v>
      </c>
      <c r="E2653" s="159">
        <v>0</v>
      </c>
      <c r="F2653" s="159">
        <v>0</v>
      </c>
      <c r="G2653" s="159">
        <v>1</v>
      </c>
      <c r="H2653" s="159">
        <v>0</v>
      </c>
      <c r="I2653" s="159">
        <v>0</v>
      </c>
      <c r="J2653" s="159">
        <v>0</v>
      </c>
      <c r="K2653" s="159">
        <v>0</v>
      </c>
      <c r="L2653" s="383">
        <v>0</v>
      </c>
      <c r="M2653" s="346"/>
    </row>
    <row r="2654" spans="1:13" x14ac:dyDescent="0.25">
      <c r="A2654" s="347"/>
      <c r="B2654" s="396">
        <v>0</v>
      </c>
      <c r="C2654" s="159">
        <v>0</v>
      </c>
      <c r="D2654" s="159">
        <v>0</v>
      </c>
      <c r="E2654" s="159">
        <v>0</v>
      </c>
      <c r="F2654" s="159">
        <v>0</v>
      </c>
      <c r="G2654" s="159">
        <v>0</v>
      </c>
      <c r="H2654" s="159">
        <v>1</v>
      </c>
      <c r="I2654" s="159">
        <v>0</v>
      </c>
      <c r="J2654" s="159">
        <v>0</v>
      </c>
      <c r="K2654" s="159">
        <v>0</v>
      </c>
      <c r="L2654" s="383">
        <v>0</v>
      </c>
      <c r="M2654" s="346"/>
    </row>
    <row r="2655" spans="1:13" x14ac:dyDescent="0.25">
      <c r="A2655" s="347"/>
      <c r="B2655" s="396">
        <v>0</v>
      </c>
      <c r="C2655" s="159">
        <v>0</v>
      </c>
      <c r="D2655" s="159">
        <v>0</v>
      </c>
      <c r="E2655" s="159">
        <v>0</v>
      </c>
      <c r="F2655" s="159">
        <v>0</v>
      </c>
      <c r="G2655" s="159">
        <v>0</v>
      </c>
      <c r="H2655" s="159">
        <v>0</v>
      </c>
      <c r="I2655" s="159">
        <v>1</v>
      </c>
      <c r="J2655" s="159">
        <v>0</v>
      </c>
      <c r="K2655" s="159">
        <v>0</v>
      </c>
      <c r="L2655" s="383">
        <v>0</v>
      </c>
      <c r="M2655" s="346"/>
    </row>
    <row r="2656" spans="1:13" x14ac:dyDescent="0.25">
      <c r="A2656" s="347"/>
      <c r="B2656" s="396">
        <v>0</v>
      </c>
      <c r="C2656" s="159">
        <v>0</v>
      </c>
      <c r="D2656" s="159">
        <v>0</v>
      </c>
      <c r="E2656" s="159">
        <v>0</v>
      </c>
      <c r="F2656" s="159">
        <v>0</v>
      </c>
      <c r="G2656" s="159">
        <v>0</v>
      </c>
      <c r="H2656" s="159">
        <v>0</v>
      </c>
      <c r="I2656" s="159">
        <v>0</v>
      </c>
      <c r="J2656" s="159">
        <v>1</v>
      </c>
      <c r="K2656" s="159">
        <v>0</v>
      </c>
      <c r="L2656" s="383">
        <v>0</v>
      </c>
      <c r="M2656" s="346"/>
    </row>
    <row r="2657" spans="1:13" x14ac:dyDescent="0.25">
      <c r="A2657" s="347"/>
      <c r="B2657" s="396">
        <v>0</v>
      </c>
      <c r="C2657" s="159">
        <v>0</v>
      </c>
      <c r="D2657" s="159">
        <v>0</v>
      </c>
      <c r="E2657" s="159">
        <v>0</v>
      </c>
      <c r="F2657" s="159">
        <v>0</v>
      </c>
      <c r="G2657" s="159">
        <v>0</v>
      </c>
      <c r="H2657" s="159">
        <v>0</v>
      </c>
      <c r="I2657" s="159">
        <v>0</v>
      </c>
      <c r="J2657" s="159">
        <v>0</v>
      </c>
      <c r="K2657" s="159">
        <v>1</v>
      </c>
      <c r="L2657" s="383">
        <v>0</v>
      </c>
      <c r="M2657" s="346"/>
    </row>
    <row r="2658" spans="1:13" x14ac:dyDescent="0.25">
      <c r="A2658" s="347"/>
      <c r="B2658" s="397">
        <v>0</v>
      </c>
      <c r="C2658" s="398">
        <v>0</v>
      </c>
      <c r="D2658" s="398">
        <v>0</v>
      </c>
      <c r="E2658" s="398">
        <v>0</v>
      </c>
      <c r="F2658" s="398">
        <v>0</v>
      </c>
      <c r="G2658" s="398">
        <v>0</v>
      </c>
      <c r="H2658" s="398">
        <v>0</v>
      </c>
      <c r="I2658" s="398">
        <v>0</v>
      </c>
      <c r="J2658" s="398">
        <v>0</v>
      </c>
      <c r="K2658" s="398">
        <v>0</v>
      </c>
      <c r="L2658" s="410">
        <v>1</v>
      </c>
      <c r="M2658" s="346"/>
    </row>
    <row r="2659" spans="1:13" x14ac:dyDescent="0.25">
      <c r="A2659" s="347"/>
      <c r="B2659" s="158"/>
      <c r="C2659" s="158"/>
      <c r="D2659" s="158"/>
      <c r="E2659" s="158"/>
      <c r="F2659" s="158"/>
      <c r="G2659" s="158"/>
      <c r="H2659" s="158"/>
      <c r="I2659" s="158"/>
      <c r="J2659" s="158"/>
      <c r="K2659" s="158"/>
      <c r="L2659" s="158"/>
      <c r="M2659" s="346"/>
    </row>
    <row r="2660" spans="1:13" x14ac:dyDescent="0.25">
      <c r="A2660" s="347"/>
      <c r="B2660" s="158"/>
      <c r="C2660" s="158"/>
      <c r="D2660" s="158"/>
      <c r="E2660" s="158"/>
      <c r="F2660" s="158"/>
      <c r="G2660" s="158"/>
      <c r="H2660" s="158"/>
      <c r="I2660" s="158"/>
      <c r="J2660" s="158"/>
      <c r="K2660" s="158"/>
      <c r="L2660" s="158"/>
      <c r="M2660" s="346"/>
    </row>
    <row r="2661" spans="1:13" x14ac:dyDescent="0.25">
      <c r="A2661" s="350"/>
      <c r="B2661" s="411">
        <f>+M2585</f>
        <v>284.75404728444306</v>
      </c>
      <c r="C2661" s="390">
        <v>0</v>
      </c>
      <c r="D2661" s="390">
        <v>0</v>
      </c>
      <c r="E2661" s="390">
        <v>0</v>
      </c>
      <c r="F2661" s="390">
        <v>0</v>
      </c>
      <c r="G2661" s="390">
        <v>0</v>
      </c>
      <c r="H2661" s="390">
        <v>0</v>
      </c>
      <c r="I2661" s="390">
        <v>0</v>
      </c>
      <c r="J2661" s="390">
        <v>0</v>
      </c>
      <c r="K2661" s="390">
        <v>0</v>
      </c>
      <c r="L2661" s="391">
        <v>0</v>
      </c>
      <c r="M2661" s="346"/>
    </row>
    <row r="2662" spans="1:13" ht="15.75" x14ac:dyDescent="0.25">
      <c r="A2662" s="442" t="s">
        <v>232</v>
      </c>
      <c r="B2662" s="396">
        <v>0</v>
      </c>
      <c r="C2662" s="161">
        <f>+M2586</f>
        <v>167.42644168262686</v>
      </c>
      <c r="D2662" s="159">
        <v>0</v>
      </c>
      <c r="E2662" s="159">
        <v>0</v>
      </c>
      <c r="F2662" s="159">
        <v>0</v>
      </c>
      <c r="G2662" s="159">
        <v>0</v>
      </c>
      <c r="H2662" s="159">
        <v>0</v>
      </c>
      <c r="I2662" s="159">
        <v>0</v>
      </c>
      <c r="J2662" s="159">
        <v>0</v>
      </c>
      <c r="K2662" s="159">
        <v>0</v>
      </c>
      <c r="L2662" s="383">
        <v>0</v>
      </c>
      <c r="M2662" s="346"/>
    </row>
    <row r="2663" spans="1:13" x14ac:dyDescent="0.25">
      <c r="A2663" s="347"/>
      <c r="B2663" s="396">
        <v>0</v>
      </c>
      <c r="C2663" s="159">
        <v>0</v>
      </c>
      <c r="D2663" s="161">
        <f>+M2587</f>
        <v>92.801305667014887</v>
      </c>
      <c r="E2663" s="159">
        <v>0</v>
      </c>
      <c r="F2663" s="159">
        <v>0</v>
      </c>
      <c r="G2663" s="159">
        <v>0</v>
      </c>
      <c r="H2663" s="159">
        <v>0</v>
      </c>
      <c r="I2663" s="159">
        <v>0</v>
      </c>
      <c r="J2663" s="159">
        <v>0</v>
      </c>
      <c r="K2663" s="159">
        <v>0</v>
      </c>
      <c r="L2663" s="383">
        <v>0</v>
      </c>
      <c r="M2663" s="346"/>
    </row>
    <row r="2664" spans="1:13" x14ac:dyDescent="0.25">
      <c r="A2664" s="347"/>
      <c r="B2664" s="396">
        <v>0</v>
      </c>
      <c r="C2664" s="159">
        <v>0</v>
      </c>
      <c r="D2664" s="159">
        <v>0</v>
      </c>
      <c r="E2664" s="161">
        <f>+M2588</f>
        <v>531.11694389482705</v>
      </c>
      <c r="F2664" s="159">
        <v>0</v>
      </c>
      <c r="G2664" s="159">
        <v>0</v>
      </c>
      <c r="H2664" s="159">
        <v>0</v>
      </c>
      <c r="I2664" s="159">
        <v>0</v>
      </c>
      <c r="J2664" s="159">
        <v>0</v>
      </c>
      <c r="K2664" s="159">
        <v>0</v>
      </c>
      <c r="L2664" s="383">
        <v>0</v>
      </c>
      <c r="M2664" s="346"/>
    </row>
    <row r="2665" spans="1:13" x14ac:dyDescent="0.25">
      <c r="A2665" s="347"/>
      <c r="B2665" s="396">
        <v>0</v>
      </c>
      <c r="C2665" s="159">
        <v>0</v>
      </c>
      <c r="D2665" s="159">
        <v>0</v>
      </c>
      <c r="E2665" s="159">
        <v>0</v>
      </c>
      <c r="F2665" s="161">
        <f>+M2589</f>
        <v>-121.58819609941116</v>
      </c>
      <c r="G2665" s="159">
        <v>0</v>
      </c>
      <c r="H2665" s="159">
        <v>0</v>
      </c>
      <c r="I2665" s="159">
        <v>0</v>
      </c>
      <c r="J2665" s="159">
        <v>0</v>
      </c>
      <c r="K2665" s="159">
        <v>0</v>
      </c>
      <c r="L2665" s="383">
        <v>0</v>
      </c>
      <c r="M2665" s="346"/>
    </row>
    <row r="2666" spans="1:13" x14ac:dyDescent="0.25">
      <c r="A2666" s="347"/>
      <c r="B2666" s="396">
        <v>0</v>
      </c>
      <c r="C2666" s="159">
        <v>0</v>
      </c>
      <c r="D2666" s="159">
        <v>0</v>
      </c>
      <c r="E2666" s="159">
        <v>0</v>
      </c>
      <c r="F2666" s="159">
        <v>0</v>
      </c>
      <c r="G2666" s="161">
        <f>+M2590</f>
        <v>571.03751945510453</v>
      </c>
      <c r="H2666" s="159">
        <v>0</v>
      </c>
      <c r="I2666" s="159">
        <v>0</v>
      </c>
      <c r="J2666" s="159">
        <v>0</v>
      </c>
      <c r="K2666" s="159">
        <v>0</v>
      </c>
      <c r="L2666" s="383">
        <v>0</v>
      </c>
      <c r="M2666" s="346"/>
    </row>
    <row r="2667" spans="1:13" x14ac:dyDescent="0.25">
      <c r="A2667" s="347"/>
      <c r="B2667" s="396">
        <v>0</v>
      </c>
      <c r="C2667" s="159">
        <v>0</v>
      </c>
      <c r="D2667" s="159">
        <v>0</v>
      </c>
      <c r="E2667" s="159">
        <v>0</v>
      </c>
      <c r="F2667" s="159">
        <v>0</v>
      </c>
      <c r="G2667" s="159">
        <v>0</v>
      </c>
      <c r="H2667" s="161">
        <f>+M2591</f>
        <v>-15.101516241051705</v>
      </c>
      <c r="I2667" s="159">
        <v>0</v>
      </c>
      <c r="J2667" s="159">
        <v>0</v>
      </c>
      <c r="K2667" s="159">
        <v>0</v>
      </c>
      <c r="L2667" s="383">
        <v>0</v>
      </c>
      <c r="M2667" s="346"/>
    </row>
    <row r="2668" spans="1:13" x14ac:dyDescent="0.25">
      <c r="A2668" s="347"/>
      <c r="B2668" s="396">
        <v>0</v>
      </c>
      <c r="C2668" s="159">
        <v>0</v>
      </c>
      <c r="D2668" s="159">
        <v>0</v>
      </c>
      <c r="E2668" s="159">
        <v>0</v>
      </c>
      <c r="F2668" s="159">
        <v>0</v>
      </c>
      <c r="G2668" s="159">
        <v>0</v>
      </c>
      <c r="H2668" s="159">
        <v>0</v>
      </c>
      <c r="I2668" s="161">
        <f>+M2592</f>
        <v>-212.5359866224419</v>
      </c>
      <c r="J2668" s="159">
        <v>0</v>
      </c>
      <c r="K2668" s="159">
        <v>0</v>
      </c>
      <c r="L2668" s="383">
        <v>0</v>
      </c>
      <c r="M2668" s="346"/>
    </row>
    <row r="2669" spans="1:13" x14ac:dyDescent="0.25">
      <c r="A2669" s="347"/>
      <c r="B2669" s="396">
        <v>0</v>
      </c>
      <c r="C2669" s="159">
        <v>0</v>
      </c>
      <c r="D2669" s="159">
        <v>0</v>
      </c>
      <c r="E2669" s="159">
        <v>0</v>
      </c>
      <c r="F2669" s="159">
        <v>0</v>
      </c>
      <c r="G2669" s="159">
        <v>0</v>
      </c>
      <c r="H2669" s="159">
        <v>0</v>
      </c>
      <c r="I2669" s="159">
        <v>0</v>
      </c>
      <c r="J2669" s="161">
        <f>+M2593</f>
        <v>10.134898331570621</v>
      </c>
      <c r="K2669" s="159">
        <v>0</v>
      </c>
      <c r="L2669" s="383">
        <v>0</v>
      </c>
      <c r="M2669" s="346"/>
    </row>
    <row r="2670" spans="1:13" x14ac:dyDescent="0.25">
      <c r="A2670" s="347"/>
      <c r="B2670" s="396">
        <v>0</v>
      </c>
      <c r="C2670" s="159">
        <v>0</v>
      </c>
      <c r="D2670" s="159">
        <v>0</v>
      </c>
      <c r="E2670" s="159">
        <v>0</v>
      </c>
      <c r="F2670" s="159">
        <v>0</v>
      </c>
      <c r="G2670" s="159">
        <v>0</v>
      </c>
      <c r="H2670" s="159">
        <v>0</v>
      </c>
      <c r="I2670" s="159">
        <v>0</v>
      </c>
      <c r="J2670" s="159">
        <v>0</v>
      </c>
      <c r="K2670" s="161">
        <f>+M2594</f>
        <v>106.42790578992501</v>
      </c>
      <c r="L2670" s="383">
        <v>0</v>
      </c>
      <c r="M2670" s="346"/>
    </row>
    <row r="2671" spans="1:13" x14ac:dyDescent="0.25">
      <c r="A2671" s="347"/>
      <c r="B2671" s="397">
        <v>0</v>
      </c>
      <c r="C2671" s="398">
        <v>0</v>
      </c>
      <c r="D2671" s="398">
        <v>0</v>
      </c>
      <c r="E2671" s="398">
        <v>0</v>
      </c>
      <c r="F2671" s="398">
        <v>0</v>
      </c>
      <c r="G2671" s="398">
        <v>0</v>
      </c>
      <c r="H2671" s="398">
        <v>0</v>
      </c>
      <c r="I2671" s="398">
        <v>0</v>
      </c>
      <c r="J2671" s="398">
        <v>0</v>
      </c>
      <c r="K2671" s="398">
        <v>0</v>
      </c>
      <c r="L2671" s="412">
        <f>+M2595</f>
        <v>338.62149973663469</v>
      </c>
      <c r="M2671" s="346"/>
    </row>
    <row r="2672" spans="1:13" x14ac:dyDescent="0.25">
      <c r="A2672" s="347"/>
      <c r="B2672" s="158"/>
      <c r="C2672" s="158"/>
      <c r="D2672" s="158"/>
      <c r="E2672" s="158"/>
      <c r="F2672" s="158"/>
      <c r="G2672" s="158"/>
      <c r="H2672" s="158"/>
      <c r="I2672" s="158"/>
      <c r="J2672" s="158"/>
      <c r="K2672" s="158"/>
      <c r="L2672" s="158"/>
      <c r="M2672" s="346"/>
    </row>
    <row r="2673" spans="1:13" ht="15.75" x14ac:dyDescent="0.3">
      <c r="A2673" s="444" t="s">
        <v>245</v>
      </c>
      <c r="B2673" s="158"/>
      <c r="C2673" s="158"/>
      <c r="D2673" s="158"/>
      <c r="E2673" s="158"/>
      <c r="F2673" s="158"/>
      <c r="G2673" s="158"/>
      <c r="H2673" s="158"/>
      <c r="I2673" s="158"/>
      <c r="J2673" s="158"/>
      <c r="K2673" s="158"/>
      <c r="L2673" s="158"/>
      <c r="M2673" s="346"/>
    </row>
    <row r="2674" spans="1:13" ht="15.75" x14ac:dyDescent="0.3">
      <c r="A2674" s="445"/>
      <c r="B2674" s="411">
        <f t="array" ref="B2674:L2684">+MMULT(B2635:L2645,B2661:L2671)</f>
        <v>569.50809456888612</v>
      </c>
      <c r="C2674" s="390">
        <v>0</v>
      </c>
      <c r="D2674" s="390">
        <v>0</v>
      </c>
      <c r="E2674" s="390">
        <v>0</v>
      </c>
      <c r="F2674" s="390">
        <v>0</v>
      </c>
      <c r="G2674" s="390">
        <v>0</v>
      </c>
      <c r="H2674" s="390">
        <v>0</v>
      </c>
      <c r="I2674" s="390">
        <v>0</v>
      </c>
      <c r="J2674" s="390">
        <v>0</v>
      </c>
      <c r="K2674" s="390">
        <v>0</v>
      </c>
      <c r="L2674" s="391">
        <v>0</v>
      </c>
      <c r="M2674" s="345"/>
    </row>
    <row r="2675" spans="1:13" ht="15.75" x14ac:dyDescent="0.3">
      <c r="A2675" s="445" t="s">
        <v>233</v>
      </c>
      <c r="B2675" s="396">
        <v>0</v>
      </c>
      <c r="C2675" s="161">
        <v>334.85288336525372</v>
      </c>
      <c r="D2675" s="159">
        <v>0</v>
      </c>
      <c r="E2675" s="159">
        <v>0</v>
      </c>
      <c r="F2675" s="159">
        <v>0</v>
      </c>
      <c r="G2675" s="159">
        <v>0</v>
      </c>
      <c r="H2675" s="159">
        <v>0</v>
      </c>
      <c r="I2675" s="159">
        <v>0</v>
      </c>
      <c r="J2675" s="159">
        <v>0</v>
      </c>
      <c r="K2675" s="159">
        <v>0</v>
      </c>
      <c r="L2675" s="383">
        <v>0</v>
      </c>
      <c r="M2675" s="346"/>
    </row>
    <row r="2676" spans="1:13" x14ac:dyDescent="0.25">
      <c r="A2676" s="347"/>
      <c r="B2676" s="396">
        <v>0</v>
      </c>
      <c r="C2676" s="159">
        <v>0</v>
      </c>
      <c r="D2676" s="161">
        <v>185.60261133402977</v>
      </c>
      <c r="E2676" s="159">
        <v>0</v>
      </c>
      <c r="F2676" s="159">
        <v>0</v>
      </c>
      <c r="G2676" s="159">
        <v>0</v>
      </c>
      <c r="H2676" s="159">
        <v>0</v>
      </c>
      <c r="I2676" s="159">
        <v>0</v>
      </c>
      <c r="J2676" s="159">
        <v>0</v>
      </c>
      <c r="K2676" s="159">
        <v>0</v>
      </c>
      <c r="L2676" s="383">
        <v>0</v>
      </c>
      <c r="M2676" s="346"/>
    </row>
    <row r="2677" spans="1:13" x14ac:dyDescent="0.25">
      <c r="A2677" s="347"/>
      <c r="B2677" s="396">
        <v>0</v>
      </c>
      <c r="C2677" s="159">
        <v>0</v>
      </c>
      <c r="D2677" s="159">
        <v>0</v>
      </c>
      <c r="E2677" s="161">
        <v>1062.2338877896541</v>
      </c>
      <c r="F2677" s="159">
        <v>0</v>
      </c>
      <c r="G2677" s="159">
        <v>0</v>
      </c>
      <c r="H2677" s="159">
        <v>0</v>
      </c>
      <c r="I2677" s="159">
        <v>0</v>
      </c>
      <c r="J2677" s="159">
        <v>0</v>
      </c>
      <c r="K2677" s="159">
        <v>0</v>
      </c>
      <c r="L2677" s="383">
        <v>0</v>
      </c>
      <c r="M2677" s="346"/>
    </row>
    <row r="2678" spans="1:13" x14ac:dyDescent="0.25">
      <c r="A2678" s="347"/>
      <c r="B2678" s="396">
        <v>0</v>
      </c>
      <c r="C2678" s="159">
        <v>0</v>
      </c>
      <c r="D2678" s="159">
        <v>0</v>
      </c>
      <c r="E2678" s="159">
        <v>0</v>
      </c>
      <c r="F2678" s="161">
        <v>-243.17639219882233</v>
      </c>
      <c r="G2678" s="159">
        <v>0</v>
      </c>
      <c r="H2678" s="159">
        <v>0</v>
      </c>
      <c r="I2678" s="159">
        <v>0</v>
      </c>
      <c r="J2678" s="159">
        <v>0</v>
      </c>
      <c r="K2678" s="159">
        <v>0</v>
      </c>
      <c r="L2678" s="383">
        <v>0</v>
      </c>
      <c r="M2678" s="346"/>
    </row>
    <row r="2679" spans="1:13" x14ac:dyDescent="0.25">
      <c r="A2679" s="347"/>
      <c r="B2679" s="396">
        <v>0</v>
      </c>
      <c r="C2679" s="159">
        <v>0</v>
      </c>
      <c r="D2679" s="159">
        <v>0</v>
      </c>
      <c r="E2679" s="159">
        <v>0</v>
      </c>
      <c r="F2679" s="159">
        <v>0</v>
      </c>
      <c r="G2679" s="161">
        <v>1142.0750389102091</v>
      </c>
      <c r="H2679" s="159">
        <v>0</v>
      </c>
      <c r="I2679" s="159">
        <v>0</v>
      </c>
      <c r="J2679" s="159">
        <v>0</v>
      </c>
      <c r="K2679" s="159">
        <v>0</v>
      </c>
      <c r="L2679" s="383">
        <v>0</v>
      </c>
      <c r="M2679" s="346"/>
    </row>
    <row r="2680" spans="1:13" x14ac:dyDescent="0.25">
      <c r="A2680" s="347"/>
      <c r="B2680" s="396">
        <v>0</v>
      </c>
      <c r="C2680" s="159">
        <v>0</v>
      </c>
      <c r="D2680" s="159">
        <v>0</v>
      </c>
      <c r="E2680" s="159">
        <v>0</v>
      </c>
      <c r="F2680" s="159">
        <v>0</v>
      </c>
      <c r="G2680" s="159">
        <v>0</v>
      </c>
      <c r="H2680" s="161">
        <v>-30.20303248210341</v>
      </c>
      <c r="I2680" s="159">
        <v>0</v>
      </c>
      <c r="J2680" s="159">
        <v>0</v>
      </c>
      <c r="K2680" s="159">
        <v>0</v>
      </c>
      <c r="L2680" s="383">
        <v>0</v>
      </c>
      <c r="M2680" s="346"/>
    </row>
    <row r="2681" spans="1:13" x14ac:dyDescent="0.25">
      <c r="A2681" s="347"/>
      <c r="B2681" s="396">
        <v>0</v>
      </c>
      <c r="C2681" s="159">
        <v>0</v>
      </c>
      <c r="D2681" s="159">
        <v>0</v>
      </c>
      <c r="E2681" s="159">
        <v>0</v>
      </c>
      <c r="F2681" s="159">
        <v>0</v>
      </c>
      <c r="G2681" s="159">
        <v>0</v>
      </c>
      <c r="H2681" s="159">
        <v>0</v>
      </c>
      <c r="I2681" s="161">
        <v>-425.07197324488379</v>
      </c>
      <c r="J2681" s="159">
        <v>0</v>
      </c>
      <c r="K2681" s="159">
        <v>0</v>
      </c>
      <c r="L2681" s="383">
        <v>0</v>
      </c>
      <c r="M2681" s="346"/>
    </row>
    <row r="2682" spans="1:13" x14ac:dyDescent="0.25">
      <c r="A2682" s="347"/>
      <c r="B2682" s="396">
        <v>0</v>
      </c>
      <c r="C2682" s="159">
        <v>0</v>
      </c>
      <c r="D2682" s="159">
        <v>0</v>
      </c>
      <c r="E2682" s="159">
        <v>0</v>
      </c>
      <c r="F2682" s="159">
        <v>0</v>
      </c>
      <c r="G2682" s="159">
        <v>0</v>
      </c>
      <c r="H2682" s="159">
        <v>0</v>
      </c>
      <c r="I2682" s="159">
        <v>0</v>
      </c>
      <c r="J2682" s="161">
        <v>20.269796663141243</v>
      </c>
      <c r="K2682" s="159">
        <v>0</v>
      </c>
      <c r="L2682" s="383">
        <v>0</v>
      </c>
      <c r="M2682" s="346"/>
    </row>
    <row r="2683" spans="1:13" x14ac:dyDescent="0.25">
      <c r="A2683" s="347"/>
      <c r="B2683" s="396">
        <v>0</v>
      </c>
      <c r="C2683" s="159">
        <v>0</v>
      </c>
      <c r="D2683" s="159">
        <v>0</v>
      </c>
      <c r="E2683" s="159">
        <v>0</v>
      </c>
      <c r="F2683" s="159">
        <v>0</v>
      </c>
      <c r="G2683" s="159">
        <v>0</v>
      </c>
      <c r="H2683" s="159">
        <v>0</v>
      </c>
      <c r="I2683" s="159">
        <v>0</v>
      </c>
      <c r="J2683" s="159">
        <v>0</v>
      </c>
      <c r="K2683" s="161">
        <v>212.85581157985001</v>
      </c>
      <c r="L2683" s="383">
        <v>0</v>
      </c>
      <c r="M2683" s="346"/>
    </row>
    <row r="2684" spans="1:13" x14ac:dyDescent="0.25">
      <c r="A2684" s="347"/>
      <c r="B2684" s="397">
        <v>0</v>
      </c>
      <c r="C2684" s="398">
        <v>0</v>
      </c>
      <c r="D2684" s="398">
        <v>0</v>
      </c>
      <c r="E2684" s="398">
        <v>0</v>
      </c>
      <c r="F2684" s="398">
        <v>0</v>
      </c>
      <c r="G2684" s="398">
        <v>0</v>
      </c>
      <c r="H2684" s="398">
        <v>0</v>
      </c>
      <c r="I2684" s="398">
        <v>0</v>
      </c>
      <c r="J2684" s="398">
        <v>0</v>
      </c>
      <c r="K2684" s="398">
        <v>0</v>
      </c>
      <c r="L2684" s="412">
        <v>677.24299947326938</v>
      </c>
      <c r="M2684" s="346"/>
    </row>
    <row r="2685" spans="1:13" x14ac:dyDescent="0.25">
      <c r="A2685" s="347"/>
      <c r="B2685" s="158"/>
      <c r="C2685" s="158"/>
      <c r="D2685" s="158"/>
      <c r="E2685" s="158"/>
      <c r="F2685" s="158"/>
      <c r="G2685" s="158"/>
      <c r="H2685" s="158"/>
      <c r="I2685" s="158"/>
      <c r="J2685" s="158"/>
      <c r="K2685" s="158"/>
      <c r="L2685" s="158"/>
      <c r="M2685" s="346"/>
    </row>
    <row r="2686" spans="1:13" x14ac:dyDescent="0.25">
      <c r="A2686" s="347"/>
      <c r="B2686" s="158"/>
      <c r="C2686" s="158"/>
      <c r="D2686" s="158"/>
      <c r="E2686" s="158"/>
      <c r="F2686" s="158"/>
      <c r="G2686" s="158"/>
      <c r="H2686" s="158"/>
      <c r="I2686" s="158"/>
      <c r="J2686" s="158"/>
      <c r="K2686" s="158"/>
      <c r="L2686" s="158"/>
      <c r="M2686" s="346"/>
    </row>
    <row r="2687" spans="1:13" x14ac:dyDescent="0.25">
      <c r="A2687" s="347"/>
      <c r="B2687" s="413">
        <f t="array" ref="B2687:L2697">+MINVERSE(B2674:L2684)</f>
        <v>1.7559012936541199E-3</v>
      </c>
      <c r="C2687" s="390">
        <v>0</v>
      </c>
      <c r="D2687" s="390">
        <v>0</v>
      </c>
      <c r="E2687" s="390">
        <v>0</v>
      </c>
      <c r="F2687" s="390">
        <v>0</v>
      </c>
      <c r="G2687" s="390">
        <v>0</v>
      </c>
      <c r="H2687" s="390">
        <v>0</v>
      </c>
      <c r="I2687" s="390">
        <v>0</v>
      </c>
      <c r="J2687" s="390">
        <v>0</v>
      </c>
      <c r="K2687" s="390">
        <v>0</v>
      </c>
      <c r="L2687" s="391">
        <v>0</v>
      </c>
      <c r="M2687" s="346"/>
    </row>
    <row r="2688" spans="1:13" ht="15.75" x14ac:dyDescent="0.3">
      <c r="A2688" s="445" t="s">
        <v>234</v>
      </c>
      <c r="B2688" s="396">
        <v>0</v>
      </c>
      <c r="C2688" s="178">
        <v>2.9863861106706117E-3</v>
      </c>
      <c r="D2688" s="159">
        <v>0</v>
      </c>
      <c r="E2688" s="159">
        <v>0</v>
      </c>
      <c r="F2688" s="159">
        <v>0</v>
      </c>
      <c r="G2688" s="159">
        <v>0</v>
      </c>
      <c r="H2688" s="159">
        <v>0</v>
      </c>
      <c r="I2688" s="159">
        <v>0</v>
      </c>
      <c r="J2688" s="159">
        <v>0</v>
      </c>
      <c r="K2688" s="159">
        <v>0</v>
      </c>
      <c r="L2688" s="383">
        <v>0</v>
      </c>
      <c r="M2688" s="346"/>
    </row>
    <row r="2689" spans="1:13" x14ac:dyDescent="0.25">
      <c r="A2689" s="347"/>
      <c r="B2689" s="396">
        <v>0</v>
      </c>
      <c r="C2689" s="159">
        <v>0</v>
      </c>
      <c r="D2689" s="178">
        <v>5.3878552290425267E-3</v>
      </c>
      <c r="E2689" s="159">
        <v>0</v>
      </c>
      <c r="F2689" s="159">
        <v>0</v>
      </c>
      <c r="G2689" s="159">
        <v>0</v>
      </c>
      <c r="H2689" s="159">
        <v>0</v>
      </c>
      <c r="I2689" s="159">
        <v>0</v>
      </c>
      <c r="J2689" s="159">
        <v>0</v>
      </c>
      <c r="K2689" s="159">
        <v>0</v>
      </c>
      <c r="L2689" s="383">
        <v>0</v>
      </c>
      <c r="M2689" s="346"/>
    </row>
    <row r="2690" spans="1:13" x14ac:dyDescent="0.25">
      <c r="A2690" s="347"/>
      <c r="B2690" s="396">
        <v>0</v>
      </c>
      <c r="C2690" s="159">
        <v>0</v>
      </c>
      <c r="D2690" s="159">
        <v>0</v>
      </c>
      <c r="E2690" s="178">
        <v>9.4141225533751966E-4</v>
      </c>
      <c r="F2690" s="159">
        <v>0</v>
      </c>
      <c r="G2690" s="159">
        <v>0</v>
      </c>
      <c r="H2690" s="159">
        <v>0</v>
      </c>
      <c r="I2690" s="159">
        <v>0</v>
      </c>
      <c r="J2690" s="159">
        <v>0</v>
      </c>
      <c r="K2690" s="159">
        <v>0</v>
      </c>
      <c r="L2690" s="383">
        <v>0</v>
      </c>
      <c r="M2690" s="346"/>
    </row>
    <row r="2691" spans="1:13" x14ac:dyDescent="0.25">
      <c r="A2691" s="347"/>
      <c r="B2691" s="396">
        <v>0</v>
      </c>
      <c r="C2691" s="159">
        <v>0</v>
      </c>
      <c r="D2691" s="159">
        <v>0</v>
      </c>
      <c r="E2691" s="159">
        <v>0</v>
      </c>
      <c r="F2691" s="178">
        <v>-4.1122412869025321E-3</v>
      </c>
      <c r="G2691" s="159">
        <v>0</v>
      </c>
      <c r="H2691" s="159">
        <v>0</v>
      </c>
      <c r="I2691" s="159">
        <v>0</v>
      </c>
      <c r="J2691" s="159">
        <v>0</v>
      </c>
      <c r="K2691" s="159">
        <v>0</v>
      </c>
      <c r="L2691" s="383">
        <v>0</v>
      </c>
      <c r="M2691" s="346"/>
    </row>
    <row r="2692" spans="1:13" x14ac:dyDescent="0.25">
      <c r="A2692" s="347"/>
      <c r="B2692" s="396">
        <v>0</v>
      </c>
      <c r="C2692" s="159">
        <v>0</v>
      </c>
      <c r="D2692" s="159">
        <v>0</v>
      </c>
      <c r="E2692" s="159">
        <v>0</v>
      </c>
      <c r="F2692" s="159">
        <v>0</v>
      </c>
      <c r="G2692" s="178">
        <v>8.7559920839721714E-4</v>
      </c>
      <c r="H2692" s="159">
        <v>0</v>
      </c>
      <c r="I2692" s="159">
        <v>0</v>
      </c>
      <c r="J2692" s="159">
        <v>0</v>
      </c>
      <c r="K2692" s="159">
        <v>0</v>
      </c>
      <c r="L2692" s="383">
        <v>0</v>
      </c>
      <c r="M2692" s="346"/>
    </row>
    <row r="2693" spans="1:13" x14ac:dyDescent="0.25">
      <c r="A2693" s="347"/>
      <c r="B2693" s="396">
        <v>0</v>
      </c>
      <c r="C2693" s="159">
        <v>0</v>
      </c>
      <c r="D2693" s="159">
        <v>0</v>
      </c>
      <c r="E2693" s="159">
        <v>0</v>
      </c>
      <c r="F2693" s="159">
        <v>0</v>
      </c>
      <c r="G2693" s="159">
        <v>0</v>
      </c>
      <c r="H2693" s="178">
        <v>-3.3109258171097319E-2</v>
      </c>
      <c r="I2693" s="159">
        <v>0</v>
      </c>
      <c r="J2693" s="159">
        <v>0</v>
      </c>
      <c r="K2693" s="159">
        <v>0</v>
      </c>
      <c r="L2693" s="383">
        <v>0</v>
      </c>
      <c r="M2693" s="346"/>
    </row>
    <row r="2694" spans="1:13" x14ac:dyDescent="0.25">
      <c r="A2694" s="347"/>
      <c r="B2694" s="396">
        <v>0</v>
      </c>
      <c r="C2694" s="159">
        <v>0</v>
      </c>
      <c r="D2694" s="159">
        <v>0</v>
      </c>
      <c r="E2694" s="159">
        <v>0</v>
      </c>
      <c r="F2694" s="159">
        <v>0</v>
      </c>
      <c r="G2694" s="159">
        <v>0</v>
      </c>
      <c r="H2694" s="159">
        <v>0</v>
      </c>
      <c r="I2694" s="178">
        <v>-2.3525427761474653E-3</v>
      </c>
      <c r="J2694" s="159">
        <v>0</v>
      </c>
      <c r="K2694" s="159">
        <v>0</v>
      </c>
      <c r="L2694" s="383">
        <v>0</v>
      </c>
      <c r="M2694" s="346"/>
    </row>
    <row r="2695" spans="1:13" x14ac:dyDescent="0.25">
      <c r="A2695" s="347"/>
      <c r="B2695" s="396">
        <v>0</v>
      </c>
      <c r="C2695" s="159">
        <v>0</v>
      </c>
      <c r="D2695" s="159">
        <v>0</v>
      </c>
      <c r="E2695" s="159">
        <v>0</v>
      </c>
      <c r="F2695" s="159">
        <v>0</v>
      </c>
      <c r="G2695" s="159">
        <v>0</v>
      </c>
      <c r="H2695" s="159">
        <v>0</v>
      </c>
      <c r="I2695" s="159">
        <v>0</v>
      </c>
      <c r="J2695" s="178">
        <v>4.933448601477132E-2</v>
      </c>
      <c r="K2695" s="159">
        <v>0</v>
      </c>
      <c r="L2695" s="383">
        <v>0</v>
      </c>
      <c r="M2695" s="346"/>
    </row>
    <row r="2696" spans="1:13" x14ac:dyDescent="0.25">
      <c r="A2696" s="347"/>
      <c r="B2696" s="396">
        <v>0</v>
      </c>
      <c r="C2696" s="159">
        <v>0</v>
      </c>
      <c r="D2696" s="159">
        <v>0</v>
      </c>
      <c r="E2696" s="159">
        <v>0</v>
      </c>
      <c r="F2696" s="159">
        <v>0</v>
      </c>
      <c r="G2696" s="159">
        <v>0</v>
      </c>
      <c r="H2696" s="159">
        <v>0</v>
      </c>
      <c r="I2696" s="159">
        <v>0</v>
      </c>
      <c r="J2696" s="159">
        <v>0</v>
      </c>
      <c r="K2696" s="178">
        <v>4.6980159600897879E-3</v>
      </c>
      <c r="L2696" s="383">
        <v>0</v>
      </c>
      <c r="M2696" s="346"/>
    </row>
    <row r="2697" spans="1:13" x14ac:dyDescent="0.25">
      <c r="A2697" s="347"/>
      <c r="B2697" s="397">
        <v>0</v>
      </c>
      <c r="C2697" s="398">
        <v>0</v>
      </c>
      <c r="D2697" s="398">
        <v>0</v>
      </c>
      <c r="E2697" s="398">
        <v>0</v>
      </c>
      <c r="F2697" s="398">
        <v>0</v>
      </c>
      <c r="G2697" s="398">
        <v>0</v>
      </c>
      <c r="H2697" s="398">
        <v>0</v>
      </c>
      <c r="I2697" s="398">
        <v>0</v>
      </c>
      <c r="J2697" s="398">
        <v>0</v>
      </c>
      <c r="K2697" s="398">
        <v>0</v>
      </c>
      <c r="L2697" s="414">
        <v>1.4765748789987599E-3</v>
      </c>
      <c r="M2697" s="346"/>
    </row>
    <row r="2698" spans="1:13" x14ac:dyDescent="0.25">
      <c r="A2698" s="347"/>
      <c r="B2698" s="158"/>
      <c r="C2698" s="158"/>
      <c r="D2698" s="158"/>
      <c r="E2698" s="158"/>
      <c r="F2698" s="158"/>
      <c r="G2698" s="158"/>
      <c r="H2698" s="158"/>
      <c r="I2698" s="158"/>
      <c r="J2698" s="158"/>
      <c r="K2698" s="158"/>
      <c r="L2698" s="158"/>
      <c r="M2698" s="346"/>
    </row>
    <row r="2699" spans="1:13" x14ac:dyDescent="0.25">
      <c r="A2699" s="347"/>
      <c r="B2699" s="158"/>
      <c r="C2699" s="158"/>
      <c r="D2699" s="158"/>
      <c r="E2699" s="158"/>
      <c r="F2699" s="158"/>
      <c r="G2699" s="158"/>
      <c r="H2699" s="158"/>
      <c r="I2699" s="158"/>
      <c r="J2699" s="158"/>
      <c r="K2699" s="158"/>
      <c r="L2699" s="158"/>
      <c r="M2699" s="346"/>
    </row>
    <row r="2700" spans="1:13" x14ac:dyDescent="0.25">
      <c r="A2700" s="347"/>
      <c r="B2700" s="395">
        <f t="array" ref="B2700:L2707">+MMULT(B2611:L2618,B2687:L2697)</f>
        <v>1.7559012936541199E-3</v>
      </c>
      <c r="C2700" s="380">
        <v>-2.9863861106706117E-3</v>
      </c>
      <c r="D2700" s="380">
        <v>0</v>
      </c>
      <c r="E2700" s="380">
        <v>0</v>
      </c>
      <c r="F2700" s="380">
        <v>0</v>
      </c>
      <c r="G2700" s="380">
        <v>0</v>
      </c>
      <c r="H2700" s="380">
        <v>0</v>
      </c>
      <c r="I2700" s="380">
        <v>0</v>
      </c>
      <c r="J2700" s="380">
        <v>0</v>
      </c>
      <c r="K2700" s="380">
        <v>0</v>
      </c>
      <c r="L2700" s="381">
        <v>0</v>
      </c>
      <c r="M2700" s="346"/>
    </row>
    <row r="2701" spans="1:13" ht="15.75" x14ac:dyDescent="0.3">
      <c r="A2701" s="445" t="s">
        <v>235</v>
      </c>
      <c r="B2701" s="396">
        <v>0</v>
      </c>
      <c r="C2701" s="159">
        <v>2.9863861106706117E-3</v>
      </c>
      <c r="D2701" s="159">
        <v>-5.3878552290425267E-3</v>
      </c>
      <c r="E2701" s="159">
        <v>0</v>
      </c>
      <c r="F2701" s="159">
        <v>0</v>
      </c>
      <c r="G2701" s="159">
        <v>0</v>
      </c>
      <c r="H2701" s="159">
        <v>0</v>
      </c>
      <c r="I2701" s="159">
        <v>0</v>
      </c>
      <c r="J2701" s="143">
        <v>-4.933448601477132E-2</v>
      </c>
      <c r="K2701" s="143">
        <v>0</v>
      </c>
      <c r="L2701" s="392">
        <v>0</v>
      </c>
      <c r="M2701" s="346"/>
    </row>
    <row r="2702" spans="1:13" x14ac:dyDescent="0.25">
      <c r="A2702" s="446"/>
      <c r="B2702" s="396">
        <v>0</v>
      </c>
      <c r="C2702" s="159">
        <v>0</v>
      </c>
      <c r="D2702" s="159">
        <v>5.3878552290425267E-3</v>
      </c>
      <c r="E2702" s="159">
        <v>-9.4141225533751966E-4</v>
      </c>
      <c r="F2702" s="159">
        <v>0</v>
      </c>
      <c r="G2702" s="159">
        <v>0</v>
      </c>
      <c r="H2702" s="159">
        <v>0</v>
      </c>
      <c r="I2702" s="159">
        <v>0</v>
      </c>
      <c r="J2702" s="143">
        <v>0</v>
      </c>
      <c r="K2702" s="143">
        <v>0</v>
      </c>
      <c r="L2702" s="392">
        <v>0</v>
      </c>
      <c r="M2702" s="346"/>
    </row>
    <row r="2703" spans="1:13" x14ac:dyDescent="0.25">
      <c r="A2703" s="446"/>
      <c r="B2703" s="396">
        <v>0</v>
      </c>
      <c r="C2703" s="159">
        <v>0</v>
      </c>
      <c r="D2703" s="159">
        <v>0</v>
      </c>
      <c r="E2703" s="159">
        <v>9.4141225533751966E-4</v>
      </c>
      <c r="F2703" s="159">
        <v>4.1122412869025321E-3</v>
      </c>
      <c r="G2703" s="159">
        <v>0</v>
      </c>
      <c r="H2703" s="159">
        <v>0</v>
      </c>
      <c r="I2703" s="159">
        <v>0</v>
      </c>
      <c r="J2703" s="143">
        <v>0</v>
      </c>
      <c r="K2703" s="143">
        <v>0</v>
      </c>
      <c r="L2703" s="392">
        <v>0</v>
      </c>
      <c r="M2703" s="346"/>
    </row>
    <row r="2704" spans="1:13" x14ac:dyDescent="0.25">
      <c r="A2704" s="446"/>
      <c r="B2704" s="396">
        <v>0</v>
      </c>
      <c r="C2704" s="159">
        <v>0</v>
      </c>
      <c r="D2704" s="159">
        <v>0</v>
      </c>
      <c r="E2704" s="159">
        <v>0</v>
      </c>
      <c r="F2704" s="159">
        <v>-4.1122412869025321E-3</v>
      </c>
      <c r="G2704" s="159">
        <v>-8.7559920839721714E-4</v>
      </c>
      <c r="H2704" s="159">
        <v>0</v>
      </c>
      <c r="I2704" s="159">
        <v>0</v>
      </c>
      <c r="J2704" s="143">
        <v>4.933448601477132E-2</v>
      </c>
      <c r="K2704" s="143">
        <v>4.6980159600897879E-3</v>
      </c>
      <c r="L2704" s="392">
        <v>0</v>
      </c>
      <c r="M2704" s="346"/>
    </row>
    <row r="2705" spans="1:13" x14ac:dyDescent="0.25">
      <c r="A2705" s="446"/>
      <c r="B2705" s="396">
        <v>0</v>
      </c>
      <c r="C2705" s="159">
        <v>0</v>
      </c>
      <c r="D2705" s="159">
        <v>0</v>
      </c>
      <c r="E2705" s="159">
        <v>0</v>
      </c>
      <c r="F2705" s="159">
        <v>0</v>
      </c>
      <c r="G2705" s="159">
        <v>8.7559920839721714E-4</v>
      </c>
      <c r="H2705" s="159">
        <v>3.3109258171097319E-2</v>
      </c>
      <c r="I2705" s="159">
        <v>0</v>
      </c>
      <c r="J2705" s="143">
        <v>0</v>
      </c>
      <c r="K2705" s="143">
        <v>0</v>
      </c>
      <c r="L2705" s="392">
        <v>0</v>
      </c>
      <c r="M2705" s="346"/>
    </row>
    <row r="2706" spans="1:13" x14ac:dyDescent="0.25">
      <c r="A2706" s="446"/>
      <c r="B2706" s="396">
        <v>0</v>
      </c>
      <c r="C2706" s="159">
        <v>0</v>
      </c>
      <c r="D2706" s="159">
        <v>0</v>
      </c>
      <c r="E2706" s="159">
        <v>0</v>
      </c>
      <c r="F2706" s="159">
        <v>0</v>
      </c>
      <c r="G2706" s="159">
        <v>0</v>
      </c>
      <c r="H2706" s="159">
        <v>-3.3109258171097319E-2</v>
      </c>
      <c r="I2706" s="159">
        <v>2.3525427761474653E-3</v>
      </c>
      <c r="J2706" s="143">
        <v>0</v>
      </c>
      <c r="K2706" s="143">
        <v>0</v>
      </c>
      <c r="L2706" s="392">
        <v>0</v>
      </c>
      <c r="M2706" s="346"/>
    </row>
    <row r="2707" spans="1:13" x14ac:dyDescent="0.25">
      <c r="A2707" s="446"/>
      <c r="B2707" s="397">
        <v>0</v>
      </c>
      <c r="C2707" s="398">
        <v>0</v>
      </c>
      <c r="D2707" s="398">
        <v>0</v>
      </c>
      <c r="E2707" s="398">
        <v>0</v>
      </c>
      <c r="F2707" s="398">
        <v>0</v>
      </c>
      <c r="G2707" s="398">
        <v>0</v>
      </c>
      <c r="H2707" s="398">
        <v>0</v>
      </c>
      <c r="I2707" s="398">
        <v>-2.3525427761474653E-3</v>
      </c>
      <c r="J2707" s="393">
        <v>0</v>
      </c>
      <c r="K2707" s="393">
        <v>-4.6980159600897879E-3</v>
      </c>
      <c r="L2707" s="394">
        <v>1.4765748789987599E-3</v>
      </c>
      <c r="M2707" s="346"/>
    </row>
    <row r="2708" spans="1:13" x14ac:dyDescent="0.25">
      <c r="A2708" s="446"/>
      <c r="B2708" s="158"/>
      <c r="C2708" s="158"/>
      <c r="D2708" s="158"/>
      <c r="E2708" s="158"/>
      <c r="F2708" s="158"/>
      <c r="G2708" s="158"/>
      <c r="H2708" s="158"/>
      <c r="I2708" s="158"/>
      <c r="J2708" s="158"/>
      <c r="K2708" s="158"/>
      <c r="L2708" s="158"/>
      <c r="M2708" s="346"/>
    </row>
    <row r="2709" spans="1:13" x14ac:dyDescent="0.25">
      <c r="A2709" s="446"/>
      <c r="B2709" s="158"/>
      <c r="C2709" s="158"/>
      <c r="D2709" s="158"/>
      <c r="E2709" s="158"/>
      <c r="F2709" s="158"/>
      <c r="G2709" s="158"/>
      <c r="H2709" s="158"/>
      <c r="I2709" s="158"/>
      <c r="J2709" s="158"/>
      <c r="K2709" s="158"/>
      <c r="L2709" s="158"/>
      <c r="M2709" s="346"/>
    </row>
    <row r="2710" spans="1:13" x14ac:dyDescent="0.25">
      <c r="A2710" s="446"/>
      <c r="B2710" s="329">
        <f t="array" ref="B2710:I2717">+MMULT(B2700:L2707,B2598:I2608)</f>
        <v>4.7422874043247312E-3</v>
      </c>
      <c r="C2710" s="330">
        <v>-2.9863861106706117E-3</v>
      </c>
      <c r="D2710" s="330">
        <v>0</v>
      </c>
      <c r="E2710" s="330">
        <v>0</v>
      </c>
      <c r="F2710" s="330">
        <v>0</v>
      </c>
      <c r="G2710" s="330">
        <v>0</v>
      </c>
      <c r="H2710" s="330">
        <v>0</v>
      </c>
      <c r="I2710" s="331">
        <v>0</v>
      </c>
      <c r="J2710" s="158"/>
      <c r="K2710" s="158"/>
      <c r="L2710" s="158"/>
      <c r="M2710" s="346"/>
    </row>
    <row r="2711" spans="1:13" ht="15.75" x14ac:dyDescent="0.3">
      <c r="A2711" s="447" t="s">
        <v>236</v>
      </c>
      <c r="B2711" s="332">
        <v>-2.9863861106706117E-3</v>
      </c>
      <c r="C2711" s="158">
        <v>5.7708727354484457E-2</v>
      </c>
      <c r="D2711" s="158">
        <v>-5.3878552290425267E-3</v>
      </c>
      <c r="E2711" s="158">
        <v>0</v>
      </c>
      <c r="F2711" s="158">
        <v>-4.933448601477132E-2</v>
      </c>
      <c r="G2711" s="158">
        <v>0</v>
      </c>
      <c r="H2711" s="158">
        <v>0</v>
      </c>
      <c r="I2711" s="333">
        <v>0</v>
      </c>
      <c r="J2711" s="158"/>
      <c r="K2711" s="158"/>
      <c r="L2711" s="158"/>
      <c r="M2711" s="346"/>
    </row>
    <row r="2712" spans="1:13" x14ac:dyDescent="0.25">
      <c r="A2712" s="446"/>
      <c r="B2712" s="332">
        <v>0</v>
      </c>
      <c r="C2712" s="158">
        <v>-5.3878552290425267E-3</v>
      </c>
      <c r="D2712" s="158">
        <v>6.329267484380046E-3</v>
      </c>
      <c r="E2712" s="158">
        <v>-9.4141225533751966E-4</v>
      </c>
      <c r="F2712" s="158">
        <v>0</v>
      </c>
      <c r="G2712" s="158">
        <v>0</v>
      </c>
      <c r="H2712" s="158">
        <v>0</v>
      </c>
      <c r="I2712" s="333">
        <v>0</v>
      </c>
      <c r="J2712" s="158"/>
      <c r="K2712" s="158"/>
      <c r="L2712" s="158"/>
      <c r="M2712" s="346"/>
    </row>
    <row r="2713" spans="1:13" x14ac:dyDescent="0.25">
      <c r="A2713" s="446"/>
      <c r="B2713" s="332">
        <v>0</v>
      </c>
      <c r="C2713" s="158">
        <v>0</v>
      </c>
      <c r="D2713" s="158">
        <v>-9.4141225533751966E-4</v>
      </c>
      <c r="E2713" s="158">
        <v>-3.1708290315650123E-3</v>
      </c>
      <c r="F2713" s="158">
        <v>4.1122412869025321E-3</v>
      </c>
      <c r="G2713" s="158">
        <v>0</v>
      </c>
      <c r="H2713" s="158">
        <v>0</v>
      </c>
      <c r="I2713" s="333">
        <v>0</v>
      </c>
      <c r="J2713" s="158"/>
      <c r="K2713" s="158"/>
      <c r="L2713" s="158"/>
      <c r="M2713" s="346"/>
    </row>
    <row r="2714" spans="1:13" x14ac:dyDescent="0.25">
      <c r="A2714" s="446"/>
      <c r="B2714" s="332">
        <v>0</v>
      </c>
      <c r="C2714" s="158">
        <v>-4.933448601477132E-2</v>
      </c>
      <c r="D2714" s="158">
        <v>0</v>
      </c>
      <c r="E2714" s="158">
        <v>4.1122412869025321E-3</v>
      </c>
      <c r="F2714" s="158">
        <v>5.0795859896355794E-2</v>
      </c>
      <c r="G2714" s="158">
        <v>-8.7559920839721714E-4</v>
      </c>
      <c r="H2714" s="158">
        <v>0</v>
      </c>
      <c r="I2714" s="333">
        <v>-4.6980159600897879E-3</v>
      </c>
      <c r="J2714" s="158"/>
      <c r="K2714" s="158"/>
      <c r="L2714" s="158"/>
      <c r="M2714" s="346"/>
    </row>
    <row r="2715" spans="1:13" x14ac:dyDescent="0.25">
      <c r="A2715" s="446"/>
      <c r="B2715" s="332">
        <v>0</v>
      </c>
      <c r="C2715" s="158">
        <v>0</v>
      </c>
      <c r="D2715" s="158">
        <v>0</v>
      </c>
      <c r="E2715" s="158">
        <v>0</v>
      </c>
      <c r="F2715" s="158">
        <v>-8.7559920839721714E-4</v>
      </c>
      <c r="G2715" s="158">
        <v>-3.2233658962700105E-2</v>
      </c>
      <c r="H2715" s="158">
        <v>3.3109258171097319E-2</v>
      </c>
      <c r="I2715" s="333">
        <v>0</v>
      </c>
      <c r="J2715" s="158"/>
      <c r="K2715" s="158"/>
      <c r="L2715" s="158"/>
      <c r="M2715" s="346"/>
    </row>
    <row r="2716" spans="1:13" x14ac:dyDescent="0.25">
      <c r="A2716" s="446"/>
      <c r="B2716" s="332">
        <v>0</v>
      </c>
      <c r="C2716" s="158">
        <v>0</v>
      </c>
      <c r="D2716" s="158">
        <v>0</v>
      </c>
      <c r="E2716" s="158">
        <v>0</v>
      </c>
      <c r="F2716" s="158">
        <v>0</v>
      </c>
      <c r="G2716" s="158">
        <v>3.3109258171097319E-2</v>
      </c>
      <c r="H2716" s="158">
        <v>-3.5461800947244784E-2</v>
      </c>
      <c r="I2716" s="333">
        <v>2.3525427761474653E-3</v>
      </c>
      <c r="J2716" s="158"/>
      <c r="K2716" s="158"/>
      <c r="L2716" s="158"/>
      <c r="M2716" s="346"/>
    </row>
    <row r="2717" spans="1:13" x14ac:dyDescent="0.25">
      <c r="A2717" s="446"/>
      <c r="B2717" s="406">
        <v>0</v>
      </c>
      <c r="C2717" s="407">
        <v>0</v>
      </c>
      <c r="D2717" s="407">
        <v>0</v>
      </c>
      <c r="E2717" s="407">
        <v>0</v>
      </c>
      <c r="F2717" s="407">
        <v>-4.6980159600897879E-3</v>
      </c>
      <c r="G2717" s="407">
        <v>0</v>
      </c>
      <c r="H2717" s="407">
        <v>2.3525427761474653E-3</v>
      </c>
      <c r="I2717" s="408">
        <v>3.8220480629410827E-3</v>
      </c>
      <c r="J2717" s="158"/>
      <c r="K2717" s="158"/>
      <c r="L2717" s="158"/>
      <c r="M2717" s="346"/>
    </row>
    <row r="2718" spans="1:13" x14ac:dyDescent="0.25">
      <c r="A2718" s="446"/>
      <c r="B2718" s="158"/>
      <c r="C2718" s="158"/>
      <c r="D2718" s="158"/>
      <c r="E2718" s="158"/>
      <c r="F2718" s="158"/>
      <c r="G2718" s="158"/>
      <c r="H2718" s="158"/>
      <c r="I2718" s="158"/>
      <c r="J2718" s="158"/>
      <c r="K2718" s="158"/>
      <c r="L2718" s="158"/>
      <c r="M2718" s="346"/>
    </row>
    <row r="2719" spans="1:13" x14ac:dyDescent="0.25">
      <c r="A2719" s="446"/>
      <c r="B2719" s="158"/>
      <c r="C2719" s="158"/>
      <c r="D2719" s="158"/>
      <c r="E2719" s="158"/>
      <c r="F2719" s="158"/>
      <c r="G2719" s="158"/>
      <c r="H2719" s="158"/>
      <c r="I2719" s="158"/>
      <c r="J2719" s="158"/>
      <c r="K2719" s="158"/>
      <c r="L2719" s="158"/>
      <c r="M2719" s="346"/>
    </row>
    <row r="2720" spans="1:13" x14ac:dyDescent="0.25">
      <c r="A2720" s="446"/>
      <c r="B2720" s="329">
        <f t="array" ref="B2720:I2727">-MINVERSE(B2710:I2717)</f>
        <v>-385.63881345206596</v>
      </c>
      <c r="C2720" s="330">
        <v>-277.52944761263734</v>
      </c>
      <c r="D2720" s="330">
        <v>-276.3443651076625</v>
      </c>
      <c r="E2720" s="330">
        <v>-269.56194546624181</v>
      </c>
      <c r="F2720" s="330">
        <v>-271.11463961179493</v>
      </c>
      <c r="G2720" s="330">
        <v>-183.87516869654289</v>
      </c>
      <c r="H2720" s="330">
        <v>-186.18228205074871</v>
      </c>
      <c r="I2720" s="331">
        <v>-218.65217481906564</v>
      </c>
      <c r="J2720" s="158"/>
      <c r="K2720" s="158"/>
      <c r="L2720" s="158"/>
      <c r="M2720" s="346"/>
    </row>
    <row r="2721" spans="1:13" ht="15.75" x14ac:dyDescent="0.3">
      <c r="A2721" s="448" t="s">
        <v>237</v>
      </c>
      <c r="B2721" s="332">
        <v>-277.52944761263728</v>
      </c>
      <c r="C2721" s="158">
        <v>-440.70805146058842</v>
      </c>
      <c r="D2721" s="158">
        <v>-438.82617764114258</v>
      </c>
      <c r="E2721" s="158">
        <v>-428.05590814336108</v>
      </c>
      <c r="F2721" s="158">
        <v>-430.52153770911468</v>
      </c>
      <c r="G2721" s="158">
        <v>-291.98799624804371</v>
      </c>
      <c r="H2721" s="158">
        <v>-295.65161983673727</v>
      </c>
      <c r="I2721" s="333">
        <v>-347.21279035811585</v>
      </c>
      <c r="J2721" s="158"/>
      <c r="K2721" s="158"/>
      <c r="L2721" s="158"/>
      <c r="M2721" s="346"/>
    </row>
    <row r="2722" spans="1:13" x14ac:dyDescent="0.25">
      <c r="A2722" s="446"/>
      <c r="B2722" s="332">
        <v>-276.34436510766244</v>
      </c>
      <c r="C2722" s="158">
        <v>-438.82617764114264</v>
      </c>
      <c r="D2722" s="158">
        <v>-588.92885232201024</v>
      </c>
      <c r="E2722" s="158">
        <v>-385.75694942507675</v>
      </c>
      <c r="F2722" s="158">
        <v>-432.26893789632896</v>
      </c>
      <c r="G2722" s="158">
        <v>-293.17311669991034</v>
      </c>
      <c r="H2722" s="158">
        <v>-296.85161019866428</v>
      </c>
      <c r="I2722" s="333">
        <v>-348.62205712349873</v>
      </c>
      <c r="J2722" s="158"/>
      <c r="K2722" s="158"/>
      <c r="L2722" s="158"/>
      <c r="M2722" s="346"/>
    </row>
    <row r="2723" spans="1:13" x14ac:dyDescent="0.25">
      <c r="A2723" s="446"/>
      <c r="B2723" s="332">
        <v>-269.56194546624181</v>
      </c>
      <c r="C2723" s="158">
        <v>-428.05590814336102</v>
      </c>
      <c r="D2723" s="158">
        <v>-385.7569494250767</v>
      </c>
      <c r="E2723" s="158">
        <v>-143.67313904207509</v>
      </c>
      <c r="F2723" s="158">
        <v>-442.26959295741796</v>
      </c>
      <c r="G2723" s="158">
        <v>-299.95575351755599</v>
      </c>
      <c r="H2723" s="158">
        <v>-303.7193499265594</v>
      </c>
      <c r="I2723" s="333">
        <v>-356.68751969628158</v>
      </c>
      <c r="J2723" s="158"/>
      <c r="K2723" s="158"/>
      <c r="L2723" s="158"/>
      <c r="M2723" s="346"/>
    </row>
    <row r="2724" spans="1:13" x14ac:dyDescent="0.25">
      <c r="A2724" s="446"/>
      <c r="B2724" s="332">
        <v>-271.11463961179487</v>
      </c>
      <c r="C2724" s="158">
        <v>-430.52153770911468</v>
      </c>
      <c r="D2724" s="158">
        <v>-432.26893789632891</v>
      </c>
      <c r="E2724" s="158">
        <v>-442.26959295741796</v>
      </c>
      <c r="F2724" s="158">
        <v>-439.98015063653617</v>
      </c>
      <c r="G2724" s="158">
        <v>-298.40300965401565</v>
      </c>
      <c r="H2724" s="158">
        <v>-302.14712351880928</v>
      </c>
      <c r="I2724" s="333">
        <v>-354.84109951292129</v>
      </c>
      <c r="J2724" s="158"/>
      <c r="K2724" s="158"/>
      <c r="L2724" s="158"/>
      <c r="M2724" s="346"/>
    </row>
    <row r="2725" spans="1:13" x14ac:dyDescent="0.25">
      <c r="A2725" s="446"/>
      <c r="B2725" s="332">
        <v>-183.87516869654289</v>
      </c>
      <c r="C2725" s="158">
        <v>-291.9879962480436</v>
      </c>
      <c r="D2725" s="158">
        <v>-293.17311669991028</v>
      </c>
      <c r="E2725" s="158">
        <v>-299.95575351755593</v>
      </c>
      <c r="F2725" s="158">
        <v>-298.4030096540157</v>
      </c>
      <c r="G2725" s="158">
        <v>192.30708732943444</v>
      </c>
      <c r="H2725" s="158">
        <v>149.12685764614733</v>
      </c>
      <c r="I2725" s="333">
        <v>-458.58382331008028</v>
      </c>
      <c r="J2725" s="158"/>
      <c r="K2725" s="158"/>
      <c r="L2725" s="158"/>
      <c r="M2725" s="346"/>
    </row>
    <row r="2726" spans="1:13" x14ac:dyDescent="0.25">
      <c r="A2726" s="446"/>
      <c r="B2726" s="332">
        <v>-186.18228205074871</v>
      </c>
      <c r="C2726" s="158">
        <v>-295.65161983673721</v>
      </c>
      <c r="D2726" s="158">
        <v>-296.85161019866422</v>
      </c>
      <c r="E2726" s="158">
        <v>-303.71934992655952</v>
      </c>
      <c r="F2726" s="158">
        <v>-302.14712351880928</v>
      </c>
      <c r="G2726" s="158">
        <v>149.12685764614739</v>
      </c>
      <c r="H2726" s="158">
        <v>137.19257815742026</v>
      </c>
      <c r="I2726" s="333">
        <v>-455.84026903398177</v>
      </c>
      <c r="J2726" s="158"/>
      <c r="K2726" s="158"/>
      <c r="L2726" s="158"/>
      <c r="M2726" s="346"/>
    </row>
    <row r="2727" spans="1:13" x14ac:dyDescent="0.25">
      <c r="A2727" s="446"/>
      <c r="B2727" s="406">
        <v>-218.65217481906566</v>
      </c>
      <c r="C2727" s="407">
        <v>-347.21279035811597</v>
      </c>
      <c r="D2727" s="407">
        <v>-348.62205712349873</v>
      </c>
      <c r="E2727" s="407">
        <v>-356.68751969628153</v>
      </c>
      <c r="F2727" s="407">
        <v>-354.8410995129214</v>
      </c>
      <c r="G2727" s="407">
        <v>-458.58382331008028</v>
      </c>
      <c r="H2727" s="407">
        <v>-455.84026903398177</v>
      </c>
      <c r="I2727" s="408">
        <v>-417.22798629261621</v>
      </c>
      <c r="J2727" s="158"/>
      <c r="K2727" s="158"/>
      <c r="L2727" s="158"/>
      <c r="M2727" s="346"/>
    </row>
    <row r="2728" spans="1:13" x14ac:dyDescent="0.25">
      <c r="A2728" s="446"/>
      <c r="B2728" s="158"/>
      <c r="C2728" s="158"/>
      <c r="D2728" s="158"/>
      <c r="E2728" s="158"/>
      <c r="F2728" s="158"/>
      <c r="G2728" s="158"/>
      <c r="H2728" s="158"/>
      <c r="I2728" s="158"/>
      <c r="J2728" s="158"/>
      <c r="K2728" s="158"/>
      <c r="L2728" s="158"/>
      <c r="M2728" s="346"/>
    </row>
    <row r="2729" spans="1:13" ht="15.75" x14ac:dyDescent="0.3">
      <c r="A2729" s="447"/>
      <c r="B2729" s="158"/>
      <c r="C2729" s="158"/>
      <c r="D2729" s="158"/>
      <c r="E2729" s="158"/>
      <c r="F2729" s="158"/>
      <c r="G2729" s="158"/>
      <c r="H2729" s="158"/>
      <c r="I2729" s="158"/>
      <c r="J2729" s="158"/>
      <c r="K2729" s="158"/>
      <c r="L2729" s="158"/>
      <c r="M2729" s="346"/>
    </row>
    <row r="2730" spans="1:13" ht="15.75" x14ac:dyDescent="0.3">
      <c r="A2730" s="447"/>
      <c r="B2730" s="402">
        <f t="array" ref="B2730:B2740">+MMULT(B2661:L2671,H2622:H2632)</f>
        <v>2.9027519666587147</v>
      </c>
      <c r="C2730" s="158"/>
      <c r="D2730" s="158"/>
      <c r="E2730" s="417">
        <f t="array" ref="E2730:E2740">+MMULT(B2622:B2632,K2623)</f>
        <v>-339.29610096713287</v>
      </c>
      <c r="F2730" s="158"/>
      <c r="G2730" s="158"/>
      <c r="H2730" s="158"/>
      <c r="I2730" s="158"/>
      <c r="J2730" s="158"/>
      <c r="K2730" s="158"/>
      <c r="L2730" s="158"/>
      <c r="M2730" s="346"/>
    </row>
    <row r="2731" spans="1:13" ht="15.75" x14ac:dyDescent="0.3">
      <c r="A2731" s="447" t="s">
        <v>238</v>
      </c>
      <c r="B2731" s="403">
        <v>1.2089843222810772</v>
      </c>
      <c r="C2731" s="158"/>
      <c r="D2731" s="449" t="s">
        <v>239</v>
      </c>
      <c r="E2731" s="418">
        <v>0</v>
      </c>
      <c r="F2731" s="158"/>
      <c r="G2731" s="158"/>
      <c r="H2731" s="158"/>
      <c r="I2731" s="158"/>
      <c r="J2731" s="158"/>
      <c r="K2731" s="158"/>
      <c r="L2731" s="158"/>
      <c r="M2731" s="346"/>
    </row>
    <row r="2732" spans="1:13" ht="15.75" x14ac:dyDescent="0.3">
      <c r="A2732" s="447"/>
      <c r="B2732" s="403">
        <v>0.31281003636389959</v>
      </c>
      <c r="C2732" s="158"/>
      <c r="D2732" s="158"/>
      <c r="E2732" s="418">
        <v>0</v>
      </c>
      <c r="F2732" s="158"/>
      <c r="G2732" s="158"/>
      <c r="H2732" s="158"/>
      <c r="I2732" s="158"/>
      <c r="J2732" s="158"/>
      <c r="K2732" s="158"/>
      <c r="L2732" s="158"/>
      <c r="M2732" s="346"/>
    </row>
    <row r="2733" spans="1:13" x14ac:dyDescent="0.25">
      <c r="A2733" s="347"/>
      <c r="B2733" s="403">
        <v>0.78018200850670316</v>
      </c>
      <c r="C2733" s="158"/>
      <c r="D2733" s="158"/>
      <c r="E2733" s="418">
        <v>0</v>
      </c>
      <c r="F2733" s="158"/>
      <c r="G2733" s="158"/>
      <c r="H2733" s="158"/>
      <c r="I2733" s="158"/>
      <c r="J2733" s="158"/>
      <c r="K2733" s="158"/>
      <c r="L2733" s="158"/>
      <c r="M2733" s="346"/>
    </row>
    <row r="2734" spans="1:13" x14ac:dyDescent="0.25">
      <c r="A2734" s="347"/>
      <c r="B2734" s="403">
        <v>5.8368688291446563E-2</v>
      </c>
      <c r="C2734" s="158"/>
      <c r="D2734" s="158"/>
      <c r="E2734" s="418">
        <v>0</v>
      </c>
      <c r="F2734" s="158"/>
      <c r="G2734" s="158"/>
      <c r="H2734" s="158"/>
      <c r="I2734" s="158"/>
      <c r="J2734" s="158"/>
      <c r="K2734" s="158"/>
      <c r="L2734" s="158"/>
      <c r="M2734" s="346"/>
    </row>
    <row r="2735" spans="1:13" x14ac:dyDescent="0.25">
      <c r="A2735" s="347"/>
      <c r="B2735" s="403">
        <v>0.42433616106190997</v>
      </c>
      <c r="C2735" s="158"/>
      <c r="D2735" s="158"/>
      <c r="E2735" s="418">
        <v>0</v>
      </c>
      <c r="F2735" s="158"/>
      <c r="G2735" s="158"/>
      <c r="H2735" s="158"/>
      <c r="I2735" s="158"/>
      <c r="J2735" s="158"/>
      <c r="K2735" s="158"/>
      <c r="L2735" s="158"/>
      <c r="M2735" s="346"/>
    </row>
    <row r="2736" spans="1:13" x14ac:dyDescent="0.25">
      <c r="A2736" s="347"/>
      <c r="B2736" s="403">
        <v>6.3716863534368513E-4</v>
      </c>
      <c r="C2736" s="158"/>
      <c r="D2736" s="158"/>
      <c r="E2736" s="418">
        <v>0</v>
      </c>
      <c r="F2736" s="158"/>
      <c r="G2736" s="158"/>
      <c r="H2736" s="158"/>
      <c r="I2736" s="158"/>
      <c r="J2736" s="158"/>
      <c r="K2736" s="158"/>
      <c r="L2736" s="158"/>
      <c r="M2736" s="346"/>
    </row>
    <row r="2737" spans="1:13" x14ac:dyDescent="0.25">
      <c r="A2737" s="347"/>
      <c r="B2737" s="403">
        <v>0.17111878185444654</v>
      </c>
      <c r="C2737" s="158"/>
      <c r="D2737" s="158"/>
      <c r="E2737" s="418">
        <v>0</v>
      </c>
      <c r="F2737" s="158"/>
      <c r="G2737" s="158"/>
      <c r="H2737" s="158"/>
      <c r="I2737" s="158"/>
      <c r="J2737" s="158"/>
      <c r="K2737" s="158"/>
      <c r="L2737" s="158"/>
      <c r="M2737" s="346"/>
    </row>
    <row r="2738" spans="1:13" x14ac:dyDescent="0.25">
      <c r="A2738" s="347"/>
      <c r="B2738" s="403">
        <v>1.2443682506660383E-3</v>
      </c>
      <c r="C2738" s="158"/>
      <c r="D2738" s="158"/>
      <c r="E2738" s="418">
        <v>0</v>
      </c>
      <c r="F2738" s="158"/>
      <c r="G2738" s="158"/>
      <c r="H2738" s="158"/>
      <c r="I2738" s="158"/>
      <c r="J2738" s="158"/>
      <c r="K2738" s="158"/>
      <c r="L2738" s="158"/>
      <c r="M2738" s="346"/>
    </row>
    <row r="2739" spans="1:13" x14ac:dyDescent="0.25">
      <c r="A2739" s="347"/>
      <c r="B2739" s="403">
        <v>0.59769817645414602</v>
      </c>
      <c r="C2739" s="158"/>
      <c r="D2739" s="158"/>
      <c r="E2739" s="418">
        <v>0</v>
      </c>
      <c r="F2739" s="158"/>
      <c r="G2739" s="158"/>
      <c r="H2739" s="158"/>
      <c r="I2739" s="158"/>
      <c r="J2739" s="158"/>
      <c r="K2739" s="158"/>
      <c r="L2739" s="158"/>
      <c r="M2739" s="346"/>
    </row>
    <row r="2740" spans="1:13" x14ac:dyDescent="0.25">
      <c r="A2740" s="347"/>
      <c r="B2740" s="93">
        <v>3.4294395099391477</v>
      </c>
      <c r="C2740" s="158"/>
      <c r="D2740" s="158"/>
      <c r="E2740" s="76">
        <v>-339.29610096713287</v>
      </c>
      <c r="F2740" s="158"/>
      <c r="G2740" s="158"/>
      <c r="H2740" s="158"/>
      <c r="I2740" s="158"/>
      <c r="J2740" s="158"/>
      <c r="K2740" s="158"/>
      <c r="L2740" s="158"/>
      <c r="M2740" s="346"/>
    </row>
    <row r="2741" spans="1:13" x14ac:dyDescent="0.25">
      <c r="A2741" s="347"/>
      <c r="B2741" s="158"/>
      <c r="C2741" s="158"/>
      <c r="D2741" s="158"/>
      <c r="E2741" s="158"/>
      <c r="F2741" s="158"/>
      <c r="G2741" s="158"/>
      <c r="H2741" s="158"/>
      <c r="I2741" s="158"/>
      <c r="J2741" s="158"/>
      <c r="K2741" s="158"/>
      <c r="L2741" s="158"/>
      <c r="M2741" s="346"/>
    </row>
    <row r="2742" spans="1:13" x14ac:dyDescent="0.25">
      <c r="A2742" s="347"/>
      <c r="B2742" s="158"/>
      <c r="C2742" s="158"/>
      <c r="D2742" s="158"/>
      <c r="E2742" s="158"/>
      <c r="F2742" s="158"/>
      <c r="G2742" s="158"/>
      <c r="H2742" s="158"/>
      <c r="I2742" s="158"/>
      <c r="J2742" s="158"/>
      <c r="K2742" s="158"/>
      <c r="L2742" s="158"/>
      <c r="M2742" s="346"/>
    </row>
    <row r="2743" spans="1:13" x14ac:dyDescent="0.25">
      <c r="A2743" s="347"/>
      <c r="B2743" s="415">
        <f t="array" ref="B2743:B2753">+B2730:B2740+E2730:E2740</f>
        <v>-336.39334900047413</v>
      </c>
      <c r="C2743" s="158"/>
      <c r="D2743" s="158"/>
      <c r="E2743" s="158"/>
      <c r="F2743" s="158"/>
      <c r="G2743" s="158"/>
      <c r="H2743" s="158"/>
      <c r="I2743" s="158"/>
      <c r="J2743" s="158"/>
      <c r="K2743" s="158"/>
      <c r="L2743" s="158"/>
      <c r="M2743" s="346"/>
    </row>
    <row r="2744" spans="1:13" ht="15.75" x14ac:dyDescent="0.3">
      <c r="A2744" s="447" t="s">
        <v>240</v>
      </c>
      <c r="B2744" s="416">
        <v>1.2089843222810772</v>
      </c>
      <c r="C2744" s="158"/>
      <c r="D2744" s="158"/>
      <c r="E2744" s="158"/>
      <c r="F2744" s="158"/>
      <c r="G2744" s="158"/>
      <c r="H2744" s="158"/>
      <c r="I2744" s="158"/>
      <c r="J2744" s="158"/>
      <c r="K2744" s="158"/>
      <c r="L2744" s="158"/>
      <c r="M2744" s="346"/>
    </row>
    <row r="2745" spans="1:13" x14ac:dyDescent="0.25">
      <c r="A2745" s="347"/>
      <c r="B2745" s="416">
        <v>0.31281003636389959</v>
      </c>
      <c r="C2745" s="158"/>
      <c r="D2745" s="158"/>
      <c r="E2745" s="158"/>
      <c r="F2745" s="158"/>
      <c r="G2745" s="158"/>
      <c r="H2745" s="158"/>
      <c r="I2745" s="158"/>
      <c r="J2745" s="158"/>
      <c r="K2745" s="158"/>
      <c r="L2745" s="158"/>
      <c r="M2745" s="346"/>
    </row>
    <row r="2746" spans="1:13" x14ac:dyDescent="0.25">
      <c r="A2746" s="347"/>
      <c r="B2746" s="416">
        <v>0.78018200850670316</v>
      </c>
      <c r="C2746" s="158"/>
      <c r="D2746" s="158"/>
      <c r="E2746" s="158"/>
      <c r="F2746" s="158"/>
      <c r="G2746" s="158"/>
      <c r="H2746" s="158"/>
      <c r="I2746" s="158"/>
      <c r="J2746" s="158"/>
      <c r="K2746" s="158"/>
      <c r="L2746" s="158"/>
      <c r="M2746" s="346"/>
    </row>
    <row r="2747" spans="1:13" x14ac:dyDescent="0.25">
      <c r="A2747" s="347"/>
      <c r="B2747" s="416">
        <v>5.8368688291446563E-2</v>
      </c>
      <c r="C2747" s="158"/>
      <c r="D2747" s="158"/>
      <c r="E2747" s="158"/>
      <c r="F2747" s="158"/>
      <c r="G2747" s="158"/>
      <c r="H2747" s="158"/>
      <c r="I2747" s="158"/>
      <c r="J2747" s="158"/>
      <c r="K2747" s="158"/>
      <c r="L2747" s="158"/>
      <c r="M2747" s="346"/>
    </row>
    <row r="2748" spans="1:13" x14ac:dyDescent="0.25">
      <c r="A2748" s="347"/>
      <c r="B2748" s="416">
        <v>0.42433616106190997</v>
      </c>
      <c r="C2748" s="158"/>
      <c r="D2748" s="158"/>
      <c r="E2748" s="158"/>
      <c r="F2748" s="158"/>
      <c r="G2748" s="158"/>
      <c r="H2748" s="158"/>
      <c r="I2748" s="158"/>
      <c r="J2748" s="158"/>
      <c r="K2748" s="158"/>
      <c r="L2748" s="158"/>
      <c r="M2748" s="346"/>
    </row>
    <row r="2749" spans="1:13" x14ac:dyDescent="0.25">
      <c r="A2749" s="347"/>
      <c r="B2749" s="416">
        <v>6.3716863534368513E-4</v>
      </c>
      <c r="C2749" s="158"/>
      <c r="D2749" s="158"/>
      <c r="E2749" s="158"/>
      <c r="F2749" s="158"/>
      <c r="G2749" s="158"/>
      <c r="H2749" s="158"/>
      <c r="I2749" s="158"/>
      <c r="J2749" s="158"/>
      <c r="K2749" s="158"/>
      <c r="L2749" s="158"/>
      <c r="M2749" s="346"/>
    </row>
    <row r="2750" spans="1:13" x14ac:dyDescent="0.25">
      <c r="A2750" s="347"/>
      <c r="B2750" s="416">
        <v>0.17111878185444654</v>
      </c>
      <c r="C2750" s="158"/>
      <c r="D2750" s="158"/>
      <c r="E2750" s="158"/>
      <c r="F2750" s="158"/>
      <c r="G2750" s="158"/>
      <c r="H2750" s="158"/>
      <c r="I2750" s="158"/>
      <c r="J2750" s="158"/>
      <c r="K2750" s="158"/>
      <c r="L2750" s="158"/>
      <c r="M2750" s="346"/>
    </row>
    <row r="2751" spans="1:13" x14ac:dyDescent="0.25">
      <c r="A2751" s="347"/>
      <c r="B2751" s="416">
        <v>1.2443682506660383E-3</v>
      </c>
      <c r="C2751" s="158"/>
      <c r="D2751" s="158"/>
      <c r="E2751" s="158"/>
      <c r="F2751" s="158"/>
      <c r="G2751" s="158"/>
      <c r="H2751" s="158"/>
      <c r="I2751" s="158"/>
      <c r="J2751" s="158"/>
      <c r="K2751" s="158"/>
      <c r="L2751" s="158"/>
      <c r="M2751" s="346"/>
    </row>
    <row r="2752" spans="1:13" x14ac:dyDescent="0.25">
      <c r="A2752" s="347"/>
      <c r="B2752" s="416">
        <v>0.59769817645414602</v>
      </c>
      <c r="C2752" s="158"/>
      <c r="D2752" s="158"/>
      <c r="E2752" s="158"/>
      <c r="F2752" s="158"/>
      <c r="G2752" s="158"/>
      <c r="H2752" s="158"/>
      <c r="I2752" s="158"/>
      <c r="J2752" s="158"/>
      <c r="K2752" s="158"/>
      <c r="L2752" s="158"/>
      <c r="M2752" s="346"/>
    </row>
    <row r="2753" spans="1:13" x14ac:dyDescent="0.25">
      <c r="A2753" s="347"/>
      <c r="B2753" s="103">
        <v>-335.86666145719374</v>
      </c>
      <c r="C2753" s="158"/>
      <c r="D2753" s="158"/>
      <c r="E2753" s="158"/>
      <c r="F2753" s="158"/>
      <c r="G2753" s="158"/>
      <c r="H2753" s="158"/>
      <c r="I2753" s="158"/>
      <c r="J2753" s="158"/>
      <c r="K2753" s="158"/>
      <c r="L2753" s="158"/>
      <c r="M2753" s="346"/>
    </row>
    <row r="2754" spans="1:13" x14ac:dyDescent="0.25">
      <c r="A2754" s="347"/>
      <c r="B2754" s="158"/>
      <c r="C2754" s="158"/>
      <c r="D2754" s="158"/>
      <c r="E2754" s="158"/>
      <c r="F2754" s="158"/>
      <c r="G2754" s="158"/>
      <c r="H2754" s="158"/>
      <c r="I2754" s="158"/>
      <c r="J2754" s="158"/>
      <c r="K2754" s="158"/>
      <c r="L2754" s="158"/>
      <c r="M2754" s="346"/>
    </row>
    <row r="2755" spans="1:13" x14ac:dyDescent="0.25">
      <c r="A2755" s="347"/>
      <c r="B2755" s="158"/>
      <c r="C2755" s="158"/>
      <c r="D2755" s="158"/>
      <c r="E2755" s="158"/>
      <c r="F2755" s="158"/>
      <c r="G2755" s="158"/>
      <c r="H2755" s="158"/>
      <c r="I2755" s="158"/>
      <c r="J2755" s="158"/>
      <c r="K2755" s="158"/>
      <c r="L2755" s="158"/>
      <c r="M2755" s="346"/>
    </row>
    <row r="2756" spans="1:13" x14ac:dyDescent="0.25">
      <c r="A2756" s="347"/>
      <c r="B2756" s="419">
        <f t="array" ref="B2756:B2763">+MMULT(B2700:L2707,B2743:B2753)</f>
        <v>-0.5942840106746532</v>
      </c>
      <c r="C2756" s="158"/>
      <c r="D2756" s="158"/>
      <c r="E2756" s="402">
        <f t="array" ref="E2756:E2763">+MMULT(B2611:L2618,H2622:H2632)</f>
        <v>2.9729038906686931E-3</v>
      </c>
      <c r="F2756" s="158"/>
      <c r="G2756" s="158"/>
      <c r="H2756" s="402">
        <f t="array" ref="H2756:H2763">E2756:E2763-E2622:E2629</f>
        <v>6.3317406873153459E-17</v>
      </c>
      <c r="I2756" s="158"/>
      <c r="J2756" s="158"/>
      <c r="K2756" s="158"/>
      <c r="L2756" s="158"/>
      <c r="M2756" s="346"/>
    </row>
    <row r="2757" spans="1:13" ht="15.75" x14ac:dyDescent="0.3">
      <c r="A2757" s="447" t="s">
        <v>241</v>
      </c>
      <c r="B2757" s="420">
        <v>1.863728529898803E-3</v>
      </c>
      <c r="C2757" s="158"/>
      <c r="D2757" s="449" t="s">
        <v>242</v>
      </c>
      <c r="E2757" s="403">
        <v>3.7274570597976061E-3</v>
      </c>
      <c r="F2757" s="158"/>
      <c r="G2757" s="449" t="s">
        <v>243</v>
      </c>
      <c r="H2757" s="403">
        <v>-8.9424995186604406E-16</v>
      </c>
      <c r="I2757" s="158"/>
      <c r="J2757" s="158"/>
      <c r="K2757" s="158"/>
      <c r="L2757" s="158"/>
      <c r="M2757" s="346"/>
    </row>
    <row r="2758" spans="1:13" x14ac:dyDescent="0.25">
      <c r="A2758" s="347"/>
      <c r="B2758" s="420">
        <v>9.5090228591816794E-4</v>
      </c>
      <c r="C2758" s="158"/>
      <c r="D2758" s="158"/>
      <c r="E2758" s="403">
        <v>1.9018045718363359E-3</v>
      </c>
      <c r="F2758" s="158"/>
      <c r="G2758" s="158"/>
      <c r="H2758" s="403">
        <v>3.9258960665700116E-15</v>
      </c>
      <c r="I2758" s="158"/>
      <c r="J2758" s="158"/>
      <c r="K2758" s="158"/>
      <c r="L2758" s="158"/>
      <c r="M2758" s="346"/>
    </row>
    <row r="2759" spans="1:13" x14ac:dyDescent="0.25">
      <c r="A2759" s="347"/>
      <c r="B2759" s="420">
        <v>9.7449903405648233E-4</v>
      </c>
      <c r="C2759" s="158"/>
      <c r="D2759" s="158"/>
      <c r="E2759" s="403">
        <v>1.9489980681129647E-3</v>
      </c>
      <c r="F2759" s="158"/>
      <c r="G2759" s="158"/>
      <c r="H2759" s="403">
        <v>3.4694469519536142E-17</v>
      </c>
      <c r="I2759" s="158"/>
      <c r="J2759" s="158"/>
      <c r="K2759" s="158"/>
      <c r="L2759" s="158"/>
      <c r="M2759" s="346"/>
    </row>
    <row r="2760" spans="1:13" x14ac:dyDescent="0.25">
      <c r="A2760" s="347"/>
      <c r="B2760" s="420">
        <v>2.2578113037832965E-3</v>
      </c>
      <c r="C2760" s="158"/>
      <c r="D2760" s="158"/>
      <c r="E2760" s="403">
        <v>4.5156226075665912E-3</v>
      </c>
      <c r="F2760" s="158"/>
      <c r="G2760" s="158"/>
      <c r="H2760" s="403">
        <v>-1.7867651802561113E-16</v>
      </c>
      <c r="I2760" s="158"/>
      <c r="J2760" s="158"/>
      <c r="K2760" s="158"/>
      <c r="L2760" s="158"/>
      <c r="M2760" s="346"/>
    </row>
    <row r="2761" spans="1:13" x14ac:dyDescent="0.25">
      <c r="A2761" s="347"/>
      <c r="B2761" s="420">
        <v>3.9264458756624223E-4</v>
      </c>
      <c r="C2761" s="158"/>
      <c r="D2761" s="158"/>
      <c r="E2761" s="403">
        <v>7.8528917513248447E-4</v>
      </c>
      <c r="F2761" s="158"/>
      <c r="G2761" s="158"/>
      <c r="H2761" s="403">
        <v>-1.1449174941446927E-16</v>
      </c>
      <c r="I2761" s="158"/>
      <c r="J2761" s="158"/>
      <c r="K2761" s="158"/>
      <c r="L2761" s="158"/>
      <c r="M2761" s="346"/>
    </row>
    <row r="2762" spans="1:13" x14ac:dyDescent="0.25">
      <c r="A2762" s="347"/>
      <c r="B2762" s="420">
        <v>3.8146807326871232E-4</v>
      </c>
      <c r="C2762" s="158"/>
      <c r="D2762" s="158"/>
      <c r="E2762" s="403">
        <v>7.6293614653742464E-4</v>
      </c>
      <c r="F2762" s="158"/>
      <c r="G2762" s="158"/>
      <c r="H2762" s="403">
        <v>3.4369208867790491E-16</v>
      </c>
      <c r="I2762" s="158"/>
      <c r="J2762" s="158"/>
      <c r="K2762" s="158"/>
      <c r="L2762" s="158"/>
      <c r="M2762" s="346"/>
    </row>
    <row r="2763" spans="1:13" x14ac:dyDescent="0.25">
      <c r="A2763" s="347"/>
      <c r="B2763" s="75">
        <v>-0.49914283482728627</v>
      </c>
      <c r="C2763" s="158"/>
      <c r="D2763" s="158"/>
      <c r="E2763" s="93">
        <v>3.706528806017983E-3</v>
      </c>
      <c r="F2763" s="158"/>
      <c r="G2763" s="158"/>
      <c r="H2763" s="93">
        <v>-1.2472661792273243E-15</v>
      </c>
      <c r="I2763" s="158"/>
      <c r="J2763" s="158"/>
      <c r="K2763" s="158"/>
      <c r="L2763" s="158"/>
      <c r="M2763" s="346"/>
    </row>
    <row r="2764" spans="1:13" x14ac:dyDescent="0.25">
      <c r="A2764" s="347"/>
      <c r="B2764" s="158"/>
      <c r="C2764" s="158"/>
      <c r="D2764" s="158"/>
      <c r="E2764" s="158"/>
      <c r="F2764" s="158"/>
      <c r="G2764" s="158"/>
      <c r="H2764" s="158"/>
      <c r="I2764" s="158"/>
      <c r="J2764" s="158"/>
      <c r="K2764" s="158"/>
      <c r="L2764" s="158"/>
      <c r="M2764" s="346"/>
    </row>
    <row r="2765" spans="1:13" ht="16.5" thickBot="1" x14ac:dyDescent="0.35">
      <c r="A2765" s="347"/>
      <c r="B2765" s="158"/>
      <c r="C2765" s="158"/>
      <c r="D2765" s="158"/>
      <c r="E2765" s="158"/>
      <c r="F2765" s="158"/>
      <c r="G2765" s="456" t="s">
        <v>264</v>
      </c>
      <c r="H2765" s="158"/>
      <c r="I2765" s="158"/>
      <c r="J2765" s="158"/>
      <c r="K2765" s="158"/>
      <c r="L2765" s="158"/>
      <c r="M2765" s="346"/>
    </row>
    <row r="2766" spans="1:13" ht="15.75" x14ac:dyDescent="0.3">
      <c r="A2766" s="347"/>
      <c r="B2766" s="421">
        <f t="array" ref="B2766:B2773">B2756:B2763-H2756:H2763</f>
        <v>-0.59428401067465331</v>
      </c>
      <c r="C2766" s="158"/>
      <c r="D2766" s="422" t="s">
        <v>205</v>
      </c>
      <c r="E2766" s="468">
        <f t="array" ref="E2766:E2773">+MMULT(B2720:I2727,B2766:B2773)</f>
        <v>336.51959733296525</v>
      </c>
      <c r="F2766" s="158"/>
      <c r="G2766" s="457" t="s">
        <v>205</v>
      </c>
      <c r="H2766" s="460">
        <f>+ABS(E2766-E2508)</f>
        <v>0.12512012924912597</v>
      </c>
      <c r="I2766" s="158"/>
      <c r="J2766" s="158"/>
      <c r="K2766" s="158"/>
      <c r="L2766" s="158"/>
      <c r="M2766" s="346"/>
    </row>
    <row r="2767" spans="1:13" ht="15.75" x14ac:dyDescent="0.3">
      <c r="A2767" s="450" t="s">
        <v>244</v>
      </c>
      <c r="B2767" s="420">
        <v>1.8637285298996973E-3</v>
      </c>
      <c r="C2767" s="158"/>
      <c r="D2767" s="424" t="s">
        <v>206</v>
      </c>
      <c r="E2767" s="469">
        <v>335.38484306739065</v>
      </c>
      <c r="F2767" s="158"/>
      <c r="G2767" s="458" t="s">
        <v>206</v>
      </c>
      <c r="H2767" s="461">
        <f t="shared" ref="H2767:H2773" si="108">+ABS(E2767-E2509)</f>
        <v>0.19866059903944233</v>
      </c>
      <c r="I2767" s="158"/>
      <c r="J2767" s="158"/>
      <c r="K2767" s="158"/>
      <c r="L2767" s="158"/>
      <c r="M2767" s="346"/>
    </row>
    <row r="2768" spans="1:13" ht="15.75" x14ac:dyDescent="0.3">
      <c r="A2768" s="347"/>
      <c r="B2768" s="420">
        <v>9.5090228591424204E-4</v>
      </c>
      <c r="C2768" s="158"/>
      <c r="D2768" s="424" t="s">
        <v>207</v>
      </c>
      <c r="E2768" s="469">
        <v>335.28111912248136</v>
      </c>
      <c r="F2768" s="158"/>
      <c r="G2768" s="458" t="s">
        <v>207</v>
      </c>
      <c r="H2768" s="461">
        <f t="shared" si="108"/>
        <v>0.38077748662669819</v>
      </c>
      <c r="I2768" s="158"/>
      <c r="J2768" s="158"/>
      <c r="K2768" s="158"/>
      <c r="L2768" s="158"/>
      <c r="M2768" s="346"/>
    </row>
    <row r="2769" spans="1:13" ht="15.75" x14ac:dyDescent="0.3">
      <c r="A2769" s="347"/>
      <c r="B2769" s="420">
        <v>9.7449903405644764E-4</v>
      </c>
      <c r="C2769" s="158"/>
      <c r="D2769" s="424" t="s">
        <v>208</v>
      </c>
      <c r="E2769" s="469">
        <v>335.6975707723667</v>
      </c>
      <c r="F2769" s="158"/>
      <c r="G2769" s="458" t="s">
        <v>208</v>
      </c>
      <c r="H2769" s="461">
        <f t="shared" si="108"/>
        <v>0.78112181583480833</v>
      </c>
      <c r="I2769" s="158"/>
      <c r="J2769" s="158"/>
      <c r="K2769" s="158"/>
      <c r="L2769" s="158"/>
      <c r="M2769" s="346"/>
    </row>
    <row r="2770" spans="1:13" ht="15.75" x14ac:dyDescent="0.3">
      <c r="A2770" s="347"/>
      <c r="B2770" s="420">
        <v>2.2578113037834751E-3</v>
      </c>
      <c r="C2770" s="158"/>
      <c r="D2770" s="424" t="s">
        <v>209</v>
      </c>
      <c r="E2770" s="469">
        <v>335.36525765509731</v>
      </c>
      <c r="F2770" s="158"/>
      <c r="G2770" s="458" t="s">
        <v>209</v>
      </c>
      <c r="H2770" s="461">
        <f t="shared" si="108"/>
        <v>6.1307522900904132E-2</v>
      </c>
      <c r="I2770" s="158"/>
      <c r="J2770" s="158"/>
      <c r="K2770" s="158"/>
      <c r="L2770" s="158"/>
      <c r="M2770" s="346"/>
    </row>
    <row r="2771" spans="1:13" ht="15.75" x14ac:dyDescent="0.3">
      <c r="A2771" s="347"/>
      <c r="B2771" s="420">
        <v>3.9264458756635672E-4</v>
      </c>
      <c r="C2771" s="158"/>
      <c r="D2771" s="424" t="s">
        <v>210</v>
      </c>
      <c r="E2771" s="469">
        <v>336.51628813526099</v>
      </c>
      <c r="F2771" s="158"/>
      <c r="G2771" s="458" t="s">
        <v>210</v>
      </c>
      <c r="H2771" s="461">
        <f t="shared" si="108"/>
        <v>0.99878165372916783</v>
      </c>
      <c r="I2771" s="158"/>
      <c r="J2771" s="158"/>
      <c r="K2771" s="158"/>
      <c r="L2771" s="158"/>
      <c r="M2771" s="346"/>
    </row>
    <row r="2772" spans="1:13" ht="15.75" x14ac:dyDescent="0.3">
      <c r="A2772" s="347"/>
      <c r="B2772" s="420">
        <v>3.8146807326836863E-4</v>
      </c>
      <c r="C2772" s="158"/>
      <c r="D2772" s="424" t="s">
        <v>211</v>
      </c>
      <c r="E2772" s="469">
        <v>336.47398921217422</v>
      </c>
      <c r="F2772" s="158"/>
      <c r="G2772" s="458" t="s">
        <v>211</v>
      </c>
      <c r="H2772" s="461">
        <f t="shared" si="108"/>
        <v>0.69351846883131429</v>
      </c>
      <c r="I2772" s="158"/>
      <c r="J2772" s="158"/>
      <c r="K2772" s="158"/>
      <c r="L2772" s="158"/>
      <c r="M2772" s="346"/>
    </row>
    <row r="2773" spans="1:13" ht="16.5" thickBot="1" x14ac:dyDescent="0.35">
      <c r="A2773" s="347"/>
      <c r="B2773" s="75">
        <v>-0.49914283482728505</v>
      </c>
      <c r="C2773" s="158"/>
      <c r="D2773" s="426" t="s">
        <v>212</v>
      </c>
      <c r="E2773" s="470">
        <v>335.71653049296452</v>
      </c>
      <c r="F2773" s="158"/>
      <c r="G2773" s="459" t="s">
        <v>212</v>
      </c>
      <c r="H2773" s="462">
        <f t="shared" si="108"/>
        <v>0.14879927240320967</v>
      </c>
      <c r="I2773" s="158"/>
      <c r="J2773" s="158"/>
      <c r="K2773" s="158"/>
      <c r="L2773" s="158"/>
      <c r="M2773" s="346"/>
    </row>
    <row r="2774" spans="1:13" x14ac:dyDescent="0.25">
      <c r="A2774" s="347"/>
      <c r="B2774" s="158"/>
      <c r="C2774" s="158"/>
      <c r="D2774" s="158"/>
      <c r="E2774" s="158"/>
      <c r="F2774" s="158"/>
      <c r="G2774" s="158"/>
      <c r="H2774" s="158"/>
      <c r="I2774" s="158"/>
      <c r="J2774" s="158"/>
      <c r="K2774" s="158"/>
      <c r="L2774" s="158"/>
      <c r="M2774" s="346"/>
    </row>
    <row r="2775" spans="1:13" ht="15.75" x14ac:dyDescent="0.3">
      <c r="A2775" s="444" t="s">
        <v>246</v>
      </c>
      <c r="B2775" s="158"/>
      <c r="C2775" s="158"/>
      <c r="D2775" s="158"/>
      <c r="E2775" s="158"/>
      <c r="F2775" s="158"/>
      <c r="G2775" s="158"/>
      <c r="H2775" s="158"/>
      <c r="I2775" s="158"/>
      <c r="J2775" s="158"/>
      <c r="K2775" s="158"/>
      <c r="L2775" s="158"/>
      <c r="M2775" s="346"/>
    </row>
    <row r="2776" spans="1:13" x14ac:dyDescent="0.25">
      <c r="A2776" s="347"/>
      <c r="B2776" s="411">
        <f t="array" ref="B2776:L2786">+MMULT(B2687:L2697,B2661:L2671)</f>
        <v>0.5</v>
      </c>
      <c r="C2776" s="390">
        <v>0</v>
      </c>
      <c r="D2776" s="390">
        <v>0</v>
      </c>
      <c r="E2776" s="390">
        <v>0</v>
      </c>
      <c r="F2776" s="390">
        <v>0</v>
      </c>
      <c r="G2776" s="390">
        <v>0</v>
      </c>
      <c r="H2776" s="390">
        <v>0</v>
      </c>
      <c r="I2776" s="390">
        <v>0</v>
      </c>
      <c r="J2776" s="390">
        <v>0</v>
      </c>
      <c r="K2776" s="390">
        <v>0</v>
      </c>
      <c r="L2776" s="391">
        <v>0</v>
      </c>
      <c r="M2776" s="346"/>
    </row>
    <row r="2777" spans="1:13" ht="15.75" x14ac:dyDescent="0.3">
      <c r="A2777" s="447" t="s">
        <v>247</v>
      </c>
      <c r="B2777" s="396">
        <v>0</v>
      </c>
      <c r="C2777" s="161">
        <v>0.5</v>
      </c>
      <c r="D2777" s="159">
        <v>0</v>
      </c>
      <c r="E2777" s="159">
        <v>0</v>
      </c>
      <c r="F2777" s="159">
        <v>0</v>
      </c>
      <c r="G2777" s="159">
        <v>0</v>
      </c>
      <c r="H2777" s="159">
        <v>0</v>
      </c>
      <c r="I2777" s="159">
        <v>0</v>
      </c>
      <c r="J2777" s="159">
        <v>0</v>
      </c>
      <c r="K2777" s="159">
        <v>0</v>
      </c>
      <c r="L2777" s="383">
        <v>0</v>
      </c>
      <c r="M2777" s="346"/>
    </row>
    <row r="2778" spans="1:13" x14ac:dyDescent="0.25">
      <c r="A2778" s="347"/>
      <c r="B2778" s="396">
        <v>0</v>
      </c>
      <c r="C2778" s="159">
        <v>0</v>
      </c>
      <c r="D2778" s="161">
        <v>0.5</v>
      </c>
      <c r="E2778" s="159">
        <v>0</v>
      </c>
      <c r="F2778" s="159">
        <v>0</v>
      </c>
      <c r="G2778" s="159">
        <v>0</v>
      </c>
      <c r="H2778" s="159">
        <v>0</v>
      </c>
      <c r="I2778" s="159">
        <v>0</v>
      </c>
      <c r="J2778" s="159">
        <v>0</v>
      </c>
      <c r="K2778" s="159">
        <v>0</v>
      </c>
      <c r="L2778" s="383">
        <v>0</v>
      </c>
      <c r="M2778" s="346"/>
    </row>
    <row r="2779" spans="1:13" x14ac:dyDescent="0.25">
      <c r="A2779" s="347"/>
      <c r="B2779" s="396">
        <v>0</v>
      </c>
      <c r="C2779" s="159">
        <v>0</v>
      </c>
      <c r="D2779" s="159">
        <v>0</v>
      </c>
      <c r="E2779" s="161">
        <v>0.5</v>
      </c>
      <c r="F2779" s="159">
        <v>0</v>
      </c>
      <c r="G2779" s="159">
        <v>0</v>
      </c>
      <c r="H2779" s="159">
        <v>0</v>
      </c>
      <c r="I2779" s="159">
        <v>0</v>
      </c>
      <c r="J2779" s="159">
        <v>0</v>
      </c>
      <c r="K2779" s="159">
        <v>0</v>
      </c>
      <c r="L2779" s="383">
        <v>0</v>
      </c>
      <c r="M2779" s="346"/>
    </row>
    <row r="2780" spans="1:13" x14ac:dyDescent="0.25">
      <c r="A2780" s="347"/>
      <c r="B2780" s="396">
        <v>0</v>
      </c>
      <c r="C2780" s="159">
        <v>0</v>
      </c>
      <c r="D2780" s="159">
        <v>0</v>
      </c>
      <c r="E2780" s="159">
        <v>0</v>
      </c>
      <c r="F2780" s="161">
        <v>0.5</v>
      </c>
      <c r="G2780" s="159">
        <v>0</v>
      </c>
      <c r="H2780" s="159">
        <v>0</v>
      </c>
      <c r="I2780" s="159">
        <v>0</v>
      </c>
      <c r="J2780" s="159">
        <v>0</v>
      </c>
      <c r="K2780" s="159">
        <v>0</v>
      </c>
      <c r="L2780" s="383">
        <v>0</v>
      </c>
      <c r="M2780" s="346"/>
    </row>
    <row r="2781" spans="1:13" x14ac:dyDescent="0.25">
      <c r="A2781" s="350"/>
      <c r="B2781" s="396">
        <v>0</v>
      </c>
      <c r="C2781" s="159">
        <v>0</v>
      </c>
      <c r="D2781" s="159">
        <v>0</v>
      </c>
      <c r="E2781" s="159">
        <v>0</v>
      </c>
      <c r="F2781" s="159">
        <v>0</v>
      </c>
      <c r="G2781" s="161">
        <v>0.5</v>
      </c>
      <c r="H2781" s="159">
        <v>0</v>
      </c>
      <c r="I2781" s="159">
        <v>0</v>
      </c>
      <c r="J2781" s="159">
        <v>0</v>
      </c>
      <c r="K2781" s="159">
        <v>0</v>
      </c>
      <c r="L2781" s="383">
        <v>0</v>
      </c>
      <c r="M2781" s="346"/>
    </row>
    <row r="2782" spans="1:13" x14ac:dyDescent="0.25">
      <c r="A2782" s="350"/>
      <c r="B2782" s="396">
        <v>0</v>
      </c>
      <c r="C2782" s="159">
        <v>0</v>
      </c>
      <c r="D2782" s="159">
        <v>0</v>
      </c>
      <c r="E2782" s="159">
        <v>0</v>
      </c>
      <c r="F2782" s="159">
        <v>0</v>
      </c>
      <c r="G2782" s="159">
        <v>0</v>
      </c>
      <c r="H2782" s="161">
        <v>0.5</v>
      </c>
      <c r="I2782" s="159">
        <v>0</v>
      </c>
      <c r="J2782" s="159">
        <v>0</v>
      </c>
      <c r="K2782" s="159">
        <v>0</v>
      </c>
      <c r="L2782" s="383">
        <v>0</v>
      </c>
      <c r="M2782" s="346"/>
    </row>
    <row r="2783" spans="1:13" x14ac:dyDescent="0.25">
      <c r="A2783" s="347"/>
      <c r="B2783" s="396">
        <v>0</v>
      </c>
      <c r="C2783" s="159">
        <v>0</v>
      </c>
      <c r="D2783" s="159">
        <v>0</v>
      </c>
      <c r="E2783" s="159">
        <v>0</v>
      </c>
      <c r="F2783" s="159">
        <v>0</v>
      </c>
      <c r="G2783" s="159">
        <v>0</v>
      </c>
      <c r="H2783" s="159">
        <v>0</v>
      </c>
      <c r="I2783" s="161">
        <v>0.5</v>
      </c>
      <c r="J2783" s="159">
        <v>0</v>
      </c>
      <c r="K2783" s="159">
        <v>0</v>
      </c>
      <c r="L2783" s="383">
        <v>0</v>
      </c>
      <c r="M2783" s="346"/>
    </row>
    <row r="2784" spans="1:13" x14ac:dyDescent="0.25">
      <c r="A2784" s="347"/>
      <c r="B2784" s="396">
        <v>0</v>
      </c>
      <c r="C2784" s="159">
        <v>0</v>
      </c>
      <c r="D2784" s="159">
        <v>0</v>
      </c>
      <c r="E2784" s="159">
        <v>0</v>
      </c>
      <c r="F2784" s="159">
        <v>0</v>
      </c>
      <c r="G2784" s="159">
        <v>0</v>
      </c>
      <c r="H2784" s="159">
        <v>0</v>
      </c>
      <c r="I2784" s="159">
        <v>0</v>
      </c>
      <c r="J2784" s="161">
        <v>0.5</v>
      </c>
      <c r="K2784" s="159">
        <v>0</v>
      </c>
      <c r="L2784" s="383">
        <v>0</v>
      </c>
      <c r="M2784" s="346"/>
    </row>
    <row r="2785" spans="1:13" x14ac:dyDescent="0.25">
      <c r="A2785" s="347"/>
      <c r="B2785" s="396">
        <v>0</v>
      </c>
      <c r="C2785" s="159">
        <v>0</v>
      </c>
      <c r="D2785" s="159">
        <v>0</v>
      </c>
      <c r="E2785" s="159">
        <v>0</v>
      </c>
      <c r="F2785" s="159">
        <v>0</v>
      </c>
      <c r="G2785" s="159">
        <v>0</v>
      </c>
      <c r="H2785" s="159">
        <v>0</v>
      </c>
      <c r="I2785" s="159">
        <v>0</v>
      </c>
      <c r="J2785" s="159">
        <v>0</v>
      </c>
      <c r="K2785" s="161">
        <v>0.5</v>
      </c>
      <c r="L2785" s="383">
        <v>0</v>
      </c>
      <c r="M2785" s="346"/>
    </row>
    <row r="2786" spans="1:13" x14ac:dyDescent="0.25">
      <c r="A2786" s="347"/>
      <c r="B2786" s="397">
        <v>0</v>
      </c>
      <c r="C2786" s="398">
        <v>0</v>
      </c>
      <c r="D2786" s="398">
        <v>0</v>
      </c>
      <c r="E2786" s="398">
        <v>0</v>
      </c>
      <c r="F2786" s="398">
        <v>0</v>
      </c>
      <c r="G2786" s="398">
        <v>0</v>
      </c>
      <c r="H2786" s="398">
        <v>0</v>
      </c>
      <c r="I2786" s="398">
        <v>0</v>
      </c>
      <c r="J2786" s="398">
        <v>0</v>
      </c>
      <c r="K2786" s="398">
        <v>0</v>
      </c>
      <c r="L2786" s="412">
        <v>0.49999999999999994</v>
      </c>
      <c r="M2786" s="346"/>
    </row>
    <row r="2787" spans="1:13" x14ac:dyDescent="0.25">
      <c r="A2787" s="347"/>
      <c r="B2787" s="158"/>
      <c r="C2787" s="158"/>
      <c r="D2787" s="158"/>
      <c r="E2787" s="158"/>
      <c r="F2787" s="158"/>
      <c r="G2787" s="158"/>
      <c r="H2787" s="158"/>
      <c r="I2787" s="158"/>
      <c r="J2787" s="158"/>
      <c r="K2787" s="158"/>
      <c r="L2787" s="158"/>
      <c r="M2787" s="346"/>
    </row>
    <row r="2788" spans="1:13" x14ac:dyDescent="0.25">
      <c r="A2788" s="347"/>
      <c r="B2788" s="158"/>
      <c r="C2788" s="158"/>
      <c r="D2788" s="158"/>
      <c r="E2788" s="158"/>
      <c r="F2788" s="158"/>
      <c r="G2788" s="158"/>
      <c r="H2788" s="158"/>
      <c r="I2788" s="158"/>
      <c r="J2788" s="158"/>
      <c r="K2788" s="158"/>
      <c r="L2788" s="158"/>
      <c r="M2788" s="346"/>
    </row>
    <row r="2789" spans="1:13" x14ac:dyDescent="0.25">
      <c r="A2789" s="347"/>
      <c r="B2789" s="411">
        <f t="array" ref="B2789:L2799">B2648:L2658-B2776:L2786</f>
        <v>0.5</v>
      </c>
      <c r="C2789" s="390">
        <v>0</v>
      </c>
      <c r="D2789" s="390">
        <v>0</v>
      </c>
      <c r="E2789" s="390">
        <v>0</v>
      </c>
      <c r="F2789" s="390">
        <v>0</v>
      </c>
      <c r="G2789" s="390">
        <v>0</v>
      </c>
      <c r="H2789" s="390">
        <v>0</v>
      </c>
      <c r="I2789" s="390">
        <v>0</v>
      </c>
      <c r="J2789" s="390">
        <v>0</v>
      </c>
      <c r="K2789" s="390">
        <v>0</v>
      </c>
      <c r="L2789" s="391">
        <v>0</v>
      </c>
      <c r="M2789" s="346"/>
    </row>
    <row r="2790" spans="1:13" ht="15.75" x14ac:dyDescent="0.3">
      <c r="A2790" s="447" t="s">
        <v>248</v>
      </c>
      <c r="B2790" s="396">
        <v>0</v>
      </c>
      <c r="C2790" s="161">
        <v>0.5</v>
      </c>
      <c r="D2790" s="159">
        <v>0</v>
      </c>
      <c r="E2790" s="159">
        <v>0</v>
      </c>
      <c r="F2790" s="159">
        <v>0</v>
      </c>
      <c r="G2790" s="159">
        <v>0</v>
      </c>
      <c r="H2790" s="159">
        <v>0</v>
      </c>
      <c r="I2790" s="159">
        <v>0</v>
      </c>
      <c r="J2790" s="159">
        <v>0</v>
      </c>
      <c r="K2790" s="159">
        <v>0</v>
      </c>
      <c r="L2790" s="383">
        <v>0</v>
      </c>
      <c r="M2790" s="346"/>
    </row>
    <row r="2791" spans="1:13" x14ac:dyDescent="0.25">
      <c r="A2791" s="347"/>
      <c r="B2791" s="396">
        <v>0</v>
      </c>
      <c r="C2791" s="159">
        <v>0</v>
      </c>
      <c r="D2791" s="161">
        <v>0.5</v>
      </c>
      <c r="E2791" s="159">
        <v>0</v>
      </c>
      <c r="F2791" s="159">
        <v>0</v>
      </c>
      <c r="G2791" s="159">
        <v>0</v>
      </c>
      <c r="H2791" s="159">
        <v>0</v>
      </c>
      <c r="I2791" s="159">
        <v>0</v>
      </c>
      <c r="J2791" s="159">
        <v>0</v>
      </c>
      <c r="K2791" s="159">
        <v>0</v>
      </c>
      <c r="L2791" s="383">
        <v>0</v>
      </c>
      <c r="M2791" s="346"/>
    </row>
    <row r="2792" spans="1:13" x14ac:dyDescent="0.25">
      <c r="A2792" s="347"/>
      <c r="B2792" s="396">
        <v>0</v>
      </c>
      <c r="C2792" s="159">
        <v>0</v>
      </c>
      <c r="D2792" s="159">
        <v>0</v>
      </c>
      <c r="E2792" s="161">
        <v>0.5</v>
      </c>
      <c r="F2792" s="159">
        <v>0</v>
      </c>
      <c r="G2792" s="159">
        <v>0</v>
      </c>
      <c r="H2792" s="159">
        <v>0</v>
      </c>
      <c r="I2792" s="159">
        <v>0</v>
      </c>
      <c r="J2792" s="159">
        <v>0</v>
      </c>
      <c r="K2792" s="159">
        <v>0</v>
      </c>
      <c r="L2792" s="383">
        <v>0</v>
      </c>
      <c r="M2792" s="346"/>
    </row>
    <row r="2793" spans="1:13" x14ac:dyDescent="0.25">
      <c r="A2793" s="347"/>
      <c r="B2793" s="396">
        <v>0</v>
      </c>
      <c r="C2793" s="159">
        <v>0</v>
      </c>
      <c r="D2793" s="159">
        <v>0</v>
      </c>
      <c r="E2793" s="159">
        <v>0</v>
      </c>
      <c r="F2793" s="161">
        <v>0.5</v>
      </c>
      <c r="G2793" s="159">
        <v>0</v>
      </c>
      <c r="H2793" s="159">
        <v>0</v>
      </c>
      <c r="I2793" s="159">
        <v>0</v>
      </c>
      <c r="J2793" s="159">
        <v>0</v>
      </c>
      <c r="K2793" s="159">
        <v>0</v>
      </c>
      <c r="L2793" s="383">
        <v>0</v>
      </c>
      <c r="M2793" s="346"/>
    </row>
    <row r="2794" spans="1:13" x14ac:dyDescent="0.25">
      <c r="A2794" s="347"/>
      <c r="B2794" s="396">
        <v>0</v>
      </c>
      <c r="C2794" s="159">
        <v>0</v>
      </c>
      <c r="D2794" s="159">
        <v>0</v>
      </c>
      <c r="E2794" s="159">
        <v>0</v>
      </c>
      <c r="F2794" s="159">
        <v>0</v>
      </c>
      <c r="G2794" s="161">
        <v>0.5</v>
      </c>
      <c r="H2794" s="159">
        <v>0</v>
      </c>
      <c r="I2794" s="159">
        <v>0</v>
      </c>
      <c r="J2794" s="159">
        <v>0</v>
      </c>
      <c r="K2794" s="159">
        <v>0</v>
      </c>
      <c r="L2794" s="383">
        <v>0</v>
      </c>
      <c r="M2794" s="346"/>
    </row>
    <row r="2795" spans="1:13" x14ac:dyDescent="0.25">
      <c r="A2795" s="347"/>
      <c r="B2795" s="396">
        <v>0</v>
      </c>
      <c r="C2795" s="159">
        <v>0</v>
      </c>
      <c r="D2795" s="159">
        <v>0</v>
      </c>
      <c r="E2795" s="159">
        <v>0</v>
      </c>
      <c r="F2795" s="159">
        <v>0</v>
      </c>
      <c r="G2795" s="159">
        <v>0</v>
      </c>
      <c r="H2795" s="161">
        <v>0.5</v>
      </c>
      <c r="I2795" s="159">
        <v>0</v>
      </c>
      <c r="J2795" s="159">
        <v>0</v>
      </c>
      <c r="K2795" s="159">
        <v>0</v>
      </c>
      <c r="L2795" s="383">
        <v>0</v>
      </c>
      <c r="M2795" s="346"/>
    </row>
    <row r="2796" spans="1:13" x14ac:dyDescent="0.25">
      <c r="A2796" s="347"/>
      <c r="B2796" s="396">
        <v>0</v>
      </c>
      <c r="C2796" s="159">
        <v>0</v>
      </c>
      <c r="D2796" s="159">
        <v>0</v>
      </c>
      <c r="E2796" s="159">
        <v>0</v>
      </c>
      <c r="F2796" s="159">
        <v>0</v>
      </c>
      <c r="G2796" s="159">
        <v>0</v>
      </c>
      <c r="H2796" s="159">
        <v>0</v>
      </c>
      <c r="I2796" s="161">
        <v>0.5</v>
      </c>
      <c r="J2796" s="159">
        <v>0</v>
      </c>
      <c r="K2796" s="159">
        <v>0</v>
      </c>
      <c r="L2796" s="383">
        <v>0</v>
      </c>
      <c r="M2796" s="346"/>
    </row>
    <row r="2797" spans="1:13" x14ac:dyDescent="0.25">
      <c r="A2797" s="347"/>
      <c r="B2797" s="396">
        <v>0</v>
      </c>
      <c r="C2797" s="159">
        <v>0</v>
      </c>
      <c r="D2797" s="159">
        <v>0</v>
      </c>
      <c r="E2797" s="159">
        <v>0</v>
      </c>
      <c r="F2797" s="159">
        <v>0</v>
      </c>
      <c r="G2797" s="159">
        <v>0</v>
      </c>
      <c r="H2797" s="159">
        <v>0</v>
      </c>
      <c r="I2797" s="159">
        <v>0</v>
      </c>
      <c r="J2797" s="161">
        <v>0.5</v>
      </c>
      <c r="K2797" s="159">
        <v>0</v>
      </c>
      <c r="L2797" s="383">
        <v>0</v>
      </c>
      <c r="M2797" s="346"/>
    </row>
    <row r="2798" spans="1:13" x14ac:dyDescent="0.25">
      <c r="A2798" s="347"/>
      <c r="B2798" s="396">
        <v>0</v>
      </c>
      <c r="C2798" s="159">
        <v>0</v>
      </c>
      <c r="D2798" s="159">
        <v>0</v>
      </c>
      <c r="E2798" s="159">
        <v>0</v>
      </c>
      <c r="F2798" s="159">
        <v>0</v>
      </c>
      <c r="G2798" s="159">
        <v>0</v>
      </c>
      <c r="H2798" s="159">
        <v>0</v>
      </c>
      <c r="I2798" s="159">
        <v>0</v>
      </c>
      <c r="J2798" s="159">
        <v>0</v>
      </c>
      <c r="K2798" s="161">
        <v>0.5</v>
      </c>
      <c r="L2798" s="383">
        <v>0</v>
      </c>
      <c r="M2798" s="346"/>
    </row>
    <row r="2799" spans="1:13" x14ac:dyDescent="0.25">
      <c r="A2799" s="347"/>
      <c r="B2799" s="397">
        <v>0</v>
      </c>
      <c r="C2799" s="398">
        <v>0</v>
      </c>
      <c r="D2799" s="398">
        <v>0</v>
      </c>
      <c r="E2799" s="398">
        <v>0</v>
      </c>
      <c r="F2799" s="398">
        <v>0</v>
      </c>
      <c r="G2799" s="398">
        <v>0</v>
      </c>
      <c r="H2799" s="398">
        <v>0</v>
      </c>
      <c r="I2799" s="398">
        <v>0</v>
      </c>
      <c r="J2799" s="398">
        <v>0</v>
      </c>
      <c r="K2799" s="398">
        <v>0</v>
      </c>
      <c r="L2799" s="412">
        <v>0.5</v>
      </c>
      <c r="M2799" s="346"/>
    </row>
    <row r="2800" spans="1:13" x14ac:dyDescent="0.25">
      <c r="A2800" s="347"/>
      <c r="B2800" s="158"/>
      <c r="C2800" s="158"/>
      <c r="D2800" s="158"/>
      <c r="E2800" s="158"/>
      <c r="F2800" s="158"/>
      <c r="G2800" s="158"/>
      <c r="H2800" s="158"/>
      <c r="I2800" s="158"/>
      <c r="J2800" s="158"/>
      <c r="K2800" s="158"/>
      <c r="L2800" s="158"/>
      <c r="M2800" s="346"/>
    </row>
    <row r="2801" spans="1:13" x14ac:dyDescent="0.25">
      <c r="A2801" s="347"/>
      <c r="B2801" s="158"/>
      <c r="C2801" s="158"/>
      <c r="D2801" s="158"/>
      <c r="E2801" s="158"/>
      <c r="F2801" s="158"/>
      <c r="G2801" s="158"/>
      <c r="H2801" s="158"/>
      <c r="I2801" s="158"/>
      <c r="J2801" s="158"/>
      <c r="K2801" s="158"/>
      <c r="L2801" s="158"/>
      <c r="M2801" s="346"/>
    </row>
    <row r="2802" spans="1:13" x14ac:dyDescent="0.25">
      <c r="A2802" s="347"/>
      <c r="B2802" s="404">
        <f t="array" ref="B2802:B2812">+MMULT(B2789:L2799,H2622:H2632)</f>
        <v>5.096945933413078E-3</v>
      </c>
      <c r="C2802" s="158"/>
      <c r="D2802" s="158"/>
      <c r="E2802" s="404">
        <f t="array" ref="E2802:E2812">+MMULT(B2622:B2632,K2623)</f>
        <v>-339.29610096713287</v>
      </c>
      <c r="F2802" s="158"/>
      <c r="G2802" s="158"/>
      <c r="H2802" s="419">
        <f t="array" ref="H2802:H2812">+MMULT(B2598:I2608,E2766:E2773)</f>
        <v>336.51959733296525</v>
      </c>
      <c r="I2802" s="158"/>
      <c r="J2802" s="158"/>
      <c r="K2802" s="158"/>
      <c r="L2802" s="158"/>
      <c r="M2802" s="346"/>
    </row>
    <row r="2803" spans="1:13" ht="15.75" x14ac:dyDescent="0.3">
      <c r="A2803" s="447" t="s">
        <v>249</v>
      </c>
      <c r="B2803" s="405">
        <v>3.6104939880787315E-3</v>
      </c>
      <c r="C2803" s="158"/>
      <c r="D2803" s="449" t="s">
        <v>239</v>
      </c>
      <c r="E2803" s="405">
        <v>0</v>
      </c>
      <c r="F2803" s="158"/>
      <c r="G2803" s="449" t="s">
        <v>250</v>
      </c>
      <c r="H2803" s="420">
        <v>-1.1347542655745997</v>
      </c>
      <c r="I2803" s="158"/>
      <c r="J2803" s="158"/>
      <c r="K2803" s="158"/>
      <c r="L2803" s="158"/>
      <c r="M2803" s="346"/>
    </row>
    <row r="2804" spans="1:13" x14ac:dyDescent="0.25">
      <c r="A2804" s="347"/>
      <c r="B2804" s="405">
        <v>1.6853751901202193E-3</v>
      </c>
      <c r="C2804" s="158"/>
      <c r="D2804" s="158"/>
      <c r="E2804" s="405">
        <v>0</v>
      </c>
      <c r="F2804" s="158"/>
      <c r="G2804" s="158"/>
      <c r="H2804" s="420">
        <v>-0.10372394490929082</v>
      </c>
      <c r="I2804" s="158"/>
      <c r="J2804" s="158"/>
      <c r="K2804" s="158"/>
      <c r="L2804" s="158"/>
      <c r="M2804" s="346"/>
    </row>
    <row r="2805" spans="1:13" x14ac:dyDescent="0.25">
      <c r="A2805" s="347"/>
      <c r="B2805" s="405">
        <v>7.3447290420205135E-4</v>
      </c>
      <c r="C2805" s="158"/>
      <c r="D2805" s="158"/>
      <c r="E2805" s="405">
        <v>0</v>
      </c>
      <c r="F2805" s="158"/>
      <c r="G2805" s="158"/>
      <c r="H2805" s="420">
        <v>0.41645164988534589</v>
      </c>
      <c r="I2805" s="158"/>
      <c r="J2805" s="158"/>
      <c r="K2805" s="158"/>
      <c r="L2805" s="158"/>
      <c r="M2805" s="346"/>
    </row>
    <row r="2806" spans="1:13" x14ac:dyDescent="0.25">
      <c r="A2806" s="347"/>
      <c r="B2806" s="405">
        <v>-2.4002612985443098E-4</v>
      </c>
      <c r="C2806" s="158"/>
      <c r="D2806" s="158"/>
      <c r="E2806" s="405">
        <v>0</v>
      </c>
      <c r="F2806" s="158"/>
      <c r="G2806" s="158"/>
      <c r="H2806" s="420">
        <v>-0.33231311726939339</v>
      </c>
      <c r="I2806" s="158"/>
      <c r="J2806" s="158"/>
      <c r="K2806" s="158"/>
      <c r="L2806" s="158"/>
      <c r="M2806" s="346"/>
    </row>
    <row r="2807" spans="1:13" x14ac:dyDescent="0.25">
      <c r="A2807" s="347"/>
      <c r="B2807" s="405">
        <v>3.715484067201224E-4</v>
      </c>
      <c r="C2807" s="158"/>
      <c r="D2807" s="158"/>
      <c r="E2807" s="405">
        <v>0</v>
      </c>
      <c r="F2807" s="158"/>
      <c r="G2807" s="158"/>
      <c r="H2807" s="420">
        <v>1.1510304801636835</v>
      </c>
      <c r="I2807" s="158"/>
      <c r="J2807" s="158"/>
      <c r="K2807" s="158"/>
      <c r="L2807" s="158"/>
      <c r="M2807" s="346"/>
    </row>
    <row r="2808" spans="1:13" x14ac:dyDescent="0.25">
      <c r="A2808" s="347"/>
      <c r="B2808" s="405">
        <v>-2.1096180846119834E-5</v>
      </c>
      <c r="C2808" s="158"/>
      <c r="D2808" s="158"/>
      <c r="E2808" s="405">
        <v>0</v>
      </c>
      <c r="F2808" s="158"/>
      <c r="G2808" s="158"/>
      <c r="H2808" s="420">
        <v>-4.2298923086775631E-2</v>
      </c>
      <c r="I2808" s="158"/>
      <c r="J2808" s="158"/>
      <c r="K2808" s="158"/>
      <c r="L2808" s="158"/>
      <c r="M2808" s="346"/>
    </row>
    <row r="2809" spans="1:13" x14ac:dyDescent="0.25">
      <c r="A2809" s="347"/>
      <c r="B2809" s="405">
        <v>-4.0256425411483215E-4</v>
      </c>
      <c r="C2809" s="158"/>
      <c r="D2809" s="158"/>
      <c r="E2809" s="405">
        <v>0</v>
      </c>
      <c r="F2809" s="158"/>
      <c r="G2809" s="158"/>
      <c r="H2809" s="420">
        <v>-0.75745871920969421</v>
      </c>
      <c r="I2809" s="158"/>
      <c r="J2809" s="158"/>
      <c r="K2809" s="158"/>
      <c r="L2809" s="158"/>
      <c r="M2809" s="346"/>
    </row>
    <row r="2810" spans="1:13" x14ac:dyDescent="0.25">
      <c r="A2810" s="347"/>
      <c r="B2810" s="405">
        <v>6.1390268059709121E-5</v>
      </c>
      <c r="C2810" s="158"/>
      <c r="D2810" s="158"/>
      <c r="E2810" s="405">
        <v>0</v>
      </c>
      <c r="F2810" s="158"/>
      <c r="G2810" s="158"/>
      <c r="H2810" s="420">
        <v>-1.9585412293338322E-2</v>
      </c>
      <c r="I2810" s="158"/>
      <c r="J2810" s="158"/>
      <c r="K2810" s="158"/>
      <c r="L2810" s="158"/>
      <c r="M2810" s="346"/>
    </row>
    <row r="2811" spans="1:13" x14ac:dyDescent="0.25">
      <c r="A2811" s="347"/>
      <c r="B2811" s="405">
        <v>2.8079955722981401E-3</v>
      </c>
      <c r="C2811" s="158"/>
      <c r="D2811" s="158"/>
      <c r="E2811" s="405">
        <v>0</v>
      </c>
      <c r="F2811" s="158"/>
      <c r="G2811" s="158"/>
      <c r="H2811" s="420">
        <v>-0.35127283786721364</v>
      </c>
      <c r="I2811" s="158"/>
      <c r="J2811" s="158"/>
      <c r="K2811" s="158"/>
      <c r="L2811" s="158"/>
      <c r="M2811" s="346"/>
    </row>
    <row r="2812" spans="1:13" x14ac:dyDescent="0.25">
      <c r="A2812" s="347"/>
      <c r="B2812" s="24">
        <v>5.0638242294219638E-3</v>
      </c>
      <c r="C2812" s="158"/>
      <c r="D2812" s="158"/>
      <c r="E2812" s="24">
        <v>-339.29610096713287</v>
      </c>
      <c r="F2812" s="158"/>
      <c r="G2812" s="158"/>
      <c r="H2812" s="75">
        <v>335.71653049296452</v>
      </c>
      <c r="I2812" s="158"/>
      <c r="J2812" s="158"/>
      <c r="K2812" s="158"/>
      <c r="L2812" s="158"/>
      <c r="M2812" s="346"/>
    </row>
    <row r="2813" spans="1:13" x14ac:dyDescent="0.25">
      <c r="A2813" s="347"/>
      <c r="B2813" s="158"/>
      <c r="C2813" s="158"/>
      <c r="D2813" s="158"/>
      <c r="E2813" s="158"/>
      <c r="F2813" s="158"/>
      <c r="G2813" s="158"/>
      <c r="H2813" s="158"/>
      <c r="I2813" s="158"/>
      <c r="J2813" s="158"/>
      <c r="K2813" s="158"/>
      <c r="L2813" s="158"/>
      <c r="M2813" s="346"/>
    </row>
    <row r="2814" spans="1:13" x14ac:dyDescent="0.25">
      <c r="A2814" s="347"/>
      <c r="B2814" s="158"/>
      <c r="C2814" s="158"/>
      <c r="D2814" s="158"/>
      <c r="E2814" s="158"/>
      <c r="F2814" s="158"/>
      <c r="G2814" s="158"/>
      <c r="H2814" s="158"/>
      <c r="I2814" s="158"/>
      <c r="J2814" s="158"/>
      <c r="K2814" s="158"/>
      <c r="L2814" s="158"/>
      <c r="M2814" s="346"/>
    </row>
    <row r="2815" spans="1:13" x14ac:dyDescent="0.25">
      <c r="A2815" s="347"/>
      <c r="B2815" s="419">
        <f t="array" ref="B2815:B2825">H2802:H2812+E2802:E2812</f>
        <v>-2.776503634167625</v>
      </c>
      <c r="C2815" s="158"/>
      <c r="D2815" s="158"/>
      <c r="E2815" s="158"/>
      <c r="F2815" s="158"/>
      <c r="G2815" s="158"/>
      <c r="H2815" s="158"/>
      <c r="I2815" s="158"/>
      <c r="J2815" s="158"/>
      <c r="K2815" s="158"/>
      <c r="L2815" s="158"/>
      <c r="M2815" s="346"/>
    </row>
    <row r="2816" spans="1:13" ht="15.75" x14ac:dyDescent="0.3">
      <c r="A2816" s="447" t="s">
        <v>251</v>
      </c>
      <c r="B2816" s="420">
        <v>-1.1347542655745997</v>
      </c>
      <c r="C2816" s="158"/>
      <c r="D2816" s="158"/>
      <c r="E2816" s="158"/>
      <c r="F2816" s="158"/>
      <c r="G2816" s="158"/>
      <c r="H2816" s="158"/>
      <c r="I2816" s="158"/>
      <c r="J2816" s="158"/>
      <c r="K2816" s="158"/>
      <c r="L2816" s="158"/>
      <c r="M2816" s="346"/>
    </row>
    <row r="2817" spans="1:13" x14ac:dyDescent="0.25">
      <c r="A2817" s="347"/>
      <c r="B2817" s="420">
        <v>-0.10372394490929082</v>
      </c>
      <c r="C2817" s="158"/>
      <c r="D2817" s="158"/>
      <c r="E2817" s="158"/>
      <c r="F2817" s="158"/>
      <c r="G2817" s="158"/>
      <c r="H2817" s="158"/>
      <c r="I2817" s="158"/>
      <c r="J2817" s="158"/>
      <c r="K2817" s="158"/>
      <c r="L2817" s="158"/>
      <c r="M2817" s="346"/>
    </row>
    <row r="2818" spans="1:13" x14ac:dyDescent="0.25">
      <c r="A2818" s="347"/>
      <c r="B2818" s="420">
        <v>0.41645164988534589</v>
      </c>
      <c r="C2818" s="158"/>
      <c r="D2818" s="158"/>
      <c r="E2818" s="158"/>
      <c r="F2818" s="158"/>
      <c r="G2818" s="158"/>
      <c r="H2818" s="158"/>
      <c r="I2818" s="158"/>
      <c r="J2818" s="158"/>
      <c r="K2818" s="158"/>
      <c r="L2818" s="158"/>
      <c r="M2818" s="346"/>
    </row>
    <row r="2819" spans="1:13" x14ac:dyDescent="0.25">
      <c r="A2819" s="347"/>
      <c r="B2819" s="420">
        <v>-0.33231311726939339</v>
      </c>
      <c r="C2819" s="158"/>
      <c r="D2819" s="158"/>
      <c r="E2819" s="158"/>
      <c r="F2819" s="158"/>
      <c r="G2819" s="158"/>
      <c r="H2819" s="158"/>
      <c r="I2819" s="158"/>
      <c r="J2819" s="158"/>
      <c r="K2819" s="158"/>
      <c r="L2819" s="158"/>
      <c r="M2819" s="346"/>
    </row>
    <row r="2820" spans="1:13" x14ac:dyDescent="0.25">
      <c r="A2820" s="347"/>
      <c r="B2820" s="420">
        <v>1.1510304801636835</v>
      </c>
      <c r="C2820" s="158"/>
      <c r="D2820" s="158"/>
      <c r="E2820" s="158"/>
      <c r="F2820" s="158"/>
      <c r="G2820" s="158"/>
      <c r="H2820" s="158"/>
      <c r="I2820" s="158"/>
      <c r="J2820" s="158"/>
      <c r="K2820" s="158"/>
      <c r="L2820" s="158"/>
      <c r="M2820" s="346"/>
    </row>
    <row r="2821" spans="1:13" x14ac:dyDescent="0.25">
      <c r="A2821" s="347"/>
      <c r="B2821" s="420">
        <v>-4.2298923086775631E-2</v>
      </c>
      <c r="C2821" s="158"/>
      <c r="D2821" s="158"/>
      <c r="E2821" s="158"/>
      <c r="F2821" s="158"/>
      <c r="G2821" s="158"/>
      <c r="H2821" s="158"/>
      <c r="I2821" s="158"/>
      <c r="J2821" s="158"/>
      <c r="K2821" s="158"/>
      <c r="L2821" s="158"/>
      <c r="M2821" s="346"/>
    </row>
    <row r="2822" spans="1:13" x14ac:dyDescent="0.25">
      <c r="A2822" s="347"/>
      <c r="B2822" s="420">
        <v>-0.75745871920969421</v>
      </c>
      <c r="C2822" s="158"/>
      <c r="D2822" s="158"/>
      <c r="E2822" s="158"/>
      <c r="F2822" s="158"/>
      <c r="G2822" s="158"/>
      <c r="H2822" s="158"/>
      <c r="I2822" s="158"/>
      <c r="J2822" s="158"/>
      <c r="K2822" s="158"/>
      <c r="L2822" s="158"/>
      <c r="M2822" s="346"/>
    </row>
    <row r="2823" spans="1:13" x14ac:dyDescent="0.25">
      <c r="A2823" s="347"/>
      <c r="B2823" s="420">
        <v>-1.9585412293338322E-2</v>
      </c>
      <c r="C2823" s="158"/>
      <c r="D2823" s="158"/>
      <c r="E2823" s="158"/>
      <c r="F2823" s="158"/>
      <c r="G2823" s="158"/>
      <c r="H2823" s="158"/>
      <c r="I2823" s="158"/>
      <c r="J2823" s="158"/>
      <c r="K2823" s="158"/>
      <c r="L2823" s="158"/>
      <c r="M2823" s="346"/>
    </row>
    <row r="2824" spans="1:13" x14ac:dyDescent="0.25">
      <c r="A2824" s="347"/>
      <c r="B2824" s="420">
        <v>-0.35127283786721364</v>
      </c>
      <c r="C2824" s="158"/>
      <c r="D2824" s="158"/>
      <c r="E2824" s="158"/>
      <c r="F2824" s="158"/>
      <c r="G2824" s="158"/>
      <c r="H2824" s="158"/>
      <c r="I2824" s="158"/>
      <c r="J2824" s="158"/>
      <c r="K2824" s="158"/>
      <c r="L2824" s="158"/>
      <c r="M2824" s="346"/>
    </row>
    <row r="2825" spans="1:13" x14ac:dyDescent="0.25">
      <c r="A2825" s="347"/>
      <c r="B2825" s="75">
        <v>-3.5795704741683494</v>
      </c>
      <c r="C2825" s="158"/>
      <c r="D2825" s="158"/>
      <c r="E2825" s="158"/>
      <c r="F2825" s="158"/>
      <c r="G2825" s="158"/>
      <c r="H2825" s="158"/>
      <c r="I2825" s="158"/>
      <c r="J2825" s="158"/>
      <c r="K2825" s="158"/>
      <c r="L2825" s="158"/>
      <c r="M2825" s="346"/>
    </row>
    <row r="2826" spans="1:13" x14ac:dyDescent="0.25">
      <c r="A2826" s="347"/>
      <c r="B2826" s="158"/>
      <c r="C2826" s="158"/>
      <c r="D2826" s="158"/>
      <c r="E2826" s="158"/>
      <c r="F2826" s="158"/>
      <c r="G2826" s="158"/>
      <c r="H2826" s="158"/>
      <c r="I2826" s="158"/>
      <c r="J2826" s="158"/>
      <c r="K2826" s="158"/>
      <c r="L2826" s="158"/>
      <c r="M2826" s="346"/>
    </row>
    <row r="2827" spans="1:13" ht="15.75" thickBot="1" x14ac:dyDescent="0.3">
      <c r="A2827" s="347"/>
      <c r="B2827" s="158"/>
      <c r="C2827" s="158"/>
      <c r="D2827" s="158"/>
      <c r="E2827" s="158"/>
      <c r="F2827" s="158"/>
      <c r="G2827" s="158"/>
      <c r="H2827" s="158"/>
      <c r="I2827" s="158"/>
      <c r="J2827" s="158"/>
      <c r="K2827" s="158"/>
      <c r="L2827" s="158"/>
      <c r="M2827" s="346"/>
    </row>
    <row r="2828" spans="1:13" ht="15.75" x14ac:dyDescent="0.3">
      <c r="A2828" s="347"/>
      <c r="B2828" s="419">
        <f t="array" ref="B2828:B2838">+MMULT(B2687:L2697,B2815:B2825)</f>
        <v>-4.8752663230702984E-3</v>
      </c>
      <c r="C2828" s="158"/>
      <c r="D2828" s="428" t="s">
        <v>253</v>
      </c>
      <c r="E2828" s="429">
        <f t="array" ref="E2828:E2838">B2802:B2812-B2828:B2838</f>
        <v>9.9722122564833773E-3</v>
      </c>
      <c r="F2828" s="158"/>
      <c r="G2828" s="158"/>
      <c r="H2828" s="158"/>
      <c r="I2828" s="158"/>
      <c r="J2828" s="158"/>
      <c r="K2828" s="158"/>
      <c r="L2828" s="158"/>
      <c r="M2828" s="346"/>
    </row>
    <row r="2829" spans="1:13" ht="15.75" x14ac:dyDescent="0.3">
      <c r="A2829" s="447" t="s">
        <v>252</v>
      </c>
      <c r="B2829" s="420">
        <v>-3.3888143777362151E-3</v>
      </c>
      <c r="C2829" s="158"/>
      <c r="D2829" s="430" t="s">
        <v>254</v>
      </c>
      <c r="E2829" s="431">
        <v>6.999308365814947E-3</v>
      </c>
      <c r="F2829" s="158"/>
      <c r="G2829" s="158"/>
      <c r="H2829" s="158"/>
      <c r="I2829" s="158"/>
      <c r="J2829" s="158"/>
      <c r="K2829" s="158"/>
      <c r="L2829" s="158"/>
      <c r="M2829" s="346"/>
    </row>
    <row r="2830" spans="1:13" ht="15.75" x14ac:dyDescent="0.3">
      <c r="A2830" s="347"/>
      <c r="B2830" s="420">
        <v>-5.5884959895644156E-4</v>
      </c>
      <c r="C2830" s="158"/>
      <c r="D2830" s="430" t="s">
        <v>255</v>
      </c>
      <c r="E2830" s="431">
        <v>2.2442247890766607E-3</v>
      </c>
      <c r="F2830" s="158"/>
      <c r="G2830" s="158"/>
      <c r="H2830" s="158"/>
      <c r="I2830" s="158"/>
      <c r="J2830" s="158"/>
      <c r="K2830" s="158"/>
      <c r="L2830" s="158"/>
      <c r="M2830" s="346"/>
    </row>
    <row r="2831" spans="1:13" ht="15.75" x14ac:dyDescent="0.3">
      <c r="A2831" s="347"/>
      <c r="B2831" s="420">
        <v>3.9205268695759459E-4</v>
      </c>
      <c r="C2831" s="158"/>
      <c r="D2831" s="430" t="s">
        <v>256</v>
      </c>
      <c r="E2831" s="431">
        <v>3.4242021724445676E-4</v>
      </c>
      <c r="F2831" s="158"/>
      <c r="G2831" s="158"/>
      <c r="H2831" s="158"/>
      <c r="I2831" s="158"/>
      <c r="J2831" s="158"/>
      <c r="K2831" s="158"/>
      <c r="L2831" s="158"/>
      <c r="M2831" s="346"/>
    </row>
    <row r="2832" spans="1:13" ht="15.75" x14ac:dyDescent="0.3">
      <c r="A2832" s="347"/>
      <c r="B2832" s="420">
        <v>1.3665517210144824E-3</v>
      </c>
      <c r="C2832" s="158"/>
      <c r="D2832" s="430" t="s">
        <v>257</v>
      </c>
      <c r="E2832" s="431">
        <v>-1.6065778508689134E-3</v>
      </c>
      <c r="F2832" s="158"/>
      <c r="G2832" s="158"/>
      <c r="H2832" s="158"/>
      <c r="I2832" s="158"/>
      <c r="J2832" s="158"/>
      <c r="K2832" s="158"/>
      <c r="L2832" s="158"/>
      <c r="M2832" s="346"/>
    </row>
    <row r="2833" spans="1:13" ht="15.75" x14ac:dyDescent="0.3">
      <c r="A2833" s="347"/>
      <c r="B2833" s="420">
        <v>1.00784137727239E-3</v>
      </c>
      <c r="C2833" s="158"/>
      <c r="D2833" s="430" t="s">
        <v>258</v>
      </c>
      <c r="E2833" s="431">
        <v>-6.3629297055226757E-4</v>
      </c>
      <c r="F2833" s="158"/>
      <c r="G2833" s="158"/>
      <c r="H2833" s="158"/>
      <c r="I2833" s="158"/>
      <c r="J2833" s="158"/>
      <c r="K2833" s="158"/>
      <c r="L2833" s="158"/>
      <c r="M2833" s="346"/>
    </row>
    <row r="2834" spans="1:13" ht="15.75" x14ac:dyDescent="0.3">
      <c r="A2834" s="347"/>
      <c r="B2834" s="420">
        <v>1.4004859648394431E-3</v>
      </c>
      <c r="C2834" s="158"/>
      <c r="D2834" s="430" t="s">
        <v>259</v>
      </c>
      <c r="E2834" s="431">
        <v>-1.4215821456855628E-3</v>
      </c>
      <c r="F2834" s="158"/>
      <c r="G2834" s="158"/>
      <c r="H2834" s="158"/>
      <c r="I2834" s="158"/>
      <c r="J2834" s="158"/>
      <c r="K2834" s="158"/>
      <c r="L2834" s="158"/>
      <c r="M2834" s="346"/>
    </row>
    <row r="2835" spans="1:13" ht="15.75" x14ac:dyDescent="0.3">
      <c r="A2835" s="347"/>
      <c r="B2835" s="420">
        <v>1.7819540381066774E-3</v>
      </c>
      <c r="C2835" s="158"/>
      <c r="D2835" s="430" t="s">
        <v>260</v>
      </c>
      <c r="E2835" s="431">
        <v>-2.1845182922215095E-3</v>
      </c>
      <c r="F2835" s="158"/>
      <c r="G2835" s="158"/>
      <c r="H2835" s="158"/>
      <c r="I2835" s="158"/>
      <c r="J2835" s="158"/>
      <c r="K2835" s="158"/>
      <c r="L2835" s="158"/>
      <c r="M2835" s="346"/>
    </row>
    <row r="2836" spans="1:13" ht="15.75" x14ac:dyDescent="0.3">
      <c r="A2836" s="347"/>
      <c r="B2836" s="420">
        <v>-9.6623624887922971E-4</v>
      </c>
      <c r="C2836" s="158"/>
      <c r="D2836" s="430" t="s">
        <v>261</v>
      </c>
      <c r="E2836" s="431">
        <v>1.0276265169389389E-3</v>
      </c>
      <c r="F2836" s="158"/>
      <c r="G2836" s="158"/>
      <c r="H2836" s="158"/>
      <c r="I2836" s="158"/>
      <c r="J2836" s="158"/>
      <c r="K2836" s="158"/>
      <c r="L2836" s="158"/>
      <c r="M2836" s="346"/>
    </row>
    <row r="2837" spans="1:13" ht="15.75" x14ac:dyDescent="0.3">
      <c r="A2837" s="347"/>
      <c r="B2837" s="420">
        <v>-1.650285398646202E-3</v>
      </c>
      <c r="C2837" s="158"/>
      <c r="D2837" s="430" t="s">
        <v>262</v>
      </c>
      <c r="E2837" s="431">
        <v>4.4582809709443425E-3</v>
      </c>
      <c r="F2837" s="158"/>
      <c r="G2837" s="158"/>
      <c r="H2837" s="158"/>
      <c r="I2837" s="158"/>
      <c r="J2837" s="158"/>
      <c r="K2837" s="158"/>
      <c r="L2837" s="158"/>
      <c r="M2837" s="346"/>
    </row>
    <row r="2838" spans="1:13" ht="16.5" thickBot="1" x14ac:dyDescent="0.35">
      <c r="A2838" s="355"/>
      <c r="B2838" s="451">
        <v>-5.2855038397626643E-3</v>
      </c>
      <c r="C2838" s="356"/>
      <c r="D2838" s="452" t="s">
        <v>263</v>
      </c>
      <c r="E2838" s="453">
        <v>1.0349328069184628E-2</v>
      </c>
      <c r="F2838" s="356"/>
      <c r="G2838" s="356"/>
      <c r="H2838" s="356"/>
      <c r="I2838" s="356"/>
      <c r="J2838" s="356"/>
      <c r="K2838" s="356"/>
      <c r="L2838" s="356"/>
      <c r="M2838" s="454"/>
    </row>
    <row r="2839" spans="1:13" ht="15.75" thickTop="1" x14ac:dyDescent="0.25"/>
    <row r="2840" spans="1:13" ht="15.75" thickBot="1" x14ac:dyDescent="0.3"/>
    <row r="2841" spans="1:13" ht="15.75" thickBot="1" x14ac:dyDescent="0.3">
      <c r="A2841" s="432">
        <f>+A2583+1</f>
        <v>12</v>
      </c>
    </row>
    <row r="2842" spans="1:13" ht="16.5" thickTop="1" thickBot="1" x14ac:dyDescent="0.3">
      <c r="A2842" s="433" t="s">
        <v>174</v>
      </c>
      <c r="B2842" s="434" t="s">
        <v>175</v>
      </c>
      <c r="C2842" s="434" t="s">
        <v>214</v>
      </c>
      <c r="D2842" s="434" t="s">
        <v>215</v>
      </c>
      <c r="E2842" s="434" t="s">
        <v>216</v>
      </c>
      <c r="F2842" s="434" t="s">
        <v>217</v>
      </c>
      <c r="G2842" s="434" t="s">
        <v>95</v>
      </c>
      <c r="H2842" s="434" t="s">
        <v>157</v>
      </c>
      <c r="I2842" s="434" t="s">
        <v>218</v>
      </c>
      <c r="J2842" s="434" t="s">
        <v>219</v>
      </c>
      <c r="K2842" s="434" t="s">
        <v>220</v>
      </c>
      <c r="L2842" s="434" t="s">
        <v>221</v>
      </c>
      <c r="M2842" s="435" t="s">
        <v>222</v>
      </c>
    </row>
    <row r="2843" spans="1:13" x14ac:dyDescent="0.25">
      <c r="A2843" s="436" t="s">
        <v>178</v>
      </c>
      <c r="B2843" s="93">
        <f t="shared" ref="B2843:B2853" si="109">+E2828</f>
        <v>9.9722122564833773E-3</v>
      </c>
      <c r="C2843" s="12">
        <v>310.83</v>
      </c>
      <c r="D2843" s="103">
        <f>110/1000</f>
        <v>0.11</v>
      </c>
      <c r="E2843" s="24">
        <f>+PI()*D2843^2/4</f>
        <v>9.5033177771091243E-3</v>
      </c>
      <c r="F2843" s="379">
        <f>+ABS(B2843)/E2843</f>
        <v>1.0493400821030832</v>
      </c>
      <c r="G2843" s="463">
        <v>1.7784538168711544E-2</v>
      </c>
      <c r="H2843" s="102">
        <f>+G2843*(C2843/D2843)*(F2843^2/(2*9.81))</f>
        <v>2.8203717522593301</v>
      </c>
      <c r="I2843" s="76">
        <v>0</v>
      </c>
      <c r="J2843" s="76">
        <f>+I2843*(F2843^2)/(2*9.81)</f>
        <v>0</v>
      </c>
      <c r="K2843" s="103">
        <f>+H2843+J2843</f>
        <v>2.8203717522593301</v>
      </c>
      <c r="L2843" s="76">
        <f>+K2843/(ABS(B2843)^2)</f>
        <v>28361.116817760667</v>
      </c>
      <c r="M2843" s="437">
        <f>+L2843*B2843</f>
        <v>282.82307673762978</v>
      </c>
    </row>
    <row r="2844" spans="1:13" x14ac:dyDescent="0.25">
      <c r="A2844" s="438" t="s">
        <v>138</v>
      </c>
      <c r="B2844" s="72">
        <f t="shared" si="109"/>
        <v>6.999308365814947E-3</v>
      </c>
      <c r="C2844" s="16">
        <v>240.22</v>
      </c>
      <c r="D2844" s="104">
        <f>110/1000</f>
        <v>0.11</v>
      </c>
      <c r="E2844" s="25">
        <f t="shared" ref="E2844:E2853" si="110">+PI()*D2844^2/4</f>
        <v>9.5033177771091243E-3</v>
      </c>
      <c r="F2844" s="372">
        <f>+ABS(B2844)/E2844</f>
        <v>0.7365120824091933</v>
      </c>
      <c r="G2844" s="464">
        <v>1.9244874868250147E-2</v>
      </c>
      <c r="H2844" s="109">
        <f t="shared" ref="H2844:H2853" si="111">+G2844*(C2844/D2844)*(F2844^2/(2*9.81))</f>
        <v>1.1619630494036117</v>
      </c>
      <c r="I2844" s="70">
        <v>0</v>
      </c>
      <c r="J2844" s="70">
        <f t="shared" ref="J2844:J2853" si="112">+I2844*(F2844^2)/(2*9.81)</f>
        <v>0</v>
      </c>
      <c r="K2844" s="104">
        <f t="shared" ref="K2844:K2853" si="113">+H2844+J2844</f>
        <v>1.1619630494036117</v>
      </c>
      <c r="L2844" s="70">
        <f>+K2844/(ABS(B2844)^2)</f>
        <v>23718.218340538693</v>
      </c>
      <c r="M2844" s="439">
        <f t="shared" ref="M2844:M2853" si="114">+L2844*B2844</f>
        <v>166.01112405315797</v>
      </c>
    </row>
    <row r="2845" spans="1:13" x14ac:dyDescent="0.25">
      <c r="A2845" s="438" t="s">
        <v>139</v>
      </c>
      <c r="B2845" s="72">
        <f t="shared" si="109"/>
        <v>2.2442247890766607E-3</v>
      </c>
      <c r="C2845" s="16">
        <v>237.3</v>
      </c>
      <c r="D2845" s="104">
        <f>110/1000</f>
        <v>0.11</v>
      </c>
      <c r="E2845" s="25">
        <f t="shared" si="110"/>
        <v>9.5033177771091243E-3</v>
      </c>
      <c r="F2845" s="372">
        <f t="shared" ref="F2845:F2853" si="115">+ABS(B2845)/E2845</f>
        <v>0.23615171477085406</v>
      </c>
      <c r="G2845" s="464">
        <v>2.5852240940075447E-2</v>
      </c>
      <c r="H2845" s="109">
        <f t="shared" si="111"/>
        <v>0.15852087168809809</v>
      </c>
      <c r="I2845" s="70">
        <v>0</v>
      </c>
      <c r="J2845" s="70">
        <f t="shared" si="112"/>
        <v>0</v>
      </c>
      <c r="K2845" s="104">
        <f t="shared" si="113"/>
        <v>0.15852087168809809</v>
      </c>
      <c r="L2845" s="70">
        <f t="shared" ref="L2845:L2853" si="116">+K2845/(ABS(B2845)^2)</f>
        <v>31474.13052252436</v>
      </c>
      <c r="M2845" s="439">
        <f t="shared" si="114"/>
        <v>70.63502393328352</v>
      </c>
    </row>
    <row r="2846" spans="1:13" x14ac:dyDescent="0.25">
      <c r="A2846" s="438" t="s">
        <v>117</v>
      </c>
      <c r="B2846" s="72">
        <f t="shared" si="109"/>
        <v>3.4242021724445676E-4</v>
      </c>
      <c r="C2846" s="386">
        <v>401.35</v>
      </c>
      <c r="D2846" s="104">
        <f>75/1000</f>
        <v>7.4999999999999997E-2</v>
      </c>
      <c r="E2846" s="25">
        <f t="shared" si="110"/>
        <v>4.4178646691106467E-3</v>
      </c>
      <c r="F2846" s="372">
        <f t="shared" si="115"/>
        <v>7.7508082046657351E-2</v>
      </c>
      <c r="G2846" s="464">
        <v>4.6981103392510125E-2</v>
      </c>
      <c r="H2846" s="109">
        <f t="shared" si="111"/>
        <v>7.6980405396376697E-2</v>
      </c>
      <c r="I2846" s="70">
        <v>0</v>
      </c>
      <c r="J2846" s="70">
        <f t="shared" si="112"/>
        <v>0</v>
      </c>
      <c r="K2846" s="104">
        <f t="shared" si="113"/>
        <v>7.6980405396376697E-2</v>
      </c>
      <c r="L2846" s="70">
        <f t="shared" si="116"/>
        <v>656540.31157767598</v>
      </c>
      <c r="M2846" s="439">
        <f t="shared" si="114"/>
        <v>224.81267612017115</v>
      </c>
    </row>
    <row r="2847" spans="1:13" x14ac:dyDescent="0.25">
      <c r="A2847" s="438" t="s">
        <v>118</v>
      </c>
      <c r="B2847" s="72">
        <f t="shared" si="109"/>
        <v>-1.6065778508689134E-3</v>
      </c>
      <c r="C2847" s="386">
        <v>249.85</v>
      </c>
      <c r="D2847" s="104">
        <f>75/1000</f>
        <v>7.4999999999999997E-2</v>
      </c>
      <c r="E2847" s="25">
        <f t="shared" si="110"/>
        <v>4.4178646691106467E-3</v>
      </c>
      <c r="F2847" s="372">
        <f t="shared" si="115"/>
        <v>0.36365483580834335</v>
      </c>
      <c r="G2847" s="464">
        <v>2.2697292353879402E-2</v>
      </c>
      <c r="H2847" s="109">
        <f t="shared" si="111"/>
        <v>0.50964981769880491</v>
      </c>
      <c r="I2847" s="70">
        <v>0</v>
      </c>
      <c r="J2847" s="70">
        <f t="shared" si="112"/>
        <v>0</v>
      </c>
      <c r="K2847" s="104">
        <f t="shared" si="113"/>
        <v>0.50964981769880491</v>
      </c>
      <c r="L2847" s="70">
        <f t="shared" si="116"/>
        <v>197455.08510084235</v>
      </c>
      <c r="M2847" s="439">
        <f t="shared" si="114"/>
        <v>-317.22696626444969</v>
      </c>
    </row>
    <row r="2848" spans="1:13" x14ac:dyDescent="0.25">
      <c r="A2848" s="438" t="s">
        <v>140</v>
      </c>
      <c r="B2848" s="72">
        <f t="shared" si="109"/>
        <v>-6.3629297055226757E-4</v>
      </c>
      <c r="C2848" s="386">
        <v>298.01</v>
      </c>
      <c r="D2848" s="104">
        <f>63/1000</f>
        <v>6.3E-2</v>
      </c>
      <c r="E2848" s="25">
        <f t="shared" si="110"/>
        <v>3.1172453105244723E-3</v>
      </c>
      <c r="F2848" s="372">
        <f t="shared" si="115"/>
        <v>0.20412027516859496</v>
      </c>
      <c r="G2848" s="464">
        <v>1.783802963669984E-2</v>
      </c>
      <c r="H2848" s="109">
        <f t="shared" si="111"/>
        <v>0.17918863301489774</v>
      </c>
      <c r="I2848" s="70">
        <v>0</v>
      </c>
      <c r="J2848" s="70">
        <f t="shared" si="112"/>
        <v>0</v>
      </c>
      <c r="K2848" s="104">
        <f t="shared" si="113"/>
        <v>0.17918863301489774</v>
      </c>
      <c r="L2848" s="70">
        <f t="shared" si="116"/>
        <v>442584.50548425107</v>
      </c>
      <c r="M2848" s="439">
        <f t="shared" si="114"/>
        <v>-281.61340971498049</v>
      </c>
    </row>
    <row r="2849" spans="1:13" x14ac:dyDescent="0.25">
      <c r="A2849" s="438" t="s">
        <v>121</v>
      </c>
      <c r="B2849" s="72">
        <f t="shared" si="109"/>
        <v>-1.4215821456855628E-3</v>
      </c>
      <c r="C2849" s="386">
        <v>119.71</v>
      </c>
      <c r="D2849" s="104">
        <f>63/1000</f>
        <v>6.3E-2</v>
      </c>
      <c r="E2849" s="25">
        <f t="shared" si="110"/>
        <v>3.1172453105244723E-3</v>
      </c>
      <c r="F2849" s="372">
        <f t="shared" si="115"/>
        <v>0.45603794506836021</v>
      </c>
      <c r="G2849" s="464">
        <v>1.736089342979184E-2</v>
      </c>
      <c r="H2849" s="109">
        <f t="shared" si="111"/>
        <v>0.34967526249689529</v>
      </c>
      <c r="I2849" s="70">
        <v>0</v>
      </c>
      <c r="J2849" s="70">
        <f t="shared" si="112"/>
        <v>0</v>
      </c>
      <c r="K2849" s="104">
        <f t="shared" si="113"/>
        <v>0.34967526249689529</v>
      </c>
      <c r="L2849" s="70">
        <f t="shared" si="116"/>
        <v>173029.83312041929</v>
      </c>
      <c r="M2849" s="439">
        <f t="shared" si="114"/>
        <v>-245.97612143494052</v>
      </c>
    </row>
    <row r="2850" spans="1:13" x14ac:dyDescent="0.25">
      <c r="A2850" s="438" t="s">
        <v>122</v>
      </c>
      <c r="B2850" s="72">
        <f t="shared" si="109"/>
        <v>-2.1845182922215095E-3</v>
      </c>
      <c r="C2850" s="386">
        <v>283.68</v>
      </c>
      <c r="D2850" s="104">
        <f>75/1000</f>
        <v>7.4999999999999997E-2</v>
      </c>
      <c r="E2850" s="25">
        <f t="shared" si="110"/>
        <v>4.4178646691106467E-3</v>
      </c>
      <c r="F2850" s="372">
        <f t="shared" si="115"/>
        <v>0.49447379126288887</v>
      </c>
      <c r="G2850" s="464">
        <v>1.7539816422074715E-2</v>
      </c>
      <c r="H2850" s="109">
        <f t="shared" si="111"/>
        <v>0.82676113045364608</v>
      </c>
      <c r="I2850" s="70">
        <v>0</v>
      </c>
      <c r="J2850" s="70">
        <f t="shared" si="112"/>
        <v>0</v>
      </c>
      <c r="K2850" s="104">
        <f t="shared" si="113"/>
        <v>0.82676113045364608</v>
      </c>
      <c r="L2850" s="70">
        <f t="shared" si="116"/>
        <v>173248.17925072621</v>
      </c>
      <c r="M2850" s="439">
        <f t="shared" si="114"/>
        <v>-378.4638166672824</v>
      </c>
    </row>
    <row r="2851" spans="1:13" x14ac:dyDescent="0.25">
      <c r="A2851" s="438" t="s">
        <v>112</v>
      </c>
      <c r="B2851" s="72">
        <f t="shared" si="109"/>
        <v>1.0276265169389389E-3</v>
      </c>
      <c r="C2851" s="386">
        <v>401.36</v>
      </c>
      <c r="D2851" s="104">
        <f>110/1000</f>
        <v>0.11</v>
      </c>
      <c r="E2851" s="25">
        <f t="shared" si="110"/>
        <v>9.5033177771091243E-3</v>
      </c>
      <c r="F2851" s="372">
        <f t="shared" si="115"/>
        <v>0.10813344781695171</v>
      </c>
      <c r="G2851" s="464">
        <v>3.0198282017135012E-2</v>
      </c>
      <c r="H2851" s="109">
        <f t="shared" si="111"/>
        <v>6.5666631318655119E-2</v>
      </c>
      <c r="I2851" s="70">
        <v>0</v>
      </c>
      <c r="J2851" s="70">
        <f t="shared" si="112"/>
        <v>0</v>
      </c>
      <c r="K2851" s="104">
        <f t="shared" si="113"/>
        <v>6.5666631318655119E-2</v>
      </c>
      <c r="L2851" s="70">
        <f t="shared" si="116"/>
        <v>62183.3525777041</v>
      </c>
      <c r="M2851" s="439">
        <f t="shared" si="114"/>
        <v>63.901262021012052</v>
      </c>
    </row>
    <row r="2852" spans="1:13" x14ac:dyDescent="0.25">
      <c r="A2852" s="438" t="s">
        <v>113</v>
      </c>
      <c r="B2852" s="72">
        <f t="shared" si="109"/>
        <v>4.4582809709443425E-3</v>
      </c>
      <c r="C2852" s="386">
        <v>184.94</v>
      </c>
      <c r="D2852" s="104">
        <f>110/1000</f>
        <v>0.11</v>
      </c>
      <c r="E2852" s="25">
        <f t="shared" si="110"/>
        <v>9.5033177771091243E-3</v>
      </c>
      <c r="F2852" s="372">
        <f t="shared" si="115"/>
        <v>0.46912889535095981</v>
      </c>
      <c r="G2852" s="464">
        <v>4.3919857860768977E-2</v>
      </c>
      <c r="H2852" s="109">
        <f t="shared" si="111"/>
        <v>0.82829389067080506</v>
      </c>
      <c r="I2852" s="70">
        <v>0</v>
      </c>
      <c r="J2852" s="70">
        <f t="shared" si="112"/>
        <v>0</v>
      </c>
      <c r="K2852" s="104">
        <f t="shared" si="113"/>
        <v>0.82829389067080506</v>
      </c>
      <c r="L2852" s="70">
        <f t="shared" si="116"/>
        <v>41672.503107819706</v>
      </c>
      <c r="M2852" s="439">
        <f t="shared" si="114"/>
        <v>185.78772761721157</v>
      </c>
    </row>
    <row r="2853" spans="1:13" ht="15.75" thickBot="1" x14ac:dyDescent="0.3">
      <c r="A2853" s="440" t="s">
        <v>170</v>
      </c>
      <c r="B2853" s="455">
        <f t="shared" si="109"/>
        <v>1.0349328069184628E-2</v>
      </c>
      <c r="C2853" s="374">
        <v>372.26</v>
      </c>
      <c r="D2853" s="375">
        <f>110/1000</f>
        <v>0.11</v>
      </c>
      <c r="E2853" s="373">
        <f t="shared" si="110"/>
        <v>9.5033177771091243E-3</v>
      </c>
      <c r="F2853" s="376">
        <f t="shared" si="115"/>
        <v>1.0890226247209485</v>
      </c>
      <c r="G2853" s="465">
        <v>1.7263693403155929E-2</v>
      </c>
      <c r="H2853" s="377">
        <f t="shared" si="111"/>
        <v>3.5315243425546727</v>
      </c>
      <c r="I2853" s="378">
        <v>0</v>
      </c>
      <c r="J2853" s="378">
        <f t="shared" si="112"/>
        <v>0</v>
      </c>
      <c r="K2853" s="375">
        <f t="shared" si="113"/>
        <v>3.5315243425546727</v>
      </c>
      <c r="L2853" s="378">
        <f t="shared" si="116"/>
        <v>32971.438552573825</v>
      </c>
      <c r="M2853" s="441">
        <f t="shared" si="114"/>
        <v>341.2322344935485</v>
      </c>
    </row>
    <row r="2854" spans="1:13" x14ac:dyDescent="0.25">
      <c r="A2854" s="347"/>
      <c r="B2854" s="158"/>
      <c r="C2854" s="158"/>
      <c r="D2854" s="158"/>
      <c r="E2854" s="158"/>
      <c r="F2854" s="158"/>
      <c r="G2854" s="158"/>
      <c r="H2854" s="158"/>
      <c r="I2854" s="158"/>
      <c r="J2854" s="158"/>
      <c r="K2854" s="158"/>
      <c r="L2854" s="158"/>
      <c r="M2854" s="346"/>
    </row>
    <row r="2855" spans="1:13" x14ac:dyDescent="0.25">
      <c r="A2855" s="347"/>
      <c r="B2855" s="168"/>
      <c r="C2855" s="168"/>
      <c r="D2855" s="168"/>
      <c r="E2855" s="168"/>
      <c r="F2855" s="168"/>
      <c r="G2855" s="168"/>
      <c r="H2855" s="168"/>
      <c r="I2855" s="168"/>
      <c r="J2855" s="158"/>
      <c r="K2855" s="158"/>
      <c r="L2855" s="158"/>
      <c r="M2855" s="346"/>
    </row>
    <row r="2856" spans="1:13" x14ac:dyDescent="0.25">
      <c r="A2856" s="348"/>
      <c r="B2856" s="395">
        <v>1</v>
      </c>
      <c r="C2856" s="380">
        <v>0</v>
      </c>
      <c r="D2856" s="380">
        <v>0</v>
      </c>
      <c r="E2856" s="380">
        <v>0</v>
      </c>
      <c r="F2856" s="380">
        <v>0</v>
      </c>
      <c r="G2856" s="380">
        <v>0</v>
      </c>
      <c r="H2856" s="380">
        <v>0</v>
      </c>
      <c r="I2856" s="381">
        <v>0</v>
      </c>
      <c r="J2856" s="158"/>
      <c r="K2856" s="158"/>
      <c r="L2856" s="158"/>
      <c r="M2856" s="346"/>
    </row>
    <row r="2857" spans="1:13" ht="15.75" x14ac:dyDescent="0.25">
      <c r="A2857" s="442" t="s">
        <v>223</v>
      </c>
      <c r="B2857" s="382">
        <v>-1</v>
      </c>
      <c r="C2857" s="168">
        <v>1</v>
      </c>
      <c r="D2857" s="159">
        <v>0</v>
      </c>
      <c r="E2857" s="159">
        <v>0</v>
      </c>
      <c r="F2857" s="159">
        <v>0</v>
      </c>
      <c r="G2857" s="159">
        <v>0</v>
      </c>
      <c r="H2857" s="159">
        <v>0</v>
      </c>
      <c r="I2857" s="383">
        <v>0</v>
      </c>
      <c r="J2857" s="158"/>
      <c r="K2857" s="158"/>
      <c r="L2857" s="158"/>
      <c r="M2857" s="346"/>
    </row>
    <row r="2858" spans="1:13" x14ac:dyDescent="0.25">
      <c r="A2858" s="348"/>
      <c r="B2858" s="382">
        <v>0</v>
      </c>
      <c r="C2858" s="168">
        <v>-1</v>
      </c>
      <c r="D2858" s="168">
        <v>1</v>
      </c>
      <c r="E2858" s="168">
        <v>0</v>
      </c>
      <c r="F2858" s="168">
        <v>0</v>
      </c>
      <c r="G2858" s="168">
        <v>0</v>
      </c>
      <c r="H2858" s="168">
        <v>0</v>
      </c>
      <c r="I2858" s="384">
        <v>0</v>
      </c>
      <c r="J2858" s="158"/>
      <c r="K2858" s="158"/>
      <c r="L2858" s="158"/>
      <c r="M2858" s="346"/>
    </row>
    <row r="2859" spans="1:13" x14ac:dyDescent="0.25">
      <c r="A2859" s="348"/>
      <c r="B2859" s="382">
        <v>0</v>
      </c>
      <c r="C2859" s="168">
        <v>0</v>
      </c>
      <c r="D2859" s="168">
        <v>-1</v>
      </c>
      <c r="E2859" s="168">
        <v>1</v>
      </c>
      <c r="F2859" s="168">
        <v>0</v>
      </c>
      <c r="G2859" s="168">
        <v>0</v>
      </c>
      <c r="H2859" s="168">
        <v>0</v>
      </c>
      <c r="I2859" s="384">
        <v>0</v>
      </c>
      <c r="J2859" s="158"/>
      <c r="K2859" s="158"/>
      <c r="L2859" s="158"/>
      <c r="M2859" s="346"/>
    </row>
    <row r="2860" spans="1:13" x14ac:dyDescent="0.25">
      <c r="A2860" s="348"/>
      <c r="B2860" s="382">
        <v>0</v>
      </c>
      <c r="C2860" s="168">
        <v>0</v>
      </c>
      <c r="D2860" s="168">
        <v>0</v>
      </c>
      <c r="E2860" s="168">
        <v>-1</v>
      </c>
      <c r="F2860" s="168">
        <v>1</v>
      </c>
      <c r="G2860" s="168">
        <v>0</v>
      </c>
      <c r="H2860" s="168">
        <v>0</v>
      </c>
      <c r="I2860" s="384">
        <v>0</v>
      </c>
      <c r="J2860" s="158"/>
      <c r="K2860" s="158"/>
      <c r="L2860" s="158"/>
      <c r="M2860" s="346"/>
    </row>
    <row r="2861" spans="1:13" x14ac:dyDescent="0.25">
      <c r="A2861" s="348"/>
      <c r="B2861" s="382">
        <v>0</v>
      </c>
      <c r="C2861" s="168">
        <v>0</v>
      </c>
      <c r="D2861" s="168">
        <v>0</v>
      </c>
      <c r="E2861" s="168">
        <v>0</v>
      </c>
      <c r="F2861" s="168">
        <v>-1</v>
      </c>
      <c r="G2861" s="168">
        <v>1</v>
      </c>
      <c r="H2861" s="168">
        <v>0</v>
      </c>
      <c r="I2861" s="384">
        <v>0</v>
      </c>
      <c r="J2861" s="158"/>
      <c r="K2861" s="158"/>
      <c r="L2861" s="158"/>
      <c r="M2861" s="346"/>
    </row>
    <row r="2862" spans="1:13" x14ac:dyDescent="0.25">
      <c r="A2862" s="348"/>
      <c r="B2862" s="382">
        <v>0</v>
      </c>
      <c r="C2862" s="168">
        <v>0</v>
      </c>
      <c r="D2862" s="168">
        <v>0</v>
      </c>
      <c r="E2862" s="168">
        <v>0</v>
      </c>
      <c r="F2862" s="168">
        <v>0</v>
      </c>
      <c r="G2862" s="168">
        <v>-1</v>
      </c>
      <c r="H2862" s="168">
        <v>1</v>
      </c>
      <c r="I2862" s="384">
        <v>0</v>
      </c>
      <c r="J2862" s="158"/>
      <c r="K2862" s="158"/>
      <c r="L2862" s="158"/>
      <c r="M2862" s="346"/>
    </row>
    <row r="2863" spans="1:13" x14ac:dyDescent="0.25">
      <c r="A2863" s="348"/>
      <c r="B2863" s="382">
        <v>0</v>
      </c>
      <c r="C2863" s="168">
        <v>0</v>
      </c>
      <c r="D2863" s="168">
        <v>0</v>
      </c>
      <c r="E2863" s="168">
        <v>0</v>
      </c>
      <c r="F2863" s="168">
        <v>0</v>
      </c>
      <c r="G2863" s="168">
        <v>0</v>
      </c>
      <c r="H2863" s="168">
        <v>-1</v>
      </c>
      <c r="I2863" s="384">
        <v>1</v>
      </c>
      <c r="J2863" s="158"/>
      <c r="K2863" s="158"/>
      <c r="L2863" s="158"/>
      <c r="M2863" s="346"/>
    </row>
    <row r="2864" spans="1:13" x14ac:dyDescent="0.25">
      <c r="A2864" s="348"/>
      <c r="B2864" s="382">
        <v>0</v>
      </c>
      <c r="C2864" s="152">
        <v>-1</v>
      </c>
      <c r="D2864" s="152">
        <v>0</v>
      </c>
      <c r="E2864" s="152">
        <v>0</v>
      </c>
      <c r="F2864" s="152">
        <v>1</v>
      </c>
      <c r="G2864" s="152">
        <v>0</v>
      </c>
      <c r="H2864" s="152">
        <v>0</v>
      </c>
      <c r="I2864" s="387">
        <v>0</v>
      </c>
      <c r="J2864" s="158"/>
      <c r="K2864" s="158"/>
      <c r="L2864" s="158"/>
      <c r="M2864" s="346"/>
    </row>
    <row r="2865" spans="1:13" x14ac:dyDescent="0.25">
      <c r="A2865" s="348"/>
      <c r="B2865" s="382">
        <v>0</v>
      </c>
      <c r="C2865" s="152">
        <v>0</v>
      </c>
      <c r="D2865" s="152">
        <v>0</v>
      </c>
      <c r="E2865" s="152">
        <v>0</v>
      </c>
      <c r="F2865" s="152">
        <v>1</v>
      </c>
      <c r="G2865" s="152">
        <v>0</v>
      </c>
      <c r="H2865" s="152">
        <v>0</v>
      </c>
      <c r="I2865" s="387">
        <v>-1</v>
      </c>
      <c r="J2865" s="158"/>
      <c r="K2865" s="158"/>
      <c r="L2865" s="158"/>
      <c r="M2865" s="346"/>
    </row>
    <row r="2866" spans="1:13" x14ac:dyDescent="0.25">
      <c r="A2866" s="348"/>
      <c r="B2866" s="385">
        <v>0</v>
      </c>
      <c r="C2866" s="388">
        <v>0</v>
      </c>
      <c r="D2866" s="388">
        <v>0</v>
      </c>
      <c r="E2866" s="388">
        <v>0</v>
      </c>
      <c r="F2866" s="388">
        <v>0</v>
      </c>
      <c r="G2866" s="388">
        <v>0</v>
      </c>
      <c r="H2866" s="388">
        <v>0</v>
      </c>
      <c r="I2866" s="389">
        <v>1</v>
      </c>
      <c r="J2866" s="158"/>
      <c r="K2866" s="158"/>
      <c r="L2866" s="158"/>
      <c r="M2866" s="346"/>
    </row>
    <row r="2867" spans="1:13" x14ac:dyDescent="0.25">
      <c r="A2867" s="347"/>
      <c r="B2867" s="158"/>
      <c r="C2867" s="158"/>
      <c r="D2867" s="158"/>
      <c r="E2867" s="158"/>
      <c r="F2867" s="158"/>
      <c r="G2867" s="158"/>
      <c r="H2867" s="158"/>
      <c r="I2867" s="158"/>
      <c r="J2867" s="158"/>
      <c r="K2867" s="158"/>
      <c r="L2867" s="158"/>
      <c r="M2867" s="346"/>
    </row>
    <row r="2868" spans="1:13" x14ac:dyDescent="0.25">
      <c r="A2868" s="347"/>
      <c r="B2868" s="168"/>
      <c r="C2868" s="168"/>
      <c r="D2868" s="168"/>
      <c r="E2868" s="168"/>
      <c r="F2868" s="168"/>
      <c r="G2868" s="168"/>
      <c r="H2868" s="168"/>
      <c r="I2868" s="168"/>
      <c r="J2868" s="168"/>
      <c r="K2868" s="168"/>
      <c r="L2868" s="168"/>
      <c r="M2868" s="346"/>
    </row>
    <row r="2869" spans="1:13" x14ac:dyDescent="0.25">
      <c r="A2869" s="347"/>
      <c r="B2869" s="395">
        <f t="array" ref="B2869:L2876">+TRANSPOSE(B2856:I2866)</f>
        <v>1</v>
      </c>
      <c r="C2869" s="380">
        <v>-1</v>
      </c>
      <c r="D2869" s="380">
        <v>0</v>
      </c>
      <c r="E2869" s="380">
        <v>0</v>
      </c>
      <c r="F2869" s="380">
        <v>0</v>
      </c>
      <c r="G2869" s="380">
        <v>0</v>
      </c>
      <c r="H2869" s="380">
        <v>0</v>
      </c>
      <c r="I2869" s="380">
        <v>0</v>
      </c>
      <c r="J2869" s="380">
        <v>0</v>
      </c>
      <c r="K2869" s="380">
        <v>0</v>
      </c>
      <c r="L2869" s="381">
        <v>0</v>
      </c>
      <c r="M2869" s="346"/>
    </row>
    <row r="2870" spans="1:13" ht="15.75" x14ac:dyDescent="0.25">
      <c r="A2870" s="442" t="s">
        <v>224</v>
      </c>
      <c r="B2870" s="396">
        <v>0</v>
      </c>
      <c r="C2870" s="159">
        <v>1</v>
      </c>
      <c r="D2870" s="159">
        <v>-1</v>
      </c>
      <c r="E2870" s="159">
        <v>0</v>
      </c>
      <c r="F2870" s="159">
        <v>0</v>
      </c>
      <c r="G2870" s="159">
        <v>0</v>
      </c>
      <c r="H2870" s="159">
        <v>0</v>
      </c>
      <c r="I2870" s="159">
        <v>0</v>
      </c>
      <c r="J2870" s="143">
        <v>-1</v>
      </c>
      <c r="K2870" s="143">
        <v>0</v>
      </c>
      <c r="L2870" s="392">
        <v>0</v>
      </c>
      <c r="M2870" s="346"/>
    </row>
    <row r="2871" spans="1:13" x14ac:dyDescent="0.25">
      <c r="A2871" s="347"/>
      <c r="B2871" s="396">
        <v>0</v>
      </c>
      <c r="C2871" s="159">
        <v>0</v>
      </c>
      <c r="D2871" s="159">
        <v>1</v>
      </c>
      <c r="E2871" s="159">
        <v>-1</v>
      </c>
      <c r="F2871" s="159">
        <v>0</v>
      </c>
      <c r="G2871" s="159">
        <v>0</v>
      </c>
      <c r="H2871" s="159">
        <v>0</v>
      </c>
      <c r="I2871" s="159">
        <v>0</v>
      </c>
      <c r="J2871" s="143">
        <v>0</v>
      </c>
      <c r="K2871" s="143">
        <v>0</v>
      </c>
      <c r="L2871" s="392">
        <v>0</v>
      </c>
      <c r="M2871" s="346"/>
    </row>
    <row r="2872" spans="1:13" x14ac:dyDescent="0.25">
      <c r="A2872" s="347"/>
      <c r="B2872" s="396">
        <v>0</v>
      </c>
      <c r="C2872" s="159">
        <v>0</v>
      </c>
      <c r="D2872" s="159">
        <v>0</v>
      </c>
      <c r="E2872" s="159">
        <v>1</v>
      </c>
      <c r="F2872" s="159">
        <v>-1</v>
      </c>
      <c r="G2872" s="159">
        <v>0</v>
      </c>
      <c r="H2872" s="159">
        <v>0</v>
      </c>
      <c r="I2872" s="159">
        <v>0</v>
      </c>
      <c r="J2872" s="143">
        <v>0</v>
      </c>
      <c r="K2872" s="143">
        <v>0</v>
      </c>
      <c r="L2872" s="392">
        <v>0</v>
      </c>
      <c r="M2872" s="346"/>
    </row>
    <row r="2873" spans="1:13" x14ac:dyDescent="0.25">
      <c r="A2873" s="347"/>
      <c r="B2873" s="396">
        <v>0</v>
      </c>
      <c r="C2873" s="159">
        <v>0</v>
      </c>
      <c r="D2873" s="159">
        <v>0</v>
      </c>
      <c r="E2873" s="159">
        <v>0</v>
      </c>
      <c r="F2873" s="159">
        <v>1</v>
      </c>
      <c r="G2873" s="159">
        <v>-1</v>
      </c>
      <c r="H2873" s="159">
        <v>0</v>
      </c>
      <c r="I2873" s="159">
        <v>0</v>
      </c>
      <c r="J2873" s="143">
        <v>1</v>
      </c>
      <c r="K2873" s="143">
        <v>1</v>
      </c>
      <c r="L2873" s="392">
        <v>0</v>
      </c>
      <c r="M2873" s="346"/>
    </row>
    <row r="2874" spans="1:13" x14ac:dyDescent="0.25">
      <c r="A2874" s="347"/>
      <c r="B2874" s="396">
        <v>0</v>
      </c>
      <c r="C2874" s="159">
        <v>0</v>
      </c>
      <c r="D2874" s="159">
        <v>0</v>
      </c>
      <c r="E2874" s="159">
        <v>0</v>
      </c>
      <c r="F2874" s="159">
        <v>0</v>
      </c>
      <c r="G2874" s="159">
        <v>1</v>
      </c>
      <c r="H2874" s="159">
        <v>-1</v>
      </c>
      <c r="I2874" s="159">
        <v>0</v>
      </c>
      <c r="J2874" s="143">
        <v>0</v>
      </c>
      <c r="K2874" s="143">
        <v>0</v>
      </c>
      <c r="L2874" s="392">
        <v>0</v>
      </c>
      <c r="M2874" s="346"/>
    </row>
    <row r="2875" spans="1:13" x14ac:dyDescent="0.25">
      <c r="A2875" s="347"/>
      <c r="B2875" s="396">
        <v>0</v>
      </c>
      <c r="C2875" s="159">
        <v>0</v>
      </c>
      <c r="D2875" s="159">
        <v>0</v>
      </c>
      <c r="E2875" s="159">
        <v>0</v>
      </c>
      <c r="F2875" s="159">
        <v>0</v>
      </c>
      <c r="G2875" s="159">
        <v>0</v>
      </c>
      <c r="H2875" s="159">
        <v>1</v>
      </c>
      <c r="I2875" s="159">
        <v>-1</v>
      </c>
      <c r="J2875" s="143">
        <v>0</v>
      </c>
      <c r="K2875" s="143">
        <v>0</v>
      </c>
      <c r="L2875" s="392">
        <v>0</v>
      </c>
      <c r="M2875" s="346"/>
    </row>
    <row r="2876" spans="1:13" x14ac:dyDescent="0.25">
      <c r="A2876" s="347"/>
      <c r="B2876" s="397">
        <v>0</v>
      </c>
      <c r="C2876" s="398">
        <v>0</v>
      </c>
      <c r="D2876" s="398">
        <v>0</v>
      </c>
      <c r="E2876" s="398">
        <v>0</v>
      </c>
      <c r="F2876" s="398">
        <v>0</v>
      </c>
      <c r="G2876" s="398">
        <v>0</v>
      </c>
      <c r="H2876" s="398">
        <v>0</v>
      </c>
      <c r="I2876" s="398">
        <v>1</v>
      </c>
      <c r="J2876" s="393">
        <v>0</v>
      </c>
      <c r="K2876" s="393">
        <v>-1</v>
      </c>
      <c r="L2876" s="394">
        <v>1</v>
      </c>
      <c r="M2876" s="346"/>
    </row>
    <row r="2877" spans="1:13" x14ac:dyDescent="0.25">
      <c r="A2877" s="347"/>
      <c r="B2877" s="168"/>
      <c r="C2877" s="168"/>
      <c r="D2877" s="168"/>
      <c r="E2877" s="168"/>
      <c r="F2877" s="168"/>
      <c r="G2877" s="168"/>
      <c r="H2877" s="168"/>
      <c r="I2877" s="168"/>
      <c r="J2877" s="143"/>
      <c r="K2877" s="143"/>
      <c r="L2877" s="143"/>
      <c r="M2877" s="346"/>
    </row>
    <row r="2878" spans="1:13" x14ac:dyDescent="0.25">
      <c r="A2878" s="347"/>
      <c r="B2878" s="158"/>
      <c r="C2878" s="158"/>
      <c r="D2878" s="158"/>
      <c r="E2878" s="158"/>
      <c r="F2878" s="158"/>
      <c r="G2878" s="158"/>
      <c r="H2878" s="158"/>
      <c r="I2878" s="158"/>
      <c r="J2878" s="158"/>
      <c r="K2878" s="158"/>
      <c r="L2878" s="158"/>
      <c r="M2878" s="346"/>
    </row>
    <row r="2879" spans="1:13" x14ac:dyDescent="0.25">
      <c r="A2879" s="347"/>
      <c r="B2879" s="158"/>
      <c r="C2879" s="158"/>
      <c r="D2879" s="158"/>
      <c r="E2879" s="158"/>
      <c r="F2879" s="158"/>
      <c r="G2879" s="158"/>
      <c r="H2879" s="158"/>
      <c r="I2879" s="158"/>
      <c r="J2879" s="158"/>
      <c r="K2879" s="158"/>
      <c r="L2879" s="158"/>
      <c r="M2879" s="346"/>
    </row>
    <row r="2880" spans="1:13" x14ac:dyDescent="0.25">
      <c r="A2880" s="347"/>
      <c r="B2880" s="399">
        <v>-1</v>
      </c>
      <c r="C2880" s="158"/>
      <c r="D2880" s="158"/>
      <c r="E2880" s="402">
        <f>2.97290389066863/1000</f>
        <v>2.9729038906686298E-3</v>
      </c>
      <c r="F2880" s="158"/>
      <c r="G2880" s="158"/>
      <c r="H2880" s="399">
        <f>+B2843</f>
        <v>9.9722122564833773E-3</v>
      </c>
      <c r="I2880" s="158"/>
      <c r="J2880" s="158"/>
      <c r="K2880" s="158"/>
      <c r="L2880" s="158"/>
      <c r="M2880" s="346"/>
    </row>
    <row r="2881" spans="1:13" ht="15.75" x14ac:dyDescent="0.25">
      <c r="A2881" s="442" t="s">
        <v>225</v>
      </c>
      <c r="B2881" s="400">
        <v>0</v>
      </c>
      <c r="C2881" s="158"/>
      <c r="D2881" s="443" t="s">
        <v>226</v>
      </c>
      <c r="E2881" s="403">
        <f>3.7274570597985/1000</f>
        <v>3.7274570597985003E-3</v>
      </c>
      <c r="F2881" s="158"/>
      <c r="G2881" s="443" t="s">
        <v>228</v>
      </c>
      <c r="H2881" s="400">
        <f t="shared" ref="H2881:H2888" si="117">+B2844</f>
        <v>6.999308365814947E-3</v>
      </c>
      <c r="I2881" s="158"/>
      <c r="J2881" s="443" t="s">
        <v>229</v>
      </c>
      <c r="K2881" s="70">
        <v>339.29610096713287</v>
      </c>
      <c r="L2881" s="158"/>
      <c r="M2881" s="346"/>
    </row>
    <row r="2882" spans="1:13" x14ac:dyDescent="0.25">
      <c r="A2882" s="347"/>
      <c r="B2882" s="400">
        <v>0</v>
      </c>
      <c r="C2882" s="158"/>
      <c r="D2882" s="158"/>
      <c r="E2882" s="403">
        <f>1.90180457183241/1000</f>
        <v>1.90180457183241E-3</v>
      </c>
      <c r="F2882" s="158"/>
      <c r="G2882" s="158"/>
      <c r="H2882" s="400">
        <f t="shared" si="117"/>
        <v>2.2442247890766607E-3</v>
      </c>
      <c r="I2882" s="158"/>
      <c r="J2882" s="158"/>
      <c r="K2882" s="158"/>
      <c r="L2882" s="158"/>
      <c r="M2882" s="346"/>
    </row>
    <row r="2883" spans="1:13" x14ac:dyDescent="0.25">
      <c r="A2883" s="347"/>
      <c r="B2883" s="400">
        <v>0</v>
      </c>
      <c r="C2883" s="158"/>
      <c r="D2883" s="158"/>
      <c r="E2883" s="403">
        <f>1.94899806811293/1000</f>
        <v>1.94899806811293E-3</v>
      </c>
      <c r="F2883" s="158"/>
      <c r="G2883" s="158"/>
      <c r="H2883" s="400">
        <f t="shared" si="117"/>
        <v>3.4242021724445676E-4</v>
      </c>
      <c r="I2883" s="158"/>
      <c r="J2883" s="158"/>
      <c r="K2883" s="158"/>
      <c r="L2883" s="158"/>
      <c r="M2883" s="346"/>
    </row>
    <row r="2884" spans="1:13" x14ac:dyDescent="0.25">
      <c r="A2884" s="347"/>
      <c r="B2884" s="400">
        <v>0</v>
      </c>
      <c r="C2884" s="158"/>
      <c r="D2884" s="158"/>
      <c r="E2884" s="403">
        <f>4.51562260756677/1000</f>
        <v>4.5156226075667698E-3</v>
      </c>
      <c r="F2884" s="158"/>
      <c r="G2884" s="158"/>
      <c r="H2884" s="400">
        <f t="shared" si="117"/>
        <v>-1.6065778508689134E-3</v>
      </c>
      <c r="I2884" s="158"/>
      <c r="J2884" s="158"/>
      <c r="K2884" s="158"/>
      <c r="L2884" s="158"/>
      <c r="M2884" s="346"/>
    </row>
    <row r="2885" spans="1:13" x14ac:dyDescent="0.25">
      <c r="A2885" s="347"/>
      <c r="B2885" s="400">
        <v>0</v>
      </c>
      <c r="C2885" s="158"/>
      <c r="D2885" s="158"/>
      <c r="E2885" s="403">
        <f>0.785289175132599/1000</f>
        <v>7.8528917513259896E-4</v>
      </c>
      <c r="F2885" s="158"/>
      <c r="G2885" s="158"/>
      <c r="H2885" s="400">
        <f t="shared" si="117"/>
        <v>-6.3629297055226757E-4</v>
      </c>
      <c r="I2885" s="158"/>
      <c r="J2885" s="158"/>
      <c r="K2885" s="158"/>
      <c r="L2885" s="158"/>
      <c r="M2885" s="346"/>
    </row>
    <row r="2886" spans="1:13" x14ac:dyDescent="0.25">
      <c r="A2886" s="347"/>
      <c r="B2886" s="400">
        <v>0</v>
      </c>
      <c r="C2886" s="158"/>
      <c r="D2886" s="158"/>
      <c r="E2886" s="403">
        <f>0.762936146537081/1000</f>
        <v>7.6293614653708095E-4</v>
      </c>
      <c r="F2886" s="158"/>
      <c r="G2886" s="158"/>
      <c r="H2886" s="400">
        <f t="shared" si="117"/>
        <v>-1.4215821456855628E-3</v>
      </c>
      <c r="I2886" s="158"/>
      <c r="J2886" s="158"/>
      <c r="K2886" s="158"/>
      <c r="L2886" s="158"/>
      <c r="M2886" s="346"/>
    </row>
    <row r="2887" spans="1:13" x14ac:dyDescent="0.25">
      <c r="A2887" s="347"/>
      <c r="B2887" s="400">
        <v>0</v>
      </c>
      <c r="C2887" s="158"/>
      <c r="D2887" s="158"/>
      <c r="E2887" s="93">
        <f>3.70652880601923/1000</f>
        <v>3.7065288060192303E-3</v>
      </c>
      <c r="F2887" s="158"/>
      <c r="G2887" s="158"/>
      <c r="H2887" s="400">
        <f t="shared" si="117"/>
        <v>-2.1845182922215095E-3</v>
      </c>
      <c r="I2887" s="158"/>
      <c r="J2887" s="158"/>
      <c r="K2887" s="158"/>
      <c r="L2887" s="158"/>
      <c r="M2887" s="346"/>
    </row>
    <row r="2888" spans="1:13" x14ac:dyDescent="0.25">
      <c r="A2888" s="347"/>
      <c r="B2888" s="400">
        <v>0</v>
      </c>
      <c r="C2888" s="158"/>
      <c r="D2888" s="158"/>
      <c r="E2888" s="158"/>
      <c r="F2888" s="158"/>
      <c r="G2888" s="158"/>
      <c r="H2888" s="400">
        <f t="shared" si="117"/>
        <v>1.0276265169389389E-3</v>
      </c>
      <c r="I2888" s="158"/>
      <c r="J2888" s="158"/>
      <c r="K2888" s="158"/>
      <c r="L2888" s="158"/>
      <c r="M2888" s="346"/>
    </row>
    <row r="2889" spans="1:13" x14ac:dyDescent="0.25">
      <c r="A2889" s="347"/>
      <c r="B2889" s="400">
        <v>0</v>
      </c>
      <c r="C2889" s="158"/>
      <c r="D2889" s="158"/>
      <c r="E2889" s="158"/>
      <c r="F2889" s="158"/>
      <c r="G2889" s="158"/>
      <c r="H2889" s="400">
        <f>+B2852</f>
        <v>4.4582809709443425E-3</v>
      </c>
      <c r="I2889" s="158"/>
      <c r="J2889" s="158"/>
      <c r="K2889" s="158"/>
      <c r="L2889" s="158"/>
      <c r="M2889" s="346"/>
    </row>
    <row r="2890" spans="1:13" x14ac:dyDescent="0.25">
      <c r="A2890" s="347"/>
      <c r="B2890" s="401">
        <v>-1</v>
      </c>
      <c r="C2890" s="158"/>
      <c r="D2890" s="158"/>
      <c r="E2890" s="158"/>
      <c r="F2890" s="158"/>
      <c r="G2890" s="158"/>
      <c r="H2890" s="401">
        <f>+B2853</f>
        <v>1.0349328069184628E-2</v>
      </c>
      <c r="I2890" s="158"/>
      <c r="J2890" s="158"/>
      <c r="K2890" s="158"/>
      <c r="L2890" s="158"/>
      <c r="M2890" s="346"/>
    </row>
    <row r="2891" spans="1:13" x14ac:dyDescent="0.25">
      <c r="A2891" s="347"/>
      <c r="B2891" s="158"/>
      <c r="C2891" s="158"/>
      <c r="D2891" s="158"/>
      <c r="E2891" s="158"/>
      <c r="F2891" s="158"/>
      <c r="G2891" s="158"/>
      <c r="H2891" s="158"/>
      <c r="I2891" s="158"/>
      <c r="J2891" s="158"/>
      <c r="K2891" s="158"/>
      <c r="L2891" s="158"/>
      <c r="M2891" s="346"/>
    </row>
    <row r="2892" spans="1:13" x14ac:dyDescent="0.25">
      <c r="A2892" s="347"/>
      <c r="B2892" s="158"/>
      <c r="C2892" s="158"/>
      <c r="D2892" s="158"/>
      <c r="E2892" s="158"/>
      <c r="F2892" s="158"/>
      <c r="G2892" s="158"/>
      <c r="H2892" s="158"/>
      <c r="I2892" s="158"/>
      <c r="J2892" s="158"/>
      <c r="K2892" s="158"/>
      <c r="L2892" s="158"/>
      <c r="M2892" s="346"/>
    </row>
    <row r="2893" spans="1:13" x14ac:dyDescent="0.25">
      <c r="A2893" s="350"/>
      <c r="B2893" s="409">
        <v>2</v>
      </c>
      <c r="C2893" s="390">
        <v>0</v>
      </c>
      <c r="D2893" s="390">
        <v>0</v>
      </c>
      <c r="E2893" s="390">
        <v>0</v>
      </c>
      <c r="F2893" s="390">
        <v>0</v>
      </c>
      <c r="G2893" s="390">
        <v>0</v>
      </c>
      <c r="H2893" s="390">
        <v>0</v>
      </c>
      <c r="I2893" s="390">
        <v>0</v>
      </c>
      <c r="J2893" s="390">
        <v>0</v>
      </c>
      <c r="K2893" s="390">
        <v>0</v>
      </c>
      <c r="L2893" s="391">
        <v>0</v>
      </c>
      <c r="M2893" s="345"/>
    </row>
    <row r="2894" spans="1:13" ht="15.75" x14ac:dyDescent="0.25">
      <c r="A2894" s="442" t="s">
        <v>230</v>
      </c>
      <c r="B2894" s="396">
        <v>0</v>
      </c>
      <c r="C2894" s="159">
        <v>2</v>
      </c>
      <c r="D2894" s="159">
        <v>0</v>
      </c>
      <c r="E2894" s="159">
        <v>0</v>
      </c>
      <c r="F2894" s="159">
        <v>0</v>
      </c>
      <c r="G2894" s="159">
        <v>0</v>
      </c>
      <c r="H2894" s="159">
        <v>0</v>
      </c>
      <c r="I2894" s="159">
        <v>0</v>
      </c>
      <c r="J2894" s="159">
        <v>0</v>
      </c>
      <c r="K2894" s="159">
        <v>0</v>
      </c>
      <c r="L2894" s="383">
        <v>0</v>
      </c>
      <c r="M2894" s="346"/>
    </row>
    <row r="2895" spans="1:13" x14ac:dyDescent="0.25">
      <c r="A2895" s="347"/>
      <c r="B2895" s="396">
        <v>0</v>
      </c>
      <c r="C2895" s="159">
        <v>0</v>
      </c>
      <c r="D2895" s="159">
        <v>2</v>
      </c>
      <c r="E2895" s="159">
        <v>0</v>
      </c>
      <c r="F2895" s="159">
        <v>0</v>
      </c>
      <c r="G2895" s="159">
        <v>0</v>
      </c>
      <c r="H2895" s="159">
        <v>0</v>
      </c>
      <c r="I2895" s="159">
        <v>0</v>
      </c>
      <c r="J2895" s="159">
        <v>0</v>
      </c>
      <c r="K2895" s="159">
        <v>0</v>
      </c>
      <c r="L2895" s="383">
        <v>0</v>
      </c>
      <c r="M2895" s="346"/>
    </row>
    <row r="2896" spans="1:13" x14ac:dyDescent="0.25">
      <c r="A2896" s="347"/>
      <c r="B2896" s="396">
        <v>0</v>
      </c>
      <c r="C2896" s="159">
        <v>0</v>
      </c>
      <c r="D2896" s="159">
        <v>0</v>
      </c>
      <c r="E2896" s="159">
        <v>2</v>
      </c>
      <c r="F2896" s="159">
        <v>0</v>
      </c>
      <c r="G2896" s="159">
        <v>0</v>
      </c>
      <c r="H2896" s="159">
        <v>0</v>
      </c>
      <c r="I2896" s="159">
        <v>0</v>
      </c>
      <c r="J2896" s="159">
        <v>0</v>
      </c>
      <c r="K2896" s="159">
        <v>0</v>
      </c>
      <c r="L2896" s="383">
        <v>0</v>
      </c>
      <c r="M2896" s="346"/>
    </row>
    <row r="2897" spans="1:13" x14ac:dyDescent="0.25">
      <c r="A2897" s="347"/>
      <c r="B2897" s="396">
        <v>0</v>
      </c>
      <c r="C2897" s="159">
        <v>0</v>
      </c>
      <c r="D2897" s="159">
        <v>0</v>
      </c>
      <c r="E2897" s="159">
        <v>0</v>
      </c>
      <c r="F2897" s="159">
        <v>2</v>
      </c>
      <c r="G2897" s="159">
        <v>0</v>
      </c>
      <c r="H2897" s="159">
        <v>0</v>
      </c>
      <c r="I2897" s="159">
        <v>0</v>
      </c>
      <c r="J2897" s="159">
        <v>0</v>
      </c>
      <c r="K2897" s="159">
        <v>0</v>
      </c>
      <c r="L2897" s="383">
        <v>0</v>
      </c>
      <c r="M2897" s="346"/>
    </row>
    <row r="2898" spans="1:13" x14ac:dyDescent="0.25">
      <c r="A2898" s="347"/>
      <c r="B2898" s="396">
        <v>0</v>
      </c>
      <c r="C2898" s="159">
        <v>0</v>
      </c>
      <c r="D2898" s="159">
        <v>0</v>
      </c>
      <c r="E2898" s="159">
        <v>0</v>
      </c>
      <c r="F2898" s="159">
        <v>0</v>
      </c>
      <c r="G2898" s="159">
        <v>2</v>
      </c>
      <c r="H2898" s="159">
        <v>0</v>
      </c>
      <c r="I2898" s="159">
        <v>0</v>
      </c>
      <c r="J2898" s="159">
        <v>0</v>
      </c>
      <c r="K2898" s="159">
        <v>0</v>
      </c>
      <c r="L2898" s="383">
        <v>0</v>
      </c>
      <c r="M2898" s="346"/>
    </row>
    <row r="2899" spans="1:13" x14ac:dyDescent="0.25">
      <c r="A2899" s="347"/>
      <c r="B2899" s="396">
        <v>0</v>
      </c>
      <c r="C2899" s="159">
        <v>0</v>
      </c>
      <c r="D2899" s="159">
        <v>0</v>
      </c>
      <c r="E2899" s="159">
        <v>0</v>
      </c>
      <c r="F2899" s="159">
        <v>0</v>
      </c>
      <c r="G2899" s="159">
        <v>0</v>
      </c>
      <c r="H2899" s="159">
        <v>2</v>
      </c>
      <c r="I2899" s="159">
        <v>0</v>
      </c>
      <c r="J2899" s="159">
        <v>0</v>
      </c>
      <c r="K2899" s="159">
        <v>0</v>
      </c>
      <c r="L2899" s="383">
        <v>0</v>
      </c>
      <c r="M2899" s="346"/>
    </row>
    <row r="2900" spans="1:13" x14ac:dyDescent="0.25">
      <c r="A2900" s="347"/>
      <c r="B2900" s="396">
        <v>0</v>
      </c>
      <c r="C2900" s="159">
        <v>0</v>
      </c>
      <c r="D2900" s="159">
        <v>0</v>
      </c>
      <c r="E2900" s="159">
        <v>0</v>
      </c>
      <c r="F2900" s="159">
        <v>0</v>
      </c>
      <c r="G2900" s="159">
        <v>0</v>
      </c>
      <c r="H2900" s="159">
        <v>0</v>
      </c>
      <c r="I2900" s="159">
        <v>2</v>
      </c>
      <c r="J2900" s="159">
        <v>0</v>
      </c>
      <c r="K2900" s="159">
        <v>0</v>
      </c>
      <c r="L2900" s="383">
        <v>0</v>
      </c>
      <c r="M2900" s="346"/>
    </row>
    <row r="2901" spans="1:13" x14ac:dyDescent="0.25">
      <c r="A2901" s="347"/>
      <c r="B2901" s="396">
        <v>0</v>
      </c>
      <c r="C2901" s="159">
        <v>0</v>
      </c>
      <c r="D2901" s="159">
        <v>0</v>
      </c>
      <c r="E2901" s="159">
        <v>0</v>
      </c>
      <c r="F2901" s="159">
        <v>0</v>
      </c>
      <c r="G2901" s="159">
        <v>0</v>
      </c>
      <c r="H2901" s="159">
        <v>0</v>
      </c>
      <c r="I2901" s="159">
        <v>0</v>
      </c>
      <c r="J2901" s="159">
        <v>2</v>
      </c>
      <c r="K2901" s="159">
        <v>0</v>
      </c>
      <c r="L2901" s="383">
        <v>0</v>
      </c>
      <c r="M2901" s="346"/>
    </row>
    <row r="2902" spans="1:13" x14ac:dyDescent="0.25">
      <c r="A2902" s="347"/>
      <c r="B2902" s="396">
        <v>0</v>
      </c>
      <c r="C2902" s="159">
        <v>0</v>
      </c>
      <c r="D2902" s="159">
        <v>0</v>
      </c>
      <c r="E2902" s="159">
        <v>0</v>
      </c>
      <c r="F2902" s="159">
        <v>0</v>
      </c>
      <c r="G2902" s="159">
        <v>0</v>
      </c>
      <c r="H2902" s="159">
        <v>0</v>
      </c>
      <c r="I2902" s="159">
        <v>0</v>
      </c>
      <c r="J2902" s="159">
        <v>0</v>
      </c>
      <c r="K2902" s="159">
        <v>2</v>
      </c>
      <c r="L2902" s="383">
        <v>0</v>
      </c>
      <c r="M2902" s="346"/>
    </row>
    <row r="2903" spans="1:13" x14ac:dyDescent="0.25">
      <c r="A2903" s="347"/>
      <c r="B2903" s="397">
        <v>0</v>
      </c>
      <c r="C2903" s="398">
        <v>0</v>
      </c>
      <c r="D2903" s="398">
        <v>0</v>
      </c>
      <c r="E2903" s="398">
        <v>0</v>
      </c>
      <c r="F2903" s="398">
        <v>0</v>
      </c>
      <c r="G2903" s="398">
        <v>0</v>
      </c>
      <c r="H2903" s="398">
        <v>0</v>
      </c>
      <c r="I2903" s="398">
        <v>0</v>
      </c>
      <c r="J2903" s="398">
        <v>0</v>
      </c>
      <c r="K2903" s="398">
        <v>0</v>
      </c>
      <c r="L2903" s="410">
        <v>2</v>
      </c>
      <c r="M2903" s="346"/>
    </row>
    <row r="2904" spans="1:13" x14ac:dyDescent="0.25">
      <c r="A2904" s="347"/>
      <c r="B2904" s="158"/>
      <c r="C2904" s="158"/>
      <c r="D2904" s="158"/>
      <c r="E2904" s="158"/>
      <c r="F2904" s="158"/>
      <c r="G2904" s="158"/>
      <c r="H2904" s="158"/>
      <c r="I2904" s="158"/>
      <c r="J2904" s="158"/>
      <c r="K2904" s="158"/>
      <c r="L2904" s="158"/>
      <c r="M2904" s="346"/>
    </row>
    <row r="2905" spans="1:13" x14ac:dyDescent="0.25">
      <c r="A2905" s="347"/>
      <c r="B2905" s="158"/>
      <c r="C2905" s="158"/>
      <c r="D2905" s="158"/>
      <c r="E2905" s="158"/>
      <c r="F2905" s="158"/>
      <c r="G2905" s="158"/>
      <c r="H2905" s="158"/>
      <c r="I2905" s="158"/>
      <c r="J2905" s="158"/>
      <c r="K2905" s="158"/>
      <c r="L2905" s="158"/>
      <c r="M2905" s="346"/>
    </row>
    <row r="2906" spans="1:13" x14ac:dyDescent="0.25">
      <c r="A2906" s="350"/>
      <c r="B2906" s="409">
        <v>1</v>
      </c>
      <c r="C2906" s="390">
        <v>0</v>
      </c>
      <c r="D2906" s="390">
        <v>0</v>
      </c>
      <c r="E2906" s="390">
        <v>0</v>
      </c>
      <c r="F2906" s="390">
        <v>0</v>
      </c>
      <c r="G2906" s="390">
        <v>0</v>
      </c>
      <c r="H2906" s="390">
        <v>0</v>
      </c>
      <c r="I2906" s="390">
        <v>0</v>
      </c>
      <c r="J2906" s="390">
        <v>0</v>
      </c>
      <c r="K2906" s="390">
        <v>0</v>
      </c>
      <c r="L2906" s="391">
        <v>0</v>
      </c>
      <c r="M2906" s="346"/>
    </row>
    <row r="2907" spans="1:13" ht="15.75" x14ac:dyDescent="0.25">
      <c r="A2907" s="442" t="s">
        <v>231</v>
      </c>
      <c r="B2907" s="396">
        <v>0</v>
      </c>
      <c r="C2907" s="159">
        <v>1</v>
      </c>
      <c r="D2907" s="159">
        <v>0</v>
      </c>
      <c r="E2907" s="159">
        <v>0</v>
      </c>
      <c r="F2907" s="159">
        <v>0</v>
      </c>
      <c r="G2907" s="159">
        <v>0</v>
      </c>
      <c r="H2907" s="159">
        <v>0</v>
      </c>
      <c r="I2907" s="159">
        <v>0</v>
      </c>
      <c r="J2907" s="159">
        <v>0</v>
      </c>
      <c r="K2907" s="159">
        <v>0</v>
      </c>
      <c r="L2907" s="383">
        <v>0</v>
      </c>
      <c r="M2907" s="346"/>
    </row>
    <row r="2908" spans="1:13" x14ac:dyDescent="0.25">
      <c r="A2908" s="347"/>
      <c r="B2908" s="396">
        <v>0</v>
      </c>
      <c r="C2908" s="159">
        <v>0</v>
      </c>
      <c r="D2908" s="159">
        <v>1</v>
      </c>
      <c r="E2908" s="159">
        <v>0</v>
      </c>
      <c r="F2908" s="159">
        <v>0</v>
      </c>
      <c r="G2908" s="159">
        <v>0</v>
      </c>
      <c r="H2908" s="159">
        <v>0</v>
      </c>
      <c r="I2908" s="159">
        <v>0</v>
      </c>
      <c r="J2908" s="159">
        <v>0</v>
      </c>
      <c r="K2908" s="159">
        <v>0</v>
      </c>
      <c r="L2908" s="383">
        <v>0</v>
      </c>
      <c r="M2908" s="346"/>
    </row>
    <row r="2909" spans="1:13" x14ac:dyDescent="0.25">
      <c r="A2909" s="347"/>
      <c r="B2909" s="396">
        <v>0</v>
      </c>
      <c r="C2909" s="159">
        <v>0</v>
      </c>
      <c r="D2909" s="159">
        <v>0</v>
      </c>
      <c r="E2909" s="159">
        <v>1</v>
      </c>
      <c r="F2909" s="159">
        <v>0</v>
      </c>
      <c r="G2909" s="159">
        <v>0</v>
      </c>
      <c r="H2909" s="159">
        <v>0</v>
      </c>
      <c r="I2909" s="159">
        <v>0</v>
      </c>
      <c r="J2909" s="159">
        <v>0</v>
      </c>
      <c r="K2909" s="159">
        <v>0</v>
      </c>
      <c r="L2909" s="383">
        <v>0</v>
      </c>
      <c r="M2909" s="346"/>
    </row>
    <row r="2910" spans="1:13" x14ac:dyDescent="0.25">
      <c r="A2910" s="347"/>
      <c r="B2910" s="396">
        <v>0</v>
      </c>
      <c r="C2910" s="159">
        <v>0</v>
      </c>
      <c r="D2910" s="159">
        <v>0</v>
      </c>
      <c r="E2910" s="159">
        <v>0</v>
      </c>
      <c r="F2910" s="159">
        <v>1</v>
      </c>
      <c r="G2910" s="159">
        <v>0</v>
      </c>
      <c r="H2910" s="159">
        <v>0</v>
      </c>
      <c r="I2910" s="159">
        <v>0</v>
      </c>
      <c r="J2910" s="159">
        <v>0</v>
      </c>
      <c r="K2910" s="159">
        <v>0</v>
      </c>
      <c r="L2910" s="383">
        <v>0</v>
      </c>
      <c r="M2910" s="346"/>
    </row>
    <row r="2911" spans="1:13" x14ac:dyDescent="0.25">
      <c r="A2911" s="347"/>
      <c r="B2911" s="396">
        <v>0</v>
      </c>
      <c r="C2911" s="159">
        <v>0</v>
      </c>
      <c r="D2911" s="159">
        <v>0</v>
      </c>
      <c r="E2911" s="159">
        <v>0</v>
      </c>
      <c r="F2911" s="159">
        <v>0</v>
      </c>
      <c r="G2911" s="159">
        <v>1</v>
      </c>
      <c r="H2911" s="159">
        <v>0</v>
      </c>
      <c r="I2911" s="159">
        <v>0</v>
      </c>
      <c r="J2911" s="159">
        <v>0</v>
      </c>
      <c r="K2911" s="159">
        <v>0</v>
      </c>
      <c r="L2911" s="383">
        <v>0</v>
      </c>
      <c r="M2911" s="346"/>
    </row>
    <row r="2912" spans="1:13" x14ac:dyDescent="0.25">
      <c r="A2912" s="347"/>
      <c r="B2912" s="396">
        <v>0</v>
      </c>
      <c r="C2912" s="159">
        <v>0</v>
      </c>
      <c r="D2912" s="159">
        <v>0</v>
      </c>
      <c r="E2912" s="159">
        <v>0</v>
      </c>
      <c r="F2912" s="159">
        <v>0</v>
      </c>
      <c r="G2912" s="159">
        <v>0</v>
      </c>
      <c r="H2912" s="159">
        <v>1</v>
      </c>
      <c r="I2912" s="159">
        <v>0</v>
      </c>
      <c r="J2912" s="159">
        <v>0</v>
      </c>
      <c r="K2912" s="159">
        <v>0</v>
      </c>
      <c r="L2912" s="383">
        <v>0</v>
      </c>
      <c r="M2912" s="346"/>
    </row>
    <row r="2913" spans="1:13" x14ac:dyDescent="0.25">
      <c r="A2913" s="347"/>
      <c r="B2913" s="396">
        <v>0</v>
      </c>
      <c r="C2913" s="159">
        <v>0</v>
      </c>
      <c r="D2913" s="159">
        <v>0</v>
      </c>
      <c r="E2913" s="159">
        <v>0</v>
      </c>
      <c r="F2913" s="159">
        <v>0</v>
      </c>
      <c r="G2913" s="159">
        <v>0</v>
      </c>
      <c r="H2913" s="159">
        <v>0</v>
      </c>
      <c r="I2913" s="159">
        <v>1</v>
      </c>
      <c r="J2913" s="159">
        <v>0</v>
      </c>
      <c r="K2913" s="159">
        <v>0</v>
      </c>
      <c r="L2913" s="383">
        <v>0</v>
      </c>
      <c r="M2913" s="346"/>
    </row>
    <row r="2914" spans="1:13" x14ac:dyDescent="0.25">
      <c r="A2914" s="347"/>
      <c r="B2914" s="396">
        <v>0</v>
      </c>
      <c r="C2914" s="159">
        <v>0</v>
      </c>
      <c r="D2914" s="159">
        <v>0</v>
      </c>
      <c r="E2914" s="159">
        <v>0</v>
      </c>
      <c r="F2914" s="159">
        <v>0</v>
      </c>
      <c r="G2914" s="159">
        <v>0</v>
      </c>
      <c r="H2914" s="159">
        <v>0</v>
      </c>
      <c r="I2914" s="159">
        <v>0</v>
      </c>
      <c r="J2914" s="159">
        <v>1</v>
      </c>
      <c r="K2914" s="159">
        <v>0</v>
      </c>
      <c r="L2914" s="383">
        <v>0</v>
      </c>
      <c r="M2914" s="346"/>
    </row>
    <row r="2915" spans="1:13" x14ac:dyDescent="0.25">
      <c r="A2915" s="347"/>
      <c r="B2915" s="396">
        <v>0</v>
      </c>
      <c r="C2915" s="159">
        <v>0</v>
      </c>
      <c r="D2915" s="159">
        <v>0</v>
      </c>
      <c r="E2915" s="159">
        <v>0</v>
      </c>
      <c r="F2915" s="159">
        <v>0</v>
      </c>
      <c r="G2915" s="159">
        <v>0</v>
      </c>
      <c r="H2915" s="159">
        <v>0</v>
      </c>
      <c r="I2915" s="159">
        <v>0</v>
      </c>
      <c r="J2915" s="159">
        <v>0</v>
      </c>
      <c r="K2915" s="159">
        <v>1</v>
      </c>
      <c r="L2915" s="383">
        <v>0</v>
      </c>
      <c r="M2915" s="346"/>
    </row>
    <row r="2916" spans="1:13" x14ac:dyDescent="0.25">
      <c r="A2916" s="347"/>
      <c r="B2916" s="397">
        <v>0</v>
      </c>
      <c r="C2916" s="398">
        <v>0</v>
      </c>
      <c r="D2916" s="398">
        <v>0</v>
      </c>
      <c r="E2916" s="398">
        <v>0</v>
      </c>
      <c r="F2916" s="398">
        <v>0</v>
      </c>
      <c r="G2916" s="398">
        <v>0</v>
      </c>
      <c r="H2916" s="398">
        <v>0</v>
      </c>
      <c r="I2916" s="398">
        <v>0</v>
      </c>
      <c r="J2916" s="398">
        <v>0</v>
      </c>
      <c r="K2916" s="398">
        <v>0</v>
      </c>
      <c r="L2916" s="410">
        <v>1</v>
      </c>
      <c r="M2916" s="346"/>
    </row>
    <row r="2917" spans="1:13" x14ac:dyDescent="0.25">
      <c r="A2917" s="347"/>
      <c r="B2917" s="158"/>
      <c r="C2917" s="158"/>
      <c r="D2917" s="158"/>
      <c r="E2917" s="158"/>
      <c r="F2917" s="158"/>
      <c r="G2917" s="158"/>
      <c r="H2917" s="158"/>
      <c r="I2917" s="158"/>
      <c r="J2917" s="158"/>
      <c r="K2917" s="158"/>
      <c r="L2917" s="158"/>
      <c r="M2917" s="346"/>
    </row>
    <row r="2918" spans="1:13" x14ac:dyDescent="0.25">
      <c r="A2918" s="347"/>
      <c r="B2918" s="158"/>
      <c r="C2918" s="158"/>
      <c r="D2918" s="158"/>
      <c r="E2918" s="158"/>
      <c r="F2918" s="158"/>
      <c r="G2918" s="158"/>
      <c r="H2918" s="158"/>
      <c r="I2918" s="158"/>
      <c r="J2918" s="158"/>
      <c r="K2918" s="158"/>
      <c r="L2918" s="158"/>
      <c r="M2918" s="346"/>
    </row>
    <row r="2919" spans="1:13" x14ac:dyDescent="0.25">
      <c r="A2919" s="350"/>
      <c r="B2919" s="411">
        <f>+M2843</f>
        <v>282.82307673762978</v>
      </c>
      <c r="C2919" s="390">
        <v>0</v>
      </c>
      <c r="D2919" s="390">
        <v>0</v>
      </c>
      <c r="E2919" s="390">
        <v>0</v>
      </c>
      <c r="F2919" s="390">
        <v>0</v>
      </c>
      <c r="G2919" s="390">
        <v>0</v>
      </c>
      <c r="H2919" s="390">
        <v>0</v>
      </c>
      <c r="I2919" s="390">
        <v>0</v>
      </c>
      <c r="J2919" s="390">
        <v>0</v>
      </c>
      <c r="K2919" s="390">
        <v>0</v>
      </c>
      <c r="L2919" s="391">
        <v>0</v>
      </c>
      <c r="M2919" s="346"/>
    </row>
    <row r="2920" spans="1:13" ht="15.75" x14ac:dyDescent="0.25">
      <c r="A2920" s="442" t="s">
        <v>232</v>
      </c>
      <c r="B2920" s="396">
        <v>0</v>
      </c>
      <c r="C2920" s="161">
        <f>+M2844</f>
        <v>166.01112405315797</v>
      </c>
      <c r="D2920" s="159">
        <v>0</v>
      </c>
      <c r="E2920" s="159">
        <v>0</v>
      </c>
      <c r="F2920" s="159">
        <v>0</v>
      </c>
      <c r="G2920" s="159">
        <v>0</v>
      </c>
      <c r="H2920" s="159">
        <v>0</v>
      </c>
      <c r="I2920" s="159">
        <v>0</v>
      </c>
      <c r="J2920" s="159">
        <v>0</v>
      </c>
      <c r="K2920" s="159">
        <v>0</v>
      </c>
      <c r="L2920" s="383">
        <v>0</v>
      </c>
      <c r="M2920" s="346"/>
    </row>
    <row r="2921" spans="1:13" x14ac:dyDescent="0.25">
      <c r="A2921" s="347"/>
      <c r="B2921" s="396">
        <v>0</v>
      </c>
      <c r="C2921" s="159">
        <v>0</v>
      </c>
      <c r="D2921" s="161">
        <f>+M2845</f>
        <v>70.63502393328352</v>
      </c>
      <c r="E2921" s="159">
        <v>0</v>
      </c>
      <c r="F2921" s="159">
        <v>0</v>
      </c>
      <c r="G2921" s="159">
        <v>0</v>
      </c>
      <c r="H2921" s="159">
        <v>0</v>
      </c>
      <c r="I2921" s="159">
        <v>0</v>
      </c>
      <c r="J2921" s="159">
        <v>0</v>
      </c>
      <c r="K2921" s="159">
        <v>0</v>
      </c>
      <c r="L2921" s="383">
        <v>0</v>
      </c>
      <c r="M2921" s="346"/>
    </row>
    <row r="2922" spans="1:13" x14ac:dyDescent="0.25">
      <c r="A2922" s="347"/>
      <c r="B2922" s="396">
        <v>0</v>
      </c>
      <c r="C2922" s="159">
        <v>0</v>
      </c>
      <c r="D2922" s="159">
        <v>0</v>
      </c>
      <c r="E2922" s="161">
        <f>+M2846</f>
        <v>224.81267612017115</v>
      </c>
      <c r="F2922" s="159">
        <v>0</v>
      </c>
      <c r="G2922" s="159">
        <v>0</v>
      </c>
      <c r="H2922" s="159">
        <v>0</v>
      </c>
      <c r="I2922" s="159">
        <v>0</v>
      </c>
      <c r="J2922" s="159">
        <v>0</v>
      </c>
      <c r="K2922" s="159">
        <v>0</v>
      </c>
      <c r="L2922" s="383">
        <v>0</v>
      </c>
      <c r="M2922" s="346"/>
    </row>
    <row r="2923" spans="1:13" x14ac:dyDescent="0.25">
      <c r="A2923" s="347"/>
      <c r="B2923" s="396">
        <v>0</v>
      </c>
      <c r="C2923" s="159">
        <v>0</v>
      </c>
      <c r="D2923" s="159">
        <v>0</v>
      </c>
      <c r="E2923" s="159">
        <v>0</v>
      </c>
      <c r="F2923" s="161">
        <f>+M2847</f>
        <v>-317.22696626444969</v>
      </c>
      <c r="G2923" s="159">
        <v>0</v>
      </c>
      <c r="H2923" s="159">
        <v>0</v>
      </c>
      <c r="I2923" s="159">
        <v>0</v>
      </c>
      <c r="J2923" s="159">
        <v>0</v>
      </c>
      <c r="K2923" s="159">
        <v>0</v>
      </c>
      <c r="L2923" s="383">
        <v>0</v>
      </c>
      <c r="M2923" s="346"/>
    </row>
    <row r="2924" spans="1:13" x14ac:dyDescent="0.25">
      <c r="A2924" s="347"/>
      <c r="B2924" s="396">
        <v>0</v>
      </c>
      <c r="C2924" s="159">
        <v>0</v>
      </c>
      <c r="D2924" s="159">
        <v>0</v>
      </c>
      <c r="E2924" s="159">
        <v>0</v>
      </c>
      <c r="F2924" s="159">
        <v>0</v>
      </c>
      <c r="G2924" s="161">
        <f>+M2848</f>
        <v>-281.61340971498049</v>
      </c>
      <c r="H2924" s="159">
        <v>0</v>
      </c>
      <c r="I2924" s="159">
        <v>0</v>
      </c>
      <c r="J2924" s="159">
        <v>0</v>
      </c>
      <c r="K2924" s="159">
        <v>0</v>
      </c>
      <c r="L2924" s="383">
        <v>0</v>
      </c>
      <c r="M2924" s="346"/>
    </row>
    <row r="2925" spans="1:13" x14ac:dyDescent="0.25">
      <c r="A2925" s="347"/>
      <c r="B2925" s="396">
        <v>0</v>
      </c>
      <c r="C2925" s="159">
        <v>0</v>
      </c>
      <c r="D2925" s="159">
        <v>0</v>
      </c>
      <c r="E2925" s="159">
        <v>0</v>
      </c>
      <c r="F2925" s="159">
        <v>0</v>
      </c>
      <c r="G2925" s="159">
        <v>0</v>
      </c>
      <c r="H2925" s="161">
        <f>+M2849</f>
        <v>-245.97612143494052</v>
      </c>
      <c r="I2925" s="159">
        <v>0</v>
      </c>
      <c r="J2925" s="159">
        <v>0</v>
      </c>
      <c r="K2925" s="159">
        <v>0</v>
      </c>
      <c r="L2925" s="383">
        <v>0</v>
      </c>
      <c r="M2925" s="346"/>
    </row>
    <row r="2926" spans="1:13" x14ac:dyDescent="0.25">
      <c r="A2926" s="347"/>
      <c r="B2926" s="396">
        <v>0</v>
      </c>
      <c r="C2926" s="159">
        <v>0</v>
      </c>
      <c r="D2926" s="159">
        <v>0</v>
      </c>
      <c r="E2926" s="159">
        <v>0</v>
      </c>
      <c r="F2926" s="159">
        <v>0</v>
      </c>
      <c r="G2926" s="159">
        <v>0</v>
      </c>
      <c r="H2926" s="159">
        <v>0</v>
      </c>
      <c r="I2926" s="161">
        <f>+M2850</f>
        <v>-378.4638166672824</v>
      </c>
      <c r="J2926" s="159">
        <v>0</v>
      </c>
      <c r="K2926" s="159">
        <v>0</v>
      </c>
      <c r="L2926" s="383">
        <v>0</v>
      </c>
      <c r="M2926" s="346"/>
    </row>
    <row r="2927" spans="1:13" x14ac:dyDescent="0.25">
      <c r="A2927" s="347"/>
      <c r="B2927" s="396">
        <v>0</v>
      </c>
      <c r="C2927" s="159">
        <v>0</v>
      </c>
      <c r="D2927" s="159">
        <v>0</v>
      </c>
      <c r="E2927" s="159">
        <v>0</v>
      </c>
      <c r="F2927" s="159">
        <v>0</v>
      </c>
      <c r="G2927" s="159">
        <v>0</v>
      </c>
      <c r="H2927" s="159">
        <v>0</v>
      </c>
      <c r="I2927" s="159">
        <v>0</v>
      </c>
      <c r="J2927" s="161">
        <f>+M2851</f>
        <v>63.901262021012052</v>
      </c>
      <c r="K2927" s="159">
        <v>0</v>
      </c>
      <c r="L2927" s="383">
        <v>0</v>
      </c>
      <c r="M2927" s="346"/>
    </row>
    <row r="2928" spans="1:13" x14ac:dyDescent="0.25">
      <c r="A2928" s="347"/>
      <c r="B2928" s="396">
        <v>0</v>
      </c>
      <c r="C2928" s="159">
        <v>0</v>
      </c>
      <c r="D2928" s="159">
        <v>0</v>
      </c>
      <c r="E2928" s="159">
        <v>0</v>
      </c>
      <c r="F2928" s="159">
        <v>0</v>
      </c>
      <c r="G2928" s="159">
        <v>0</v>
      </c>
      <c r="H2928" s="159">
        <v>0</v>
      </c>
      <c r="I2928" s="159">
        <v>0</v>
      </c>
      <c r="J2928" s="159">
        <v>0</v>
      </c>
      <c r="K2928" s="161">
        <f>+M2852</f>
        <v>185.78772761721157</v>
      </c>
      <c r="L2928" s="383">
        <v>0</v>
      </c>
      <c r="M2928" s="346"/>
    </row>
    <row r="2929" spans="1:13" x14ac:dyDescent="0.25">
      <c r="A2929" s="347"/>
      <c r="B2929" s="397">
        <v>0</v>
      </c>
      <c r="C2929" s="398">
        <v>0</v>
      </c>
      <c r="D2929" s="398">
        <v>0</v>
      </c>
      <c r="E2929" s="398">
        <v>0</v>
      </c>
      <c r="F2929" s="398">
        <v>0</v>
      </c>
      <c r="G2929" s="398">
        <v>0</v>
      </c>
      <c r="H2929" s="398">
        <v>0</v>
      </c>
      <c r="I2929" s="398">
        <v>0</v>
      </c>
      <c r="J2929" s="398">
        <v>0</v>
      </c>
      <c r="K2929" s="398">
        <v>0</v>
      </c>
      <c r="L2929" s="412">
        <f>+M2853</f>
        <v>341.2322344935485</v>
      </c>
      <c r="M2929" s="346"/>
    </row>
    <row r="2930" spans="1:13" x14ac:dyDescent="0.25">
      <c r="A2930" s="347"/>
      <c r="B2930" s="158"/>
      <c r="C2930" s="158"/>
      <c r="D2930" s="158"/>
      <c r="E2930" s="158"/>
      <c r="F2930" s="158"/>
      <c r="G2930" s="158"/>
      <c r="H2930" s="158"/>
      <c r="I2930" s="158"/>
      <c r="J2930" s="158"/>
      <c r="K2930" s="158"/>
      <c r="L2930" s="158"/>
      <c r="M2930" s="346"/>
    </row>
    <row r="2931" spans="1:13" ht="15.75" x14ac:dyDescent="0.3">
      <c r="A2931" s="444" t="s">
        <v>245</v>
      </c>
      <c r="B2931" s="158"/>
      <c r="C2931" s="158"/>
      <c r="D2931" s="158"/>
      <c r="E2931" s="158"/>
      <c r="F2931" s="158"/>
      <c r="G2931" s="158"/>
      <c r="H2931" s="158"/>
      <c r="I2931" s="158"/>
      <c r="J2931" s="158"/>
      <c r="K2931" s="158"/>
      <c r="L2931" s="158"/>
      <c r="M2931" s="346"/>
    </row>
    <row r="2932" spans="1:13" ht="15.75" x14ac:dyDescent="0.3">
      <c r="A2932" s="445"/>
      <c r="B2932" s="411">
        <f t="array" ref="B2932:L2942">+MMULT(B2893:L2903,B2919:L2929)</f>
        <v>565.64615347525955</v>
      </c>
      <c r="C2932" s="390">
        <v>0</v>
      </c>
      <c r="D2932" s="390">
        <v>0</v>
      </c>
      <c r="E2932" s="390">
        <v>0</v>
      </c>
      <c r="F2932" s="390">
        <v>0</v>
      </c>
      <c r="G2932" s="390">
        <v>0</v>
      </c>
      <c r="H2932" s="390">
        <v>0</v>
      </c>
      <c r="I2932" s="390">
        <v>0</v>
      </c>
      <c r="J2932" s="390">
        <v>0</v>
      </c>
      <c r="K2932" s="390">
        <v>0</v>
      </c>
      <c r="L2932" s="391">
        <v>0</v>
      </c>
      <c r="M2932" s="345"/>
    </row>
    <row r="2933" spans="1:13" ht="15.75" x14ac:dyDescent="0.3">
      <c r="A2933" s="445" t="s">
        <v>233</v>
      </c>
      <c r="B2933" s="396">
        <v>0</v>
      </c>
      <c r="C2933" s="161">
        <v>332.02224810631594</v>
      </c>
      <c r="D2933" s="159">
        <v>0</v>
      </c>
      <c r="E2933" s="159">
        <v>0</v>
      </c>
      <c r="F2933" s="159">
        <v>0</v>
      </c>
      <c r="G2933" s="159">
        <v>0</v>
      </c>
      <c r="H2933" s="159">
        <v>0</v>
      </c>
      <c r="I2933" s="159">
        <v>0</v>
      </c>
      <c r="J2933" s="159">
        <v>0</v>
      </c>
      <c r="K2933" s="159">
        <v>0</v>
      </c>
      <c r="L2933" s="383">
        <v>0</v>
      </c>
      <c r="M2933" s="346"/>
    </row>
    <row r="2934" spans="1:13" x14ac:dyDescent="0.25">
      <c r="A2934" s="347"/>
      <c r="B2934" s="396">
        <v>0</v>
      </c>
      <c r="C2934" s="159">
        <v>0</v>
      </c>
      <c r="D2934" s="161">
        <v>141.27004786656704</v>
      </c>
      <c r="E2934" s="159">
        <v>0</v>
      </c>
      <c r="F2934" s="159">
        <v>0</v>
      </c>
      <c r="G2934" s="159">
        <v>0</v>
      </c>
      <c r="H2934" s="159">
        <v>0</v>
      </c>
      <c r="I2934" s="159">
        <v>0</v>
      </c>
      <c r="J2934" s="159">
        <v>0</v>
      </c>
      <c r="K2934" s="159">
        <v>0</v>
      </c>
      <c r="L2934" s="383">
        <v>0</v>
      </c>
      <c r="M2934" s="346"/>
    </row>
    <row r="2935" spans="1:13" x14ac:dyDescent="0.25">
      <c r="A2935" s="347"/>
      <c r="B2935" s="396">
        <v>0</v>
      </c>
      <c r="C2935" s="159">
        <v>0</v>
      </c>
      <c r="D2935" s="159">
        <v>0</v>
      </c>
      <c r="E2935" s="161">
        <v>449.62535224034229</v>
      </c>
      <c r="F2935" s="159">
        <v>0</v>
      </c>
      <c r="G2935" s="159">
        <v>0</v>
      </c>
      <c r="H2935" s="159">
        <v>0</v>
      </c>
      <c r="I2935" s="159">
        <v>0</v>
      </c>
      <c r="J2935" s="159">
        <v>0</v>
      </c>
      <c r="K2935" s="159">
        <v>0</v>
      </c>
      <c r="L2935" s="383">
        <v>0</v>
      </c>
      <c r="M2935" s="346"/>
    </row>
    <row r="2936" spans="1:13" x14ac:dyDescent="0.25">
      <c r="A2936" s="347"/>
      <c r="B2936" s="396">
        <v>0</v>
      </c>
      <c r="C2936" s="159">
        <v>0</v>
      </c>
      <c r="D2936" s="159">
        <v>0</v>
      </c>
      <c r="E2936" s="159">
        <v>0</v>
      </c>
      <c r="F2936" s="161">
        <v>-634.45393252889937</v>
      </c>
      <c r="G2936" s="159">
        <v>0</v>
      </c>
      <c r="H2936" s="159">
        <v>0</v>
      </c>
      <c r="I2936" s="159">
        <v>0</v>
      </c>
      <c r="J2936" s="159">
        <v>0</v>
      </c>
      <c r="K2936" s="159">
        <v>0</v>
      </c>
      <c r="L2936" s="383">
        <v>0</v>
      </c>
      <c r="M2936" s="346"/>
    </row>
    <row r="2937" spans="1:13" x14ac:dyDescent="0.25">
      <c r="A2937" s="347"/>
      <c r="B2937" s="396">
        <v>0</v>
      </c>
      <c r="C2937" s="159">
        <v>0</v>
      </c>
      <c r="D2937" s="159">
        <v>0</v>
      </c>
      <c r="E2937" s="159">
        <v>0</v>
      </c>
      <c r="F2937" s="159">
        <v>0</v>
      </c>
      <c r="G2937" s="161">
        <v>-563.22681942996098</v>
      </c>
      <c r="H2937" s="159">
        <v>0</v>
      </c>
      <c r="I2937" s="159">
        <v>0</v>
      </c>
      <c r="J2937" s="159">
        <v>0</v>
      </c>
      <c r="K2937" s="159">
        <v>0</v>
      </c>
      <c r="L2937" s="383">
        <v>0</v>
      </c>
      <c r="M2937" s="346"/>
    </row>
    <row r="2938" spans="1:13" x14ac:dyDescent="0.25">
      <c r="A2938" s="347"/>
      <c r="B2938" s="396">
        <v>0</v>
      </c>
      <c r="C2938" s="159">
        <v>0</v>
      </c>
      <c r="D2938" s="159">
        <v>0</v>
      </c>
      <c r="E2938" s="159">
        <v>0</v>
      </c>
      <c r="F2938" s="159">
        <v>0</v>
      </c>
      <c r="G2938" s="159">
        <v>0</v>
      </c>
      <c r="H2938" s="161">
        <v>-491.95224286988105</v>
      </c>
      <c r="I2938" s="159">
        <v>0</v>
      </c>
      <c r="J2938" s="159">
        <v>0</v>
      </c>
      <c r="K2938" s="159">
        <v>0</v>
      </c>
      <c r="L2938" s="383">
        <v>0</v>
      </c>
      <c r="M2938" s="346"/>
    </row>
    <row r="2939" spans="1:13" x14ac:dyDescent="0.25">
      <c r="A2939" s="347"/>
      <c r="B2939" s="396">
        <v>0</v>
      </c>
      <c r="C2939" s="159">
        <v>0</v>
      </c>
      <c r="D2939" s="159">
        <v>0</v>
      </c>
      <c r="E2939" s="159">
        <v>0</v>
      </c>
      <c r="F2939" s="159">
        <v>0</v>
      </c>
      <c r="G2939" s="159">
        <v>0</v>
      </c>
      <c r="H2939" s="159">
        <v>0</v>
      </c>
      <c r="I2939" s="161">
        <v>-756.9276333345648</v>
      </c>
      <c r="J2939" s="159">
        <v>0</v>
      </c>
      <c r="K2939" s="159">
        <v>0</v>
      </c>
      <c r="L2939" s="383">
        <v>0</v>
      </c>
      <c r="M2939" s="346"/>
    </row>
    <row r="2940" spans="1:13" x14ac:dyDescent="0.25">
      <c r="A2940" s="347"/>
      <c r="B2940" s="396">
        <v>0</v>
      </c>
      <c r="C2940" s="159">
        <v>0</v>
      </c>
      <c r="D2940" s="159">
        <v>0</v>
      </c>
      <c r="E2940" s="159">
        <v>0</v>
      </c>
      <c r="F2940" s="159">
        <v>0</v>
      </c>
      <c r="G2940" s="159">
        <v>0</v>
      </c>
      <c r="H2940" s="159">
        <v>0</v>
      </c>
      <c r="I2940" s="159">
        <v>0</v>
      </c>
      <c r="J2940" s="161">
        <v>127.8025240420241</v>
      </c>
      <c r="K2940" s="159">
        <v>0</v>
      </c>
      <c r="L2940" s="383">
        <v>0</v>
      </c>
      <c r="M2940" s="346"/>
    </row>
    <row r="2941" spans="1:13" x14ac:dyDescent="0.25">
      <c r="A2941" s="347"/>
      <c r="B2941" s="396">
        <v>0</v>
      </c>
      <c r="C2941" s="159">
        <v>0</v>
      </c>
      <c r="D2941" s="159">
        <v>0</v>
      </c>
      <c r="E2941" s="159">
        <v>0</v>
      </c>
      <c r="F2941" s="159">
        <v>0</v>
      </c>
      <c r="G2941" s="159">
        <v>0</v>
      </c>
      <c r="H2941" s="159">
        <v>0</v>
      </c>
      <c r="I2941" s="159">
        <v>0</v>
      </c>
      <c r="J2941" s="159">
        <v>0</v>
      </c>
      <c r="K2941" s="161">
        <v>371.57545523442315</v>
      </c>
      <c r="L2941" s="383">
        <v>0</v>
      </c>
      <c r="M2941" s="346"/>
    </row>
    <row r="2942" spans="1:13" x14ac:dyDescent="0.25">
      <c r="A2942" s="347"/>
      <c r="B2942" s="397">
        <v>0</v>
      </c>
      <c r="C2942" s="398">
        <v>0</v>
      </c>
      <c r="D2942" s="398">
        <v>0</v>
      </c>
      <c r="E2942" s="398">
        <v>0</v>
      </c>
      <c r="F2942" s="398">
        <v>0</v>
      </c>
      <c r="G2942" s="398">
        <v>0</v>
      </c>
      <c r="H2942" s="398">
        <v>0</v>
      </c>
      <c r="I2942" s="398">
        <v>0</v>
      </c>
      <c r="J2942" s="398">
        <v>0</v>
      </c>
      <c r="K2942" s="398">
        <v>0</v>
      </c>
      <c r="L2942" s="412">
        <v>682.46446898709701</v>
      </c>
      <c r="M2942" s="346"/>
    </row>
    <row r="2943" spans="1:13" x14ac:dyDescent="0.25">
      <c r="A2943" s="347"/>
      <c r="B2943" s="158"/>
      <c r="C2943" s="158"/>
      <c r="D2943" s="158"/>
      <c r="E2943" s="158"/>
      <c r="F2943" s="158"/>
      <c r="G2943" s="158"/>
      <c r="H2943" s="158"/>
      <c r="I2943" s="158"/>
      <c r="J2943" s="158"/>
      <c r="K2943" s="158"/>
      <c r="L2943" s="158"/>
      <c r="M2943" s="346"/>
    </row>
    <row r="2944" spans="1:13" x14ac:dyDescent="0.25">
      <c r="A2944" s="347"/>
      <c r="B2944" s="158"/>
      <c r="C2944" s="158"/>
      <c r="D2944" s="158"/>
      <c r="E2944" s="158"/>
      <c r="F2944" s="158"/>
      <c r="G2944" s="158"/>
      <c r="H2944" s="158"/>
      <c r="I2944" s="158"/>
      <c r="J2944" s="158"/>
      <c r="K2944" s="158"/>
      <c r="L2944" s="158"/>
      <c r="M2944" s="346"/>
    </row>
    <row r="2945" spans="1:13" x14ac:dyDescent="0.25">
      <c r="A2945" s="347"/>
      <c r="B2945" s="413">
        <f t="array" ref="B2945:L2955">+MINVERSE(B2932:L2942)</f>
        <v>1.7678896848429438E-3</v>
      </c>
      <c r="C2945" s="390">
        <v>0</v>
      </c>
      <c r="D2945" s="390">
        <v>0</v>
      </c>
      <c r="E2945" s="390">
        <v>0</v>
      </c>
      <c r="F2945" s="390">
        <v>0</v>
      </c>
      <c r="G2945" s="390">
        <v>0</v>
      </c>
      <c r="H2945" s="390">
        <v>0</v>
      </c>
      <c r="I2945" s="390">
        <v>0</v>
      </c>
      <c r="J2945" s="390">
        <v>0</v>
      </c>
      <c r="K2945" s="390">
        <v>0</v>
      </c>
      <c r="L2945" s="391">
        <v>0</v>
      </c>
      <c r="M2945" s="346"/>
    </row>
    <row r="2946" spans="1:13" ht="15.75" x14ac:dyDescent="0.3">
      <c r="A2946" s="445" t="s">
        <v>234</v>
      </c>
      <c r="B2946" s="396">
        <v>0</v>
      </c>
      <c r="C2946" s="178">
        <v>3.0118463618130577E-3</v>
      </c>
      <c r="D2946" s="159">
        <v>0</v>
      </c>
      <c r="E2946" s="159">
        <v>0</v>
      </c>
      <c r="F2946" s="159">
        <v>0</v>
      </c>
      <c r="G2946" s="159">
        <v>0</v>
      </c>
      <c r="H2946" s="159">
        <v>0</v>
      </c>
      <c r="I2946" s="159">
        <v>0</v>
      </c>
      <c r="J2946" s="159">
        <v>0</v>
      </c>
      <c r="K2946" s="159">
        <v>0</v>
      </c>
      <c r="L2946" s="383">
        <v>0</v>
      </c>
      <c r="M2946" s="346"/>
    </row>
    <row r="2947" spans="1:13" x14ac:dyDescent="0.25">
      <c r="A2947" s="347"/>
      <c r="B2947" s="396">
        <v>0</v>
      </c>
      <c r="C2947" s="159">
        <v>0</v>
      </c>
      <c r="D2947" s="178">
        <v>7.0786413334022798E-3</v>
      </c>
      <c r="E2947" s="159">
        <v>0</v>
      </c>
      <c r="F2947" s="159">
        <v>0</v>
      </c>
      <c r="G2947" s="159">
        <v>0</v>
      </c>
      <c r="H2947" s="159">
        <v>0</v>
      </c>
      <c r="I2947" s="159">
        <v>0</v>
      </c>
      <c r="J2947" s="159">
        <v>0</v>
      </c>
      <c r="K2947" s="159">
        <v>0</v>
      </c>
      <c r="L2947" s="383">
        <v>0</v>
      </c>
      <c r="M2947" s="346"/>
    </row>
    <row r="2948" spans="1:13" x14ac:dyDescent="0.25">
      <c r="A2948" s="347"/>
      <c r="B2948" s="396">
        <v>0</v>
      </c>
      <c r="C2948" s="159">
        <v>0</v>
      </c>
      <c r="D2948" s="159">
        <v>0</v>
      </c>
      <c r="E2948" s="178">
        <v>2.2240738762111904E-3</v>
      </c>
      <c r="F2948" s="159">
        <v>0</v>
      </c>
      <c r="G2948" s="159">
        <v>0</v>
      </c>
      <c r="H2948" s="159">
        <v>0</v>
      </c>
      <c r="I2948" s="159">
        <v>0</v>
      </c>
      <c r="J2948" s="159">
        <v>0</v>
      </c>
      <c r="K2948" s="159">
        <v>0</v>
      </c>
      <c r="L2948" s="383">
        <v>0</v>
      </c>
      <c r="M2948" s="346"/>
    </row>
    <row r="2949" spans="1:13" x14ac:dyDescent="0.25">
      <c r="A2949" s="347"/>
      <c r="B2949" s="396">
        <v>0</v>
      </c>
      <c r="C2949" s="159">
        <v>0</v>
      </c>
      <c r="D2949" s="159">
        <v>0</v>
      </c>
      <c r="E2949" s="159">
        <v>0</v>
      </c>
      <c r="F2949" s="178">
        <v>-1.5761585652311328E-3</v>
      </c>
      <c r="G2949" s="159">
        <v>0</v>
      </c>
      <c r="H2949" s="159">
        <v>0</v>
      </c>
      <c r="I2949" s="159">
        <v>0</v>
      </c>
      <c r="J2949" s="159">
        <v>0</v>
      </c>
      <c r="K2949" s="159">
        <v>0</v>
      </c>
      <c r="L2949" s="383">
        <v>0</v>
      </c>
      <c r="M2949" s="346"/>
    </row>
    <row r="2950" spans="1:13" x14ac:dyDescent="0.25">
      <c r="A2950" s="347"/>
      <c r="B2950" s="396">
        <v>0</v>
      </c>
      <c r="C2950" s="159">
        <v>0</v>
      </c>
      <c r="D2950" s="159">
        <v>0</v>
      </c>
      <c r="E2950" s="159">
        <v>0</v>
      </c>
      <c r="F2950" s="159">
        <v>0</v>
      </c>
      <c r="G2950" s="178">
        <v>-1.7754836337731483E-3</v>
      </c>
      <c r="H2950" s="159">
        <v>0</v>
      </c>
      <c r="I2950" s="159">
        <v>0</v>
      </c>
      <c r="J2950" s="159">
        <v>0</v>
      </c>
      <c r="K2950" s="159">
        <v>0</v>
      </c>
      <c r="L2950" s="383">
        <v>0</v>
      </c>
      <c r="M2950" s="346"/>
    </row>
    <row r="2951" spans="1:13" x14ac:dyDescent="0.25">
      <c r="A2951" s="347"/>
      <c r="B2951" s="396">
        <v>0</v>
      </c>
      <c r="C2951" s="159">
        <v>0</v>
      </c>
      <c r="D2951" s="159">
        <v>0</v>
      </c>
      <c r="E2951" s="159">
        <v>0</v>
      </c>
      <c r="F2951" s="159">
        <v>0</v>
      </c>
      <c r="G2951" s="159">
        <v>0</v>
      </c>
      <c r="H2951" s="178">
        <v>-2.0327176356923229E-3</v>
      </c>
      <c r="I2951" s="159">
        <v>0</v>
      </c>
      <c r="J2951" s="159">
        <v>0</v>
      </c>
      <c r="K2951" s="159">
        <v>0</v>
      </c>
      <c r="L2951" s="383">
        <v>0</v>
      </c>
      <c r="M2951" s="346"/>
    </row>
    <row r="2952" spans="1:13" x14ac:dyDescent="0.25">
      <c r="A2952" s="347"/>
      <c r="B2952" s="396">
        <v>0</v>
      </c>
      <c r="C2952" s="159">
        <v>0</v>
      </c>
      <c r="D2952" s="159">
        <v>0</v>
      </c>
      <c r="E2952" s="159">
        <v>0</v>
      </c>
      <c r="F2952" s="159">
        <v>0</v>
      </c>
      <c r="G2952" s="159">
        <v>0</v>
      </c>
      <c r="H2952" s="159">
        <v>0</v>
      </c>
      <c r="I2952" s="178">
        <v>-1.3211302586412462E-3</v>
      </c>
      <c r="J2952" s="159">
        <v>0</v>
      </c>
      <c r="K2952" s="159">
        <v>0</v>
      </c>
      <c r="L2952" s="383">
        <v>0</v>
      </c>
      <c r="M2952" s="346"/>
    </row>
    <row r="2953" spans="1:13" x14ac:dyDescent="0.25">
      <c r="A2953" s="347"/>
      <c r="B2953" s="396">
        <v>0</v>
      </c>
      <c r="C2953" s="159">
        <v>0</v>
      </c>
      <c r="D2953" s="159">
        <v>0</v>
      </c>
      <c r="E2953" s="159">
        <v>0</v>
      </c>
      <c r="F2953" s="159">
        <v>0</v>
      </c>
      <c r="G2953" s="159">
        <v>0</v>
      </c>
      <c r="H2953" s="159">
        <v>0</v>
      </c>
      <c r="I2953" s="159">
        <v>0</v>
      </c>
      <c r="J2953" s="178">
        <v>7.8245715997845196E-3</v>
      </c>
      <c r="K2953" s="159">
        <v>0</v>
      </c>
      <c r="L2953" s="383">
        <v>0</v>
      </c>
      <c r="M2953" s="346"/>
    </row>
    <row r="2954" spans="1:13" x14ac:dyDescent="0.25">
      <c r="A2954" s="347"/>
      <c r="B2954" s="396">
        <v>0</v>
      </c>
      <c r="C2954" s="159">
        <v>0</v>
      </c>
      <c r="D2954" s="159">
        <v>0</v>
      </c>
      <c r="E2954" s="159">
        <v>0</v>
      </c>
      <c r="F2954" s="159">
        <v>0</v>
      </c>
      <c r="G2954" s="159">
        <v>0</v>
      </c>
      <c r="H2954" s="159">
        <v>0</v>
      </c>
      <c r="I2954" s="159">
        <v>0</v>
      </c>
      <c r="J2954" s="159">
        <v>0</v>
      </c>
      <c r="K2954" s="178">
        <v>2.6912434228711641E-3</v>
      </c>
      <c r="L2954" s="383">
        <v>0</v>
      </c>
      <c r="M2954" s="346"/>
    </row>
    <row r="2955" spans="1:13" x14ac:dyDescent="0.25">
      <c r="A2955" s="347"/>
      <c r="B2955" s="397">
        <v>0</v>
      </c>
      <c r="C2955" s="398">
        <v>0</v>
      </c>
      <c r="D2955" s="398">
        <v>0</v>
      </c>
      <c r="E2955" s="398">
        <v>0</v>
      </c>
      <c r="F2955" s="398">
        <v>0</v>
      </c>
      <c r="G2955" s="398">
        <v>0</v>
      </c>
      <c r="H2955" s="398">
        <v>0</v>
      </c>
      <c r="I2955" s="398">
        <v>0</v>
      </c>
      <c r="J2955" s="398">
        <v>0</v>
      </c>
      <c r="K2955" s="398">
        <v>0</v>
      </c>
      <c r="L2955" s="414">
        <v>1.4652777476960584E-3</v>
      </c>
      <c r="M2955" s="346"/>
    </row>
    <row r="2956" spans="1:13" x14ac:dyDescent="0.25">
      <c r="A2956" s="347"/>
      <c r="B2956" s="158"/>
      <c r="C2956" s="158"/>
      <c r="D2956" s="158"/>
      <c r="E2956" s="158"/>
      <c r="F2956" s="158"/>
      <c r="G2956" s="158"/>
      <c r="H2956" s="158"/>
      <c r="I2956" s="158"/>
      <c r="J2956" s="158"/>
      <c r="K2956" s="158"/>
      <c r="L2956" s="158"/>
      <c r="M2956" s="346"/>
    </row>
    <row r="2957" spans="1:13" x14ac:dyDescent="0.25">
      <c r="A2957" s="347"/>
      <c r="B2957" s="158"/>
      <c r="C2957" s="158"/>
      <c r="D2957" s="158"/>
      <c r="E2957" s="158"/>
      <c r="F2957" s="158"/>
      <c r="G2957" s="158"/>
      <c r="H2957" s="158"/>
      <c r="I2957" s="158"/>
      <c r="J2957" s="158"/>
      <c r="K2957" s="158"/>
      <c r="L2957" s="158"/>
      <c r="M2957" s="346"/>
    </row>
    <row r="2958" spans="1:13" x14ac:dyDescent="0.25">
      <c r="A2958" s="347"/>
      <c r="B2958" s="395">
        <f t="array" ref="B2958:L2965">+MMULT(B2869:L2876,B2945:L2955)</f>
        <v>1.7678896848429438E-3</v>
      </c>
      <c r="C2958" s="380">
        <v>-3.0118463618130577E-3</v>
      </c>
      <c r="D2958" s="380">
        <v>0</v>
      </c>
      <c r="E2958" s="380">
        <v>0</v>
      </c>
      <c r="F2958" s="380">
        <v>0</v>
      </c>
      <c r="G2958" s="380">
        <v>0</v>
      </c>
      <c r="H2958" s="380">
        <v>0</v>
      </c>
      <c r="I2958" s="380">
        <v>0</v>
      </c>
      <c r="J2958" s="380">
        <v>0</v>
      </c>
      <c r="K2958" s="380">
        <v>0</v>
      </c>
      <c r="L2958" s="381">
        <v>0</v>
      </c>
      <c r="M2958" s="346"/>
    </row>
    <row r="2959" spans="1:13" ht="15.75" x14ac:dyDescent="0.3">
      <c r="A2959" s="445" t="s">
        <v>235</v>
      </c>
      <c r="B2959" s="396">
        <v>0</v>
      </c>
      <c r="C2959" s="159">
        <v>3.0118463618130577E-3</v>
      </c>
      <c r="D2959" s="159">
        <v>-7.0786413334022798E-3</v>
      </c>
      <c r="E2959" s="159">
        <v>0</v>
      </c>
      <c r="F2959" s="159">
        <v>0</v>
      </c>
      <c r="G2959" s="159">
        <v>0</v>
      </c>
      <c r="H2959" s="159">
        <v>0</v>
      </c>
      <c r="I2959" s="159">
        <v>0</v>
      </c>
      <c r="J2959" s="143">
        <v>-7.8245715997845196E-3</v>
      </c>
      <c r="K2959" s="143">
        <v>0</v>
      </c>
      <c r="L2959" s="392">
        <v>0</v>
      </c>
      <c r="M2959" s="346"/>
    </row>
    <row r="2960" spans="1:13" x14ac:dyDescent="0.25">
      <c r="A2960" s="446"/>
      <c r="B2960" s="396">
        <v>0</v>
      </c>
      <c r="C2960" s="159">
        <v>0</v>
      </c>
      <c r="D2960" s="159">
        <v>7.0786413334022798E-3</v>
      </c>
      <c r="E2960" s="159">
        <v>-2.2240738762111904E-3</v>
      </c>
      <c r="F2960" s="159">
        <v>0</v>
      </c>
      <c r="G2960" s="159">
        <v>0</v>
      </c>
      <c r="H2960" s="159">
        <v>0</v>
      </c>
      <c r="I2960" s="159">
        <v>0</v>
      </c>
      <c r="J2960" s="143">
        <v>0</v>
      </c>
      <c r="K2960" s="143">
        <v>0</v>
      </c>
      <c r="L2960" s="392">
        <v>0</v>
      </c>
      <c r="M2960" s="346"/>
    </row>
    <row r="2961" spans="1:13" x14ac:dyDescent="0.25">
      <c r="A2961" s="446"/>
      <c r="B2961" s="396">
        <v>0</v>
      </c>
      <c r="C2961" s="159">
        <v>0</v>
      </c>
      <c r="D2961" s="159">
        <v>0</v>
      </c>
      <c r="E2961" s="159">
        <v>2.2240738762111904E-3</v>
      </c>
      <c r="F2961" s="159">
        <v>1.5761585652311328E-3</v>
      </c>
      <c r="G2961" s="159">
        <v>0</v>
      </c>
      <c r="H2961" s="159">
        <v>0</v>
      </c>
      <c r="I2961" s="159">
        <v>0</v>
      </c>
      <c r="J2961" s="143">
        <v>0</v>
      </c>
      <c r="K2961" s="143">
        <v>0</v>
      </c>
      <c r="L2961" s="392">
        <v>0</v>
      </c>
      <c r="M2961" s="346"/>
    </row>
    <row r="2962" spans="1:13" x14ac:dyDescent="0.25">
      <c r="A2962" s="446"/>
      <c r="B2962" s="396">
        <v>0</v>
      </c>
      <c r="C2962" s="159">
        <v>0</v>
      </c>
      <c r="D2962" s="159">
        <v>0</v>
      </c>
      <c r="E2962" s="159">
        <v>0</v>
      </c>
      <c r="F2962" s="159">
        <v>-1.5761585652311328E-3</v>
      </c>
      <c r="G2962" s="159">
        <v>1.7754836337731483E-3</v>
      </c>
      <c r="H2962" s="159">
        <v>0</v>
      </c>
      <c r="I2962" s="159">
        <v>0</v>
      </c>
      <c r="J2962" s="143">
        <v>7.8245715997845196E-3</v>
      </c>
      <c r="K2962" s="143">
        <v>2.6912434228711641E-3</v>
      </c>
      <c r="L2962" s="392">
        <v>0</v>
      </c>
      <c r="M2962" s="346"/>
    </row>
    <row r="2963" spans="1:13" x14ac:dyDescent="0.25">
      <c r="A2963" s="446"/>
      <c r="B2963" s="396">
        <v>0</v>
      </c>
      <c r="C2963" s="159">
        <v>0</v>
      </c>
      <c r="D2963" s="159">
        <v>0</v>
      </c>
      <c r="E2963" s="159">
        <v>0</v>
      </c>
      <c r="F2963" s="159">
        <v>0</v>
      </c>
      <c r="G2963" s="159">
        <v>-1.7754836337731483E-3</v>
      </c>
      <c r="H2963" s="159">
        <v>2.0327176356923229E-3</v>
      </c>
      <c r="I2963" s="159">
        <v>0</v>
      </c>
      <c r="J2963" s="143">
        <v>0</v>
      </c>
      <c r="K2963" s="143">
        <v>0</v>
      </c>
      <c r="L2963" s="392">
        <v>0</v>
      </c>
      <c r="M2963" s="346"/>
    </row>
    <row r="2964" spans="1:13" x14ac:dyDescent="0.25">
      <c r="A2964" s="446"/>
      <c r="B2964" s="396">
        <v>0</v>
      </c>
      <c r="C2964" s="159">
        <v>0</v>
      </c>
      <c r="D2964" s="159">
        <v>0</v>
      </c>
      <c r="E2964" s="159">
        <v>0</v>
      </c>
      <c r="F2964" s="159">
        <v>0</v>
      </c>
      <c r="G2964" s="159">
        <v>0</v>
      </c>
      <c r="H2964" s="159">
        <v>-2.0327176356923229E-3</v>
      </c>
      <c r="I2964" s="159">
        <v>1.3211302586412462E-3</v>
      </c>
      <c r="J2964" s="143">
        <v>0</v>
      </c>
      <c r="K2964" s="143">
        <v>0</v>
      </c>
      <c r="L2964" s="392">
        <v>0</v>
      </c>
      <c r="M2964" s="346"/>
    </row>
    <row r="2965" spans="1:13" x14ac:dyDescent="0.25">
      <c r="A2965" s="446"/>
      <c r="B2965" s="397">
        <v>0</v>
      </c>
      <c r="C2965" s="398">
        <v>0</v>
      </c>
      <c r="D2965" s="398">
        <v>0</v>
      </c>
      <c r="E2965" s="398">
        <v>0</v>
      </c>
      <c r="F2965" s="398">
        <v>0</v>
      </c>
      <c r="G2965" s="398">
        <v>0</v>
      </c>
      <c r="H2965" s="398">
        <v>0</v>
      </c>
      <c r="I2965" s="398">
        <v>-1.3211302586412462E-3</v>
      </c>
      <c r="J2965" s="393">
        <v>0</v>
      </c>
      <c r="K2965" s="393">
        <v>-2.6912434228711641E-3</v>
      </c>
      <c r="L2965" s="394">
        <v>1.4652777476960584E-3</v>
      </c>
      <c r="M2965" s="346"/>
    </row>
    <row r="2966" spans="1:13" x14ac:dyDescent="0.25">
      <c r="A2966" s="446"/>
      <c r="B2966" s="158"/>
      <c r="C2966" s="158"/>
      <c r="D2966" s="158"/>
      <c r="E2966" s="158"/>
      <c r="F2966" s="158"/>
      <c r="G2966" s="158"/>
      <c r="H2966" s="158"/>
      <c r="I2966" s="158"/>
      <c r="J2966" s="158"/>
      <c r="K2966" s="158"/>
      <c r="L2966" s="158"/>
      <c r="M2966" s="346"/>
    </row>
    <row r="2967" spans="1:13" x14ac:dyDescent="0.25">
      <c r="A2967" s="446"/>
      <c r="B2967" s="158"/>
      <c r="C2967" s="158"/>
      <c r="D2967" s="158"/>
      <c r="E2967" s="158"/>
      <c r="F2967" s="158"/>
      <c r="G2967" s="158"/>
      <c r="H2967" s="158"/>
      <c r="I2967" s="158"/>
      <c r="J2967" s="158"/>
      <c r="K2967" s="158"/>
      <c r="L2967" s="158"/>
      <c r="M2967" s="346"/>
    </row>
    <row r="2968" spans="1:13" x14ac:dyDescent="0.25">
      <c r="A2968" s="446"/>
      <c r="B2968" s="329">
        <f t="array" ref="B2968:I2975">+MMULT(B2958:L2965,B2856:I2866)</f>
        <v>4.7797360466560017E-3</v>
      </c>
      <c r="C2968" s="330">
        <v>-3.0118463618130577E-3</v>
      </c>
      <c r="D2968" s="330">
        <v>0</v>
      </c>
      <c r="E2968" s="330">
        <v>0</v>
      </c>
      <c r="F2968" s="330">
        <v>0</v>
      </c>
      <c r="G2968" s="330">
        <v>0</v>
      </c>
      <c r="H2968" s="330">
        <v>0</v>
      </c>
      <c r="I2968" s="331">
        <v>0</v>
      </c>
      <c r="J2968" s="158"/>
      <c r="K2968" s="158"/>
      <c r="L2968" s="158"/>
      <c r="M2968" s="346"/>
    </row>
    <row r="2969" spans="1:13" ht="15.75" x14ac:dyDescent="0.3">
      <c r="A2969" s="447" t="s">
        <v>236</v>
      </c>
      <c r="B2969" s="332">
        <v>-3.0118463618130577E-3</v>
      </c>
      <c r="C2969" s="158">
        <v>1.7915059294999855E-2</v>
      </c>
      <c r="D2969" s="158">
        <v>-7.0786413334022798E-3</v>
      </c>
      <c r="E2969" s="158">
        <v>0</v>
      </c>
      <c r="F2969" s="158">
        <v>-7.8245715997845196E-3</v>
      </c>
      <c r="G2969" s="158">
        <v>0</v>
      </c>
      <c r="H2969" s="158">
        <v>0</v>
      </c>
      <c r="I2969" s="333">
        <v>0</v>
      </c>
      <c r="J2969" s="158"/>
      <c r="K2969" s="158"/>
      <c r="L2969" s="158"/>
      <c r="M2969" s="346"/>
    </row>
    <row r="2970" spans="1:13" x14ac:dyDescent="0.25">
      <c r="A2970" s="446"/>
      <c r="B2970" s="332">
        <v>0</v>
      </c>
      <c r="C2970" s="158">
        <v>-7.0786413334022798E-3</v>
      </c>
      <c r="D2970" s="158">
        <v>9.3027152096134703E-3</v>
      </c>
      <c r="E2970" s="158">
        <v>-2.2240738762111904E-3</v>
      </c>
      <c r="F2970" s="158">
        <v>0</v>
      </c>
      <c r="G2970" s="158">
        <v>0</v>
      </c>
      <c r="H2970" s="158">
        <v>0</v>
      </c>
      <c r="I2970" s="333">
        <v>0</v>
      </c>
      <c r="J2970" s="158"/>
      <c r="K2970" s="158"/>
      <c r="L2970" s="158"/>
      <c r="M2970" s="346"/>
    </row>
    <row r="2971" spans="1:13" x14ac:dyDescent="0.25">
      <c r="A2971" s="446"/>
      <c r="B2971" s="332">
        <v>0</v>
      </c>
      <c r="C2971" s="158">
        <v>0</v>
      </c>
      <c r="D2971" s="158">
        <v>-2.2240738762111904E-3</v>
      </c>
      <c r="E2971" s="158">
        <v>6.4791531098005767E-4</v>
      </c>
      <c r="F2971" s="158">
        <v>1.5761585652311328E-3</v>
      </c>
      <c r="G2971" s="158">
        <v>0</v>
      </c>
      <c r="H2971" s="158">
        <v>0</v>
      </c>
      <c r="I2971" s="333">
        <v>0</v>
      </c>
      <c r="J2971" s="158"/>
      <c r="K2971" s="158"/>
      <c r="L2971" s="158"/>
      <c r="M2971" s="346"/>
    </row>
    <row r="2972" spans="1:13" x14ac:dyDescent="0.25">
      <c r="A2972" s="446"/>
      <c r="B2972" s="332">
        <v>0</v>
      </c>
      <c r="C2972" s="158">
        <v>-7.8245715997845196E-3</v>
      </c>
      <c r="D2972" s="158">
        <v>0</v>
      </c>
      <c r="E2972" s="158">
        <v>1.5761585652311328E-3</v>
      </c>
      <c r="F2972" s="158">
        <v>7.1641728236514022E-3</v>
      </c>
      <c r="G2972" s="158">
        <v>1.7754836337731483E-3</v>
      </c>
      <c r="H2972" s="158">
        <v>0</v>
      </c>
      <c r="I2972" s="333">
        <v>-2.6912434228711641E-3</v>
      </c>
      <c r="J2972" s="158"/>
      <c r="K2972" s="158"/>
      <c r="L2972" s="158"/>
      <c r="M2972" s="346"/>
    </row>
    <row r="2973" spans="1:13" x14ac:dyDescent="0.25">
      <c r="A2973" s="446"/>
      <c r="B2973" s="332">
        <v>0</v>
      </c>
      <c r="C2973" s="158">
        <v>0</v>
      </c>
      <c r="D2973" s="158">
        <v>0</v>
      </c>
      <c r="E2973" s="158">
        <v>0</v>
      </c>
      <c r="F2973" s="158">
        <v>1.7754836337731483E-3</v>
      </c>
      <c r="G2973" s="158">
        <v>-3.8082012694654714E-3</v>
      </c>
      <c r="H2973" s="158">
        <v>2.0327176356923229E-3</v>
      </c>
      <c r="I2973" s="333">
        <v>0</v>
      </c>
      <c r="J2973" s="158"/>
      <c r="K2973" s="158"/>
      <c r="L2973" s="158"/>
      <c r="M2973" s="346"/>
    </row>
    <row r="2974" spans="1:13" x14ac:dyDescent="0.25">
      <c r="A2974" s="446"/>
      <c r="B2974" s="332">
        <v>0</v>
      </c>
      <c r="C2974" s="158">
        <v>0</v>
      </c>
      <c r="D2974" s="158">
        <v>0</v>
      </c>
      <c r="E2974" s="158">
        <v>0</v>
      </c>
      <c r="F2974" s="158">
        <v>0</v>
      </c>
      <c r="G2974" s="158">
        <v>2.0327176356923229E-3</v>
      </c>
      <c r="H2974" s="158">
        <v>-3.3538478943335691E-3</v>
      </c>
      <c r="I2974" s="333">
        <v>1.3211302586412462E-3</v>
      </c>
      <c r="J2974" s="158"/>
      <c r="K2974" s="158"/>
      <c r="L2974" s="158"/>
      <c r="M2974" s="346"/>
    </row>
    <row r="2975" spans="1:13" x14ac:dyDescent="0.25">
      <c r="A2975" s="446"/>
      <c r="B2975" s="406">
        <v>0</v>
      </c>
      <c r="C2975" s="407">
        <v>0</v>
      </c>
      <c r="D2975" s="407">
        <v>0</v>
      </c>
      <c r="E2975" s="407">
        <v>0</v>
      </c>
      <c r="F2975" s="407">
        <v>-2.6912434228711641E-3</v>
      </c>
      <c r="G2975" s="407">
        <v>0</v>
      </c>
      <c r="H2975" s="407">
        <v>1.3211302586412462E-3</v>
      </c>
      <c r="I2975" s="408">
        <v>2.8353909119259763E-3</v>
      </c>
      <c r="J2975" s="158"/>
      <c r="K2975" s="158"/>
      <c r="L2975" s="158"/>
      <c r="M2975" s="346"/>
    </row>
    <row r="2976" spans="1:13" x14ac:dyDescent="0.25">
      <c r="A2976" s="446"/>
      <c r="B2976" s="158"/>
      <c r="C2976" s="158"/>
      <c r="D2976" s="158"/>
      <c r="E2976" s="158"/>
      <c r="F2976" s="158"/>
      <c r="G2976" s="158"/>
      <c r="H2976" s="158"/>
      <c r="I2976" s="158"/>
      <c r="J2976" s="158"/>
      <c r="K2976" s="158"/>
      <c r="L2976" s="158"/>
      <c r="M2976" s="346"/>
    </row>
    <row r="2977" spans="1:13" x14ac:dyDescent="0.25">
      <c r="A2977" s="446"/>
      <c r="B2977" s="158"/>
      <c r="C2977" s="158"/>
      <c r="D2977" s="158"/>
      <c r="E2977" s="158"/>
      <c r="F2977" s="158"/>
      <c r="G2977" s="158"/>
      <c r="H2977" s="158"/>
      <c r="I2977" s="158"/>
      <c r="J2977" s="158"/>
      <c r="K2977" s="158"/>
      <c r="L2977" s="158"/>
      <c r="M2977" s="346"/>
    </row>
    <row r="2978" spans="1:13" x14ac:dyDescent="0.25">
      <c r="A2978" s="446"/>
      <c r="B2978" s="329">
        <f t="array" ref="B2978:I2985">-MINVERSE(B2968:I2975)</f>
        <v>-404.17257209212119</v>
      </c>
      <c r="C2978" s="330">
        <v>-309.39101798587069</v>
      </c>
      <c r="D2978" s="330">
        <v>-248.21133437981371</v>
      </c>
      <c r="E2978" s="330">
        <v>-53.492516012115757</v>
      </c>
      <c r="F2978" s="330">
        <v>-328.25486968101973</v>
      </c>
      <c r="G2978" s="330">
        <v>-286.78197931912223</v>
      </c>
      <c r="H2978" s="330">
        <v>-250.557352351817</v>
      </c>
      <c r="I2978" s="331">
        <v>-194.8214114018698</v>
      </c>
      <c r="J2978" s="158"/>
      <c r="K2978" s="158"/>
      <c r="L2978" s="158"/>
      <c r="M2978" s="346"/>
    </row>
    <row r="2979" spans="1:13" ht="15.75" x14ac:dyDescent="0.3">
      <c r="A2979" s="448" t="s">
        <v>237</v>
      </c>
      <c r="B2979" s="332">
        <v>-309.39101798587075</v>
      </c>
      <c r="C2979" s="158">
        <v>-490.99695785559777</v>
      </c>
      <c r="D2979" s="158">
        <v>-393.90610263719003</v>
      </c>
      <c r="E2979" s="158">
        <v>-84.891483925335393</v>
      </c>
      <c r="F2979" s="158">
        <v>-520.93348883847307</v>
      </c>
      <c r="G2979" s="158">
        <v>-455.11689489294241</v>
      </c>
      <c r="H2979" s="158">
        <v>-397.62918320632531</v>
      </c>
      <c r="I2979" s="333">
        <v>-309.17743167262989</v>
      </c>
      <c r="J2979" s="158"/>
      <c r="K2979" s="158"/>
      <c r="L2979" s="158"/>
      <c r="M2979" s="346"/>
    </row>
    <row r="2980" spans="1:13" x14ac:dyDescent="0.25">
      <c r="A2980" s="446"/>
      <c r="B2980" s="332">
        <v>-248.21133437981382</v>
      </c>
      <c r="C2980" s="158">
        <v>-393.90610263719009</v>
      </c>
      <c r="D2980" s="158">
        <v>-178.00739918722994</v>
      </c>
      <c r="E2980" s="158">
        <v>958.76665904498589</v>
      </c>
      <c r="F2980" s="158">
        <v>-645.30385888421529</v>
      </c>
      <c r="G2980" s="158">
        <v>-563.7738690454629</v>
      </c>
      <c r="H2980" s="158">
        <v>-492.56124212736523</v>
      </c>
      <c r="I2980" s="333">
        <v>-382.99205947214944</v>
      </c>
      <c r="J2980" s="158"/>
      <c r="K2980" s="158"/>
      <c r="L2980" s="158"/>
      <c r="M2980" s="346"/>
    </row>
    <row r="2981" spans="1:13" x14ac:dyDescent="0.25">
      <c r="A2981" s="446"/>
      <c r="B2981" s="332">
        <v>-53.492516012116091</v>
      </c>
      <c r="C2981" s="158">
        <v>-84.891483925335507</v>
      </c>
      <c r="D2981" s="158">
        <v>958.76665904498532</v>
      </c>
      <c r="E2981" s="158">
        <v>4280.4556316059288</v>
      </c>
      <c r="F2981" s="158">
        <v>-1041.1419879467639</v>
      </c>
      <c r="G2981" s="158">
        <v>-909.6003978425756</v>
      </c>
      <c r="H2981" s="158">
        <v>-794.70498084535222</v>
      </c>
      <c r="I2981" s="333">
        <v>-617.92457720015716</v>
      </c>
      <c r="J2981" s="158"/>
      <c r="K2981" s="158"/>
      <c r="L2981" s="158"/>
      <c r="M2981" s="346"/>
    </row>
    <row r="2982" spans="1:13" x14ac:dyDescent="0.25">
      <c r="A2982" s="446"/>
      <c r="B2982" s="332">
        <v>-328.25486968101967</v>
      </c>
      <c r="C2982" s="158">
        <v>-520.93348883847295</v>
      </c>
      <c r="D2982" s="158">
        <v>-645.30385888421495</v>
      </c>
      <c r="E2982" s="158">
        <v>-1041.1419879467633</v>
      </c>
      <c r="F2982" s="158">
        <v>-482.58572243090981</v>
      </c>
      <c r="G2982" s="158">
        <v>-421.61412199115739</v>
      </c>
      <c r="H2982" s="158">
        <v>-368.35828517205766</v>
      </c>
      <c r="I2982" s="333">
        <v>-286.41778157851093</v>
      </c>
      <c r="J2982" s="158"/>
      <c r="K2982" s="158"/>
      <c r="L2982" s="158"/>
      <c r="M2982" s="346"/>
    </row>
    <row r="2983" spans="1:13" x14ac:dyDescent="0.25">
      <c r="A2983" s="446"/>
      <c r="B2983" s="332">
        <v>-286.78197931912223</v>
      </c>
      <c r="C2983" s="158">
        <v>-455.11689489294241</v>
      </c>
      <c r="D2983" s="158">
        <v>-563.77386904546313</v>
      </c>
      <c r="E2983" s="158">
        <v>-909.60039784257617</v>
      </c>
      <c r="F2983" s="158">
        <v>-421.61412199115716</v>
      </c>
      <c r="G2983" s="158">
        <v>-6.9773174572478629</v>
      </c>
      <c r="H2983" s="158">
        <v>-136.763734890574</v>
      </c>
      <c r="I2983" s="333">
        <v>-336.45573184883006</v>
      </c>
      <c r="J2983" s="158"/>
      <c r="K2983" s="158"/>
      <c r="L2983" s="158"/>
      <c r="M2983" s="346"/>
    </row>
    <row r="2984" spans="1:13" x14ac:dyDescent="0.25">
      <c r="A2984" s="446"/>
      <c r="B2984" s="332">
        <v>-250.55735235181703</v>
      </c>
      <c r="C2984" s="158">
        <v>-397.62918320632531</v>
      </c>
      <c r="D2984" s="158">
        <v>-492.56124212736535</v>
      </c>
      <c r="E2984" s="158">
        <v>-794.70498084535257</v>
      </c>
      <c r="F2984" s="158">
        <v>-368.35828517205761</v>
      </c>
      <c r="G2984" s="158">
        <v>-136.76373489057409</v>
      </c>
      <c r="H2984" s="158">
        <v>65.523255921988493</v>
      </c>
      <c r="I2984" s="333">
        <v>-380.16153742287764</v>
      </c>
      <c r="J2984" s="158"/>
      <c r="K2984" s="158"/>
      <c r="L2984" s="158"/>
      <c r="M2984" s="346"/>
    </row>
    <row r="2985" spans="1:13" x14ac:dyDescent="0.25">
      <c r="A2985" s="446"/>
      <c r="B2985" s="406">
        <v>-194.8214114018698</v>
      </c>
      <c r="C2985" s="407">
        <v>-309.17743167262989</v>
      </c>
      <c r="D2985" s="407">
        <v>-382.99205947214955</v>
      </c>
      <c r="E2985" s="407">
        <v>-617.92457720015773</v>
      </c>
      <c r="F2985" s="407">
        <v>-286.41778157851081</v>
      </c>
      <c r="G2985" s="407">
        <v>-336.45573184883006</v>
      </c>
      <c r="H2985" s="407">
        <v>-380.16153742287759</v>
      </c>
      <c r="I2985" s="408">
        <v>-447.40817051708734</v>
      </c>
      <c r="J2985" s="158"/>
      <c r="K2985" s="158"/>
      <c r="L2985" s="158"/>
      <c r="M2985" s="346"/>
    </row>
    <row r="2986" spans="1:13" x14ac:dyDescent="0.25">
      <c r="A2986" s="446"/>
      <c r="B2986" s="158"/>
      <c r="C2986" s="158"/>
      <c r="D2986" s="158"/>
      <c r="E2986" s="158"/>
      <c r="F2986" s="158"/>
      <c r="G2986" s="158"/>
      <c r="H2986" s="158"/>
      <c r="I2986" s="158"/>
      <c r="J2986" s="158"/>
      <c r="K2986" s="158"/>
      <c r="L2986" s="158"/>
      <c r="M2986" s="346"/>
    </row>
    <row r="2987" spans="1:13" ht="15.75" x14ac:dyDescent="0.3">
      <c r="A2987" s="447"/>
      <c r="B2987" s="158"/>
      <c r="C2987" s="158"/>
      <c r="D2987" s="158"/>
      <c r="E2987" s="158"/>
      <c r="F2987" s="158"/>
      <c r="G2987" s="158"/>
      <c r="H2987" s="158"/>
      <c r="I2987" s="158"/>
      <c r="J2987" s="158"/>
      <c r="K2987" s="158"/>
      <c r="L2987" s="158"/>
      <c r="M2987" s="346"/>
    </row>
    <row r="2988" spans="1:13" ht="15.75" x14ac:dyDescent="0.3">
      <c r="A2988" s="447"/>
      <c r="B2988" s="402">
        <f t="array" ref="B2988:B2998">+MMULT(B2919:L2929,H2880:H2890)</f>
        <v>2.8203717522593306</v>
      </c>
      <c r="C2988" s="158"/>
      <c r="D2988" s="158"/>
      <c r="E2988" s="417">
        <f t="array" ref="E2988:E2998">+MMULT(B2880:B2890,K2881)</f>
        <v>-339.29610096713287</v>
      </c>
      <c r="F2988" s="158"/>
      <c r="G2988" s="158"/>
      <c r="H2988" s="158"/>
      <c r="I2988" s="158"/>
      <c r="J2988" s="158"/>
      <c r="K2988" s="158"/>
      <c r="L2988" s="158"/>
      <c r="M2988" s="346"/>
    </row>
    <row r="2989" spans="1:13" ht="15.75" x14ac:dyDescent="0.3">
      <c r="A2989" s="447" t="s">
        <v>238</v>
      </c>
      <c r="B2989" s="403">
        <v>1.1619630494036115</v>
      </c>
      <c r="C2989" s="158"/>
      <c r="D2989" s="449" t="s">
        <v>239</v>
      </c>
      <c r="E2989" s="418">
        <v>0</v>
      </c>
      <c r="F2989" s="158"/>
      <c r="G2989" s="158"/>
      <c r="H2989" s="158"/>
      <c r="I2989" s="158"/>
      <c r="J2989" s="158"/>
      <c r="K2989" s="158"/>
      <c r="L2989" s="158"/>
      <c r="M2989" s="346"/>
    </row>
    <row r="2990" spans="1:13" ht="15.75" x14ac:dyDescent="0.3">
      <c r="A2990" s="447"/>
      <c r="B2990" s="403">
        <v>0.15852087168809809</v>
      </c>
      <c r="C2990" s="158"/>
      <c r="D2990" s="158"/>
      <c r="E2990" s="418">
        <v>0</v>
      </c>
      <c r="F2990" s="158"/>
      <c r="G2990" s="158"/>
      <c r="H2990" s="158"/>
      <c r="I2990" s="158"/>
      <c r="J2990" s="158"/>
      <c r="K2990" s="158"/>
      <c r="L2990" s="158"/>
      <c r="M2990" s="346"/>
    </row>
    <row r="2991" spans="1:13" x14ac:dyDescent="0.25">
      <c r="A2991" s="347"/>
      <c r="B2991" s="403">
        <v>7.6980405396376697E-2</v>
      </c>
      <c r="C2991" s="158"/>
      <c r="D2991" s="158"/>
      <c r="E2991" s="418">
        <v>0</v>
      </c>
      <c r="F2991" s="158"/>
      <c r="G2991" s="158"/>
      <c r="H2991" s="158"/>
      <c r="I2991" s="158"/>
      <c r="J2991" s="158"/>
      <c r="K2991" s="158"/>
      <c r="L2991" s="158"/>
      <c r="M2991" s="346"/>
    </row>
    <row r="2992" spans="1:13" x14ac:dyDescent="0.25">
      <c r="A2992" s="347"/>
      <c r="B2992" s="403">
        <v>0.50964981769880491</v>
      </c>
      <c r="C2992" s="158"/>
      <c r="D2992" s="158"/>
      <c r="E2992" s="418">
        <v>0</v>
      </c>
      <c r="F2992" s="158"/>
      <c r="G2992" s="158"/>
      <c r="H2992" s="158"/>
      <c r="I2992" s="158"/>
      <c r="J2992" s="158"/>
      <c r="K2992" s="158"/>
      <c r="L2992" s="158"/>
      <c r="M2992" s="346"/>
    </row>
    <row r="2993" spans="1:13" x14ac:dyDescent="0.25">
      <c r="A2993" s="347"/>
      <c r="B2993" s="403">
        <v>0.17918863301489774</v>
      </c>
      <c r="C2993" s="158"/>
      <c r="D2993" s="158"/>
      <c r="E2993" s="418">
        <v>0</v>
      </c>
      <c r="F2993" s="158"/>
      <c r="G2993" s="158"/>
      <c r="H2993" s="158"/>
      <c r="I2993" s="158"/>
      <c r="J2993" s="158"/>
      <c r="K2993" s="158"/>
      <c r="L2993" s="158"/>
      <c r="M2993" s="346"/>
    </row>
    <row r="2994" spans="1:13" x14ac:dyDescent="0.25">
      <c r="A2994" s="347"/>
      <c r="B2994" s="403">
        <v>0.34967526249689529</v>
      </c>
      <c r="C2994" s="158"/>
      <c r="D2994" s="158"/>
      <c r="E2994" s="418">
        <v>0</v>
      </c>
      <c r="F2994" s="158"/>
      <c r="G2994" s="158"/>
      <c r="H2994" s="158"/>
      <c r="I2994" s="158"/>
      <c r="J2994" s="158"/>
      <c r="K2994" s="158"/>
      <c r="L2994" s="158"/>
      <c r="M2994" s="346"/>
    </row>
    <row r="2995" spans="1:13" x14ac:dyDescent="0.25">
      <c r="A2995" s="347"/>
      <c r="B2995" s="403">
        <v>0.82676113045364619</v>
      </c>
      <c r="C2995" s="158"/>
      <c r="D2995" s="158"/>
      <c r="E2995" s="418">
        <v>0</v>
      </c>
      <c r="F2995" s="158"/>
      <c r="G2995" s="158"/>
      <c r="H2995" s="158"/>
      <c r="I2995" s="158"/>
      <c r="J2995" s="158"/>
      <c r="K2995" s="158"/>
      <c r="L2995" s="158"/>
      <c r="M2995" s="346"/>
    </row>
    <row r="2996" spans="1:13" x14ac:dyDescent="0.25">
      <c r="A2996" s="347"/>
      <c r="B2996" s="403">
        <v>6.5666631318655119E-2</v>
      </c>
      <c r="C2996" s="158"/>
      <c r="D2996" s="158"/>
      <c r="E2996" s="418">
        <v>0</v>
      </c>
      <c r="F2996" s="158"/>
      <c r="G2996" s="158"/>
      <c r="H2996" s="158"/>
      <c r="I2996" s="158"/>
      <c r="J2996" s="158"/>
      <c r="K2996" s="158"/>
      <c r="L2996" s="158"/>
      <c r="M2996" s="346"/>
    </row>
    <row r="2997" spans="1:13" x14ac:dyDescent="0.25">
      <c r="A2997" s="347"/>
      <c r="B2997" s="403">
        <v>0.82829389067080506</v>
      </c>
      <c r="C2997" s="158"/>
      <c r="D2997" s="158"/>
      <c r="E2997" s="418">
        <v>0</v>
      </c>
      <c r="F2997" s="158"/>
      <c r="G2997" s="158"/>
      <c r="H2997" s="158"/>
      <c r="I2997" s="158"/>
      <c r="J2997" s="158"/>
      <c r="K2997" s="158"/>
      <c r="L2997" s="158"/>
      <c r="M2997" s="346"/>
    </row>
    <row r="2998" spans="1:13" x14ac:dyDescent="0.25">
      <c r="A2998" s="347"/>
      <c r="B2998" s="93">
        <v>3.5315243425546727</v>
      </c>
      <c r="C2998" s="158"/>
      <c r="D2998" s="158"/>
      <c r="E2998" s="76">
        <v>-339.29610096713287</v>
      </c>
      <c r="F2998" s="158"/>
      <c r="G2998" s="158"/>
      <c r="H2998" s="158"/>
      <c r="I2998" s="158"/>
      <c r="J2998" s="158"/>
      <c r="K2998" s="158"/>
      <c r="L2998" s="158"/>
      <c r="M2998" s="346"/>
    </row>
    <row r="2999" spans="1:13" x14ac:dyDescent="0.25">
      <c r="A2999" s="347"/>
      <c r="B2999" s="158"/>
      <c r="C2999" s="158"/>
      <c r="D2999" s="158"/>
      <c r="E2999" s="158"/>
      <c r="F2999" s="158"/>
      <c r="G2999" s="158"/>
      <c r="H2999" s="158"/>
      <c r="I2999" s="158"/>
      <c r="J2999" s="158"/>
      <c r="K2999" s="158"/>
      <c r="L2999" s="158"/>
      <c r="M2999" s="346"/>
    </row>
    <row r="3000" spans="1:13" x14ac:dyDescent="0.25">
      <c r="A3000" s="347"/>
      <c r="B3000" s="158"/>
      <c r="C3000" s="158"/>
      <c r="D3000" s="158"/>
      <c r="E3000" s="158"/>
      <c r="F3000" s="158"/>
      <c r="G3000" s="158"/>
      <c r="H3000" s="158"/>
      <c r="I3000" s="158"/>
      <c r="J3000" s="158"/>
      <c r="K3000" s="158"/>
      <c r="L3000" s="158"/>
      <c r="M3000" s="346"/>
    </row>
    <row r="3001" spans="1:13" x14ac:dyDescent="0.25">
      <c r="A3001" s="347"/>
      <c r="B3001" s="415">
        <f t="array" ref="B3001:B3011">+B2988:B2998+E2988:E2998</f>
        <v>-336.47572921487352</v>
      </c>
      <c r="C3001" s="158"/>
      <c r="D3001" s="158"/>
      <c r="E3001" s="158"/>
      <c r="F3001" s="158"/>
      <c r="G3001" s="158"/>
      <c r="H3001" s="158"/>
      <c r="I3001" s="158"/>
      <c r="J3001" s="158"/>
      <c r="K3001" s="158"/>
      <c r="L3001" s="158"/>
      <c r="M3001" s="346"/>
    </row>
    <row r="3002" spans="1:13" ht="15.75" x14ac:dyDescent="0.3">
      <c r="A3002" s="447" t="s">
        <v>240</v>
      </c>
      <c r="B3002" s="416">
        <v>1.1619630494036115</v>
      </c>
      <c r="C3002" s="158"/>
      <c r="D3002" s="158"/>
      <c r="E3002" s="158"/>
      <c r="F3002" s="158"/>
      <c r="G3002" s="158"/>
      <c r="H3002" s="158"/>
      <c r="I3002" s="158"/>
      <c r="J3002" s="158"/>
      <c r="K3002" s="158"/>
      <c r="L3002" s="158"/>
      <c r="M3002" s="346"/>
    </row>
    <row r="3003" spans="1:13" x14ac:dyDescent="0.25">
      <c r="A3003" s="347"/>
      <c r="B3003" s="416">
        <v>0.15852087168809809</v>
      </c>
      <c r="C3003" s="158"/>
      <c r="D3003" s="158"/>
      <c r="E3003" s="158"/>
      <c r="F3003" s="158"/>
      <c r="G3003" s="158"/>
      <c r="H3003" s="158"/>
      <c r="I3003" s="158"/>
      <c r="J3003" s="158"/>
      <c r="K3003" s="158"/>
      <c r="L3003" s="158"/>
      <c r="M3003" s="346"/>
    </row>
    <row r="3004" spans="1:13" x14ac:dyDescent="0.25">
      <c r="A3004" s="347"/>
      <c r="B3004" s="416">
        <v>7.6980405396376697E-2</v>
      </c>
      <c r="C3004" s="158"/>
      <c r="D3004" s="158"/>
      <c r="E3004" s="158"/>
      <c r="F3004" s="158"/>
      <c r="G3004" s="158"/>
      <c r="H3004" s="158"/>
      <c r="I3004" s="158"/>
      <c r="J3004" s="158"/>
      <c r="K3004" s="158"/>
      <c r="L3004" s="158"/>
      <c r="M3004" s="346"/>
    </row>
    <row r="3005" spans="1:13" x14ac:dyDescent="0.25">
      <c r="A3005" s="347"/>
      <c r="B3005" s="416">
        <v>0.50964981769880491</v>
      </c>
      <c r="C3005" s="158"/>
      <c r="D3005" s="158"/>
      <c r="E3005" s="158"/>
      <c r="F3005" s="158"/>
      <c r="G3005" s="158"/>
      <c r="H3005" s="158"/>
      <c r="I3005" s="158"/>
      <c r="J3005" s="158"/>
      <c r="K3005" s="158"/>
      <c r="L3005" s="158"/>
      <c r="M3005" s="346"/>
    </row>
    <row r="3006" spans="1:13" x14ac:dyDescent="0.25">
      <c r="A3006" s="347"/>
      <c r="B3006" s="416">
        <v>0.17918863301489774</v>
      </c>
      <c r="C3006" s="158"/>
      <c r="D3006" s="158"/>
      <c r="E3006" s="158"/>
      <c r="F3006" s="158"/>
      <c r="G3006" s="158"/>
      <c r="H3006" s="158"/>
      <c r="I3006" s="158"/>
      <c r="J3006" s="158"/>
      <c r="K3006" s="158"/>
      <c r="L3006" s="158"/>
      <c r="M3006" s="346"/>
    </row>
    <row r="3007" spans="1:13" x14ac:dyDescent="0.25">
      <c r="A3007" s="347"/>
      <c r="B3007" s="416">
        <v>0.34967526249689529</v>
      </c>
      <c r="C3007" s="158"/>
      <c r="D3007" s="158"/>
      <c r="E3007" s="158"/>
      <c r="F3007" s="158"/>
      <c r="G3007" s="158"/>
      <c r="H3007" s="158"/>
      <c r="I3007" s="158"/>
      <c r="J3007" s="158"/>
      <c r="K3007" s="158"/>
      <c r="L3007" s="158"/>
      <c r="M3007" s="346"/>
    </row>
    <row r="3008" spans="1:13" x14ac:dyDescent="0.25">
      <c r="A3008" s="347"/>
      <c r="B3008" s="416">
        <v>0.82676113045364619</v>
      </c>
      <c r="C3008" s="158"/>
      <c r="D3008" s="158"/>
      <c r="E3008" s="158"/>
      <c r="F3008" s="158"/>
      <c r="G3008" s="158"/>
      <c r="H3008" s="158"/>
      <c r="I3008" s="158"/>
      <c r="J3008" s="158"/>
      <c r="K3008" s="158"/>
      <c r="L3008" s="158"/>
      <c r="M3008" s="346"/>
    </row>
    <row r="3009" spans="1:13" x14ac:dyDescent="0.25">
      <c r="A3009" s="347"/>
      <c r="B3009" s="416">
        <v>6.5666631318655119E-2</v>
      </c>
      <c r="C3009" s="158"/>
      <c r="D3009" s="158"/>
      <c r="E3009" s="158"/>
      <c r="F3009" s="158"/>
      <c r="G3009" s="158"/>
      <c r="H3009" s="158"/>
      <c r="I3009" s="158"/>
      <c r="J3009" s="158"/>
      <c r="K3009" s="158"/>
      <c r="L3009" s="158"/>
      <c r="M3009" s="346"/>
    </row>
    <row r="3010" spans="1:13" x14ac:dyDescent="0.25">
      <c r="A3010" s="347"/>
      <c r="B3010" s="416">
        <v>0.82829389067080506</v>
      </c>
      <c r="C3010" s="158"/>
      <c r="D3010" s="158"/>
      <c r="E3010" s="158"/>
      <c r="F3010" s="158"/>
      <c r="G3010" s="158"/>
      <c r="H3010" s="158"/>
      <c r="I3010" s="158"/>
      <c r="J3010" s="158"/>
      <c r="K3010" s="158"/>
      <c r="L3010" s="158"/>
      <c r="M3010" s="346"/>
    </row>
    <row r="3011" spans="1:13" x14ac:dyDescent="0.25">
      <c r="A3011" s="347"/>
      <c r="B3011" s="103">
        <v>-335.76457662457818</v>
      </c>
      <c r="C3011" s="158"/>
      <c r="D3011" s="158"/>
      <c r="E3011" s="158"/>
      <c r="F3011" s="158"/>
      <c r="G3011" s="158"/>
      <c r="H3011" s="158"/>
      <c r="I3011" s="158"/>
      <c r="J3011" s="158"/>
      <c r="K3011" s="158"/>
      <c r="L3011" s="158"/>
      <c r="M3011" s="346"/>
    </row>
    <row r="3012" spans="1:13" x14ac:dyDescent="0.25">
      <c r="A3012" s="347"/>
      <c r="B3012" s="158"/>
      <c r="C3012" s="158"/>
      <c r="D3012" s="158"/>
      <c r="E3012" s="158"/>
      <c r="F3012" s="158"/>
      <c r="G3012" s="158"/>
      <c r="H3012" s="158"/>
      <c r="I3012" s="158"/>
      <c r="J3012" s="158"/>
      <c r="K3012" s="158"/>
      <c r="L3012" s="158"/>
      <c r="M3012" s="346"/>
    </row>
    <row r="3013" spans="1:13" x14ac:dyDescent="0.25">
      <c r="A3013" s="347"/>
      <c r="B3013" s="158"/>
      <c r="C3013" s="158"/>
      <c r="D3013" s="158"/>
      <c r="E3013" s="158"/>
      <c r="F3013" s="158"/>
      <c r="G3013" s="158"/>
      <c r="H3013" s="158"/>
      <c r="I3013" s="158"/>
      <c r="J3013" s="158"/>
      <c r="K3013" s="158"/>
      <c r="L3013" s="158"/>
      <c r="M3013" s="346"/>
    </row>
    <row r="3014" spans="1:13" x14ac:dyDescent="0.25">
      <c r="A3014" s="347"/>
      <c r="B3014" s="419">
        <f t="array" ref="B3014:B3021">+MMULT(B2958:L2965,B3001:B3011)</f>
        <v>-0.59835162506188988</v>
      </c>
      <c r="C3014" s="158"/>
      <c r="D3014" s="158"/>
      <c r="E3014" s="402">
        <f t="array" ref="E3014:E3021">+MMULT(B2869:L2876,H2880:H2890)</f>
        <v>2.9729038906684303E-3</v>
      </c>
      <c r="F3014" s="158"/>
      <c r="G3014" s="158"/>
      <c r="H3014" s="402">
        <f t="array" ref="H3014:H3021">E3014:E3021-E2880:E2887</f>
        <v>-1.9949319973733282E-16</v>
      </c>
      <c r="I3014" s="158"/>
      <c r="J3014" s="158"/>
      <c r="K3014" s="158"/>
      <c r="L3014" s="158"/>
      <c r="M3014" s="346"/>
    </row>
    <row r="3015" spans="1:13" ht="15.75" x14ac:dyDescent="0.3">
      <c r="A3015" s="447" t="s">
        <v>241</v>
      </c>
      <c r="B3015" s="420">
        <v>1.8637285298996734E-3</v>
      </c>
      <c r="C3015" s="158"/>
      <c r="D3015" s="449" t="s">
        <v>242</v>
      </c>
      <c r="E3015" s="403">
        <v>3.7274570597993469E-3</v>
      </c>
      <c r="F3015" s="158"/>
      <c r="G3015" s="449" t="s">
        <v>243</v>
      </c>
      <c r="H3015" s="403">
        <v>8.4654505627668186E-16</v>
      </c>
      <c r="I3015" s="158"/>
      <c r="J3015" s="158"/>
      <c r="K3015" s="158"/>
      <c r="L3015" s="158"/>
      <c r="M3015" s="346"/>
    </row>
    <row r="3016" spans="1:13" x14ac:dyDescent="0.25">
      <c r="A3016" s="347"/>
      <c r="B3016" s="420">
        <v>9.5090228591610199E-4</v>
      </c>
      <c r="C3016" s="158"/>
      <c r="D3016" s="158"/>
      <c r="E3016" s="403">
        <v>1.901804571832204E-3</v>
      </c>
      <c r="F3016" s="158"/>
      <c r="G3016" s="158"/>
      <c r="H3016" s="403">
        <v>-2.0599841277224584E-16</v>
      </c>
      <c r="I3016" s="158"/>
      <c r="J3016" s="158"/>
      <c r="K3016" s="158"/>
      <c r="L3016" s="158"/>
      <c r="M3016" s="346"/>
    </row>
    <row r="3017" spans="1:13" x14ac:dyDescent="0.25">
      <c r="A3017" s="347"/>
      <c r="B3017" s="420">
        <v>9.7449903405668508E-4</v>
      </c>
      <c r="C3017" s="158"/>
      <c r="D3017" s="158"/>
      <c r="E3017" s="403">
        <v>1.9489980681133702E-3</v>
      </c>
      <c r="F3017" s="158"/>
      <c r="G3017" s="158"/>
      <c r="H3017" s="403">
        <v>4.401860820291148E-16</v>
      </c>
      <c r="I3017" s="158"/>
      <c r="J3017" s="158"/>
      <c r="K3017" s="158"/>
      <c r="L3017" s="158"/>
      <c r="M3017" s="346"/>
    </row>
    <row r="3018" spans="1:13" x14ac:dyDescent="0.25">
      <c r="A3018" s="347"/>
      <c r="B3018" s="420">
        <v>2.2578113037833177E-3</v>
      </c>
      <c r="C3018" s="158"/>
      <c r="D3018" s="158"/>
      <c r="E3018" s="403">
        <v>4.5156226075666354E-3</v>
      </c>
      <c r="F3018" s="158"/>
      <c r="G3018" s="158"/>
      <c r="H3018" s="403">
        <v>-1.3444106938820255E-16</v>
      </c>
      <c r="I3018" s="158"/>
      <c r="J3018" s="158"/>
      <c r="K3018" s="158"/>
      <c r="L3018" s="158"/>
      <c r="M3018" s="346"/>
    </row>
    <row r="3019" spans="1:13" x14ac:dyDescent="0.25">
      <c r="A3019" s="347"/>
      <c r="B3019" s="420">
        <v>3.9264458756664762E-4</v>
      </c>
      <c r="C3019" s="158"/>
      <c r="D3019" s="158"/>
      <c r="E3019" s="403">
        <v>7.8528917513329523E-4</v>
      </c>
      <c r="F3019" s="158"/>
      <c r="G3019" s="158"/>
      <c r="H3019" s="403">
        <v>6.9627463517019095E-16</v>
      </c>
      <c r="I3019" s="158"/>
      <c r="J3019" s="158"/>
      <c r="K3019" s="158"/>
      <c r="L3019" s="158"/>
      <c r="M3019" s="346"/>
    </row>
    <row r="3020" spans="1:13" x14ac:dyDescent="0.25">
      <c r="A3020" s="347"/>
      <c r="B3020" s="420">
        <v>3.8146807326797333E-4</v>
      </c>
      <c r="C3020" s="158"/>
      <c r="D3020" s="158"/>
      <c r="E3020" s="403">
        <v>7.6293614653594665E-4</v>
      </c>
      <c r="F3020" s="158"/>
      <c r="G3020" s="158"/>
      <c r="H3020" s="403">
        <v>-1.1342923128543347E-15</v>
      </c>
      <c r="I3020" s="158"/>
      <c r="J3020" s="158"/>
      <c r="K3020" s="158"/>
      <c r="L3020" s="158"/>
      <c r="M3020" s="346"/>
    </row>
    <row r="3021" spans="1:13" x14ac:dyDescent="0.25">
      <c r="A3021" s="347"/>
      <c r="B3021" s="75">
        <v>-0.4953097622241654</v>
      </c>
      <c r="C3021" s="158"/>
      <c r="D3021" s="158"/>
      <c r="E3021" s="93">
        <v>3.7065288060187766E-3</v>
      </c>
      <c r="F3021" s="158"/>
      <c r="G3021" s="158"/>
      <c r="H3021" s="93">
        <v>-4.5363018896793506E-16</v>
      </c>
      <c r="I3021" s="158"/>
      <c r="J3021" s="158"/>
      <c r="K3021" s="158"/>
      <c r="L3021" s="158"/>
      <c r="M3021" s="346"/>
    </row>
    <row r="3022" spans="1:13" x14ac:dyDescent="0.25">
      <c r="A3022" s="347"/>
      <c r="B3022" s="158"/>
      <c r="C3022" s="158"/>
      <c r="D3022" s="158"/>
      <c r="E3022" s="158"/>
      <c r="F3022" s="158"/>
      <c r="G3022" s="158"/>
      <c r="H3022" s="158"/>
      <c r="I3022" s="158"/>
      <c r="J3022" s="158"/>
      <c r="K3022" s="158"/>
      <c r="L3022" s="158"/>
      <c r="M3022" s="346"/>
    </row>
    <row r="3023" spans="1:13" ht="16.5" thickBot="1" x14ac:dyDescent="0.35">
      <c r="A3023" s="347"/>
      <c r="B3023" s="158"/>
      <c r="C3023" s="158"/>
      <c r="D3023" s="158"/>
      <c r="E3023" s="158"/>
      <c r="F3023" s="158"/>
      <c r="G3023" s="456" t="s">
        <v>264</v>
      </c>
      <c r="H3023" s="158"/>
      <c r="I3023" s="158"/>
      <c r="J3023" s="158"/>
      <c r="K3023" s="158"/>
      <c r="L3023" s="158"/>
      <c r="M3023" s="346"/>
    </row>
    <row r="3024" spans="1:13" ht="15.75" x14ac:dyDescent="0.3">
      <c r="A3024" s="347"/>
      <c r="B3024" s="421">
        <f t="array" ref="B3024:B3031">B3014:B3021-H3014:H3021</f>
        <v>-0.59835162506188966</v>
      </c>
      <c r="C3024" s="158"/>
      <c r="D3024" s="422" t="s">
        <v>205</v>
      </c>
      <c r="E3024" s="468">
        <f t="array" ref="E3024:E3031">+MMULT(B2978:I2985,B3024:B3031)</f>
        <v>336.520167699127</v>
      </c>
      <c r="F3024" s="158"/>
      <c r="G3024" s="457" t="s">
        <v>205</v>
      </c>
      <c r="H3024" s="460">
        <f>+ABS(E3024-E2766)</f>
        <v>5.7036616175309973E-4</v>
      </c>
      <c r="I3024" s="158"/>
      <c r="J3024" s="158"/>
      <c r="K3024" s="158"/>
      <c r="L3024" s="158"/>
      <c r="M3024" s="346"/>
    </row>
    <row r="3025" spans="1:13" ht="15.75" x14ac:dyDescent="0.3">
      <c r="A3025" s="450" t="s">
        <v>244</v>
      </c>
      <c r="B3025" s="420">
        <v>1.8637285298988269E-3</v>
      </c>
      <c r="C3025" s="158"/>
      <c r="D3025" s="424" t="s">
        <v>206</v>
      </c>
      <c r="E3025" s="469">
        <v>335.38428909377672</v>
      </c>
      <c r="F3025" s="158"/>
      <c r="G3025" s="458" t="s">
        <v>206</v>
      </c>
      <c r="H3025" s="461">
        <f t="shared" ref="H3025:H3031" si="118">+ABS(E3025-E2767)</f>
        <v>5.5397361393261235E-4</v>
      </c>
      <c r="I3025" s="158"/>
      <c r="J3025" s="158"/>
      <c r="K3025" s="158"/>
      <c r="L3025" s="158"/>
      <c r="M3025" s="346"/>
    </row>
    <row r="3026" spans="1:13" ht="15.75" x14ac:dyDescent="0.3">
      <c r="A3026" s="347"/>
      <c r="B3026" s="420">
        <v>9.5090228591630799E-4</v>
      </c>
      <c r="C3026" s="158"/>
      <c r="D3026" s="424" t="s">
        <v>207</v>
      </c>
      <c r="E3026" s="469">
        <v>336.38204320131956</v>
      </c>
      <c r="F3026" s="158"/>
      <c r="G3026" s="458" t="s">
        <v>207</v>
      </c>
      <c r="H3026" s="461">
        <f t="shared" si="118"/>
        <v>1.1009240788382044</v>
      </c>
      <c r="I3026" s="158"/>
      <c r="J3026" s="158"/>
      <c r="K3026" s="158"/>
      <c r="L3026" s="158"/>
      <c r="M3026" s="346"/>
    </row>
    <row r="3027" spans="1:13" ht="15.75" x14ac:dyDescent="0.3">
      <c r="A3027" s="347"/>
      <c r="B3027" s="420">
        <v>9.7449903405624489E-4</v>
      </c>
      <c r="C3027" s="158"/>
      <c r="D3027" s="424" t="s">
        <v>208</v>
      </c>
      <c r="E3027" s="469">
        <v>339.98518149535511</v>
      </c>
      <c r="F3027" s="158"/>
      <c r="G3027" s="458" t="s">
        <v>208</v>
      </c>
      <c r="H3027" s="461">
        <f t="shared" si="118"/>
        <v>4.2876107229884042</v>
      </c>
      <c r="I3027" s="158"/>
      <c r="J3027" s="158"/>
      <c r="K3027" s="158"/>
      <c r="L3027" s="158"/>
      <c r="M3027" s="346"/>
    </row>
    <row r="3028" spans="1:13" ht="15.75" x14ac:dyDescent="0.3">
      <c r="A3028" s="347"/>
      <c r="B3028" s="420">
        <v>2.2578113037834521E-3</v>
      </c>
      <c r="C3028" s="158"/>
      <c r="D3028" s="424" t="s">
        <v>209</v>
      </c>
      <c r="E3028" s="469">
        <v>334.2826176896134</v>
      </c>
      <c r="F3028" s="158"/>
      <c r="G3028" s="458" t="s">
        <v>209</v>
      </c>
      <c r="H3028" s="461">
        <f t="shared" si="118"/>
        <v>1.0826399654839065</v>
      </c>
      <c r="I3028" s="158"/>
      <c r="J3028" s="158"/>
      <c r="K3028" s="158"/>
      <c r="L3028" s="158"/>
      <c r="M3028" s="346"/>
    </row>
    <row r="3029" spans="1:13" ht="15.75" x14ac:dyDescent="0.3">
      <c r="A3029" s="347"/>
      <c r="B3029" s="420">
        <v>3.9264458756595134E-4</v>
      </c>
      <c r="C3029" s="158"/>
      <c r="D3029" s="424" t="s">
        <v>210</v>
      </c>
      <c r="E3029" s="469">
        <v>334.96872325887904</v>
      </c>
      <c r="F3029" s="158"/>
      <c r="G3029" s="458" t="s">
        <v>210</v>
      </c>
      <c r="H3029" s="461">
        <f t="shared" si="118"/>
        <v>1.5475648763819549</v>
      </c>
      <c r="I3029" s="158"/>
      <c r="J3029" s="158"/>
      <c r="K3029" s="158"/>
      <c r="L3029" s="158"/>
      <c r="M3029" s="346"/>
    </row>
    <row r="3030" spans="1:13" ht="15.75" x14ac:dyDescent="0.3">
      <c r="A3030" s="347"/>
      <c r="B3030" s="420">
        <v>3.8146807326910762E-4</v>
      </c>
      <c r="C3030" s="158"/>
      <c r="D3030" s="424" t="s">
        <v>211</v>
      </c>
      <c r="E3030" s="469">
        <v>335.37484194807155</v>
      </c>
      <c r="F3030" s="158"/>
      <c r="G3030" s="458" t="s">
        <v>211</v>
      </c>
      <c r="H3030" s="461">
        <f t="shared" si="118"/>
        <v>1.0991472641026689</v>
      </c>
      <c r="I3030" s="158"/>
      <c r="J3030" s="158"/>
      <c r="K3030" s="158"/>
      <c r="L3030" s="158"/>
      <c r="M3030" s="346"/>
    </row>
    <row r="3031" spans="1:13" ht="16.5" thickBot="1" x14ac:dyDescent="0.35">
      <c r="A3031" s="347"/>
      <c r="B3031" s="75">
        <v>-0.49530976222416495</v>
      </c>
      <c r="C3031" s="158"/>
      <c r="D3031" s="426" t="s">
        <v>212</v>
      </c>
      <c r="E3031" s="470">
        <v>335.71096062034655</v>
      </c>
      <c r="F3031" s="158"/>
      <c r="G3031" s="459" t="s">
        <v>212</v>
      </c>
      <c r="H3031" s="462">
        <f t="shared" si="118"/>
        <v>5.5698726179684854E-3</v>
      </c>
      <c r="I3031" s="158"/>
      <c r="J3031" s="158"/>
      <c r="K3031" s="158"/>
      <c r="L3031" s="158"/>
      <c r="M3031" s="346"/>
    </row>
    <row r="3032" spans="1:13" x14ac:dyDescent="0.25">
      <c r="A3032" s="347"/>
      <c r="B3032" s="158"/>
      <c r="C3032" s="158"/>
      <c r="D3032" s="158"/>
      <c r="E3032" s="158"/>
      <c r="F3032" s="158"/>
      <c r="G3032" s="158"/>
      <c r="H3032" s="158"/>
      <c r="I3032" s="158"/>
      <c r="J3032" s="158"/>
      <c r="K3032" s="158"/>
      <c r="L3032" s="158"/>
      <c r="M3032" s="346"/>
    </row>
    <row r="3033" spans="1:13" ht="15.75" x14ac:dyDescent="0.3">
      <c r="A3033" s="444" t="s">
        <v>246</v>
      </c>
      <c r="B3033" s="158"/>
      <c r="C3033" s="158"/>
      <c r="D3033" s="158"/>
      <c r="E3033" s="158"/>
      <c r="F3033" s="158"/>
      <c r="G3033" s="158"/>
      <c r="H3033" s="158"/>
      <c r="I3033" s="158"/>
      <c r="J3033" s="158"/>
      <c r="K3033" s="158"/>
      <c r="L3033" s="158"/>
      <c r="M3033" s="346"/>
    </row>
    <row r="3034" spans="1:13" x14ac:dyDescent="0.25">
      <c r="A3034" s="347"/>
      <c r="B3034" s="411">
        <f t="array" ref="B3034:L3044">+MMULT(B2945:L2955,B2919:L2929)</f>
        <v>0.5</v>
      </c>
      <c r="C3034" s="390">
        <v>0</v>
      </c>
      <c r="D3034" s="390">
        <v>0</v>
      </c>
      <c r="E3034" s="390">
        <v>0</v>
      </c>
      <c r="F3034" s="390">
        <v>0</v>
      </c>
      <c r="G3034" s="390">
        <v>0</v>
      </c>
      <c r="H3034" s="390">
        <v>0</v>
      </c>
      <c r="I3034" s="390">
        <v>0</v>
      </c>
      <c r="J3034" s="390">
        <v>0</v>
      </c>
      <c r="K3034" s="390">
        <v>0</v>
      </c>
      <c r="L3034" s="391">
        <v>0</v>
      </c>
      <c r="M3034" s="346"/>
    </row>
    <row r="3035" spans="1:13" ht="15.75" x14ac:dyDescent="0.3">
      <c r="A3035" s="447" t="s">
        <v>247</v>
      </c>
      <c r="B3035" s="396">
        <v>0</v>
      </c>
      <c r="C3035" s="161">
        <v>0.5</v>
      </c>
      <c r="D3035" s="159">
        <v>0</v>
      </c>
      <c r="E3035" s="159">
        <v>0</v>
      </c>
      <c r="F3035" s="159">
        <v>0</v>
      </c>
      <c r="G3035" s="159">
        <v>0</v>
      </c>
      <c r="H3035" s="159">
        <v>0</v>
      </c>
      <c r="I3035" s="159">
        <v>0</v>
      </c>
      <c r="J3035" s="159">
        <v>0</v>
      </c>
      <c r="K3035" s="159">
        <v>0</v>
      </c>
      <c r="L3035" s="383">
        <v>0</v>
      </c>
      <c r="M3035" s="346"/>
    </row>
    <row r="3036" spans="1:13" x14ac:dyDescent="0.25">
      <c r="A3036" s="347"/>
      <c r="B3036" s="396">
        <v>0</v>
      </c>
      <c r="C3036" s="159">
        <v>0</v>
      </c>
      <c r="D3036" s="161">
        <v>0.5</v>
      </c>
      <c r="E3036" s="159">
        <v>0</v>
      </c>
      <c r="F3036" s="159">
        <v>0</v>
      </c>
      <c r="G3036" s="159">
        <v>0</v>
      </c>
      <c r="H3036" s="159">
        <v>0</v>
      </c>
      <c r="I3036" s="159">
        <v>0</v>
      </c>
      <c r="J3036" s="159">
        <v>0</v>
      </c>
      <c r="K3036" s="159">
        <v>0</v>
      </c>
      <c r="L3036" s="383">
        <v>0</v>
      </c>
      <c r="M3036" s="346"/>
    </row>
    <row r="3037" spans="1:13" x14ac:dyDescent="0.25">
      <c r="A3037" s="347"/>
      <c r="B3037" s="396">
        <v>0</v>
      </c>
      <c r="C3037" s="159">
        <v>0</v>
      </c>
      <c r="D3037" s="159">
        <v>0</v>
      </c>
      <c r="E3037" s="161">
        <v>0.49999999999999994</v>
      </c>
      <c r="F3037" s="159">
        <v>0</v>
      </c>
      <c r="G3037" s="159">
        <v>0</v>
      </c>
      <c r="H3037" s="159">
        <v>0</v>
      </c>
      <c r="I3037" s="159">
        <v>0</v>
      </c>
      <c r="J3037" s="159">
        <v>0</v>
      </c>
      <c r="K3037" s="159">
        <v>0</v>
      </c>
      <c r="L3037" s="383">
        <v>0</v>
      </c>
      <c r="M3037" s="346"/>
    </row>
    <row r="3038" spans="1:13" x14ac:dyDescent="0.25">
      <c r="A3038" s="347"/>
      <c r="B3038" s="396">
        <v>0</v>
      </c>
      <c r="C3038" s="159">
        <v>0</v>
      </c>
      <c r="D3038" s="159">
        <v>0</v>
      </c>
      <c r="E3038" s="159">
        <v>0</v>
      </c>
      <c r="F3038" s="161">
        <v>0.5</v>
      </c>
      <c r="G3038" s="159">
        <v>0</v>
      </c>
      <c r="H3038" s="159">
        <v>0</v>
      </c>
      <c r="I3038" s="159">
        <v>0</v>
      </c>
      <c r="J3038" s="159">
        <v>0</v>
      </c>
      <c r="K3038" s="159">
        <v>0</v>
      </c>
      <c r="L3038" s="383">
        <v>0</v>
      </c>
      <c r="M3038" s="346"/>
    </row>
    <row r="3039" spans="1:13" x14ac:dyDescent="0.25">
      <c r="A3039" s="350"/>
      <c r="B3039" s="396">
        <v>0</v>
      </c>
      <c r="C3039" s="159">
        <v>0</v>
      </c>
      <c r="D3039" s="159">
        <v>0</v>
      </c>
      <c r="E3039" s="159">
        <v>0</v>
      </c>
      <c r="F3039" s="159">
        <v>0</v>
      </c>
      <c r="G3039" s="161">
        <v>0.5</v>
      </c>
      <c r="H3039" s="159">
        <v>0</v>
      </c>
      <c r="I3039" s="159">
        <v>0</v>
      </c>
      <c r="J3039" s="159">
        <v>0</v>
      </c>
      <c r="K3039" s="159">
        <v>0</v>
      </c>
      <c r="L3039" s="383">
        <v>0</v>
      </c>
      <c r="M3039" s="346"/>
    </row>
    <row r="3040" spans="1:13" x14ac:dyDescent="0.25">
      <c r="A3040" s="350"/>
      <c r="B3040" s="396">
        <v>0</v>
      </c>
      <c r="C3040" s="159">
        <v>0</v>
      </c>
      <c r="D3040" s="159">
        <v>0</v>
      </c>
      <c r="E3040" s="159">
        <v>0</v>
      </c>
      <c r="F3040" s="159">
        <v>0</v>
      </c>
      <c r="G3040" s="159">
        <v>0</v>
      </c>
      <c r="H3040" s="161">
        <v>0.5</v>
      </c>
      <c r="I3040" s="159">
        <v>0</v>
      </c>
      <c r="J3040" s="159">
        <v>0</v>
      </c>
      <c r="K3040" s="159">
        <v>0</v>
      </c>
      <c r="L3040" s="383">
        <v>0</v>
      </c>
      <c r="M3040" s="346"/>
    </row>
    <row r="3041" spans="1:13" x14ac:dyDescent="0.25">
      <c r="A3041" s="347"/>
      <c r="B3041" s="396">
        <v>0</v>
      </c>
      <c r="C3041" s="159">
        <v>0</v>
      </c>
      <c r="D3041" s="159">
        <v>0</v>
      </c>
      <c r="E3041" s="159">
        <v>0</v>
      </c>
      <c r="F3041" s="159">
        <v>0</v>
      </c>
      <c r="G3041" s="159">
        <v>0</v>
      </c>
      <c r="H3041" s="159">
        <v>0</v>
      </c>
      <c r="I3041" s="161">
        <v>0.5</v>
      </c>
      <c r="J3041" s="159">
        <v>0</v>
      </c>
      <c r="K3041" s="159">
        <v>0</v>
      </c>
      <c r="L3041" s="383">
        <v>0</v>
      </c>
      <c r="M3041" s="346"/>
    </row>
    <row r="3042" spans="1:13" x14ac:dyDescent="0.25">
      <c r="A3042" s="347"/>
      <c r="B3042" s="396">
        <v>0</v>
      </c>
      <c r="C3042" s="159">
        <v>0</v>
      </c>
      <c r="D3042" s="159">
        <v>0</v>
      </c>
      <c r="E3042" s="159">
        <v>0</v>
      </c>
      <c r="F3042" s="159">
        <v>0</v>
      </c>
      <c r="G3042" s="159">
        <v>0</v>
      </c>
      <c r="H3042" s="159">
        <v>0</v>
      </c>
      <c r="I3042" s="159">
        <v>0</v>
      </c>
      <c r="J3042" s="161">
        <v>0.5</v>
      </c>
      <c r="K3042" s="159">
        <v>0</v>
      </c>
      <c r="L3042" s="383">
        <v>0</v>
      </c>
      <c r="M3042" s="346"/>
    </row>
    <row r="3043" spans="1:13" x14ac:dyDescent="0.25">
      <c r="A3043" s="347"/>
      <c r="B3043" s="396">
        <v>0</v>
      </c>
      <c r="C3043" s="159">
        <v>0</v>
      </c>
      <c r="D3043" s="159">
        <v>0</v>
      </c>
      <c r="E3043" s="159">
        <v>0</v>
      </c>
      <c r="F3043" s="159">
        <v>0</v>
      </c>
      <c r="G3043" s="159">
        <v>0</v>
      </c>
      <c r="H3043" s="159">
        <v>0</v>
      </c>
      <c r="I3043" s="159">
        <v>0</v>
      </c>
      <c r="J3043" s="159">
        <v>0</v>
      </c>
      <c r="K3043" s="161">
        <v>0.5</v>
      </c>
      <c r="L3043" s="383">
        <v>0</v>
      </c>
      <c r="M3043" s="346"/>
    </row>
    <row r="3044" spans="1:13" x14ac:dyDescent="0.25">
      <c r="A3044" s="347"/>
      <c r="B3044" s="397">
        <v>0</v>
      </c>
      <c r="C3044" s="398">
        <v>0</v>
      </c>
      <c r="D3044" s="398">
        <v>0</v>
      </c>
      <c r="E3044" s="398">
        <v>0</v>
      </c>
      <c r="F3044" s="398">
        <v>0</v>
      </c>
      <c r="G3044" s="398">
        <v>0</v>
      </c>
      <c r="H3044" s="398">
        <v>0</v>
      </c>
      <c r="I3044" s="398">
        <v>0</v>
      </c>
      <c r="J3044" s="398">
        <v>0</v>
      </c>
      <c r="K3044" s="398">
        <v>0</v>
      </c>
      <c r="L3044" s="412">
        <v>0.5</v>
      </c>
      <c r="M3044" s="346"/>
    </row>
    <row r="3045" spans="1:13" x14ac:dyDescent="0.25">
      <c r="A3045" s="347"/>
      <c r="B3045" s="158"/>
      <c r="C3045" s="158"/>
      <c r="D3045" s="158"/>
      <c r="E3045" s="158"/>
      <c r="F3045" s="158"/>
      <c r="G3045" s="158"/>
      <c r="H3045" s="158"/>
      <c r="I3045" s="158"/>
      <c r="J3045" s="158"/>
      <c r="K3045" s="158"/>
      <c r="L3045" s="158"/>
      <c r="M3045" s="346"/>
    </row>
    <row r="3046" spans="1:13" x14ac:dyDescent="0.25">
      <c r="A3046" s="347"/>
      <c r="B3046" s="158"/>
      <c r="C3046" s="158"/>
      <c r="D3046" s="158"/>
      <c r="E3046" s="158"/>
      <c r="F3046" s="158"/>
      <c r="G3046" s="158"/>
      <c r="H3046" s="158"/>
      <c r="I3046" s="158"/>
      <c r="J3046" s="158"/>
      <c r="K3046" s="158"/>
      <c r="L3046" s="158"/>
      <c r="M3046" s="346"/>
    </row>
    <row r="3047" spans="1:13" x14ac:dyDescent="0.25">
      <c r="A3047" s="347"/>
      <c r="B3047" s="411">
        <f t="array" ref="B3047:L3057">B2906:L2916-B3034:L3044</f>
        <v>0.5</v>
      </c>
      <c r="C3047" s="390">
        <v>0</v>
      </c>
      <c r="D3047" s="390">
        <v>0</v>
      </c>
      <c r="E3047" s="390">
        <v>0</v>
      </c>
      <c r="F3047" s="390">
        <v>0</v>
      </c>
      <c r="G3047" s="390">
        <v>0</v>
      </c>
      <c r="H3047" s="390">
        <v>0</v>
      </c>
      <c r="I3047" s="390">
        <v>0</v>
      </c>
      <c r="J3047" s="390">
        <v>0</v>
      </c>
      <c r="K3047" s="390">
        <v>0</v>
      </c>
      <c r="L3047" s="391">
        <v>0</v>
      </c>
      <c r="M3047" s="346"/>
    </row>
    <row r="3048" spans="1:13" ht="15.75" x14ac:dyDescent="0.3">
      <c r="A3048" s="447" t="s">
        <v>248</v>
      </c>
      <c r="B3048" s="396">
        <v>0</v>
      </c>
      <c r="C3048" s="161">
        <v>0.5</v>
      </c>
      <c r="D3048" s="159">
        <v>0</v>
      </c>
      <c r="E3048" s="159">
        <v>0</v>
      </c>
      <c r="F3048" s="159">
        <v>0</v>
      </c>
      <c r="G3048" s="159">
        <v>0</v>
      </c>
      <c r="H3048" s="159">
        <v>0</v>
      </c>
      <c r="I3048" s="159">
        <v>0</v>
      </c>
      <c r="J3048" s="159">
        <v>0</v>
      </c>
      <c r="K3048" s="159">
        <v>0</v>
      </c>
      <c r="L3048" s="383">
        <v>0</v>
      </c>
      <c r="M3048" s="346"/>
    </row>
    <row r="3049" spans="1:13" x14ac:dyDescent="0.25">
      <c r="A3049" s="347"/>
      <c r="B3049" s="396">
        <v>0</v>
      </c>
      <c r="C3049" s="159">
        <v>0</v>
      </c>
      <c r="D3049" s="161">
        <v>0.5</v>
      </c>
      <c r="E3049" s="159">
        <v>0</v>
      </c>
      <c r="F3049" s="159">
        <v>0</v>
      </c>
      <c r="G3049" s="159">
        <v>0</v>
      </c>
      <c r="H3049" s="159">
        <v>0</v>
      </c>
      <c r="I3049" s="159">
        <v>0</v>
      </c>
      <c r="J3049" s="159">
        <v>0</v>
      </c>
      <c r="K3049" s="159">
        <v>0</v>
      </c>
      <c r="L3049" s="383">
        <v>0</v>
      </c>
      <c r="M3049" s="346"/>
    </row>
    <row r="3050" spans="1:13" x14ac:dyDescent="0.25">
      <c r="A3050" s="347"/>
      <c r="B3050" s="396">
        <v>0</v>
      </c>
      <c r="C3050" s="159">
        <v>0</v>
      </c>
      <c r="D3050" s="159">
        <v>0</v>
      </c>
      <c r="E3050" s="161">
        <v>0.5</v>
      </c>
      <c r="F3050" s="159">
        <v>0</v>
      </c>
      <c r="G3050" s="159">
        <v>0</v>
      </c>
      <c r="H3050" s="159">
        <v>0</v>
      </c>
      <c r="I3050" s="159">
        <v>0</v>
      </c>
      <c r="J3050" s="159">
        <v>0</v>
      </c>
      <c r="K3050" s="159">
        <v>0</v>
      </c>
      <c r="L3050" s="383">
        <v>0</v>
      </c>
      <c r="M3050" s="346"/>
    </row>
    <row r="3051" spans="1:13" x14ac:dyDescent="0.25">
      <c r="A3051" s="347"/>
      <c r="B3051" s="396">
        <v>0</v>
      </c>
      <c r="C3051" s="159">
        <v>0</v>
      </c>
      <c r="D3051" s="159">
        <v>0</v>
      </c>
      <c r="E3051" s="159">
        <v>0</v>
      </c>
      <c r="F3051" s="161">
        <v>0.5</v>
      </c>
      <c r="G3051" s="159">
        <v>0</v>
      </c>
      <c r="H3051" s="159">
        <v>0</v>
      </c>
      <c r="I3051" s="159">
        <v>0</v>
      </c>
      <c r="J3051" s="159">
        <v>0</v>
      </c>
      <c r="K3051" s="159">
        <v>0</v>
      </c>
      <c r="L3051" s="383">
        <v>0</v>
      </c>
      <c r="M3051" s="346"/>
    </row>
    <row r="3052" spans="1:13" x14ac:dyDescent="0.25">
      <c r="A3052" s="347"/>
      <c r="B3052" s="396">
        <v>0</v>
      </c>
      <c r="C3052" s="159">
        <v>0</v>
      </c>
      <c r="D3052" s="159">
        <v>0</v>
      </c>
      <c r="E3052" s="159">
        <v>0</v>
      </c>
      <c r="F3052" s="159">
        <v>0</v>
      </c>
      <c r="G3052" s="161">
        <v>0.5</v>
      </c>
      <c r="H3052" s="159">
        <v>0</v>
      </c>
      <c r="I3052" s="159">
        <v>0</v>
      </c>
      <c r="J3052" s="159">
        <v>0</v>
      </c>
      <c r="K3052" s="159">
        <v>0</v>
      </c>
      <c r="L3052" s="383">
        <v>0</v>
      </c>
      <c r="M3052" s="346"/>
    </row>
    <row r="3053" spans="1:13" x14ac:dyDescent="0.25">
      <c r="A3053" s="347"/>
      <c r="B3053" s="396">
        <v>0</v>
      </c>
      <c r="C3053" s="159">
        <v>0</v>
      </c>
      <c r="D3053" s="159">
        <v>0</v>
      </c>
      <c r="E3053" s="159">
        <v>0</v>
      </c>
      <c r="F3053" s="159">
        <v>0</v>
      </c>
      <c r="G3053" s="159">
        <v>0</v>
      </c>
      <c r="H3053" s="161">
        <v>0.5</v>
      </c>
      <c r="I3053" s="159">
        <v>0</v>
      </c>
      <c r="J3053" s="159">
        <v>0</v>
      </c>
      <c r="K3053" s="159">
        <v>0</v>
      </c>
      <c r="L3053" s="383">
        <v>0</v>
      </c>
      <c r="M3053" s="346"/>
    </row>
    <row r="3054" spans="1:13" x14ac:dyDescent="0.25">
      <c r="A3054" s="347"/>
      <c r="B3054" s="396">
        <v>0</v>
      </c>
      <c r="C3054" s="159">
        <v>0</v>
      </c>
      <c r="D3054" s="159">
        <v>0</v>
      </c>
      <c r="E3054" s="159">
        <v>0</v>
      </c>
      <c r="F3054" s="159">
        <v>0</v>
      </c>
      <c r="G3054" s="159">
        <v>0</v>
      </c>
      <c r="H3054" s="159">
        <v>0</v>
      </c>
      <c r="I3054" s="161">
        <v>0.5</v>
      </c>
      <c r="J3054" s="159">
        <v>0</v>
      </c>
      <c r="K3054" s="159">
        <v>0</v>
      </c>
      <c r="L3054" s="383">
        <v>0</v>
      </c>
      <c r="M3054" s="346"/>
    </row>
    <row r="3055" spans="1:13" x14ac:dyDescent="0.25">
      <c r="A3055" s="347"/>
      <c r="B3055" s="396">
        <v>0</v>
      </c>
      <c r="C3055" s="159">
        <v>0</v>
      </c>
      <c r="D3055" s="159">
        <v>0</v>
      </c>
      <c r="E3055" s="159">
        <v>0</v>
      </c>
      <c r="F3055" s="159">
        <v>0</v>
      </c>
      <c r="G3055" s="159">
        <v>0</v>
      </c>
      <c r="H3055" s="159">
        <v>0</v>
      </c>
      <c r="I3055" s="159">
        <v>0</v>
      </c>
      <c r="J3055" s="161">
        <v>0.5</v>
      </c>
      <c r="K3055" s="159">
        <v>0</v>
      </c>
      <c r="L3055" s="383">
        <v>0</v>
      </c>
      <c r="M3055" s="346"/>
    </row>
    <row r="3056" spans="1:13" x14ac:dyDescent="0.25">
      <c r="A3056" s="347"/>
      <c r="B3056" s="396">
        <v>0</v>
      </c>
      <c r="C3056" s="159">
        <v>0</v>
      </c>
      <c r="D3056" s="159">
        <v>0</v>
      </c>
      <c r="E3056" s="159">
        <v>0</v>
      </c>
      <c r="F3056" s="159">
        <v>0</v>
      </c>
      <c r="G3056" s="159">
        <v>0</v>
      </c>
      <c r="H3056" s="159">
        <v>0</v>
      </c>
      <c r="I3056" s="159">
        <v>0</v>
      </c>
      <c r="J3056" s="159">
        <v>0</v>
      </c>
      <c r="K3056" s="161">
        <v>0.5</v>
      </c>
      <c r="L3056" s="383">
        <v>0</v>
      </c>
      <c r="M3056" s="346"/>
    </row>
    <row r="3057" spans="1:13" x14ac:dyDescent="0.25">
      <c r="A3057" s="347"/>
      <c r="B3057" s="397">
        <v>0</v>
      </c>
      <c r="C3057" s="398">
        <v>0</v>
      </c>
      <c r="D3057" s="398">
        <v>0</v>
      </c>
      <c r="E3057" s="398">
        <v>0</v>
      </c>
      <c r="F3057" s="398">
        <v>0</v>
      </c>
      <c r="G3057" s="398">
        <v>0</v>
      </c>
      <c r="H3057" s="398">
        <v>0</v>
      </c>
      <c r="I3057" s="398">
        <v>0</v>
      </c>
      <c r="J3057" s="398">
        <v>0</v>
      </c>
      <c r="K3057" s="398">
        <v>0</v>
      </c>
      <c r="L3057" s="412">
        <v>0.5</v>
      </c>
      <c r="M3057" s="346"/>
    </row>
    <row r="3058" spans="1:13" x14ac:dyDescent="0.25">
      <c r="A3058" s="347"/>
      <c r="B3058" s="158"/>
      <c r="C3058" s="158"/>
      <c r="D3058" s="158"/>
      <c r="E3058" s="158"/>
      <c r="F3058" s="158"/>
      <c r="G3058" s="158"/>
      <c r="H3058" s="158"/>
      <c r="I3058" s="158"/>
      <c r="J3058" s="158"/>
      <c r="K3058" s="158"/>
      <c r="L3058" s="158"/>
      <c r="M3058" s="346"/>
    </row>
    <row r="3059" spans="1:13" x14ac:dyDescent="0.25">
      <c r="A3059" s="347"/>
      <c r="B3059" s="158"/>
      <c r="C3059" s="158"/>
      <c r="D3059" s="158"/>
      <c r="E3059" s="158"/>
      <c r="F3059" s="158"/>
      <c r="G3059" s="158"/>
      <c r="H3059" s="158"/>
      <c r="I3059" s="158"/>
      <c r="J3059" s="158"/>
      <c r="K3059" s="158"/>
      <c r="L3059" s="158"/>
      <c r="M3059" s="346"/>
    </row>
    <row r="3060" spans="1:13" x14ac:dyDescent="0.25">
      <c r="A3060" s="347"/>
      <c r="B3060" s="404">
        <f t="array" ref="B3060:B3070">+MMULT(B3047:L3057,H2880:H2890)</f>
        <v>4.9861061282416887E-3</v>
      </c>
      <c r="C3060" s="158"/>
      <c r="D3060" s="158"/>
      <c r="E3060" s="404">
        <f t="array" ref="E3060:E3070">+MMULT(B2880:B2890,K2881)</f>
        <v>-339.29610096713287</v>
      </c>
      <c r="F3060" s="158"/>
      <c r="G3060" s="158"/>
      <c r="H3060" s="419">
        <f t="array" ref="H3060:H3070">+MMULT(B2856:I2866,E3024:E3031)</f>
        <v>336.520167699127</v>
      </c>
      <c r="I3060" s="158"/>
      <c r="J3060" s="158"/>
      <c r="K3060" s="158"/>
      <c r="L3060" s="158"/>
      <c r="M3060" s="346"/>
    </row>
    <row r="3061" spans="1:13" ht="15.75" x14ac:dyDescent="0.3">
      <c r="A3061" s="447" t="s">
        <v>249</v>
      </c>
      <c r="B3061" s="405">
        <v>3.4996541829074735E-3</v>
      </c>
      <c r="C3061" s="158"/>
      <c r="D3061" s="449" t="s">
        <v>239</v>
      </c>
      <c r="E3061" s="405">
        <v>0</v>
      </c>
      <c r="F3061" s="158"/>
      <c r="G3061" s="449" t="s">
        <v>250</v>
      </c>
      <c r="H3061" s="420">
        <v>-1.1358786053502854</v>
      </c>
      <c r="I3061" s="158"/>
      <c r="J3061" s="158"/>
      <c r="K3061" s="158"/>
      <c r="L3061" s="158"/>
      <c r="M3061" s="346"/>
    </row>
    <row r="3062" spans="1:13" x14ac:dyDescent="0.25">
      <c r="A3062" s="347"/>
      <c r="B3062" s="405">
        <v>1.1221123945383304E-3</v>
      </c>
      <c r="C3062" s="158"/>
      <c r="D3062" s="158"/>
      <c r="E3062" s="405">
        <v>0</v>
      </c>
      <c r="F3062" s="158"/>
      <c r="G3062" s="158"/>
      <c r="H3062" s="420">
        <v>0.99775410754284621</v>
      </c>
      <c r="I3062" s="158"/>
      <c r="J3062" s="158"/>
      <c r="K3062" s="158"/>
      <c r="L3062" s="158"/>
      <c r="M3062" s="346"/>
    </row>
    <row r="3063" spans="1:13" x14ac:dyDescent="0.25">
      <c r="A3063" s="347"/>
      <c r="B3063" s="405">
        <v>1.7121010862222838E-4</v>
      </c>
      <c r="C3063" s="158"/>
      <c r="D3063" s="158"/>
      <c r="E3063" s="405">
        <v>0</v>
      </c>
      <c r="F3063" s="158"/>
      <c r="G3063" s="158"/>
      <c r="H3063" s="420">
        <v>3.6031382940355456</v>
      </c>
      <c r="I3063" s="158"/>
      <c r="J3063" s="158"/>
      <c r="K3063" s="158"/>
      <c r="L3063" s="158"/>
      <c r="M3063" s="346"/>
    </row>
    <row r="3064" spans="1:13" x14ac:dyDescent="0.25">
      <c r="A3064" s="347"/>
      <c r="B3064" s="405">
        <v>-8.032889254344567E-4</v>
      </c>
      <c r="C3064" s="158"/>
      <c r="D3064" s="158"/>
      <c r="E3064" s="405">
        <v>0</v>
      </c>
      <c r="F3064" s="158"/>
      <c r="G3064" s="158"/>
      <c r="H3064" s="420">
        <v>-5.7025638057417041</v>
      </c>
      <c r="I3064" s="158"/>
      <c r="J3064" s="158"/>
      <c r="K3064" s="158"/>
      <c r="L3064" s="158"/>
      <c r="M3064" s="346"/>
    </row>
    <row r="3065" spans="1:13" x14ac:dyDescent="0.25">
      <c r="A3065" s="347"/>
      <c r="B3065" s="405">
        <v>-3.1814648527613378E-4</v>
      </c>
      <c r="C3065" s="158"/>
      <c r="D3065" s="158"/>
      <c r="E3065" s="405">
        <v>0</v>
      </c>
      <c r="F3065" s="158"/>
      <c r="G3065" s="158"/>
      <c r="H3065" s="420">
        <v>0.68610556926563504</v>
      </c>
      <c r="I3065" s="158"/>
      <c r="J3065" s="158"/>
      <c r="K3065" s="158"/>
      <c r="L3065" s="158"/>
      <c r="M3065" s="346"/>
    </row>
    <row r="3066" spans="1:13" x14ac:dyDescent="0.25">
      <c r="A3066" s="347"/>
      <c r="B3066" s="405">
        <v>-7.107910728427814E-4</v>
      </c>
      <c r="C3066" s="158"/>
      <c r="D3066" s="158"/>
      <c r="E3066" s="405">
        <v>0</v>
      </c>
      <c r="F3066" s="158"/>
      <c r="G3066" s="158"/>
      <c r="H3066" s="420">
        <v>0.40611868919251037</v>
      </c>
      <c r="I3066" s="158"/>
      <c r="J3066" s="158"/>
      <c r="K3066" s="158"/>
      <c r="L3066" s="158"/>
      <c r="M3066" s="346"/>
    </row>
    <row r="3067" spans="1:13" x14ac:dyDescent="0.25">
      <c r="A3067" s="347"/>
      <c r="B3067" s="405">
        <v>-1.0922591461107547E-3</v>
      </c>
      <c r="C3067" s="158"/>
      <c r="D3067" s="158"/>
      <c r="E3067" s="405">
        <v>0</v>
      </c>
      <c r="F3067" s="158"/>
      <c r="G3067" s="158"/>
      <c r="H3067" s="420">
        <v>0.33611867227500625</v>
      </c>
      <c r="I3067" s="158"/>
      <c r="J3067" s="158"/>
      <c r="K3067" s="158"/>
      <c r="L3067" s="158"/>
      <c r="M3067" s="346"/>
    </row>
    <row r="3068" spans="1:13" x14ac:dyDescent="0.25">
      <c r="A3068" s="347"/>
      <c r="B3068" s="405">
        <v>5.1381325846946947E-4</v>
      </c>
      <c r="C3068" s="158"/>
      <c r="D3068" s="158"/>
      <c r="E3068" s="405">
        <v>0</v>
      </c>
      <c r="F3068" s="158"/>
      <c r="G3068" s="158"/>
      <c r="H3068" s="420">
        <v>-1.1016714041633122</v>
      </c>
      <c r="I3068" s="158"/>
      <c r="J3068" s="158"/>
      <c r="K3068" s="158"/>
      <c r="L3068" s="158"/>
      <c r="M3068" s="346"/>
    </row>
    <row r="3069" spans="1:13" x14ac:dyDescent="0.25">
      <c r="A3069" s="347"/>
      <c r="B3069" s="405">
        <v>2.2291404854721713E-3</v>
      </c>
      <c r="C3069" s="158"/>
      <c r="D3069" s="158"/>
      <c r="E3069" s="405">
        <v>0</v>
      </c>
      <c r="F3069" s="158"/>
      <c r="G3069" s="158"/>
      <c r="H3069" s="420">
        <v>-1.4283429307331517</v>
      </c>
      <c r="I3069" s="158"/>
      <c r="J3069" s="158"/>
      <c r="K3069" s="158"/>
      <c r="L3069" s="158"/>
      <c r="M3069" s="346"/>
    </row>
    <row r="3070" spans="1:13" x14ac:dyDescent="0.25">
      <c r="A3070" s="347"/>
      <c r="B3070" s="24">
        <v>5.1746640345923141E-3</v>
      </c>
      <c r="C3070" s="158"/>
      <c r="D3070" s="158"/>
      <c r="E3070" s="24">
        <v>-339.29610096713287</v>
      </c>
      <c r="F3070" s="158"/>
      <c r="G3070" s="158"/>
      <c r="H3070" s="75">
        <v>335.71096062034655</v>
      </c>
      <c r="I3070" s="158"/>
      <c r="J3070" s="158"/>
      <c r="K3070" s="158"/>
      <c r="L3070" s="158"/>
      <c r="M3070" s="346"/>
    </row>
    <row r="3071" spans="1:13" x14ac:dyDescent="0.25">
      <c r="A3071" s="347"/>
      <c r="B3071" s="158"/>
      <c r="C3071" s="158"/>
      <c r="D3071" s="158"/>
      <c r="E3071" s="158"/>
      <c r="F3071" s="158"/>
      <c r="G3071" s="158"/>
      <c r="H3071" s="158"/>
      <c r="I3071" s="158"/>
      <c r="J3071" s="158"/>
      <c r="K3071" s="158"/>
      <c r="L3071" s="158"/>
      <c r="M3071" s="346"/>
    </row>
    <row r="3072" spans="1:13" x14ac:dyDescent="0.25">
      <c r="A3072" s="347"/>
      <c r="B3072" s="158"/>
      <c r="C3072" s="158"/>
      <c r="D3072" s="158"/>
      <c r="E3072" s="158"/>
      <c r="F3072" s="158"/>
      <c r="G3072" s="158"/>
      <c r="H3072" s="158"/>
      <c r="I3072" s="158"/>
      <c r="J3072" s="158"/>
      <c r="K3072" s="158"/>
      <c r="L3072" s="158"/>
      <c r="M3072" s="346"/>
    </row>
    <row r="3073" spans="1:13" x14ac:dyDescent="0.25">
      <c r="A3073" s="347"/>
      <c r="B3073" s="419">
        <f t="array" ref="B3073:B3083">H3060:H3070+E3060:E3070</f>
        <v>-2.7759332680058719</v>
      </c>
      <c r="C3073" s="158"/>
      <c r="D3073" s="158"/>
      <c r="E3073" s="158"/>
      <c r="F3073" s="158"/>
      <c r="G3073" s="158"/>
      <c r="H3073" s="158"/>
      <c r="I3073" s="158"/>
      <c r="J3073" s="158"/>
      <c r="K3073" s="158"/>
      <c r="L3073" s="158"/>
      <c r="M3073" s="346"/>
    </row>
    <row r="3074" spans="1:13" ht="15.75" x14ac:dyDescent="0.3">
      <c r="A3074" s="447" t="s">
        <v>251</v>
      </c>
      <c r="B3074" s="420">
        <v>-1.1358786053502854</v>
      </c>
      <c r="C3074" s="158"/>
      <c r="D3074" s="158"/>
      <c r="E3074" s="158"/>
      <c r="F3074" s="158"/>
      <c r="G3074" s="158"/>
      <c r="H3074" s="158"/>
      <c r="I3074" s="158"/>
      <c r="J3074" s="158"/>
      <c r="K3074" s="158"/>
      <c r="L3074" s="158"/>
      <c r="M3074" s="346"/>
    </row>
    <row r="3075" spans="1:13" x14ac:dyDescent="0.25">
      <c r="A3075" s="347"/>
      <c r="B3075" s="420">
        <v>0.99775410754284621</v>
      </c>
      <c r="C3075" s="158"/>
      <c r="D3075" s="158"/>
      <c r="E3075" s="158"/>
      <c r="F3075" s="158"/>
      <c r="G3075" s="158"/>
      <c r="H3075" s="158"/>
      <c r="I3075" s="158"/>
      <c r="J3075" s="158"/>
      <c r="K3075" s="158"/>
      <c r="L3075" s="158"/>
      <c r="M3075" s="346"/>
    </row>
    <row r="3076" spans="1:13" x14ac:dyDescent="0.25">
      <c r="A3076" s="347"/>
      <c r="B3076" s="420">
        <v>3.6031382940355456</v>
      </c>
      <c r="C3076" s="158"/>
      <c r="D3076" s="158"/>
      <c r="E3076" s="158"/>
      <c r="F3076" s="158"/>
      <c r="G3076" s="158"/>
      <c r="H3076" s="158"/>
      <c r="I3076" s="158"/>
      <c r="J3076" s="158"/>
      <c r="K3076" s="158"/>
      <c r="L3076" s="158"/>
      <c r="M3076" s="346"/>
    </row>
    <row r="3077" spans="1:13" x14ac:dyDescent="0.25">
      <c r="A3077" s="347"/>
      <c r="B3077" s="420">
        <v>-5.7025638057417041</v>
      </c>
      <c r="C3077" s="158"/>
      <c r="D3077" s="158"/>
      <c r="E3077" s="158"/>
      <c r="F3077" s="158"/>
      <c r="G3077" s="158"/>
      <c r="H3077" s="158"/>
      <c r="I3077" s="158"/>
      <c r="J3077" s="158"/>
      <c r="K3077" s="158"/>
      <c r="L3077" s="158"/>
      <c r="M3077" s="346"/>
    </row>
    <row r="3078" spans="1:13" x14ac:dyDescent="0.25">
      <c r="A3078" s="347"/>
      <c r="B3078" s="420">
        <v>0.68610556926563504</v>
      </c>
      <c r="C3078" s="158"/>
      <c r="D3078" s="158"/>
      <c r="E3078" s="158"/>
      <c r="F3078" s="158"/>
      <c r="G3078" s="158"/>
      <c r="H3078" s="158"/>
      <c r="I3078" s="158"/>
      <c r="J3078" s="158"/>
      <c r="K3078" s="158"/>
      <c r="L3078" s="158"/>
      <c r="M3078" s="346"/>
    </row>
    <row r="3079" spans="1:13" x14ac:dyDescent="0.25">
      <c r="A3079" s="347"/>
      <c r="B3079" s="420">
        <v>0.40611868919251037</v>
      </c>
      <c r="C3079" s="158"/>
      <c r="D3079" s="158"/>
      <c r="E3079" s="158"/>
      <c r="F3079" s="158"/>
      <c r="G3079" s="158"/>
      <c r="H3079" s="158"/>
      <c r="I3079" s="158"/>
      <c r="J3079" s="158"/>
      <c r="K3079" s="158"/>
      <c r="L3079" s="158"/>
      <c r="M3079" s="346"/>
    </row>
    <row r="3080" spans="1:13" x14ac:dyDescent="0.25">
      <c r="A3080" s="347"/>
      <c r="B3080" s="420">
        <v>0.33611867227500625</v>
      </c>
      <c r="C3080" s="158"/>
      <c r="D3080" s="158"/>
      <c r="E3080" s="158"/>
      <c r="F3080" s="158"/>
      <c r="G3080" s="158"/>
      <c r="H3080" s="158"/>
      <c r="I3080" s="158"/>
      <c r="J3080" s="158"/>
      <c r="K3080" s="158"/>
      <c r="L3080" s="158"/>
      <c r="M3080" s="346"/>
    </row>
    <row r="3081" spans="1:13" x14ac:dyDescent="0.25">
      <c r="A3081" s="347"/>
      <c r="B3081" s="420">
        <v>-1.1016714041633122</v>
      </c>
      <c r="C3081" s="158"/>
      <c r="D3081" s="158"/>
      <c r="E3081" s="158"/>
      <c r="F3081" s="158"/>
      <c r="G3081" s="158"/>
      <c r="H3081" s="158"/>
      <c r="I3081" s="158"/>
      <c r="J3081" s="158"/>
      <c r="K3081" s="158"/>
      <c r="L3081" s="158"/>
      <c r="M3081" s="346"/>
    </row>
    <row r="3082" spans="1:13" x14ac:dyDescent="0.25">
      <c r="A3082" s="347"/>
      <c r="B3082" s="420">
        <v>-1.4283429307331517</v>
      </c>
      <c r="C3082" s="158"/>
      <c r="D3082" s="158"/>
      <c r="E3082" s="158"/>
      <c r="F3082" s="158"/>
      <c r="G3082" s="158"/>
      <c r="H3082" s="158"/>
      <c r="I3082" s="158"/>
      <c r="J3082" s="158"/>
      <c r="K3082" s="158"/>
      <c r="L3082" s="158"/>
      <c r="M3082" s="346"/>
    </row>
    <row r="3083" spans="1:13" x14ac:dyDescent="0.25">
      <c r="A3083" s="347"/>
      <c r="B3083" s="75">
        <v>-3.5851403467863179</v>
      </c>
      <c r="C3083" s="158"/>
      <c r="D3083" s="158"/>
      <c r="E3083" s="158"/>
      <c r="F3083" s="158"/>
      <c r="G3083" s="158"/>
      <c r="H3083" s="158"/>
      <c r="I3083" s="158"/>
      <c r="J3083" s="158"/>
      <c r="K3083" s="158"/>
      <c r="L3083" s="158"/>
      <c r="M3083" s="346"/>
    </row>
    <row r="3084" spans="1:13" x14ac:dyDescent="0.25">
      <c r="A3084" s="347"/>
      <c r="B3084" s="158"/>
      <c r="C3084" s="158"/>
      <c r="D3084" s="158"/>
      <c r="E3084" s="158"/>
      <c r="F3084" s="158"/>
      <c r="G3084" s="158"/>
      <c r="H3084" s="158"/>
      <c r="I3084" s="158"/>
      <c r="J3084" s="158"/>
      <c r="K3084" s="158"/>
      <c r="L3084" s="158"/>
      <c r="M3084" s="346"/>
    </row>
    <row r="3085" spans="1:13" ht="15.75" thickBot="1" x14ac:dyDescent="0.3">
      <c r="A3085" s="347"/>
      <c r="B3085" s="158"/>
      <c r="C3085" s="158"/>
      <c r="D3085" s="158"/>
      <c r="E3085" s="158"/>
      <c r="F3085" s="158"/>
      <c r="G3085" s="158"/>
      <c r="H3085" s="158"/>
      <c r="I3085" s="158"/>
      <c r="J3085" s="158"/>
      <c r="K3085" s="158"/>
      <c r="L3085" s="158"/>
      <c r="M3085" s="346"/>
    </row>
    <row r="3086" spans="1:13" ht="15.75" x14ac:dyDescent="0.3">
      <c r="A3086" s="347"/>
      <c r="B3086" s="419">
        <f t="array" ref="B3086:B3096">+MMULT(B2945:L2955,B3073:B3083)</f>
        <v>-4.9075437903199435E-3</v>
      </c>
      <c r="C3086" s="158"/>
      <c r="D3086" s="428" t="s">
        <v>253</v>
      </c>
      <c r="E3086" s="429">
        <f t="array" ref="E3086:E3096">B3060:B3070-B3086:B3096</f>
        <v>9.8936499185616322E-3</v>
      </c>
      <c r="F3086" s="158"/>
      <c r="G3086" s="158"/>
      <c r="H3086" s="158"/>
      <c r="I3086" s="158"/>
      <c r="J3086" s="158"/>
      <c r="K3086" s="158"/>
      <c r="L3086" s="158"/>
      <c r="M3086" s="346"/>
    </row>
    <row r="3087" spans="1:13" ht="15.75" x14ac:dyDescent="0.3">
      <c r="A3087" s="447" t="s">
        <v>252</v>
      </c>
      <c r="B3087" s="420">
        <v>-3.421091844985547E-3</v>
      </c>
      <c r="C3087" s="158"/>
      <c r="D3087" s="430" t="s">
        <v>254</v>
      </c>
      <c r="E3087" s="431">
        <v>6.9207460278930205E-3</v>
      </c>
      <c r="F3087" s="158"/>
      <c r="G3087" s="158"/>
      <c r="H3087" s="158"/>
      <c r="I3087" s="158"/>
      <c r="J3087" s="158"/>
      <c r="K3087" s="158"/>
      <c r="L3087" s="158"/>
      <c r="M3087" s="346"/>
    </row>
    <row r="3088" spans="1:13" ht="15.75" x14ac:dyDescent="0.3">
      <c r="A3088" s="347"/>
      <c r="B3088" s="420">
        <v>7.0627434662246949E-3</v>
      </c>
      <c r="C3088" s="158"/>
      <c r="D3088" s="430" t="s">
        <v>255</v>
      </c>
      <c r="E3088" s="431">
        <v>-5.9406310716863643E-3</v>
      </c>
      <c r="F3088" s="158"/>
      <c r="G3088" s="158"/>
      <c r="H3088" s="158"/>
      <c r="I3088" s="158"/>
      <c r="J3088" s="158"/>
      <c r="K3088" s="158"/>
      <c r="L3088" s="158"/>
      <c r="M3088" s="346"/>
    </row>
    <row r="3089" spans="1:13" ht="15.75" x14ac:dyDescent="0.3">
      <c r="A3089" s="347"/>
      <c r="B3089" s="420">
        <v>8.0136457521406117E-3</v>
      </c>
      <c r="C3089" s="158"/>
      <c r="D3089" s="430" t="s">
        <v>256</v>
      </c>
      <c r="E3089" s="431">
        <v>-7.8424356435183827E-3</v>
      </c>
      <c r="F3089" s="158"/>
      <c r="G3089" s="158"/>
      <c r="H3089" s="158"/>
      <c r="I3089" s="158"/>
      <c r="J3089" s="158"/>
      <c r="K3089" s="158"/>
      <c r="L3089" s="158"/>
      <c r="M3089" s="346"/>
    </row>
    <row r="3090" spans="1:13" ht="15.75" x14ac:dyDescent="0.3">
      <c r="A3090" s="347"/>
      <c r="B3090" s="420">
        <v>8.9881447861968316E-3</v>
      </c>
      <c r="C3090" s="158"/>
      <c r="D3090" s="430" t="s">
        <v>257</v>
      </c>
      <c r="E3090" s="431">
        <v>-9.791433711631289E-3</v>
      </c>
      <c r="F3090" s="158"/>
      <c r="G3090" s="158"/>
      <c r="H3090" s="158"/>
      <c r="I3090" s="158"/>
      <c r="J3090" s="158"/>
      <c r="K3090" s="158"/>
      <c r="L3090" s="158"/>
      <c r="M3090" s="346"/>
    </row>
    <row r="3091" spans="1:13" ht="15.75" x14ac:dyDescent="0.3">
      <c r="A3091" s="347"/>
      <c r="B3091" s="420">
        <v>-1.2181692092717443E-3</v>
      </c>
      <c r="C3091" s="158"/>
      <c r="D3091" s="430" t="s">
        <v>258</v>
      </c>
      <c r="E3091" s="431">
        <v>9.0002272399561053E-4</v>
      </c>
      <c r="F3091" s="158"/>
      <c r="G3091" s="158"/>
      <c r="H3091" s="158"/>
      <c r="I3091" s="158"/>
      <c r="J3091" s="158"/>
      <c r="K3091" s="158"/>
      <c r="L3091" s="158"/>
      <c r="M3091" s="346"/>
    </row>
    <row r="3092" spans="1:13" ht="15.75" x14ac:dyDescent="0.3">
      <c r="A3092" s="347"/>
      <c r="B3092" s="420">
        <v>-8.2552462170586496E-4</v>
      </c>
      <c r="C3092" s="158"/>
      <c r="D3092" s="430" t="s">
        <v>259</v>
      </c>
      <c r="E3092" s="431">
        <v>1.1473354886308356E-4</v>
      </c>
      <c r="F3092" s="158"/>
      <c r="G3092" s="158"/>
      <c r="H3092" s="158"/>
      <c r="I3092" s="158"/>
      <c r="J3092" s="158"/>
      <c r="K3092" s="158"/>
      <c r="L3092" s="158"/>
      <c r="M3092" s="346"/>
    </row>
    <row r="3093" spans="1:13" ht="15.75" x14ac:dyDescent="0.3">
      <c r="A3093" s="347"/>
      <c r="B3093" s="420">
        <v>-4.4405654843683129E-4</v>
      </c>
      <c r="C3093" s="158"/>
      <c r="D3093" s="430" t="s">
        <v>260</v>
      </c>
      <c r="E3093" s="431">
        <v>-6.4820259767392344E-4</v>
      </c>
      <c r="F3093" s="158"/>
      <c r="G3093" s="158"/>
      <c r="H3093" s="158"/>
      <c r="I3093" s="158"/>
      <c r="J3093" s="158"/>
      <c r="K3093" s="158"/>
      <c r="L3093" s="158"/>
      <c r="M3093" s="346"/>
    </row>
    <row r="3094" spans="1:13" ht="15.75" x14ac:dyDescent="0.3">
      <c r="A3094" s="347"/>
      <c r="B3094" s="420">
        <v>-8.6201067813109853E-3</v>
      </c>
      <c r="C3094" s="158"/>
      <c r="D3094" s="430" t="s">
        <v>261</v>
      </c>
      <c r="E3094" s="431">
        <v>9.1339200397804552E-3</v>
      </c>
      <c r="F3094" s="158"/>
      <c r="G3094" s="158"/>
      <c r="H3094" s="158"/>
      <c r="I3094" s="158"/>
      <c r="J3094" s="158"/>
      <c r="K3094" s="158"/>
      <c r="L3094" s="158"/>
      <c r="M3094" s="346"/>
    </row>
    <row r="3095" spans="1:13" ht="15.75" x14ac:dyDescent="0.3">
      <c r="A3095" s="347"/>
      <c r="B3095" s="420">
        <v>-3.8440185179401173E-3</v>
      </c>
      <c r="C3095" s="158"/>
      <c r="D3095" s="430" t="s">
        <v>262</v>
      </c>
      <c r="E3095" s="431">
        <v>6.0731590034122885E-3</v>
      </c>
      <c r="F3095" s="158"/>
      <c r="G3095" s="158"/>
      <c r="H3095" s="158"/>
      <c r="I3095" s="158"/>
      <c r="J3095" s="158"/>
      <c r="K3095" s="158"/>
      <c r="L3095" s="158"/>
      <c r="M3095" s="346"/>
    </row>
    <row r="3096" spans="1:13" ht="16.5" thickBot="1" x14ac:dyDescent="0.35">
      <c r="A3096" s="355"/>
      <c r="B3096" s="451">
        <v>-5.2532263725133211E-3</v>
      </c>
      <c r="C3096" s="356"/>
      <c r="D3096" s="452" t="s">
        <v>263</v>
      </c>
      <c r="E3096" s="453">
        <v>1.0427890407105636E-2</v>
      </c>
      <c r="F3096" s="356"/>
      <c r="G3096" s="356"/>
      <c r="H3096" s="356"/>
      <c r="I3096" s="356"/>
      <c r="J3096" s="356"/>
      <c r="K3096" s="356"/>
      <c r="L3096" s="356"/>
      <c r="M3096" s="454"/>
    </row>
    <row r="3097" spans="1:13" ht="15.75" thickTop="1" x14ac:dyDescent="0.25"/>
    <row r="3098" spans="1:13" ht="15.75" thickBot="1" x14ac:dyDescent="0.3"/>
    <row r="3099" spans="1:13" ht="15.75" thickBot="1" x14ac:dyDescent="0.3">
      <c r="A3099" s="432">
        <f>+A2841+1</f>
        <v>13</v>
      </c>
    </row>
    <row r="3100" spans="1:13" ht="16.5" thickTop="1" thickBot="1" x14ac:dyDescent="0.3">
      <c r="A3100" s="433" t="s">
        <v>174</v>
      </c>
      <c r="B3100" s="434" t="s">
        <v>175</v>
      </c>
      <c r="C3100" s="434" t="s">
        <v>214</v>
      </c>
      <c r="D3100" s="434" t="s">
        <v>215</v>
      </c>
      <c r="E3100" s="434" t="s">
        <v>216</v>
      </c>
      <c r="F3100" s="434" t="s">
        <v>217</v>
      </c>
      <c r="G3100" s="434" t="s">
        <v>95</v>
      </c>
      <c r="H3100" s="434" t="s">
        <v>157</v>
      </c>
      <c r="I3100" s="434" t="s">
        <v>218</v>
      </c>
      <c r="J3100" s="434" t="s">
        <v>219</v>
      </c>
      <c r="K3100" s="434" t="s">
        <v>220</v>
      </c>
      <c r="L3100" s="434" t="s">
        <v>221</v>
      </c>
      <c r="M3100" s="435" t="s">
        <v>222</v>
      </c>
    </row>
    <row r="3101" spans="1:13" x14ac:dyDescent="0.25">
      <c r="A3101" s="436" t="s">
        <v>178</v>
      </c>
      <c r="B3101" s="93">
        <f t="shared" ref="B3101:B3111" si="119">+E3086</f>
        <v>9.8936499185616322E-3</v>
      </c>
      <c r="C3101" s="12">
        <v>310.83</v>
      </c>
      <c r="D3101" s="103">
        <f>110/1000</f>
        <v>0.11</v>
      </c>
      <c r="E3101" s="24">
        <f>+PI()*D3101^2/4</f>
        <v>9.5033177771091243E-3</v>
      </c>
      <c r="F3101" s="379">
        <f>+ABS(B3101)/E3101</f>
        <v>1.0410732494279746</v>
      </c>
      <c r="G3101" s="463">
        <v>1.7659051734675513E-2</v>
      </c>
      <c r="H3101" s="102">
        <f>+G3101*(C3101/D3101)*(F3101^2/(2*9.81))</f>
        <v>2.7565202915351672</v>
      </c>
      <c r="I3101" s="76">
        <v>0</v>
      </c>
      <c r="J3101" s="76">
        <f>+I3101*(F3101^2)/(2*9.81)</f>
        <v>0</v>
      </c>
      <c r="K3101" s="103">
        <f>+H3101+J3101</f>
        <v>2.7565202915351672</v>
      </c>
      <c r="L3101" s="76">
        <f>+K3101/(ABS(B3101)^2)</f>
        <v>28161.002798437894</v>
      </c>
      <c r="M3101" s="437">
        <f>+L3101*B3101</f>
        <v>278.61510304337895</v>
      </c>
    </row>
    <row r="3102" spans="1:13" x14ac:dyDescent="0.25">
      <c r="A3102" s="438" t="s">
        <v>138</v>
      </c>
      <c r="B3102" s="72">
        <f t="shared" si="119"/>
        <v>6.9207460278930205E-3</v>
      </c>
      <c r="C3102" s="16">
        <v>240.22</v>
      </c>
      <c r="D3102" s="104">
        <f>110/1000</f>
        <v>0.11</v>
      </c>
      <c r="E3102" s="25">
        <f t="shared" ref="E3102:E3111" si="120">+PI()*D3102^2/4</f>
        <v>9.5033177771091243E-3</v>
      </c>
      <c r="F3102" s="372">
        <f>+ABS(B3102)/E3102</f>
        <v>0.72824524973406568</v>
      </c>
      <c r="G3102" s="464">
        <v>1.9040332281731662E-2</v>
      </c>
      <c r="H3102" s="109">
        <f t="shared" ref="H3102:H3111" si="121">+G3102*(C3102/D3102)*(F3102^2/(2*9.81))</f>
        <v>1.1239508459458785</v>
      </c>
      <c r="I3102" s="70">
        <v>0</v>
      </c>
      <c r="J3102" s="70">
        <f t="shared" ref="J3102:J3111" si="122">+I3102*(F3102^2)/(2*9.81)</f>
        <v>0</v>
      </c>
      <c r="K3102" s="104">
        <f t="shared" ref="K3102:K3111" si="123">+H3102+J3102</f>
        <v>1.1239508459458785</v>
      </c>
      <c r="L3102" s="70">
        <f>+K3102/(ABS(B3102)^2)</f>
        <v>23466.13118693565</v>
      </c>
      <c r="M3102" s="439">
        <f t="shared" ref="M3102:M3111" si="124">+L3102*B3102</f>
        <v>162.40313420200144</v>
      </c>
    </row>
    <row r="3103" spans="1:13" x14ac:dyDescent="0.25">
      <c r="A3103" s="438" t="s">
        <v>139</v>
      </c>
      <c r="B3103" s="72">
        <f t="shared" si="119"/>
        <v>-5.9406310716863643E-3</v>
      </c>
      <c r="C3103" s="16">
        <v>237.3</v>
      </c>
      <c r="D3103" s="104">
        <f>110/1000</f>
        <v>0.11</v>
      </c>
      <c r="E3103" s="25">
        <f t="shared" si="120"/>
        <v>9.5033177771091243E-3</v>
      </c>
      <c r="F3103" s="372">
        <f t="shared" ref="F3103:F3111" si="125">+ABS(B3103)/E3103</f>
        <v>0.62511127282260404</v>
      </c>
      <c r="G3103" s="464">
        <v>2.2991562718076036E-2</v>
      </c>
      <c r="H3103" s="109">
        <f t="shared" si="121"/>
        <v>0.98784590168104114</v>
      </c>
      <c r="I3103" s="70">
        <v>0</v>
      </c>
      <c r="J3103" s="70">
        <f t="shared" si="122"/>
        <v>0</v>
      </c>
      <c r="K3103" s="104">
        <f t="shared" si="123"/>
        <v>0.98784590168104114</v>
      </c>
      <c r="L3103" s="70">
        <f t="shared" ref="L3103:L3111" si="126">+K3103/(ABS(B3103)^2)</f>
        <v>27991.362434804014</v>
      </c>
      <c r="M3103" s="439">
        <f t="shared" si="124"/>
        <v>-166.28635741903122</v>
      </c>
    </row>
    <row r="3104" spans="1:13" x14ac:dyDescent="0.25">
      <c r="A3104" s="438" t="s">
        <v>117</v>
      </c>
      <c r="B3104" s="72">
        <f t="shared" si="119"/>
        <v>-7.8424356435183827E-3</v>
      </c>
      <c r="C3104" s="467">
        <v>401.35</v>
      </c>
      <c r="D3104" s="104">
        <f>75/1000</f>
        <v>7.4999999999999997E-2</v>
      </c>
      <c r="E3104" s="25">
        <f t="shared" si="120"/>
        <v>4.4178646691106467E-3</v>
      </c>
      <c r="F3104" s="372">
        <f t="shared" si="125"/>
        <v>1.7751643001543393</v>
      </c>
      <c r="G3104" s="464">
        <v>2.7164752312448484E-2</v>
      </c>
      <c r="H3104" s="109">
        <f t="shared" si="121"/>
        <v>23.347794441695338</v>
      </c>
      <c r="I3104" s="70">
        <v>0</v>
      </c>
      <c r="J3104" s="70">
        <f t="shared" si="122"/>
        <v>0</v>
      </c>
      <c r="K3104" s="104">
        <f t="shared" si="123"/>
        <v>23.347794441695338</v>
      </c>
      <c r="L3104" s="70">
        <f t="shared" si="126"/>
        <v>379615.49770643743</v>
      </c>
      <c r="M3104" s="439">
        <f t="shared" si="124"/>
        <v>-2977.1101100449359</v>
      </c>
    </row>
    <row r="3105" spans="1:13" x14ac:dyDescent="0.25">
      <c r="A3105" s="438" t="s">
        <v>118</v>
      </c>
      <c r="B3105" s="72">
        <f t="shared" si="119"/>
        <v>-9.791433711631289E-3</v>
      </c>
      <c r="C3105" s="467">
        <v>249.85</v>
      </c>
      <c r="D3105" s="104">
        <f>75/1000</f>
        <v>7.4999999999999997E-2</v>
      </c>
      <c r="E3105" s="25">
        <f t="shared" si="120"/>
        <v>4.4178646691106467E-3</v>
      </c>
      <c r="F3105" s="372">
        <f t="shared" si="125"/>
        <v>2.2163272180092348</v>
      </c>
      <c r="G3105" s="464">
        <v>2.7308444081377465E-2</v>
      </c>
      <c r="H3105" s="109">
        <f t="shared" si="121"/>
        <v>22.776333001169586</v>
      </c>
      <c r="I3105" s="70">
        <v>0</v>
      </c>
      <c r="J3105" s="70">
        <f t="shared" si="122"/>
        <v>0</v>
      </c>
      <c r="K3105" s="104">
        <f t="shared" si="123"/>
        <v>22.776333001169586</v>
      </c>
      <c r="L3105" s="70">
        <f t="shared" si="126"/>
        <v>237569.79757712613</v>
      </c>
      <c r="M3105" s="439">
        <f t="shared" si="124"/>
        <v>-2326.1489248620942</v>
      </c>
    </row>
    <row r="3106" spans="1:13" x14ac:dyDescent="0.25">
      <c r="A3106" s="438" t="s">
        <v>140</v>
      </c>
      <c r="B3106" s="72">
        <f t="shared" si="119"/>
        <v>9.0002272399561053E-4</v>
      </c>
      <c r="C3106" s="467">
        <v>298.01</v>
      </c>
      <c r="D3106" s="104">
        <f>63/1000</f>
        <v>6.3E-2</v>
      </c>
      <c r="E3106" s="25">
        <f t="shared" si="120"/>
        <v>3.1172453105244723E-3</v>
      </c>
      <c r="F3106" s="372">
        <f t="shared" si="125"/>
        <v>0.28872373982148453</v>
      </c>
      <c r="G3106" s="464">
        <v>2.1159884278267923E-2</v>
      </c>
      <c r="H3106" s="109">
        <f t="shared" si="121"/>
        <v>0.42527471497454483</v>
      </c>
      <c r="I3106" s="70">
        <v>0</v>
      </c>
      <c r="J3106" s="70">
        <f t="shared" si="122"/>
        <v>0</v>
      </c>
      <c r="K3106" s="104">
        <f t="shared" si="123"/>
        <v>0.42527471497454483</v>
      </c>
      <c r="L3106" s="70">
        <f t="shared" si="126"/>
        <v>525004.00044933357</v>
      </c>
      <c r="M3106" s="439">
        <f t="shared" si="124"/>
        <v>472.51553059300193</v>
      </c>
    </row>
    <row r="3107" spans="1:13" x14ac:dyDescent="0.25">
      <c r="A3107" s="438" t="s">
        <v>121</v>
      </c>
      <c r="B3107" s="72">
        <f t="shared" si="119"/>
        <v>1.1473354886308356E-4</v>
      </c>
      <c r="C3107" s="467">
        <v>119.71</v>
      </c>
      <c r="D3107" s="104">
        <f>63/1000</f>
        <v>6.3E-2</v>
      </c>
      <c r="E3107" s="25">
        <f t="shared" si="120"/>
        <v>3.1172453105244723E-3</v>
      </c>
      <c r="F3107" s="372">
        <f t="shared" si="125"/>
        <v>3.6806069921965751E-2</v>
      </c>
      <c r="G3107" s="464">
        <v>1.9898272611862149E-2</v>
      </c>
      <c r="H3107" s="109">
        <f t="shared" si="121"/>
        <v>2.6106289426514446E-3</v>
      </c>
      <c r="I3107" s="70">
        <v>0</v>
      </c>
      <c r="J3107" s="70">
        <f t="shared" si="122"/>
        <v>0</v>
      </c>
      <c r="K3107" s="104">
        <f t="shared" si="123"/>
        <v>2.6106289426514446E-3</v>
      </c>
      <c r="L3107" s="70">
        <f t="shared" si="126"/>
        <v>198318.98648181494</v>
      </c>
      <c r="M3107" s="439">
        <f t="shared" si="124"/>
        <v>22.753841125988522</v>
      </c>
    </row>
    <row r="3108" spans="1:13" x14ac:dyDescent="0.25">
      <c r="A3108" s="438" t="s">
        <v>122</v>
      </c>
      <c r="B3108" s="72">
        <f t="shared" si="119"/>
        <v>-6.4820259767392344E-4</v>
      </c>
      <c r="C3108" s="467">
        <v>283.68</v>
      </c>
      <c r="D3108" s="104">
        <f>75/1000</f>
        <v>7.4999999999999997E-2</v>
      </c>
      <c r="E3108" s="25">
        <f t="shared" si="120"/>
        <v>4.4178646691106467E-3</v>
      </c>
      <c r="F3108" s="372">
        <f t="shared" si="125"/>
        <v>0.14672305428595486</v>
      </c>
      <c r="G3108" s="464">
        <v>1.9712111809854705E-2</v>
      </c>
      <c r="H3108" s="109">
        <f t="shared" si="121"/>
        <v>8.1808480021039937E-2</v>
      </c>
      <c r="I3108" s="70">
        <v>0</v>
      </c>
      <c r="J3108" s="70">
        <f t="shared" si="122"/>
        <v>0</v>
      </c>
      <c r="K3108" s="104">
        <f t="shared" si="123"/>
        <v>8.1808480021039937E-2</v>
      </c>
      <c r="L3108" s="70">
        <f t="shared" si="126"/>
        <v>194704.85882315226</v>
      </c>
      <c r="M3108" s="439">
        <f t="shared" si="124"/>
        <v>-126.20819526890183</v>
      </c>
    </row>
    <row r="3109" spans="1:13" x14ac:dyDescent="0.25">
      <c r="A3109" s="438" t="s">
        <v>112</v>
      </c>
      <c r="B3109" s="72">
        <f t="shared" si="119"/>
        <v>9.1339200397804552E-3</v>
      </c>
      <c r="C3109" s="467">
        <v>401.36</v>
      </c>
      <c r="D3109" s="104">
        <f>110/1000</f>
        <v>0.11</v>
      </c>
      <c r="E3109" s="25">
        <f t="shared" si="120"/>
        <v>9.5033177771091243E-3</v>
      </c>
      <c r="F3109" s="372">
        <f t="shared" si="125"/>
        <v>0.96112960273532611</v>
      </c>
      <c r="G3109" s="464">
        <v>3.4539218003608325E-2</v>
      </c>
      <c r="H3109" s="109">
        <f t="shared" si="121"/>
        <v>5.9336074020600611</v>
      </c>
      <c r="I3109" s="70">
        <v>0</v>
      </c>
      <c r="J3109" s="70">
        <f t="shared" si="122"/>
        <v>0</v>
      </c>
      <c r="K3109" s="104">
        <f t="shared" si="123"/>
        <v>5.9336074020600611</v>
      </c>
      <c r="L3109" s="70">
        <f t="shared" si="126"/>
        <v>71122.071436311657</v>
      </c>
      <c r="M3109" s="439">
        <f t="shared" si="124"/>
        <v>649.62331356282414</v>
      </c>
    </row>
    <row r="3110" spans="1:13" x14ac:dyDescent="0.25">
      <c r="A3110" s="438" t="s">
        <v>113</v>
      </c>
      <c r="B3110" s="72">
        <f t="shared" si="119"/>
        <v>6.0731590034122885E-3</v>
      </c>
      <c r="C3110" s="467">
        <v>184.94</v>
      </c>
      <c r="D3110" s="104">
        <f>110/1000</f>
        <v>0.11</v>
      </c>
      <c r="E3110" s="25">
        <f t="shared" si="120"/>
        <v>9.5033177771091243E-3</v>
      </c>
      <c r="F3110" s="372">
        <f t="shared" si="125"/>
        <v>0.63905671112470386</v>
      </c>
      <c r="G3110" s="464">
        <v>2.2938360846833792E-2</v>
      </c>
      <c r="H3110" s="109">
        <f t="shared" si="121"/>
        <v>0.80275005777607988</v>
      </c>
      <c r="I3110" s="70">
        <v>0</v>
      </c>
      <c r="J3110" s="70">
        <f t="shared" si="122"/>
        <v>0</v>
      </c>
      <c r="K3110" s="104">
        <f t="shared" si="123"/>
        <v>0.80275005777607988</v>
      </c>
      <c r="L3110" s="70">
        <f t="shared" si="126"/>
        <v>21764.617652185516</v>
      </c>
      <c r="M3110" s="439">
        <f t="shared" si="124"/>
        <v>132.1799836501965</v>
      </c>
    </row>
    <row r="3111" spans="1:13" ht="15.75" thickBot="1" x14ac:dyDescent="0.3">
      <c r="A3111" s="440" t="s">
        <v>170</v>
      </c>
      <c r="B3111" s="455">
        <f t="shared" si="119"/>
        <v>1.0427890407105636E-2</v>
      </c>
      <c r="C3111" s="374">
        <v>372.26</v>
      </c>
      <c r="D3111" s="375">
        <f>110/1000</f>
        <v>0.11</v>
      </c>
      <c r="E3111" s="373">
        <f t="shared" si="120"/>
        <v>9.5033177771091243E-3</v>
      </c>
      <c r="F3111" s="376">
        <f t="shared" si="125"/>
        <v>1.0972894573959795</v>
      </c>
      <c r="G3111" s="465">
        <v>1.7371747985676273E-2</v>
      </c>
      <c r="H3111" s="377">
        <f t="shared" si="121"/>
        <v>3.6077847487458459</v>
      </c>
      <c r="I3111" s="378">
        <v>0</v>
      </c>
      <c r="J3111" s="378">
        <f t="shared" si="122"/>
        <v>0</v>
      </c>
      <c r="K3111" s="375">
        <f t="shared" si="123"/>
        <v>3.6077847487458459</v>
      </c>
      <c r="L3111" s="378">
        <f t="shared" si="126"/>
        <v>33177.808936054011</v>
      </c>
      <c r="M3111" s="441">
        <f t="shared" si="124"/>
        <v>345.97455553306128</v>
      </c>
    </row>
    <row r="3112" spans="1:13" x14ac:dyDescent="0.25">
      <c r="A3112" s="347"/>
      <c r="B3112" s="158"/>
      <c r="C3112" s="158"/>
      <c r="D3112" s="158"/>
      <c r="E3112" s="158"/>
      <c r="F3112" s="158"/>
      <c r="G3112" s="158"/>
      <c r="H3112" s="158"/>
      <c r="I3112" s="158"/>
      <c r="J3112" s="158"/>
      <c r="K3112" s="158"/>
      <c r="L3112" s="158"/>
      <c r="M3112" s="346"/>
    </row>
    <row r="3113" spans="1:13" x14ac:dyDescent="0.25">
      <c r="A3113" s="347"/>
      <c r="B3113" s="168"/>
      <c r="C3113" s="168"/>
      <c r="D3113" s="168"/>
      <c r="E3113" s="168"/>
      <c r="F3113" s="168"/>
      <c r="G3113" s="168"/>
      <c r="H3113" s="168"/>
      <c r="I3113" s="168"/>
      <c r="J3113" s="158"/>
      <c r="K3113" s="158"/>
      <c r="L3113" s="158"/>
      <c r="M3113" s="346"/>
    </row>
    <row r="3114" spans="1:13" x14ac:dyDescent="0.25">
      <c r="A3114" s="348"/>
      <c r="B3114" s="395">
        <v>1</v>
      </c>
      <c r="C3114" s="380">
        <v>0</v>
      </c>
      <c r="D3114" s="380">
        <v>0</v>
      </c>
      <c r="E3114" s="380">
        <v>0</v>
      </c>
      <c r="F3114" s="380">
        <v>0</v>
      </c>
      <c r="G3114" s="380">
        <v>0</v>
      </c>
      <c r="H3114" s="380">
        <v>0</v>
      </c>
      <c r="I3114" s="381">
        <v>0</v>
      </c>
      <c r="J3114" s="158"/>
      <c r="K3114" s="158"/>
      <c r="L3114" s="158"/>
      <c r="M3114" s="346"/>
    </row>
    <row r="3115" spans="1:13" ht="15.75" x14ac:dyDescent="0.25">
      <c r="A3115" s="442" t="s">
        <v>223</v>
      </c>
      <c r="B3115" s="382">
        <v>-1</v>
      </c>
      <c r="C3115" s="168">
        <v>1</v>
      </c>
      <c r="D3115" s="159">
        <v>0</v>
      </c>
      <c r="E3115" s="159">
        <v>0</v>
      </c>
      <c r="F3115" s="159">
        <v>0</v>
      </c>
      <c r="G3115" s="159">
        <v>0</v>
      </c>
      <c r="H3115" s="159">
        <v>0</v>
      </c>
      <c r="I3115" s="383">
        <v>0</v>
      </c>
      <c r="J3115" s="158"/>
      <c r="K3115" s="158"/>
      <c r="L3115" s="158"/>
      <c r="M3115" s="346"/>
    </row>
    <row r="3116" spans="1:13" x14ac:dyDescent="0.25">
      <c r="A3116" s="348"/>
      <c r="B3116" s="382">
        <v>0</v>
      </c>
      <c r="C3116" s="168">
        <v>-1</v>
      </c>
      <c r="D3116" s="168">
        <v>1</v>
      </c>
      <c r="E3116" s="168">
        <v>0</v>
      </c>
      <c r="F3116" s="168">
        <v>0</v>
      </c>
      <c r="G3116" s="168">
        <v>0</v>
      </c>
      <c r="H3116" s="168">
        <v>0</v>
      </c>
      <c r="I3116" s="384">
        <v>0</v>
      </c>
      <c r="J3116" s="158"/>
      <c r="K3116" s="158"/>
      <c r="L3116" s="158"/>
      <c r="M3116" s="346"/>
    </row>
    <row r="3117" spans="1:13" x14ac:dyDescent="0.25">
      <c r="A3117" s="348"/>
      <c r="B3117" s="382">
        <v>0</v>
      </c>
      <c r="C3117" s="168">
        <v>0</v>
      </c>
      <c r="D3117" s="168">
        <v>-1</v>
      </c>
      <c r="E3117" s="168">
        <v>1</v>
      </c>
      <c r="F3117" s="168">
        <v>0</v>
      </c>
      <c r="G3117" s="168">
        <v>0</v>
      </c>
      <c r="H3117" s="168">
        <v>0</v>
      </c>
      <c r="I3117" s="384">
        <v>0</v>
      </c>
      <c r="J3117" s="158"/>
      <c r="K3117" s="158"/>
      <c r="L3117" s="158"/>
      <c r="M3117" s="346"/>
    </row>
    <row r="3118" spans="1:13" x14ac:dyDescent="0.25">
      <c r="A3118" s="348"/>
      <c r="B3118" s="382">
        <v>0</v>
      </c>
      <c r="C3118" s="168">
        <v>0</v>
      </c>
      <c r="D3118" s="168">
        <v>0</v>
      </c>
      <c r="E3118" s="168">
        <v>-1</v>
      </c>
      <c r="F3118" s="168">
        <v>1</v>
      </c>
      <c r="G3118" s="168">
        <v>0</v>
      </c>
      <c r="H3118" s="168">
        <v>0</v>
      </c>
      <c r="I3118" s="384">
        <v>0</v>
      </c>
      <c r="J3118" s="158"/>
      <c r="K3118" s="158"/>
      <c r="L3118" s="158"/>
      <c r="M3118" s="346"/>
    </row>
    <row r="3119" spans="1:13" x14ac:dyDescent="0.25">
      <c r="A3119" s="348"/>
      <c r="B3119" s="382">
        <v>0</v>
      </c>
      <c r="C3119" s="168">
        <v>0</v>
      </c>
      <c r="D3119" s="168">
        <v>0</v>
      </c>
      <c r="E3119" s="168">
        <v>0</v>
      </c>
      <c r="F3119" s="168">
        <v>-1</v>
      </c>
      <c r="G3119" s="168">
        <v>1</v>
      </c>
      <c r="H3119" s="168">
        <v>0</v>
      </c>
      <c r="I3119" s="384">
        <v>0</v>
      </c>
      <c r="J3119" s="158"/>
      <c r="K3119" s="158"/>
      <c r="L3119" s="158"/>
      <c r="M3119" s="346"/>
    </row>
    <row r="3120" spans="1:13" x14ac:dyDescent="0.25">
      <c r="A3120" s="348"/>
      <c r="B3120" s="382">
        <v>0</v>
      </c>
      <c r="C3120" s="168">
        <v>0</v>
      </c>
      <c r="D3120" s="168">
        <v>0</v>
      </c>
      <c r="E3120" s="168">
        <v>0</v>
      </c>
      <c r="F3120" s="168">
        <v>0</v>
      </c>
      <c r="G3120" s="168">
        <v>-1</v>
      </c>
      <c r="H3120" s="168">
        <v>1</v>
      </c>
      <c r="I3120" s="384">
        <v>0</v>
      </c>
      <c r="J3120" s="158"/>
      <c r="K3120" s="158"/>
      <c r="L3120" s="158"/>
      <c r="M3120" s="346"/>
    </row>
    <row r="3121" spans="1:13" x14ac:dyDescent="0.25">
      <c r="A3121" s="348"/>
      <c r="B3121" s="382">
        <v>0</v>
      </c>
      <c r="C3121" s="168">
        <v>0</v>
      </c>
      <c r="D3121" s="168">
        <v>0</v>
      </c>
      <c r="E3121" s="168">
        <v>0</v>
      </c>
      <c r="F3121" s="168">
        <v>0</v>
      </c>
      <c r="G3121" s="168">
        <v>0</v>
      </c>
      <c r="H3121" s="168">
        <v>-1</v>
      </c>
      <c r="I3121" s="384">
        <v>1</v>
      </c>
      <c r="J3121" s="158"/>
      <c r="K3121" s="158"/>
      <c r="L3121" s="158"/>
      <c r="M3121" s="346"/>
    </row>
    <row r="3122" spans="1:13" x14ac:dyDescent="0.25">
      <c r="A3122" s="348"/>
      <c r="B3122" s="382">
        <v>0</v>
      </c>
      <c r="C3122" s="152">
        <v>-1</v>
      </c>
      <c r="D3122" s="152">
        <v>0</v>
      </c>
      <c r="E3122" s="152">
        <v>0</v>
      </c>
      <c r="F3122" s="152">
        <v>1</v>
      </c>
      <c r="G3122" s="152">
        <v>0</v>
      </c>
      <c r="H3122" s="152">
        <v>0</v>
      </c>
      <c r="I3122" s="387">
        <v>0</v>
      </c>
      <c r="J3122" s="158"/>
      <c r="K3122" s="158"/>
      <c r="L3122" s="158"/>
      <c r="M3122" s="346"/>
    </row>
    <row r="3123" spans="1:13" x14ac:dyDescent="0.25">
      <c r="A3123" s="348"/>
      <c r="B3123" s="382">
        <v>0</v>
      </c>
      <c r="C3123" s="152">
        <v>0</v>
      </c>
      <c r="D3123" s="152">
        <v>0</v>
      </c>
      <c r="E3123" s="152">
        <v>0</v>
      </c>
      <c r="F3123" s="152">
        <v>1</v>
      </c>
      <c r="G3123" s="152">
        <v>0</v>
      </c>
      <c r="H3123" s="152">
        <v>0</v>
      </c>
      <c r="I3123" s="387">
        <v>-1</v>
      </c>
      <c r="J3123" s="158"/>
      <c r="K3123" s="158"/>
      <c r="L3123" s="158"/>
      <c r="M3123" s="346"/>
    </row>
    <row r="3124" spans="1:13" x14ac:dyDescent="0.25">
      <c r="A3124" s="348"/>
      <c r="B3124" s="385">
        <v>0</v>
      </c>
      <c r="C3124" s="388">
        <v>0</v>
      </c>
      <c r="D3124" s="388">
        <v>0</v>
      </c>
      <c r="E3124" s="388">
        <v>0</v>
      </c>
      <c r="F3124" s="388">
        <v>0</v>
      </c>
      <c r="G3124" s="388">
        <v>0</v>
      </c>
      <c r="H3124" s="388">
        <v>0</v>
      </c>
      <c r="I3124" s="389">
        <v>1</v>
      </c>
      <c r="J3124" s="158"/>
      <c r="K3124" s="158"/>
      <c r="L3124" s="158"/>
      <c r="M3124" s="346"/>
    </row>
    <row r="3125" spans="1:13" x14ac:dyDescent="0.25">
      <c r="A3125" s="347"/>
      <c r="B3125" s="158"/>
      <c r="C3125" s="158"/>
      <c r="D3125" s="158"/>
      <c r="E3125" s="158"/>
      <c r="F3125" s="158"/>
      <c r="G3125" s="158"/>
      <c r="H3125" s="158"/>
      <c r="I3125" s="158"/>
      <c r="J3125" s="158"/>
      <c r="K3125" s="158"/>
      <c r="L3125" s="158"/>
      <c r="M3125" s="346"/>
    </row>
    <row r="3126" spans="1:13" x14ac:dyDescent="0.25">
      <c r="A3126" s="347"/>
      <c r="B3126" s="168"/>
      <c r="C3126" s="168"/>
      <c r="D3126" s="168"/>
      <c r="E3126" s="168"/>
      <c r="F3126" s="168"/>
      <c r="G3126" s="168"/>
      <c r="H3126" s="168"/>
      <c r="I3126" s="168"/>
      <c r="J3126" s="168"/>
      <c r="K3126" s="168"/>
      <c r="L3126" s="168"/>
      <c r="M3126" s="346"/>
    </row>
    <row r="3127" spans="1:13" x14ac:dyDescent="0.25">
      <c r="A3127" s="347"/>
      <c r="B3127" s="395">
        <f t="array" ref="B3127:L3134">+TRANSPOSE(B3114:I3124)</f>
        <v>1</v>
      </c>
      <c r="C3127" s="380">
        <v>-1</v>
      </c>
      <c r="D3127" s="380">
        <v>0</v>
      </c>
      <c r="E3127" s="380">
        <v>0</v>
      </c>
      <c r="F3127" s="380">
        <v>0</v>
      </c>
      <c r="G3127" s="380">
        <v>0</v>
      </c>
      <c r="H3127" s="380">
        <v>0</v>
      </c>
      <c r="I3127" s="380">
        <v>0</v>
      </c>
      <c r="J3127" s="380">
        <v>0</v>
      </c>
      <c r="K3127" s="380">
        <v>0</v>
      </c>
      <c r="L3127" s="381">
        <v>0</v>
      </c>
      <c r="M3127" s="346"/>
    </row>
    <row r="3128" spans="1:13" ht="15.75" x14ac:dyDescent="0.25">
      <c r="A3128" s="442" t="s">
        <v>224</v>
      </c>
      <c r="B3128" s="396">
        <v>0</v>
      </c>
      <c r="C3128" s="159">
        <v>1</v>
      </c>
      <c r="D3128" s="159">
        <v>-1</v>
      </c>
      <c r="E3128" s="159">
        <v>0</v>
      </c>
      <c r="F3128" s="159">
        <v>0</v>
      </c>
      <c r="G3128" s="159">
        <v>0</v>
      </c>
      <c r="H3128" s="159">
        <v>0</v>
      </c>
      <c r="I3128" s="159">
        <v>0</v>
      </c>
      <c r="J3128" s="143">
        <v>-1</v>
      </c>
      <c r="K3128" s="143">
        <v>0</v>
      </c>
      <c r="L3128" s="392">
        <v>0</v>
      </c>
      <c r="M3128" s="346"/>
    </row>
    <row r="3129" spans="1:13" x14ac:dyDescent="0.25">
      <c r="A3129" s="347"/>
      <c r="B3129" s="396">
        <v>0</v>
      </c>
      <c r="C3129" s="159">
        <v>0</v>
      </c>
      <c r="D3129" s="159">
        <v>1</v>
      </c>
      <c r="E3129" s="159">
        <v>-1</v>
      </c>
      <c r="F3129" s="159">
        <v>0</v>
      </c>
      <c r="G3129" s="159">
        <v>0</v>
      </c>
      <c r="H3129" s="159">
        <v>0</v>
      </c>
      <c r="I3129" s="159">
        <v>0</v>
      </c>
      <c r="J3129" s="143">
        <v>0</v>
      </c>
      <c r="K3129" s="143">
        <v>0</v>
      </c>
      <c r="L3129" s="392">
        <v>0</v>
      </c>
      <c r="M3129" s="346"/>
    </row>
    <row r="3130" spans="1:13" x14ac:dyDescent="0.25">
      <c r="A3130" s="347"/>
      <c r="B3130" s="396">
        <v>0</v>
      </c>
      <c r="C3130" s="159">
        <v>0</v>
      </c>
      <c r="D3130" s="159">
        <v>0</v>
      </c>
      <c r="E3130" s="159">
        <v>1</v>
      </c>
      <c r="F3130" s="159">
        <v>-1</v>
      </c>
      <c r="G3130" s="159">
        <v>0</v>
      </c>
      <c r="H3130" s="159">
        <v>0</v>
      </c>
      <c r="I3130" s="159">
        <v>0</v>
      </c>
      <c r="J3130" s="143">
        <v>0</v>
      </c>
      <c r="K3130" s="143">
        <v>0</v>
      </c>
      <c r="L3130" s="392">
        <v>0</v>
      </c>
      <c r="M3130" s="346"/>
    </row>
    <row r="3131" spans="1:13" x14ac:dyDescent="0.25">
      <c r="A3131" s="347"/>
      <c r="B3131" s="396">
        <v>0</v>
      </c>
      <c r="C3131" s="159">
        <v>0</v>
      </c>
      <c r="D3131" s="159">
        <v>0</v>
      </c>
      <c r="E3131" s="159">
        <v>0</v>
      </c>
      <c r="F3131" s="159">
        <v>1</v>
      </c>
      <c r="G3131" s="159">
        <v>-1</v>
      </c>
      <c r="H3131" s="159">
        <v>0</v>
      </c>
      <c r="I3131" s="159">
        <v>0</v>
      </c>
      <c r="J3131" s="143">
        <v>1</v>
      </c>
      <c r="K3131" s="143">
        <v>1</v>
      </c>
      <c r="L3131" s="392">
        <v>0</v>
      </c>
      <c r="M3131" s="346"/>
    </row>
    <row r="3132" spans="1:13" x14ac:dyDescent="0.25">
      <c r="A3132" s="347"/>
      <c r="B3132" s="396">
        <v>0</v>
      </c>
      <c r="C3132" s="159">
        <v>0</v>
      </c>
      <c r="D3132" s="159">
        <v>0</v>
      </c>
      <c r="E3132" s="159">
        <v>0</v>
      </c>
      <c r="F3132" s="159">
        <v>0</v>
      </c>
      <c r="G3132" s="159">
        <v>1</v>
      </c>
      <c r="H3132" s="159">
        <v>-1</v>
      </c>
      <c r="I3132" s="159">
        <v>0</v>
      </c>
      <c r="J3132" s="143">
        <v>0</v>
      </c>
      <c r="K3132" s="143">
        <v>0</v>
      </c>
      <c r="L3132" s="392">
        <v>0</v>
      </c>
      <c r="M3132" s="346"/>
    </row>
    <row r="3133" spans="1:13" x14ac:dyDescent="0.25">
      <c r="A3133" s="347"/>
      <c r="B3133" s="396">
        <v>0</v>
      </c>
      <c r="C3133" s="159">
        <v>0</v>
      </c>
      <c r="D3133" s="159">
        <v>0</v>
      </c>
      <c r="E3133" s="159">
        <v>0</v>
      </c>
      <c r="F3133" s="159">
        <v>0</v>
      </c>
      <c r="G3133" s="159">
        <v>0</v>
      </c>
      <c r="H3133" s="159">
        <v>1</v>
      </c>
      <c r="I3133" s="159">
        <v>-1</v>
      </c>
      <c r="J3133" s="143">
        <v>0</v>
      </c>
      <c r="K3133" s="143">
        <v>0</v>
      </c>
      <c r="L3133" s="392">
        <v>0</v>
      </c>
      <c r="M3133" s="346"/>
    </row>
    <row r="3134" spans="1:13" x14ac:dyDescent="0.25">
      <c r="A3134" s="347"/>
      <c r="B3134" s="397">
        <v>0</v>
      </c>
      <c r="C3134" s="398">
        <v>0</v>
      </c>
      <c r="D3134" s="398">
        <v>0</v>
      </c>
      <c r="E3134" s="398">
        <v>0</v>
      </c>
      <c r="F3134" s="398">
        <v>0</v>
      </c>
      <c r="G3134" s="398">
        <v>0</v>
      </c>
      <c r="H3134" s="398">
        <v>0</v>
      </c>
      <c r="I3134" s="398">
        <v>1</v>
      </c>
      <c r="J3134" s="393">
        <v>0</v>
      </c>
      <c r="K3134" s="393">
        <v>-1</v>
      </c>
      <c r="L3134" s="394">
        <v>1</v>
      </c>
      <c r="M3134" s="346"/>
    </row>
    <row r="3135" spans="1:13" x14ac:dyDescent="0.25">
      <c r="A3135" s="347"/>
      <c r="B3135" s="168"/>
      <c r="C3135" s="168"/>
      <c r="D3135" s="168"/>
      <c r="E3135" s="168"/>
      <c r="F3135" s="168"/>
      <c r="G3135" s="168"/>
      <c r="H3135" s="168"/>
      <c r="I3135" s="168"/>
      <c r="J3135" s="143"/>
      <c r="K3135" s="143"/>
      <c r="L3135" s="143"/>
      <c r="M3135" s="346"/>
    </row>
    <row r="3136" spans="1:13" x14ac:dyDescent="0.25">
      <c r="A3136" s="347"/>
      <c r="B3136" s="158"/>
      <c r="C3136" s="158"/>
      <c r="D3136" s="158"/>
      <c r="E3136" s="158"/>
      <c r="F3136" s="158"/>
      <c r="G3136" s="158"/>
      <c r="H3136" s="158"/>
      <c r="I3136" s="158"/>
      <c r="J3136" s="158"/>
      <c r="K3136" s="158"/>
      <c r="L3136" s="158"/>
      <c r="M3136" s="346"/>
    </row>
    <row r="3137" spans="1:13" x14ac:dyDescent="0.25">
      <c r="A3137" s="347"/>
      <c r="B3137" s="158"/>
      <c r="C3137" s="158"/>
      <c r="D3137" s="158"/>
      <c r="E3137" s="158"/>
      <c r="F3137" s="158"/>
      <c r="G3137" s="158"/>
      <c r="H3137" s="158"/>
      <c r="I3137" s="158"/>
      <c r="J3137" s="158"/>
      <c r="K3137" s="158"/>
      <c r="L3137" s="158"/>
      <c r="M3137" s="346"/>
    </row>
    <row r="3138" spans="1:13" x14ac:dyDescent="0.25">
      <c r="A3138" s="347"/>
      <c r="B3138" s="399">
        <v>-1</v>
      </c>
      <c r="C3138" s="158"/>
      <c r="D3138" s="158"/>
      <c r="E3138" s="402">
        <f>2.97290389066863/1000</f>
        <v>2.9729038906686298E-3</v>
      </c>
      <c r="F3138" s="158"/>
      <c r="G3138" s="158"/>
      <c r="H3138" s="399">
        <f>+B3101</f>
        <v>9.8936499185616322E-3</v>
      </c>
      <c r="I3138" s="158"/>
      <c r="J3138" s="158"/>
      <c r="K3138" s="158"/>
      <c r="L3138" s="158"/>
      <c r="M3138" s="346"/>
    </row>
    <row r="3139" spans="1:13" ht="15.75" x14ac:dyDescent="0.25">
      <c r="A3139" s="442" t="s">
        <v>225</v>
      </c>
      <c r="B3139" s="400">
        <v>0</v>
      </c>
      <c r="C3139" s="158"/>
      <c r="D3139" s="443" t="s">
        <v>226</v>
      </c>
      <c r="E3139" s="403">
        <f>3.7274570597985/1000</f>
        <v>3.7274570597985003E-3</v>
      </c>
      <c r="F3139" s="158"/>
      <c r="G3139" s="443" t="s">
        <v>228</v>
      </c>
      <c r="H3139" s="400">
        <f t="shared" ref="H3139:H3146" si="127">+B3102</f>
        <v>6.9207460278930205E-3</v>
      </c>
      <c r="I3139" s="158"/>
      <c r="J3139" s="443" t="s">
        <v>229</v>
      </c>
      <c r="K3139" s="70">
        <v>339.29610096713287</v>
      </c>
      <c r="L3139" s="158"/>
      <c r="M3139" s="346"/>
    </row>
    <row r="3140" spans="1:13" x14ac:dyDescent="0.25">
      <c r="A3140" s="347"/>
      <c r="B3140" s="400">
        <v>0</v>
      </c>
      <c r="C3140" s="158"/>
      <c r="D3140" s="158"/>
      <c r="E3140" s="403">
        <f>1.90180457183241/1000</f>
        <v>1.90180457183241E-3</v>
      </c>
      <c r="F3140" s="158"/>
      <c r="G3140" s="158"/>
      <c r="H3140" s="400">
        <f t="shared" si="127"/>
        <v>-5.9406310716863643E-3</v>
      </c>
      <c r="I3140" s="158"/>
      <c r="J3140" s="158"/>
      <c r="K3140" s="158"/>
      <c r="L3140" s="158"/>
      <c r="M3140" s="346"/>
    </row>
    <row r="3141" spans="1:13" x14ac:dyDescent="0.25">
      <c r="A3141" s="347"/>
      <c r="B3141" s="400">
        <v>0</v>
      </c>
      <c r="C3141" s="158"/>
      <c r="D3141" s="158"/>
      <c r="E3141" s="403">
        <f>1.94899806811293/1000</f>
        <v>1.94899806811293E-3</v>
      </c>
      <c r="F3141" s="158"/>
      <c r="G3141" s="158"/>
      <c r="H3141" s="400">
        <f t="shared" si="127"/>
        <v>-7.8424356435183827E-3</v>
      </c>
      <c r="I3141" s="158"/>
      <c r="J3141" s="158"/>
      <c r="K3141" s="158"/>
      <c r="L3141" s="158"/>
      <c r="M3141" s="346"/>
    </row>
    <row r="3142" spans="1:13" x14ac:dyDescent="0.25">
      <c r="A3142" s="347"/>
      <c r="B3142" s="400">
        <v>0</v>
      </c>
      <c r="C3142" s="158"/>
      <c r="D3142" s="158"/>
      <c r="E3142" s="403">
        <f>4.51562260756677/1000</f>
        <v>4.5156226075667698E-3</v>
      </c>
      <c r="F3142" s="158"/>
      <c r="G3142" s="158"/>
      <c r="H3142" s="400">
        <f t="shared" si="127"/>
        <v>-9.791433711631289E-3</v>
      </c>
      <c r="I3142" s="158"/>
      <c r="J3142" s="158"/>
      <c r="K3142" s="158"/>
      <c r="L3142" s="158"/>
      <c r="M3142" s="346"/>
    </row>
    <row r="3143" spans="1:13" x14ac:dyDescent="0.25">
      <c r="A3143" s="347"/>
      <c r="B3143" s="400">
        <v>0</v>
      </c>
      <c r="C3143" s="158"/>
      <c r="D3143" s="158"/>
      <c r="E3143" s="403">
        <f>0.785289175132599/1000</f>
        <v>7.8528917513259896E-4</v>
      </c>
      <c r="F3143" s="158"/>
      <c r="G3143" s="158"/>
      <c r="H3143" s="400">
        <f t="shared" si="127"/>
        <v>9.0002272399561053E-4</v>
      </c>
      <c r="I3143" s="158"/>
      <c r="J3143" s="158"/>
      <c r="K3143" s="158"/>
      <c r="L3143" s="158"/>
      <c r="M3143" s="346"/>
    </row>
    <row r="3144" spans="1:13" x14ac:dyDescent="0.25">
      <c r="A3144" s="347"/>
      <c r="B3144" s="400">
        <v>0</v>
      </c>
      <c r="C3144" s="158"/>
      <c r="D3144" s="158"/>
      <c r="E3144" s="403">
        <f>0.762936146537081/1000</f>
        <v>7.6293614653708095E-4</v>
      </c>
      <c r="F3144" s="158"/>
      <c r="G3144" s="158"/>
      <c r="H3144" s="400">
        <f t="shared" si="127"/>
        <v>1.1473354886308356E-4</v>
      </c>
      <c r="I3144" s="158"/>
      <c r="J3144" s="158"/>
      <c r="K3144" s="158"/>
      <c r="L3144" s="158"/>
      <c r="M3144" s="346"/>
    </row>
    <row r="3145" spans="1:13" x14ac:dyDescent="0.25">
      <c r="A3145" s="347"/>
      <c r="B3145" s="400">
        <v>0</v>
      </c>
      <c r="C3145" s="158"/>
      <c r="D3145" s="158"/>
      <c r="E3145" s="93">
        <f>3.70652880601923/1000</f>
        <v>3.7065288060192303E-3</v>
      </c>
      <c r="F3145" s="158"/>
      <c r="G3145" s="158"/>
      <c r="H3145" s="400">
        <f t="shared" si="127"/>
        <v>-6.4820259767392344E-4</v>
      </c>
      <c r="I3145" s="158"/>
      <c r="J3145" s="158"/>
      <c r="K3145" s="158"/>
      <c r="L3145" s="158"/>
      <c r="M3145" s="346"/>
    </row>
    <row r="3146" spans="1:13" x14ac:dyDescent="0.25">
      <c r="A3146" s="347"/>
      <c r="B3146" s="400">
        <v>0</v>
      </c>
      <c r="C3146" s="158"/>
      <c r="D3146" s="158"/>
      <c r="E3146" s="158"/>
      <c r="F3146" s="158"/>
      <c r="G3146" s="158"/>
      <c r="H3146" s="400">
        <f t="shared" si="127"/>
        <v>9.1339200397804552E-3</v>
      </c>
      <c r="I3146" s="158"/>
      <c r="J3146" s="158"/>
      <c r="K3146" s="158"/>
      <c r="L3146" s="158"/>
      <c r="M3146" s="346"/>
    </row>
    <row r="3147" spans="1:13" x14ac:dyDescent="0.25">
      <c r="A3147" s="347"/>
      <c r="B3147" s="400">
        <v>0</v>
      </c>
      <c r="C3147" s="158"/>
      <c r="D3147" s="158"/>
      <c r="E3147" s="158"/>
      <c r="F3147" s="158"/>
      <c r="G3147" s="158"/>
      <c r="H3147" s="400">
        <f>+B3110</f>
        <v>6.0731590034122885E-3</v>
      </c>
      <c r="I3147" s="158"/>
      <c r="J3147" s="158"/>
      <c r="K3147" s="158"/>
      <c r="L3147" s="158"/>
      <c r="M3147" s="346"/>
    </row>
    <row r="3148" spans="1:13" x14ac:dyDescent="0.25">
      <c r="A3148" s="347"/>
      <c r="B3148" s="401">
        <v>-1</v>
      </c>
      <c r="C3148" s="158"/>
      <c r="D3148" s="158"/>
      <c r="E3148" s="158"/>
      <c r="F3148" s="158"/>
      <c r="G3148" s="158"/>
      <c r="H3148" s="401">
        <f>+B3111</f>
        <v>1.0427890407105636E-2</v>
      </c>
      <c r="I3148" s="158"/>
      <c r="J3148" s="158"/>
      <c r="K3148" s="158"/>
      <c r="L3148" s="158"/>
      <c r="M3148" s="346"/>
    </row>
    <row r="3149" spans="1:13" x14ac:dyDescent="0.25">
      <c r="A3149" s="347"/>
      <c r="B3149" s="158"/>
      <c r="C3149" s="158"/>
      <c r="D3149" s="158"/>
      <c r="E3149" s="158"/>
      <c r="F3149" s="158"/>
      <c r="G3149" s="158"/>
      <c r="H3149" s="158"/>
      <c r="I3149" s="158"/>
      <c r="J3149" s="158"/>
      <c r="K3149" s="158"/>
      <c r="L3149" s="158"/>
      <c r="M3149" s="346"/>
    </row>
    <row r="3150" spans="1:13" x14ac:dyDescent="0.25">
      <c r="A3150" s="347"/>
      <c r="B3150" s="158"/>
      <c r="C3150" s="158"/>
      <c r="D3150" s="158"/>
      <c r="E3150" s="158"/>
      <c r="F3150" s="158"/>
      <c r="G3150" s="158"/>
      <c r="H3150" s="158"/>
      <c r="I3150" s="158"/>
      <c r="J3150" s="158"/>
      <c r="K3150" s="158"/>
      <c r="L3150" s="158"/>
      <c r="M3150" s="346"/>
    </row>
    <row r="3151" spans="1:13" x14ac:dyDescent="0.25">
      <c r="A3151" s="350"/>
      <c r="B3151" s="409">
        <v>2</v>
      </c>
      <c r="C3151" s="390">
        <v>0</v>
      </c>
      <c r="D3151" s="390">
        <v>0</v>
      </c>
      <c r="E3151" s="390">
        <v>0</v>
      </c>
      <c r="F3151" s="390">
        <v>0</v>
      </c>
      <c r="G3151" s="390">
        <v>0</v>
      </c>
      <c r="H3151" s="390">
        <v>0</v>
      </c>
      <c r="I3151" s="390">
        <v>0</v>
      </c>
      <c r="J3151" s="390">
        <v>0</v>
      </c>
      <c r="K3151" s="390">
        <v>0</v>
      </c>
      <c r="L3151" s="391">
        <v>0</v>
      </c>
      <c r="M3151" s="345"/>
    </row>
    <row r="3152" spans="1:13" ht="15.75" x14ac:dyDescent="0.25">
      <c r="A3152" s="442" t="s">
        <v>230</v>
      </c>
      <c r="B3152" s="396">
        <v>0</v>
      </c>
      <c r="C3152" s="159">
        <v>2</v>
      </c>
      <c r="D3152" s="159">
        <v>0</v>
      </c>
      <c r="E3152" s="159">
        <v>0</v>
      </c>
      <c r="F3152" s="159">
        <v>0</v>
      </c>
      <c r="G3152" s="159">
        <v>0</v>
      </c>
      <c r="H3152" s="159">
        <v>0</v>
      </c>
      <c r="I3152" s="159">
        <v>0</v>
      </c>
      <c r="J3152" s="159">
        <v>0</v>
      </c>
      <c r="K3152" s="159">
        <v>0</v>
      </c>
      <c r="L3152" s="383">
        <v>0</v>
      </c>
      <c r="M3152" s="346"/>
    </row>
    <row r="3153" spans="1:13" x14ac:dyDescent="0.25">
      <c r="A3153" s="347"/>
      <c r="B3153" s="396">
        <v>0</v>
      </c>
      <c r="C3153" s="159">
        <v>0</v>
      </c>
      <c r="D3153" s="159">
        <v>2</v>
      </c>
      <c r="E3153" s="159">
        <v>0</v>
      </c>
      <c r="F3153" s="159">
        <v>0</v>
      </c>
      <c r="G3153" s="159">
        <v>0</v>
      </c>
      <c r="H3153" s="159">
        <v>0</v>
      </c>
      <c r="I3153" s="159">
        <v>0</v>
      </c>
      <c r="J3153" s="159">
        <v>0</v>
      </c>
      <c r="K3153" s="159">
        <v>0</v>
      </c>
      <c r="L3153" s="383">
        <v>0</v>
      </c>
      <c r="M3153" s="346"/>
    </row>
    <row r="3154" spans="1:13" x14ac:dyDescent="0.25">
      <c r="A3154" s="347"/>
      <c r="B3154" s="396">
        <v>0</v>
      </c>
      <c r="C3154" s="159">
        <v>0</v>
      </c>
      <c r="D3154" s="159">
        <v>0</v>
      </c>
      <c r="E3154" s="159">
        <v>2</v>
      </c>
      <c r="F3154" s="159">
        <v>0</v>
      </c>
      <c r="G3154" s="159">
        <v>0</v>
      </c>
      <c r="H3154" s="159">
        <v>0</v>
      </c>
      <c r="I3154" s="159">
        <v>0</v>
      </c>
      <c r="J3154" s="159">
        <v>0</v>
      </c>
      <c r="K3154" s="159">
        <v>0</v>
      </c>
      <c r="L3154" s="383">
        <v>0</v>
      </c>
      <c r="M3154" s="346"/>
    </row>
    <row r="3155" spans="1:13" x14ac:dyDescent="0.25">
      <c r="A3155" s="347"/>
      <c r="B3155" s="396">
        <v>0</v>
      </c>
      <c r="C3155" s="159">
        <v>0</v>
      </c>
      <c r="D3155" s="159">
        <v>0</v>
      </c>
      <c r="E3155" s="159">
        <v>0</v>
      </c>
      <c r="F3155" s="159">
        <v>2</v>
      </c>
      <c r="G3155" s="159">
        <v>0</v>
      </c>
      <c r="H3155" s="159">
        <v>0</v>
      </c>
      <c r="I3155" s="159">
        <v>0</v>
      </c>
      <c r="J3155" s="159">
        <v>0</v>
      </c>
      <c r="K3155" s="159">
        <v>0</v>
      </c>
      <c r="L3155" s="383">
        <v>0</v>
      </c>
      <c r="M3155" s="346"/>
    </row>
    <row r="3156" spans="1:13" x14ac:dyDescent="0.25">
      <c r="A3156" s="347"/>
      <c r="B3156" s="396">
        <v>0</v>
      </c>
      <c r="C3156" s="159">
        <v>0</v>
      </c>
      <c r="D3156" s="159">
        <v>0</v>
      </c>
      <c r="E3156" s="159">
        <v>0</v>
      </c>
      <c r="F3156" s="159">
        <v>0</v>
      </c>
      <c r="G3156" s="159">
        <v>2</v>
      </c>
      <c r="H3156" s="159">
        <v>0</v>
      </c>
      <c r="I3156" s="159">
        <v>0</v>
      </c>
      <c r="J3156" s="159">
        <v>0</v>
      </c>
      <c r="K3156" s="159">
        <v>0</v>
      </c>
      <c r="L3156" s="383">
        <v>0</v>
      </c>
      <c r="M3156" s="346"/>
    </row>
    <row r="3157" spans="1:13" x14ac:dyDescent="0.25">
      <c r="A3157" s="347"/>
      <c r="B3157" s="396">
        <v>0</v>
      </c>
      <c r="C3157" s="159">
        <v>0</v>
      </c>
      <c r="D3157" s="159">
        <v>0</v>
      </c>
      <c r="E3157" s="159">
        <v>0</v>
      </c>
      <c r="F3157" s="159">
        <v>0</v>
      </c>
      <c r="G3157" s="159">
        <v>0</v>
      </c>
      <c r="H3157" s="159">
        <v>2</v>
      </c>
      <c r="I3157" s="159">
        <v>0</v>
      </c>
      <c r="J3157" s="159">
        <v>0</v>
      </c>
      <c r="K3157" s="159">
        <v>0</v>
      </c>
      <c r="L3157" s="383">
        <v>0</v>
      </c>
      <c r="M3157" s="346"/>
    </row>
    <row r="3158" spans="1:13" x14ac:dyDescent="0.25">
      <c r="A3158" s="347"/>
      <c r="B3158" s="396">
        <v>0</v>
      </c>
      <c r="C3158" s="159">
        <v>0</v>
      </c>
      <c r="D3158" s="159">
        <v>0</v>
      </c>
      <c r="E3158" s="159">
        <v>0</v>
      </c>
      <c r="F3158" s="159">
        <v>0</v>
      </c>
      <c r="G3158" s="159">
        <v>0</v>
      </c>
      <c r="H3158" s="159">
        <v>0</v>
      </c>
      <c r="I3158" s="159">
        <v>2</v>
      </c>
      <c r="J3158" s="159">
        <v>0</v>
      </c>
      <c r="K3158" s="159">
        <v>0</v>
      </c>
      <c r="L3158" s="383">
        <v>0</v>
      </c>
      <c r="M3158" s="346"/>
    </row>
    <row r="3159" spans="1:13" x14ac:dyDescent="0.25">
      <c r="A3159" s="347"/>
      <c r="B3159" s="396">
        <v>0</v>
      </c>
      <c r="C3159" s="159">
        <v>0</v>
      </c>
      <c r="D3159" s="159">
        <v>0</v>
      </c>
      <c r="E3159" s="159">
        <v>0</v>
      </c>
      <c r="F3159" s="159">
        <v>0</v>
      </c>
      <c r="G3159" s="159">
        <v>0</v>
      </c>
      <c r="H3159" s="159">
        <v>0</v>
      </c>
      <c r="I3159" s="159">
        <v>0</v>
      </c>
      <c r="J3159" s="159">
        <v>2</v>
      </c>
      <c r="K3159" s="159">
        <v>0</v>
      </c>
      <c r="L3159" s="383">
        <v>0</v>
      </c>
      <c r="M3159" s="346"/>
    </row>
    <row r="3160" spans="1:13" x14ac:dyDescent="0.25">
      <c r="A3160" s="347"/>
      <c r="B3160" s="396">
        <v>0</v>
      </c>
      <c r="C3160" s="159">
        <v>0</v>
      </c>
      <c r="D3160" s="159">
        <v>0</v>
      </c>
      <c r="E3160" s="159">
        <v>0</v>
      </c>
      <c r="F3160" s="159">
        <v>0</v>
      </c>
      <c r="G3160" s="159">
        <v>0</v>
      </c>
      <c r="H3160" s="159">
        <v>0</v>
      </c>
      <c r="I3160" s="159">
        <v>0</v>
      </c>
      <c r="J3160" s="159">
        <v>0</v>
      </c>
      <c r="K3160" s="159">
        <v>2</v>
      </c>
      <c r="L3160" s="383">
        <v>0</v>
      </c>
      <c r="M3160" s="346"/>
    </row>
    <row r="3161" spans="1:13" x14ac:dyDescent="0.25">
      <c r="A3161" s="347"/>
      <c r="B3161" s="397">
        <v>0</v>
      </c>
      <c r="C3161" s="398">
        <v>0</v>
      </c>
      <c r="D3161" s="398">
        <v>0</v>
      </c>
      <c r="E3161" s="398">
        <v>0</v>
      </c>
      <c r="F3161" s="398">
        <v>0</v>
      </c>
      <c r="G3161" s="398">
        <v>0</v>
      </c>
      <c r="H3161" s="398">
        <v>0</v>
      </c>
      <c r="I3161" s="398">
        <v>0</v>
      </c>
      <c r="J3161" s="398">
        <v>0</v>
      </c>
      <c r="K3161" s="398">
        <v>0</v>
      </c>
      <c r="L3161" s="410">
        <v>2</v>
      </c>
      <c r="M3161" s="346"/>
    </row>
    <row r="3162" spans="1:13" x14ac:dyDescent="0.25">
      <c r="A3162" s="347"/>
      <c r="B3162" s="158"/>
      <c r="C3162" s="158"/>
      <c r="D3162" s="158"/>
      <c r="E3162" s="158"/>
      <c r="F3162" s="158"/>
      <c r="G3162" s="158"/>
      <c r="H3162" s="158"/>
      <c r="I3162" s="158"/>
      <c r="J3162" s="158"/>
      <c r="K3162" s="158"/>
      <c r="L3162" s="158"/>
      <c r="M3162" s="346"/>
    </row>
    <row r="3163" spans="1:13" x14ac:dyDescent="0.25">
      <c r="A3163" s="347"/>
      <c r="B3163" s="158"/>
      <c r="C3163" s="158"/>
      <c r="D3163" s="158"/>
      <c r="E3163" s="158"/>
      <c r="F3163" s="158"/>
      <c r="G3163" s="158"/>
      <c r="H3163" s="158"/>
      <c r="I3163" s="158"/>
      <c r="J3163" s="158"/>
      <c r="K3163" s="158"/>
      <c r="L3163" s="158"/>
      <c r="M3163" s="346"/>
    </row>
    <row r="3164" spans="1:13" x14ac:dyDescent="0.25">
      <c r="A3164" s="350"/>
      <c r="B3164" s="409">
        <v>1</v>
      </c>
      <c r="C3164" s="390">
        <v>0</v>
      </c>
      <c r="D3164" s="390">
        <v>0</v>
      </c>
      <c r="E3164" s="390">
        <v>0</v>
      </c>
      <c r="F3164" s="390">
        <v>0</v>
      </c>
      <c r="G3164" s="390">
        <v>0</v>
      </c>
      <c r="H3164" s="390">
        <v>0</v>
      </c>
      <c r="I3164" s="390">
        <v>0</v>
      </c>
      <c r="J3164" s="390">
        <v>0</v>
      </c>
      <c r="K3164" s="390">
        <v>0</v>
      </c>
      <c r="L3164" s="391">
        <v>0</v>
      </c>
      <c r="M3164" s="346"/>
    </row>
    <row r="3165" spans="1:13" ht="15.75" x14ac:dyDescent="0.25">
      <c r="A3165" s="442" t="s">
        <v>231</v>
      </c>
      <c r="B3165" s="396">
        <v>0</v>
      </c>
      <c r="C3165" s="159">
        <v>1</v>
      </c>
      <c r="D3165" s="159">
        <v>0</v>
      </c>
      <c r="E3165" s="159">
        <v>0</v>
      </c>
      <c r="F3165" s="159">
        <v>0</v>
      </c>
      <c r="G3165" s="159">
        <v>0</v>
      </c>
      <c r="H3165" s="159">
        <v>0</v>
      </c>
      <c r="I3165" s="159">
        <v>0</v>
      </c>
      <c r="J3165" s="159">
        <v>0</v>
      </c>
      <c r="K3165" s="159">
        <v>0</v>
      </c>
      <c r="L3165" s="383">
        <v>0</v>
      </c>
      <c r="M3165" s="346"/>
    </row>
    <row r="3166" spans="1:13" x14ac:dyDescent="0.25">
      <c r="A3166" s="347"/>
      <c r="B3166" s="396">
        <v>0</v>
      </c>
      <c r="C3166" s="159">
        <v>0</v>
      </c>
      <c r="D3166" s="159">
        <v>1</v>
      </c>
      <c r="E3166" s="159">
        <v>0</v>
      </c>
      <c r="F3166" s="159">
        <v>0</v>
      </c>
      <c r="G3166" s="159">
        <v>0</v>
      </c>
      <c r="H3166" s="159">
        <v>0</v>
      </c>
      <c r="I3166" s="159">
        <v>0</v>
      </c>
      <c r="J3166" s="159">
        <v>0</v>
      </c>
      <c r="K3166" s="159">
        <v>0</v>
      </c>
      <c r="L3166" s="383">
        <v>0</v>
      </c>
      <c r="M3166" s="346"/>
    </row>
    <row r="3167" spans="1:13" x14ac:dyDescent="0.25">
      <c r="A3167" s="347"/>
      <c r="B3167" s="396">
        <v>0</v>
      </c>
      <c r="C3167" s="159">
        <v>0</v>
      </c>
      <c r="D3167" s="159">
        <v>0</v>
      </c>
      <c r="E3167" s="159">
        <v>1</v>
      </c>
      <c r="F3167" s="159">
        <v>0</v>
      </c>
      <c r="G3167" s="159">
        <v>0</v>
      </c>
      <c r="H3167" s="159">
        <v>0</v>
      </c>
      <c r="I3167" s="159">
        <v>0</v>
      </c>
      <c r="J3167" s="159">
        <v>0</v>
      </c>
      <c r="K3167" s="159">
        <v>0</v>
      </c>
      <c r="L3167" s="383">
        <v>0</v>
      </c>
      <c r="M3167" s="346"/>
    </row>
    <row r="3168" spans="1:13" x14ac:dyDescent="0.25">
      <c r="A3168" s="347"/>
      <c r="B3168" s="396">
        <v>0</v>
      </c>
      <c r="C3168" s="159">
        <v>0</v>
      </c>
      <c r="D3168" s="159">
        <v>0</v>
      </c>
      <c r="E3168" s="159">
        <v>0</v>
      </c>
      <c r="F3168" s="159">
        <v>1</v>
      </c>
      <c r="G3168" s="159">
        <v>0</v>
      </c>
      <c r="H3168" s="159">
        <v>0</v>
      </c>
      <c r="I3168" s="159">
        <v>0</v>
      </c>
      <c r="J3168" s="159">
        <v>0</v>
      </c>
      <c r="K3168" s="159">
        <v>0</v>
      </c>
      <c r="L3168" s="383">
        <v>0</v>
      </c>
      <c r="M3168" s="346"/>
    </row>
    <row r="3169" spans="1:13" x14ac:dyDescent="0.25">
      <c r="A3169" s="347"/>
      <c r="B3169" s="396">
        <v>0</v>
      </c>
      <c r="C3169" s="159">
        <v>0</v>
      </c>
      <c r="D3169" s="159">
        <v>0</v>
      </c>
      <c r="E3169" s="159">
        <v>0</v>
      </c>
      <c r="F3169" s="159">
        <v>0</v>
      </c>
      <c r="G3169" s="159">
        <v>1</v>
      </c>
      <c r="H3169" s="159">
        <v>0</v>
      </c>
      <c r="I3169" s="159">
        <v>0</v>
      </c>
      <c r="J3169" s="159">
        <v>0</v>
      </c>
      <c r="K3169" s="159">
        <v>0</v>
      </c>
      <c r="L3169" s="383">
        <v>0</v>
      </c>
      <c r="M3169" s="346"/>
    </row>
    <row r="3170" spans="1:13" x14ac:dyDescent="0.25">
      <c r="A3170" s="347"/>
      <c r="B3170" s="396">
        <v>0</v>
      </c>
      <c r="C3170" s="159">
        <v>0</v>
      </c>
      <c r="D3170" s="159">
        <v>0</v>
      </c>
      <c r="E3170" s="159">
        <v>0</v>
      </c>
      <c r="F3170" s="159">
        <v>0</v>
      </c>
      <c r="G3170" s="159">
        <v>0</v>
      </c>
      <c r="H3170" s="159">
        <v>1</v>
      </c>
      <c r="I3170" s="159">
        <v>0</v>
      </c>
      <c r="J3170" s="159">
        <v>0</v>
      </c>
      <c r="K3170" s="159">
        <v>0</v>
      </c>
      <c r="L3170" s="383">
        <v>0</v>
      </c>
      <c r="M3170" s="346"/>
    </row>
    <row r="3171" spans="1:13" x14ac:dyDescent="0.25">
      <c r="A3171" s="347"/>
      <c r="B3171" s="396">
        <v>0</v>
      </c>
      <c r="C3171" s="159">
        <v>0</v>
      </c>
      <c r="D3171" s="159">
        <v>0</v>
      </c>
      <c r="E3171" s="159">
        <v>0</v>
      </c>
      <c r="F3171" s="159">
        <v>0</v>
      </c>
      <c r="G3171" s="159">
        <v>0</v>
      </c>
      <c r="H3171" s="159">
        <v>0</v>
      </c>
      <c r="I3171" s="159">
        <v>1</v>
      </c>
      <c r="J3171" s="159">
        <v>0</v>
      </c>
      <c r="K3171" s="159">
        <v>0</v>
      </c>
      <c r="L3171" s="383">
        <v>0</v>
      </c>
      <c r="M3171" s="346"/>
    </row>
    <row r="3172" spans="1:13" x14ac:dyDescent="0.25">
      <c r="A3172" s="347"/>
      <c r="B3172" s="396">
        <v>0</v>
      </c>
      <c r="C3172" s="159">
        <v>0</v>
      </c>
      <c r="D3172" s="159">
        <v>0</v>
      </c>
      <c r="E3172" s="159">
        <v>0</v>
      </c>
      <c r="F3172" s="159">
        <v>0</v>
      </c>
      <c r="G3172" s="159">
        <v>0</v>
      </c>
      <c r="H3172" s="159">
        <v>0</v>
      </c>
      <c r="I3172" s="159">
        <v>0</v>
      </c>
      <c r="J3172" s="159">
        <v>1</v>
      </c>
      <c r="K3172" s="159">
        <v>0</v>
      </c>
      <c r="L3172" s="383">
        <v>0</v>
      </c>
      <c r="M3172" s="346"/>
    </row>
    <row r="3173" spans="1:13" x14ac:dyDescent="0.25">
      <c r="A3173" s="347"/>
      <c r="B3173" s="396">
        <v>0</v>
      </c>
      <c r="C3173" s="159">
        <v>0</v>
      </c>
      <c r="D3173" s="159">
        <v>0</v>
      </c>
      <c r="E3173" s="159">
        <v>0</v>
      </c>
      <c r="F3173" s="159">
        <v>0</v>
      </c>
      <c r="G3173" s="159">
        <v>0</v>
      </c>
      <c r="H3173" s="159">
        <v>0</v>
      </c>
      <c r="I3173" s="159">
        <v>0</v>
      </c>
      <c r="J3173" s="159">
        <v>0</v>
      </c>
      <c r="K3173" s="159">
        <v>1</v>
      </c>
      <c r="L3173" s="383">
        <v>0</v>
      </c>
      <c r="M3173" s="346"/>
    </row>
    <row r="3174" spans="1:13" x14ac:dyDescent="0.25">
      <c r="A3174" s="347"/>
      <c r="B3174" s="397">
        <v>0</v>
      </c>
      <c r="C3174" s="398">
        <v>0</v>
      </c>
      <c r="D3174" s="398">
        <v>0</v>
      </c>
      <c r="E3174" s="398">
        <v>0</v>
      </c>
      <c r="F3174" s="398">
        <v>0</v>
      </c>
      <c r="G3174" s="398">
        <v>0</v>
      </c>
      <c r="H3174" s="398">
        <v>0</v>
      </c>
      <c r="I3174" s="398">
        <v>0</v>
      </c>
      <c r="J3174" s="398">
        <v>0</v>
      </c>
      <c r="K3174" s="398">
        <v>0</v>
      </c>
      <c r="L3174" s="410">
        <v>1</v>
      </c>
      <c r="M3174" s="346"/>
    </row>
    <row r="3175" spans="1:13" x14ac:dyDescent="0.25">
      <c r="A3175" s="347"/>
      <c r="B3175" s="158"/>
      <c r="C3175" s="158"/>
      <c r="D3175" s="158"/>
      <c r="E3175" s="158"/>
      <c r="F3175" s="158"/>
      <c r="G3175" s="158"/>
      <c r="H3175" s="158"/>
      <c r="I3175" s="158"/>
      <c r="J3175" s="158"/>
      <c r="K3175" s="158"/>
      <c r="L3175" s="158"/>
      <c r="M3175" s="346"/>
    </row>
    <row r="3176" spans="1:13" x14ac:dyDescent="0.25">
      <c r="A3176" s="347"/>
      <c r="B3176" s="158"/>
      <c r="C3176" s="158"/>
      <c r="D3176" s="158"/>
      <c r="E3176" s="158"/>
      <c r="F3176" s="158"/>
      <c r="G3176" s="158"/>
      <c r="H3176" s="158"/>
      <c r="I3176" s="158"/>
      <c r="J3176" s="158"/>
      <c r="K3176" s="158"/>
      <c r="L3176" s="158"/>
      <c r="M3176" s="346"/>
    </row>
    <row r="3177" spans="1:13" x14ac:dyDescent="0.25">
      <c r="A3177" s="350"/>
      <c r="B3177" s="411">
        <f>+M3101</f>
        <v>278.61510304337895</v>
      </c>
      <c r="C3177" s="390">
        <v>0</v>
      </c>
      <c r="D3177" s="390">
        <v>0</v>
      </c>
      <c r="E3177" s="390">
        <v>0</v>
      </c>
      <c r="F3177" s="390">
        <v>0</v>
      </c>
      <c r="G3177" s="390">
        <v>0</v>
      </c>
      <c r="H3177" s="390">
        <v>0</v>
      </c>
      <c r="I3177" s="390">
        <v>0</v>
      </c>
      <c r="J3177" s="390">
        <v>0</v>
      </c>
      <c r="K3177" s="390">
        <v>0</v>
      </c>
      <c r="L3177" s="391">
        <v>0</v>
      </c>
      <c r="M3177" s="346"/>
    </row>
    <row r="3178" spans="1:13" ht="15.75" x14ac:dyDescent="0.25">
      <c r="A3178" s="442" t="s">
        <v>232</v>
      </c>
      <c r="B3178" s="396">
        <v>0</v>
      </c>
      <c r="C3178" s="161">
        <f>+M3102</f>
        <v>162.40313420200144</v>
      </c>
      <c r="D3178" s="159">
        <v>0</v>
      </c>
      <c r="E3178" s="159">
        <v>0</v>
      </c>
      <c r="F3178" s="159">
        <v>0</v>
      </c>
      <c r="G3178" s="159">
        <v>0</v>
      </c>
      <c r="H3178" s="159">
        <v>0</v>
      </c>
      <c r="I3178" s="159">
        <v>0</v>
      </c>
      <c r="J3178" s="159">
        <v>0</v>
      </c>
      <c r="K3178" s="159">
        <v>0</v>
      </c>
      <c r="L3178" s="383">
        <v>0</v>
      </c>
      <c r="M3178" s="346"/>
    </row>
    <row r="3179" spans="1:13" x14ac:dyDescent="0.25">
      <c r="A3179" s="347"/>
      <c r="B3179" s="396">
        <v>0</v>
      </c>
      <c r="C3179" s="159">
        <v>0</v>
      </c>
      <c r="D3179" s="161">
        <f>+M3103</f>
        <v>-166.28635741903122</v>
      </c>
      <c r="E3179" s="159">
        <v>0</v>
      </c>
      <c r="F3179" s="159">
        <v>0</v>
      </c>
      <c r="G3179" s="159">
        <v>0</v>
      </c>
      <c r="H3179" s="159">
        <v>0</v>
      </c>
      <c r="I3179" s="159">
        <v>0</v>
      </c>
      <c r="J3179" s="159">
        <v>0</v>
      </c>
      <c r="K3179" s="159">
        <v>0</v>
      </c>
      <c r="L3179" s="383">
        <v>0</v>
      </c>
      <c r="M3179" s="346"/>
    </row>
    <row r="3180" spans="1:13" x14ac:dyDescent="0.25">
      <c r="A3180" s="347"/>
      <c r="B3180" s="396">
        <v>0</v>
      </c>
      <c r="C3180" s="159">
        <v>0</v>
      </c>
      <c r="D3180" s="159">
        <v>0</v>
      </c>
      <c r="E3180" s="161">
        <f>+M3104</f>
        <v>-2977.1101100449359</v>
      </c>
      <c r="F3180" s="159">
        <v>0</v>
      </c>
      <c r="G3180" s="159">
        <v>0</v>
      </c>
      <c r="H3180" s="159">
        <v>0</v>
      </c>
      <c r="I3180" s="159">
        <v>0</v>
      </c>
      <c r="J3180" s="159">
        <v>0</v>
      </c>
      <c r="K3180" s="159">
        <v>0</v>
      </c>
      <c r="L3180" s="383">
        <v>0</v>
      </c>
      <c r="M3180" s="346"/>
    </row>
    <row r="3181" spans="1:13" x14ac:dyDescent="0.25">
      <c r="A3181" s="347"/>
      <c r="B3181" s="396">
        <v>0</v>
      </c>
      <c r="C3181" s="159">
        <v>0</v>
      </c>
      <c r="D3181" s="159">
        <v>0</v>
      </c>
      <c r="E3181" s="159">
        <v>0</v>
      </c>
      <c r="F3181" s="161">
        <f>+M3105</f>
        <v>-2326.1489248620942</v>
      </c>
      <c r="G3181" s="159">
        <v>0</v>
      </c>
      <c r="H3181" s="159">
        <v>0</v>
      </c>
      <c r="I3181" s="159">
        <v>0</v>
      </c>
      <c r="J3181" s="159">
        <v>0</v>
      </c>
      <c r="K3181" s="159">
        <v>0</v>
      </c>
      <c r="L3181" s="383">
        <v>0</v>
      </c>
      <c r="M3181" s="346"/>
    </row>
    <row r="3182" spans="1:13" x14ac:dyDescent="0.25">
      <c r="A3182" s="347"/>
      <c r="B3182" s="396">
        <v>0</v>
      </c>
      <c r="C3182" s="159">
        <v>0</v>
      </c>
      <c r="D3182" s="159">
        <v>0</v>
      </c>
      <c r="E3182" s="159">
        <v>0</v>
      </c>
      <c r="F3182" s="159">
        <v>0</v>
      </c>
      <c r="G3182" s="161">
        <f>+M3106</f>
        <v>472.51553059300193</v>
      </c>
      <c r="H3182" s="159">
        <v>0</v>
      </c>
      <c r="I3182" s="159">
        <v>0</v>
      </c>
      <c r="J3182" s="159">
        <v>0</v>
      </c>
      <c r="K3182" s="159">
        <v>0</v>
      </c>
      <c r="L3182" s="383">
        <v>0</v>
      </c>
      <c r="M3182" s="346"/>
    </row>
    <row r="3183" spans="1:13" x14ac:dyDescent="0.25">
      <c r="A3183" s="347"/>
      <c r="B3183" s="396">
        <v>0</v>
      </c>
      <c r="C3183" s="159">
        <v>0</v>
      </c>
      <c r="D3183" s="159">
        <v>0</v>
      </c>
      <c r="E3183" s="159">
        <v>0</v>
      </c>
      <c r="F3183" s="159">
        <v>0</v>
      </c>
      <c r="G3183" s="159">
        <v>0</v>
      </c>
      <c r="H3183" s="161">
        <f>+M3107</f>
        <v>22.753841125988522</v>
      </c>
      <c r="I3183" s="159">
        <v>0</v>
      </c>
      <c r="J3183" s="159">
        <v>0</v>
      </c>
      <c r="K3183" s="159">
        <v>0</v>
      </c>
      <c r="L3183" s="383">
        <v>0</v>
      </c>
      <c r="M3183" s="346"/>
    </row>
    <row r="3184" spans="1:13" x14ac:dyDescent="0.25">
      <c r="A3184" s="347"/>
      <c r="B3184" s="396">
        <v>0</v>
      </c>
      <c r="C3184" s="159">
        <v>0</v>
      </c>
      <c r="D3184" s="159">
        <v>0</v>
      </c>
      <c r="E3184" s="159">
        <v>0</v>
      </c>
      <c r="F3184" s="159">
        <v>0</v>
      </c>
      <c r="G3184" s="159">
        <v>0</v>
      </c>
      <c r="H3184" s="159">
        <v>0</v>
      </c>
      <c r="I3184" s="161">
        <f>+M3108</f>
        <v>-126.20819526890183</v>
      </c>
      <c r="J3184" s="159">
        <v>0</v>
      </c>
      <c r="K3184" s="159">
        <v>0</v>
      </c>
      <c r="L3184" s="383">
        <v>0</v>
      </c>
      <c r="M3184" s="346"/>
    </row>
    <row r="3185" spans="1:13" x14ac:dyDescent="0.25">
      <c r="A3185" s="347"/>
      <c r="B3185" s="396">
        <v>0</v>
      </c>
      <c r="C3185" s="159">
        <v>0</v>
      </c>
      <c r="D3185" s="159">
        <v>0</v>
      </c>
      <c r="E3185" s="159">
        <v>0</v>
      </c>
      <c r="F3185" s="159">
        <v>0</v>
      </c>
      <c r="G3185" s="159">
        <v>0</v>
      </c>
      <c r="H3185" s="159">
        <v>0</v>
      </c>
      <c r="I3185" s="159">
        <v>0</v>
      </c>
      <c r="J3185" s="161">
        <f>+M3109</f>
        <v>649.62331356282414</v>
      </c>
      <c r="K3185" s="159">
        <v>0</v>
      </c>
      <c r="L3185" s="383">
        <v>0</v>
      </c>
      <c r="M3185" s="346"/>
    </row>
    <row r="3186" spans="1:13" x14ac:dyDescent="0.25">
      <c r="A3186" s="347"/>
      <c r="B3186" s="396">
        <v>0</v>
      </c>
      <c r="C3186" s="159">
        <v>0</v>
      </c>
      <c r="D3186" s="159">
        <v>0</v>
      </c>
      <c r="E3186" s="159">
        <v>0</v>
      </c>
      <c r="F3186" s="159">
        <v>0</v>
      </c>
      <c r="G3186" s="159">
        <v>0</v>
      </c>
      <c r="H3186" s="159">
        <v>0</v>
      </c>
      <c r="I3186" s="159">
        <v>0</v>
      </c>
      <c r="J3186" s="159">
        <v>0</v>
      </c>
      <c r="K3186" s="161">
        <f>+M3110</f>
        <v>132.1799836501965</v>
      </c>
      <c r="L3186" s="383">
        <v>0</v>
      </c>
      <c r="M3186" s="346"/>
    </row>
    <row r="3187" spans="1:13" x14ac:dyDescent="0.25">
      <c r="A3187" s="347"/>
      <c r="B3187" s="397">
        <v>0</v>
      </c>
      <c r="C3187" s="398">
        <v>0</v>
      </c>
      <c r="D3187" s="398">
        <v>0</v>
      </c>
      <c r="E3187" s="398">
        <v>0</v>
      </c>
      <c r="F3187" s="398">
        <v>0</v>
      </c>
      <c r="G3187" s="398">
        <v>0</v>
      </c>
      <c r="H3187" s="398">
        <v>0</v>
      </c>
      <c r="I3187" s="398">
        <v>0</v>
      </c>
      <c r="J3187" s="398">
        <v>0</v>
      </c>
      <c r="K3187" s="398">
        <v>0</v>
      </c>
      <c r="L3187" s="412">
        <f>+M3111</f>
        <v>345.97455553306128</v>
      </c>
      <c r="M3187" s="346"/>
    </row>
    <row r="3188" spans="1:13" x14ac:dyDescent="0.25">
      <c r="A3188" s="347"/>
      <c r="B3188" s="158"/>
      <c r="C3188" s="158"/>
      <c r="D3188" s="158"/>
      <c r="E3188" s="158"/>
      <c r="F3188" s="158"/>
      <c r="G3188" s="158"/>
      <c r="H3188" s="158"/>
      <c r="I3188" s="158"/>
      <c r="J3188" s="158"/>
      <c r="K3188" s="158"/>
      <c r="L3188" s="158"/>
      <c r="M3188" s="346"/>
    </row>
    <row r="3189" spans="1:13" ht="15.75" x14ac:dyDescent="0.3">
      <c r="A3189" s="444" t="s">
        <v>245</v>
      </c>
      <c r="B3189" s="158"/>
      <c r="C3189" s="158"/>
      <c r="D3189" s="158"/>
      <c r="E3189" s="158"/>
      <c r="F3189" s="158"/>
      <c r="G3189" s="158"/>
      <c r="H3189" s="158"/>
      <c r="I3189" s="158"/>
      <c r="J3189" s="158"/>
      <c r="K3189" s="158"/>
      <c r="L3189" s="158"/>
      <c r="M3189" s="346"/>
    </row>
    <row r="3190" spans="1:13" ht="15.75" x14ac:dyDescent="0.3">
      <c r="A3190" s="445"/>
      <c r="B3190" s="411">
        <f t="array" ref="B3190:L3200">+MMULT(B3151:L3161,B3177:L3187)</f>
        <v>557.2302060867579</v>
      </c>
      <c r="C3190" s="390">
        <v>0</v>
      </c>
      <c r="D3190" s="390">
        <v>0</v>
      </c>
      <c r="E3190" s="390">
        <v>0</v>
      </c>
      <c r="F3190" s="390">
        <v>0</v>
      </c>
      <c r="G3190" s="390">
        <v>0</v>
      </c>
      <c r="H3190" s="390">
        <v>0</v>
      </c>
      <c r="I3190" s="390">
        <v>0</v>
      </c>
      <c r="J3190" s="390">
        <v>0</v>
      </c>
      <c r="K3190" s="390">
        <v>0</v>
      </c>
      <c r="L3190" s="391">
        <v>0</v>
      </c>
      <c r="M3190" s="345"/>
    </row>
    <row r="3191" spans="1:13" ht="15.75" x14ac:dyDescent="0.3">
      <c r="A3191" s="445" t="s">
        <v>233</v>
      </c>
      <c r="B3191" s="396">
        <v>0</v>
      </c>
      <c r="C3191" s="161">
        <v>324.80626840400288</v>
      </c>
      <c r="D3191" s="159">
        <v>0</v>
      </c>
      <c r="E3191" s="159">
        <v>0</v>
      </c>
      <c r="F3191" s="159">
        <v>0</v>
      </c>
      <c r="G3191" s="159">
        <v>0</v>
      </c>
      <c r="H3191" s="159">
        <v>0</v>
      </c>
      <c r="I3191" s="159">
        <v>0</v>
      </c>
      <c r="J3191" s="159">
        <v>0</v>
      </c>
      <c r="K3191" s="159">
        <v>0</v>
      </c>
      <c r="L3191" s="383">
        <v>0</v>
      </c>
      <c r="M3191" s="346"/>
    </row>
    <row r="3192" spans="1:13" x14ac:dyDescent="0.25">
      <c r="A3192" s="347"/>
      <c r="B3192" s="396">
        <v>0</v>
      </c>
      <c r="C3192" s="159">
        <v>0</v>
      </c>
      <c r="D3192" s="161">
        <v>-332.57271483806244</v>
      </c>
      <c r="E3192" s="159">
        <v>0</v>
      </c>
      <c r="F3192" s="159">
        <v>0</v>
      </c>
      <c r="G3192" s="159">
        <v>0</v>
      </c>
      <c r="H3192" s="159">
        <v>0</v>
      </c>
      <c r="I3192" s="159">
        <v>0</v>
      </c>
      <c r="J3192" s="159">
        <v>0</v>
      </c>
      <c r="K3192" s="159">
        <v>0</v>
      </c>
      <c r="L3192" s="383">
        <v>0</v>
      </c>
      <c r="M3192" s="346"/>
    </row>
    <row r="3193" spans="1:13" x14ac:dyDescent="0.25">
      <c r="A3193" s="347"/>
      <c r="B3193" s="396">
        <v>0</v>
      </c>
      <c r="C3193" s="159">
        <v>0</v>
      </c>
      <c r="D3193" s="159">
        <v>0</v>
      </c>
      <c r="E3193" s="161">
        <v>-5954.2202200898719</v>
      </c>
      <c r="F3193" s="159">
        <v>0</v>
      </c>
      <c r="G3193" s="159">
        <v>0</v>
      </c>
      <c r="H3193" s="159">
        <v>0</v>
      </c>
      <c r="I3193" s="159">
        <v>0</v>
      </c>
      <c r="J3193" s="159">
        <v>0</v>
      </c>
      <c r="K3193" s="159">
        <v>0</v>
      </c>
      <c r="L3193" s="383">
        <v>0</v>
      </c>
      <c r="M3193" s="346"/>
    </row>
    <row r="3194" spans="1:13" x14ac:dyDescent="0.25">
      <c r="A3194" s="347"/>
      <c r="B3194" s="396">
        <v>0</v>
      </c>
      <c r="C3194" s="159">
        <v>0</v>
      </c>
      <c r="D3194" s="159">
        <v>0</v>
      </c>
      <c r="E3194" s="159">
        <v>0</v>
      </c>
      <c r="F3194" s="161">
        <v>-4652.2978497241884</v>
      </c>
      <c r="G3194" s="159">
        <v>0</v>
      </c>
      <c r="H3194" s="159">
        <v>0</v>
      </c>
      <c r="I3194" s="159">
        <v>0</v>
      </c>
      <c r="J3194" s="159">
        <v>0</v>
      </c>
      <c r="K3194" s="159">
        <v>0</v>
      </c>
      <c r="L3194" s="383">
        <v>0</v>
      </c>
      <c r="M3194" s="346"/>
    </row>
    <row r="3195" spans="1:13" x14ac:dyDescent="0.25">
      <c r="A3195" s="347"/>
      <c r="B3195" s="396">
        <v>0</v>
      </c>
      <c r="C3195" s="159">
        <v>0</v>
      </c>
      <c r="D3195" s="159">
        <v>0</v>
      </c>
      <c r="E3195" s="159">
        <v>0</v>
      </c>
      <c r="F3195" s="159">
        <v>0</v>
      </c>
      <c r="G3195" s="161">
        <v>945.03106118600385</v>
      </c>
      <c r="H3195" s="159">
        <v>0</v>
      </c>
      <c r="I3195" s="159">
        <v>0</v>
      </c>
      <c r="J3195" s="159">
        <v>0</v>
      </c>
      <c r="K3195" s="159">
        <v>0</v>
      </c>
      <c r="L3195" s="383">
        <v>0</v>
      </c>
      <c r="M3195" s="346"/>
    </row>
    <row r="3196" spans="1:13" x14ac:dyDescent="0.25">
      <c r="A3196" s="347"/>
      <c r="B3196" s="396">
        <v>0</v>
      </c>
      <c r="C3196" s="159">
        <v>0</v>
      </c>
      <c r="D3196" s="159">
        <v>0</v>
      </c>
      <c r="E3196" s="159">
        <v>0</v>
      </c>
      <c r="F3196" s="159">
        <v>0</v>
      </c>
      <c r="G3196" s="159">
        <v>0</v>
      </c>
      <c r="H3196" s="161">
        <v>45.507682251977045</v>
      </c>
      <c r="I3196" s="159">
        <v>0</v>
      </c>
      <c r="J3196" s="159">
        <v>0</v>
      </c>
      <c r="K3196" s="159">
        <v>0</v>
      </c>
      <c r="L3196" s="383">
        <v>0</v>
      </c>
      <c r="M3196" s="346"/>
    </row>
    <row r="3197" spans="1:13" x14ac:dyDescent="0.25">
      <c r="A3197" s="347"/>
      <c r="B3197" s="396">
        <v>0</v>
      </c>
      <c r="C3197" s="159">
        <v>0</v>
      </c>
      <c r="D3197" s="159">
        <v>0</v>
      </c>
      <c r="E3197" s="159">
        <v>0</v>
      </c>
      <c r="F3197" s="159">
        <v>0</v>
      </c>
      <c r="G3197" s="159">
        <v>0</v>
      </c>
      <c r="H3197" s="159">
        <v>0</v>
      </c>
      <c r="I3197" s="161">
        <v>-252.41639053780366</v>
      </c>
      <c r="J3197" s="159">
        <v>0</v>
      </c>
      <c r="K3197" s="159">
        <v>0</v>
      </c>
      <c r="L3197" s="383">
        <v>0</v>
      </c>
      <c r="M3197" s="346"/>
    </row>
    <row r="3198" spans="1:13" x14ac:dyDescent="0.25">
      <c r="A3198" s="347"/>
      <c r="B3198" s="396">
        <v>0</v>
      </c>
      <c r="C3198" s="159">
        <v>0</v>
      </c>
      <c r="D3198" s="159">
        <v>0</v>
      </c>
      <c r="E3198" s="159">
        <v>0</v>
      </c>
      <c r="F3198" s="159">
        <v>0</v>
      </c>
      <c r="G3198" s="159">
        <v>0</v>
      </c>
      <c r="H3198" s="159">
        <v>0</v>
      </c>
      <c r="I3198" s="159">
        <v>0</v>
      </c>
      <c r="J3198" s="161">
        <v>1299.2466271256483</v>
      </c>
      <c r="K3198" s="159">
        <v>0</v>
      </c>
      <c r="L3198" s="383">
        <v>0</v>
      </c>
      <c r="M3198" s="346"/>
    </row>
    <row r="3199" spans="1:13" x14ac:dyDescent="0.25">
      <c r="A3199" s="347"/>
      <c r="B3199" s="396">
        <v>0</v>
      </c>
      <c r="C3199" s="159">
        <v>0</v>
      </c>
      <c r="D3199" s="159">
        <v>0</v>
      </c>
      <c r="E3199" s="159">
        <v>0</v>
      </c>
      <c r="F3199" s="159">
        <v>0</v>
      </c>
      <c r="G3199" s="159">
        <v>0</v>
      </c>
      <c r="H3199" s="159">
        <v>0</v>
      </c>
      <c r="I3199" s="159">
        <v>0</v>
      </c>
      <c r="J3199" s="159">
        <v>0</v>
      </c>
      <c r="K3199" s="161">
        <v>264.35996730039301</v>
      </c>
      <c r="L3199" s="383">
        <v>0</v>
      </c>
      <c r="M3199" s="346"/>
    </row>
    <row r="3200" spans="1:13" x14ac:dyDescent="0.25">
      <c r="A3200" s="347"/>
      <c r="B3200" s="397">
        <v>0</v>
      </c>
      <c r="C3200" s="398">
        <v>0</v>
      </c>
      <c r="D3200" s="398">
        <v>0</v>
      </c>
      <c r="E3200" s="398">
        <v>0</v>
      </c>
      <c r="F3200" s="398">
        <v>0</v>
      </c>
      <c r="G3200" s="398">
        <v>0</v>
      </c>
      <c r="H3200" s="398">
        <v>0</v>
      </c>
      <c r="I3200" s="398">
        <v>0</v>
      </c>
      <c r="J3200" s="398">
        <v>0</v>
      </c>
      <c r="K3200" s="398">
        <v>0</v>
      </c>
      <c r="L3200" s="412">
        <v>691.94911106612255</v>
      </c>
      <c r="M3200" s="346"/>
    </row>
    <row r="3201" spans="1:13" x14ac:dyDescent="0.25">
      <c r="A3201" s="347"/>
      <c r="B3201" s="158"/>
      <c r="C3201" s="158"/>
      <c r="D3201" s="158"/>
      <c r="E3201" s="158"/>
      <c r="F3201" s="158"/>
      <c r="G3201" s="158"/>
      <c r="H3201" s="158"/>
      <c r="I3201" s="158"/>
      <c r="J3201" s="158"/>
      <c r="K3201" s="158"/>
      <c r="L3201" s="158"/>
      <c r="M3201" s="346"/>
    </row>
    <row r="3202" spans="1:13" x14ac:dyDescent="0.25">
      <c r="A3202" s="347"/>
      <c r="B3202" s="158"/>
      <c r="C3202" s="158"/>
      <c r="D3202" s="158"/>
      <c r="E3202" s="158"/>
      <c r="F3202" s="158"/>
      <c r="G3202" s="158"/>
      <c r="H3202" s="158"/>
      <c r="I3202" s="158"/>
      <c r="J3202" s="158"/>
      <c r="K3202" s="158"/>
      <c r="L3202" s="158"/>
      <c r="M3202" s="346"/>
    </row>
    <row r="3203" spans="1:13" x14ac:dyDescent="0.25">
      <c r="A3203" s="347"/>
      <c r="B3203" s="413">
        <f t="array" ref="B3203:L3213">+MINVERSE(B3190:L3200)</f>
        <v>1.7945904387033625E-3</v>
      </c>
      <c r="C3203" s="390">
        <v>0</v>
      </c>
      <c r="D3203" s="390">
        <v>0</v>
      </c>
      <c r="E3203" s="390">
        <v>0</v>
      </c>
      <c r="F3203" s="390">
        <v>0</v>
      </c>
      <c r="G3203" s="390">
        <v>0</v>
      </c>
      <c r="H3203" s="390">
        <v>0</v>
      </c>
      <c r="I3203" s="390">
        <v>0</v>
      </c>
      <c r="J3203" s="390">
        <v>0</v>
      </c>
      <c r="K3203" s="390">
        <v>0</v>
      </c>
      <c r="L3203" s="391">
        <v>0</v>
      </c>
      <c r="M3203" s="346"/>
    </row>
    <row r="3204" spans="1:13" ht="15.75" x14ac:dyDescent="0.3">
      <c r="A3204" s="445" t="s">
        <v>234</v>
      </c>
      <c r="B3204" s="396">
        <v>0</v>
      </c>
      <c r="C3204" s="178">
        <v>3.0787583161916467E-3</v>
      </c>
      <c r="D3204" s="159">
        <v>0</v>
      </c>
      <c r="E3204" s="159">
        <v>0</v>
      </c>
      <c r="F3204" s="159">
        <v>0</v>
      </c>
      <c r="G3204" s="159">
        <v>0</v>
      </c>
      <c r="H3204" s="159">
        <v>0</v>
      </c>
      <c r="I3204" s="159">
        <v>0</v>
      </c>
      <c r="J3204" s="159">
        <v>0</v>
      </c>
      <c r="K3204" s="159">
        <v>0</v>
      </c>
      <c r="L3204" s="383">
        <v>0</v>
      </c>
      <c r="M3204" s="346"/>
    </row>
    <row r="3205" spans="1:13" x14ac:dyDescent="0.25">
      <c r="A3205" s="347"/>
      <c r="B3205" s="396">
        <v>0</v>
      </c>
      <c r="C3205" s="159">
        <v>0</v>
      </c>
      <c r="D3205" s="178">
        <v>-3.0068612227762696E-3</v>
      </c>
      <c r="E3205" s="159">
        <v>0</v>
      </c>
      <c r="F3205" s="159">
        <v>0</v>
      </c>
      <c r="G3205" s="159">
        <v>0</v>
      </c>
      <c r="H3205" s="159">
        <v>0</v>
      </c>
      <c r="I3205" s="159">
        <v>0</v>
      </c>
      <c r="J3205" s="159">
        <v>0</v>
      </c>
      <c r="K3205" s="159">
        <v>0</v>
      </c>
      <c r="L3205" s="383">
        <v>0</v>
      </c>
      <c r="M3205" s="346"/>
    </row>
    <row r="3206" spans="1:13" x14ac:dyDescent="0.25">
      <c r="A3206" s="347"/>
      <c r="B3206" s="396">
        <v>0</v>
      </c>
      <c r="C3206" s="159">
        <v>0</v>
      </c>
      <c r="D3206" s="159">
        <v>0</v>
      </c>
      <c r="E3206" s="178">
        <v>-1.6794810454372246E-4</v>
      </c>
      <c r="F3206" s="159">
        <v>0</v>
      </c>
      <c r="G3206" s="159">
        <v>0</v>
      </c>
      <c r="H3206" s="159">
        <v>0</v>
      </c>
      <c r="I3206" s="159">
        <v>0</v>
      </c>
      <c r="J3206" s="159">
        <v>0</v>
      </c>
      <c r="K3206" s="159">
        <v>0</v>
      </c>
      <c r="L3206" s="383">
        <v>0</v>
      </c>
      <c r="M3206" s="346"/>
    </row>
    <row r="3207" spans="1:13" x14ac:dyDescent="0.25">
      <c r="A3207" s="347"/>
      <c r="B3207" s="396">
        <v>0</v>
      </c>
      <c r="C3207" s="159">
        <v>0</v>
      </c>
      <c r="D3207" s="159">
        <v>0</v>
      </c>
      <c r="E3207" s="159">
        <v>0</v>
      </c>
      <c r="F3207" s="178">
        <v>-2.1494754469757025E-4</v>
      </c>
      <c r="G3207" s="159">
        <v>0</v>
      </c>
      <c r="H3207" s="159">
        <v>0</v>
      </c>
      <c r="I3207" s="159">
        <v>0</v>
      </c>
      <c r="J3207" s="159">
        <v>0</v>
      </c>
      <c r="K3207" s="159">
        <v>0</v>
      </c>
      <c r="L3207" s="383">
        <v>0</v>
      </c>
      <c r="M3207" s="346"/>
    </row>
    <row r="3208" spans="1:13" x14ac:dyDescent="0.25">
      <c r="A3208" s="347"/>
      <c r="B3208" s="396">
        <v>0</v>
      </c>
      <c r="C3208" s="159">
        <v>0</v>
      </c>
      <c r="D3208" s="159">
        <v>0</v>
      </c>
      <c r="E3208" s="159">
        <v>0</v>
      </c>
      <c r="F3208" s="159">
        <v>0</v>
      </c>
      <c r="G3208" s="178">
        <v>1.0581662773549588E-3</v>
      </c>
      <c r="H3208" s="159">
        <v>0</v>
      </c>
      <c r="I3208" s="159">
        <v>0</v>
      </c>
      <c r="J3208" s="159">
        <v>0</v>
      </c>
      <c r="K3208" s="159">
        <v>0</v>
      </c>
      <c r="L3208" s="383">
        <v>0</v>
      </c>
      <c r="M3208" s="346"/>
    </row>
    <row r="3209" spans="1:13" x14ac:dyDescent="0.25">
      <c r="A3209" s="347"/>
      <c r="B3209" s="396">
        <v>0</v>
      </c>
      <c r="C3209" s="159">
        <v>0</v>
      </c>
      <c r="D3209" s="159">
        <v>0</v>
      </c>
      <c r="E3209" s="159">
        <v>0</v>
      </c>
      <c r="F3209" s="159">
        <v>0</v>
      </c>
      <c r="G3209" s="159">
        <v>0</v>
      </c>
      <c r="H3209" s="178">
        <v>2.1974311819770952E-2</v>
      </c>
      <c r="I3209" s="159">
        <v>0</v>
      </c>
      <c r="J3209" s="159">
        <v>0</v>
      </c>
      <c r="K3209" s="159">
        <v>0</v>
      </c>
      <c r="L3209" s="383">
        <v>0</v>
      </c>
      <c r="M3209" s="346"/>
    </row>
    <row r="3210" spans="1:13" x14ac:dyDescent="0.25">
      <c r="A3210" s="347"/>
      <c r="B3210" s="396">
        <v>0</v>
      </c>
      <c r="C3210" s="159">
        <v>0</v>
      </c>
      <c r="D3210" s="159">
        <v>0</v>
      </c>
      <c r="E3210" s="159">
        <v>0</v>
      </c>
      <c r="F3210" s="159">
        <v>0</v>
      </c>
      <c r="G3210" s="159">
        <v>0</v>
      </c>
      <c r="H3210" s="159">
        <v>0</v>
      </c>
      <c r="I3210" s="178">
        <v>-3.9617078663924284E-3</v>
      </c>
      <c r="J3210" s="159">
        <v>0</v>
      </c>
      <c r="K3210" s="159">
        <v>0</v>
      </c>
      <c r="L3210" s="383">
        <v>0</v>
      </c>
      <c r="M3210" s="346"/>
    </row>
    <row r="3211" spans="1:13" x14ac:dyDescent="0.25">
      <c r="A3211" s="347"/>
      <c r="B3211" s="396">
        <v>0</v>
      </c>
      <c r="C3211" s="159">
        <v>0</v>
      </c>
      <c r="D3211" s="159">
        <v>0</v>
      </c>
      <c r="E3211" s="159">
        <v>0</v>
      </c>
      <c r="F3211" s="159">
        <v>0</v>
      </c>
      <c r="G3211" s="159">
        <v>0</v>
      </c>
      <c r="H3211" s="159">
        <v>0</v>
      </c>
      <c r="I3211" s="159">
        <v>0</v>
      </c>
      <c r="J3211" s="178">
        <v>7.6967681048541333E-4</v>
      </c>
      <c r="K3211" s="159">
        <v>0</v>
      </c>
      <c r="L3211" s="383">
        <v>0</v>
      </c>
      <c r="M3211" s="346"/>
    </row>
    <row r="3212" spans="1:13" x14ac:dyDescent="0.25">
      <c r="A3212" s="347"/>
      <c r="B3212" s="396">
        <v>0</v>
      </c>
      <c r="C3212" s="159">
        <v>0</v>
      </c>
      <c r="D3212" s="159">
        <v>0</v>
      </c>
      <c r="E3212" s="159">
        <v>0</v>
      </c>
      <c r="F3212" s="159">
        <v>0</v>
      </c>
      <c r="G3212" s="159">
        <v>0</v>
      </c>
      <c r="H3212" s="159">
        <v>0</v>
      </c>
      <c r="I3212" s="159">
        <v>0</v>
      </c>
      <c r="J3212" s="159">
        <v>0</v>
      </c>
      <c r="K3212" s="178">
        <v>3.7827210005049556E-3</v>
      </c>
      <c r="L3212" s="383">
        <v>0</v>
      </c>
      <c r="M3212" s="346"/>
    </row>
    <row r="3213" spans="1:13" x14ac:dyDescent="0.25">
      <c r="A3213" s="347"/>
      <c r="B3213" s="397">
        <v>0</v>
      </c>
      <c r="C3213" s="398">
        <v>0</v>
      </c>
      <c r="D3213" s="398">
        <v>0</v>
      </c>
      <c r="E3213" s="398">
        <v>0</v>
      </c>
      <c r="F3213" s="398">
        <v>0</v>
      </c>
      <c r="G3213" s="398">
        <v>0</v>
      </c>
      <c r="H3213" s="398">
        <v>0</v>
      </c>
      <c r="I3213" s="398">
        <v>0</v>
      </c>
      <c r="J3213" s="398">
        <v>0</v>
      </c>
      <c r="K3213" s="398">
        <v>0</v>
      </c>
      <c r="L3213" s="414">
        <v>1.4451929831360679E-3</v>
      </c>
      <c r="M3213" s="346"/>
    </row>
    <row r="3214" spans="1:13" x14ac:dyDescent="0.25">
      <c r="A3214" s="347"/>
      <c r="B3214" s="158"/>
      <c r="C3214" s="158"/>
      <c r="D3214" s="158"/>
      <c r="E3214" s="158"/>
      <c r="F3214" s="158"/>
      <c r="G3214" s="158"/>
      <c r="H3214" s="158"/>
      <c r="I3214" s="158"/>
      <c r="J3214" s="158"/>
      <c r="K3214" s="158"/>
      <c r="L3214" s="158"/>
      <c r="M3214" s="346"/>
    </row>
    <row r="3215" spans="1:13" x14ac:dyDescent="0.25">
      <c r="A3215" s="347"/>
      <c r="B3215" s="158"/>
      <c r="C3215" s="158"/>
      <c r="D3215" s="158"/>
      <c r="E3215" s="158"/>
      <c r="F3215" s="158"/>
      <c r="G3215" s="158"/>
      <c r="H3215" s="158"/>
      <c r="I3215" s="158"/>
      <c r="J3215" s="158"/>
      <c r="K3215" s="158"/>
      <c r="L3215" s="158"/>
      <c r="M3215" s="346"/>
    </row>
    <row r="3216" spans="1:13" x14ac:dyDescent="0.25">
      <c r="A3216" s="347"/>
      <c r="B3216" s="395">
        <f t="array" ref="B3216:L3223">+MMULT(B3127:L3134,B3203:L3213)</f>
        <v>1.7945904387033625E-3</v>
      </c>
      <c r="C3216" s="380">
        <v>-3.0787583161916467E-3</v>
      </c>
      <c r="D3216" s="380">
        <v>0</v>
      </c>
      <c r="E3216" s="380">
        <v>0</v>
      </c>
      <c r="F3216" s="380">
        <v>0</v>
      </c>
      <c r="G3216" s="380">
        <v>0</v>
      </c>
      <c r="H3216" s="380">
        <v>0</v>
      </c>
      <c r="I3216" s="380">
        <v>0</v>
      </c>
      <c r="J3216" s="380">
        <v>0</v>
      </c>
      <c r="K3216" s="380">
        <v>0</v>
      </c>
      <c r="L3216" s="381">
        <v>0</v>
      </c>
      <c r="M3216" s="346"/>
    </row>
    <row r="3217" spans="1:13" ht="15.75" x14ac:dyDescent="0.3">
      <c r="A3217" s="445" t="s">
        <v>235</v>
      </c>
      <c r="B3217" s="396">
        <v>0</v>
      </c>
      <c r="C3217" s="159">
        <v>3.0787583161916467E-3</v>
      </c>
      <c r="D3217" s="159">
        <v>3.0068612227762696E-3</v>
      </c>
      <c r="E3217" s="159">
        <v>0</v>
      </c>
      <c r="F3217" s="159">
        <v>0</v>
      </c>
      <c r="G3217" s="159">
        <v>0</v>
      </c>
      <c r="H3217" s="159">
        <v>0</v>
      </c>
      <c r="I3217" s="159">
        <v>0</v>
      </c>
      <c r="J3217" s="143">
        <v>-7.6967681048541333E-4</v>
      </c>
      <c r="K3217" s="143">
        <v>0</v>
      </c>
      <c r="L3217" s="392">
        <v>0</v>
      </c>
      <c r="M3217" s="346"/>
    </row>
    <row r="3218" spans="1:13" x14ac:dyDescent="0.25">
      <c r="A3218" s="446"/>
      <c r="B3218" s="396">
        <v>0</v>
      </c>
      <c r="C3218" s="159">
        <v>0</v>
      </c>
      <c r="D3218" s="159">
        <v>-3.0068612227762696E-3</v>
      </c>
      <c r="E3218" s="159">
        <v>1.6794810454372246E-4</v>
      </c>
      <c r="F3218" s="159">
        <v>0</v>
      </c>
      <c r="G3218" s="159">
        <v>0</v>
      </c>
      <c r="H3218" s="159">
        <v>0</v>
      </c>
      <c r="I3218" s="159">
        <v>0</v>
      </c>
      <c r="J3218" s="143">
        <v>0</v>
      </c>
      <c r="K3218" s="143">
        <v>0</v>
      </c>
      <c r="L3218" s="392">
        <v>0</v>
      </c>
      <c r="M3218" s="346"/>
    </row>
    <row r="3219" spans="1:13" x14ac:dyDescent="0.25">
      <c r="A3219" s="446"/>
      <c r="B3219" s="396">
        <v>0</v>
      </c>
      <c r="C3219" s="159">
        <v>0</v>
      </c>
      <c r="D3219" s="159">
        <v>0</v>
      </c>
      <c r="E3219" s="159">
        <v>-1.6794810454372246E-4</v>
      </c>
      <c r="F3219" s="159">
        <v>2.1494754469757025E-4</v>
      </c>
      <c r="G3219" s="159">
        <v>0</v>
      </c>
      <c r="H3219" s="159">
        <v>0</v>
      </c>
      <c r="I3219" s="159">
        <v>0</v>
      </c>
      <c r="J3219" s="143">
        <v>0</v>
      </c>
      <c r="K3219" s="143">
        <v>0</v>
      </c>
      <c r="L3219" s="392">
        <v>0</v>
      </c>
      <c r="M3219" s="346"/>
    </row>
    <row r="3220" spans="1:13" x14ac:dyDescent="0.25">
      <c r="A3220" s="446"/>
      <c r="B3220" s="396">
        <v>0</v>
      </c>
      <c r="C3220" s="159">
        <v>0</v>
      </c>
      <c r="D3220" s="159">
        <v>0</v>
      </c>
      <c r="E3220" s="159">
        <v>0</v>
      </c>
      <c r="F3220" s="159">
        <v>-2.1494754469757025E-4</v>
      </c>
      <c r="G3220" s="159">
        <v>-1.0581662773549588E-3</v>
      </c>
      <c r="H3220" s="159">
        <v>0</v>
      </c>
      <c r="I3220" s="159">
        <v>0</v>
      </c>
      <c r="J3220" s="143">
        <v>7.6967681048541333E-4</v>
      </c>
      <c r="K3220" s="143">
        <v>3.7827210005049556E-3</v>
      </c>
      <c r="L3220" s="392">
        <v>0</v>
      </c>
      <c r="M3220" s="346"/>
    </row>
    <row r="3221" spans="1:13" x14ac:dyDescent="0.25">
      <c r="A3221" s="446"/>
      <c r="B3221" s="396">
        <v>0</v>
      </c>
      <c r="C3221" s="159">
        <v>0</v>
      </c>
      <c r="D3221" s="159">
        <v>0</v>
      </c>
      <c r="E3221" s="159">
        <v>0</v>
      </c>
      <c r="F3221" s="159">
        <v>0</v>
      </c>
      <c r="G3221" s="159">
        <v>1.0581662773549588E-3</v>
      </c>
      <c r="H3221" s="159">
        <v>-2.1974311819770952E-2</v>
      </c>
      <c r="I3221" s="159">
        <v>0</v>
      </c>
      <c r="J3221" s="143">
        <v>0</v>
      </c>
      <c r="K3221" s="143">
        <v>0</v>
      </c>
      <c r="L3221" s="392">
        <v>0</v>
      </c>
      <c r="M3221" s="346"/>
    </row>
    <row r="3222" spans="1:13" x14ac:dyDescent="0.25">
      <c r="A3222" s="446"/>
      <c r="B3222" s="396">
        <v>0</v>
      </c>
      <c r="C3222" s="159">
        <v>0</v>
      </c>
      <c r="D3222" s="159">
        <v>0</v>
      </c>
      <c r="E3222" s="159">
        <v>0</v>
      </c>
      <c r="F3222" s="159">
        <v>0</v>
      </c>
      <c r="G3222" s="159">
        <v>0</v>
      </c>
      <c r="H3222" s="159">
        <v>2.1974311819770952E-2</v>
      </c>
      <c r="I3222" s="159">
        <v>3.9617078663924284E-3</v>
      </c>
      <c r="J3222" s="143">
        <v>0</v>
      </c>
      <c r="K3222" s="143">
        <v>0</v>
      </c>
      <c r="L3222" s="392">
        <v>0</v>
      </c>
      <c r="M3222" s="346"/>
    </row>
    <row r="3223" spans="1:13" x14ac:dyDescent="0.25">
      <c r="A3223" s="446"/>
      <c r="B3223" s="397">
        <v>0</v>
      </c>
      <c r="C3223" s="398">
        <v>0</v>
      </c>
      <c r="D3223" s="398">
        <v>0</v>
      </c>
      <c r="E3223" s="398">
        <v>0</v>
      </c>
      <c r="F3223" s="398">
        <v>0</v>
      </c>
      <c r="G3223" s="398">
        <v>0</v>
      </c>
      <c r="H3223" s="398">
        <v>0</v>
      </c>
      <c r="I3223" s="398">
        <v>-3.9617078663924284E-3</v>
      </c>
      <c r="J3223" s="393">
        <v>0</v>
      </c>
      <c r="K3223" s="393">
        <v>-3.7827210005049556E-3</v>
      </c>
      <c r="L3223" s="394">
        <v>1.4451929831360679E-3</v>
      </c>
      <c r="M3223" s="346"/>
    </row>
    <row r="3224" spans="1:13" x14ac:dyDescent="0.25">
      <c r="A3224" s="446"/>
      <c r="B3224" s="158"/>
      <c r="C3224" s="158"/>
      <c r="D3224" s="158"/>
      <c r="E3224" s="158"/>
      <c r="F3224" s="158"/>
      <c r="G3224" s="158"/>
      <c r="H3224" s="158"/>
      <c r="I3224" s="158"/>
      <c r="J3224" s="158"/>
      <c r="K3224" s="158"/>
      <c r="L3224" s="158"/>
      <c r="M3224" s="346"/>
    </row>
    <row r="3225" spans="1:13" x14ac:dyDescent="0.25">
      <c r="A3225" s="446"/>
      <c r="B3225" s="158"/>
      <c r="C3225" s="158"/>
      <c r="D3225" s="158"/>
      <c r="E3225" s="158"/>
      <c r="F3225" s="158"/>
      <c r="G3225" s="158"/>
      <c r="H3225" s="158"/>
      <c r="I3225" s="158"/>
      <c r="J3225" s="158"/>
      <c r="K3225" s="158"/>
      <c r="L3225" s="158"/>
      <c r="M3225" s="346"/>
    </row>
    <row r="3226" spans="1:13" x14ac:dyDescent="0.25">
      <c r="A3226" s="446"/>
      <c r="B3226" s="329">
        <f t="array" ref="B3226:I3233">+MMULT(B3216:L3223,B3114:I3124)</f>
        <v>4.8733487548950089E-3</v>
      </c>
      <c r="C3226" s="330">
        <v>-3.0787583161916467E-3</v>
      </c>
      <c r="D3226" s="330">
        <v>0</v>
      </c>
      <c r="E3226" s="330">
        <v>0</v>
      </c>
      <c r="F3226" s="330">
        <v>0</v>
      </c>
      <c r="G3226" s="330">
        <v>0</v>
      </c>
      <c r="H3226" s="330">
        <v>0</v>
      </c>
      <c r="I3226" s="331">
        <v>0</v>
      </c>
      <c r="J3226" s="158"/>
      <c r="K3226" s="158"/>
      <c r="L3226" s="158"/>
      <c r="M3226" s="346"/>
    </row>
    <row r="3227" spans="1:13" ht="15.75" x14ac:dyDescent="0.3">
      <c r="A3227" s="447" t="s">
        <v>236</v>
      </c>
      <c r="B3227" s="332">
        <v>-3.0787583161916467E-3</v>
      </c>
      <c r="C3227" s="158">
        <v>8.4157390390079034E-4</v>
      </c>
      <c r="D3227" s="158">
        <v>3.0068612227762696E-3</v>
      </c>
      <c r="E3227" s="158">
        <v>0</v>
      </c>
      <c r="F3227" s="158">
        <v>-7.6967681048541333E-4</v>
      </c>
      <c r="G3227" s="158">
        <v>0</v>
      </c>
      <c r="H3227" s="158">
        <v>0</v>
      </c>
      <c r="I3227" s="333">
        <v>0</v>
      </c>
      <c r="J3227" s="158"/>
      <c r="K3227" s="158"/>
      <c r="L3227" s="158"/>
      <c r="M3227" s="346"/>
    </row>
    <row r="3228" spans="1:13" x14ac:dyDescent="0.25">
      <c r="A3228" s="446"/>
      <c r="B3228" s="332">
        <v>0</v>
      </c>
      <c r="C3228" s="158">
        <v>3.0068612227762696E-3</v>
      </c>
      <c r="D3228" s="158">
        <v>-3.1748093273199921E-3</v>
      </c>
      <c r="E3228" s="158">
        <v>1.6794810454372246E-4</v>
      </c>
      <c r="F3228" s="158">
        <v>0</v>
      </c>
      <c r="G3228" s="158">
        <v>0</v>
      </c>
      <c r="H3228" s="158">
        <v>0</v>
      </c>
      <c r="I3228" s="333">
        <v>0</v>
      </c>
      <c r="J3228" s="158"/>
      <c r="K3228" s="158"/>
      <c r="L3228" s="158"/>
      <c r="M3228" s="346"/>
    </row>
    <row r="3229" spans="1:13" x14ac:dyDescent="0.25">
      <c r="A3229" s="446"/>
      <c r="B3229" s="332">
        <v>0</v>
      </c>
      <c r="C3229" s="158">
        <v>0</v>
      </c>
      <c r="D3229" s="158">
        <v>1.6794810454372246E-4</v>
      </c>
      <c r="E3229" s="158">
        <v>-3.8289564924129274E-4</v>
      </c>
      <c r="F3229" s="158">
        <v>2.1494754469757025E-4</v>
      </c>
      <c r="G3229" s="158">
        <v>0</v>
      </c>
      <c r="H3229" s="158">
        <v>0</v>
      </c>
      <c r="I3229" s="333">
        <v>0</v>
      </c>
      <c r="J3229" s="158"/>
      <c r="K3229" s="158"/>
      <c r="L3229" s="158"/>
      <c r="M3229" s="346"/>
    </row>
    <row r="3230" spans="1:13" x14ac:dyDescent="0.25">
      <c r="A3230" s="446"/>
      <c r="B3230" s="332">
        <v>0</v>
      </c>
      <c r="C3230" s="158">
        <v>-7.6967681048541333E-4</v>
      </c>
      <c r="D3230" s="158">
        <v>0</v>
      </c>
      <c r="E3230" s="158">
        <v>2.1494754469757025E-4</v>
      </c>
      <c r="F3230" s="158">
        <v>5.3956165436477577E-3</v>
      </c>
      <c r="G3230" s="158">
        <v>-1.0581662773549588E-3</v>
      </c>
      <c r="H3230" s="158">
        <v>0</v>
      </c>
      <c r="I3230" s="333">
        <v>-3.7827210005049556E-3</v>
      </c>
      <c r="J3230" s="158"/>
      <c r="K3230" s="158"/>
      <c r="L3230" s="158"/>
      <c r="M3230" s="346"/>
    </row>
    <row r="3231" spans="1:13" x14ac:dyDescent="0.25">
      <c r="A3231" s="446"/>
      <c r="B3231" s="332">
        <v>0</v>
      </c>
      <c r="C3231" s="158">
        <v>0</v>
      </c>
      <c r="D3231" s="158">
        <v>0</v>
      </c>
      <c r="E3231" s="158">
        <v>0</v>
      </c>
      <c r="F3231" s="158">
        <v>-1.0581662773549588E-3</v>
      </c>
      <c r="G3231" s="158">
        <v>2.303247809712591E-2</v>
      </c>
      <c r="H3231" s="158">
        <v>-2.1974311819770952E-2</v>
      </c>
      <c r="I3231" s="333">
        <v>0</v>
      </c>
      <c r="J3231" s="158"/>
      <c r="K3231" s="158"/>
      <c r="L3231" s="158"/>
      <c r="M3231" s="346"/>
    </row>
    <row r="3232" spans="1:13" x14ac:dyDescent="0.25">
      <c r="A3232" s="446"/>
      <c r="B3232" s="332">
        <v>0</v>
      </c>
      <c r="C3232" s="158">
        <v>0</v>
      </c>
      <c r="D3232" s="158">
        <v>0</v>
      </c>
      <c r="E3232" s="158">
        <v>0</v>
      </c>
      <c r="F3232" s="158">
        <v>0</v>
      </c>
      <c r="G3232" s="158">
        <v>-2.1974311819770952E-2</v>
      </c>
      <c r="H3232" s="158">
        <v>1.8012603953378524E-2</v>
      </c>
      <c r="I3232" s="333">
        <v>3.9617078663924284E-3</v>
      </c>
      <c r="J3232" s="158"/>
      <c r="K3232" s="158"/>
      <c r="L3232" s="158"/>
      <c r="M3232" s="346"/>
    </row>
    <row r="3233" spans="1:13" x14ac:dyDescent="0.25">
      <c r="A3233" s="446"/>
      <c r="B3233" s="406">
        <v>0</v>
      </c>
      <c r="C3233" s="407">
        <v>0</v>
      </c>
      <c r="D3233" s="407">
        <v>0</v>
      </c>
      <c r="E3233" s="407">
        <v>0</v>
      </c>
      <c r="F3233" s="407">
        <v>-3.7827210005049556E-3</v>
      </c>
      <c r="G3233" s="407">
        <v>0</v>
      </c>
      <c r="H3233" s="407">
        <v>3.9617078663924284E-3</v>
      </c>
      <c r="I3233" s="408">
        <v>1.2662061172485951E-3</v>
      </c>
      <c r="J3233" s="158"/>
      <c r="K3233" s="158"/>
      <c r="L3233" s="158"/>
      <c r="M3233" s="346"/>
    </row>
    <row r="3234" spans="1:13" x14ac:dyDescent="0.25">
      <c r="A3234" s="446"/>
      <c r="B3234" s="158"/>
      <c r="C3234" s="158"/>
      <c r="D3234" s="158"/>
      <c r="E3234" s="158"/>
      <c r="F3234" s="158"/>
      <c r="G3234" s="158"/>
      <c r="H3234" s="158"/>
      <c r="I3234" s="158"/>
      <c r="J3234" s="158"/>
      <c r="K3234" s="158"/>
      <c r="L3234" s="158"/>
      <c r="M3234" s="346"/>
    </row>
    <row r="3235" spans="1:13" x14ac:dyDescent="0.25">
      <c r="A3235" s="446"/>
      <c r="B3235" s="158"/>
      <c r="C3235" s="158"/>
      <c r="D3235" s="158"/>
      <c r="E3235" s="158"/>
      <c r="F3235" s="158"/>
      <c r="G3235" s="158"/>
      <c r="H3235" s="158"/>
      <c r="I3235" s="158"/>
      <c r="J3235" s="158"/>
      <c r="K3235" s="158"/>
      <c r="L3235" s="158"/>
      <c r="M3235" s="346"/>
    </row>
    <row r="3236" spans="1:13" x14ac:dyDescent="0.25">
      <c r="A3236" s="446"/>
      <c r="B3236" s="329">
        <f t="array" ref="B3236:I3243">-MINVERSE(B3226:I3233)</f>
        <v>-461.48353144599042</v>
      </c>
      <c r="C3236" s="330">
        <v>-405.67334785856673</v>
      </c>
      <c r="D3236" s="330">
        <v>-397.97145895456777</v>
      </c>
      <c r="E3236" s="330">
        <v>-260.08058396980863</v>
      </c>
      <c r="F3236" s="330">
        <v>-152.3402926343131</v>
      </c>
      <c r="G3236" s="330">
        <v>-109.5195594086056</v>
      </c>
      <c r="H3236" s="330">
        <v>-107.45754007245105</v>
      </c>
      <c r="I3236" s="331">
        <v>-118.89489421343615</v>
      </c>
      <c r="J3236" s="158"/>
      <c r="K3236" s="158"/>
      <c r="L3236" s="158"/>
      <c r="M3236" s="346"/>
    </row>
    <row r="3237" spans="1:13" ht="15.75" x14ac:dyDescent="0.3">
      <c r="A3237" s="448" t="s">
        <v>237</v>
      </c>
      <c r="B3237" s="332">
        <v>-405.67334785856679</v>
      </c>
      <c r="C3237" s="158">
        <v>-642.13799903791232</v>
      </c>
      <c r="D3237" s="158">
        <v>-629.94672358012588</v>
      </c>
      <c r="E3237" s="158">
        <v>-411.6800540646064</v>
      </c>
      <c r="F3237" s="158">
        <v>-241.13856924895356</v>
      </c>
      <c r="G3237" s="158">
        <v>-173.35787797100818</v>
      </c>
      <c r="H3237" s="158">
        <v>-170.0939194746334</v>
      </c>
      <c r="I3237" s="333">
        <v>-188.19804127890998</v>
      </c>
      <c r="J3237" s="158"/>
      <c r="K3237" s="158"/>
      <c r="L3237" s="158"/>
      <c r="M3237" s="346"/>
    </row>
    <row r="3238" spans="1:13" x14ac:dyDescent="0.25">
      <c r="A3238" s="446"/>
      <c r="B3238" s="332">
        <v>-397.97145895456771</v>
      </c>
      <c r="C3238" s="158">
        <v>-629.94672358012576</v>
      </c>
      <c r="D3238" s="158">
        <v>-296.0368840332543</v>
      </c>
      <c r="E3238" s="158">
        <v>-272.09765323421016</v>
      </c>
      <c r="F3238" s="158">
        <v>-253.39286438634952</v>
      </c>
      <c r="G3238" s="158">
        <v>-182.16766152270611</v>
      </c>
      <c r="H3238" s="158">
        <v>-178.73783362246382</v>
      </c>
      <c r="I3238" s="333">
        <v>-197.76197934694511</v>
      </c>
      <c r="J3238" s="158"/>
      <c r="K3238" s="158"/>
      <c r="L3238" s="158"/>
      <c r="M3238" s="346"/>
    </row>
    <row r="3239" spans="1:13" x14ac:dyDescent="0.25">
      <c r="A3239" s="446"/>
      <c r="B3239" s="332">
        <v>-260.08058396980863</v>
      </c>
      <c r="C3239" s="158">
        <v>-411.6800540646064</v>
      </c>
      <c r="D3239" s="158">
        <v>-272.09765323421021</v>
      </c>
      <c r="E3239" s="158">
        <v>2226.9177990638514</v>
      </c>
      <c r="F3239" s="158">
        <v>-472.78780761120277</v>
      </c>
      <c r="G3239" s="158">
        <v>-339.89374372303598</v>
      </c>
      <c r="H3239" s="158">
        <v>-333.49427064645062</v>
      </c>
      <c r="I3239" s="333">
        <v>-368.99007740697465</v>
      </c>
      <c r="J3239" s="158"/>
      <c r="K3239" s="158"/>
      <c r="L3239" s="158"/>
      <c r="M3239" s="346"/>
    </row>
    <row r="3240" spans="1:13" x14ac:dyDescent="0.25">
      <c r="A3240" s="446"/>
      <c r="B3240" s="332">
        <v>-152.3402926343131</v>
      </c>
      <c r="C3240" s="158">
        <v>-241.1385692489535</v>
      </c>
      <c r="D3240" s="158">
        <v>-253.39286438634949</v>
      </c>
      <c r="E3240" s="158">
        <v>-472.78780761120265</v>
      </c>
      <c r="F3240" s="158">
        <v>-644.21086300332252</v>
      </c>
      <c r="G3240" s="158">
        <v>-463.13216721805065</v>
      </c>
      <c r="H3240" s="158">
        <v>-454.41237790228263</v>
      </c>
      <c r="I3240" s="333">
        <v>-502.77822815915067</v>
      </c>
      <c r="J3240" s="158"/>
      <c r="K3240" s="158"/>
      <c r="L3240" s="158"/>
      <c r="M3240" s="346"/>
    </row>
    <row r="3241" spans="1:13" x14ac:dyDescent="0.25">
      <c r="A3241" s="446"/>
      <c r="B3241" s="332">
        <v>-109.51955940860563</v>
      </c>
      <c r="C3241" s="158">
        <v>-173.35787797100818</v>
      </c>
      <c r="D3241" s="158">
        <v>-182.16766152270608</v>
      </c>
      <c r="E3241" s="158">
        <v>-339.89374372303593</v>
      </c>
      <c r="F3241" s="158">
        <v>-463.13216721805071</v>
      </c>
      <c r="G3241" s="158">
        <v>-317.06156302861234</v>
      </c>
      <c r="H3241" s="158">
        <v>-264.51989542438145</v>
      </c>
      <c r="I3241" s="333">
        <v>-555.95152703468693</v>
      </c>
      <c r="J3241" s="158"/>
      <c r="K3241" s="158"/>
      <c r="L3241" s="158"/>
      <c r="M3241" s="346"/>
    </row>
    <row r="3242" spans="1:13" x14ac:dyDescent="0.25">
      <c r="A3242" s="446"/>
      <c r="B3242" s="332">
        <v>-107.45754007245108</v>
      </c>
      <c r="C3242" s="158">
        <v>-170.09391947463342</v>
      </c>
      <c r="D3242" s="158">
        <v>-178.73783362246385</v>
      </c>
      <c r="E3242" s="158">
        <v>-333.49427064645067</v>
      </c>
      <c r="F3242" s="158">
        <v>-454.41237790228269</v>
      </c>
      <c r="G3242" s="158">
        <v>-264.51989542438145</v>
      </c>
      <c r="H3242" s="158">
        <v>-255.37568090110599</v>
      </c>
      <c r="I3242" s="333">
        <v>-558.51207100927388</v>
      </c>
      <c r="J3242" s="158"/>
      <c r="K3242" s="158"/>
      <c r="L3242" s="158"/>
      <c r="M3242" s="346"/>
    </row>
    <row r="3243" spans="1:13" x14ac:dyDescent="0.25">
      <c r="A3243" s="446"/>
      <c r="B3243" s="406">
        <v>-118.8948942134362</v>
      </c>
      <c r="C3243" s="407">
        <v>-188.19804127891001</v>
      </c>
      <c r="D3243" s="407">
        <v>-197.76197934694514</v>
      </c>
      <c r="E3243" s="407">
        <v>-368.99007740697471</v>
      </c>
      <c r="F3243" s="407">
        <v>-502.77822815915073</v>
      </c>
      <c r="G3243" s="407">
        <v>-555.95152703468705</v>
      </c>
      <c r="H3243" s="407">
        <v>-558.51207100927388</v>
      </c>
      <c r="I3243" s="408">
        <v>-544.30956198453725</v>
      </c>
      <c r="J3243" s="158"/>
      <c r="K3243" s="158"/>
      <c r="L3243" s="158"/>
      <c r="M3243" s="346"/>
    </row>
    <row r="3244" spans="1:13" x14ac:dyDescent="0.25">
      <c r="A3244" s="446"/>
      <c r="B3244" s="158"/>
      <c r="C3244" s="158"/>
      <c r="D3244" s="158"/>
      <c r="E3244" s="158"/>
      <c r="F3244" s="158"/>
      <c r="G3244" s="158"/>
      <c r="H3244" s="158"/>
      <c r="I3244" s="158"/>
      <c r="J3244" s="158"/>
      <c r="K3244" s="158"/>
      <c r="L3244" s="158"/>
      <c r="M3244" s="346"/>
    </row>
    <row r="3245" spans="1:13" ht="15.75" x14ac:dyDescent="0.3">
      <c r="A3245" s="447"/>
      <c r="B3245" s="158"/>
      <c r="C3245" s="158"/>
      <c r="D3245" s="158"/>
      <c r="E3245" s="158"/>
      <c r="F3245" s="158"/>
      <c r="G3245" s="158"/>
      <c r="H3245" s="158"/>
      <c r="I3245" s="158"/>
      <c r="J3245" s="158"/>
      <c r="K3245" s="158"/>
      <c r="L3245" s="158"/>
      <c r="M3245" s="346"/>
    </row>
    <row r="3246" spans="1:13" ht="15.75" x14ac:dyDescent="0.3">
      <c r="A3246" s="447"/>
      <c r="B3246" s="402">
        <f t="array" ref="B3246:B3256">+MMULT(B3177:L3187,H3138:H3148)</f>
        <v>2.7565202915351668</v>
      </c>
      <c r="C3246" s="158"/>
      <c r="D3246" s="158"/>
      <c r="E3246" s="417">
        <f t="array" ref="E3246:E3256">+MMULT(B3138:B3148,K3139)</f>
        <v>-339.29610096713287</v>
      </c>
      <c r="F3246" s="158"/>
      <c r="G3246" s="158"/>
      <c r="H3246" s="158"/>
      <c r="I3246" s="158"/>
      <c r="J3246" s="158"/>
      <c r="K3246" s="158"/>
      <c r="L3246" s="158"/>
      <c r="M3246" s="346"/>
    </row>
    <row r="3247" spans="1:13" ht="15.75" x14ac:dyDescent="0.3">
      <c r="A3247" s="447" t="s">
        <v>238</v>
      </c>
      <c r="B3247" s="403">
        <v>1.1239508459458787</v>
      </c>
      <c r="C3247" s="158"/>
      <c r="D3247" s="449" t="s">
        <v>239</v>
      </c>
      <c r="E3247" s="418">
        <v>0</v>
      </c>
      <c r="F3247" s="158"/>
      <c r="G3247" s="158"/>
      <c r="H3247" s="158"/>
      <c r="I3247" s="158"/>
      <c r="J3247" s="158"/>
      <c r="K3247" s="158"/>
      <c r="L3247" s="158"/>
      <c r="M3247" s="346"/>
    </row>
    <row r="3248" spans="1:13" ht="15.75" x14ac:dyDescent="0.3">
      <c r="A3248" s="447"/>
      <c r="B3248" s="403">
        <v>0.98784590168104125</v>
      </c>
      <c r="C3248" s="158"/>
      <c r="D3248" s="158"/>
      <c r="E3248" s="418">
        <v>0</v>
      </c>
      <c r="F3248" s="158"/>
      <c r="G3248" s="158"/>
      <c r="H3248" s="158"/>
      <c r="I3248" s="158"/>
      <c r="J3248" s="158"/>
      <c r="K3248" s="158"/>
      <c r="L3248" s="158"/>
      <c r="M3248" s="346"/>
    </row>
    <row r="3249" spans="1:13" x14ac:dyDescent="0.25">
      <c r="A3249" s="347"/>
      <c r="B3249" s="403">
        <v>23.347794441695342</v>
      </c>
      <c r="C3249" s="158"/>
      <c r="D3249" s="158"/>
      <c r="E3249" s="418">
        <v>0</v>
      </c>
      <c r="F3249" s="158"/>
      <c r="G3249" s="158"/>
      <c r="H3249" s="158"/>
      <c r="I3249" s="158"/>
      <c r="J3249" s="158"/>
      <c r="K3249" s="158"/>
      <c r="L3249" s="158"/>
      <c r="M3249" s="346"/>
    </row>
    <row r="3250" spans="1:13" x14ac:dyDescent="0.25">
      <c r="A3250" s="347"/>
      <c r="B3250" s="403">
        <v>22.776333001169586</v>
      </c>
      <c r="C3250" s="158"/>
      <c r="D3250" s="158"/>
      <c r="E3250" s="418">
        <v>0</v>
      </c>
      <c r="F3250" s="158"/>
      <c r="G3250" s="158"/>
      <c r="H3250" s="158"/>
      <c r="I3250" s="158"/>
      <c r="J3250" s="158"/>
      <c r="K3250" s="158"/>
      <c r="L3250" s="158"/>
      <c r="M3250" s="346"/>
    </row>
    <row r="3251" spans="1:13" x14ac:dyDescent="0.25">
      <c r="A3251" s="347"/>
      <c r="B3251" s="403">
        <v>0.42527471497454483</v>
      </c>
      <c r="C3251" s="158"/>
      <c r="D3251" s="158"/>
      <c r="E3251" s="418">
        <v>0</v>
      </c>
      <c r="F3251" s="158"/>
      <c r="G3251" s="158"/>
      <c r="H3251" s="158"/>
      <c r="I3251" s="158"/>
      <c r="J3251" s="158"/>
      <c r="K3251" s="158"/>
      <c r="L3251" s="158"/>
      <c r="M3251" s="346"/>
    </row>
    <row r="3252" spans="1:13" x14ac:dyDescent="0.25">
      <c r="A3252" s="347"/>
      <c r="B3252" s="403">
        <v>2.6106289426514446E-3</v>
      </c>
      <c r="C3252" s="158"/>
      <c r="D3252" s="158"/>
      <c r="E3252" s="418">
        <v>0</v>
      </c>
      <c r="F3252" s="158"/>
      <c r="G3252" s="158"/>
      <c r="H3252" s="158"/>
      <c r="I3252" s="158"/>
      <c r="J3252" s="158"/>
      <c r="K3252" s="158"/>
      <c r="L3252" s="158"/>
      <c r="M3252" s="346"/>
    </row>
    <row r="3253" spans="1:13" x14ac:dyDescent="0.25">
      <c r="A3253" s="347"/>
      <c r="B3253" s="403">
        <v>8.1808480021039937E-2</v>
      </c>
      <c r="C3253" s="158"/>
      <c r="D3253" s="158"/>
      <c r="E3253" s="418">
        <v>0</v>
      </c>
      <c r="F3253" s="158"/>
      <c r="G3253" s="158"/>
      <c r="H3253" s="158"/>
      <c r="I3253" s="158"/>
      <c r="J3253" s="158"/>
      <c r="K3253" s="158"/>
      <c r="L3253" s="158"/>
      <c r="M3253" s="346"/>
    </row>
    <row r="3254" spans="1:13" x14ac:dyDescent="0.25">
      <c r="A3254" s="347"/>
      <c r="B3254" s="403">
        <v>5.933607402060062</v>
      </c>
      <c r="C3254" s="158"/>
      <c r="D3254" s="158"/>
      <c r="E3254" s="418">
        <v>0</v>
      </c>
      <c r="F3254" s="158"/>
      <c r="G3254" s="158"/>
      <c r="H3254" s="158"/>
      <c r="I3254" s="158"/>
      <c r="J3254" s="158"/>
      <c r="K3254" s="158"/>
      <c r="L3254" s="158"/>
      <c r="M3254" s="346"/>
    </row>
    <row r="3255" spans="1:13" x14ac:dyDescent="0.25">
      <c r="A3255" s="347"/>
      <c r="B3255" s="403">
        <v>0.80275005777607999</v>
      </c>
      <c r="C3255" s="158"/>
      <c r="D3255" s="158"/>
      <c r="E3255" s="418">
        <v>0</v>
      </c>
      <c r="F3255" s="158"/>
      <c r="G3255" s="158"/>
      <c r="H3255" s="158"/>
      <c r="I3255" s="158"/>
      <c r="J3255" s="158"/>
      <c r="K3255" s="158"/>
      <c r="L3255" s="158"/>
      <c r="M3255" s="346"/>
    </row>
    <row r="3256" spans="1:13" x14ac:dyDescent="0.25">
      <c r="A3256" s="347"/>
      <c r="B3256" s="93">
        <v>3.6077847487458459</v>
      </c>
      <c r="C3256" s="158"/>
      <c r="D3256" s="158"/>
      <c r="E3256" s="76">
        <v>-339.29610096713287</v>
      </c>
      <c r="F3256" s="158"/>
      <c r="G3256" s="158"/>
      <c r="H3256" s="158"/>
      <c r="I3256" s="158"/>
      <c r="J3256" s="158"/>
      <c r="K3256" s="158"/>
      <c r="L3256" s="158"/>
      <c r="M3256" s="346"/>
    </row>
    <row r="3257" spans="1:13" x14ac:dyDescent="0.25">
      <c r="A3257" s="347"/>
      <c r="B3257" s="158"/>
      <c r="C3257" s="158"/>
      <c r="D3257" s="158"/>
      <c r="E3257" s="158"/>
      <c r="F3257" s="158"/>
      <c r="G3257" s="158"/>
      <c r="H3257" s="158"/>
      <c r="I3257" s="158"/>
      <c r="J3257" s="158"/>
      <c r="K3257" s="158"/>
      <c r="L3257" s="158"/>
      <c r="M3257" s="346"/>
    </row>
    <row r="3258" spans="1:13" x14ac:dyDescent="0.25">
      <c r="A3258" s="347"/>
      <c r="B3258" s="158"/>
      <c r="C3258" s="158"/>
      <c r="D3258" s="158"/>
      <c r="E3258" s="158"/>
      <c r="F3258" s="158"/>
      <c r="G3258" s="158"/>
      <c r="H3258" s="158"/>
      <c r="I3258" s="158"/>
      <c r="J3258" s="158"/>
      <c r="K3258" s="158"/>
      <c r="L3258" s="158"/>
      <c r="M3258" s="346"/>
    </row>
    <row r="3259" spans="1:13" x14ac:dyDescent="0.25">
      <c r="A3259" s="347"/>
      <c r="B3259" s="415">
        <f t="array" ref="B3259:B3269">+B3246:B3256+E3246:E3256</f>
        <v>-336.53958067559773</v>
      </c>
      <c r="C3259" s="158"/>
      <c r="D3259" s="158"/>
      <c r="E3259" s="158"/>
      <c r="F3259" s="158"/>
      <c r="G3259" s="158"/>
      <c r="H3259" s="158"/>
      <c r="I3259" s="158"/>
      <c r="J3259" s="158"/>
      <c r="K3259" s="158"/>
      <c r="L3259" s="158"/>
      <c r="M3259" s="346"/>
    </row>
    <row r="3260" spans="1:13" ht="15.75" x14ac:dyDescent="0.3">
      <c r="A3260" s="447" t="s">
        <v>240</v>
      </c>
      <c r="B3260" s="416">
        <v>1.1239508459458787</v>
      </c>
      <c r="C3260" s="158"/>
      <c r="D3260" s="158"/>
      <c r="E3260" s="158"/>
      <c r="F3260" s="158"/>
      <c r="G3260" s="158"/>
      <c r="H3260" s="158"/>
      <c r="I3260" s="158"/>
      <c r="J3260" s="158"/>
      <c r="K3260" s="158"/>
      <c r="L3260" s="158"/>
      <c r="M3260" s="346"/>
    </row>
    <row r="3261" spans="1:13" x14ac:dyDescent="0.25">
      <c r="A3261" s="347"/>
      <c r="B3261" s="416">
        <v>0.98784590168104125</v>
      </c>
      <c r="C3261" s="158"/>
      <c r="D3261" s="158"/>
      <c r="E3261" s="158"/>
      <c r="F3261" s="158"/>
      <c r="G3261" s="158"/>
      <c r="H3261" s="158"/>
      <c r="I3261" s="158"/>
      <c r="J3261" s="158"/>
      <c r="K3261" s="158"/>
      <c r="L3261" s="158"/>
      <c r="M3261" s="346"/>
    </row>
    <row r="3262" spans="1:13" x14ac:dyDescent="0.25">
      <c r="A3262" s="347"/>
      <c r="B3262" s="416">
        <v>23.347794441695342</v>
      </c>
      <c r="C3262" s="158"/>
      <c r="D3262" s="158"/>
      <c r="E3262" s="158"/>
      <c r="F3262" s="158"/>
      <c r="G3262" s="158"/>
      <c r="H3262" s="158"/>
      <c r="I3262" s="158"/>
      <c r="J3262" s="158"/>
      <c r="K3262" s="158"/>
      <c r="L3262" s="158"/>
      <c r="M3262" s="346"/>
    </row>
    <row r="3263" spans="1:13" x14ac:dyDescent="0.25">
      <c r="A3263" s="347"/>
      <c r="B3263" s="416">
        <v>22.776333001169586</v>
      </c>
      <c r="C3263" s="158"/>
      <c r="D3263" s="158"/>
      <c r="E3263" s="158"/>
      <c r="F3263" s="158"/>
      <c r="G3263" s="158"/>
      <c r="H3263" s="158"/>
      <c r="I3263" s="158"/>
      <c r="J3263" s="158"/>
      <c r="K3263" s="158"/>
      <c r="L3263" s="158"/>
      <c r="M3263" s="346"/>
    </row>
    <row r="3264" spans="1:13" x14ac:dyDescent="0.25">
      <c r="A3264" s="347"/>
      <c r="B3264" s="416">
        <v>0.42527471497454483</v>
      </c>
      <c r="C3264" s="158"/>
      <c r="D3264" s="158"/>
      <c r="E3264" s="158"/>
      <c r="F3264" s="158"/>
      <c r="G3264" s="158"/>
      <c r="H3264" s="158"/>
      <c r="I3264" s="158"/>
      <c r="J3264" s="158"/>
      <c r="K3264" s="158"/>
      <c r="L3264" s="158"/>
      <c r="M3264" s="346"/>
    </row>
    <row r="3265" spans="1:13" x14ac:dyDescent="0.25">
      <c r="A3265" s="347"/>
      <c r="B3265" s="416">
        <v>2.6106289426514446E-3</v>
      </c>
      <c r="C3265" s="158"/>
      <c r="D3265" s="158"/>
      <c r="E3265" s="158"/>
      <c r="F3265" s="158"/>
      <c r="G3265" s="158"/>
      <c r="H3265" s="158"/>
      <c r="I3265" s="158"/>
      <c r="J3265" s="158"/>
      <c r="K3265" s="158"/>
      <c r="L3265" s="158"/>
      <c r="M3265" s="346"/>
    </row>
    <row r="3266" spans="1:13" x14ac:dyDescent="0.25">
      <c r="A3266" s="347"/>
      <c r="B3266" s="416">
        <v>8.1808480021039937E-2</v>
      </c>
      <c r="C3266" s="158"/>
      <c r="D3266" s="158"/>
      <c r="E3266" s="158"/>
      <c r="F3266" s="158"/>
      <c r="G3266" s="158"/>
      <c r="H3266" s="158"/>
      <c r="I3266" s="158"/>
      <c r="J3266" s="158"/>
      <c r="K3266" s="158"/>
      <c r="L3266" s="158"/>
      <c r="M3266" s="346"/>
    </row>
    <row r="3267" spans="1:13" x14ac:dyDescent="0.25">
      <c r="A3267" s="347"/>
      <c r="B3267" s="416">
        <v>5.933607402060062</v>
      </c>
      <c r="C3267" s="158"/>
      <c r="D3267" s="158"/>
      <c r="E3267" s="158"/>
      <c r="F3267" s="158"/>
      <c r="G3267" s="158"/>
      <c r="H3267" s="158"/>
      <c r="I3267" s="158"/>
      <c r="J3267" s="158"/>
      <c r="K3267" s="158"/>
      <c r="L3267" s="158"/>
      <c r="M3267" s="346"/>
    </row>
    <row r="3268" spans="1:13" x14ac:dyDescent="0.25">
      <c r="A3268" s="347"/>
      <c r="B3268" s="416">
        <v>0.80275005777607999</v>
      </c>
      <c r="C3268" s="158"/>
      <c r="D3268" s="158"/>
      <c r="E3268" s="158"/>
      <c r="F3268" s="158"/>
      <c r="G3268" s="158"/>
      <c r="H3268" s="158"/>
      <c r="I3268" s="158"/>
      <c r="J3268" s="158"/>
      <c r="K3268" s="158"/>
      <c r="L3268" s="158"/>
      <c r="M3268" s="346"/>
    </row>
    <row r="3269" spans="1:13" x14ac:dyDescent="0.25">
      <c r="A3269" s="347"/>
      <c r="B3269" s="103">
        <v>-335.688316218387</v>
      </c>
      <c r="C3269" s="158"/>
      <c r="D3269" s="158"/>
      <c r="E3269" s="158"/>
      <c r="F3269" s="158"/>
      <c r="G3269" s="158"/>
      <c r="H3269" s="158"/>
      <c r="I3269" s="158"/>
      <c r="J3269" s="158"/>
      <c r="K3269" s="158"/>
      <c r="L3269" s="158"/>
      <c r="M3269" s="346"/>
    </row>
    <row r="3270" spans="1:13" x14ac:dyDescent="0.25">
      <c r="A3270" s="347"/>
      <c r="B3270" s="158"/>
      <c r="C3270" s="158"/>
      <c r="D3270" s="158"/>
      <c r="E3270" s="158"/>
      <c r="F3270" s="158"/>
      <c r="G3270" s="158"/>
      <c r="H3270" s="158"/>
      <c r="I3270" s="158"/>
      <c r="J3270" s="158"/>
      <c r="K3270" s="158"/>
      <c r="L3270" s="158"/>
      <c r="M3270" s="346"/>
    </row>
    <row r="3271" spans="1:13" x14ac:dyDescent="0.25">
      <c r="A3271" s="347"/>
      <c r="B3271" s="158"/>
      <c r="C3271" s="158"/>
      <c r="D3271" s="158"/>
      <c r="E3271" s="158"/>
      <c r="F3271" s="158"/>
      <c r="G3271" s="158"/>
      <c r="H3271" s="158"/>
      <c r="I3271" s="158"/>
      <c r="J3271" s="158"/>
      <c r="K3271" s="158"/>
      <c r="L3271" s="158"/>
      <c r="M3271" s="346"/>
    </row>
    <row r="3272" spans="1:13" x14ac:dyDescent="0.25">
      <c r="A3272" s="347"/>
      <c r="B3272" s="419">
        <f t="array" ref="B3272:B3279">+MMULT(B3216:L3223,B3259:B3269)</f>
        <v>-0.60741108673961308</v>
      </c>
      <c r="C3272" s="158"/>
      <c r="D3272" s="158"/>
      <c r="E3272" s="402">
        <f t="array" ref="E3272:E3279">+MMULT(B3127:L3134,H3138:H3148)</f>
        <v>2.9729038906686116E-3</v>
      </c>
      <c r="F3272" s="158"/>
      <c r="G3272" s="158"/>
      <c r="H3272" s="402">
        <f t="array" ref="H3272:H3279">E3272:E3279-E3138:E3145</f>
        <v>-1.8214596497756474E-17</v>
      </c>
      <c r="I3272" s="158"/>
      <c r="J3272" s="158"/>
      <c r="K3272" s="158"/>
      <c r="L3272" s="158"/>
      <c r="M3272" s="346"/>
    </row>
    <row r="3273" spans="1:13" ht="15.75" x14ac:dyDescent="0.3">
      <c r="A3273" s="447" t="s">
        <v>241</v>
      </c>
      <c r="B3273" s="420">
        <v>1.863728529899464E-3</v>
      </c>
      <c r="C3273" s="158"/>
      <c r="D3273" s="449" t="s">
        <v>242</v>
      </c>
      <c r="E3273" s="403">
        <v>3.7274570597989297E-3</v>
      </c>
      <c r="F3273" s="158"/>
      <c r="G3273" s="449" t="s">
        <v>243</v>
      </c>
      <c r="H3273" s="403">
        <v>4.2934406030425976E-16</v>
      </c>
      <c r="I3273" s="158"/>
      <c r="J3273" s="158"/>
      <c r="K3273" s="158"/>
      <c r="L3273" s="158"/>
      <c r="M3273" s="346"/>
    </row>
    <row r="3274" spans="1:13" x14ac:dyDescent="0.25">
      <c r="A3274" s="347"/>
      <c r="B3274" s="420">
        <v>9.5090228591600918E-4</v>
      </c>
      <c r="C3274" s="158"/>
      <c r="D3274" s="158"/>
      <c r="E3274" s="403">
        <v>1.9018045718320184E-3</v>
      </c>
      <c r="F3274" s="158"/>
      <c r="G3274" s="158"/>
      <c r="H3274" s="403">
        <v>-3.916138247017642E-16</v>
      </c>
      <c r="I3274" s="158"/>
      <c r="J3274" s="158"/>
      <c r="K3274" s="158"/>
      <c r="L3274" s="158"/>
      <c r="M3274" s="346"/>
    </row>
    <row r="3275" spans="1:13" x14ac:dyDescent="0.25">
      <c r="A3275" s="347"/>
      <c r="B3275" s="420">
        <v>9.744990340564523E-4</v>
      </c>
      <c r="C3275" s="158"/>
      <c r="D3275" s="158"/>
      <c r="E3275" s="403">
        <v>1.9489980681129063E-3</v>
      </c>
      <c r="F3275" s="158"/>
      <c r="G3275" s="158"/>
      <c r="H3275" s="403">
        <v>-2.3635607360183997E-17</v>
      </c>
      <c r="I3275" s="158"/>
      <c r="J3275" s="158"/>
      <c r="K3275" s="158"/>
      <c r="L3275" s="158"/>
      <c r="M3275" s="346"/>
    </row>
    <row r="3276" spans="1:13" x14ac:dyDescent="0.25">
      <c r="A3276" s="347"/>
      <c r="B3276" s="420">
        <v>2.2578113037829239E-3</v>
      </c>
      <c r="C3276" s="158"/>
      <c r="D3276" s="158"/>
      <c r="E3276" s="403">
        <v>4.5156226075658444E-3</v>
      </c>
      <c r="F3276" s="158"/>
      <c r="G3276" s="158"/>
      <c r="H3276" s="403">
        <v>-9.2547497443362658E-16</v>
      </c>
      <c r="I3276" s="158"/>
      <c r="J3276" s="158"/>
      <c r="K3276" s="158"/>
      <c r="L3276" s="158"/>
      <c r="M3276" s="346"/>
    </row>
    <row r="3277" spans="1:13" x14ac:dyDescent="0.25">
      <c r="A3277" s="347"/>
      <c r="B3277" s="420">
        <v>3.9264458756626348E-4</v>
      </c>
      <c r="C3277" s="158"/>
      <c r="D3277" s="158"/>
      <c r="E3277" s="403">
        <v>7.8528917513252697E-4</v>
      </c>
      <c r="F3277" s="158"/>
      <c r="G3277" s="158"/>
      <c r="H3277" s="403">
        <v>-7.1991024253037494E-17</v>
      </c>
      <c r="I3277" s="158"/>
      <c r="J3277" s="158"/>
      <c r="K3277" s="158"/>
      <c r="L3277" s="158"/>
      <c r="M3277" s="346"/>
    </row>
    <row r="3278" spans="1:13" x14ac:dyDescent="0.25">
      <c r="A3278" s="347"/>
      <c r="B3278" s="420">
        <v>3.814680732685035E-4</v>
      </c>
      <c r="C3278" s="158"/>
      <c r="D3278" s="158"/>
      <c r="E3278" s="403">
        <v>7.62936146537007E-4</v>
      </c>
      <c r="F3278" s="158"/>
      <c r="G3278" s="158"/>
      <c r="H3278" s="403">
        <v>-7.3942588163511402E-17</v>
      </c>
      <c r="I3278" s="158"/>
      <c r="J3278" s="158"/>
      <c r="K3278" s="158"/>
      <c r="L3278" s="158"/>
      <c r="M3278" s="346"/>
    </row>
    <row r="3279" spans="1:13" x14ac:dyDescent="0.25">
      <c r="A3279" s="347"/>
      <c r="B3279" s="75">
        <v>-0.48849507992011748</v>
      </c>
      <c r="C3279" s="158"/>
      <c r="D3279" s="158"/>
      <c r="E3279" s="93">
        <v>3.7065288060194237E-3</v>
      </c>
      <c r="F3279" s="158"/>
      <c r="G3279" s="158"/>
      <c r="H3279" s="93">
        <v>1.9342166757141399E-16</v>
      </c>
      <c r="I3279" s="158"/>
      <c r="J3279" s="158"/>
      <c r="K3279" s="158"/>
      <c r="L3279" s="158"/>
      <c r="M3279" s="346"/>
    </row>
    <row r="3280" spans="1:13" x14ac:dyDescent="0.25">
      <c r="A3280" s="347"/>
      <c r="B3280" s="158"/>
      <c r="C3280" s="158"/>
      <c r="D3280" s="158"/>
      <c r="E3280" s="158"/>
      <c r="F3280" s="158"/>
      <c r="G3280" s="158"/>
      <c r="H3280" s="158"/>
      <c r="I3280" s="158"/>
      <c r="J3280" s="158"/>
      <c r="K3280" s="158"/>
      <c r="L3280" s="158"/>
      <c r="M3280" s="346"/>
    </row>
    <row r="3281" spans="1:13" ht="16.5" thickBot="1" x14ac:dyDescent="0.35">
      <c r="A3281" s="347"/>
      <c r="B3281" s="158"/>
      <c r="C3281" s="158"/>
      <c r="D3281" s="158"/>
      <c r="E3281" s="158"/>
      <c r="F3281" s="158"/>
      <c r="G3281" s="456" t="s">
        <v>264</v>
      </c>
      <c r="H3281" s="158"/>
      <c r="I3281" s="158"/>
      <c r="J3281" s="158"/>
      <c r="K3281" s="158"/>
      <c r="L3281" s="158"/>
      <c r="M3281" s="346"/>
    </row>
    <row r="3282" spans="1:13" ht="15.75" x14ac:dyDescent="0.3">
      <c r="A3282" s="347"/>
      <c r="B3282" s="421">
        <f t="array" ref="B3282:B3289">B3272:B3279-H3272:H3279</f>
        <v>-0.60741108673961308</v>
      </c>
      <c r="C3282" s="158"/>
      <c r="D3282" s="422" t="s">
        <v>205</v>
      </c>
      <c r="E3282" s="468">
        <f t="array" ref="E3282:E3289">+MMULT(B3236:I3243,B3282:B3289)</f>
        <v>336.57388944106583</v>
      </c>
      <c r="F3282" s="158"/>
      <c r="G3282" s="457" t="s">
        <v>205</v>
      </c>
      <c r="H3282" s="460">
        <f>+ABS(E3282-E3024)</f>
        <v>5.3721741938829837E-2</v>
      </c>
      <c r="I3282" s="158"/>
      <c r="J3282" s="158"/>
      <c r="K3282" s="158"/>
      <c r="L3282" s="158"/>
      <c r="M3282" s="346"/>
    </row>
    <row r="3283" spans="1:13" ht="15.75" x14ac:dyDescent="0.3">
      <c r="A3283" s="450" t="s">
        <v>244</v>
      </c>
      <c r="B3283" s="420">
        <v>1.8637285298990346E-3</v>
      </c>
      <c r="C3283" s="158"/>
      <c r="D3283" s="424" t="s">
        <v>206</v>
      </c>
      <c r="E3283" s="469">
        <v>335.46993697633394</v>
      </c>
      <c r="F3283" s="158"/>
      <c r="G3283" s="458" t="s">
        <v>206</v>
      </c>
      <c r="H3283" s="461">
        <f t="shared" ref="H3283:H3289" si="128">+ABS(E3283-E3025)</f>
        <v>8.564788255722533E-2</v>
      </c>
      <c r="I3283" s="158"/>
      <c r="J3283" s="158"/>
      <c r="K3283" s="158"/>
      <c r="L3283" s="158"/>
      <c r="M3283" s="346"/>
    </row>
    <row r="3284" spans="1:13" ht="15.75" x14ac:dyDescent="0.3">
      <c r="A3284" s="347"/>
      <c r="B3284" s="420">
        <v>9.509022859164008E-4</v>
      </c>
      <c r="C3284" s="158"/>
      <c r="D3284" s="424" t="s">
        <v>207</v>
      </c>
      <c r="E3284" s="469">
        <v>335.90549635330029</v>
      </c>
      <c r="F3284" s="158"/>
      <c r="G3284" s="458" t="s">
        <v>207</v>
      </c>
      <c r="H3284" s="461">
        <f t="shared" si="128"/>
        <v>0.47654684801926805</v>
      </c>
      <c r="I3284" s="158"/>
      <c r="J3284" s="158"/>
      <c r="K3284" s="158"/>
      <c r="L3284" s="158"/>
      <c r="M3284" s="346"/>
    </row>
    <row r="3285" spans="1:13" ht="15.75" x14ac:dyDescent="0.3">
      <c r="A3285" s="347"/>
      <c r="B3285" s="420">
        <v>9.7449903405647594E-4</v>
      </c>
      <c r="C3285" s="158"/>
      <c r="D3285" s="424" t="s">
        <v>208</v>
      </c>
      <c r="E3285" s="469">
        <v>338.04165809132672</v>
      </c>
      <c r="F3285" s="158"/>
      <c r="G3285" s="458" t="s">
        <v>208</v>
      </c>
      <c r="H3285" s="461">
        <f t="shared" si="128"/>
        <v>1.9435234040283831</v>
      </c>
      <c r="I3285" s="158"/>
      <c r="J3285" s="158"/>
      <c r="K3285" s="158"/>
      <c r="L3285" s="158"/>
      <c r="M3285" s="346"/>
    </row>
    <row r="3286" spans="1:13" ht="15.75" x14ac:dyDescent="0.3">
      <c r="A3286" s="347"/>
      <c r="B3286" s="420">
        <v>2.2578113037838494E-3</v>
      </c>
      <c r="C3286" s="158"/>
      <c r="D3286" s="424" t="s">
        <v>209</v>
      </c>
      <c r="E3286" s="469">
        <v>335.17707678139618</v>
      </c>
      <c r="F3286" s="158"/>
      <c r="G3286" s="458" t="s">
        <v>209</v>
      </c>
      <c r="H3286" s="461">
        <f t="shared" si="128"/>
        <v>0.89445909178277816</v>
      </c>
      <c r="I3286" s="158"/>
      <c r="J3286" s="158"/>
      <c r="K3286" s="158"/>
      <c r="L3286" s="158"/>
      <c r="M3286" s="346"/>
    </row>
    <row r="3287" spans="1:13" ht="15.75" x14ac:dyDescent="0.3">
      <c r="A3287" s="347"/>
      <c r="B3287" s="420">
        <v>3.9264458756633547E-4</v>
      </c>
      <c r="C3287" s="158"/>
      <c r="D3287" s="424" t="s">
        <v>210</v>
      </c>
      <c r="E3287" s="469">
        <v>336.00437499259829</v>
      </c>
      <c r="F3287" s="158"/>
      <c r="G3287" s="458" t="s">
        <v>210</v>
      </c>
      <c r="H3287" s="461">
        <f t="shared" si="128"/>
        <v>1.0356517337192486</v>
      </c>
      <c r="I3287" s="158"/>
      <c r="J3287" s="158"/>
      <c r="K3287" s="158"/>
      <c r="L3287" s="158"/>
      <c r="M3287" s="346"/>
    </row>
    <row r="3288" spans="1:13" ht="15.75" x14ac:dyDescent="0.3">
      <c r="A3288" s="347"/>
      <c r="B3288" s="420">
        <v>3.8146807326857744E-4</v>
      </c>
      <c r="C3288" s="158"/>
      <c r="D3288" s="424" t="s">
        <v>211</v>
      </c>
      <c r="E3288" s="469">
        <v>336.06208163052975</v>
      </c>
      <c r="F3288" s="158"/>
      <c r="G3288" s="458" t="s">
        <v>211</v>
      </c>
      <c r="H3288" s="461">
        <f t="shared" si="128"/>
        <v>0.68723968245819833</v>
      </c>
      <c r="I3288" s="158"/>
      <c r="J3288" s="158"/>
      <c r="K3288" s="158"/>
      <c r="L3288" s="158"/>
      <c r="M3288" s="346"/>
    </row>
    <row r="3289" spans="1:13" ht="16.5" thickBot="1" x14ac:dyDescent="0.35">
      <c r="A3289" s="347"/>
      <c r="B3289" s="75">
        <v>-0.48849507992011765</v>
      </c>
      <c r="C3289" s="158"/>
      <c r="D3289" s="426" t="s">
        <v>212</v>
      </c>
      <c r="E3289" s="470">
        <v>335.64571278535618</v>
      </c>
      <c r="F3289" s="158"/>
      <c r="G3289" s="459" t="s">
        <v>212</v>
      </c>
      <c r="H3289" s="462">
        <f t="shared" si="128"/>
        <v>6.5247834990373121E-2</v>
      </c>
      <c r="I3289" s="158"/>
      <c r="J3289" s="158"/>
      <c r="K3289" s="158"/>
      <c r="L3289" s="158"/>
      <c r="M3289" s="346"/>
    </row>
    <row r="3290" spans="1:13" x14ac:dyDescent="0.25">
      <c r="A3290" s="347"/>
      <c r="B3290" s="158"/>
      <c r="C3290" s="158"/>
      <c r="D3290" s="158"/>
      <c r="E3290" s="158"/>
      <c r="F3290" s="158"/>
      <c r="G3290" s="158"/>
      <c r="H3290" s="158"/>
      <c r="I3290" s="158"/>
      <c r="J3290" s="158"/>
      <c r="K3290" s="158"/>
      <c r="L3290" s="158"/>
      <c r="M3290" s="346"/>
    </row>
    <row r="3291" spans="1:13" ht="15.75" x14ac:dyDescent="0.3">
      <c r="A3291" s="444" t="s">
        <v>246</v>
      </c>
      <c r="B3291" s="158"/>
      <c r="C3291" s="158"/>
      <c r="D3291" s="158"/>
      <c r="E3291" s="158"/>
      <c r="F3291" s="158"/>
      <c r="G3291" s="158"/>
      <c r="H3291" s="158"/>
      <c r="I3291" s="158"/>
      <c r="J3291" s="158"/>
      <c r="K3291" s="158"/>
      <c r="L3291" s="158"/>
      <c r="M3291" s="346"/>
    </row>
    <row r="3292" spans="1:13" x14ac:dyDescent="0.25">
      <c r="A3292" s="347"/>
      <c r="B3292" s="411">
        <f t="array" ref="B3292:L3302">+MMULT(B3203:L3213,B3177:L3187)</f>
        <v>0.5</v>
      </c>
      <c r="C3292" s="390">
        <v>0</v>
      </c>
      <c r="D3292" s="390">
        <v>0</v>
      </c>
      <c r="E3292" s="390">
        <v>0</v>
      </c>
      <c r="F3292" s="390">
        <v>0</v>
      </c>
      <c r="G3292" s="390">
        <v>0</v>
      </c>
      <c r="H3292" s="390">
        <v>0</v>
      </c>
      <c r="I3292" s="390">
        <v>0</v>
      </c>
      <c r="J3292" s="390">
        <v>0</v>
      </c>
      <c r="K3292" s="390">
        <v>0</v>
      </c>
      <c r="L3292" s="391">
        <v>0</v>
      </c>
      <c r="M3292" s="346"/>
    </row>
    <row r="3293" spans="1:13" ht="15.75" x14ac:dyDescent="0.3">
      <c r="A3293" s="447" t="s">
        <v>247</v>
      </c>
      <c r="B3293" s="396">
        <v>0</v>
      </c>
      <c r="C3293" s="161">
        <v>0.5</v>
      </c>
      <c r="D3293" s="159">
        <v>0</v>
      </c>
      <c r="E3293" s="159">
        <v>0</v>
      </c>
      <c r="F3293" s="159">
        <v>0</v>
      </c>
      <c r="G3293" s="159">
        <v>0</v>
      </c>
      <c r="H3293" s="159">
        <v>0</v>
      </c>
      <c r="I3293" s="159">
        <v>0</v>
      </c>
      <c r="J3293" s="159">
        <v>0</v>
      </c>
      <c r="K3293" s="159">
        <v>0</v>
      </c>
      <c r="L3293" s="383">
        <v>0</v>
      </c>
      <c r="M3293" s="346"/>
    </row>
    <row r="3294" spans="1:13" x14ac:dyDescent="0.25">
      <c r="A3294" s="347"/>
      <c r="B3294" s="396">
        <v>0</v>
      </c>
      <c r="C3294" s="159">
        <v>0</v>
      </c>
      <c r="D3294" s="161">
        <v>0.5</v>
      </c>
      <c r="E3294" s="159">
        <v>0</v>
      </c>
      <c r="F3294" s="159">
        <v>0</v>
      </c>
      <c r="G3294" s="159">
        <v>0</v>
      </c>
      <c r="H3294" s="159">
        <v>0</v>
      </c>
      <c r="I3294" s="159">
        <v>0</v>
      </c>
      <c r="J3294" s="159">
        <v>0</v>
      </c>
      <c r="K3294" s="159">
        <v>0</v>
      </c>
      <c r="L3294" s="383">
        <v>0</v>
      </c>
      <c r="M3294" s="346"/>
    </row>
    <row r="3295" spans="1:13" x14ac:dyDescent="0.25">
      <c r="A3295" s="347"/>
      <c r="B3295" s="396">
        <v>0</v>
      </c>
      <c r="C3295" s="159">
        <v>0</v>
      </c>
      <c r="D3295" s="159">
        <v>0</v>
      </c>
      <c r="E3295" s="161">
        <v>0.5</v>
      </c>
      <c r="F3295" s="159">
        <v>0</v>
      </c>
      <c r="G3295" s="159">
        <v>0</v>
      </c>
      <c r="H3295" s="159">
        <v>0</v>
      </c>
      <c r="I3295" s="159">
        <v>0</v>
      </c>
      <c r="J3295" s="159">
        <v>0</v>
      </c>
      <c r="K3295" s="159">
        <v>0</v>
      </c>
      <c r="L3295" s="383">
        <v>0</v>
      </c>
      <c r="M3295" s="346"/>
    </row>
    <row r="3296" spans="1:13" x14ac:dyDescent="0.25">
      <c r="A3296" s="347"/>
      <c r="B3296" s="396">
        <v>0</v>
      </c>
      <c r="C3296" s="159">
        <v>0</v>
      </c>
      <c r="D3296" s="159">
        <v>0</v>
      </c>
      <c r="E3296" s="159">
        <v>0</v>
      </c>
      <c r="F3296" s="161">
        <v>0.5</v>
      </c>
      <c r="G3296" s="159">
        <v>0</v>
      </c>
      <c r="H3296" s="159">
        <v>0</v>
      </c>
      <c r="I3296" s="159">
        <v>0</v>
      </c>
      <c r="J3296" s="159">
        <v>0</v>
      </c>
      <c r="K3296" s="159">
        <v>0</v>
      </c>
      <c r="L3296" s="383">
        <v>0</v>
      </c>
      <c r="M3296" s="346"/>
    </row>
    <row r="3297" spans="1:13" x14ac:dyDescent="0.25">
      <c r="A3297" s="350"/>
      <c r="B3297" s="396">
        <v>0</v>
      </c>
      <c r="C3297" s="159">
        <v>0</v>
      </c>
      <c r="D3297" s="159">
        <v>0</v>
      </c>
      <c r="E3297" s="159">
        <v>0</v>
      </c>
      <c r="F3297" s="159">
        <v>0</v>
      </c>
      <c r="G3297" s="161">
        <v>0.5</v>
      </c>
      <c r="H3297" s="159">
        <v>0</v>
      </c>
      <c r="I3297" s="159">
        <v>0</v>
      </c>
      <c r="J3297" s="159">
        <v>0</v>
      </c>
      <c r="K3297" s="159">
        <v>0</v>
      </c>
      <c r="L3297" s="383">
        <v>0</v>
      </c>
      <c r="M3297" s="346"/>
    </row>
    <row r="3298" spans="1:13" x14ac:dyDescent="0.25">
      <c r="A3298" s="350"/>
      <c r="B3298" s="396">
        <v>0</v>
      </c>
      <c r="C3298" s="159">
        <v>0</v>
      </c>
      <c r="D3298" s="159">
        <v>0</v>
      </c>
      <c r="E3298" s="159">
        <v>0</v>
      </c>
      <c r="F3298" s="159">
        <v>0</v>
      </c>
      <c r="G3298" s="159">
        <v>0</v>
      </c>
      <c r="H3298" s="161">
        <v>0.5</v>
      </c>
      <c r="I3298" s="159">
        <v>0</v>
      </c>
      <c r="J3298" s="159">
        <v>0</v>
      </c>
      <c r="K3298" s="159">
        <v>0</v>
      </c>
      <c r="L3298" s="383">
        <v>0</v>
      </c>
      <c r="M3298" s="346"/>
    </row>
    <row r="3299" spans="1:13" x14ac:dyDescent="0.25">
      <c r="A3299" s="347"/>
      <c r="B3299" s="396">
        <v>0</v>
      </c>
      <c r="C3299" s="159">
        <v>0</v>
      </c>
      <c r="D3299" s="159">
        <v>0</v>
      </c>
      <c r="E3299" s="159">
        <v>0</v>
      </c>
      <c r="F3299" s="159">
        <v>0</v>
      </c>
      <c r="G3299" s="159">
        <v>0</v>
      </c>
      <c r="H3299" s="159">
        <v>0</v>
      </c>
      <c r="I3299" s="161">
        <v>0.5</v>
      </c>
      <c r="J3299" s="159">
        <v>0</v>
      </c>
      <c r="K3299" s="159">
        <v>0</v>
      </c>
      <c r="L3299" s="383">
        <v>0</v>
      </c>
      <c r="M3299" s="346"/>
    </row>
    <row r="3300" spans="1:13" x14ac:dyDescent="0.25">
      <c r="A3300" s="347"/>
      <c r="B3300" s="396">
        <v>0</v>
      </c>
      <c r="C3300" s="159">
        <v>0</v>
      </c>
      <c r="D3300" s="159">
        <v>0</v>
      </c>
      <c r="E3300" s="159">
        <v>0</v>
      </c>
      <c r="F3300" s="159">
        <v>0</v>
      </c>
      <c r="G3300" s="159">
        <v>0</v>
      </c>
      <c r="H3300" s="159">
        <v>0</v>
      </c>
      <c r="I3300" s="159">
        <v>0</v>
      </c>
      <c r="J3300" s="161">
        <v>0.5</v>
      </c>
      <c r="K3300" s="159">
        <v>0</v>
      </c>
      <c r="L3300" s="383">
        <v>0</v>
      </c>
      <c r="M3300" s="346"/>
    </row>
    <row r="3301" spans="1:13" x14ac:dyDescent="0.25">
      <c r="A3301" s="347"/>
      <c r="B3301" s="396">
        <v>0</v>
      </c>
      <c r="C3301" s="159">
        <v>0</v>
      </c>
      <c r="D3301" s="159">
        <v>0</v>
      </c>
      <c r="E3301" s="159">
        <v>0</v>
      </c>
      <c r="F3301" s="159">
        <v>0</v>
      </c>
      <c r="G3301" s="159">
        <v>0</v>
      </c>
      <c r="H3301" s="159">
        <v>0</v>
      </c>
      <c r="I3301" s="159">
        <v>0</v>
      </c>
      <c r="J3301" s="159">
        <v>0</v>
      </c>
      <c r="K3301" s="161">
        <v>0.5</v>
      </c>
      <c r="L3301" s="383">
        <v>0</v>
      </c>
      <c r="M3301" s="346"/>
    </row>
    <row r="3302" spans="1:13" x14ac:dyDescent="0.25">
      <c r="A3302" s="347"/>
      <c r="B3302" s="397">
        <v>0</v>
      </c>
      <c r="C3302" s="398">
        <v>0</v>
      </c>
      <c r="D3302" s="398">
        <v>0</v>
      </c>
      <c r="E3302" s="398">
        <v>0</v>
      </c>
      <c r="F3302" s="398">
        <v>0</v>
      </c>
      <c r="G3302" s="398">
        <v>0</v>
      </c>
      <c r="H3302" s="398">
        <v>0</v>
      </c>
      <c r="I3302" s="398">
        <v>0</v>
      </c>
      <c r="J3302" s="398">
        <v>0</v>
      </c>
      <c r="K3302" s="398">
        <v>0</v>
      </c>
      <c r="L3302" s="412">
        <v>0.5</v>
      </c>
      <c r="M3302" s="346"/>
    </row>
    <row r="3303" spans="1:13" x14ac:dyDescent="0.25">
      <c r="A3303" s="347"/>
      <c r="B3303" s="158"/>
      <c r="C3303" s="158"/>
      <c r="D3303" s="158"/>
      <c r="E3303" s="158"/>
      <c r="F3303" s="158"/>
      <c r="G3303" s="158"/>
      <c r="H3303" s="158"/>
      <c r="I3303" s="158"/>
      <c r="J3303" s="158"/>
      <c r="K3303" s="158"/>
      <c r="L3303" s="158"/>
      <c r="M3303" s="346"/>
    </row>
    <row r="3304" spans="1:13" x14ac:dyDescent="0.25">
      <c r="A3304" s="347"/>
      <c r="B3304" s="158"/>
      <c r="C3304" s="158"/>
      <c r="D3304" s="158"/>
      <c r="E3304" s="158"/>
      <c r="F3304" s="158"/>
      <c r="G3304" s="158"/>
      <c r="H3304" s="158"/>
      <c r="I3304" s="158"/>
      <c r="J3304" s="158"/>
      <c r="K3304" s="158"/>
      <c r="L3304" s="158"/>
      <c r="M3304" s="346"/>
    </row>
    <row r="3305" spans="1:13" x14ac:dyDescent="0.25">
      <c r="A3305" s="347"/>
      <c r="B3305" s="411">
        <f t="array" ref="B3305:L3315">B3164:L3174-B3292:L3302</f>
        <v>0.5</v>
      </c>
      <c r="C3305" s="390">
        <v>0</v>
      </c>
      <c r="D3305" s="390">
        <v>0</v>
      </c>
      <c r="E3305" s="390">
        <v>0</v>
      </c>
      <c r="F3305" s="390">
        <v>0</v>
      </c>
      <c r="G3305" s="390">
        <v>0</v>
      </c>
      <c r="H3305" s="390">
        <v>0</v>
      </c>
      <c r="I3305" s="390">
        <v>0</v>
      </c>
      <c r="J3305" s="390">
        <v>0</v>
      </c>
      <c r="K3305" s="390">
        <v>0</v>
      </c>
      <c r="L3305" s="391">
        <v>0</v>
      </c>
      <c r="M3305" s="346"/>
    </row>
    <row r="3306" spans="1:13" ht="15.75" x14ac:dyDescent="0.3">
      <c r="A3306" s="447" t="s">
        <v>248</v>
      </c>
      <c r="B3306" s="396">
        <v>0</v>
      </c>
      <c r="C3306" s="161">
        <v>0.5</v>
      </c>
      <c r="D3306" s="159">
        <v>0</v>
      </c>
      <c r="E3306" s="159">
        <v>0</v>
      </c>
      <c r="F3306" s="159">
        <v>0</v>
      </c>
      <c r="G3306" s="159">
        <v>0</v>
      </c>
      <c r="H3306" s="159">
        <v>0</v>
      </c>
      <c r="I3306" s="159">
        <v>0</v>
      </c>
      <c r="J3306" s="159">
        <v>0</v>
      </c>
      <c r="K3306" s="159">
        <v>0</v>
      </c>
      <c r="L3306" s="383">
        <v>0</v>
      </c>
      <c r="M3306" s="346"/>
    </row>
    <row r="3307" spans="1:13" x14ac:dyDescent="0.25">
      <c r="A3307" s="347"/>
      <c r="B3307" s="396">
        <v>0</v>
      </c>
      <c r="C3307" s="159">
        <v>0</v>
      </c>
      <c r="D3307" s="161">
        <v>0.5</v>
      </c>
      <c r="E3307" s="159">
        <v>0</v>
      </c>
      <c r="F3307" s="159">
        <v>0</v>
      </c>
      <c r="G3307" s="159">
        <v>0</v>
      </c>
      <c r="H3307" s="159">
        <v>0</v>
      </c>
      <c r="I3307" s="159">
        <v>0</v>
      </c>
      <c r="J3307" s="159">
        <v>0</v>
      </c>
      <c r="K3307" s="159">
        <v>0</v>
      </c>
      <c r="L3307" s="383">
        <v>0</v>
      </c>
      <c r="M3307" s="346"/>
    </row>
    <row r="3308" spans="1:13" x14ac:dyDescent="0.25">
      <c r="A3308" s="347"/>
      <c r="B3308" s="396">
        <v>0</v>
      </c>
      <c r="C3308" s="159">
        <v>0</v>
      </c>
      <c r="D3308" s="159">
        <v>0</v>
      </c>
      <c r="E3308" s="161">
        <v>0.5</v>
      </c>
      <c r="F3308" s="159">
        <v>0</v>
      </c>
      <c r="G3308" s="159">
        <v>0</v>
      </c>
      <c r="H3308" s="159">
        <v>0</v>
      </c>
      <c r="I3308" s="159">
        <v>0</v>
      </c>
      <c r="J3308" s="159">
        <v>0</v>
      </c>
      <c r="K3308" s="159">
        <v>0</v>
      </c>
      <c r="L3308" s="383">
        <v>0</v>
      </c>
      <c r="M3308" s="346"/>
    </row>
    <row r="3309" spans="1:13" x14ac:dyDescent="0.25">
      <c r="A3309" s="347"/>
      <c r="B3309" s="396">
        <v>0</v>
      </c>
      <c r="C3309" s="159">
        <v>0</v>
      </c>
      <c r="D3309" s="159">
        <v>0</v>
      </c>
      <c r="E3309" s="159">
        <v>0</v>
      </c>
      <c r="F3309" s="161">
        <v>0.5</v>
      </c>
      <c r="G3309" s="159">
        <v>0</v>
      </c>
      <c r="H3309" s="159">
        <v>0</v>
      </c>
      <c r="I3309" s="159">
        <v>0</v>
      </c>
      <c r="J3309" s="159">
        <v>0</v>
      </c>
      <c r="K3309" s="159">
        <v>0</v>
      </c>
      <c r="L3309" s="383">
        <v>0</v>
      </c>
      <c r="M3309" s="346"/>
    </row>
    <row r="3310" spans="1:13" x14ac:dyDescent="0.25">
      <c r="A3310" s="347"/>
      <c r="B3310" s="396">
        <v>0</v>
      </c>
      <c r="C3310" s="159">
        <v>0</v>
      </c>
      <c r="D3310" s="159">
        <v>0</v>
      </c>
      <c r="E3310" s="159">
        <v>0</v>
      </c>
      <c r="F3310" s="159">
        <v>0</v>
      </c>
      <c r="G3310" s="161">
        <v>0.5</v>
      </c>
      <c r="H3310" s="159">
        <v>0</v>
      </c>
      <c r="I3310" s="159">
        <v>0</v>
      </c>
      <c r="J3310" s="159">
        <v>0</v>
      </c>
      <c r="K3310" s="159">
        <v>0</v>
      </c>
      <c r="L3310" s="383">
        <v>0</v>
      </c>
      <c r="M3310" s="346"/>
    </row>
    <row r="3311" spans="1:13" x14ac:dyDescent="0.25">
      <c r="A3311" s="347"/>
      <c r="B3311" s="396">
        <v>0</v>
      </c>
      <c r="C3311" s="159">
        <v>0</v>
      </c>
      <c r="D3311" s="159">
        <v>0</v>
      </c>
      <c r="E3311" s="159">
        <v>0</v>
      </c>
      <c r="F3311" s="159">
        <v>0</v>
      </c>
      <c r="G3311" s="159">
        <v>0</v>
      </c>
      <c r="H3311" s="161">
        <v>0.5</v>
      </c>
      <c r="I3311" s="159">
        <v>0</v>
      </c>
      <c r="J3311" s="159">
        <v>0</v>
      </c>
      <c r="K3311" s="159">
        <v>0</v>
      </c>
      <c r="L3311" s="383">
        <v>0</v>
      </c>
      <c r="M3311" s="346"/>
    </row>
    <row r="3312" spans="1:13" x14ac:dyDescent="0.25">
      <c r="A3312" s="347"/>
      <c r="B3312" s="396">
        <v>0</v>
      </c>
      <c r="C3312" s="159">
        <v>0</v>
      </c>
      <c r="D3312" s="159">
        <v>0</v>
      </c>
      <c r="E3312" s="159">
        <v>0</v>
      </c>
      <c r="F3312" s="159">
        <v>0</v>
      </c>
      <c r="G3312" s="159">
        <v>0</v>
      </c>
      <c r="H3312" s="159">
        <v>0</v>
      </c>
      <c r="I3312" s="161">
        <v>0.5</v>
      </c>
      <c r="J3312" s="159">
        <v>0</v>
      </c>
      <c r="K3312" s="159">
        <v>0</v>
      </c>
      <c r="L3312" s="383">
        <v>0</v>
      </c>
      <c r="M3312" s="346"/>
    </row>
    <row r="3313" spans="1:13" x14ac:dyDescent="0.25">
      <c r="A3313" s="347"/>
      <c r="B3313" s="396">
        <v>0</v>
      </c>
      <c r="C3313" s="159">
        <v>0</v>
      </c>
      <c r="D3313" s="159">
        <v>0</v>
      </c>
      <c r="E3313" s="159">
        <v>0</v>
      </c>
      <c r="F3313" s="159">
        <v>0</v>
      </c>
      <c r="G3313" s="159">
        <v>0</v>
      </c>
      <c r="H3313" s="159">
        <v>0</v>
      </c>
      <c r="I3313" s="159">
        <v>0</v>
      </c>
      <c r="J3313" s="161">
        <v>0.5</v>
      </c>
      <c r="K3313" s="159">
        <v>0</v>
      </c>
      <c r="L3313" s="383">
        <v>0</v>
      </c>
      <c r="M3313" s="346"/>
    </row>
    <row r="3314" spans="1:13" x14ac:dyDescent="0.25">
      <c r="A3314" s="347"/>
      <c r="B3314" s="396">
        <v>0</v>
      </c>
      <c r="C3314" s="159">
        <v>0</v>
      </c>
      <c r="D3314" s="159">
        <v>0</v>
      </c>
      <c r="E3314" s="159">
        <v>0</v>
      </c>
      <c r="F3314" s="159">
        <v>0</v>
      </c>
      <c r="G3314" s="159">
        <v>0</v>
      </c>
      <c r="H3314" s="159">
        <v>0</v>
      </c>
      <c r="I3314" s="159">
        <v>0</v>
      </c>
      <c r="J3314" s="159">
        <v>0</v>
      </c>
      <c r="K3314" s="161">
        <v>0.5</v>
      </c>
      <c r="L3314" s="383">
        <v>0</v>
      </c>
      <c r="M3314" s="346"/>
    </row>
    <row r="3315" spans="1:13" x14ac:dyDescent="0.25">
      <c r="A3315" s="347"/>
      <c r="B3315" s="397">
        <v>0</v>
      </c>
      <c r="C3315" s="398">
        <v>0</v>
      </c>
      <c r="D3315" s="398">
        <v>0</v>
      </c>
      <c r="E3315" s="398">
        <v>0</v>
      </c>
      <c r="F3315" s="398">
        <v>0</v>
      </c>
      <c r="G3315" s="398">
        <v>0</v>
      </c>
      <c r="H3315" s="398">
        <v>0</v>
      </c>
      <c r="I3315" s="398">
        <v>0</v>
      </c>
      <c r="J3315" s="398">
        <v>0</v>
      </c>
      <c r="K3315" s="398">
        <v>0</v>
      </c>
      <c r="L3315" s="412">
        <v>0.5</v>
      </c>
      <c r="M3315" s="346"/>
    </row>
    <row r="3316" spans="1:13" x14ac:dyDescent="0.25">
      <c r="A3316" s="347"/>
      <c r="B3316" s="158"/>
      <c r="C3316" s="158"/>
      <c r="D3316" s="158"/>
      <c r="E3316" s="158"/>
      <c r="F3316" s="158"/>
      <c r="G3316" s="158"/>
      <c r="H3316" s="158"/>
      <c r="I3316" s="158"/>
      <c r="J3316" s="158"/>
      <c r="K3316" s="158"/>
      <c r="L3316" s="158"/>
      <c r="M3316" s="346"/>
    </row>
    <row r="3317" spans="1:13" x14ac:dyDescent="0.25">
      <c r="A3317" s="347"/>
      <c r="B3317" s="158"/>
      <c r="C3317" s="158"/>
      <c r="D3317" s="158"/>
      <c r="E3317" s="158"/>
      <c r="F3317" s="158"/>
      <c r="G3317" s="158"/>
      <c r="H3317" s="158"/>
      <c r="I3317" s="158"/>
      <c r="J3317" s="158"/>
      <c r="K3317" s="158"/>
      <c r="L3317" s="158"/>
      <c r="M3317" s="346"/>
    </row>
    <row r="3318" spans="1:13" x14ac:dyDescent="0.25">
      <c r="A3318" s="347"/>
      <c r="B3318" s="404">
        <f t="array" ref="B3318:B3328">+MMULT(B3305:L3315,H3138:H3148)</f>
        <v>4.9468249592808161E-3</v>
      </c>
      <c r="C3318" s="158"/>
      <c r="D3318" s="158"/>
      <c r="E3318" s="404">
        <f t="array" ref="E3318:E3328">+MMULT(B3138:B3148,K3139)</f>
        <v>-339.29610096713287</v>
      </c>
      <c r="F3318" s="158"/>
      <c r="G3318" s="158"/>
      <c r="H3318" s="419">
        <f t="array" ref="H3318:H3328">+MMULT(B3114:I3124,E3282:E3289)</f>
        <v>336.57388944106583</v>
      </c>
      <c r="I3318" s="158"/>
      <c r="J3318" s="158"/>
      <c r="K3318" s="158"/>
      <c r="L3318" s="158"/>
      <c r="M3318" s="346"/>
    </row>
    <row r="3319" spans="1:13" ht="15.75" x14ac:dyDescent="0.3">
      <c r="A3319" s="447" t="s">
        <v>249</v>
      </c>
      <c r="B3319" s="405">
        <v>3.4603730139465103E-3</v>
      </c>
      <c r="C3319" s="158"/>
      <c r="D3319" s="449" t="s">
        <v>239</v>
      </c>
      <c r="E3319" s="405">
        <v>0</v>
      </c>
      <c r="F3319" s="158"/>
      <c r="G3319" s="449" t="s">
        <v>250</v>
      </c>
      <c r="H3319" s="420">
        <v>-1.1039524647318899</v>
      </c>
      <c r="I3319" s="158"/>
      <c r="J3319" s="158"/>
      <c r="K3319" s="158"/>
      <c r="L3319" s="158"/>
      <c r="M3319" s="346"/>
    </row>
    <row r="3320" spans="1:13" x14ac:dyDescent="0.25">
      <c r="A3320" s="347"/>
      <c r="B3320" s="405">
        <v>-2.9703155358431822E-3</v>
      </c>
      <c r="C3320" s="158"/>
      <c r="D3320" s="158"/>
      <c r="E3320" s="405">
        <v>0</v>
      </c>
      <c r="F3320" s="158"/>
      <c r="G3320" s="158"/>
      <c r="H3320" s="420">
        <v>0.43555937696635283</v>
      </c>
      <c r="I3320" s="158"/>
      <c r="J3320" s="158"/>
      <c r="K3320" s="158"/>
      <c r="L3320" s="158"/>
      <c r="M3320" s="346"/>
    </row>
    <row r="3321" spans="1:13" x14ac:dyDescent="0.25">
      <c r="A3321" s="347"/>
      <c r="B3321" s="405">
        <v>-3.9212178217591914E-3</v>
      </c>
      <c r="C3321" s="158"/>
      <c r="D3321" s="158"/>
      <c r="E3321" s="405">
        <v>0</v>
      </c>
      <c r="F3321" s="158"/>
      <c r="G3321" s="158"/>
      <c r="H3321" s="420">
        <v>2.1361617380264306</v>
      </c>
      <c r="I3321" s="158"/>
      <c r="J3321" s="158"/>
      <c r="K3321" s="158"/>
      <c r="L3321" s="158"/>
      <c r="M3321" s="346"/>
    </row>
    <row r="3322" spans="1:13" x14ac:dyDescent="0.25">
      <c r="A3322" s="347"/>
      <c r="B3322" s="405">
        <v>-4.8957168558156445E-3</v>
      </c>
      <c r="C3322" s="158"/>
      <c r="D3322" s="158"/>
      <c r="E3322" s="405">
        <v>0</v>
      </c>
      <c r="F3322" s="158"/>
      <c r="G3322" s="158"/>
      <c r="H3322" s="420">
        <v>-2.8645813099305428</v>
      </c>
      <c r="I3322" s="158"/>
      <c r="J3322" s="158"/>
      <c r="K3322" s="158"/>
      <c r="L3322" s="158"/>
      <c r="M3322" s="346"/>
    </row>
    <row r="3323" spans="1:13" x14ac:dyDescent="0.25">
      <c r="A3323" s="347"/>
      <c r="B3323" s="405">
        <v>4.5001136199780526E-4</v>
      </c>
      <c r="C3323" s="158"/>
      <c r="D3323" s="158"/>
      <c r="E3323" s="405">
        <v>0</v>
      </c>
      <c r="F3323" s="158"/>
      <c r="G3323" s="158"/>
      <c r="H3323" s="420">
        <v>0.82729821120210545</v>
      </c>
      <c r="I3323" s="158"/>
      <c r="J3323" s="158"/>
      <c r="K3323" s="158"/>
      <c r="L3323" s="158"/>
      <c r="M3323" s="346"/>
    </row>
    <row r="3324" spans="1:13" x14ac:dyDescent="0.25">
      <c r="A3324" s="347"/>
      <c r="B3324" s="405">
        <v>5.7366774431541782E-5</v>
      </c>
      <c r="C3324" s="158"/>
      <c r="D3324" s="158"/>
      <c r="E3324" s="405">
        <v>0</v>
      </c>
      <c r="F3324" s="158"/>
      <c r="G3324" s="158"/>
      <c r="H3324" s="420">
        <v>5.7706637931460136E-2</v>
      </c>
      <c r="I3324" s="158"/>
      <c r="J3324" s="158"/>
      <c r="K3324" s="158"/>
      <c r="L3324" s="158"/>
      <c r="M3324" s="346"/>
    </row>
    <row r="3325" spans="1:13" x14ac:dyDescent="0.25">
      <c r="A3325" s="347"/>
      <c r="B3325" s="405">
        <v>-3.2410129883696172E-4</v>
      </c>
      <c r="C3325" s="158"/>
      <c r="D3325" s="158"/>
      <c r="E3325" s="405">
        <v>0</v>
      </c>
      <c r="F3325" s="158"/>
      <c r="G3325" s="158"/>
      <c r="H3325" s="420">
        <v>-0.41636884517356521</v>
      </c>
      <c r="I3325" s="158"/>
      <c r="J3325" s="158"/>
      <c r="K3325" s="158"/>
      <c r="L3325" s="158"/>
      <c r="M3325" s="346"/>
    </row>
    <row r="3326" spans="1:13" x14ac:dyDescent="0.25">
      <c r="A3326" s="347"/>
      <c r="B3326" s="405">
        <v>4.5669600198902276E-3</v>
      </c>
      <c r="C3326" s="158"/>
      <c r="D3326" s="158"/>
      <c r="E3326" s="405">
        <v>0</v>
      </c>
      <c r="F3326" s="158"/>
      <c r="G3326" s="158"/>
      <c r="H3326" s="420">
        <v>-0.29286019493775939</v>
      </c>
      <c r="I3326" s="158"/>
      <c r="J3326" s="158"/>
      <c r="K3326" s="158"/>
      <c r="L3326" s="158"/>
      <c r="M3326" s="346"/>
    </row>
    <row r="3327" spans="1:13" x14ac:dyDescent="0.25">
      <c r="A3327" s="347"/>
      <c r="B3327" s="405">
        <v>3.0365795017061443E-3</v>
      </c>
      <c r="C3327" s="158"/>
      <c r="D3327" s="158"/>
      <c r="E3327" s="405">
        <v>0</v>
      </c>
      <c r="F3327" s="158"/>
      <c r="G3327" s="158"/>
      <c r="H3327" s="420">
        <v>-0.46863600396000038</v>
      </c>
      <c r="I3327" s="158"/>
      <c r="J3327" s="158"/>
      <c r="K3327" s="158"/>
      <c r="L3327" s="158"/>
      <c r="M3327" s="346"/>
    </row>
    <row r="3328" spans="1:13" x14ac:dyDescent="0.25">
      <c r="A3328" s="347"/>
      <c r="B3328" s="24">
        <v>5.213945203552818E-3</v>
      </c>
      <c r="C3328" s="158"/>
      <c r="D3328" s="158"/>
      <c r="E3328" s="24">
        <v>-339.29610096713287</v>
      </c>
      <c r="F3328" s="158"/>
      <c r="G3328" s="158"/>
      <c r="H3328" s="75">
        <v>335.64571278535618</v>
      </c>
      <c r="I3328" s="158"/>
      <c r="J3328" s="158"/>
      <c r="K3328" s="158"/>
      <c r="L3328" s="158"/>
      <c r="M3328" s="346"/>
    </row>
    <row r="3329" spans="1:13" x14ac:dyDescent="0.25">
      <c r="A3329" s="347"/>
      <c r="B3329" s="158"/>
      <c r="C3329" s="158"/>
      <c r="D3329" s="158"/>
      <c r="E3329" s="158"/>
      <c r="F3329" s="158"/>
      <c r="G3329" s="158"/>
      <c r="H3329" s="158"/>
      <c r="I3329" s="158"/>
      <c r="J3329" s="158"/>
      <c r="K3329" s="158"/>
      <c r="L3329" s="158"/>
      <c r="M3329" s="346"/>
    </row>
    <row r="3330" spans="1:13" x14ac:dyDescent="0.25">
      <c r="A3330" s="347"/>
      <c r="B3330" s="158"/>
      <c r="C3330" s="158"/>
      <c r="D3330" s="158"/>
      <c r="E3330" s="158"/>
      <c r="F3330" s="158"/>
      <c r="G3330" s="158"/>
      <c r="H3330" s="158"/>
      <c r="I3330" s="158"/>
      <c r="J3330" s="158"/>
      <c r="K3330" s="158"/>
      <c r="L3330" s="158"/>
      <c r="M3330" s="346"/>
    </row>
    <row r="3331" spans="1:13" x14ac:dyDescent="0.25">
      <c r="A3331" s="347"/>
      <c r="B3331" s="419">
        <f t="array" ref="B3331:B3341">H3318:H3328+E3318:E3328</f>
        <v>-2.7222115260670421</v>
      </c>
      <c r="C3331" s="158"/>
      <c r="D3331" s="158"/>
      <c r="E3331" s="158"/>
      <c r="F3331" s="158"/>
      <c r="G3331" s="158"/>
      <c r="H3331" s="158"/>
      <c r="I3331" s="158"/>
      <c r="J3331" s="158"/>
      <c r="K3331" s="158"/>
      <c r="L3331" s="158"/>
      <c r="M3331" s="346"/>
    </row>
    <row r="3332" spans="1:13" ht="15.75" x14ac:dyDescent="0.3">
      <c r="A3332" s="447" t="s">
        <v>251</v>
      </c>
      <c r="B3332" s="420">
        <v>-1.1039524647318899</v>
      </c>
      <c r="C3332" s="158"/>
      <c r="D3332" s="158"/>
      <c r="E3332" s="158"/>
      <c r="F3332" s="158"/>
      <c r="G3332" s="158"/>
      <c r="H3332" s="158"/>
      <c r="I3332" s="158"/>
      <c r="J3332" s="158"/>
      <c r="K3332" s="158"/>
      <c r="L3332" s="158"/>
      <c r="M3332" s="346"/>
    </row>
    <row r="3333" spans="1:13" x14ac:dyDescent="0.25">
      <c r="A3333" s="347"/>
      <c r="B3333" s="420">
        <v>0.43555937696635283</v>
      </c>
      <c r="C3333" s="158"/>
      <c r="D3333" s="158"/>
      <c r="E3333" s="158"/>
      <c r="F3333" s="158"/>
      <c r="G3333" s="158"/>
      <c r="H3333" s="158"/>
      <c r="I3333" s="158"/>
      <c r="J3333" s="158"/>
      <c r="K3333" s="158"/>
      <c r="L3333" s="158"/>
      <c r="M3333" s="346"/>
    </row>
    <row r="3334" spans="1:13" x14ac:dyDescent="0.25">
      <c r="A3334" s="347"/>
      <c r="B3334" s="420">
        <v>2.1361617380264306</v>
      </c>
      <c r="C3334" s="158"/>
      <c r="D3334" s="158"/>
      <c r="E3334" s="158"/>
      <c r="F3334" s="158"/>
      <c r="G3334" s="158"/>
      <c r="H3334" s="158"/>
      <c r="I3334" s="158"/>
      <c r="J3334" s="158"/>
      <c r="K3334" s="158"/>
      <c r="L3334" s="158"/>
      <c r="M3334" s="346"/>
    </row>
    <row r="3335" spans="1:13" x14ac:dyDescent="0.25">
      <c r="A3335" s="347"/>
      <c r="B3335" s="420">
        <v>-2.8645813099305428</v>
      </c>
      <c r="C3335" s="158"/>
      <c r="D3335" s="158"/>
      <c r="E3335" s="158"/>
      <c r="F3335" s="158"/>
      <c r="G3335" s="158"/>
      <c r="H3335" s="158"/>
      <c r="I3335" s="158"/>
      <c r="J3335" s="158"/>
      <c r="K3335" s="158"/>
      <c r="L3335" s="158"/>
      <c r="M3335" s="346"/>
    </row>
    <row r="3336" spans="1:13" x14ac:dyDescent="0.25">
      <c r="A3336" s="347"/>
      <c r="B3336" s="420">
        <v>0.82729821120210545</v>
      </c>
      <c r="C3336" s="158"/>
      <c r="D3336" s="158"/>
      <c r="E3336" s="158"/>
      <c r="F3336" s="158"/>
      <c r="G3336" s="158"/>
      <c r="H3336" s="158"/>
      <c r="I3336" s="158"/>
      <c r="J3336" s="158"/>
      <c r="K3336" s="158"/>
      <c r="L3336" s="158"/>
      <c r="M3336" s="346"/>
    </row>
    <row r="3337" spans="1:13" x14ac:dyDescent="0.25">
      <c r="A3337" s="347"/>
      <c r="B3337" s="420">
        <v>5.7706637931460136E-2</v>
      </c>
      <c r="C3337" s="158"/>
      <c r="D3337" s="158"/>
      <c r="E3337" s="158"/>
      <c r="F3337" s="158"/>
      <c r="G3337" s="158"/>
      <c r="H3337" s="158"/>
      <c r="I3337" s="158"/>
      <c r="J3337" s="158"/>
      <c r="K3337" s="158"/>
      <c r="L3337" s="158"/>
      <c r="M3337" s="346"/>
    </row>
    <row r="3338" spans="1:13" x14ac:dyDescent="0.25">
      <c r="A3338" s="347"/>
      <c r="B3338" s="420">
        <v>-0.41636884517356521</v>
      </c>
      <c r="C3338" s="158"/>
      <c r="D3338" s="158"/>
      <c r="E3338" s="158"/>
      <c r="F3338" s="158"/>
      <c r="G3338" s="158"/>
      <c r="H3338" s="158"/>
      <c r="I3338" s="158"/>
      <c r="J3338" s="158"/>
      <c r="K3338" s="158"/>
      <c r="L3338" s="158"/>
      <c r="M3338" s="346"/>
    </row>
    <row r="3339" spans="1:13" x14ac:dyDescent="0.25">
      <c r="A3339" s="347"/>
      <c r="B3339" s="420">
        <v>-0.29286019493775939</v>
      </c>
      <c r="C3339" s="158"/>
      <c r="D3339" s="158"/>
      <c r="E3339" s="158"/>
      <c r="F3339" s="158"/>
      <c r="G3339" s="158"/>
      <c r="H3339" s="158"/>
      <c r="I3339" s="158"/>
      <c r="J3339" s="158"/>
      <c r="K3339" s="158"/>
      <c r="L3339" s="158"/>
      <c r="M3339" s="346"/>
    </row>
    <row r="3340" spans="1:13" x14ac:dyDescent="0.25">
      <c r="A3340" s="347"/>
      <c r="B3340" s="420">
        <v>-0.46863600396000038</v>
      </c>
      <c r="C3340" s="158"/>
      <c r="D3340" s="158"/>
      <c r="E3340" s="158"/>
      <c r="F3340" s="158"/>
      <c r="G3340" s="158"/>
      <c r="H3340" s="158"/>
      <c r="I3340" s="158"/>
      <c r="J3340" s="158"/>
      <c r="K3340" s="158"/>
      <c r="L3340" s="158"/>
      <c r="M3340" s="346"/>
    </row>
    <row r="3341" spans="1:13" x14ac:dyDescent="0.25">
      <c r="A3341" s="347"/>
      <c r="B3341" s="75">
        <v>-3.650388181776691</v>
      </c>
      <c r="C3341" s="158"/>
      <c r="D3341" s="158"/>
      <c r="E3341" s="158"/>
      <c r="F3341" s="158"/>
      <c r="G3341" s="158"/>
      <c r="H3341" s="158"/>
      <c r="I3341" s="158"/>
      <c r="J3341" s="158"/>
      <c r="K3341" s="158"/>
      <c r="L3341" s="158"/>
      <c r="M3341" s="346"/>
    </row>
    <row r="3342" spans="1:13" x14ac:dyDescent="0.25">
      <c r="A3342" s="347"/>
      <c r="B3342" s="158"/>
      <c r="C3342" s="158"/>
      <c r="D3342" s="158"/>
      <c r="E3342" s="158"/>
      <c r="F3342" s="158"/>
      <c r="G3342" s="158"/>
      <c r="H3342" s="158"/>
      <c r="I3342" s="158"/>
      <c r="J3342" s="158"/>
      <c r="K3342" s="158"/>
      <c r="L3342" s="158"/>
      <c r="M3342" s="346"/>
    </row>
    <row r="3343" spans="1:13" ht="15.75" thickBot="1" x14ac:dyDescent="0.3">
      <c r="A3343" s="347"/>
      <c r="B3343" s="158"/>
      <c r="C3343" s="158"/>
      <c r="D3343" s="158"/>
      <c r="E3343" s="158"/>
      <c r="F3343" s="158"/>
      <c r="G3343" s="158"/>
      <c r="H3343" s="158"/>
      <c r="I3343" s="158"/>
      <c r="J3343" s="158"/>
      <c r="K3343" s="158"/>
      <c r="L3343" s="158"/>
      <c r="M3343" s="346"/>
    </row>
    <row r="3344" spans="1:13" ht="15.75" x14ac:dyDescent="0.3">
      <c r="A3344" s="347"/>
      <c r="B3344" s="419">
        <f t="array" ref="B3344:B3354">+MMULT(B3203:L3213,B3331:B3341)</f>
        <v>-4.8852547768080028E-3</v>
      </c>
      <c r="C3344" s="158"/>
      <c r="D3344" s="428" t="s">
        <v>253</v>
      </c>
      <c r="E3344" s="429">
        <f t="array" ref="E3344:E3354">B3318:B3328-B3344:B3354</f>
        <v>9.8320797360888189E-3</v>
      </c>
      <c r="F3344" s="158"/>
      <c r="G3344" s="158"/>
      <c r="H3344" s="158"/>
      <c r="I3344" s="158"/>
      <c r="J3344" s="158"/>
      <c r="K3344" s="158"/>
      <c r="L3344" s="158"/>
      <c r="M3344" s="346"/>
    </row>
    <row r="3345" spans="1:13" ht="15.75" x14ac:dyDescent="0.3">
      <c r="A3345" s="447" t="s">
        <v>252</v>
      </c>
      <c r="B3345" s="420">
        <v>-3.3988028314735717E-3</v>
      </c>
      <c r="C3345" s="158"/>
      <c r="D3345" s="430" t="s">
        <v>254</v>
      </c>
      <c r="E3345" s="431">
        <v>6.8591758454200815E-3</v>
      </c>
      <c r="F3345" s="158"/>
      <c r="G3345" s="158"/>
      <c r="H3345" s="158"/>
      <c r="I3345" s="158"/>
      <c r="J3345" s="158"/>
      <c r="K3345" s="158"/>
      <c r="L3345" s="158"/>
      <c r="M3345" s="346"/>
    </row>
    <row r="3346" spans="1:13" ht="15.75" x14ac:dyDescent="0.3">
      <c r="A3346" s="347"/>
      <c r="B3346" s="420">
        <v>-1.3096666008167179E-3</v>
      </c>
      <c r="C3346" s="158"/>
      <c r="D3346" s="430" t="s">
        <v>255</v>
      </c>
      <c r="E3346" s="431">
        <v>-1.6606489350264643E-3</v>
      </c>
      <c r="F3346" s="158"/>
      <c r="G3346" s="158"/>
      <c r="H3346" s="158"/>
      <c r="I3346" s="158"/>
      <c r="J3346" s="158"/>
      <c r="K3346" s="158"/>
      <c r="L3346" s="158"/>
      <c r="M3346" s="346"/>
    </row>
    <row r="3347" spans="1:13" ht="15.75" x14ac:dyDescent="0.3">
      <c r="A3347" s="347"/>
      <c r="B3347" s="420">
        <v>-3.5876431490036286E-4</v>
      </c>
      <c r="C3347" s="158"/>
      <c r="D3347" s="430" t="s">
        <v>256</v>
      </c>
      <c r="E3347" s="431">
        <v>-3.5624535068588285E-3</v>
      </c>
      <c r="F3347" s="158"/>
      <c r="G3347" s="158"/>
      <c r="H3347" s="158"/>
      <c r="I3347" s="158"/>
      <c r="J3347" s="158"/>
      <c r="K3347" s="158"/>
      <c r="L3347" s="158"/>
      <c r="M3347" s="346"/>
    </row>
    <row r="3348" spans="1:13" ht="15.75" x14ac:dyDescent="0.3">
      <c r="A3348" s="347"/>
      <c r="B3348" s="420">
        <v>6.1573471915611969E-4</v>
      </c>
      <c r="C3348" s="158"/>
      <c r="D3348" s="430" t="s">
        <v>257</v>
      </c>
      <c r="E3348" s="431">
        <v>-5.5114515749717643E-3</v>
      </c>
      <c r="F3348" s="158"/>
      <c r="G3348" s="158"/>
      <c r="H3348" s="158"/>
      <c r="I3348" s="158"/>
      <c r="J3348" s="158"/>
      <c r="K3348" s="158"/>
      <c r="L3348" s="158"/>
      <c r="M3348" s="346"/>
    </row>
    <row r="3349" spans="1:13" ht="15.75" x14ac:dyDescent="0.3">
      <c r="A3349" s="347"/>
      <c r="B3349" s="420">
        <v>8.7541906841014842E-4</v>
      </c>
      <c r="C3349" s="158"/>
      <c r="D3349" s="430" t="s">
        <v>258</v>
      </c>
      <c r="E3349" s="431">
        <v>-4.2540770641234316E-4</v>
      </c>
      <c r="F3349" s="158"/>
      <c r="G3349" s="158"/>
      <c r="H3349" s="158"/>
      <c r="I3349" s="158"/>
      <c r="J3349" s="158"/>
      <c r="K3349" s="158"/>
      <c r="L3349" s="158"/>
      <c r="M3349" s="346"/>
    </row>
    <row r="3350" spans="1:13" ht="15.75" x14ac:dyDescent="0.3">
      <c r="A3350" s="347"/>
      <c r="B3350" s="420">
        <v>1.2680636559765273E-3</v>
      </c>
      <c r="C3350" s="158"/>
      <c r="D3350" s="430" t="s">
        <v>259</v>
      </c>
      <c r="E3350" s="431">
        <v>-1.2106968815449855E-3</v>
      </c>
      <c r="F3350" s="158"/>
      <c r="G3350" s="158"/>
      <c r="H3350" s="158"/>
      <c r="I3350" s="158"/>
      <c r="J3350" s="158"/>
      <c r="K3350" s="158"/>
      <c r="L3350" s="158"/>
      <c r="M3350" s="346"/>
    </row>
    <row r="3351" spans="1:13" ht="15.75" x14ac:dyDescent="0.3">
      <c r="A3351" s="347"/>
      <c r="B3351" s="420">
        <v>1.6495317292448443E-3</v>
      </c>
      <c r="C3351" s="158"/>
      <c r="D3351" s="430" t="s">
        <v>260</v>
      </c>
      <c r="E3351" s="431">
        <v>-1.9736330280818058E-3</v>
      </c>
      <c r="F3351" s="158"/>
      <c r="G3351" s="158"/>
      <c r="H3351" s="158"/>
      <c r="I3351" s="158"/>
      <c r="J3351" s="158"/>
      <c r="K3351" s="158"/>
      <c r="L3351" s="158"/>
      <c r="M3351" s="346"/>
    </row>
    <row r="3352" spans="1:13" ht="15.75" x14ac:dyDescent="0.3">
      <c r="A3352" s="347"/>
      <c r="B3352" s="420">
        <v>-2.2540770075783103E-4</v>
      </c>
      <c r="C3352" s="158"/>
      <c r="D3352" s="430" t="s">
        <v>261</v>
      </c>
      <c r="E3352" s="431">
        <v>4.7923677206480582E-3</v>
      </c>
      <c r="F3352" s="158"/>
      <c r="G3352" s="158"/>
      <c r="H3352" s="158"/>
      <c r="I3352" s="158"/>
      <c r="J3352" s="158"/>
      <c r="K3352" s="158"/>
      <c r="L3352" s="158"/>
      <c r="M3352" s="346"/>
    </row>
    <row r="3353" spans="1:13" ht="15.75" x14ac:dyDescent="0.3">
      <c r="A3353" s="347"/>
      <c r="B3353" s="420">
        <v>-1.7727192537722171E-3</v>
      </c>
      <c r="C3353" s="158"/>
      <c r="D3353" s="430" t="s">
        <v>262</v>
      </c>
      <c r="E3353" s="431">
        <v>4.8092987554783613E-3</v>
      </c>
      <c r="F3353" s="158"/>
      <c r="G3353" s="158"/>
      <c r="H3353" s="158"/>
      <c r="I3353" s="158"/>
      <c r="J3353" s="158"/>
      <c r="K3353" s="158"/>
      <c r="L3353" s="158"/>
      <c r="M3353" s="346"/>
    </row>
    <row r="3354" spans="1:13" ht="16.5" thickBot="1" x14ac:dyDescent="0.35">
      <c r="A3354" s="355"/>
      <c r="B3354" s="451">
        <v>-5.275515386026503E-3</v>
      </c>
      <c r="C3354" s="356"/>
      <c r="D3354" s="452" t="s">
        <v>263</v>
      </c>
      <c r="E3354" s="453">
        <v>1.0489460589579322E-2</v>
      </c>
      <c r="F3354" s="356"/>
      <c r="G3354" s="356"/>
      <c r="H3354" s="356"/>
      <c r="I3354" s="356"/>
      <c r="J3354" s="356"/>
      <c r="K3354" s="356"/>
      <c r="L3354" s="356"/>
      <c r="M3354" s="454"/>
    </row>
    <row r="3355" spans="1:13" ht="15.75" thickTop="1" x14ac:dyDescent="0.25"/>
    <row r="3356" spans="1:13" ht="15.75" thickBot="1" x14ac:dyDescent="0.3"/>
    <row r="3357" spans="1:13" ht="15.75" thickBot="1" x14ac:dyDescent="0.3">
      <c r="A3357" s="432">
        <f>+A3099+1</f>
        <v>14</v>
      </c>
    </row>
    <row r="3358" spans="1:13" ht="16.5" thickTop="1" thickBot="1" x14ac:dyDescent="0.3">
      <c r="A3358" s="433" t="s">
        <v>174</v>
      </c>
      <c r="B3358" s="434" t="s">
        <v>175</v>
      </c>
      <c r="C3358" s="434" t="s">
        <v>214</v>
      </c>
      <c r="D3358" s="434" t="s">
        <v>215</v>
      </c>
      <c r="E3358" s="434" t="s">
        <v>216</v>
      </c>
      <c r="F3358" s="434" t="s">
        <v>217</v>
      </c>
      <c r="G3358" s="434" t="s">
        <v>95</v>
      </c>
      <c r="H3358" s="434" t="s">
        <v>157</v>
      </c>
      <c r="I3358" s="434" t="s">
        <v>218</v>
      </c>
      <c r="J3358" s="434" t="s">
        <v>219</v>
      </c>
      <c r="K3358" s="434" t="s">
        <v>220</v>
      </c>
      <c r="L3358" s="434" t="s">
        <v>221</v>
      </c>
      <c r="M3358" s="435" t="s">
        <v>222</v>
      </c>
    </row>
    <row r="3359" spans="1:13" x14ac:dyDescent="0.25">
      <c r="A3359" s="436" t="s">
        <v>178</v>
      </c>
      <c r="B3359" s="93">
        <f t="shared" ref="B3359:B3369" si="129">+E3344</f>
        <v>9.8320797360888189E-3</v>
      </c>
      <c r="C3359" s="12">
        <v>310.83</v>
      </c>
      <c r="D3359" s="103">
        <f>110/1000</f>
        <v>0.11</v>
      </c>
      <c r="E3359" s="24">
        <f>+PI()*D3359^2/4</f>
        <v>9.5033177771091243E-3</v>
      </c>
      <c r="F3359" s="379">
        <f>+ABS(B3359)/E3359</f>
        <v>1.0345944402460783</v>
      </c>
      <c r="G3359" s="463">
        <v>1.7595591663133077E-2</v>
      </c>
      <c r="H3359" s="102">
        <f>+G3359*(C3359/D3359)*(F3359^2/(2*9.81))</f>
        <v>2.7125352807036394</v>
      </c>
      <c r="I3359" s="76">
        <v>0</v>
      </c>
      <c r="J3359" s="76">
        <f>+I3359*(F3359^2)/(2*9.81)</f>
        <v>0</v>
      </c>
      <c r="K3359" s="103">
        <f>+H3359+J3359</f>
        <v>2.7125352807036394</v>
      </c>
      <c r="L3359" s="76">
        <f>+K3359/(ABS(B3359)^2)</f>
        <v>28059.802616279383</v>
      </c>
      <c r="M3359" s="437">
        <f>+L3359*B3359</f>
        <v>275.88621670217253</v>
      </c>
    </row>
    <row r="3360" spans="1:13" x14ac:dyDescent="0.25">
      <c r="A3360" s="438" t="s">
        <v>138</v>
      </c>
      <c r="B3360" s="72">
        <f t="shared" si="129"/>
        <v>6.8591758454200815E-3</v>
      </c>
      <c r="C3360" s="16">
        <v>240.22</v>
      </c>
      <c r="D3360" s="104">
        <f>110/1000</f>
        <v>0.11</v>
      </c>
      <c r="E3360" s="25">
        <f t="shared" ref="E3360:E3369" si="130">+PI()*D3360^2/4</f>
        <v>9.5033177771091243E-3</v>
      </c>
      <c r="F3360" s="372">
        <f>+ABS(B3360)/E3360</f>
        <v>0.72176644055215611</v>
      </c>
      <c r="G3360" s="464">
        <v>1.893848634712654E-2</v>
      </c>
      <c r="H3360" s="109">
        <f t="shared" ref="H3360:H3369" si="131">+G3360*(C3360/D3360)*(F3360^2/(2*9.81))</f>
        <v>1.0981359511730107</v>
      </c>
      <c r="I3360" s="70">
        <v>0</v>
      </c>
      <c r="J3360" s="70">
        <f t="shared" ref="J3360:J3369" si="132">+I3360*(F3360^2)/(2*9.81)</f>
        <v>0</v>
      </c>
      <c r="K3360" s="104">
        <f t="shared" ref="K3360:K3369" si="133">+H3360+J3360</f>
        <v>1.0981359511730107</v>
      </c>
      <c r="L3360" s="70">
        <f>+K3360/(ABS(B3360)^2)</f>
        <v>23340.611840585112</v>
      </c>
      <c r="M3360" s="439">
        <f t="shared" ref="M3360:M3369" si="134">+L3360*B3360</f>
        <v>160.09736095426734</v>
      </c>
    </row>
    <row r="3361" spans="1:13" x14ac:dyDescent="0.25">
      <c r="A3361" s="438" t="s">
        <v>139</v>
      </c>
      <c r="B3361" s="72">
        <f t="shared" si="129"/>
        <v>-1.6606489350264643E-3</v>
      </c>
      <c r="C3361" s="16">
        <v>237.3</v>
      </c>
      <c r="D3361" s="104">
        <f>110/1000</f>
        <v>0.11</v>
      </c>
      <c r="E3361" s="25">
        <f t="shared" si="130"/>
        <v>9.5033177771091243E-3</v>
      </c>
      <c r="F3361" s="372">
        <f t="shared" ref="F3361:F3369" si="135">+ABS(B3361)/E3361</f>
        <v>0.17474412347091142</v>
      </c>
      <c r="G3361" s="464">
        <v>2.8667956404189027E-2</v>
      </c>
      <c r="H3361" s="109">
        <f t="shared" si="131"/>
        <v>9.6251597134076675E-2</v>
      </c>
      <c r="I3361" s="70">
        <v>0</v>
      </c>
      <c r="J3361" s="70">
        <f t="shared" si="132"/>
        <v>0</v>
      </c>
      <c r="K3361" s="104">
        <f t="shared" si="133"/>
        <v>9.6251597134076675E-2</v>
      </c>
      <c r="L3361" s="70">
        <f t="shared" ref="L3361:L3369" si="136">+K3361/(ABS(B3361)^2)</f>
        <v>34902.158144471097</v>
      </c>
      <c r="M3361" s="439">
        <f t="shared" si="134"/>
        <v>-57.960231752741166</v>
      </c>
    </row>
    <row r="3362" spans="1:13" x14ac:dyDescent="0.25">
      <c r="A3362" s="438" t="s">
        <v>117</v>
      </c>
      <c r="B3362" s="72">
        <f t="shared" si="129"/>
        <v>-3.5624535068588285E-3</v>
      </c>
      <c r="C3362" s="471">
        <v>401.35</v>
      </c>
      <c r="D3362" s="104">
        <f>75/1000</f>
        <v>7.4999999999999997E-2</v>
      </c>
      <c r="E3362" s="25">
        <f t="shared" si="130"/>
        <v>4.4178646691106467E-3</v>
      </c>
      <c r="F3362" s="372">
        <f t="shared" si="135"/>
        <v>0.80637452110455443</v>
      </c>
      <c r="G3362" s="464">
        <v>2.9235230396111374E-2</v>
      </c>
      <c r="H3362" s="109">
        <f t="shared" si="131"/>
        <v>5.1849326038241044</v>
      </c>
      <c r="I3362" s="70">
        <v>0</v>
      </c>
      <c r="J3362" s="70">
        <f t="shared" si="132"/>
        <v>0</v>
      </c>
      <c r="K3362" s="104">
        <f t="shared" si="133"/>
        <v>5.1849326038241044</v>
      </c>
      <c r="L3362" s="70">
        <f t="shared" si="136"/>
        <v>408549.52070725727</v>
      </c>
      <c r="M3362" s="439">
        <f t="shared" si="134"/>
        <v>-1455.4386727690621</v>
      </c>
    </row>
    <row r="3363" spans="1:13" x14ac:dyDescent="0.25">
      <c r="A3363" s="438" t="s">
        <v>118</v>
      </c>
      <c r="B3363" s="72">
        <f t="shared" si="129"/>
        <v>-5.5114515749717643E-3</v>
      </c>
      <c r="C3363" s="471">
        <v>249.85</v>
      </c>
      <c r="D3363" s="104">
        <f>75/1000</f>
        <v>7.4999999999999997E-2</v>
      </c>
      <c r="E3363" s="25">
        <f t="shared" si="130"/>
        <v>4.4178646691106467E-3</v>
      </c>
      <c r="F3363" s="372">
        <f t="shared" si="135"/>
        <v>1.2475374389594569</v>
      </c>
      <c r="G3363" s="464">
        <v>2.1443527068272017E-2</v>
      </c>
      <c r="H3363" s="109">
        <f t="shared" si="131"/>
        <v>5.6665990351131788</v>
      </c>
      <c r="I3363" s="70">
        <v>0</v>
      </c>
      <c r="J3363" s="70">
        <f t="shared" si="132"/>
        <v>0</v>
      </c>
      <c r="K3363" s="104">
        <f t="shared" si="133"/>
        <v>5.6665990351131788</v>
      </c>
      <c r="L3363" s="70">
        <f t="shared" si="136"/>
        <v>186547.95453626756</v>
      </c>
      <c r="M3363" s="439">
        <f t="shared" si="134"/>
        <v>-1028.150017836673</v>
      </c>
    </row>
    <row r="3364" spans="1:13" x14ac:dyDescent="0.25">
      <c r="A3364" s="438" t="s">
        <v>140</v>
      </c>
      <c r="B3364" s="72">
        <f t="shared" si="129"/>
        <v>-4.2540770641234316E-4</v>
      </c>
      <c r="C3364" s="471">
        <v>298.01</v>
      </c>
      <c r="D3364" s="104">
        <f>63/1000</f>
        <v>6.3E-2</v>
      </c>
      <c r="E3364" s="25">
        <f t="shared" si="130"/>
        <v>3.1172453105244723E-3</v>
      </c>
      <c r="F3364" s="372">
        <f t="shared" si="135"/>
        <v>0.13646911424522085</v>
      </c>
      <c r="G3364" s="464">
        <v>2.7265243662078574E-2</v>
      </c>
      <c r="H3364" s="109">
        <f t="shared" si="131"/>
        <v>0.12242480296317551</v>
      </c>
      <c r="I3364" s="70">
        <v>0</v>
      </c>
      <c r="J3364" s="70">
        <f t="shared" si="132"/>
        <v>0</v>
      </c>
      <c r="K3364" s="104">
        <f t="shared" si="133"/>
        <v>0.12242480296317551</v>
      </c>
      <c r="L3364" s="70">
        <f t="shared" si="136"/>
        <v>676485.83553543012</v>
      </c>
      <c r="M3364" s="439">
        <f t="shared" si="134"/>
        <v>-287.78228771556491</v>
      </c>
    </row>
    <row r="3365" spans="1:13" x14ac:dyDescent="0.25">
      <c r="A3365" s="438" t="s">
        <v>121</v>
      </c>
      <c r="B3365" s="72">
        <f t="shared" si="129"/>
        <v>-1.2106968815449855E-3</v>
      </c>
      <c r="C3365" s="471">
        <v>119.71</v>
      </c>
      <c r="D3365" s="104">
        <f>63/1000</f>
        <v>6.3E-2</v>
      </c>
      <c r="E3365" s="25">
        <f t="shared" si="130"/>
        <v>3.1172453105244723E-3</v>
      </c>
      <c r="F3365" s="372">
        <f t="shared" si="135"/>
        <v>0.38838678414477668</v>
      </c>
      <c r="G3365" s="464">
        <v>2.3190987954488668E-2</v>
      </c>
      <c r="H3365" s="109">
        <f t="shared" si="131"/>
        <v>0.33879657841233035</v>
      </c>
      <c r="I3365" s="70">
        <v>0</v>
      </c>
      <c r="J3365" s="70">
        <f t="shared" si="132"/>
        <v>0</v>
      </c>
      <c r="K3365" s="104">
        <f t="shared" si="133"/>
        <v>0.33879657841233035</v>
      </c>
      <c r="L3365" s="70">
        <f t="shared" si="136"/>
        <v>231136.30596780535</v>
      </c>
      <c r="M3365" s="439">
        <f t="shared" si="134"/>
        <v>-279.83600484704954</v>
      </c>
    </row>
    <row r="3366" spans="1:13" x14ac:dyDescent="0.25">
      <c r="A3366" s="438" t="s">
        <v>122</v>
      </c>
      <c r="B3366" s="72">
        <f t="shared" si="129"/>
        <v>-1.9736330280818058E-3</v>
      </c>
      <c r="C3366" s="471">
        <v>283.68</v>
      </c>
      <c r="D3366" s="104">
        <f>75/1000</f>
        <v>7.4999999999999997E-2</v>
      </c>
      <c r="E3366" s="25">
        <f t="shared" si="130"/>
        <v>4.4178646691106467E-3</v>
      </c>
      <c r="F3366" s="372">
        <f t="shared" si="135"/>
        <v>0.44673913211540606</v>
      </c>
      <c r="G3366" s="464">
        <v>2.206646517305326E-2</v>
      </c>
      <c r="H3366" s="109">
        <f t="shared" si="131"/>
        <v>0.84900297732601804</v>
      </c>
      <c r="I3366" s="70">
        <v>0</v>
      </c>
      <c r="J3366" s="70">
        <f t="shared" si="132"/>
        <v>0</v>
      </c>
      <c r="K3366" s="104">
        <f t="shared" si="133"/>
        <v>0.84900297732601804</v>
      </c>
      <c r="L3366" s="70">
        <f t="shared" si="136"/>
        <v>217959.80195776952</v>
      </c>
      <c r="M3366" s="439">
        <f t="shared" si="134"/>
        <v>-430.17266393802339</v>
      </c>
    </row>
    <row r="3367" spans="1:13" x14ac:dyDescent="0.25">
      <c r="A3367" s="438" t="s">
        <v>112</v>
      </c>
      <c r="B3367" s="72">
        <f t="shared" si="129"/>
        <v>4.7923677206480582E-3</v>
      </c>
      <c r="C3367" s="471">
        <v>401.36</v>
      </c>
      <c r="D3367" s="104">
        <f>110/1000</f>
        <v>0.11</v>
      </c>
      <c r="E3367" s="25">
        <f t="shared" si="130"/>
        <v>9.5033177771091243E-3</v>
      </c>
      <c r="F3367" s="372">
        <f t="shared" si="135"/>
        <v>0.50428364420177052</v>
      </c>
      <c r="G3367" s="464">
        <v>2.4898796581861768E-2</v>
      </c>
      <c r="H3367" s="109">
        <f t="shared" si="131"/>
        <v>1.1775260458735841</v>
      </c>
      <c r="I3367" s="70">
        <v>0</v>
      </c>
      <c r="J3367" s="70">
        <f t="shared" si="132"/>
        <v>0</v>
      </c>
      <c r="K3367" s="104">
        <f t="shared" si="133"/>
        <v>1.1775260458735841</v>
      </c>
      <c r="L3367" s="70">
        <f t="shared" si="136"/>
        <v>51270.818841016124</v>
      </c>
      <c r="M3367" s="439">
        <f t="shared" si="134"/>
        <v>245.70861722487996</v>
      </c>
    </row>
    <row r="3368" spans="1:13" x14ac:dyDescent="0.25">
      <c r="A3368" s="438" t="s">
        <v>113</v>
      </c>
      <c r="B3368" s="72">
        <f t="shared" si="129"/>
        <v>4.8092987554783613E-3</v>
      </c>
      <c r="C3368" s="471">
        <v>184.94</v>
      </c>
      <c r="D3368" s="104">
        <f>110/1000</f>
        <v>0.11</v>
      </c>
      <c r="E3368" s="25">
        <f t="shared" si="130"/>
        <v>9.5033177771091243E-3</v>
      </c>
      <c r="F3368" s="372">
        <f t="shared" si="135"/>
        <v>0.50606523619178956</v>
      </c>
      <c r="G3368" s="464">
        <v>2.0978504591014233E-2</v>
      </c>
      <c r="H3368" s="109">
        <f t="shared" si="131"/>
        <v>0.46039086920637828</v>
      </c>
      <c r="I3368" s="70">
        <v>0</v>
      </c>
      <c r="J3368" s="70">
        <f t="shared" si="132"/>
        <v>0</v>
      </c>
      <c r="K3368" s="104">
        <f t="shared" si="133"/>
        <v>0.46039086920637828</v>
      </c>
      <c r="L3368" s="70">
        <f t="shared" si="136"/>
        <v>19905.046153333435</v>
      </c>
      <c r="M3368" s="439">
        <f t="shared" si="134"/>
        <v>95.729313692965832</v>
      </c>
    </row>
    <row r="3369" spans="1:13" ht="15.75" thickBot="1" x14ac:dyDescent="0.3">
      <c r="A3369" s="440" t="s">
        <v>170</v>
      </c>
      <c r="B3369" s="455">
        <f t="shared" si="129"/>
        <v>1.0489460589579322E-2</v>
      </c>
      <c r="C3369" s="374">
        <v>372.26</v>
      </c>
      <c r="D3369" s="375">
        <f>110/1000</f>
        <v>0.11</v>
      </c>
      <c r="E3369" s="373">
        <f t="shared" si="130"/>
        <v>9.5033177771091243E-3</v>
      </c>
      <c r="F3369" s="376">
        <f t="shared" si="135"/>
        <v>1.1037682665779676</v>
      </c>
      <c r="G3369" s="465">
        <v>1.7430104511811616E-2</v>
      </c>
      <c r="H3369" s="377">
        <f t="shared" si="131"/>
        <v>3.6627770453451491</v>
      </c>
      <c r="I3369" s="378">
        <v>0</v>
      </c>
      <c r="J3369" s="378">
        <f t="shared" si="132"/>
        <v>0</v>
      </c>
      <c r="K3369" s="375">
        <f t="shared" si="133"/>
        <v>3.6627770453451491</v>
      </c>
      <c r="L3369" s="378">
        <f t="shared" si="136"/>
        <v>33289.262410735231</v>
      </c>
      <c r="M3369" s="441">
        <f t="shared" si="134"/>
        <v>349.18640611357154</v>
      </c>
    </row>
    <row r="3370" spans="1:13" x14ac:dyDescent="0.25">
      <c r="A3370" s="347"/>
      <c r="B3370" s="158"/>
      <c r="C3370" s="158"/>
      <c r="D3370" s="158"/>
      <c r="E3370" s="158"/>
      <c r="F3370" s="158"/>
      <c r="G3370" s="158"/>
      <c r="H3370" s="158"/>
      <c r="I3370" s="158"/>
      <c r="J3370" s="158"/>
      <c r="K3370" s="158"/>
      <c r="L3370" s="158"/>
      <c r="M3370" s="346"/>
    </row>
    <row r="3371" spans="1:13" x14ac:dyDescent="0.25">
      <c r="A3371" s="347"/>
      <c r="B3371" s="168"/>
      <c r="C3371" s="168"/>
      <c r="D3371" s="168"/>
      <c r="E3371" s="168"/>
      <c r="F3371" s="168"/>
      <c r="G3371" s="168"/>
      <c r="H3371" s="168"/>
      <c r="I3371" s="168"/>
      <c r="J3371" s="158"/>
      <c r="K3371" s="158"/>
      <c r="L3371" s="158"/>
      <c r="M3371" s="346"/>
    </row>
    <row r="3372" spans="1:13" x14ac:dyDescent="0.25">
      <c r="A3372" s="348"/>
      <c r="B3372" s="395">
        <v>1</v>
      </c>
      <c r="C3372" s="380">
        <v>0</v>
      </c>
      <c r="D3372" s="380">
        <v>0</v>
      </c>
      <c r="E3372" s="380">
        <v>0</v>
      </c>
      <c r="F3372" s="380">
        <v>0</v>
      </c>
      <c r="G3372" s="380">
        <v>0</v>
      </c>
      <c r="H3372" s="380">
        <v>0</v>
      </c>
      <c r="I3372" s="381">
        <v>0</v>
      </c>
      <c r="J3372" s="158"/>
      <c r="K3372" s="158"/>
      <c r="L3372" s="158"/>
      <c r="M3372" s="346"/>
    </row>
    <row r="3373" spans="1:13" ht="15.75" x14ac:dyDescent="0.25">
      <c r="A3373" s="442" t="s">
        <v>223</v>
      </c>
      <c r="B3373" s="382">
        <v>-1</v>
      </c>
      <c r="C3373" s="168">
        <v>1</v>
      </c>
      <c r="D3373" s="159">
        <v>0</v>
      </c>
      <c r="E3373" s="159">
        <v>0</v>
      </c>
      <c r="F3373" s="159">
        <v>0</v>
      </c>
      <c r="G3373" s="159">
        <v>0</v>
      </c>
      <c r="H3373" s="159">
        <v>0</v>
      </c>
      <c r="I3373" s="383">
        <v>0</v>
      </c>
      <c r="J3373" s="158"/>
      <c r="K3373" s="158"/>
      <c r="L3373" s="158"/>
      <c r="M3373" s="346"/>
    </row>
    <row r="3374" spans="1:13" x14ac:dyDescent="0.25">
      <c r="A3374" s="348"/>
      <c r="B3374" s="382">
        <v>0</v>
      </c>
      <c r="C3374" s="168">
        <v>-1</v>
      </c>
      <c r="D3374" s="168">
        <v>1</v>
      </c>
      <c r="E3374" s="168">
        <v>0</v>
      </c>
      <c r="F3374" s="168">
        <v>0</v>
      </c>
      <c r="G3374" s="168">
        <v>0</v>
      </c>
      <c r="H3374" s="168">
        <v>0</v>
      </c>
      <c r="I3374" s="384">
        <v>0</v>
      </c>
      <c r="J3374" s="158"/>
      <c r="K3374" s="158"/>
      <c r="L3374" s="158"/>
      <c r="M3374" s="346"/>
    </row>
    <row r="3375" spans="1:13" x14ac:dyDescent="0.25">
      <c r="A3375" s="348"/>
      <c r="B3375" s="382">
        <v>0</v>
      </c>
      <c r="C3375" s="168">
        <v>0</v>
      </c>
      <c r="D3375" s="168">
        <v>-1</v>
      </c>
      <c r="E3375" s="168">
        <v>1</v>
      </c>
      <c r="F3375" s="168">
        <v>0</v>
      </c>
      <c r="G3375" s="168">
        <v>0</v>
      </c>
      <c r="H3375" s="168">
        <v>0</v>
      </c>
      <c r="I3375" s="384">
        <v>0</v>
      </c>
      <c r="J3375" s="158"/>
      <c r="K3375" s="158"/>
      <c r="L3375" s="158"/>
      <c r="M3375" s="346"/>
    </row>
    <row r="3376" spans="1:13" x14ac:dyDescent="0.25">
      <c r="A3376" s="348"/>
      <c r="B3376" s="382">
        <v>0</v>
      </c>
      <c r="C3376" s="168">
        <v>0</v>
      </c>
      <c r="D3376" s="168">
        <v>0</v>
      </c>
      <c r="E3376" s="168">
        <v>-1</v>
      </c>
      <c r="F3376" s="168">
        <v>1</v>
      </c>
      <c r="G3376" s="168">
        <v>0</v>
      </c>
      <c r="H3376" s="168">
        <v>0</v>
      </c>
      <c r="I3376" s="384">
        <v>0</v>
      </c>
      <c r="J3376" s="158"/>
      <c r="K3376" s="158"/>
      <c r="L3376" s="158"/>
      <c r="M3376" s="346"/>
    </row>
    <row r="3377" spans="1:13" x14ac:dyDescent="0.25">
      <c r="A3377" s="348"/>
      <c r="B3377" s="382">
        <v>0</v>
      </c>
      <c r="C3377" s="168">
        <v>0</v>
      </c>
      <c r="D3377" s="168">
        <v>0</v>
      </c>
      <c r="E3377" s="168">
        <v>0</v>
      </c>
      <c r="F3377" s="168">
        <v>-1</v>
      </c>
      <c r="G3377" s="168">
        <v>1</v>
      </c>
      <c r="H3377" s="168">
        <v>0</v>
      </c>
      <c r="I3377" s="384">
        <v>0</v>
      </c>
      <c r="J3377" s="158"/>
      <c r="K3377" s="158"/>
      <c r="L3377" s="158"/>
      <c r="M3377" s="346"/>
    </row>
    <row r="3378" spans="1:13" x14ac:dyDescent="0.25">
      <c r="A3378" s="348"/>
      <c r="B3378" s="382">
        <v>0</v>
      </c>
      <c r="C3378" s="168">
        <v>0</v>
      </c>
      <c r="D3378" s="168">
        <v>0</v>
      </c>
      <c r="E3378" s="168">
        <v>0</v>
      </c>
      <c r="F3378" s="168">
        <v>0</v>
      </c>
      <c r="G3378" s="168">
        <v>-1</v>
      </c>
      <c r="H3378" s="168">
        <v>1</v>
      </c>
      <c r="I3378" s="384">
        <v>0</v>
      </c>
      <c r="J3378" s="158"/>
      <c r="K3378" s="158"/>
      <c r="L3378" s="158"/>
      <c r="M3378" s="346"/>
    </row>
    <row r="3379" spans="1:13" x14ac:dyDescent="0.25">
      <c r="A3379" s="348"/>
      <c r="B3379" s="382">
        <v>0</v>
      </c>
      <c r="C3379" s="168">
        <v>0</v>
      </c>
      <c r="D3379" s="168">
        <v>0</v>
      </c>
      <c r="E3379" s="168">
        <v>0</v>
      </c>
      <c r="F3379" s="168">
        <v>0</v>
      </c>
      <c r="G3379" s="168">
        <v>0</v>
      </c>
      <c r="H3379" s="168">
        <v>-1</v>
      </c>
      <c r="I3379" s="384">
        <v>1</v>
      </c>
      <c r="J3379" s="158"/>
      <c r="K3379" s="158"/>
      <c r="L3379" s="158"/>
      <c r="M3379" s="346"/>
    </row>
    <row r="3380" spans="1:13" x14ac:dyDescent="0.25">
      <c r="A3380" s="348"/>
      <c r="B3380" s="382">
        <v>0</v>
      </c>
      <c r="C3380" s="152">
        <v>-1</v>
      </c>
      <c r="D3380" s="152">
        <v>0</v>
      </c>
      <c r="E3380" s="152">
        <v>0</v>
      </c>
      <c r="F3380" s="152">
        <v>1</v>
      </c>
      <c r="G3380" s="152">
        <v>0</v>
      </c>
      <c r="H3380" s="152">
        <v>0</v>
      </c>
      <c r="I3380" s="387">
        <v>0</v>
      </c>
      <c r="J3380" s="158"/>
      <c r="K3380" s="158"/>
      <c r="L3380" s="158"/>
      <c r="M3380" s="346"/>
    </row>
    <row r="3381" spans="1:13" x14ac:dyDescent="0.25">
      <c r="A3381" s="348"/>
      <c r="B3381" s="382">
        <v>0</v>
      </c>
      <c r="C3381" s="152">
        <v>0</v>
      </c>
      <c r="D3381" s="152">
        <v>0</v>
      </c>
      <c r="E3381" s="152">
        <v>0</v>
      </c>
      <c r="F3381" s="152">
        <v>1</v>
      </c>
      <c r="G3381" s="152">
        <v>0</v>
      </c>
      <c r="H3381" s="152">
        <v>0</v>
      </c>
      <c r="I3381" s="387">
        <v>-1</v>
      </c>
      <c r="J3381" s="158"/>
      <c r="K3381" s="158"/>
      <c r="L3381" s="158"/>
      <c r="M3381" s="346"/>
    </row>
    <row r="3382" spans="1:13" x14ac:dyDescent="0.25">
      <c r="A3382" s="348"/>
      <c r="B3382" s="385">
        <v>0</v>
      </c>
      <c r="C3382" s="388">
        <v>0</v>
      </c>
      <c r="D3382" s="388">
        <v>0</v>
      </c>
      <c r="E3382" s="388">
        <v>0</v>
      </c>
      <c r="F3382" s="388">
        <v>0</v>
      </c>
      <c r="G3382" s="388">
        <v>0</v>
      </c>
      <c r="H3382" s="388">
        <v>0</v>
      </c>
      <c r="I3382" s="389">
        <v>1</v>
      </c>
      <c r="J3382" s="158"/>
      <c r="K3382" s="158"/>
      <c r="L3382" s="158"/>
      <c r="M3382" s="346"/>
    </row>
    <row r="3383" spans="1:13" x14ac:dyDescent="0.25">
      <c r="A3383" s="347"/>
      <c r="B3383" s="158"/>
      <c r="C3383" s="158"/>
      <c r="D3383" s="158"/>
      <c r="E3383" s="158"/>
      <c r="F3383" s="158"/>
      <c r="G3383" s="158"/>
      <c r="H3383" s="158"/>
      <c r="I3383" s="158"/>
      <c r="J3383" s="158"/>
      <c r="K3383" s="158"/>
      <c r="L3383" s="158"/>
      <c r="M3383" s="346"/>
    </row>
    <row r="3384" spans="1:13" x14ac:dyDescent="0.25">
      <c r="A3384" s="347"/>
      <c r="B3384" s="168"/>
      <c r="C3384" s="168"/>
      <c r="D3384" s="168"/>
      <c r="E3384" s="168"/>
      <c r="F3384" s="168"/>
      <c r="G3384" s="168"/>
      <c r="H3384" s="168"/>
      <c r="I3384" s="168"/>
      <c r="J3384" s="168"/>
      <c r="K3384" s="168"/>
      <c r="L3384" s="168"/>
      <c r="M3384" s="346"/>
    </row>
    <row r="3385" spans="1:13" x14ac:dyDescent="0.25">
      <c r="A3385" s="347"/>
      <c r="B3385" s="395">
        <f t="array" ref="B3385:L3392">+TRANSPOSE(B3372:I3382)</f>
        <v>1</v>
      </c>
      <c r="C3385" s="380">
        <v>-1</v>
      </c>
      <c r="D3385" s="380">
        <v>0</v>
      </c>
      <c r="E3385" s="380">
        <v>0</v>
      </c>
      <c r="F3385" s="380">
        <v>0</v>
      </c>
      <c r="G3385" s="380">
        <v>0</v>
      </c>
      <c r="H3385" s="380">
        <v>0</v>
      </c>
      <c r="I3385" s="380">
        <v>0</v>
      </c>
      <c r="J3385" s="380">
        <v>0</v>
      </c>
      <c r="K3385" s="380">
        <v>0</v>
      </c>
      <c r="L3385" s="381">
        <v>0</v>
      </c>
      <c r="M3385" s="346"/>
    </row>
    <row r="3386" spans="1:13" ht="15.75" x14ac:dyDescent="0.25">
      <c r="A3386" s="442" t="s">
        <v>224</v>
      </c>
      <c r="B3386" s="396">
        <v>0</v>
      </c>
      <c r="C3386" s="159">
        <v>1</v>
      </c>
      <c r="D3386" s="159">
        <v>-1</v>
      </c>
      <c r="E3386" s="159">
        <v>0</v>
      </c>
      <c r="F3386" s="159">
        <v>0</v>
      </c>
      <c r="G3386" s="159">
        <v>0</v>
      </c>
      <c r="H3386" s="159">
        <v>0</v>
      </c>
      <c r="I3386" s="159">
        <v>0</v>
      </c>
      <c r="J3386" s="143">
        <v>-1</v>
      </c>
      <c r="K3386" s="143">
        <v>0</v>
      </c>
      <c r="L3386" s="392">
        <v>0</v>
      </c>
      <c r="M3386" s="346"/>
    </row>
    <row r="3387" spans="1:13" x14ac:dyDescent="0.25">
      <c r="A3387" s="347"/>
      <c r="B3387" s="396">
        <v>0</v>
      </c>
      <c r="C3387" s="159">
        <v>0</v>
      </c>
      <c r="D3387" s="159">
        <v>1</v>
      </c>
      <c r="E3387" s="159">
        <v>-1</v>
      </c>
      <c r="F3387" s="159">
        <v>0</v>
      </c>
      <c r="G3387" s="159">
        <v>0</v>
      </c>
      <c r="H3387" s="159">
        <v>0</v>
      </c>
      <c r="I3387" s="159">
        <v>0</v>
      </c>
      <c r="J3387" s="143">
        <v>0</v>
      </c>
      <c r="K3387" s="143">
        <v>0</v>
      </c>
      <c r="L3387" s="392">
        <v>0</v>
      </c>
      <c r="M3387" s="346"/>
    </row>
    <row r="3388" spans="1:13" x14ac:dyDescent="0.25">
      <c r="A3388" s="347"/>
      <c r="B3388" s="396">
        <v>0</v>
      </c>
      <c r="C3388" s="159">
        <v>0</v>
      </c>
      <c r="D3388" s="159">
        <v>0</v>
      </c>
      <c r="E3388" s="159">
        <v>1</v>
      </c>
      <c r="F3388" s="159">
        <v>-1</v>
      </c>
      <c r="G3388" s="159">
        <v>0</v>
      </c>
      <c r="H3388" s="159">
        <v>0</v>
      </c>
      <c r="I3388" s="159">
        <v>0</v>
      </c>
      <c r="J3388" s="143">
        <v>0</v>
      </c>
      <c r="K3388" s="143">
        <v>0</v>
      </c>
      <c r="L3388" s="392">
        <v>0</v>
      </c>
      <c r="M3388" s="346"/>
    </row>
    <row r="3389" spans="1:13" x14ac:dyDescent="0.25">
      <c r="A3389" s="347"/>
      <c r="B3389" s="396">
        <v>0</v>
      </c>
      <c r="C3389" s="159">
        <v>0</v>
      </c>
      <c r="D3389" s="159">
        <v>0</v>
      </c>
      <c r="E3389" s="159">
        <v>0</v>
      </c>
      <c r="F3389" s="159">
        <v>1</v>
      </c>
      <c r="G3389" s="159">
        <v>-1</v>
      </c>
      <c r="H3389" s="159">
        <v>0</v>
      </c>
      <c r="I3389" s="159">
        <v>0</v>
      </c>
      <c r="J3389" s="143">
        <v>1</v>
      </c>
      <c r="K3389" s="143">
        <v>1</v>
      </c>
      <c r="L3389" s="392">
        <v>0</v>
      </c>
      <c r="M3389" s="346"/>
    </row>
    <row r="3390" spans="1:13" x14ac:dyDescent="0.25">
      <c r="A3390" s="347"/>
      <c r="B3390" s="396">
        <v>0</v>
      </c>
      <c r="C3390" s="159">
        <v>0</v>
      </c>
      <c r="D3390" s="159">
        <v>0</v>
      </c>
      <c r="E3390" s="159">
        <v>0</v>
      </c>
      <c r="F3390" s="159">
        <v>0</v>
      </c>
      <c r="G3390" s="159">
        <v>1</v>
      </c>
      <c r="H3390" s="159">
        <v>-1</v>
      </c>
      <c r="I3390" s="159">
        <v>0</v>
      </c>
      <c r="J3390" s="143">
        <v>0</v>
      </c>
      <c r="K3390" s="143">
        <v>0</v>
      </c>
      <c r="L3390" s="392">
        <v>0</v>
      </c>
      <c r="M3390" s="346"/>
    </row>
    <row r="3391" spans="1:13" x14ac:dyDescent="0.25">
      <c r="A3391" s="347"/>
      <c r="B3391" s="396">
        <v>0</v>
      </c>
      <c r="C3391" s="159">
        <v>0</v>
      </c>
      <c r="D3391" s="159">
        <v>0</v>
      </c>
      <c r="E3391" s="159">
        <v>0</v>
      </c>
      <c r="F3391" s="159">
        <v>0</v>
      </c>
      <c r="G3391" s="159">
        <v>0</v>
      </c>
      <c r="H3391" s="159">
        <v>1</v>
      </c>
      <c r="I3391" s="159">
        <v>-1</v>
      </c>
      <c r="J3391" s="143">
        <v>0</v>
      </c>
      <c r="K3391" s="143">
        <v>0</v>
      </c>
      <c r="L3391" s="392">
        <v>0</v>
      </c>
      <c r="M3391" s="346"/>
    </row>
    <row r="3392" spans="1:13" x14ac:dyDescent="0.25">
      <c r="A3392" s="347"/>
      <c r="B3392" s="397">
        <v>0</v>
      </c>
      <c r="C3392" s="398">
        <v>0</v>
      </c>
      <c r="D3392" s="398">
        <v>0</v>
      </c>
      <c r="E3392" s="398">
        <v>0</v>
      </c>
      <c r="F3392" s="398">
        <v>0</v>
      </c>
      <c r="G3392" s="398">
        <v>0</v>
      </c>
      <c r="H3392" s="398">
        <v>0</v>
      </c>
      <c r="I3392" s="398">
        <v>1</v>
      </c>
      <c r="J3392" s="393">
        <v>0</v>
      </c>
      <c r="K3392" s="393">
        <v>-1</v>
      </c>
      <c r="L3392" s="394">
        <v>1</v>
      </c>
      <c r="M3392" s="346"/>
    </row>
    <row r="3393" spans="1:13" x14ac:dyDescent="0.25">
      <c r="A3393" s="347"/>
      <c r="B3393" s="168"/>
      <c r="C3393" s="168"/>
      <c r="D3393" s="168"/>
      <c r="E3393" s="168"/>
      <c r="F3393" s="168"/>
      <c r="G3393" s="168"/>
      <c r="H3393" s="168"/>
      <c r="I3393" s="168"/>
      <c r="J3393" s="143"/>
      <c r="K3393" s="143"/>
      <c r="L3393" s="143"/>
      <c r="M3393" s="346"/>
    </row>
    <row r="3394" spans="1:13" x14ac:dyDescent="0.25">
      <c r="A3394" s="347"/>
      <c r="B3394" s="158"/>
      <c r="C3394" s="158"/>
      <c r="D3394" s="158"/>
      <c r="E3394" s="158"/>
      <c r="F3394" s="158"/>
      <c r="G3394" s="158"/>
      <c r="H3394" s="158"/>
      <c r="I3394" s="158"/>
      <c r="J3394" s="158"/>
      <c r="K3394" s="158"/>
      <c r="L3394" s="158"/>
      <c r="M3394" s="346"/>
    </row>
    <row r="3395" spans="1:13" x14ac:dyDescent="0.25">
      <c r="A3395" s="347"/>
      <c r="B3395" s="158"/>
      <c r="C3395" s="158"/>
      <c r="D3395" s="158"/>
      <c r="E3395" s="158"/>
      <c r="F3395" s="158"/>
      <c r="G3395" s="158"/>
      <c r="H3395" s="158"/>
      <c r="I3395" s="158"/>
      <c r="J3395" s="158"/>
      <c r="K3395" s="158"/>
      <c r="L3395" s="158"/>
      <c r="M3395" s="346"/>
    </row>
    <row r="3396" spans="1:13" x14ac:dyDescent="0.25">
      <c r="A3396" s="347"/>
      <c r="B3396" s="399">
        <v>-1</v>
      </c>
      <c r="C3396" s="158"/>
      <c r="D3396" s="158"/>
      <c r="E3396" s="402">
        <f>2.97290389066863/1000</f>
        <v>2.9729038906686298E-3</v>
      </c>
      <c r="F3396" s="158"/>
      <c r="G3396" s="158"/>
      <c r="H3396" s="399">
        <f>+B3359</f>
        <v>9.8320797360888189E-3</v>
      </c>
      <c r="I3396" s="158"/>
      <c r="J3396" s="158"/>
      <c r="K3396" s="158"/>
      <c r="L3396" s="158"/>
      <c r="M3396" s="346"/>
    </row>
    <row r="3397" spans="1:13" ht="15.75" x14ac:dyDescent="0.25">
      <c r="A3397" s="442" t="s">
        <v>225</v>
      </c>
      <c r="B3397" s="400">
        <v>0</v>
      </c>
      <c r="C3397" s="158"/>
      <c r="D3397" s="443" t="s">
        <v>226</v>
      </c>
      <c r="E3397" s="403">
        <f>3.7274570597985/1000</f>
        <v>3.7274570597985003E-3</v>
      </c>
      <c r="F3397" s="158"/>
      <c r="G3397" s="443" t="s">
        <v>228</v>
      </c>
      <c r="H3397" s="400">
        <f t="shared" ref="H3397:H3404" si="137">+B3360</f>
        <v>6.8591758454200815E-3</v>
      </c>
      <c r="I3397" s="158"/>
      <c r="J3397" s="443" t="s">
        <v>229</v>
      </c>
      <c r="K3397" s="70">
        <v>339.29610096713287</v>
      </c>
      <c r="L3397" s="158"/>
      <c r="M3397" s="346"/>
    </row>
    <row r="3398" spans="1:13" x14ac:dyDescent="0.25">
      <c r="A3398" s="347"/>
      <c r="B3398" s="400">
        <v>0</v>
      </c>
      <c r="C3398" s="158"/>
      <c r="D3398" s="158"/>
      <c r="E3398" s="403">
        <f>1.90180457183241/1000</f>
        <v>1.90180457183241E-3</v>
      </c>
      <c r="F3398" s="158"/>
      <c r="G3398" s="158"/>
      <c r="H3398" s="400">
        <f t="shared" si="137"/>
        <v>-1.6606489350264643E-3</v>
      </c>
      <c r="I3398" s="158"/>
      <c r="J3398" s="158"/>
      <c r="K3398" s="158"/>
      <c r="L3398" s="158"/>
      <c r="M3398" s="346"/>
    </row>
    <row r="3399" spans="1:13" x14ac:dyDescent="0.25">
      <c r="A3399" s="347"/>
      <c r="B3399" s="400">
        <v>0</v>
      </c>
      <c r="C3399" s="158"/>
      <c r="D3399" s="158"/>
      <c r="E3399" s="403">
        <f>1.94899806811293/1000</f>
        <v>1.94899806811293E-3</v>
      </c>
      <c r="F3399" s="158"/>
      <c r="G3399" s="158"/>
      <c r="H3399" s="400">
        <f t="shared" si="137"/>
        <v>-3.5624535068588285E-3</v>
      </c>
      <c r="I3399" s="158"/>
      <c r="J3399" s="158"/>
      <c r="K3399" s="158"/>
      <c r="L3399" s="158"/>
      <c r="M3399" s="346"/>
    </row>
    <row r="3400" spans="1:13" x14ac:dyDescent="0.25">
      <c r="A3400" s="347"/>
      <c r="B3400" s="400">
        <v>0</v>
      </c>
      <c r="C3400" s="158"/>
      <c r="D3400" s="158"/>
      <c r="E3400" s="403">
        <f>4.51562260756677/1000</f>
        <v>4.5156226075667698E-3</v>
      </c>
      <c r="F3400" s="158"/>
      <c r="G3400" s="158"/>
      <c r="H3400" s="400">
        <f t="shared" si="137"/>
        <v>-5.5114515749717643E-3</v>
      </c>
      <c r="I3400" s="158"/>
      <c r="J3400" s="158"/>
      <c r="K3400" s="158"/>
      <c r="L3400" s="158"/>
      <c r="M3400" s="346"/>
    </row>
    <row r="3401" spans="1:13" x14ac:dyDescent="0.25">
      <c r="A3401" s="347"/>
      <c r="B3401" s="400">
        <v>0</v>
      </c>
      <c r="C3401" s="158"/>
      <c r="D3401" s="158"/>
      <c r="E3401" s="403">
        <f>0.785289175132599/1000</f>
        <v>7.8528917513259896E-4</v>
      </c>
      <c r="F3401" s="158"/>
      <c r="G3401" s="158"/>
      <c r="H3401" s="400">
        <f t="shared" si="137"/>
        <v>-4.2540770641234316E-4</v>
      </c>
      <c r="I3401" s="158"/>
      <c r="J3401" s="158"/>
      <c r="K3401" s="158"/>
      <c r="L3401" s="158"/>
      <c r="M3401" s="346"/>
    </row>
    <row r="3402" spans="1:13" x14ac:dyDescent="0.25">
      <c r="A3402" s="347"/>
      <c r="B3402" s="400">
        <v>0</v>
      </c>
      <c r="C3402" s="158"/>
      <c r="D3402" s="158"/>
      <c r="E3402" s="403">
        <f>0.762936146537081/1000</f>
        <v>7.6293614653708095E-4</v>
      </c>
      <c r="F3402" s="158"/>
      <c r="G3402" s="158"/>
      <c r="H3402" s="400">
        <f t="shared" si="137"/>
        <v>-1.2106968815449855E-3</v>
      </c>
      <c r="I3402" s="158"/>
      <c r="J3402" s="158"/>
      <c r="K3402" s="158"/>
      <c r="L3402" s="158"/>
      <c r="M3402" s="346"/>
    </row>
    <row r="3403" spans="1:13" x14ac:dyDescent="0.25">
      <c r="A3403" s="347"/>
      <c r="B3403" s="400">
        <v>0</v>
      </c>
      <c r="C3403" s="158"/>
      <c r="D3403" s="158"/>
      <c r="E3403" s="93">
        <f>3.70652880601923/1000</f>
        <v>3.7065288060192303E-3</v>
      </c>
      <c r="F3403" s="158"/>
      <c r="G3403" s="158"/>
      <c r="H3403" s="400">
        <f t="shared" si="137"/>
        <v>-1.9736330280818058E-3</v>
      </c>
      <c r="I3403" s="158"/>
      <c r="J3403" s="158"/>
      <c r="K3403" s="158"/>
      <c r="L3403" s="158"/>
      <c r="M3403" s="346"/>
    </row>
    <row r="3404" spans="1:13" x14ac:dyDescent="0.25">
      <c r="A3404" s="347"/>
      <c r="B3404" s="400">
        <v>0</v>
      </c>
      <c r="C3404" s="158"/>
      <c r="D3404" s="158"/>
      <c r="E3404" s="158"/>
      <c r="F3404" s="158"/>
      <c r="G3404" s="158"/>
      <c r="H3404" s="400">
        <f t="shared" si="137"/>
        <v>4.7923677206480582E-3</v>
      </c>
      <c r="I3404" s="158"/>
      <c r="J3404" s="158"/>
      <c r="K3404" s="158"/>
      <c r="L3404" s="158"/>
      <c r="M3404" s="346"/>
    </row>
    <row r="3405" spans="1:13" x14ac:dyDescent="0.25">
      <c r="A3405" s="347"/>
      <c r="B3405" s="400">
        <v>0</v>
      </c>
      <c r="C3405" s="158"/>
      <c r="D3405" s="158"/>
      <c r="E3405" s="158"/>
      <c r="F3405" s="158"/>
      <c r="G3405" s="158"/>
      <c r="H3405" s="400">
        <f>+B3368</f>
        <v>4.8092987554783613E-3</v>
      </c>
      <c r="I3405" s="158"/>
      <c r="J3405" s="158"/>
      <c r="K3405" s="158"/>
      <c r="L3405" s="158"/>
      <c r="M3405" s="346"/>
    </row>
    <row r="3406" spans="1:13" x14ac:dyDescent="0.25">
      <c r="A3406" s="347"/>
      <c r="B3406" s="401">
        <v>-1</v>
      </c>
      <c r="C3406" s="158"/>
      <c r="D3406" s="158"/>
      <c r="E3406" s="158"/>
      <c r="F3406" s="158"/>
      <c r="G3406" s="158"/>
      <c r="H3406" s="401">
        <f>+B3369</f>
        <v>1.0489460589579322E-2</v>
      </c>
      <c r="I3406" s="158"/>
      <c r="J3406" s="158"/>
      <c r="K3406" s="158"/>
      <c r="L3406" s="158"/>
      <c r="M3406" s="346"/>
    </row>
    <row r="3407" spans="1:13" x14ac:dyDescent="0.25">
      <c r="A3407" s="347"/>
      <c r="B3407" s="158"/>
      <c r="C3407" s="158"/>
      <c r="D3407" s="158"/>
      <c r="E3407" s="158"/>
      <c r="F3407" s="158"/>
      <c r="G3407" s="158"/>
      <c r="H3407" s="158"/>
      <c r="I3407" s="158"/>
      <c r="J3407" s="158"/>
      <c r="K3407" s="158"/>
      <c r="L3407" s="158"/>
      <c r="M3407" s="346"/>
    </row>
    <row r="3408" spans="1:13" x14ac:dyDescent="0.25">
      <c r="A3408" s="347"/>
      <c r="B3408" s="158"/>
      <c r="C3408" s="158"/>
      <c r="D3408" s="158"/>
      <c r="E3408" s="158"/>
      <c r="F3408" s="158"/>
      <c r="G3408" s="158"/>
      <c r="H3408" s="158"/>
      <c r="I3408" s="158"/>
      <c r="J3408" s="158"/>
      <c r="K3408" s="158"/>
      <c r="L3408" s="158"/>
      <c r="M3408" s="346"/>
    </row>
    <row r="3409" spans="1:13" x14ac:dyDescent="0.25">
      <c r="A3409" s="350"/>
      <c r="B3409" s="409">
        <v>2</v>
      </c>
      <c r="C3409" s="390">
        <v>0</v>
      </c>
      <c r="D3409" s="390">
        <v>0</v>
      </c>
      <c r="E3409" s="390">
        <v>0</v>
      </c>
      <c r="F3409" s="390">
        <v>0</v>
      </c>
      <c r="G3409" s="390">
        <v>0</v>
      </c>
      <c r="H3409" s="390">
        <v>0</v>
      </c>
      <c r="I3409" s="390">
        <v>0</v>
      </c>
      <c r="J3409" s="390">
        <v>0</v>
      </c>
      <c r="K3409" s="390">
        <v>0</v>
      </c>
      <c r="L3409" s="391">
        <v>0</v>
      </c>
      <c r="M3409" s="345"/>
    </row>
    <row r="3410" spans="1:13" ht="15.75" x14ac:dyDescent="0.25">
      <c r="A3410" s="442" t="s">
        <v>230</v>
      </c>
      <c r="B3410" s="396">
        <v>0</v>
      </c>
      <c r="C3410" s="159">
        <v>2</v>
      </c>
      <c r="D3410" s="159">
        <v>0</v>
      </c>
      <c r="E3410" s="159">
        <v>0</v>
      </c>
      <c r="F3410" s="159">
        <v>0</v>
      </c>
      <c r="G3410" s="159">
        <v>0</v>
      </c>
      <c r="H3410" s="159">
        <v>0</v>
      </c>
      <c r="I3410" s="159">
        <v>0</v>
      </c>
      <c r="J3410" s="159">
        <v>0</v>
      </c>
      <c r="K3410" s="159">
        <v>0</v>
      </c>
      <c r="L3410" s="383">
        <v>0</v>
      </c>
      <c r="M3410" s="346"/>
    </row>
    <row r="3411" spans="1:13" x14ac:dyDescent="0.25">
      <c r="A3411" s="347"/>
      <c r="B3411" s="396">
        <v>0</v>
      </c>
      <c r="C3411" s="159">
        <v>0</v>
      </c>
      <c r="D3411" s="159">
        <v>2</v>
      </c>
      <c r="E3411" s="159">
        <v>0</v>
      </c>
      <c r="F3411" s="159">
        <v>0</v>
      </c>
      <c r="G3411" s="159">
        <v>0</v>
      </c>
      <c r="H3411" s="159">
        <v>0</v>
      </c>
      <c r="I3411" s="159">
        <v>0</v>
      </c>
      <c r="J3411" s="159">
        <v>0</v>
      </c>
      <c r="K3411" s="159">
        <v>0</v>
      </c>
      <c r="L3411" s="383">
        <v>0</v>
      </c>
      <c r="M3411" s="346"/>
    </row>
    <row r="3412" spans="1:13" x14ac:dyDescent="0.25">
      <c r="A3412" s="347"/>
      <c r="B3412" s="396">
        <v>0</v>
      </c>
      <c r="C3412" s="159">
        <v>0</v>
      </c>
      <c r="D3412" s="159">
        <v>0</v>
      </c>
      <c r="E3412" s="159">
        <v>2</v>
      </c>
      <c r="F3412" s="159">
        <v>0</v>
      </c>
      <c r="G3412" s="159">
        <v>0</v>
      </c>
      <c r="H3412" s="159">
        <v>0</v>
      </c>
      <c r="I3412" s="159">
        <v>0</v>
      </c>
      <c r="J3412" s="159">
        <v>0</v>
      </c>
      <c r="K3412" s="159">
        <v>0</v>
      </c>
      <c r="L3412" s="383">
        <v>0</v>
      </c>
      <c r="M3412" s="346"/>
    </row>
    <row r="3413" spans="1:13" x14ac:dyDescent="0.25">
      <c r="A3413" s="347"/>
      <c r="B3413" s="396">
        <v>0</v>
      </c>
      <c r="C3413" s="159">
        <v>0</v>
      </c>
      <c r="D3413" s="159">
        <v>0</v>
      </c>
      <c r="E3413" s="159">
        <v>0</v>
      </c>
      <c r="F3413" s="159">
        <v>2</v>
      </c>
      <c r="G3413" s="159">
        <v>0</v>
      </c>
      <c r="H3413" s="159">
        <v>0</v>
      </c>
      <c r="I3413" s="159">
        <v>0</v>
      </c>
      <c r="J3413" s="159">
        <v>0</v>
      </c>
      <c r="K3413" s="159">
        <v>0</v>
      </c>
      <c r="L3413" s="383">
        <v>0</v>
      </c>
      <c r="M3413" s="346"/>
    </row>
    <row r="3414" spans="1:13" x14ac:dyDescent="0.25">
      <c r="A3414" s="347"/>
      <c r="B3414" s="396">
        <v>0</v>
      </c>
      <c r="C3414" s="159">
        <v>0</v>
      </c>
      <c r="D3414" s="159">
        <v>0</v>
      </c>
      <c r="E3414" s="159">
        <v>0</v>
      </c>
      <c r="F3414" s="159">
        <v>0</v>
      </c>
      <c r="G3414" s="159">
        <v>2</v>
      </c>
      <c r="H3414" s="159">
        <v>0</v>
      </c>
      <c r="I3414" s="159">
        <v>0</v>
      </c>
      <c r="J3414" s="159">
        <v>0</v>
      </c>
      <c r="K3414" s="159">
        <v>0</v>
      </c>
      <c r="L3414" s="383">
        <v>0</v>
      </c>
      <c r="M3414" s="346"/>
    </row>
    <row r="3415" spans="1:13" x14ac:dyDescent="0.25">
      <c r="A3415" s="347"/>
      <c r="B3415" s="396">
        <v>0</v>
      </c>
      <c r="C3415" s="159">
        <v>0</v>
      </c>
      <c r="D3415" s="159">
        <v>0</v>
      </c>
      <c r="E3415" s="159">
        <v>0</v>
      </c>
      <c r="F3415" s="159">
        <v>0</v>
      </c>
      <c r="G3415" s="159">
        <v>0</v>
      </c>
      <c r="H3415" s="159">
        <v>2</v>
      </c>
      <c r="I3415" s="159">
        <v>0</v>
      </c>
      <c r="J3415" s="159">
        <v>0</v>
      </c>
      <c r="K3415" s="159">
        <v>0</v>
      </c>
      <c r="L3415" s="383">
        <v>0</v>
      </c>
      <c r="M3415" s="346"/>
    </row>
    <row r="3416" spans="1:13" x14ac:dyDescent="0.25">
      <c r="A3416" s="347"/>
      <c r="B3416" s="396">
        <v>0</v>
      </c>
      <c r="C3416" s="159">
        <v>0</v>
      </c>
      <c r="D3416" s="159">
        <v>0</v>
      </c>
      <c r="E3416" s="159">
        <v>0</v>
      </c>
      <c r="F3416" s="159">
        <v>0</v>
      </c>
      <c r="G3416" s="159">
        <v>0</v>
      </c>
      <c r="H3416" s="159">
        <v>0</v>
      </c>
      <c r="I3416" s="159">
        <v>2</v>
      </c>
      <c r="J3416" s="159">
        <v>0</v>
      </c>
      <c r="K3416" s="159">
        <v>0</v>
      </c>
      <c r="L3416" s="383">
        <v>0</v>
      </c>
      <c r="M3416" s="346"/>
    </row>
    <row r="3417" spans="1:13" x14ac:dyDescent="0.25">
      <c r="A3417" s="347"/>
      <c r="B3417" s="396">
        <v>0</v>
      </c>
      <c r="C3417" s="159">
        <v>0</v>
      </c>
      <c r="D3417" s="159">
        <v>0</v>
      </c>
      <c r="E3417" s="159">
        <v>0</v>
      </c>
      <c r="F3417" s="159">
        <v>0</v>
      </c>
      <c r="G3417" s="159">
        <v>0</v>
      </c>
      <c r="H3417" s="159">
        <v>0</v>
      </c>
      <c r="I3417" s="159">
        <v>0</v>
      </c>
      <c r="J3417" s="159">
        <v>2</v>
      </c>
      <c r="K3417" s="159">
        <v>0</v>
      </c>
      <c r="L3417" s="383">
        <v>0</v>
      </c>
      <c r="M3417" s="346"/>
    </row>
    <row r="3418" spans="1:13" x14ac:dyDescent="0.25">
      <c r="A3418" s="347"/>
      <c r="B3418" s="396">
        <v>0</v>
      </c>
      <c r="C3418" s="159">
        <v>0</v>
      </c>
      <c r="D3418" s="159">
        <v>0</v>
      </c>
      <c r="E3418" s="159">
        <v>0</v>
      </c>
      <c r="F3418" s="159">
        <v>0</v>
      </c>
      <c r="G3418" s="159">
        <v>0</v>
      </c>
      <c r="H3418" s="159">
        <v>0</v>
      </c>
      <c r="I3418" s="159">
        <v>0</v>
      </c>
      <c r="J3418" s="159">
        <v>0</v>
      </c>
      <c r="K3418" s="159">
        <v>2</v>
      </c>
      <c r="L3418" s="383">
        <v>0</v>
      </c>
      <c r="M3418" s="346"/>
    </row>
    <row r="3419" spans="1:13" x14ac:dyDescent="0.25">
      <c r="A3419" s="347"/>
      <c r="B3419" s="397">
        <v>0</v>
      </c>
      <c r="C3419" s="398">
        <v>0</v>
      </c>
      <c r="D3419" s="398">
        <v>0</v>
      </c>
      <c r="E3419" s="398">
        <v>0</v>
      </c>
      <c r="F3419" s="398">
        <v>0</v>
      </c>
      <c r="G3419" s="398">
        <v>0</v>
      </c>
      <c r="H3419" s="398">
        <v>0</v>
      </c>
      <c r="I3419" s="398">
        <v>0</v>
      </c>
      <c r="J3419" s="398">
        <v>0</v>
      </c>
      <c r="K3419" s="398">
        <v>0</v>
      </c>
      <c r="L3419" s="410">
        <v>2</v>
      </c>
      <c r="M3419" s="346"/>
    </row>
    <row r="3420" spans="1:13" x14ac:dyDescent="0.25">
      <c r="A3420" s="347"/>
      <c r="B3420" s="158"/>
      <c r="C3420" s="158"/>
      <c r="D3420" s="158"/>
      <c r="E3420" s="158"/>
      <c r="F3420" s="158"/>
      <c r="G3420" s="158"/>
      <c r="H3420" s="158"/>
      <c r="I3420" s="158"/>
      <c r="J3420" s="158"/>
      <c r="K3420" s="158"/>
      <c r="L3420" s="158"/>
      <c r="M3420" s="346"/>
    </row>
    <row r="3421" spans="1:13" x14ac:dyDescent="0.25">
      <c r="A3421" s="347"/>
      <c r="B3421" s="158"/>
      <c r="C3421" s="158"/>
      <c r="D3421" s="158"/>
      <c r="E3421" s="158"/>
      <c r="F3421" s="158"/>
      <c r="G3421" s="158"/>
      <c r="H3421" s="158"/>
      <c r="I3421" s="158"/>
      <c r="J3421" s="158"/>
      <c r="K3421" s="158"/>
      <c r="L3421" s="158"/>
      <c r="M3421" s="346"/>
    </row>
    <row r="3422" spans="1:13" x14ac:dyDescent="0.25">
      <c r="A3422" s="350"/>
      <c r="B3422" s="409">
        <v>1</v>
      </c>
      <c r="C3422" s="390">
        <v>0</v>
      </c>
      <c r="D3422" s="390">
        <v>0</v>
      </c>
      <c r="E3422" s="390">
        <v>0</v>
      </c>
      <c r="F3422" s="390">
        <v>0</v>
      </c>
      <c r="G3422" s="390">
        <v>0</v>
      </c>
      <c r="H3422" s="390">
        <v>0</v>
      </c>
      <c r="I3422" s="390">
        <v>0</v>
      </c>
      <c r="J3422" s="390">
        <v>0</v>
      </c>
      <c r="K3422" s="390">
        <v>0</v>
      </c>
      <c r="L3422" s="391">
        <v>0</v>
      </c>
      <c r="M3422" s="346"/>
    </row>
    <row r="3423" spans="1:13" ht="15.75" x14ac:dyDescent="0.25">
      <c r="A3423" s="442" t="s">
        <v>231</v>
      </c>
      <c r="B3423" s="396">
        <v>0</v>
      </c>
      <c r="C3423" s="159">
        <v>1</v>
      </c>
      <c r="D3423" s="159">
        <v>0</v>
      </c>
      <c r="E3423" s="159">
        <v>0</v>
      </c>
      <c r="F3423" s="159">
        <v>0</v>
      </c>
      <c r="G3423" s="159">
        <v>0</v>
      </c>
      <c r="H3423" s="159">
        <v>0</v>
      </c>
      <c r="I3423" s="159">
        <v>0</v>
      </c>
      <c r="J3423" s="159">
        <v>0</v>
      </c>
      <c r="K3423" s="159">
        <v>0</v>
      </c>
      <c r="L3423" s="383">
        <v>0</v>
      </c>
      <c r="M3423" s="346"/>
    </row>
    <row r="3424" spans="1:13" x14ac:dyDescent="0.25">
      <c r="A3424" s="347"/>
      <c r="B3424" s="396">
        <v>0</v>
      </c>
      <c r="C3424" s="159">
        <v>0</v>
      </c>
      <c r="D3424" s="159">
        <v>1</v>
      </c>
      <c r="E3424" s="159">
        <v>0</v>
      </c>
      <c r="F3424" s="159">
        <v>0</v>
      </c>
      <c r="G3424" s="159">
        <v>0</v>
      </c>
      <c r="H3424" s="159">
        <v>0</v>
      </c>
      <c r="I3424" s="159">
        <v>0</v>
      </c>
      <c r="J3424" s="159">
        <v>0</v>
      </c>
      <c r="K3424" s="159">
        <v>0</v>
      </c>
      <c r="L3424" s="383">
        <v>0</v>
      </c>
      <c r="M3424" s="346"/>
    </row>
    <row r="3425" spans="1:13" x14ac:dyDescent="0.25">
      <c r="A3425" s="347"/>
      <c r="B3425" s="396">
        <v>0</v>
      </c>
      <c r="C3425" s="159">
        <v>0</v>
      </c>
      <c r="D3425" s="159">
        <v>0</v>
      </c>
      <c r="E3425" s="159">
        <v>1</v>
      </c>
      <c r="F3425" s="159">
        <v>0</v>
      </c>
      <c r="G3425" s="159">
        <v>0</v>
      </c>
      <c r="H3425" s="159">
        <v>0</v>
      </c>
      <c r="I3425" s="159">
        <v>0</v>
      </c>
      <c r="J3425" s="159">
        <v>0</v>
      </c>
      <c r="K3425" s="159">
        <v>0</v>
      </c>
      <c r="L3425" s="383">
        <v>0</v>
      </c>
      <c r="M3425" s="346"/>
    </row>
    <row r="3426" spans="1:13" x14ac:dyDescent="0.25">
      <c r="A3426" s="347"/>
      <c r="B3426" s="396">
        <v>0</v>
      </c>
      <c r="C3426" s="159">
        <v>0</v>
      </c>
      <c r="D3426" s="159">
        <v>0</v>
      </c>
      <c r="E3426" s="159">
        <v>0</v>
      </c>
      <c r="F3426" s="159">
        <v>1</v>
      </c>
      <c r="G3426" s="159">
        <v>0</v>
      </c>
      <c r="H3426" s="159">
        <v>0</v>
      </c>
      <c r="I3426" s="159">
        <v>0</v>
      </c>
      <c r="J3426" s="159">
        <v>0</v>
      </c>
      <c r="K3426" s="159">
        <v>0</v>
      </c>
      <c r="L3426" s="383">
        <v>0</v>
      </c>
      <c r="M3426" s="346"/>
    </row>
    <row r="3427" spans="1:13" x14ac:dyDescent="0.25">
      <c r="A3427" s="347"/>
      <c r="B3427" s="396">
        <v>0</v>
      </c>
      <c r="C3427" s="159">
        <v>0</v>
      </c>
      <c r="D3427" s="159">
        <v>0</v>
      </c>
      <c r="E3427" s="159">
        <v>0</v>
      </c>
      <c r="F3427" s="159">
        <v>0</v>
      </c>
      <c r="G3427" s="159">
        <v>1</v>
      </c>
      <c r="H3427" s="159">
        <v>0</v>
      </c>
      <c r="I3427" s="159">
        <v>0</v>
      </c>
      <c r="J3427" s="159">
        <v>0</v>
      </c>
      <c r="K3427" s="159">
        <v>0</v>
      </c>
      <c r="L3427" s="383">
        <v>0</v>
      </c>
      <c r="M3427" s="346"/>
    </row>
    <row r="3428" spans="1:13" x14ac:dyDescent="0.25">
      <c r="A3428" s="347"/>
      <c r="B3428" s="396">
        <v>0</v>
      </c>
      <c r="C3428" s="159">
        <v>0</v>
      </c>
      <c r="D3428" s="159">
        <v>0</v>
      </c>
      <c r="E3428" s="159">
        <v>0</v>
      </c>
      <c r="F3428" s="159">
        <v>0</v>
      </c>
      <c r="G3428" s="159">
        <v>0</v>
      </c>
      <c r="H3428" s="159">
        <v>1</v>
      </c>
      <c r="I3428" s="159">
        <v>0</v>
      </c>
      <c r="J3428" s="159">
        <v>0</v>
      </c>
      <c r="K3428" s="159">
        <v>0</v>
      </c>
      <c r="L3428" s="383">
        <v>0</v>
      </c>
      <c r="M3428" s="346"/>
    </row>
    <row r="3429" spans="1:13" x14ac:dyDescent="0.25">
      <c r="A3429" s="347"/>
      <c r="B3429" s="396">
        <v>0</v>
      </c>
      <c r="C3429" s="159">
        <v>0</v>
      </c>
      <c r="D3429" s="159">
        <v>0</v>
      </c>
      <c r="E3429" s="159">
        <v>0</v>
      </c>
      <c r="F3429" s="159">
        <v>0</v>
      </c>
      <c r="G3429" s="159">
        <v>0</v>
      </c>
      <c r="H3429" s="159">
        <v>0</v>
      </c>
      <c r="I3429" s="159">
        <v>1</v>
      </c>
      <c r="J3429" s="159">
        <v>0</v>
      </c>
      <c r="K3429" s="159">
        <v>0</v>
      </c>
      <c r="L3429" s="383">
        <v>0</v>
      </c>
      <c r="M3429" s="346"/>
    </row>
    <row r="3430" spans="1:13" x14ac:dyDescent="0.25">
      <c r="A3430" s="347"/>
      <c r="B3430" s="396">
        <v>0</v>
      </c>
      <c r="C3430" s="159">
        <v>0</v>
      </c>
      <c r="D3430" s="159">
        <v>0</v>
      </c>
      <c r="E3430" s="159">
        <v>0</v>
      </c>
      <c r="F3430" s="159">
        <v>0</v>
      </c>
      <c r="G3430" s="159">
        <v>0</v>
      </c>
      <c r="H3430" s="159">
        <v>0</v>
      </c>
      <c r="I3430" s="159">
        <v>0</v>
      </c>
      <c r="J3430" s="159">
        <v>1</v>
      </c>
      <c r="K3430" s="159">
        <v>0</v>
      </c>
      <c r="L3430" s="383">
        <v>0</v>
      </c>
      <c r="M3430" s="346"/>
    </row>
    <row r="3431" spans="1:13" x14ac:dyDescent="0.25">
      <c r="A3431" s="347"/>
      <c r="B3431" s="396">
        <v>0</v>
      </c>
      <c r="C3431" s="159">
        <v>0</v>
      </c>
      <c r="D3431" s="159">
        <v>0</v>
      </c>
      <c r="E3431" s="159">
        <v>0</v>
      </c>
      <c r="F3431" s="159">
        <v>0</v>
      </c>
      <c r="G3431" s="159">
        <v>0</v>
      </c>
      <c r="H3431" s="159">
        <v>0</v>
      </c>
      <c r="I3431" s="159">
        <v>0</v>
      </c>
      <c r="J3431" s="159">
        <v>0</v>
      </c>
      <c r="K3431" s="159">
        <v>1</v>
      </c>
      <c r="L3431" s="383">
        <v>0</v>
      </c>
      <c r="M3431" s="346"/>
    </row>
    <row r="3432" spans="1:13" x14ac:dyDescent="0.25">
      <c r="A3432" s="347"/>
      <c r="B3432" s="397">
        <v>0</v>
      </c>
      <c r="C3432" s="398">
        <v>0</v>
      </c>
      <c r="D3432" s="398">
        <v>0</v>
      </c>
      <c r="E3432" s="398">
        <v>0</v>
      </c>
      <c r="F3432" s="398">
        <v>0</v>
      </c>
      <c r="G3432" s="398">
        <v>0</v>
      </c>
      <c r="H3432" s="398">
        <v>0</v>
      </c>
      <c r="I3432" s="398">
        <v>0</v>
      </c>
      <c r="J3432" s="398">
        <v>0</v>
      </c>
      <c r="K3432" s="398">
        <v>0</v>
      </c>
      <c r="L3432" s="410">
        <v>1</v>
      </c>
      <c r="M3432" s="346"/>
    </row>
    <row r="3433" spans="1:13" x14ac:dyDescent="0.25">
      <c r="A3433" s="347"/>
      <c r="B3433" s="158"/>
      <c r="C3433" s="158"/>
      <c r="D3433" s="158"/>
      <c r="E3433" s="158"/>
      <c r="F3433" s="158"/>
      <c r="G3433" s="158"/>
      <c r="H3433" s="158"/>
      <c r="I3433" s="158"/>
      <c r="J3433" s="158"/>
      <c r="K3433" s="158"/>
      <c r="L3433" s="158"/>
      <c r="M3433" s="346"/>
    </row>
    <row r="3434" spans="1:13" x14ac:dyDescent="0.25">
      <c r="A3434" s="347"/>
      <c r="B3434" s="158"/>
      <c r="C3434" s="158"/>
      <c r="D3434" s="158"/>
      <c r="E3434" s="158"/>
      <c r="F3434" s="158"/>
      <c r="G3434" s="158"/>
      <c r="H3434" s="158"/>
      <c r="I3434" s="158"/>
      <c r="J3434" s="158"/>
      <c r="K3434" s="158"/>
      <c r="L3434" s="158"/>
      <c r="M3434" s="346"/>
    </row>
    <row r="3435" spans="1:13" x14ac:dyDescent="0.25">
      <c r="A3435" s="350"/>
      <c r="B3435" s="411">
        <f>+M3359</f>
        <v>275.88621670217253</v>
      </c>
      <c r="C3435" s="390">
        <v>0</v>
      </c>
      <c r="D3435" s="390">
        <v>0</v>
      </c>
      <c r="E3435" s="390">
        <v>0</v>
      </c>
      <c r="F3435" s="390">
        <v>0</v>
      </c>
      <c r="G3435" s="390">
        <v>0</v>
      </c>
      <c r="H3435" s="390">
        <v>0</v>
      </c>
      <c r="I3435" s="390">
        <v>0</v>
      </c>
      <c r="J3435" s="390">
        <v>0</v>
      </c>
      <c r="K3435" s="390">
        <v>0</v>
      </c>
      <c r="L3435" s="391">
        <v>0</v>
      </c>
      <c r="M3435" s="346"/>
    </row>
    <row r="3436" spans="1:13" ht="15.75" x14ac:dyDescent="0.25">
      <c r="A3436" s="442" t="s">
        <v>232</v>
      </c>
      <c r="B3436" s="396">
        <v>0</v>
      </c>
      <c r="C3436" s="161">
        <f>+M3360</f>
        <v>160.09736095426734</v>
      </c>
      <c r="D3436" s="159">
        <v>0</v>
      </c>
      <c r="E3436" s="159">
        <v>0</v>
      </c>
      <c r="F3436" s="159">
        <v>0</v>
      </c>
      <c r="G3436" s="159">
        <v>0</v>
      </c>
      <c r="H3436" s="159">
        <v>0</v>
      </c>
      <c r="I3436" s="159">
        <v>0</v>
      </c>
      <c r="J3436" s="159">
        <v>0</v>
      </c>
      <c r="K3436" s="159">
        <v>0</v>
      </c>
      <c r="L3436" s="383">
        <v>0</v>
      </c>
      <c r="M3436" s="346"/>
    </row>
    <row r="3437" spans="1:13" x14ac:dyDescent="0.25">
      <c r="A3437" s="347"/>
      <c r="B3437" s="396">
        <v>0</v>
      </c>
      <c r="C3437" s="159">
        <v>0</v>
      </c>
      <c r="D3437" s="161">
        <f>+M3361</f>
        <v>-57.960231752741166</v>
      </c>
      <c r="E3437" s="159">
        <v>0</v>
      </c>
      <c r="F3437" s="159">
        <v>0</v>
      </c>
      <c r="G3437" s="159">
        <v>0</v>
      </c>
      <c r="H3437" s="159">
        <v>0</v>
      </c>
      <c r="I3437" s="159">
        <v>0</v>
      </c>
      <c r="J3437" s="159">
        <v>0</v>
      </c>
      <c r="K3437" s="159">
        <v>0</v>
      </c>
      <c r="L3437" s="383">
        <v>0</v>
      </c>
      <c r="M3437" s="346"/>
    </row>
    <row r="3438" spans="1:13" x14ac:dyDescent="0.25">
      <c r="A3438" s="347"/>
      <c r="B3438" s="396">
        <v>0</v>
      </c>
      <c r="C3438" s="159">
        <v>0</v>
      </c>
      <c r="D3438" s="159">
        <v>0</v>
      </c>
      <c r="E3438" s="161">
        <f>+M3362</f>
        <v>-1455.4386727690621</v>
      </c>
      <c r="F3438" s="159">
        <v>0</v>
      </c>
      <c r="G3438" s="159">
        <v>0</v>
      </c>
      <c r="H3438" s="159">
        <v>0</v>
      </c>
      <c r="I3438" s="159">
        <v>0</v>
      </c>
      <c r="J3438" s="159">
        <v>0</v>
      </c>
      <c r="K3438" s="159">
        <v>0</v>
      </c>
      <c r="L3438" s="383">
        <v>0</v>
      </c>
      <c r="M3438" s="346"/>
    </row>
    <row r="3439" spans="1:13" x14ac:dyDescent="0.25">
      <c r="A3439" s="347"/>
      <c r="B3439" s="396">
        <v>0</v>
      </c>
      <c r="C3439" s="159">
        <v>0</v>
      </c>
      <c r="D3439" s="159">
        <v>0</v>
      </c>
      <c r="E3439" s="159">
        <v>0</v>
      </c>
      <c r="F3439" s="161">
        <f>+M3363</f>
        <v>-1028.150017836673</v>
      </c>
      <c r="G3439" s="159">
        <v>0</v>
      </c>
      <c r="H3439" s="159">
        <v>0</v>
      </c>
      <c r="I3439" s="159">
        <v>0</v>
      </c>
      <c r="J3439" s="159">
        <v>0</v>
      </c>
      <c r="K3439" s="159">
        <v>0</v>
      </c>
      <c r="L3439" s="383">
        <v>0</v>
      </c>
      <c r="M3439" s="346"/>
    </row>
    <row r="3440" spans="1:13" x14ac:dyDescent="0.25">
      <c r="A3440" s="347"/>
      <c r="B3440" s="396">
        <v>0</v>
      </c>
      <c r="C3440" s="159">
        <v>0</v>
      </c>
      <c r="D3440" s="159">
        <v>0</v>
      </c>
      <c r="E3440" s="159">
        <v>0</v>
      </c>
      <c r="F3440" s="159">
        <v>0</v>
      </c>
      <c r="G3440" s="161">
        <f>+M3364</f>
        <v>-287.78228771556491</v>
      </c>
      <c r="H3440" s="159">
        <v>0</v>
      </c>
      <c r="I3440" s="159">
        <v>0</v>
      </c>
      <c r="J3440" s="159">
        <v>0</v>
      </c>
      <c r="K3440" s="159">
        <v>0</v>
      </c>
      <c r="L3440" s="383">
        <v>0</v>
      </c>
      <c r="M3440" s="346"/>
    </row>
    <row r="3441" spans="1:13" x14ac:dyDescent="0.25">
      <c r="A3441" s="347"/>
      <c r="B3441" s="396">
        <v>0</v>
      </c>
      <c r="C3441" s="159">
        <v>0</v>
      </c>
      <c r="D3441" s="159">
        <v>0</v>
      </c>
      <c r="E3441" s="159">
        <v>0</v>
      </c>
      <c r="F3441" s="159">
        <v>0</v>
      </c>
      <c r="G3441" s="159">
        <v>0</v>
      </c>
      <c r="H3441" s="161">
        <f>+M3365</f>
        <v>-279.83600484704954</v>
      </c>
      <c r="I3441" s="159">
        <v>0</v>
      </c>
      <c r="J3441" s="159">
        <v>0</v>
      </c>
      <c r="K3441" s="159">
        <v>0</v>
      </c>
      <c r="L3441" s="383">
        <v>0</v>
      </c>
      <c r="M3441" s="346"/>
    </row>
    <row r="3442" spans="1:13" x14ac:dyDescent="0.25">
      <c r="A3442" s="347"/>
      <c r="B3442" s="396">
        <v>0</v>
      </c>
      <c r="C3442" s="159">
        <v>0</v>
      </c>
      <c r="D3442" s="159">
        <v>0</v>
      </c>
      <c r="E3442" s="159">
        <v>0</v>
      </c>
      <c r="F3442" s="159">
        <v>0</v>
      </c>
      <c r="G3442" s="159">
        <v>0</v>
      </c>
      <c r="H3442" s="159">
        <v>0</v>
      </c>
      <c r="I3442" s="161">
        <f>+M3366</f>
        <v>-430.17266393802339</v>
      </c>
      <c r="J3442" s="159">
        <v>0</v>
      </c>
      <c r="K3442" s="159">
        <v>0</v>
      </c>
      <c r="L3442" s="383">
        <v>0</v>
      </c>
      <c r="M3442" s="346"/>
    </row>
    <row r="3443" spans="1:13" x14ac:dyDescent="0.25">
      <c r="A3443" s="347"/>
      <c r="B3443" s="396">
        <v>0</v>
      </c>
      <c r="C3443" s="159">
        <v>0</v>
      </c>
      <c r="D3443" s="159">
        <v>0</v>
      </c>
      <c r="E3443" s="159">
        <v>0</v>
      </c>
      <c r="F3443" s="159">
        <v>0</v>
      </c>
      <c r="G3443" s="159">
        <v>0</v>
      </c>
      <c r="H3443" s="159">
        <v>0</v>
      </c>
      <c r="I3443" s="159">
        <v>0</v>
      </c>
      <c r="J3443" s="161">
        <f>+M3367</f>
        <v>245.70861722487996</v>
      </c>
      <c r="K3443" s="159">
        <v>0</v>
      </c>
      <c r="L3443" s="383">
        <v>0</v>
      </c>
      <c r="M3443" s="346"/>
    </row>
    <row r="3444" spans="1:13" x14ac:dyDescent="0.25">
      <c r="A3444" s="347"/>
      <c r="B3444" s="396">
        <v>0</v>
      </c>
      <c r="C3444" s="159">
        <v>0</v>
      </c>
      <c r="D3444" s="159">
        <v>0</v>
      </c>
      <c r="E3444" s="159">
        <v>0</v>
      </c>
      <c r="F3444" s="159">
        <v>0</v>
      </c>
      <c r="G3444" s="159">
        <v>0</v>
      </c>
      <c r="H3444" s="159">
        <v>0</v>
      </c>
      <c r="I3444" s="159">
        <v>0</v>
      </c>
      <c r="J3444" s="159">
        <v>0</v>
      </c>
      <c r="K3444" s="161">
        <f>+M3368</f>
        <v>95.729313692965832</v>
      </c>
      <c r="L3444" s="383">
        <v>0</v>
      </c>
      <c r="M3444" s="346"/>
    </row>
    <row r="3445" spans="1:13" x14ac:dyDescent="0.25">
      <c r="A3445" s="347"/>
      <c r="B3445" s="397">
        <v>0</v>
      </c>
      <c r="C3445" s="398">
        <v>0</v>
      </c>
      <c r="D3445" s="398">
        <v>0</v>
      </c>
      <c r="E3445" s="398">
        <v>0</v>
      </c>
      <c r="F3445" s="398">
        <v>0</v>
      </c>
      <c r="G3445" s="398">
        <v>0</v>
      </c>
      <c r="H3445" s="398">
        <v>0</v>
      </c>
      <c r="I3445" s="398">
        <v>0</v>
      </c>
      <c r="J3445" s="398">
        <v>0</v>
      </c>
      <c r="K3445" s="398">
        <v>0</v>
      </c>
      <c r="L3445" s="412">
        <f>+M3369</f>
        <v>349.18640611357154</v>
      </c>
      <c r="M3445" s="346"/>
    </row>
    <row r="3446" spans="1:13" x14ac:dyDescent="0.25">
      <c r="A3446" s="347"/>
      <c r="B3446" s="158"/>
      <c r="C3446" s="158"/>
      <c r="D3446" s="158"/>
      <c r="E3446" s="158"/>
      <c r="F3446" s="158"/>
      <c r="G3446" s="158"/>
      <c r="H3446" s="158"/>
      <c r="I3446" s="158"/>
      <c r="J3446" s="158"/>
      <c r="K3446" s="158"/>
      <c r="L3446" s="158"/>
      <c r="M3446" s="346"/>
    </row>
    <row r="3447" spans="1:13" ht="15.75" x14ac:dyDescent="0.3">
      <c r="A3447" s="444" t="s">
        <v>245</v>
      </c>
      <c r="B3447" s="158"/>
      <c r="C3447" s="158"/>
      <c r="D3447" s="158"/>
      <c r="E3447" s="158"/>
      <c r="F3447" s="158"/>
      <c r="G3447" s="158"/>
      <c r="H3447" s="158"/>
      <c r="I3447" s="158"/>
      <c r="J3447" s="158"/>
      <c r="K3447" s="158"/>
      <c r="L3447" s="158"/>
      <c r="M3447" s="346"/>
    </row>
    <row r="3448" spans="1:13" ht="15.75" x14ac:dyDescent="0.3">
      <c r="A3448" s="445"/>
      <c r="B3448" s="411">
        <f t="array" ref="B3448:L3458">+MMULT(B3409:L3419,B3435:L3445)</f>
        <v>551.77243340434507</v>
      </c>
      <c r="C3448" s="390">
        <v>0</v>
      </c>
      <c r="D3448" s="390">
        <v>0</v>
      </c>
      <c r="E3448" s="390">
        <v>0</v>
      </c>
      <c r="F3448" s="390">
        <v>0</v>
      </c>
      <c r="G3448" s="390">
        <v>0</v>
      </c>
      <c r="H3448" s="390">
        <v>0</v>
      </c>
      <c r="I3448" s="390">
        <v>0</v>
      </c>
      <c r="J3448" s="390">
        <v>0</v>
      </c>
      <c r="K3448" s="390">
        <v>0</v>
      </c>
      <c r="L3448" s="391">
        <v>0</v>
      </c>
      <c r="M3448" s="345"/>
    </row>
    <row r="3449" spans="1:13" ht="15.75" x14ac:dyDescent="0.3">
      <c r="A3449" s="445" t="s">
        <v>233</v>
      </c>
      <c r="B3449" s="396">
        <v>0</v>
      </c>
      <c r="C3449" s="161">
        <v>320.19472190853469</v>
      </c>
      <c r="D3449" s="159">
        <v>0</v>
      </c>
      <c r="E3449" s="159">
        <v>0</v>
      </c>
      <c r="F3449" s="159">
        <v>0</v>
      </c>
      <c r="G3449" s="159">
        <v>0</v>
      </c>
      <c r="H3449" s="159">
        <v>0</v>
      </c>
      <c r="I3449" s="159">
        <v>0</v>
      </c>
      <c r="J3449" s="159">
        <v>0</v>
      </c>
      <c r="K3449" s="159">
        <v>0</v>
      </c>
      <c r="L3449" s="383">
        <v>0</v>
      </c>
      <c r="M3449" s="346"/>
    </row>
    <row r="3450" spans="1:13" x14ac:dyDescent="0.25">
      <c r="A3450" s="347"/>
      <c r="B3450" s="396">
        <v>0</v>
      </c>
      <c r="C3450" s="159">
        <v>0</v>
      </c>
      <c r="D3450" s="161">
        <v>-115.92046350548233</v>
      </c>
      <c r="E3450" s="159">
        <v>0</v>
      </c>
      <c r="F3450" s="159">
        <v>0</v>
      </c>
      <c r="G3450" s="159">
        <v>0</v>
      </c>
      <c r="H3450" s="159">
        <v>0</v>
      </c>
      <c r="I3450" s="159">
        <v>0</v>
      </c>
      <c r="J3450" s="159">
        <v>0</v>
      </c>
      <c r="K3450" s="159">
        <v>0</v>
      </c>
      <c r="L3450" s="383">
        <v>0</v>
      </c>
      <c r="M3450" s="346"/>
    </row>
    <row r="3451" spans="1:13" x14ac:dyDescent="0.25">
      <c r="A3451" s="347"/>
      <c r="B3451" s="396">
        <v>0</v>
      </c>
      <c r="C3451" s="159">
        <v>0</v>
      </c>
      <c r="D3451" s="159">
        <v>0</v>
      </c>
      <c r="E3451" s="161">
        <v>-2910.8773455381242</v>
      </c>
      <c r="F3451" s="159">
        <v>0</v>
      </c>
      <c r="G3451" s="159">
        <v>0</v>
      </c>
      <c r="H3451" s="159">
        <v>0</v>
      </c>
      <c r="I3451" s="159">
        <v>0</v>
      </c>
      <c r="J3451" s="159">
        <v>0</v>
      </c>
      <c r="K3451" s="159">
        <v>0</v>
      </c>
      <c r="L3451" s="383">
        <v>0</v>
      </c>
      <c r="M3451" s="346"/>
    </row>
    <row r="3452" spans="1:13" x14ac:dyDescent="0.25">
      <c r="A3452" s="347"/>
      <c r="B3452" s="396">
        <v>0</v>
      </c>
      <c r="C3452" s="159">
        <v>0</v>
      </c>
      <c r="D3452" s="159">
        <v>0</v>
      </c>
      <c r="E3452" s="159">
        <v>0</v>
      </c>
      <c r="F3452" s="161">
        <v>-2056.300035673346</v>
      </c>
      <c r="G3452" s="159">
        <v>0</v>
      </c>
      <c r="H3452" s="159">
        <v>0</v>
      </c>
      <c r="I3452" s="159">
        <v>0</v>
      </c>
      <c r="J3452" s="159">
        <v>0</v>
      </c>
      <c r="K3452" s="159">
        <v>0</v>
      </c>
      <c r="L3452" s="383">
        <v>0</v>
      </c>
      <c r="M3452" s="346"/>
    </row>
    <row r="3453" spans="1:13" x14ac:dyDescent="0.25">
      <c r="A3453" s="347"/>
      <c r="B3453" s="396">
        <v>0</v>
      </c>
      <c r="C3453" s="159">
        <v>0</v>
      </c>
      <c r="D3453" s="159">
        <v>0</v>
      </c>
      <c r="E3453" s="159">
        <v>0</v>
      </c>
      <c r="F3453" s="159">
        <v>0</v>
      </c>
      <c r="G3453" s="161">
        <v>-575.56457543112981</v>
      </c>
      <c r="H3453" s="159">
        <v>0</v>
      </c>
      <c r="I3453" s="159">
        <v>0</v>
      </c>
      <c r="J3453" s="159">
        <v>0</v>
      </c>
      <c r="K3453" s="159">
        <v>0</v>
      </c>
      <c r="L3453" s="383">
        <v>0</v>
      </c>
      <c r="M3453" s="346"/>
    </row>
    <row r="3454" spans="1:13" x14ac:dyDescent="0.25">
      <c r="A3454" s="347"/>
      <c r="B3454" s="396">
        <v>0</v>
      </c>
      <c r="C3454" s="159">
        <v>0</v>
      </c>
      <c r="D3454" s="159">
        <v>0</v>
      </c>
      <c r="E3454" s="159">
        <v>0</v>
      </c>
      <c r="F3454" s="159">
        <v>0</v>
      </c>
      <c r="G3454" s="159">
        <v>0</v>
      </c>
      <c r="H3454" s="161">
        <v>-559.67200969409907</v>
      </c>
      <c r="I3454" s="159">
        <v>0</v>
      </c>
      <c r="J3454" s="159">
        <v>0</v>
      </c>
      <c r="K3454" s="159">
        <v>0</v>
      </c>
      <c r="L3454" s="383">
        <v>0</v>
      </c>
      <c r="M3454" s="346"/>
    </row>
    <row r="3455" spans="1:13" x14ac:dyDescent="0.25">
      <c r="A3455" s="347"/>
      <c r="B3455" s="396">
        <v>0</v>
      </c>
      <c r="C3455" s="159">
        <v>0</v>
      </c>
      <c r="D3455" s="159">
        <v>0</v>
      </c>
      <c r="E3455" s="159">
        <v>0</v>
      </c>
      <c r="F3455" s="159">
        <v>0</v>
      </c>
      <c r="G3455" s="159">
        <v>0</v>
      </c>
      <c r="H3455" s="159">
        <v>0</v>
      </c>
      <c r="I3455" s="161">
        <v>-860.34532787604678</v>
      </c>
      <c r="J3455" s="159">
        <v>0</v>
      </c>
      <c r="K3455" s="159">
        <v>0</v>
      </c>
      <c r="L3455" s="383">
        <v>0</v>
      </c>
      <c r="M3455" s="346"/>
    </row>
    <row r="3456" spans="1:13" x14ac:dyDescent="0.25">
      <c r="A3456" s="347"/>
      <c r="B3456" s="396">
        <v>0</v>
      </c>
      <c r="C3456" s="159">
        <v>0</v>
      </c>
      <c r="D3456" s="159">
        <v>0</v>
      </c>
      <c r="E3456" s="159">
        <v>0</v>
      </c>
      <c r="F3456" s="159">
        <v>0</v>
      </c>
      <c r="G3456" s="159">
        <v>0</v>
      </c>
      <c r="H3456" s="159">
        <v>0</v>
      </c>
      <c r="I3456" s="159">
        <v>0</v>
      </c>
      <c r="J3456" s="161">
        <v>491.41723444975992</v>
      </c>
      <c r="K3456" s="159">
        <v>0</v>
      </c>
      <c r="L3456" s="383">
        <v>0</v>
      </c>
      <c r="M3456" s="346"/>
    </row>
    <row r="3457" spans="1:13" x14ac:dyDescent="0.25">
      <c r="A3457" s="347"/>
      <c r="B3457" s="396">
        <v>0</v>
      </c>
      <c r="C3457" s="159">
        <v>0</v>
      </c>
      <c r="D3457" s="159">
        <v>0</v>
      </c>
      <c r="E3457" s="159">
        <v>0</v>
      </c>
      <c r="F3457" s="159">
        <v>0</v>
      </c>
      <c r="G3457" s="159">
        <v>0</v>
      </c>
      <c r="H3457" s="159">
        <v>0</v>
      </c>
      <c r="I3457" s="159">
        <v>0</v>
      </c>
      <c r="J3457" s="159">
        <v>0</v>
      </c>
      <c r="K3457" s="161">
        <v>191.45862738593166</v>
      </c>
      <c r="L3457" s="383">
        <v>0</v>
      </c>
      <c r="M3457" s="346"/>
    </row>
    <row r="3458" spans="1:13" x14ac:dyDescent="0.25">
      <c r="A3458" s="347"/>
      <c r="B3458" s="397">
        <v>0</v>
      </c>
      <c r="C3458" s="398">
        <v>0</v>
      </c>
      <c r="D3458" s="398">
        <v>0</v>
      </c>
      <c r="E3458" s="398">
        <v>0</v>
      </c>
      <c r="F3458" s="398">
        <v>0</v>
      </c>
      <c r="G3458" s="398">
        <v>0</v>
      </c>
      <c r="H3458" s="398">
        <v>0</v>
      </c>
      <c r="I3458" s="398">
        <v>0</v>
      </c>
      <c r="J3458" s="398">
        <v>0</v>
      </c>
      <c r="K3458" s="398">
        <v>0</v>
      </c>
      <c r="L3458" s="412">
        <v>698.37281222714307</v>
      </c>
      <c r="M3458" s="346"/>
    </row>
    <row r="3459" spans="1:13" x14ac:dyDescent="0.25">
      <c r="A3459" s="347"/>
      <c r="B3459" s="158"/>
      <c r="C3459" s="158"/>
      <c r="D3459" s="158"/>
      <c r="E3459" s="158"/>
      <c r="F3459" s="158"/>
      <c r="G3459" s="158"/>
      <c r="H3459" s="158"/>
      <c r="I3459" s="158"/>
      <c r="J3459" s="158"/>
      <c r="K3459" s="158"/>
      <c r="L3459" s="158"/>
      <c r="M3459" s="346"/>
    </row>
    <row r="3460" spans="1:13" x14ac:dyDescent="0.25">
      <c r="A3460" s="347"/>
      <c r="B3460" s="158"/>
      <c r="C3460" s="158"/>
      <c r="D3460" s="158"/>
      <c r="E3460" s="158"/>
      <c r="F3460" s="158"/>
      <c r="G3460" s="158"/>
      <c r="H3460" s="158"/>
      <c r="I3460" s="158"/>
      <c r="J3460" s="158"/>
      <c r="K3460" s="158"/>
      <c r="L3460" s="158"/>
      <c r="M3460" s="346"/>
    </row>
    <row r="3461" spans="1:13" x14ac:dyDescent="0.25">
      <c r="A3461" s="347"/>
      <c r="B3461" s="413">
        <f t="array" ref="B3461:L3471">+MINVERSE(B3448:L3458)</f>
        <v>1.8123413557110215E-3</v>
      </c>
      <c r="C3461" s="390">
        <v>0</v>
      </c>
      <c r="D3461" s="390">
        <v>0</v>
      </c>
      <c r="E3461" s="390">
        <v>0</v>
      </c>
      <c r="F3461" s="390">
        <v>0</v>
      </c>
      <c r="G3461" s="390">
        <v>0</v>
      </c>
      <c r="H3461" s="390">
        <v>0</v>
      </c>
      <c r="I3461" s="390">
        <v>0</v>
      </c>
      <c r="J3461" s="390">
        <v>0</v>
      </c>
      <c r="K3461" s="390">
        <v>0</v>
      </c>
      <c r="L3461" s="391">
        <v>0</v>
      </c>
      <c r="M3461" s="346"/>
    </row>
    <row r="3462" spans="1:13" ht="15.75" x14ac:dyDescent="0.3">
      <c r="A3462" s="445" t="s">
        <v>234</v>
      </c>
      <c r="B3462" s="396">
        <v>0</v>
      </c>
      <c r="C3462" s="178">
        <v>3.1230995752817414E-3</v>
      </c>
      <c r="D3462" s="159">
        <v>0</v>
      </c>
      <c r="E3462" s="159">
        <v>0</v>
      </c>
      <c r="F3462" s="159">
        <v>0</v>
      </c>
      <c r="G3462" s="159">
        <v>0</v>
      </c>
      <c r="H3462" s="159">
        <v>0</v>
      </c>
      <c r="I3462" s="159">
        <v>0</v>
      </c>
      <c r="J3462" s="159">
        <v>0</v>
      </c>
      <c r="K3462" s="159">
        <v>0</v>
      </c>
      <c r="L3462" s="383">
        <v>0</v>
      </c>
      <c r="M3462" s="346"/>
    </row>
    <row r="3463" spans="1:13" x14ac:dyDescent="0.25">
      <c r="A3463" s="347"/>
      <c r="B3463" s="396">
        <v>0</v>
      </c>
      <c r="C3463" s="159">
        <v>0</v>
      </c>
      <c r="D3463" s="178">
        <v>-8.6266045679907599E-3</v>
      </c>
      <c r="E3463" s="159">
        <v>0</v>
      </c>
      <c r="F3463" s="159">
        <v>0</v>
      </c>
      <c r="G3463" s="159">
        <v>0</v>
      </c>
      <c r="H3463" s="159">
        <v>0</v>
      </c>
      <c r="I3463" s="159">
        <v>0</v>
      </c>
      <c r="J3463" s="159">
        <v>0</v>
      </c>
      <c r="K3463" s="159">
        <v>0</v>
      </c>
      <c r="L3463" s="383">
        <v>0</v>
      </c>
      <c r="M3463" s="346"/>
    </row>
    <row r="3464" spans="1:13" x14ac:dyDescent="0.25">
      <c r="A3464" s="347"/>
      <c r="B3464" s="396">
        <v>0</v>
      </c>
      <c r="C3464" s="159">
        <v>0</v>
      </c>
      <c r="D3464" s="159">
        <v>0</v>
      </c>
      <c r="E3464" s="178">
        <v>-3.4353903696176976E-4</v>
      </c>
      <c r="F3464" s="159">
        <v>0</v>
      </c>
      <c r="G3464" s="159">
        <v>0</v>
      </c>
      <c r="H3464" s="159">
        <v>0</v>
      </c>
      <c r="I3464" s="159">
        <v>0</v>
      </c>
      <c r="J3464" s="159">
        <v>0</v>
      </c>
      <c r="K3464" s="159">
        <v>0</v>
      </c>
      <c r="L3464" s="383">
        <v>0</v>
      </c>
      <c r="M3464" s="346"/>
    </row>
    <row r="3465" spans="1:13" x14ac:dyDescent="0.25">
      <c r="A3465" s="347"/>
      <c r="B3465" s="396">
        <v>0</v>
      </c>
      <c r="C3465" s="159">
        <v>0</v>
      </c>
      <c r="D3465" s="159">
        <v>0</v>
      </c>
      <c r="E3465" s="159">
        <v>0</v>
      </c>
      <c r="F3465" s="178">
        <v>-4.8631035483717478E-4</v>
      </c>
      <c r="G3465" s="159">
        <v>0</v>
      </c>
      <c r="H3465" s="159">
        <v>0</v>
      </c>
      <c r="I3465" s="159">
        <v>0</v>
      </c>
      <c r="J3465" s="159">
        <v>0</v>
      </c>
      <c r="K3465" s="159">
        <v>0</v>
      </c>
      <c r="L3465" s="383">
        <v>0</v>
      </c>
      <c r="M3465" s="346"/>
    </row>
    <row r="3466" spans="1:13" x14ac:dyDescent="0.25">
      <c r="A3466" s="347"/>
      <c r="B3466" s="396">
        <v>0</v>
      </c>
      <c r="C3466" s="159">
        <v>0</v>
      </c>
      <c r="D3466" s="159">
        <v>0</v>
      </c>
      <c r="E3466" s="159">
        <v>0</v>
      </c>
      <c r="F3466" s="159">
        <v>0</v>
      </c>
      <c r="G3466" s="178">
        <v>-1.7374245092324253E-3</v>
      </c>
      <c r="H3466" s="159">
        <v>0</v>
      </c>
      <c r="I3466" s="159">
        <v>0</v>
      </c>
      <c r="J3466" s="159">
        <v>0</v>
      </c>
      <c r="K3466" s="159">
        <v>0</v>
      </c>
      <c r="L3466" s="383">
        <v>0</v>
      </c>
      <c r="M3466" s="346"/>
    </row>
    <row r="3467" spans="1:13" x14ac:dyDescent="0.25">
      <c r="A3467" s="347"/>
      <c r="B3467" s="396">
        <v>0</v>
      </c>
      <c r="C3467" s="159">
        <v>0</v>
      </c>
      <c r="D3467" s="159">
        <v>0</v>
      </c>
      <c r="E3467" s="159">
        <v>0</v>
      </c>
      <c r="F3467" s="159">
        <v>0</v>
      </c>
      <c r="G3467" s="159">
        <v>0</v>
      </c>
      <c r="H3467" s="178">
        <v>-1.7867607861014379E-3</v>
      </c>
      <c r="I3467" s="159">
        <v>0</v>
      </c>
      <c r="J3467" s="159">
        <v>0</v>
      </c>
      <c r="K3467" s="159">
        <v>0</v>
      </c>
      <c r="L3467" s="383">
        <v>0</v>
      </c>
      <c r="M3467" s="346"/>
    </row>
    <row r="3468" spans="1:13" x14ac:dyDescent="0.25">
      <c r="A3468" s="347"/>
      <c r="B3468" s="396">
        <v>0</v>
      </c>
      <c r="C3468" s="159">
        <v>0</v>
      </c>
      <c r="D3468" s="159">
        <v>0</v>
      </c>
      <c r="E3468" s="159">
        <v>0</v>
      </c>
      <c r="F3468" s="159">
        <v>0</v>
      </c>
      <c r="G3468" s="159">
        <v>0</v>
      </c>
      <c r="H3468" s="159">
        <v>0</v>
      </c>
      <c r="I3468" s="178">
        <v>-1.1623239734081217E-3</v>
      </c>
      <c r="J3468" s="159">
        <v>0</v>
      </c>
      <c r="K3468" s="159">
        <v>0</v>
      </c>
      <c r="L3468" s="383">
        <v>0</v>
      </c>
      <c r="M3468" s="346"/>
    </row>
    <row r="3469" spans="1:13" x14ac:dyDescent="0.25">
      <c r="A3469" s="347"/>
      <c r="B3469" s="396">
        <v>0</v>
      </c>
      <c r="C3469" s="159">
        <v>0</v>
      </c>
      <c r="D3469" s="159">
        <v>0</v>
      </c>
      <c r="E3469" s="159">
        <v>0</v>
      </c>
      <c r="F3469" s="159">
        <v>0</v>
      </c>
      <c r="G3469" s="159">
        <v>0</v>
      </c>
      <c r="H3469" s="159">
        <v>0</v>
      </c>
      <c r="I3469" s="159">
        <v>0</v>
      </c>
      <c r="J3469" s="178">
        <v>2.034930665628161E-3</v>
      </c>
      <c r="K3469" s="159">
        <v>0</v>
      </c>
      <c r="L3469" s="383">
        <v>0</v>
      </c>
      <c r="M3469" s="346"/>
    </row>
    <row r="3470" spans="1:13" x14ac:dyDescent="0.25">
      <c r="A3470" s="347"/>
      <c r="B3470" s="396">
        <v>0</v>
      </c>
      <c r="C3470" s="159">
        <v>0</v>
      </c>
      <c r="D3470" s="159">
        <v>0</v>
      </c>
      <c r="E3470" s="159">
        <v>0</v>
      </c>
      <c r="F3470" s="159">
        <v>0</v>
      </c>
      <c r="G3470" s="159">
        <v>0</v>
      </c>
      <c r="H3470" s="159">
        <v>0</v>
      </c>
      <c r="I3470" s="159">
        <v>0</v>
      </c>
      <c r="J3470" s="159">
        <v>0</v>
      </c>
      <c r="K3470" s="178">
        <v>5.223060530901308E-3</v>
      </c>
      <c r="L3470" s="383">
        <v>0</v>
      </c>
      <c r="M3470" s="346"/>
    </row>
    <row r="3471" spans="1:13" x14ac:dyDescent="0.25">
      <c r="A3471" s="347"/>
      <c r="B3471" s="397">
        <v>0</v>
      </c>
      <c r="C3471" s="398">
        <v>0</v>
      </c>
      <c r="D3471" s="398">
        <v>0</v>
      </c>
      <c r="E3471" s="398">
        <v>0</v>
      </c>
      <c r="F3471" s="398">
        <v>0</v>
      </c>
      <c r="G3471" s="398">
        <v>0</v>
      </c>
      <c r="H3471" s="398">
        <v>0</v>
      </c>
      <c r="I3471" s="398">
        <v>0</v>
      </c>
      <c r="J3471" s="398">
        <v>0</v>
      </c>
      <c r="K3471" s="398">
        <v>0</v>
      </c>
      <c r="L3471" s="414">
        <v>1.431899957289222E-3</v>
      </c>
      <c r="M3471" s="346"/>
    </row>
    <row r="3472" spans="1:13" x14ac:dyDescent="0.25">
      <c r="A3472" s="347"/>
      <c r="B3472" s="158"/>
      <c r="C3472" s="158"/>
      <c r="D3472" s="158"/>
      <c r="E3472" s="158"/>
      <c r="F3472" s="158"/>
      <c r="G3472" s="158"/>
      <c r="H3472" s="158"/>
      <c r="I3472" s="158"/>
      <c r="J3472" s="158"/>
      <c r="K3472" s="158"/>
      <c r="L3472" s="158"/>
      <c r="M3472" s="346"/>
    </row>
    <row r="3473" spans="1:13" x14ac:dyDescent="0.25">
      <c r="A3473" s="347"/>
      <c r="B3473" s="158"/>
      <c r="C3473" s="158"/>
      <c r="D3473" s="158"/>
      <c r="E3473" s="158"/>
      <c r="F3473" s="158"/>
      <c r="G3473" s="158"/>
      <c r="H3473" s="158"/>
      <c r="I3473" s="158"/>
      <c r="J3473" s="158"/>
      <c r="K3473" s="158"/>
      <c r="L3473" s="158"/>
      <c r="M3473" s="346"/>
    </row>
    <row r="3474" spans="1:13" x14ac:dyDescent="0.25">
      <c r="A3474" s="347"/>
      <c r="B3474" s="395">
        <f t="array" ref="B3474:L3481">+MMULT(B3385:L3392,B3461:L3471)</f>
        <v>1.8123413557110215E-3</v>
      </c>
      <c r="C3474" s="380">
        <v>-3.1230995752817414E-3</v>
      </c>
      <c r="D3474" s="380">
        <v>0</v>
      </c>
      <c r="E3474" s="380">
        <v>0</v>
      </c>
      <c r="F3474" s="380">
        <v>0</v>
      </c>
      <c r="G3474" s="380">
        <v>0</v>
      </c>
      <c r="H3474" s="380">
        <v>0</v>
      </c>
      <c r="I3474" s="380">
        <v>0</v>
      </c>
      <c r="J3474" s="380">
        <v>0</v>
      </c>
      <c r="K3474" s="380">
        <v>0</v>
      </c>
      <c r="L3474" s="381">
        <v>0</v>
      </c>
      <c r="M3474" s="346"/>
    </row>
    <row r="3475" spans="1:13" ht="15.75" x14ac:dyDescent="0.3">
      <c r="A3475" s="445" t="s">
        <v>235</v>
      </c>
      <c r="B3475" s="396">
        <v>0</v>
      </c>
      <c r="C3475" s="159">
        <v>3.1230995752817414E-3</v>
      </c>
      <c r="D3475" s="159">
        <v>8.6266045679907599E-3</v>
      </c>
      <c r="E3475" s="159">
        <v>0</v>
      </c>
      <c r="F3475" s="159">
        <v>0</v>
      </c>
      <c r="G3475" s="159">
        <v>0</v>
      </c>
      <c r="H3475" s="159">
        <v>0</v>
      </c>
      <c r="I3475" s="159">
        <v>0</v>
      </c>
      <c r="J3475" s="143">
        <v>-2.034930665628161E-3</v>
      </c>
      <c r="K3475" s="143">
        <v>0</v>
      </c>
      <c r="L3475" s="392">
        <v>0</v>
      </c>
      <c r="M3475" s="346"/>
    </row>
    <row r="3476" spans="1:13" x14ac:dyDescent="0.25">
      <c r="A3476" s="446"/>
      <c r="B3476" s="396">
        <v>0</v>
      </c>
      <c r="C3476" s="159">
        <v>0</v>
      </c>
      <c r="D3476" s="159">
        <v>-8.6266045679907599E-3</v>
      </c>
      <c r="E3476" s="159">
        <v>3.4353903696176976E-4</v>
      </c>
      <c r="F3476" s="159">
        <v>0</v>
      </c>
      <c r="G3476" s="159">
        <v>0</v>
      </c>
      <c r="H3476" s="159">
        <v>0</v>
      </c>
      <c r="I3476" s="159">
        <v>0</v>
      </c>
      <c r="J3476" s="143">
        <v>0</v>
      </c>
      <c r="K3476" s="143">
        <v>0</v>
      </c>
      <c r="L3476" s="392">
        <v>0</v>
      </c>
      <c r="M3476" s="346"/>
    </row>
    <row r="3477" spans="1:13" x14ac:dyDescent="0.25">
      <c r="A3477" s="446"/>
      <c r="B3477" s="396">
        <v>0</v>
      </c>
      <c r="C3477" s="159">
        <v>0</v>
      </c>
      <c r="D3477" s="159">
        <v>0</v>
      </c>
      <c r="E3477" s="159">
        <v>-3.4353903696176976E-4</v>
      </c>
      <c r="F3477" s="159">
        <v>4.8631035483717478E-4</v>
      </c>
      <c r="G3477" s="159">
        <v>0</v>
      </c>
      <c r="H3477" s="159">
        <v>0</v>
      </c>
      <c r="I3477" s="159">
        <v>0</v>
      </c>
      <c r="J3477" s="143">
        <v>0</v>
      </c>
      <c r="K3477" s="143">
        <v>0</v>
      </c>
      <c r="L3477" s="392">
        <v>0</v>
      </c>
      <c r="M3477" s="346"/>
    </row>
    <row r="3478" spans="1:13" x14ac:dyDescent="0.25">
      <c r="A3478" s="446"/>
      <c r="B3478" s="396">
        <v>0</v>
      </c>
      <c r="C3478" s="159">
        <v>0</v>
      </c>
      <c r="D3478" s="159">
        <v>0</v>
      </c>
      <c r="E3478" s="159">
        <v>0</v>
      </c>
      <c r="F3478" s="159">
        <v>-4.8631035483717478E-4</v>
      </c>
      <c r="G3478" s="159">
        <v>1.7374245092324253E-3</v>
      </c>
      <c r="H3478" s="159">
        <v>0</v>
      </c>
      <c r="I3478" s="159">
        <v>0</v>
      </c>
      <c r="J3478" s="143">
        <v>2.034930665628161E-3</v>
      </c>
      <c r="K3478" s="143">
        <v>5.223060530901308E-3</v>
      </c>
      <c r="L3478" s="392">
        <v>0</v>
      </c>
      <c r="M3478" s="346"/>
    </row>
    <row r="3479" spans="1:13" x14ac:dyDescent="0.25">
      <c r="A3479" s="446"/>
      <c r="B3479" s="396">
        <v>0</v>
      </c>
      <c r="C3479" s="159">
        <v>0</v>
      </c>
      <c r="D3479" s="159">
        <v>0</v>
      </c>
      <c r="E3479" s="159">
        <v>0</v>
      </c>
      <c r="F3479" s="159">
        <v>0</v>
      </c>
      <c r="G3479" s="159">
        <v>-1.7374245092324253E-3</v>
      </c>
      <c r="H3479" s="159">
        <v>1.7867607861014379E-3</v>
      </c>
      <c r="I3479" s="159">
        <v>0</v>
      </c>
      <c r="J3479" s="143">
        <v>0</v>
      </c>
      <c r="K3479" s="143">
        <v>0</v>
      </c>
      <c r="L3479" s="392">
        <v>0</v>
      </c>
      <c r="M3479" s="346"/>
    </row>
    <row r="3480" spans="1:13" x14ac:dyDescent="0.25">
      <c r="A3480" s="446"/>
      <c r="B3480" s="396">
        <v>0</v>
      </c>
      <c r="C3480" s="159">
        <v>0</v>
      </c>
      <c r="D3480" s="159">
        <v>0</v>
      </c>
      <c r="E3480" s="159">
        <v>0</v>
      </c>
      <c r="F3480" s="159">
        <v>0</v>
      </c>
      <c r="G3480" s="159">
        <v>0</v>
      </c>
      <c r="H3480" s="159">
        <v>-1.7867607861014379E-3</v>
      </c>
      <c r="I3480" s="159">
        <v>1.1623239734081217E-3</v>
      </c>
      <c r="J3480" s="143">
        <v>0</v>
      </c>
      <c r="K3480" s="143">
        <v>0</v>
      </c>
      <c r="L3480" s="392">
        <v>0</v>
      </c>
      <c r="M3480" s="346"/>
    </row>
    <row r="3481" spans="1:13" x14ac:dyDescent="0.25">
      <c r="A3481" s="446"/>
      <c r="B3481" s="397">
        <v>0</v>
      </c>
      <c r="C3481" s="398">
        <v>0</v>
      </c>
      <c r="D3481" s="398">
        <v>0</v>
      </c>
      <c r="E3481" s="398">
        <v>0</v>
      </c>
      <c r="F3481" s="398">
        <v>0</v>
      </c>
      <c r="G3481" s="398">
        <v>0</v>
      </c>
      <c r="H3481" s="398">
        <v>0</v>
      </c>
      <c r="I3481" s="398">
        <v>-1.1623239734081217E-3</v>
      </c>
      <c r="J3481" s="393">
        <v>0</v>
      </c>
      <c r="K3481" s="393">
        <v>-5.223060530901308E-3</v>
      </c>
      <c r="L3481" s="394">
        <v>1.431899957289222E-3</v>
      </c>
      <c r="M3481" s="346"/>
    </row>
    <row r="3482" spans="1:13" x14ac:dyDescent="0.25">
      <c r="A3482" s="446"/>
      <c r="B3482" s="158"/>
      <c r="C3482" s="158"/>
      <c r="D3482" s="158"/>
      <c r="E3482" s="158"/>
      <c r="F3482" s="158"/>
      <c r="G3482" s="158"/>
      <c r="H3482" s="158"/>
      <c r="I3482" s="158"/>
      <c r="J3482" s="158"/>
      <c r="K3482" s="158"/>
      <c r="L3482" s="158"/>
      <c r="M3482" s="346"/>
    </row>
    <row r="3483" spans="1:13" x14ac:dyDescent="0.25">
      <c r="A3483" s="446"/>
      <c r="B3483" s="158"/>
      <c r="C3483" s="158"/>
      <c r="D3483" s="158"/>
      <c r="E3483" s="158"/>
      <c r="F3483" s="158"/>
      <c r="G3483" s="158"/>
      <c r="H3483" s="158"/>
      <c r="I3483" s="158"/>
      <c r="J3483" s="158"/>
      <c r="K3483" s="158"/>
      <c r="L3483" s="158"/>
      <c r="M3483" s="346"/>
    </row>
    <row r="3484" spans="1:13" x14ac:dyDescent="0.25">
      <c r="A3484" s="446"/>
      <c r="B3484" s="329">
        <f t="array" ref="B3484:I3491">+MMULT(B3474:L3481,B3372:I3382)</f>
        <v>4.9354409309927631E-3</v>
      </c>
      <c r="C3484" s="330">
        <v>-3.1230995752817414E-3</v>
      </c>
      <c r="D3484" s="330">
        <v>0</v>
      </c>
      <c r="E3484" s="330">
        <v>0</v>
      </c>
      <c r="F3484" s="330">
        <v>0</v>
      </c>
      <c r="G3484" s="330">
        <v>0</v>
      </c>
      <c r="H3484" s="330">
        <v>0</v>
      </c>
      <c r="I3484" s="331">
        <v>0</v>
      </c>
      <c r="J3484" s="158"/>
      <c r="K3484" s="158"/>
      <c r="L3484" s="158"/>
      <c r="M3484" s="346"/>
    </row>
    <row r="3485" spans="1:13" ht="15.75" x14ac:dyDescent="0.3">
      <c r="A3485" s="447" t="s">
        <v>236</v>
      </c>
      <c r="B3485" s="332">
        <v>-3.1230995752817414E-3</v>
      </c>
      <c r="C3485" s="158">
        <v>-3.4685743270808575E-3</v>
      </c>
      <c r="D3485" s="158">
        <v>8.6266045679907599E-3</v>
      </c>
      <c r="E3485" s="158">
        <v>0</v>
      </c>
      <c r="F3485" s="158">
        <v>-2.034930665628161E-3</v>
      </c>
      <c r="G3485" s="158">
        <v>0</v>
      </c>
      <c r="H3485" s="158">
        <v>0</v>
      </c>
      <c r="I3485" s="333">
        <v>0</v>
      </c>
      <c r="J3485" s="158"/>
      <c r="K3485" s="158"/>
      <c r="L3485" s="158"/>
      <c r="M3485" s="346"/>
    </row>
    <row r="3486" spans="1:13" x14ac:dyDescent="0.25">
      <c r="A3486" s="446"/>
      <c r="B3486" s="332">
        <v>0</v>
      </c>
      <c r="C3486" s="158">
        <v>8.6266045679907599E-3</v>
      </c>
      <c r="D3486" s="158">
        <v>-8.9701436049525289E-3</v>
      </c>
      <c r="E3486" s="158">
        <v>3.4353903696176976E-4</v>
      </c>
      <c r="F3486" s="158">
        <v>0</v>
      </c>
      <c r="G3486" s="158">
        <v>0</v>
      </c>
      <c r="H3486" s="158">
        <v>0</v>
      </c>
      <c r="I3486" s="333">
        <v>0</v>
      </c>
      <c r="J3486" s="158"/>
      <c r="K3486" s="158"/>
      <c r="L3486" s="158"/>
      <c r="M3486" s="346"/>
    </row>
    <row r="3487" spans="1:13" x14ac:dyDescent="0.25">
      <c r="A3487" s="446"/>
      <c r="B3487" s="332">
        <v>0</v>
      </c>
      <c r="C3487" s="158">
        <v>0</v>
      </c>
      <c r="D3487" s="158">
        <v>3.4353903696176976E-4</v>
      </c>
      <c r="E3487" s="158">
        <v>-8.2984939179894454E-4</v>
      </c>
      <c r="F3487" s="158">
        <v>4.8631035483717478E-4</v>
      </c>
      <c r="G3487" s="158">
        <v>0</v>
      </c>
      <c r="H3487" s="158">
        <v>0</v>
      </c>
      <c r="I3487" s="333">
        <v>0</v>
      </c>
      <c r="J3487" s="158"/>
      <c r="K3487" s="158"/>
      <c r="L3487" s="158"/>
      <c r="M3487" s="346"/>
    </row>
    <row r="3488" spans="1:13" x14ac:dyDescent="0.25">
      <c r="A3488" s="446"/>
      <c r="B3488" s="332">
        <v>0</v>
      </c>
      <c r="C3488" s="158">
        <v>-2.034930665628161E-3</v>
      </c>
      <c r="D3488" s="158">
        <v>0</v>
      </c>
      <c r="E3488" s="158">
        <v>4.8631035483717478E-4</v>
      </c>
      <c r="F3488" s="158">
        <v>5.0342563324598695E-3</v>
      </c>
      <c r="G3488" s="158">
        <v>1.7374245092324253E-3</v>
      </c>
      <c r="H3488" s="158">
        <v>0</v>
      </c>
      <c r="I3488" s="333">
        <v>-5.223060530901308E-3</v>
      </c>
      <c r="J3488" s="158"/>
      <c r="K3488" s="158"/>
      <c r="L3488" s="158"/>
      <c r="M3488" s="346"/>
    </row>
    <row r="3489" spans="1:13" x14ac:dyDescent="0.25">
      <c r="A3489" s="446"/>
      <c r="B3489" s="332">
        <v>0</v>
      </c>
      <c r="C3489" s="158">
        <v>0</v>
      </c>
      <c r="D3489" s="158">
        <v>0</v>
      </c>
      <c r="E3489" s="158">
        <v>0</v>
      </c>
      <c r="F3489" s="158">
        <v>1.7374245092324253E-3</v>
      </c>
      <c r="G3489" s="158">
        <v>-3.5241852953338633E-3</v>
      </c>
      <c r="H3489" s="158">
        <v>1.7867607861014379E-3</v>
      </c>
      <c r="I3489" s="333">
        <v>0</v>
      </c>
      <c r="J3489" s="158"/>
      <c r="K3489" s="158"/>
      <c r="L3489" s="158"/>
      <c r="M3489" s="346"/>
    </row>
    <row r="3490" spans="1:13" x14ac:dyDescent="0.25">
      <c r="A3490" s="446"/>
      <c r="B3490" s="332">
        <v>0</v>
      </c>
      <c r="C3490" s="158">
        <v>0</v>
      </c>
      <c r="D3490" s="158">
        <v>0</v>
      </c>
      <c r="E3490" s="158">
        <v>0</v>
      </c>
      <c r="F3490" s="158">
        <v>0</v>
      </c>
      <c r="G3490" s="158">
        <v>1.7867607861014379E-3</v>
      </c>
      <c r="H3490" s="158">
        <v>-2.9490847595095597E-3</v>
      </c>
      <c r="I3490" s="333">
        <v>1.1623239734081217E-3</v>
      </c>
      <c r="J3490" s="158"/>
      <c r="K3490" s="158"/>
      <c r="L3490" s="158"/>
      <c r="M3490" s="346"/>
    </row>
    <row r="3491" spans="1:13" x14ac:dyDescent="0.25">
      <c r="A3491" s="446"/>
      <c r="B3491" s="406">
        <v>0</v>
      </c>
      <c r="C3491" s="407">
        <v>0</v>
      </c>
      <c r="D3491" s="407">
        <v>0</v>
      </c>
      <c r="E3491" s="407">
        <v>0</v>
      </c>
      <c r="F3491" s="407">
        <v>-5.223060530901308E-3</v>
      </c>
      <c r="G3491" s="407">
        <v>0</v>
      </c>
      <c r="H3491" s="407">
        <v>1.1623239734081217E-3</v>
      </c>
      <c r="I3491" s="408">
        <v>5.4926365147824081E-3</v>
      </c>
      <c r="J3491" s="158"/>
      <c r="K3491" s="158"/>
      <c r="L3491" s="158"/>
      <c r="M3491" s="346"/>
    </row>
    <row r="3492" spans="1:13" x14ac:dyDescent="0.25">
      <c r="A3492" s="446"/>
      <c r="B3492" s="158"/>
      <c r="C3492" s="158"/>
      <c r="D3492" s="158"/>
      <c r="E3492" s="158"/>
      <c r="F3492" s="158"/>
      <c r="G3492" s="158"/>
      <c r="H3492" s="158"/>
      <c r="I3492" s="158"/>
      <c r="J3492" s="158"/>
      <c r="K3492" s="158"/>
      <c r="L3492" s="158"/>
      <c r="M3492" s="346"/>
    </row>
    <row r="3493" spans="1:13" x14ac:dyDescent="0.25">
      <c r="A3493" s="446"/>
      <c r="B3493" s="158"/>
      <c r="C3493" s="158"/>
      <c r="D3493" s="158"/>
      <c r="E3493" s="158"/>
      <c r="F3493" s="158"/>
      <c r="G3493" s="158"/>
      <c r="H3493" s="158"/>
      <c r="I3493" s="158"/>
      <c r="J3493" s="158"/>
      <c r="K3493" s="158"/>
      <c r="L3493" s="158"/>
      <c r="M3493" s="346"/>
    </row>
    <row r="3494" spans="1:13" x14ac:dyDescent="0.25">
      <c r="A3494" s="446"/>
      <c r="B3494" s="329">
        <f t="array" ref="B3494:I3501">-MINVERSE(B3484:I3491)</f>
        <v>-420.88843363336571</v>
      </c>
      <c r="C3494" s="330">
        <v>-344.93616894631401</v>
      </c>
      <c r="D3494" s="330">
        <v>-341.99333755528983</v>
      </c>
      <c r="E3494" s="330">
        <v>-268.09593438051752</v>
      </c>
      <c r="F3494" s="330">
        <v>-215.89338004844547</v>
      </c>
      <c r="G3494" s="330">
        <v>-201.40468256897233</v>
      </c>
      <c r="H3494" s="330">
        <v>-187.31604893457512</v>
      </c>
      <c r="I3494" s="331">
        <v>-165.65856041708446</v>
      </c>
      <c r="J3494" s="158"/>
      <c r="K3494" s="158"/>
      <c r="L3494" s="158"/>
      <c r="M3494" s="346"/>
    </row>
    <row r="3495" spans="1:13" ht="15.75" x14ac:dyDescent="0.3">
      <c r="A3495" s="448" t="s">
        <v>237</v>
      </c>
      <c r="B3495" s="332">
        <v>-344.93616894631401</v>
      </c>
      <c r="C3495" s="158">
        <v>-545.10336470584514</v>
      </c>
      <c r="D3495" s="158">
        <v>-540.45280197155864</v>
      </c>
      <c r="E3495" s="158">
        <v>-423.67257786040653</v>
      </c>
      <c r="F3495" s="158">
        <v>-341.17676972414512</v>
      </c>
      <c r="G3495" s="158">
        <v>-318.28025014374958</v>
      </c>
      <c r="H3495" s="158">
        <v>-296.01595231242203</v>
      </c>
      <c r="I3495" s="333">
        <v>-261.79057693927643</v>
      </c>
      <c r="J3495" s="158"/>
      <c r="K3495" s="158"/>
      <c r="L3495" s="158"/>
      <c r="M3495" s="346"/>
    </row>
    <row r="3496" spans="1:13" x14ac:dyDescent="0.25">
      <c r="A3496" s="446"/>
      <c r="B3496" s="332">
        <v>-341.99333755528977</v>
      </c>
      <c r="C3496" s="158">
        <v>-540.45280197155853</v>
      </c>
      <c r="D3496" s="158">
        <v>-422.74210843221664</v>
      </c>
      <c r="E3496" s="158">
        <v>-377.78766388224744</v>
      </c>
      <c r="F3496" s="158">
        <v>-346.03097510473117</v>
      </c>
      <c r="G3496" s="158">
        <v>-322.80868771595374</v>
      </c>
      <c r="H3496" s="158">
        <v>-300.22761722037012</v>
      </c>
      <c r="I3496" s="333">
        <v>-265.51528899453399</v>
      </c>
      <c r="J3496" s="158"/>
      <c r="K3496" s="158"/>
      <c r="L3496" s="158"/>
      <c r="M3496" s="346"/>
    </row>
    <row r="3497" spans="1:13" x14ac:dyDescent="0.25">
      <c r="A3497" s="446"/>
      <c r="B3497" s="332">
        <v>-268.09593438051758</v>
      </c>
      <c r="C3497" s="158">
        <v>-423.67257786040665</v>
      </c>
      <c r="D3497" s="158">
        <v>-377.78766388224756</v>
      </c>
      <c r="E3497" s="158">
        <v>774.42785149715905</v>
      </c>
      <c r="F3497" s="158">
        <v>-467.92486722386394</v>
      </c>
      <c r="G3497" s="158">
        <v>-436.52222837126055</v>
      </c>
      <c r="H3497" s="158">
        <v>-405.98668336630652</v>
      </c>
      <c r="I3497" s="333">
        <v>-359.04648799452087</v>
      </c>
      <c r="J3497" s="158"/>
      <c r="K3497" s="158"/>
      <c r="L3497" s="158"/>
      <c r="M3497" s="346"/>
    </row>
    <row r="3498" spans="1:13" x14ac:dyDescent="0.25">
      <c r="A3498" s="446"/>
      <c r="B3498" s="332">
        <v>-215.89338004844549</v>
      </c>
      <c r="C3498" s="158">
        <v>-341.17676972414512</v>
      </c>
      <c r="D3498" s="158">
        <v>-346.03097510473117</v>
      </c>
      <c r="E3498" s="158">
        <v>-467.92486722386388</v>
      </c>
      <c r="F3498" s="158">
        <v>-554.03306930841404</v>
      </c>
      <c r="G3498" s="158">
        <v>-516.85167202317859</v>
      </c>
      <c r="H3498" s="158">
        <v>-480.69693243331585</v>
      </c>
      <c r="I3498" s="333">
        <v>-425.11873529654122</v>
      </c>
      <c r="J3498" s="158"/>
      <c r="K3498" s="158"/>
      <c r="L3498" s="158"/>
      <c r="M3498" s="346"/>
    </row>
    <row r="3499" spans="1:13" x14ac:dyDescent="0.25">
      <c r="A3499" s="446"/>
      <c r="B3499" s="332">
        <v>-201.40468256897242</v>
      </c>
      <c r="C3499" s="158">
        <v>-318.2802501437497</v>
      </c>
      <c r="D3499" s="158">
        <v>-322.80868771595379</v>
      </c>
      <c r="E3499" s="158">
        <v>-436.5222283712605</v>
      </c>
      <c r="F3499" s="158">
        <v>-516.85167202317859</v>
      </c>
      <c r="G3499" s="158">
        <v>-86.122629152879171</v>
      </c>
      <c r="H3499" s="158">
        <v>-226.95894369276613</v>
      </c>
      <c r="I3499" s="333">
        <v>-443.45693378503466</v>
      </c>
      <c r="J3499" s="158"/>
      <c r="K3499" s="158"/>
      <c r="L3499" s="158"/>
      <c r="M3499" s="346"/>
    </row>
    <row r="3500" spans="1:13" x14ac:dyDescent="0.25">
      <c r="A3500" s="446"/>
      <c r="B3500" s="332">
        <v>-187.31604893457524</v>
      </c>
      <c r="C3500" s="158">
        <v>-296.01595231242214</v>
      </c>
      <c r="D3500" s="158">
        <v>-300.22761722037023</v>
      </c>
      <c r="E3500" s="158">
        <v>-405.98668336630647</v>
      </c>
      <c r="F3500" s="158">
        <v>-480.69693243331585</v>
      </c>
      <c r="G3500" s="158">
        <v>-226.9589436927661</v>
      </c>
      <c r="H3500" s="158">
        <v>19.772797898155744</v>
      </c>
      <c r="I3500" s="333">
        <v>-461.28877549373721</v>
      </c>
      <c r="J3500" s="158"/>
      <c r="K3500" s="158"/>
      <c r="L3500" s="158"/>
      <c r="M3500" s="346"/>
    </row>
    <row r="3501" spans="1:13" x14ac:dyDescent="0.25">
      <c r="A3501" s="446"/>
      <c r="B3501" s="406">
        <v>-165.65856041708449</v>
      </c>
      <c r="C3501" s="407">
        <v>-261.79057693927643</v>
      </c>
      <c r="D3501" s="407">
        <v>-265.51528899453399</v>
      </c>
      <c r="E3501" s="407">
        <v>-359.04648799452076</v>
      </c>
      <c r="F3501" s="407">
        <v>-425.11873529654116</v>
      </c>
      <c r="G3501" s="407">
        <v>-443.45693378503461</v>
      </c>
      <c r="H3501" s="407">
        <v>-461.28877549373715</v>
      </c>
      <c r="I3501" s="408">
        <v>-488.70044060433054</v>
      </c>
      <c r="J3501" s="158"/>
      <c r="K3501" s="158"/>
      <c r="L3501" s="158"/>
      <c r="M3501" s="346"/>
    </row>
    <row r="3502" spans="1:13" x14ac:dyDescent="0.25">
      <c r="A3502" s="446"/>
      <c r="B3502" s="158"/>
      <c r="C3502" s="158"/>
      <c r="D3502" s="158"/>
      <c r="E3502" s="158"/>
      <c r="F3502" s="158"/>
      <c r="G3502" s="158"/>
      <c r="H3502" s="158"/>
      <c r="I3502" s="158"/>
      <c r="J3502" s="158"/>
      <c r="K3502" s="158"/>
      <c r="L3502" s="158"/>
      <c r="M3502" s="346"/>
    </row>
    <row r="3503" spans="1:13" ht="15.75" x14ac:dyDescent="0.3">
      <c r="A3503" s="447"/>
      <c r="B3503" s="158"/>
      <c r="C3503" s="158"/>
      <c r="D3503" s="158"/>
      <c r="E3503" s="158"/>
      <c r="F3503" s="158"/>
      <c r="G3503" s="158"/>
      <c r="H3503" s="158"/>
      <c r="I3503" s="158"/>
      <c r="J3503" s="158"/>
      <c r="K3503" s="158"/>
      <c r="L3503" s="158"/>
      <c r="M3503" s="346"/>
    </row>
    <row r="3504" spans="1:13" ht="15.75" x14ac:dyDescent="0.3">
      <c r="A3504" s="447"/>
      <c r="B3504" s="402">
        <f t="array" ref="B3504:B3514">+MMULT(B3435:L3445,H3396:H3406)</f>
        <v>2.7125352807036394</v>
      </c>
      <c r="C3504" s="158"/>
      <c r="D3504" s="158"/>
      <c r="E3504" s="417">
        <f t="array" ref="E3504:E3514">+MMULT(B3396:B3406,K3397)</f>
        <v>-339.29610096713287</v>
      </c>
      <c r="F3504" s="158"/>
      <c r="G3504" s="158"/>
      <c r="H3504" s="158"/>
      <c r="I3504" s="158"/>
      <c r="J3504" s="158"/>
      <c r="K3504" s="158"/>
      <c r="L3504" s="158"/>
      <c r="M3504" s="346"/>
    </row>
    <row r="3505" spans="1:13" ht="15.75" x14ac:dyDescent="0.3">
      <c r="A3505" s="447" t="s">
        <v>238</v>
      </c>
      <c r="B3505" s="403">
        <v>1.0981359511730107</v>
      </c>
      <c r="C3505" s="158"/>
      <c r="D3505" s="449" t="s">
        <v>239</v>
      </c>
      <c r="E3505" s="418">
        <v>0</v>
      </c>
      <c r="F3505" s="158"/>
      <c r="G3505" s="158"/>
      <c r="H3505" s="158"/>
      <c r="I3505" s="158"/>
      <c r="J3505" s="158"/>
      <c r="K3505" s="158"/>
      <c r="L3505" s="158"/>
      <c r="M3505" s="346"/>
    </row>
    <row r="3506" spans="1:13" ht="15.75" x14ac:dyDescent="0.3">
      <c r="A3506" s="447"/>
      <c r="B3506" s="403">
        <v>9.6251597134076675E-2</v>
      </c>
      <c r="C3506" s="158"/>
      <c r="D3506" s="158"/>
      <c r="E3506" s="418">
        <v>0</v>
      </c>
      <c r="F3506" s="158"/>
      <c r="G3506" s="158"/>
      <c r="H3506" s="158"/>
      <c r="I3506" s="158"/>
      <c r="J3506" s="158"/>
      <c r="K3506" s="158"/>
      <c r="L3506" s="158"/>
      <c r="M3506" s="346"/>
    </row>
    <row r="3507" spans="1:13" x14ac:dyDescent="0.25">
      <c r="A3507" s="347"/>
      <c r="B3507" s="403">
        <v>5.1849326038241044</v>
      </c>
      <c r="C3507" s="158"/>
      <c r="D3507" s="158"/>
      <c r="E3507" s="418">
        <v>0</v>
      </c>
      <c r="F3507" s="158"/>
      <c r="G3507" s="158"/>
      <c r="H3507" s="158"/>
      <c r="I3507" s="158"/>
      <c r="J3507" s="158"/>
      <c r="K3507" s="158"/>
      <c r="L3507" s="158"/>
      <c r="M3507" s="346"/>
    </row>
    <row r="3508" spans="1:13" x14ac:dyDescent="0.25">
      <c r="A3508" s="347"/>
      <c r="B3508" s="403">
        <v>5.6665990351131788</v>
      </c>
      <c r="C3508" s="158"/>
      <c r="D3508" s="158"/>
      <c r="E3508" s="418">
        <v>0</v>
      </c>
      <c r="F3508" s="158"/>
      <c r="G3508" s="158"/>
      <c r="H3508" s="158"/>
      <c r="I3508" s="158"/>
      <c r="J3508" s="158"/>
      <c r="K3508" s="158"/>
      <c r="L3508" s="158"/>
      <c r="M3508" s="346"/>
    </row>
    <row r="3509" spans="1:13" x14ac:dyDescent="0.25">
      <c r="A3509" s="347"/>
      <c r="B3509" s="403">
        <v>0.12242480296317551</v>
      </c>
      <c r="C3509" s="158"/>
      <c r="D3509" s="158"/>
      <c r="E3509" s="418">
        <v>0</v>
      </c>
      <c r="F3509" s="158"/>
      <c r="G3509" s="158"/>
      <c r="H3509" s="158"/>
      <c r="I3509" s="158"/>
      <c r="J3509" s="158"/>
      <c r="K3509" s="158"/>
      <c r="L3509" s="158"/>
      <c r="M3509" s="346"/>
    </row>
    <row r="3510" spans="1:13" x14ac:dyDescent="0.25">
      <c r="A3510" s="347"/>
      <c r="B3510" s="403">
        <v>0.3387965784123303</v>
      </c>
      <c r="C3510" s="158"/>
      <c r="D3510" s="158"/>
      <c r="E3510" s="418">
        <v>0</v>
      </c>
      <c r="F3510" s="158"/>
      <c r="G3510" s="158"/>
      <c r="H3510" s="158"/>
      <c r="I3510" s="158"/>
      <c r="J3510" s="158"/>
      <c r="K3510" s="158"/>
      <c r="L3510" s="158"/>
      <c r="M3510" s="346"/>
    </row>
    <row r="3511" spans="1:13" x14ac:dyDescent="0.25">
      <c r="A3511" s="347"/>
      <c r="B3511" s="403">
        <v>0.84900297732601815</v>
      </c>
      <c r="C3511" s="158"/>
      <c r="D3511" s="158"/>
      <c r="E3511" s="418">
        <v>0</v>
      </c>
      <c r="F3511" s="158"/>
      <c r="G3511" s="158"/>
      <c r="H3511" s="158"/>
      <c r="I3511" s="158"/>
      <c r="J3511" s="158"/>
      <c r="K3511" s="158"/>
      <c r="L3511" s="158"/>
      <c r="M3511" s="346"/>
    </row>
    <row r="3512" spans="1:13" x14ac:dyDescent="0.25">
      <c r="A3512" s="347"/>
      <c r="B3512" s="403">
        <v>1.1775260458735841</v>
      </c>
      <c r="C3512" s="158"/>
      <c r="D3512" s="158"/>
      <c r="E3512" s="418">
        <v>0</v>
      </c>
      <c r="F3512" s="158"/>
      <c r="G3512" s="158"/>
      <c r="H3512" s="158"/>
      <c r="I3512" s="158"/>
      <c r="J3512" s="158"/>
      <c r="K3512" s="158"/>
      <c r="L3512" s="158"/>
      <c r="M3512" s="346"/>
    </row>
    <row r="3513" spans="1:13" x14ac:dyDescent="0.25">
      <c r="A3513" s="347"/>
      <c r="B3513" s="403">
        <v>0.46039086920637823</v>
      </c>
      <c r="C3513" s="158"/>
      <c r="D3513" s="158"/>
      <c r="E3513" s="418">
        <v>0</v>
      </c>
      <c r="F3513" s="158"/>
      <c r="G3513" s="158"/>
      <c r="H3513" s="158"/>
      <c r="I3513" s="158"/>
      <c r="J3513" s="158"/>
      <c r="K3513" s="158"/>
      <c r="L3513" s="158"/>
      <c r="M3513" s="346"/>
    </row>
    <row r="3514" spans="1:13" x14ac:dyDescent="0.25">
      <c r="A3514" s="347"/>
      <c r="B3514" s="93">
        <v>3.6627770453451487</v>
      </c>
      <c r="C3514" s="158"/>
      <c r="D3514" s="158"/>
      <c r="E3514" s="76">
        <v>-339.29610096713287</v>
      </c>
      <c r="F3514" s="158"/>
      <c r="G3514" s="158"/>
      <c r="H3514" s="158"/>
      <c r="I3514" s="158"/>
      <c r="J3514" s="158"/>
      <c r="K3514" s="158"/>
      <c r="L3514" s="158"/>
      <c r="M3514" s="346"/>
    </row>
    <row r="3515" spans="1:13" x14ac:dyDescent="0.25">
      <c r="A3515" s="347"/>
      <c r="B3515" s="158"/>
      <c r="C3515" s="158"/>
      <c r="D3515" s="158"/>
      <c r="E3515" s="158"/>
      <c r="F3515" s="158"/>
      <c r="G3515" s="158"/>
      <c r="H3515" s="158"/>
      <c r="I3515" s="158"/>
      <c r="J3515" s="158"/>
      <c r="K3515" s="158"/>
      <c r="L3515" s="158"/>
      <c r="M3515" s="346"/>
    </row>
    <row r="3516" spans="1:13" x14ac:dyDescent="0.25">
      <c r="A3516" s="347"/>
      <c r="B3516" s="158"/>
      <c r="C3516" s="158"/>
      <c r="D3516" s="158"/>
      <c r="E3516" s="158"/>
      <c r="F3516" s="158"/>
      <c r="G3516" s="158"/>
      <c r="H3516" s="158"/>
      <c r="I3516" s="158"/>
      <c r="J3516" s="158"/>
      <c r="K3516" s="158"/>
      <c r="L3516" s="158"/>
      <c r="M3516" s="346"/>
    </row>
    <row r="3517" spans="1:13" x14ac:dyDescent="0.25">
      <c r="A3517" s="347"/>
      <c r="B3517" s="415">
        <f t="array" ref="B3517:B3527">+B3504:B3514+E3504:E3514</f>
        <v>-336.58356568642921</v>
      </c>
      <c r="C3517" s="158"/>
      <c r="D3517" s="158"/>
      <c r="E3517" s="158"/>
      <c r="F3517" s="158"/>
      <c r="G3517" s="158"/>
      <c r="H3517" s="158"/>
      <c r="I3517" s="158"/>
      <c r="J3517" s="158"/>
      <c r="K3517" s="158"/>
      <c r="L3517" s="158"/>
      <c r="M3517" s="346"/>
    </row>
    <row r="3518" spans="1:13" ht="15.75" x14ac:dyDescent="0.3">
      <c r="A3518" s="447" t="s">
        <v>240</v>
      </c>
      <c r="B3518" s="416">
        <v>1.0981359511730107</v>
      </c>
      <c r="C3518" s="158"/>
      <c r="D3518" s="158"/>
      <c r="E3518" s="158"/>
      <c r="F3518" s="158"/>
      <c r="G3518" s="158"/>
      <c r="H3518" s="158"/>
      <c r="I3518" s="158"/>
      <c r="J3518" s="158"/>
      <c r="K3518" s="158"/>
      <c r="L3518" s="158"/>
      <c r="M3518" s="346"/>
    </row>
    <row r="3519" spans="1:13" x14ac:dyDescent="0.25">
      <c r="A3519" s="347"/>
      <c r="B3519" s="416">
        <v>9.6251597134076675E-2</v>
      </c>
      <c r="C3519" s="158"/>
      <c r="D3519" s="158"/>
      <c r="E3519" s="158"/>
      <c r="F3519" s="158"/>
      <c r="G3519" s="158"/>
      <c r="H3519" s="158"/>
      <c r="I3519" s="158"/>
      <c r="J3519" s="158"/>
      <c r="K3519" s="158"/>
      <c r="L3519" s="158"/>
      <c r="M3519" s="346"/>
    </row>
    <row r="3520" spans="1:13" x14ac:dyDescent="0.25">
      <c r="A3520" s="347"/>
      <c r="B3520" s="416">
        <v>5.1849326038241044</v>
      </c>
      <c r="C3520" s="158"/>
      <c r="D3520" s="158"/>
      <c r="E3520" s="158"/>
      <c r="F3520" s="158"/>
      <c r="G3520" s="158"/>
      <c r="H3520" s="158"/>
      <c r="I3520" s="158"/>
      <c r="J3520" s="158"/>
      <c r="K3520" s="158"/>
      <c r="L3520" s="158"/>
      <c r="M3520" s="346"/>
    </row>
    <row r="3521" spans="1:13" x14ac:dyDescent="0.25">
      <c r="A3521" s="347"/>
      <c r="B3521" s="416">
        <v>5.6665990351131788</v>
      </c>
      <c r="C3521" s="158"/>
      <c r="D3521" s="158"/>
      <c r="E3521" s="158"/>
      <c r="F3521" s="158"/>
      <c r="G3521" s="158"/>
      <c r="H3521" s="158"/>
      <c r="I3521" s="158"/>
      <c r="J3521" s="158"/>
      <c r="K3521" s="158"/>
      <c r="L3521" s="158"/>
      <c r="M3521" s="346"/>
    </row>
    <row r="3522" spans="1:13" x14ac:dyDescent="0.25">
      <c r="A3522" s="347"/>
      <c r="B3522" s="416">
        <v>0.12242480296317551</v>
      </c>
      <c r="C3522" s="158"/>
      <c r="D3522" s="158"/>
      <c r="E3522" s="158"/>
      <c r="F3522" s="158"/>
      <c r="G3522" s="158"/>
      <c r="H3522" s="158"/>
      <c r="I3522" s="158"/>
      <c r="J3522" s="158"/>
      <c r="K3522" s="158"/>
      <c r="L3522" s="158"/>
      <c r="M3522" s="346"/>
    </row>
    <row r="3523" spans="1:13" x14ac:dyDescent="0.25">
      <c r="A3523" s="347"/>
      <c r="B3523" s="416">
        <v>0.3387965784123303</v>
      </c>
      <c r="C3523" s="158"/>
      <c r="D3523" s="158"/>
      <c r="E3523" s="158"/>
      <c r="F3523" s="158"/>
      <c r="G3523" s="158"/>
      <c r="H3523" s="158"/>
      <c r="I3523" s="158"/>
      <c r="J3523" s="158"/>
      <c r="K3523" s="158"/>
      <c r="L3523" s="158"/>
      <c r="M3523" s="346"/>
    </row>
    <row r="3524" spans="1:13" x14ac:dyDescent="0.25">
      <c r="A3524" s="347"/>
      <c r="B3524" s="416">
        <v>0.84900297732601815</v>
      </c>
      <c r="C3524" s="158"/>
      <c r="D3524" s="158"/>
      <c r="E3524" s="158"/>
      <c r="F3524" s="158"/>
      <c r="G3524" s="158"/>
      <c r="H3524" s="158"/>
      <c r="I3524" s="158"/>
      <c r="J3524" s="158"/>
      <c r="K3524" s="158"/>
      <c r="L3524" s="158"/>
      <c r="M3524" s="346"/>
    </row>
    <row r="3525" spans="1:13" x14ac:dyDescent="0.25">
      <c r="A3525" s="347"/>
      <c r="B3525" s="416">
        <v>1.1775260458735841</v>
      </c>
      <c r="C3525" s="158"/>
      <c r="D3525" s="158"/>
      <c r="E3525" s="158"/>
      <c r="F3525" s="158"/>
      <c r="G3525" s="158"/>
      <c r="H3525" s="158"/>
      <c r="I3525" s="158"/>
      <c r="J3525" s="158"/>
      <c r="K3525" s="158"/>
      <c r="L3525" s="158"/>
      <c r="M3525" s="346"/>
    </row>
    <row r="3526" spans="1:13" x14ac:dyDescent="0.25">
      <c r="A3526" s="347"/>
      <c r="B3526" s="416">
        <v>0.46039086920637823</v>
      </c>
      <c r="C3526" s="158"/>
      <c r="D3526" s="158"/>
      <c r="E3526" s="158"/>
      <c r="F3526" s="158"/>
      <c r="G3526" s="158"/>
      <c r="H3526" s="158"/>
      <c r="I3526" s="158"/>
      <c r="J3526" s="158"/>
      <c r="K3526" s="158"/>
      <c r="L3526" s="158"/>
      <c r="M3526" s="346"/>
    </row>
    <row r="3527" spans="1:13" x14ac:dyDescent="0.25">
      <c r="A3527" s="347"/>
      <c r="B3527" s="103">
        <v>-335.63332392178773</v>
      </c>
      <c r="C3527" s="158"/>
      <c r="D3527" s="158"/>
      <c r="E3527" s="158"/>
      <c r="F3527" s="158"/>
      <c r="G3527" s="158"/>
      <c r="H3527" s="158"/>
      <c r="I3527" s="158"/>
      <c r="J3527" s="158"/>
      <c r="K3527" s="158"/>
      <c r="L3527" s="158"/>
      <c r="M3527" s="346"/>
    </row>
    <row r="3528" spans="1:13" x14ac:dyDescent="0.25">
      <c r="A3528" s="347"/>
      <c r="B3528" s="158"/>
      <c r="C3528" s="158"/>
      <c r="D3528" s="158"/>
      <c r="E3528" s="158"/>
      <c r="F3528" s="158"/>
      <c r="G3528" s="158"/>
      <c r="H3528" s="158"/>
      <c r="I3528" s="158"/>
      <c r="J3528" s="158"/>
      <c r="K3528" s="158"/>
      <c r="L3528" s="158"/>
      <c r="M3528" s="346"/>
    </row>
    <row r="3529" spans="1:13" x14ac:dyDescent="0.25">
      <c r="A3529" s="347"/>
      <c r="B3529" s="158"/>
      <c r="C3529" s="158"/>
      <c r="D3529" s="158"/>
      <c r="E3529" s="158"/>
      <c r="F3529" s="158"/>
      <c r="G3529" s="158"/>
      <c r="H3529" s="158"/>
      <c r="I3529" s="158"/>
      <c r="J3529" s="158"/>
      <c r="K3529" s="158"/>
      <c r="L3529" s="158"/>
      <c r="M3529" s="346"/>
    </row>
    <row r="3530" spans="1:13" x14ac:dyDescent="0.25">
      <c r="A3530" s="347"/>
      <c r="B3530" s="419">
        <f t="array" ref="B3530:B3537">+MMULT(B3474:L3481,B3517:B3527)</f>
        <v>-0.61343390366890282</v>
      </c>
      <c r="C3530" s="158"/>
      <c r="D3530" s="158"/>
      <c r="E3530" s="402">
        <f t="array" ref="E3530:E3537">+MMULT(B3385:L3392,H3396:H3406)</f>
        <v>2.9729038906687374E-3</v>
      </c>
      <c r="F3530" s="158"/>
      <c r="G3530" s="158"/>
      <c r="H3530" s="402">
        <f t="array" ref="H3530:H3537">E3530:E3537-E3396:E3403</f>
        <v>1.0755285551056204E-16</v>
      </c>
      <c r="I3530" s="158"/>
      <c r="J3530" s="158"/>
      <c r="K3530" s="158"/>
      <c r="L3530" s="158"/>
      <c r="M3530" s="346"/>
    </row>
    <row r="3531" spans="1:13" ht="15.75" x14ac:dyDescent="0.3">
      <c r="A3531" s="447" t="s">
        <v>241</v>
      </c>
      <c r="B3531" s="420">
        <v>1.8637285298992441E-3</v>
      </c>
      <c r="C3531" s="158"/>
      <c r="D3531" s="449" t="s">
        <v>242</v>
      </c>
      <c r="E3531" s="403">
        <v>3.7274570597984882E-3</v>
      </c>
      <c r="F3531" s="158"/>
      <c r="G3531" s="449" t="s">
        <v>243</v>
      </c>
      <c r="H3531" s="403">
        <v>-1.214306433183765E-17</v>
      </c>
      <c r="I3531" s="158"/>
      <c r="J3531" s="158"/>
      <c r="K3531" s="158"/>
      <c r="L3531" s="158"/>
      <c r="M3531" s="346"/>
    </row>
    <row r="3532" spans="1:13" x14ac:dyDescent="0.25">
      <c r="A3532" s="347"/>
      <c r="B3532" s="420">
        <v>9.5090228591618189E-4</v>
      </c>
      <c r="C3532" s="158"/>
      <c r="D3532" s="158"/>
      <c r="E3532" s="403">
        <v>1.9018045718323642E-3</v>
      </c>
      <c r="F3532" s="158"/>
      <c r="G3532" s="158"/>
      <c r="H3532" s="403">
        <v>-4.5753331678888287E-17</v>
      </c>
      <c r="I3532" s="158"/>
      <c r="J3532" s="158"/>
      <c r="K3532" s="158"/>
      <c r="L3532" s="158"/>
      <c r="M3532" s="346"/>
    </row>
    <row r="3533" spans="1:13" x14ac:dyDescent="0.25">
      <c r="A3533" s="347"/>
      <c r="B3533" s="420">
        <v>9.7449903405646813E-4</v>
      </c>
      <c r="C3533" s="158"/>
      <c r="D3533" s="158"/>
      <c r="E3533" s="403">
        <v>1.9489980681129358E-3</v>
      </c>
      <c r="F3533" s="158"/>
      <c r="G3533" s="158"/>
      <c r="H3533" s="403">
        <v>5.8546917314217239E-18</v>
      </c>
      <c r="I3533" s="158"/>
      <c r="J3533" s="158"/>
      <c r="K3533" s="158"/>
      <c r="L3533" s="158"/>
      <c r="M3533" s="346"/>
    </row>
    <row r="3534" spans="1:13" x14ac:dyDescent="0.25">
      <c r="A3534" s="347"/>
      <c r="B3534" s="420">
        <v>2.2578113037834994E-3</v>
      </c>
      <c r="C3534" s="158"/>
      <c r="D3534" s="158"/>
      <c r="E3534" s="403">
        <v>4.5156226075669988E-3</v>
      </c>
      <c r="F3534" s="158"/>
      <c r="G3534" s="158"/>
      <c r="H3534" s="403">
        <v>2.2898349882893854E-16</v>
      </c>
      <c r="I3534" s="158"/>
      <c r="J3534" s="158"/>
      <c r="K3534" s="158"/>
      <c r="L3534" s="158"/>
      <c r="M3534" s="346"/>
    </row>
    <row r="3535" spans="1:13" x14ac:dyDescent="0.25">
      <c r="A3535" s="347"/>
      <c r="B3535" s="420">
        <v>3.9264458756632116E-4</v>
      </c>
      <c r="C3535" s="158"/>
      <c r="D3535" s="158"/>
      <c r="E3535" s="403">
        <v>7.8528917513264232E-4</v>
      </c>
      <c r="F3535" s="158"/>
      <c r="G3535" s="158"/>
      <c r="H3535" s="403">
        <v>4.3368086899420177E-17</v>
      </c>
      <c r="I3535" s="158"/>
      <c r="J3535" s="158"/>
      <c r="K3535" s="158"/>
      <c r="L3535" s="158"/>
      <c r="M3535" s="346"/>
    </row>
    <row r="3536" spans="1:13" x14ac:dyDescent="0.25">
      <c r="A3536" s="347"/>
      <c r="B3536" s="420">
        <v>3.8146807326841015E-4</v>
      </c>
      <c r="C3536" s="158"/>
      <c r="D3536" s="158"/>
      <c r="E3536" s="403">
        <v>7.629361465368203E-4</v>
      </c>
      <c r="F3536" s="158"/>
      <c r="G3536" s="158"/>
      <c r="H3536" s="403">
        <v>-2.6064220226551527E-16</v>
      </c>
      <c r="I3536" s="158"/>
      <c r="J3536" s="158"/>
      <c r="K3536" s="158"/>
      <c r="L3536" s="158"/>
      <c r="M3536" s="346"/>
    </row>
    <row r="3537" spans="1:13" x14ac:dyDescent="0.25">
      <c r="A3537" s="347"/>
      <c r="B3537" s="75">
        <v>-0.48398480808022754</v>
      </c>
      <c r="C3537" s="158"/>
      <c r="D3537" s="158"/>
      <c r="E3537" s="93">
        <v>3.7065288060191548E-3</v>
      </c>
      <c r="F3537" s="158"/>
      <c r="G3537" s="158"/>
      <c r="H3537" s="93">
        <v>-7.5460471204991109E-17</v>
      </c>
      <c r="I3537" s="158"/>
      <c r="J3537" s="158"/>
      <c r="K3537" s="158"/>
      <c r="L3537" s="158"/>
      <c r="M3537" s="346"/>
    </row>
    <row r="3538" spans="1:13" x14ac:dyDescent="0.25">
      <c r="A3538" s="347"/>
      <c r="B3538" s="158"/>
      <c r="C3538" s="158"/>
      <c r="D3538" s="158"/>
      <c r="E3538" s="158"/>
      <c r="F3538" s="158"/>
      <c r="G3538" s="158"/>
      <c r="H3538" s="158"/>
      <c r="I3538" s="158"/>
      <c r="J3538" s="158"/>
      <c r="K3538" s="158"/>
      <c r="L3538" s="158"/>
      <c r="M3538" s="346"/>
    </row>
    <row r="3539" spans="1:13" ht="16.5" thickBot="1" x14ac:dyDescent="0.35">
      <c r="A3539" s="347"/>
      <c r="B3539" s="158"/>
      <c r="C3539" s="158"/>
      <c r="D3539" s="158"/>
      <c r="E3539" s="158"/>
      <c r="F3539" s="158"/>
      <c r="G3539" s="456" t="s">
        <v>264</v>
      </c>
      <c r="H3539" s="158"/>
      <c r="I3539" s="158"/>
      <c r="J3539" s="158"/>
      <c r="K3539" s="158"/>
      <c r="L3539" s="158"/>
      <c r="M3539" s="346"/>
    </row>
    <row r="3540" spans="1:13" ht="15.75" x14ac:dyDescent="0.3">
      <c r="A3540" s="347"/>
      <c r="B3540" s="421">
        <f t="array" ref="B3540:B3547">B3530:B3537-H3530:H3537</f>
        <v>-0.61343390366890294</v>
      </c>
      <c r="C3540" s="158"/>
      <c r="D3540" s="422" t="s">
        <v>205</v>
      </c>
      <c r="E3540" s="468">
        <f t="array" ref="E3540:E3547">+MMULT(B3494:I3501,B3540:B3547)</f>
        <v>336.49615050383176</v>
      </c>
      <c r="F3540" s="158"/>
      <c r="G3540" s="457" t="s">
        <v>205</v>
      </c>
      <c r="H3540" s="460">
        <f>+ABS(E3540-E3282)</f>
        <v>7.7738937234073546E-2</v>
      </c>
      <c r="I3540" s="158"/>
      <c r="J3540" s="158"/>
      <c r="K3540" s="158"/>
      <c r="L3540" s="158"/>
      <c r="M3540" s="346"/>
    </row>
    <row r="3541" spans="1:13" ht="15.75" x14ac:dyDescent="0.3">
      <c r="A3541" s="450" t="s">
        <v>244</v>
      </c>
      <c r="B3541" s="420">
        <v>1.8637285298992562E-3</v>
      </c>
      <c r="C3541" s="158"/>
      <c r="D3541" s="424" t="s">
        <v>206</v>
      </c>
      <c r="E3541" s="469">
        <v>335.34728733544421</v>
      </c>
      <c r="F3541" s="158"/>
      <c r="G3541" s="458" t="s">
        <v>206</v>
      </c>
      <c r="H3541" s="461">
        <f t="shared" ref="H3541:H3547" si="138">+ABS(E3541-E3283)</f>
        <v>0.12264964088973329</v>
      </c>
      <c r="I3541" s="158"/>
      <c r="J3541" s="158"/>
      <c r="K3541" s="158"/>
      <c r="L3541" s="158"/>
      <c r="M3541" s="346"/>
    </row>
    <row r="3542" spans="1:13" ht="15.75" x14ac:dyDescent="0.3">
      <c r="A3542" s="347"/>
      <c r="B3542" s="420">
        <v>9.5090228591622765E-4</v>
      </c>
      <c r="C3542" s="158"/>
      <c r="D3542" s="424" t="s">
        <v>207</v>
      </c>
      <c r="E3542" s="469">
        <v>335.49572783300778</v>
      </c>
      <c r="F3542" s="158"/>
      <c r="G3542" s="458" t="s">
        <v>207</v>
      </c>
      <c r="H3542" s="461">
        <f t="shared" si="138"/>
        <v>0.40976852029251631</v>
      </c>
      <c r="I3542" s="158"/>
      <c r="J3542" s="158"/>
      <c r="K3542" s="158"/>
      <c r="L3542" s="158"/>
      <c r="M3542" s="346"/>
    </row>
    <row r="3543" spans="1:13" ht="15.75" x14ac:dyDescent="0.3">
      <c r="A3543" s="347"/>
      <c r="B3543" s="420">
        <v>9.7449903405646228E-4</v>
      </c>
      <c r="C3543" s="158"/>
      <c r="D3543" s="424" t="s">
        <v>208</v>
      </c>
      <c r="E3543" s="469">
        <v>336.45525543533205</v>
      </c>
      <c r="F3543" s="158"/>
      <c r="G3543" s="458" t="s">
        <v>208</v>
      </c>
      <c r="H3543" s="461">
        <f t="shared" si="138"/>
        <v>1.5864026559946751</v>
      </c>
      <c r="I3543" s="158"/>
      <c r="J3543" s="158"/>
      <c r="K3543" s="158"/>
      <c r="L3543" s="158"/>
      <c r="M3543" s="346"/>
    </row>
    <row r="3544" spans="1:13" ht="15.75" x14ac:dyDescent="0.3">
      <c r="A3544" s="347"/>
      <c r="B3544" s="420">
        <v>2.2578113037832704E-3</v>
      </c>
      <c r="C3544" s="158"/>
      <c r="D3544" s="424" t="s">
        <v>209</v>
      </c>
      <c r="E3544" s="469">
        <v>335.12922188658791</v>
      </c>
      <c r="F3544" s="158"/>
      <c r="G3544" s="458" t="s">
        <v>209</v>
      </c>
      <c r="H3544" s="461">
        <f t="shared" si="138"/>
        <v>4.7854894808267545E-2</v>
      </c>
      <c r="I3544" s="158"/>
      <c r="J3544" s="158"/>
      <c r="K3544" s="158"/>
      <c r="L3544" s="158"/>
      <c r="M3544" s="346"/>
    </row>
    <row r="3545" spans="1:13" ht="15.75" x14ac:dyDescent="0.3">
      <c r="A3545" s="347"/>
      <c r="B3545" s="420">
        <v>3.9264458756627779E-4</v>
      </c>
      <c r="C3545" s="158"/>
      <c r="D3545" s="424" t="s">
        <v>210</v>
      </c>
      <c r="E3545" s="469">
        <v>335.56199492098744</v>
      </c>
      <c r="F3545" s="158"/>
      <c r="G3545" s="458" t="s">
        <v>210</v>
      </c>
      <c r="H3545" s="461">
        <f t="shared" si="138"/>
        <v>0.4423800716108417</v>
      </c>
      <c r="I3545" s="158"/>
      <c r="J3545" s="158"/>
      <c r="K3545" s="158"/>
      <c r="L3545" s="158"/>
      <c r="M3545" s="346"/>
    </row>
    <row r="3546" spans="1:13" ht="15.75" x14ac:dyDescent="0.3">
      <c r="A3546" s="347"/>
      <c r="B3546" s="420">
        <v>3.8146807326867079E-4</v>
      </c>
      <c r="C3546" s="158"/>
      <c r="D3546" s="424" t="s">
        <v>211</v>
      </c>
      <c r="E3546" s="469">
        <v>335.76306598328574</v>
      </c>
      <c r="F3546" s="158"/>
      <c r="G3546" s="458" t="s">
        <v>211</v>
      </c>
      <c r="H3546" s="461">
        <f t="shared" si="138"/>
        <v>0.29901564724400487</v>
      </c>
      <c r="I3546" s="158"/>
      <c r="J3546" s="158"/>
      <c r="K3546" s="158"/>
      <c r="L3546" s="158"/>
      <c r="M3546" s="346"/>
    </row>
    <row r="3547" spans="1:13" ht="16.5" thickBot="1" x14ac:dyDescent="0.35">
      <c r="A3547" s="347"/>
      <c r="B3547" s="75">
        <v>-0.48398480808022748</v>
      </c>
      <c r="C3547" s="158"/>
      <c r="D3547" s="426" t="s">
        <v>212</v>
      </c>
      <c r="E3547" s="470">
        <v>335.74396443806927</v>
      </c>
      <c r="F3547" s="158"/>
      <c r="G3547" s="459" t="s">
        <v>212</v>
      </c>
      <c r="H3547" s="462">
        <f t="shared" si="138"/>
        <v>9.8251652713088333E-2</v>
      </c>
      <c r="I3547" s="158"/>
      <c r="J3547" s="158"/>
      <c r="K3547" s="158"/>
      <c r="L3547" s="158"/>
      <c r="M3547" s="346"/>
    </row>
    <row r="3548" spans="1:13" x14ac:dyDescent="0.25">
      <c r="A3548" s="347"/>
      <c r="B3548" s="158"/>
      <c r="C3548" s="158"/>
      <c r="D3548" s="158"/>
      <c r="E3548" s="158"/>
      <c r="F3548" s="158"/>
      <c r="G3548" s="158"/>
      <c r="H3548" s="158"/>
      <c r="I3548" s="158"/>
      <c r="J3548" s="158"/>
      <c r="K3548" s="158"/>
      <c r="L3548" s="158"/>
      <c r="M3548" s="346"/>
    </row>
    <row r="3549" spans="1:13" ht="15.75" x14ac:dyDescent="0.3">
      <c r="A3549" s="444" t="s">
        <v>246</v>
      </c>
      <c r="B3549" s="158"/>
      <c r="C3549" s="158"/>
      <c r="D3549" s="158"/>
      <c r="E3549" s="158"/>
      <c r="F3549" s="158"/>
      <c r="G3549" s="158"/>
      <c r="H3549" s="158"/>
      <c r="I3549" s="158"/>
      <c r="J3549" s="158"/>
      <c r="K3549" s="158"/>
      <c r="L3549" s="158"/>
      <c r="M3549" s="346"/>
    </row>
    <row r="3550" spans="1:13" x14ac:dyDescent="0.25">
      <c r="A3550" s="347"/>
      <c r="B3550" s="411">
        <f t="array" ref="B3550:L3560">+MMULT(B3461:L3471,B3435:L3445)</f>
        <v>0.5</v>
      </c>
      <c r="C3550" s="390">
        <v>0</v>
      </c>
      <c r="D3550" s="390">
        <v>0</v>
      </c>
      <c r="E3550" s="390">
        <v>0</v>
      </c>
      <c r="F3550" s="390">
        <v>0</v>
      </c>
      <c r="G3550" s="390">
        <v>0</v>
      </c>
      <c r="H3550" s="390">
        <v>0</v>
      </c>
      <c r="I3550" s="390">
        <v>0</v>
      </c>
      <c r="J3550" s="390">
        <v>0</v>
      </c>
      <c r="K3550" s="390">
        <v>0</v>
      </c>
      <c r="L3550" s="391">
        <v>0</v>
      </c>
      <c r="M3550" s="346"/>
    </row>
    <row r="3551" spans="1:13" ht="15.75" x14ac:dyDescent="0.3">
      <c r="A3551" s="447" t="s">
        <v>247</v>
      </c>
      <c r="B3551" s="396">
        <v>0</v>
      </c>
      <c r="C3551" s="161">
        <v>0.5</v>
      </c>
      <c r="D3551" s="159">
        <v>0</v>
      </c>
      <c r="E3551" s="159">
        <v>0</v>
      </c>
      <c r="F3551" s="159">
        <v>0</v>
      </c>
      <c r="G3551" s="159">
        <v>0</v>
      </c>
      <c r="H3551" s="159">
        <v>0</v>
      </c>
      <c r="I3551" s="159">
        <v>0</v>
      </c>
      <c r="J3551" s="159">
        <v>0</v>
      </c>
      <c r="K3551" s="159">
        <v>0</v>
      </c>
      <c r="L3551" s="383">
        <v>0</v>
      </c>
      <c r="M3551" s="346"/>
    </row>
    <row r="3552" spans="1:13" x14ac:dyDescent="0.25">
      <c r="A3552" s="347"/>
      <c r="B3552" s="396">
        <v>0</v>
      </c>
      <c r="C3552" s="159">
        <v>0</v>
      </c>
      <c r="D3552" s="161">
        <v>0.5</v>
      </c>
      <c r="E3552" s="159">
        <v>0</v>
      </c>
      <c r="F3552" s="159">
        <v>0</v>
      </c>
      <c r="G3552" s="159">
        <v>0</v>
      </c>
      <c r="H3552" s="159">
        <v>0</v>
      </c>
      <c r="I3552" s="159">
        <v>0</v>
      </c>
      <c r="J3552" s="159">
        <v>0</v>
      </c>
      <c r="K3552" s="159">
        <v>0</v>
      </c>
      <c r="L3552" s="383">
        <v>0</v>
      </c>
      <c r="M3552" s="346"/>
    </row>
    <row r="3553" spans="1:13" x14ac:dyDescent="0.25">
      <c r="A3553" s="347"/>
      <c r="B3553" s="396">
        <v>0</v>
      </c>
      <c r="C3553" s="159">
        <v>0</v>
      </c>
      <c r="D3553" s="159">
        <v>0</v>
      </c>
      <c r="E3553" s="161">
        <v>0.49999999999999994</v>
      </c>
      <c r="F3553" s="159">
        <v>0</v>
      </c>
      <c r="G3553" s="159">
        <v>0</v>
      </c>
      <c r="H3553" s="159">
        <v>0</v>
      </c>
      <c r="I3553" s="159">
        <v>0</v>
      </c>
      <c r="J3553" s="159">
        <v>0</v>
      </c>
      <c r="K3553" s="159">
        <v>0</v>
      </c>
      <c r="L3553" s="383">
        <v>0</v>
      </c>
      <c r="M3553" s="346"/>
    </row>
    <row r="3554" spans="1:13" x14ac:dyDescent="0.25">
      <c r="A3554" s="347"/>
      <c r="B3554" s="396">
        <v>0</v>
      </c>
      <c r="C3554" s="159">
        <v>0</v>
      </c>
      <c r="D3554" s="159">
        <v>0</v>
      </c>
      <c r="E3554" s="159">
        <v>0</v>
      </c>
      <c r="F3554" s="161">
        <v>0.5</v>
      </c>
      <c r="G3554" s="159">
        <v>0</v>
      </c>
      <c r="H3554" s="159">
        <v>0</v>
      </c>
      <c r="I3554" s="159">
        <v>0</v>
      </c>
      <c r="J3554" s="159">
        <v>0</v>
      </c>
      <c r="K3554" s="159">
        <v>0</v>
      </c>
      <c r="L3554" s="383">
        <v>0</v>
      </c>
      <c r="M3554" s="346"/>
    </row>
    <row r="3555" spans="1:13" x14ac:dyDescent="0.25">
      <c r="A3555" s="350"/>
      <c r="B3555" s="396">
        <v>0</v>
      </c>
      <c r="C3555" s="159">
        <v>0</v>
      </c>
      <c r="D3555" s="159">
        <v>0</v>
      </c>
      <c r="E3555" s="159">
        <v>0</v>
      </c>
      <c r="F3555" s="159">
        <v>0</v>
      </c>
      <c r="G3555" s="161">
        <v>0.5</v>
      </c>
      <c r="H3555" s="159">
        <v>0</v>
      </c>
      <c r="I3555" s="159">
        <v>0</v>
      </c>
      <c r="J3555" s="159">
        <v>0</v>
      </c>
      <c r="K3555" s="159">
        <v>0</v>
      </c>
      <c r="L3555" s="383">
        <v>0</v>
      </c>
      <c r="M3555" s="346"/>
    </row>
    <row r="3556" spans="1:13" x14ac:dyDescent="0.25">
      <c r="A3556" s="350"/>
      <c r="B3556" s="396">
        <v>0</v>
      </c>
      <c r="C3556" s="159">
        <v>0</v>
      </c>
      <c r="D3556" s="159">
        <v>0</v>
      </c>
      <c r="E3556" s="159">
        <v>0</v>
      </c>
      <c r="F3556" s="159">
        <v>0</v>
      </c>
      <c r="G3556" s="159">
        <v>0</v>
      </c>
      <c r="H3556" s="161">
        <v>0.5</v>
      </c>
      <c r="I3556" s="159">
        <v>0</v>
      </c>
      <c r="J3556" s="159">
        <v>0</v>
      </c>
      <c r="K3556" s="159">
        <v>0</v>
      </c>
      <c r="L3556" s="383">
        <v>0</v>
      </c>
      <c r="M3556" s="346"/>
    </row>
    <row r="3557" spans="1:13" x14ac:dyDescent="0.25">
      <c r="A3557" s="347"/>
      <c r="B3557" s="396">
        <v>0</v>
      </c>
      <c r="C3557" s="159">
        <v>0</v>
      </c>
      <c r="D3557" s="159">
        <v>0</v>
      </c>
      <c r="E3557" s="159">
        <v>0</v>
      </c>
      <c r="F3557" s="159">
        <v>0</v>
      </c>
      <c r="G3557" s="159">
        <v>0</v>
      </c>
      <c r="H3557" s="159">
        <v>0</v>
      </c>
      <c r="I3557" s="161">
        <v>0.5</v>
      </c>
      <c r="J3557" s="159">
        <v>0</v>
      </c>
      <c r="K3557" s="159">
        <v>0</v>
      </c>
      <c r="L3557" s="383">
        <v>0</v>
      </c>
      <c r="M3557" s="346"/>
    </row>
    <row r="3558" spans="1:13" x14ac:dyDescent="0.25">
      <c r="A3558" s="347"/>
      <c r="B3558" s="396">
        <v>0</v>
      </c>
      <c r="C3558" s="159">
        <v>0</v>
      </c>
      <c r="D3558" s="159">
        <v>0</v>
      </c>
      <c r="E3558" s="159">
        <v>0</v>
      </c>
      <c r="F3558" s="159">
        <v>0</v>
      </c>
      <c r="G3558" s="159">
        <v>0</v>
      </c>
      <c r="H3558" s="159">
        <v>0</v>
      </c>
      <c r="I3558" s="159">
        <v>0</v>
      </c>
      <c r="J3558" s="161">
        <v>0.5</v>
      </c>
      <c r="K3558" s="159">
        <v>0</v>
      </c>
      <c r="L3558" s="383">
        <v>0</v>
      </c>
      <c r="M3558" s="346"/>
    </row>
    <row r="3559" spans="1:13" x14ac:dyDescent="0.25">
      <c r="A3559" s="347"/>
      <c r="B3559" s="396">
        <v>0</v>
      </c>
      <c r="C3559" s="159">
        <v>0</v>
      </c>
      <c r="D3559" s="159">
        <v>0</v>
      </c>
      <c r="E3559" s="159">
        <v>0</v>
      </c>
      <c r="F3559" s="159">
        <v>0</v>
      </c>
      <c r="G3559" s="159">
        <v>0</v>
      </c>
      <c r="H3559" s="159">
        <v>0</v>
      </c>
      <c r="I3559" s="159">
        <v>0</v>
      </c>
      <c r="J3559" s="159">
        <v>0</v>
      </c>
      <c r="K3559" s="161">
        <v>0.49999999999999994</v>
      </c>
      <c r="L3559" s="383">
        <v>0</v>
      </c>
      <c r="M3559" s="346"/>
    </row>
    <row r="3560" spans="1:13" x14ac:dyDescent="0.25">
      <c r="A3560" s="347"/>
      <c r="B3560" s="397">
        <v>0</v>
      </c>
      <c r="C3560" s="398">
        <v>0</v>
      </c>
      <c r="D3560" s="398">
        <v>0</v>
      </c>
      <c r="E3560" s="398">
        <v>0</v>
      </c>
      <c r="F3560" s="398">
        <v>0</v>
      </c>
      <c r="G3560" s="398">
        <v>0</v>
      </c>
      <c r="H3560" s="398">
        <v>0</v>
      </c>
      <c r="I3560" s="398">
        <v>0</v>
      </c>
      <c r="J3560" s="398">
        <v>0</v>
      </c>
      <c r="K3560" s="398">
        <v>0</v>
      </c>
      <c r="L3560" s="412">
        <v>0.5</v>
      </c>
      <c r="M3560" s="346"/>
    </row>
    <row r="3561" spans="1:13" x14ac:dyDescent="0.25">
      <c r="A3561" s="347"/>
      <c r="B3561" s="158"/>
      <c r="C3561" s="158"/>
      <c r="D3561" s="158"/>
      <c r="E3561" s="158"/>
      <c r="F3561" s="158"/>
      <c r="G3561" s="158"/>
      <c r="H3561" s="158"/>
      <c r="I3561" s="158"/>
      <c r="J3561" s="158"/>
      <c r="K3561" s="158"/>
      <c r="L3561" s="158"/>
      <c r="M3561" s="346"/>
    </row>
    <row r="3562" spans="1:13" x14ac:dyDescent="0.25">
      <c r="A3562" s="347"/>
      <c r="B3562" s="158"/>
      <c r="C3562" s="158"/>
      <c r="D3562" s="158"/>
      <c r="E3562" s="158"/>
      <c r="F3562" s="158"/>
      <c r="G3562" s="158"/>
      <c r="H3562" s="158"/>
      <c r="I3562" s="158"/>
      <c r="J3562" s="158"/>
      <c r="K3562" s="158"/>
      <c r="L3562" s="158"/>
      <c r="M3562" s="346"/>
    </row>
    <row r="3563" spans="1:13" x14ac:dyDescent="0.25">
      <c r="A3563" s="347"/>
      <c r="B3563" s="411">
        <f t="array" ref="B3563:L3573">B3422:L3432-B3550:L3560</f>
        <v>0.5</v>
      </c>
      <c r="C3563" s="390">
        <v>0</v>
      </c>
      <c r="D3563" s="390">
        <v>0</v>
      </c>
      <c r="E3563" s="390">
        <v>0</v>
      </c>
      <c r="F3563" s="390">
        <v>0</v>
      </c>
      <c r="G3563" s="390">
        <v>0</v>
      </c>
      <c r="H3563" s="390">
        <v>0</v>
      </c>
      <c r="I3563" s="390">
        <v>0</v>
      </c>
      <c r="J3563" s="390">
        <v>0</v>
      </c>
      <c r="K3563" s="390">
        <v>0</v>
      </c>
      <c r="L3563" s="391">
        <v>0</v>
      </c>
      <c r="M3563" s="346"/>
    </row>
    <row r="3564" spans="1:13" ht="15.75" x14ac:dyDescent="0.3">
      <c r="A3564" s="447" t="s">
        <v>248</v>
      </c>
      <c r="B3564" s="396">
        <v>0</v>
      </c>
      <c r="C3564" s="161">
        <v>0.5</v>
      </c>
      <c r="D3564" s="159">
        <v>0</v>
      </c>
      <c r="E3564" s="159">
        <v>0</v>
      </c>
      <c r="F3564" s="159">
        <v>0</v>
      </c>
      <c r="G3564" s="159">
        <v>0</v>
      </c>
      <c r="H3564" s="159">
        <v>0</v>
      </c>
      <c r="I3564" s="159">
        <v>0</v>
      </c>
      <c r="J3564" s="159">
        <v>0</v>
      </c>
      <c r="K3564" s="159">
        <v>0</v>
      </c>
      <c r="L3564" s="383">
        <v>0</v>
      </c>
      <c r="M3564" s="346"/>
    </row>
    <row r="3565" spans="1:13" x14ac:dyDescent="0.25">
      <c r="A3565" s="347"/>
      <c r="B3565" s="396">
        <v>0</v>
      </c>
      <c r="C3565" s="159">
        <v>0</v>
      </c>
      <c r="D3565" s="161">
        <v>0.5</v>
      </c>
      <c r="E3565" s="159">
        <v>0</v>
      </c>
      <c r="F3565" s="159">
        <v>0</v>
      </c>
      <c r="G3565" s="159">
        <v>0</v>
      </c>
      <c r="H3565" s="159">
        <v>0</v>
      </c>
      <c r="I3565" s="159">
        <v>0</v>
      </c>
      <c r="J3565" s="159">
        <v>0</v>
      </c>
      <c r="K3565" s="159">
        <v>0</v>
      </c>
      <c r="L3565" s="383">
        <v>0</v>
      </c>
      <c r="M3565" s="346"/>
    </row>
    <row r="3566" spans="1:13" x14ac:dyDescent="0.25">
      <c r="A3566" s="347"/>
      <c r="B3566" s="396">
        <v>0</v>
      </c>
      <c r="C3566" s="159">
        <v>0</v>
      </c>
      <c r="D3566" s="159">
        <v>0</v>
      </c>
      <c r="E3566" s="161">
        <v>0.5</v>
      </c>
      <c r="F3566" s="159">
        <v>0</v>
      </c>
      <c r="G3566" s="159">
        <v>0</v>
      </c>
      <c r="H3566" s="159">
        <v>0</v>
      </c>
      <c r="I3566" s="159">
        <v>0</v>
      </c>
      <c r="J3566" s="159">
        <v>0</v>
      </c>
      <c r="K3566" s="159">
        <v>0</v>
      </c>
      <c r="L3566" s="383">
        <v>0</v>
      </c>
      <c r="M3566" s="346"/>
    </row>
    <row r="3567" spans="1:13" x14ac:dyDescent="0.25">
      <c r="A3567" s="347"/>
      <c r="B3567" s="396">
        <v>0</v>
      </c>
      <c r="C3567" s="159">
        <v>0</v>
      </c>
      <c r="D3567" s="159">
        <v>0</v>
      </c>
      <c r="E3567" s="159">
        <v>0</v>
      </c>
      <c r="F3567" s="161">
        <v>0.5</v>
      </c>
      <c r="G3567" s="159">
        <v>0</v>
      </c>
      <c r="H3567" s="159">
        <v>0</v>
      </c>
      <c r="I3567" s="159">
        <v>0</v>
      </c>
      <c r="J3567" s="159">
        <v>0</v>
      </c>
      <c r="K3567" s="159">
        <v>0</v>
      </c>
      <c r="L3567" s="383">
        <v>0</v>
      </c>
      <c r="M3567" s="346"/>
    </row>
    <row r="3568" spans="1:13" x14ac:dyDescent="0.25">
      <c r="A3568" s="347"/>
      <c r="B3568" s="396">
        <v>0</v>
      </c>
      <c r="C3568" s="159">
        <v>0</v>
      </c>
      <c r="D3568" s="159">
        <v>0</v>
      </c>
      <c r="E3568" s="159">
        <v>0</v>
      </c>
      <c r="F3568" s="159">
        <v>0</v>
      </c>
      <c r="G3568" s="161">
        <v>0.5</v>
      </c>
      <c r="H3568" s="159">
        <v>0</v>
      </c>
      <c r="I3568" s="159">
        <v>0</v>
      </c>
      <c r="J3568" s="159">
        <v>0</v>
      </c>
      <c r="K3568" s="159">
        <v>0</v>
      </c>
      <c r="L3568" s="383">
        <v>0</v>
      </c>
      <c r="M3568" s="346"/>
    </row>
    <row r="3569" spans="1:13" x14ac:dyDescent="0.25">
      <c r="A3569" s="347"/>
      <c r="B3569" s="396">
        <v>0</v>
      </c>
      <c r="C3569" s="159">
        <v>0</v>
      </c>
      <c r="D3569" s="159">
        <v>0</v>
      </c>
      <c r="E3569" s="159">
        <v>0</v>
      </c>
      <c r="F3569" s="159">
        <v>0</v>
      </c>
      <c r="G3569" s="159">
        <v>0</v>
      </c>
      <c r="H3569" s="161">
        <v>0.5</v>
      </c>
      <c r="I3569" s="159">
        <v>0</v>
      </c>
      <c r="J3569" s="159">
        <v>0</v>
      </c>
      <c r="K3569" s="159">
        <v>0</v>
      </c>
      <c r="L3569" s="383">
        <v>0</v>
      </c>
      <c r="M3569" s="346"/>
    </row>
    <row r="3570" spans="1:13" x14ac:dyDescent="0.25">
      <c r="A3570" s="347"/>
      <c r="B3570" s="396">
        <v>0</v>
      </c>
      <c r="C3570" s="159">
        <v>0</v>
      </c>
      <c r="D3570" s="159">
        <v>0</v>
      </c>
      <c r="E3570" s="159">
        <v>0</v>
      </c>
      <c r="F3570" s="159">
        <v>0</v>
      </c>
      <c r="G3570" s="159">
        <v>0</v>
      </c>
      <c r="H3570" s="159">
        <v>0</v>
      </c>
      <c r="I3570" s="161">
        <v>0.5</v>
      </c>
      <c r="J3570" s="159">
        <v>0</v>
      </c>
      <c r="K3570" s="159">
        <v>0</v>
      </c>
      <c r="L3570" s="383">
        <v>0</v>
      </c>
      <c r="M3570" s="346"/>
    </row>
    <row r="3571" spans="1:13" x14ac:dyDescent="0.25">
      <c r="A3571" s="347"/>
      <c r="B3571" s="396">
        <v>0</v>
      </c>
      <c r="C3571" s="159">
        <v>0</v>
      </c>
      <c r="D3571" s="159">
        <v>0</v>
      </c>
      <c r="E3571" s="159">
        <v>0</v>
      </c>
      <c r="F3571" s="159">
        <v>0</v>
      </c>
      <c r="G3571" s="159">
        <v>0</v>
      </c>
      <c r="H3571" s="159">
        <v>0</v>
      </c>
      <c r="I3571" s="159">
        <v>0</v>
      </c>
      <c r="J3571" s="161">
        <v>0.5</v>
      </c>
      <c r="K3571" s="159">
        <v>0</v>
      </c>
      <c r="L3571" s="383">
        <v>0</v>
      </c>
      <c r="M3571" s="346"/>
    </row>
    <row r="3572" spans="1:13" x14ac:dyDescent="0.25">
      <c r="A3572" s="347"/>
      <c r="B3572" s="396">
        <v>0</v>
      </c>
      <c r="C3572" s="159">
        <v>0</v>
      </c>
      <c r="D3572" s="159">
        <v>0</v>
      </c>
      <c r="E3572" s="159">
        <v>0</v>
      </c>
      <c r="F3572" s="159">
        <v>0</v>
      </c>
      <c r="G3572" s="159">
        <v>0</v>
      </c>
      <c r="H3572" s="159">
        <v>0</v>
      </c>
      <c r="I3572" s="159">
        <v>0</v>
      </c>
      <c r="J3572" s="159">
        <v>0</v>
      </c>
      <c r="K3572" s="161">
        <v>0.5</v>
      </c>
      <c r="L3572" s="383">
        <v>0</v>
      </c>
      <c r="M3572" s="346"/>
    </row>
    <row r="3573" spans="1:13" x14ac:dyDescent="0.25">
      <c r="A3573" s="347"/>
      <c r="B3573" s="397">
        <v>0</v>
      </c>
      <c r="C3573" s="398">
        <v>0</v>
      </c>
      <c r="D3573" s="398">
        <v>0</v>
      </c>
      <c r="E3573" s="398">
        <v>0</v>
      </c>
      <c r="F3573" s="398">
        <v>0</v>
      </c>
      <c r="G3573" s="398">
        <v>0</v>
      </c>
      <c r="H3573" s="398">
        <v>0</v>
      </c>
      <c r="I3573" s="398">
        <v>0</v>
      </c>
      <c r="J3573" s="398">
        <v>0</v>
      </c>
      <c r="K3573" s="398">
        <v>0</v>
      </c>
      <c r="L3573" s="412">
        <v>0.5</v>
      </c>
      <c r="M3573" s="346"/>
    </row>
    <row r="3574" spans="1:13" x14ac:dyDescent="0.25">
      <c r="A3574" s="347"/>
      <c r="B3574" s="158"/>
      <c r="C3574" s="158"/>
      <c r="D3574" s="158"/>
      <c r="E3574" s="158"/>
      <c r="F3574" s="158"/>
      <c r="G3574" s="158"/>
      <c r="H3574" s="158"/>
      <c r="I3574" s="158"/>
      <c r="J3574" s="158"/>
      <c r="K3574" s="158"/>
      <c r="L3574" s="158"/>
      <c r="M3574" s="346"/>
    </row>
    <row r="3575" spans="1:13" x14ac:dyDescent="0.25">
      <c r="A3575" s="347"/>
      <c r="B3575" s="158"/>
      <c r="C3575" s="158"/>
      <c r="D3575" s="158"/>
      <c r="E3575" s="158"/>
      <c r="F3575" s="158"/>
      <c r="G3575" s="158"/>
      <c r="H3575" s="158"/>
      <c r="I3575" s="158"/>
      <c r="J3575" s="158"/>
      <c r="K3575" s="158"/>
      <c r="L3575" s="158"/>
      <c r="M3575" s="346"/>
    </row>
    <row r="3576" spans="1:13" x14ac:dyDescent="0.25">
      <c r="A3576" s="347"/>
      <c r="B3576" s="404">
        <f t="array" ref="B3576:B3586">+MMULT(B3563:L3573,H3396:H3406)</f>
        <v>4.9160398680444094E-3</v>
      </c>
      <c r="C3576" s="158"/>
      <c r="D3576" s="158"/>
      <c r="E3576" s="404">
        <f t="array" ref="E3576:E3586">+MMULT(B3396:B3406,K3397)</f>
        <v>-339.29610096713287</v>
      </c>
      <c r="F3576" s="158"/>
      <c r="G3576" s="158"/>
      <c r="H3576" s="419">
        <f t="array" ref="H3576:H3586">+MMULT(B3372:I3382,E3540:E3547)</f>
        <v>336.49615050383176</v>
      </c>
      <c r="I3576" s="158"/>
      <c r="J3576" s="158"/>
      <c r="K3576" s="158"/>
      <c r="L3576" s="158"/>
      <c r="M3576" s="346"/>
    </row>
    <row r="3577" spans="1:13" ht="15.75" x14ac:dyDescent="0.3">
      <c r="A3577" s="447" t="s">
        <v>249</v>
      </c>
      <c r="B3577" s="405">
        <v>3.4295879227100408E-3</v>
      </c>
      <c r="C3577" s="158"/>
      <c r="D3577" s="449" t="s">
        <v>239</v>
      </c>
      <c r="E3577" s="405">
        <v>0</v>
      </c>
      <c r="F3577" s="158"/>
      <c r="G3577" s="449" t="s">
        <v>250</v>
      </c>
      <c r="H3577" s="420">
        <v>-1.1488631683875496</v>
      </c>
      <c r="I3577" s="158"/>
      <c r="J3577" s="158"/>
      <c r="K3577" s="158"/>
      <c r="L3577" s="158"/>
      <c r="M3577" s="346"/>
    </row>
    <row r="3578" spans="1:13" x14ac:dyDescent="0.25">
      <c r="A3578" s="347"/>
      <c r="B3578" s="405">
        <v>-8.3032446751323213E-4</v>
      </c>
      <c r="C3578" s="158"/>
      <c r="D3578" s="158"/>
      <c r="E3578" s="405">
        <v>0</v>
      </c>
      <c r="F3578" s="158"/>
      <c r="G3578" s="158"/>
      <c r="H3578" s="420">
        <v>0.14844049756356981</v>
      </c>
      <c r="I3578" s="158"/>
      <c r="J3578" s="158"/>
      <c r="K3578" s="158"/>
      <c r="L3578" s="158"/>
      <c r="M3578" s="346"/>
    </row>
    <row r="3579" spans="1:13" x14ac:dyDescent="0.25">
      <c r="A3579" s="347"/>
      <c r="B3579" s="405">
        <v>-1.7812267534294142E-3</v>
      </c>
      <c r="C3579" s="158"/>
      <c r="D3579" s="158"/>
      <c r="E3579" s="405">
        <v>0</v>
      </c>
      <c r="F3579" s="158"/>
      <c r="G3579" s="158"/>
      <c r="H3579" s="420">
        <v>0.95952760232427181</v>
      </c>
      <c r="I3579" s="158"/>
      <c r="J3579" s="158"/>
      <c r="K3579" s="158"/>
      <c r="L3579" s="158"/>
      <c r="M3579" s="346"/>
    </row>
    <row r="3580" spans="1:13" x14ac:dyDescent="0.25">
      <c r="A3580" s="347"/>
      <c r="B3580" s="405">
        <v>-2.7557257874858822E-3</v>
      </c>
      <c r="C3580" s="158"/>
      <c r="D3580" s="158"/>
      <c r="E3580" s="405">
        <v>0</v>
      </c>
      <c r="F3580" s="158"/>
      <c r="G3580" s="158"/>
      <c r="H3580" s="420">
        <v>-1.3260335487441353</v>
      </c>
      <c r="I3580" s="158"/>
      <c r="J3580" s="158"/>
      <c r="K3580" s="158"/>
      <c r="L3580" s="158"/>
      <c r="M3580" s="346"/>
    </row>
    <row r="3581" spans="1:13" x14ac:dyDescent="0.25">
      <c r="A3581" s="347"/>
      <c r="B3581" s="405">
        <v>-2.1270385320617158E-4</v>
      </c>
      <c r="C3581" s="158"/>
      <c r="D3581" s="158"/>
      <c r="E3581" s="405">
        <v>0</v>
      </c>
      <c r="F3581" s="158"/>
      <c r="G3581" s="158"/>
      <c r="H3581" s="420">
        <v>0.4327730343995313</v>
      </c>
      <c r="I3581" s="158"/>
      <c r="J3581" s="158"/>
      <c r="K3581" s="158"/>
      <c r="L3581" s="158"/>
      <c r="M3581" s="346"/>
    </row>
    <row r="3582" spans="1:13" x14ac:dyDescent="0.25">
      <c r="A3582" s="347"/>
      <c r="B3582" s="405">
        <v>-6.0534844077249274E-4</v>
      </c>
      <c r="C3582" s="158"/>
      <c r="D3582" s="158"/>
      <c r="E3582" s="405">
        <v>0</v>
      </c>
      <c r="F3582" s="158"/>
      <c r="G3582" s="158"/>
      <c r="H3582" s="420">
        <v>0.20107106229829697</v>
      </c>
      <c r="I3582" s="158"/>
      <c r="J3582" s="158"/>
      <c r="K3582" s="158"/>
      <c r="L3582" s="158"/>
      <c r="M3582" s="346"/>
    </row>
    <row r="3583" spans="1:13" x14ac:dyDescent="0.25">
      <c r="A3583" s="347"/>
      <c r="B3583" s="405">
        <v>-9.8681651404090289E-4</v>
      </c>
      <c r="C3583" s="158"/>
      <c r="D3583" s="158"/>
      <c r="E3583" s="405">
        <v>0</v>
      </c>
      <c r="F3583" s="158"/>
      <c r="G3583" s="158"/>
      <c r="H3583" s="420">
        <v>-1.9101545216472005E-2</v>
      </c>
      <c r="I3583" s="158"/>
      <c r="J3583" s="158"/>
      <c r="K3583" s="158"/>
      <c r="L3583" s="158"/>
      <c r="M3583" s="346"/>
    </row>
    <row r="3584" spans="1:13" x14ac:dyDescent="0.25">
      <c r="A3584" s="347"/>
      <c r="B3584" s="405">
        <v>2.3961838603240291E-3</v>
      </c>
      <c r="C3584" s="158"/>
      <c r="D3584" s="158"/>
      <c r="E3584" s="405">
        <v>0</v>
      </c>
      <c r="F3584" s="158"/>
      <c r="G3584" s="158"/>
      <c r="H3584" s="420">
        <v>-0.21806544885629364</v>
      </c>
      <c r="I3584" s="158"/>
      <c r="J3584" s="158"/>
      <c r="K3584" s="158"/>
      <c r="L3584" s="158"/>
      <c r="M3584" s="346"/>
    </row>
    <row r="3585" spans="1:13" x14ac:dyDescent="0.25">
      <c r="A3585" s="347"/>
      <c r="B3585" s="405">
        <v>2.4046493777391807E-3</v>
      </c>
      <c r="C3585" s="158"/>
      <c r="D3585" s="158"/>
      <c r="E3585" s="405">
        <v>0</v>
      </c>
      <c r="F3585" s="158"/>
      <c r="G3585" s="158"/>
      <c r="H3585" s="420">
        <v>-0.61474255148135626</v>
      </c>
      <c r="I3585" s="158"/>
      <c r="J3585" s="158"/>
      <c r="K3585" s="158"/>
      <c r="L3585" s="158"/>
      <c r="M3585" s="346"/>
    </row>
    <row r="3586" spans="1:13" x14ac:dyDescent="0.25">
      <c r="A3586" s="347"/>
      <c r="B3586" s="24">
        <v>5.244730294789661E-3</v>
      </c>
      <c r="C3586" s="158"/>
      <c r="D3586" s="158"/>
      <c r="E3586" s="24">
        <v>-339.29610096713287</v>
      </c>
      <c r="F3586" s="158"/>
      <c r="G3586" s="158"/>
      <c r="H3586" s="75">
        <v>335.74396443806927</v>
      </c>
      <c r="I3586" s="158"/>
      <c r="J3586" s="158"/>
      <c r="K3586" s="158"/>
      <c r="L3586" s="158"/>
      <c r="M3586" s="346"/>
    </row>
    <row r="3587" spans="1:13" x14ac:dyDescent="0.25">
      <c r="A3587" s="347"/>
      <c r="B3587" s="158"/>
      <c r="C3587" s="158"/>
      <c r="D3587" s="158"/>
      <c r="E3587" s="158"/>
      <c r="F3587" s="158"/>
      <c r="G3587" s="158"/>
      <c r="H3587" s="158"/>
      <c r="I3587" s="158"/>
      <c r="J3587" s="158"/>
      <c r="K3587" s="158"/>
      <c r="L3587" s="158"/>
      <c r="M3587" s="346"/>
    </row>
    <row r="3588" spans="1:13" x14ac:dyDescent="0.25">
      <c r="A3588" s="347"/>
      <c r="B3588" s="158"/>
      <c r="C3588" s="158"/>
      <c r="D3588" s="158"/>
      <c r="E3588" s="158"/>
      <c r="F3588" s="158"/>
      <c r="G3588" s="158"/>
      <c r="H3588" s="158"/>
      <c r="I3588" s="158"/>
      <c r="J3588" s="158"/>
      <c r="K3588" s="158"/>
      <c r="L3588" s="158"/>
      <c r="M3588" s="346"/>
    </row>
    <row r="3589" spans="1:13" x14ac:dyDescent="0.25">
      <c r="A3589" s="347"/>
      <c r="B3589" s="419">
        <f t="array" ref="B3589:B3599">H3576:H3586+E3576:E3586</f>
        <v>-2.7999504633011156</v>
      </c>
      <c r="C3589" s="158"/>
      <c r="D3589" s="158"/>
      <c r="E3589" s="158"/>
      <c r="F3589" s="158"/>
      <c r="G3589" s="158"/>
      <c r="H3589" s="158"/>
      <c r="I3589" s="158"/>
      <c r="J3589" s="158"/>
      <c r="K3589" s="158"/>
      <c r="L3589" s="158"/>
      <c r="M3589" s="346"/>
    </row>
    <row r="3590" spans="1:13" ht="15.75" x14ac:dyDescent="0.3">
      <c r="A3590" s="447" t="s">
        <v>251</v>
      </c>
      <c r="B3590" s="420">
        <v>-1.1488631683875496</v>
      </c>
      <c r="C3590" s="158"/>
      <c r="D3590" s="158"/>
      <c r="E3590" s="158"/>
      <c r="F3590" s="158"/>
      <c r="G3590" s="158"/>
      <c r="H3590" s="158"/>
      <c r="I3590" s="158"/>
      <c r="J3590" s="158"/>
      <c r="K3590" s="158"/>
      <c r="L3590" s="158"/>
      <c r="M3590" s="346"/>
    </row>
    <row r="3591" spans="1:13" x14ac:dyDescent="0.25">
      <c r="A3591" s="347"/>
      <c r="B3591" s="420">
        <v>0.14844049756356981</v>
      </c>
      <c r="C3591" s="158"/>
      <c r="D3591" s="158"/>
      <c r="E3591" s="158"/>
      <c r="F3591" s="158"/>
      <c r="G3591" s="158"/>
      <c r="H3591" s="158"/>
      <c r="I3591" s="158"/>
      <c r="J3591" s="158"/>
      <c r="K3591" s="158"/>
      <c r="L3591" s="158"/>
      <c r="M3591" s="346"/>
    </row>
    <row r="3592" spans="1:13" x14ac:dyDescent="0.25">
      <c r="A3592" s="347"/>
      <c r="B3592" s="420">
        <v>0.95952760232427181</v>
      </c>
      <c r="C3592" s="158"/>
      <c r="D3592" s="158"/>
      <c r="E3592" s="158"/>
      <c r="F3592" s="158"/>
      <c r="G3592" s="158"/>
      <c r="H3592" s="158"/>
      <c r="I3592" s="158"/>
      <c r="J3592" s="158"/>
      <c r="K3592" s="158"/>
      <c r="L3592" s="158"/>
      <c r="M3592" s="346"/>
    </row>
    <row r="3593" spans="1:13" x14ac:dyDescent="0.25">
      <c r="A3593" s="347"/>
      <c r="B3593" s="420">
        <v>-1.3260335487441353</v>
      </c>
      <c r="C3593" s="158"/>
      <c r="D3593" s="158"/>
      <c r="E3593" s="158"/>
      <c r="F3593" s="158"/>
      <c r="G3593" s="158"/>
      <c r="H3593" s="158"/>
      <c r="I3593" s="158"/>
      <c r="J3593" s="158"/>
      <c r="K3593" s="158"/>
      <c r="L3593" s="158"/>
      <c r="M3593" s="346"/>
    </row>
    <row r="3594" spans="1:13" x14ac:dyDescent="0.25">
      <c r="A3594" s="347"/>
      <c r="B3594" s="420">
        <v>0.4327730343995313</v>
      </c>
      <c r="C3594" s="158"/>
      <c r="D3594" s="158"/>
      <c r="E3594" s="158"/>
      <c r="F3594" s="158"/>
      <c r="G3594" s="158"/>
      <c r="H3594" s="158"/>
      <c r="I3594" s="158"/>
      <c r="J3594" s="158"/>
      <c r="K3594" s="158"/>
      <c r="L3594" s="158"/>
      <c r="M3594" s="346"/>
    </row>
    <row r="3595" spans="1:13" x14ac:dyDescent="0.25">
      <c r="A3595" s="347"/>
      <c r="B3595" s="420">
        <v>0.20107106229829697</v>
      </c>
      <c r="C3595" s="158"/>
      <c r="D3595" s="158"/>
      <c r="E3595" s="158"/>
      <c r="F3595" s="158"/>
      <c r="G3595" s="158"/>
      <c r="H3595" s="158"/>
      <c r="I3595" s="158"/>
      <c r="J3595" s="158"/>
      <c r="K3595" s="158"/>
      <c r="L3595" s="158"/>
      <c r="M3595" s="346"/>
    </row>
    <row r="3596" spans="1:13" x14ac:dyDescent="0.25">
      <c r="A3596" s="347"/>
      <c r="B3596" s="420">
        <v>-1.9101545216472005E-2</v>
      </c>
      <c r="C3596" s="158"/>
      <c r="D3596" s="158"/>
      <c r="E3596" s="158"/>
      <c r="F3596" s="158"/>
      <c r="G3596" s="158"/>
      <c r="H3596" s="158"/>
      <c r="I3596" s="158"/>
      <c r="J3596" s="158"/>
      <c r="K3596" s="158"/>
      <c r="L3596" s="158"/>
      <c r="M3596" s="346"/>
    </row>
    <row r="3597" spans="1:13" x14ac:dyDescent="0.25">
      <c r="A3597" s="347"/>
      <c r="B3597" s="420">
        <v>-0.21806544885629364</v>
      </c>
      <c r="C3597" s="158"/>
      <c r="D3597" s="158"/>
      <c r="E3597" s="158"/>
      <c r="F3597" s="158"/>
      <c r="G3597" s="158"/>
      <c r="H3597" s="158"/>
      <c r="I3597" s="158"/>
      <c r="J3597" s="158"/>
      <c r="K3597" s="158"/>
      <c r="L3597" s="158"/>
      <c r="M3597" s="346"/>
    </row>
    <row r="3598" spans="1:13" x14ac:dyDescent="0.25">
      <c r="A3598" s="347"/>
      <c r="B3598" s="420">
        <v>-0.61474255148135626</v>
      </c>
      <c r="C3598" s="158"/>
      <c r="D3598" s="158"/>
      <c r="E3598" s="158"/>
      <c r="F3598" s="158"/>
      <c r="G3598" s="158"/>
      <c r="H3598" s="158"/>
      <c r="I3598" s="158"/>
      <c r="J3598" s="158"/>
      <c r="K3598" s="158"/>
      <c r="L3598" s="158"/>
      <c r="M3598" s="346"/>
    </row>
    <row r="3599" spans="1:13" x14ac:dyDescent="0.25">
      <c r="A3599" s="347"/>
      <c r="B3599" s="75">
        <v>-3.5521365290636027</v>
      </c>
      <c r="C3599" s="158"/>
      <c r="D3599" s="158"/>
      <c r="E3599" s="158"/>
      <c r="F3599" s="158"/>
      <c r="G3599" s="158"/>
      <c r="H3599" s="158"/>
      <c r="I3599" s="158"/>
      <c r="J3599" s="158"/>
      <c r="K3599" s="158"/>
      <c r="L3599" s="158"/>
      <c r="M3599" s="346"/>
    </row>
    <row r="3600" spans="1:13" x14ac:dyDescent="0.25">
      <c r="A3600" s="347"/>
      <c r="B3600" s="158"/>
      <c r="C3600" s="158"/>
      <c r="D3600" s="158"/>
      <c r="E3600" s="158"/>
      <c r="F3600" s="158"/>
      <c r="G3600" s="158"/>
      <c r="H3600" s="158"/>
      <c r="I3600" s="158"/>
      <c r="J3600" s="158"/>
      <c r="K3600" s="158"/>
      <c r="L3600" s="158"/>
      <c r="M3600" s="346"/>
    </row>
    <row r="3601" spans="1:13" ht="15.75" thickBot="1" x14ac:dyDescent="0.3">
      <c r="A3601" s="347"/>
      <c r="B3601" s="158"/>
      <c r="C3601" s="158"/>
      <c r="D3601" s="158"/>
      <c r="E3601" s="158"/>
      <c r="F3601" s="158"/>
      <c r="G3601" s="158"/>
      <c r="H3601" s="158"/>
      <c r="I3601" s="158"/>
      <c r="J3601" s="158"/>
      <c r="K3601" s="158"/>
      <c r="L3601" s="158"/>
      <c r="M3601" s="346"/>
    </row>
    <row r="3602" spans="1:13" ht="15.75" x14ac:dyDescent="0.3">
      <c r="A3602" s="347"/>
      <c r="B3602" s="419">
        <f t="array" ref="B3602:B3612">+MMULT(B3461:L3471,B3589:B3599)</f>
        <v>-5.0744660185828468E-3</v>
      </c>
      <c r="C3602" s="158"/>
      <c r="D3602" s="428" t="s">
        <v>253</v>
      </c>
      <c r="E3602" s="429">
        <f t="array" ref="E3602:E3612">B3576:B3586-B3602:B3612</f>
        <v>9.9905058866272562E-3</v>
      </c>
      <c r="F3602" s="158"/>
      <c r="G3602" s="158"/>
      <c r="H3602" s="158"/>
      <c r="I3602" s="158"/>
      <c r="J3602" s="158"/>
      <c r="K3602" s="158"/>
      <c r="L3602" s="158"/>
      <c r="M3602" s="346"/>
    </row>
    <row r="3603" spans="1:13" ht="15.75" x14ac:dyDescent="0.3">
      <c r="A3603" s="447" t="s">
        <v>252</v>
      </c>
      <c r="B3603" s="420">
        <v>-3.5880140732479919E-3</v>
      </c>
      <c r="C3603" s="158"/>
      <c r="D3603" s="430" t="s">
        <v>254</v>
      </c>
      <c r="E3603" s="431">
        <v>7.0176019959580331E-3</v>
      </c>
      <c r="F3603" s="158"/>
      <c r="G3603" s="158"/>
      <c r="H3603" s="158"/>
      <c r="I3603" s="158"/>
      <c r="J3603" s="158"/>
      <c r="K3603" s="158"/>
      <c r="L3603" s="158"/>
      <c r="M3603" s="346"/>
    </row>
    <row r="3604" spans="1:13" ht="15.75" x14ac:dyDescent="0.3">
      <c r="A3604" s="347"/>
      <c r="B3604" s="420">
        <v>-1.2805374743567125E-3</v>
      </c>
      <c r="C3604" s="158"/>
      <c r="D3604" s="430" t="s">
        <v>255</v>
      </c>
      <c r="E3604" s="431">
        <v>4.5021300684348041E-4</v>
      </c>
      <c r="F3604" s="158"/>
      <c r="G3604" s="158"/>
      <c r="H3604" s="158"/>
      <c r="I3604" s="158"/>
      <c r="J3604" s="158"/>
      <c r="K3604" s="158"/>
      <c r="L3604" s="158"/>
      <c r="M3604" s="346"/>
    </row>
    <row r="3605" spans="1:13" ht="15.75" x14ac:dyDescent="0.3">
      <c r="A3605" s="347"/>
      <c r="B3605" s="420">
        <v>-3.2963518844071632E-4</v>
      </c>
      <c r="C3605" s="158"/>
      <c r="D3605" s="430" t="s">
        <v>256</v>
      </c>
      <c r="E3605" s="431">
        <v>-1.4515915649886979E-3</v>
      </c>
      <c r="F3605" s="158"/>
      <c r="G3605" s="158"/>
      <c r="H3605" s="158"/>
      <c r="I3605" s="158"/>
      <c r="J3605" s="158"/>
      <c r="K3605" s="158"/>
      <c r="L3605" s="158"/>
      <c r="M3605" s="346"/>
    </row>
    <row r="3606" spans="1:13" ht="15.75" x14ac:dyDescent="0.3">
      <c r="A3606" s="347"/>
      <c r="B3606" s="420">
        <v>6.4486384561575848E-4</v>
      </c>
      <c r="C3606" s="158"/>
      <c r="D3606" s="430" t="s">
        <v>257</v>
      </c>
      <c r="E3606" s="431">
        <v>-3.4005896331016404E-3</v>
      </c>
      <c r="F3606" s="158"/>
      <c r="G3606" s="158"/>
      <c r="H3606" s="158"/>
      <c r="I3606" s="158"/>
      <c r="J3606" s="158"/>
      <c r="K3606" s="158"/>
      <c r="L3606" s="158"/>
      <c r="M3606" s="346"/>
    </row>
    <row r="3607" spans="1:13" ht="15.75" x14ac:dyDescent="0.3">
      <c r="A3607" s="347"/>
      <c r="B3607" s="420">
        <v>-7.5191047690063319E-4</v>
      </c>
      <c r="C3607" s="158"/>
      <c r="D3607" s="430" t="s">
        <v>258</v>
      </c>
      <c r="E3607" s="431">
        <v>5.3920662369446161E-4</v>
      </c>
      <c r="F3607" s="158"/>
      <c r="G3607" s="158"/>
      <c r="H3607" s="158"/>
      <c r="I3607" s="158"/>
      <c r="J3607" s="158"/>
      <c r="K3607" s="158"/>
      <c r="L3607" s="158"/>
      <c r="M3607" s="346"/>
    </row>
    <row r="3608" spans="1:13" ht="15.75" x14ac:dyDescent="0.3">
      <c r="A3608" s="347"/>
      <c r="B3608" s="420">
        <v>-3.5926588933435626E-4</v>
      </c>
      <c r="C3608" s="158"/>
      <c r="D3608" s="430" t="s">
        <v>259</v>
      </c>
      <c r="E3608" s="431">
        <v>-2.4608255143813648E-4</v>
      </c>
      <c r="F3608" s="158"/>
      <c r="G3608" s="158"/>
      <c r="H3608" s="158"/>
      <c r="I3608" s="158"/>
      <c r="J3608" s="158"/>
      <c r="K3608" s="158"/>
      <c r="L3608" s="158"/>
      <c r="M3608" s="346"/>
    </row>
    <row r="3609" spans="1:13" ht="15.75" x14ac:dyDescent="0.3">
      <c r="A3609" s="347"/>
      <c r="B3609" s="420">
        <v>2.2202183934244641E-5</v>
      </c>
      <c r="C3609" s="158"/>
      <c r="D3609" s="430" t="s">
        <v>260</v>
      </c>
      <c r="E3609" s="431">
        <v>-1.0090186979751475E-3</v>
      </c>
      <c r="F3609" s="158"/>
      <c r="G3609" s="158"/>
      <c r="H3609" s="158"/>
      <c r="I3609" s="158"/>
      <c r="J3609" s="158"/>
      <c r="K3609" s="158"/>
      <c r="L3609" s="158"/>
      <c r="M3609" s="346"/>
    </row>
    <row r="3610" spans="1:13" ht="15.75" x14ac:dyDescent="0.3">
      <c r="A3610" s="347"/>
      <c r="B3610" s="420">
        <v>-4.4374806899164133E-4</v>
      </c>
      <c r="C3610" s="158"/>
      <c r="D3610" s="430" t="s">
        <v>261</v>
      </c>
      <c r="E3610" s="431">
        <v>2.8399319293156704E-3</v>
      </c>
      <c r="F3610" s="158"/>
      <c r="G3610" s="158"/>
      <c r="H3610" s="158"/>
      <c r="I3610" s="158"/>
      <c r="J3610" s="158"/>
      <c r="K3610" s="158"/>
      <c r="L3610" s="158"/>
      <c r="M3610" s="346"/>
    </row>
    <row r="3611" spans="1:13" ht="15.75" x14ac:dyDescent="0.3">
      <c r="A3611" s="347"/>
      <c r="B3611" s="420">
        <v>-3.2108375573078373E-3</v>
      </c>
      <c r="C3611" s="158"/>
      <c r="D3611" s="430" t="s">
        <v>262</v>
      </c>
      <c r="E3611" s="431">
        <v>5.6154869350470184E-3</v>
      </c>
      <c r="F3611" s="158"/>
      <c r="G3611" s="158"/>
      <c r="H3611" s="158"/>
      <c r="I3611" s="158"/>
      <c r="J3611" s="158"/>
      <c r="K3611" s="158"/>
      <c r="L3611" s="158"/>
      <c r="M3611" s="346"/>
    </row>
    <row r="3612" spans="1:13" ht="16.5" thickBot="1" x14ac:dyDescent="0.35">
      <c r="A3612" s="355"/>
      <c r="B3612" s="451">
        <v>-5.0863041442516582E-3</v>
      </c>
      <c r="C3612" s="356"/>
      <c r="D3612" s="452" t="s">
        <v>263</v>
      </c>
      <c r="E3612" s="453">
        <v>1.033103443904132E-2</v>
      </c>
      <c r="F3612" s="356"/>
      <c r="G3612" s="356"/>
      <c r="H3612" s="356"/>
      <c r="I3612" s="356"/>
      <c r="J3612" s="356"/>
      <c r="K3612" s="356"/>
      <c r="L3612" s="356"/>
      <c r="M3612" s="454"/>
    </row>
    <row r="3613" spans="1:13" ht="15.75" thickTop="1" x14ac:dyDescent="0.25"/>
    <row r="3614" spans="1:13" ht="15.75" thickBot="1" x14ac:dyDescent="0.3"/>
    <row r="3615" spans="1:13" ht="15.75" thickBot="1" x14ac:dyDescent="0.3">
      <c r="A3615" s="432">
        <f>+A3357+1</f>
        <v>15</v>
      </c>
    </row>
    <row r="3616" spans="1:13" ht="16.5" thickTop="1" thickBot="1" x14ac:dyDescent="0.3">
      <c r="A3616" s="433" t="s">
        <v>174</v>
      </c>
      <c r="B3616" s="434" t="s">
        <v>175</v>
      </c>
      <c r="C3616" s="434" t="s">
        <v>214</v>
      </c>
      <c r="D3616" s="434" t="s">
        <v>215</v>
      </c>
      <c r="E3616" s="434" t="s">
        <v>216</v>
      </c>
      <c r="F3616" s="434" t="s">
        <v>217</v>
      </c>
      <c r="G3616" s="434" t="s">
        <v>95</v>
      </c>
      <c r="H3616" s="434" t="s">
        <v>157</v>
      </c>
      <c r="I3616" s="434" t="s">
        <v>218</v>
      </c>
      <c r="J3616" s="434" t="s">
        <v>219</v>
      </c>
      <c r="K3616" s="434" t="s">
        <v>220</v>
      </c>
      <c r="L3616" s="434" t="s">
        <v>221</v>
      </c>
      <c r="M3616" s="435" t="s">
        <v>222</v>
      </c>
    </row>
    <row r="3617" spans="1:13" x14ac:dyDescent="0.25">
      <c r="A3617" s="436" t="s">
        <v>178</v>
      </c>
      <c r="B3617" s="93">
        <f t="shared" ref="B3617:B3627" si="139">+E3602</f>
        <v>9.9905058866272562E-3</v>
      </c>
      <c r="C3617" s="12">
        <v>310.83</v>
      </c>
      <c r="D3617" s="103">
        <f>110/1000</f>
        <v>0.11</v>
      </c>
      <c r="E3617" s="24">
        <f>+PI()*D3617^2/4</f>
        <v>9.5033177771091243E-3</v>
      </c>
      <c r="F3617" s="379">
        <f>+ABS(B3617)/E3617</f>
        <v>1.0512650551044009</v>
      </c>
      <c r="G3617" s="463">
        <v>1.7549828588213412E-2</v>
      </c>
      <c r="H3617" s="102">
        <f>+G3617*(C3617/D3617)*(F3617^2/(2*9.81))</f>
        <v>2.7933707158790528</v>
      </c>
      <c r="I3617" s="76">
        <v>0</v>
      </c>
      <c r="J3617" s="76">
        <f>+I3617*(F3617^2)/(2*9.81)</f>
        <v>0</v>
      </c>
      <c r="K3617" s="103">
        <f>+H3617+J3617</f>
        <v>2.7933707158790528</v>
      </c>
      <c r="L3617" s="76">
        <f>+K3617/(ABS(B3617)^2)</f>
        <v>27986.823947875168</v>
      </c>
      <c r="M3617" s="437">
        <f>+L3617*B3617</f>
        <v>279.60252939924754</v>
      </c>
    </row>
    <row r="3618" spans="1:13" x14ac:dyDescent="0.25">
      <c r="A3618" s="438" t="s">
        <v>138</v>
      </c>
      <c r="B3618" s="72">
        <f t="shared" si="139"/>
        <v>7.0176019959580331E-3</v>
      </c>
      <c r="C3618" s="16">
        <v>240.22</v>
      </c>
      <c r="D3618" s="104">
        <f>110/1000</f>
        <v>0.11</v>
      </c>
      <c r="E3618" s="25">
        <f t="shared" ref="E3618:E3627" si="140">+PI()*D3618^2/4</f>
        <v>9.5033177771091243E-3</v>
      </c>
      <c r="F3618" s="372">
        <f>+ABS(B3618)/E3618</f>
        <v>0.7384370554104277</v>
      </c>
      <c r="G3618" s="464">
        <v>1.8865681590563971E-2</v>
      </c>
      <c r="H3618" s="109">
        <f t="shared" ref="H3618:H3627" si="141">+G3618*(C3618/D3618)*(F3618^2/(2*9.81))</f>
        <v>1.1450301923488815</v>
      </c>
      <c r="I3618" s="70">
        <v>0</v>
      </c>
      <c r="J3618" s="70">
        <f t="shared" ref="J3618:J3627" si="142">+I3618*(F3618^2)/(2*9.81)</f>
        <v>0</v>
      </c>
      <c r="K3618" s="104">
        <f t="shared" ref="K3618:K3627" si="143">+H3618+J3618</f>
        <v>1.1450301923488815</v>
      </c>
      <c r="L3618" s="70">
        <f>+K3618/(ABS(B3618)^2)</f>
        <v>23250.884101423268</v>
      </c>
      <c r="M3618" s="439">
        <f t="shared" ref="M3618:M3627" si="144">+L3618*B3618</f>
        <v>163.16545067793683</v>
      </c>
    </row>
    <row r="3619" spans="1:13" x14ac:dyDescent="0.25">
      <c r="A3619" s="438" t="s">
        <v>139</v>
      </c>
      <c r="B3619" s="72">
        <f t="shared" si="139"/>
        <v>4.5021300684348041E-4</v>
      </c>
      <c r="C3619" s="16">
        <v>237.3</v>
      </c>
      <c r="D3619" s="104">
        <f>110/1000</f>
        <v>0.11</v>
      </c>
      <c r="E3619" s="25">
        <f t="shared" si="140"/>
        <v>9.5033177771091243E-3</v>
      </c>
      <c r="F3619" s="372">
        <f t="shared" ref="F3619:F3627" si="145">+ABS(B3619)/E3619</f>
        <v>4.7374297840267907E-2</v>
      </c>
      <c r="G3619" s="464">
        <v>2.4479206184970903E-2</v>
      </c>
      <c r="H3619" s="109">
        <f t="shared" si="141"/>
        <v>6.0407234334358406E-3</v>
      </c>
      <c r="I3619" s="70">
        <v>0</v>
      </c>
      <c r="J3619" s="70">
        <f t="shared" si="142"/>
        <v>0</v>
      </c>
      <c r="K3619" s="104">
        <f t="shared" si="143"/>
        <v>6.0407234334358406E-3</v>
      </c>
      <c r="L3619" s="70">
        <f t="shared" ref="L3619:L3627" si="146">+K3619/(ABS(B3619)^2)</f>
        <v>29802.51237559877</v>
      </c>
      <c r="M3619" s="439">
        <f t="shared" si="144"/>
        <v>13.417478708108359</v>
      </c>
    </row>
    <row r="3620" spans="1:13" x14ac:dyDescent="0.25">
      <c r="A3620" s="438" t="s">
        <v>117</v>
      </c>
      <c r="B3620" s="72">
        <f t="shared" si="139"/>
        <v>-1.4515915649886979E-3</v>
      </c>
      <c r="C3620" s="471">
        <v>401.35</v>
      </c>
      <c r="D3620" s="104">
        <f>75/1000</f>
        <v>7.4999999999999997E-2</v>
      </c>
      <c r="E3620" s="25">
        <f t="shared" si="140"/>
        <v>4.4178646691106467E-3</v>
      </c>
      <c r="F3620" s="372">
        <f t="shared" si="145"/>
        <v>0.32857311703957548</v>
      </c>
      <c r="G3620" s="464">
        <v>3.7046842182517331E-2</v>
      </c>
      <c r="H3620" s="109">
        <f t="shared" si="141"/>
        <v>1.0908831953783471</v>
      </c>
      <c r="I3620" s="70">
        <v>0</v>
      </c>
      <c r="J3620" s="70">
        <f t="shared" si="142"/>
        <v>0</v>
      </c>
      <c r="K3620" s="104">
        <f t="shared" si="143"/>
        <v>1.0908831953783471</v>
      </c>
      <c r="L3620" s="70">
        <f t="shared" si="146"/>
        <v>517713.36884685711</v>
      </c>
      <c r="M3620" s="439">
        <f t="shared" si="144"/>
        <v>-751.50835929998027</v>
      </c>
    </row>
    <row r="3621" spans="1:13" x14ac:dyDescent="0.25">
      <c r="A3621" s="438" t="s">
        <v>118</v>
      </c>
      <c r="B3621" s="72">
        <f t="shared" si="139"/>
        <v>-3.4005896331016404E-3</v>
      </c>
      <c r="C3621" s="471">
        <v>249.85</v>
      </c>
      <c r="D3621" s="104">
        <f>75/1000</f>
        <v>7.4999999999999997E-2</v>
      </c>
      <c r="E3621" s="25">
        <f t="shared" si="140"/>
        <v>4.4178646691106467E-3</v>
      </c>
      <c r="F3621" s="372">
        <f t="shared" si="145"/>
        <v>0.76973603489447939</v>
      </c>
      <c r="G3621" s="464">
        <v>2.4004923539255232E-2</v>
      </c>
      <c r="H3621" s="109">
        <f t="shared" si="141"/>
        <v>2.4149216835996232</v>
      </c>
      <c r="I3621" s="70">
        <v>0</v>
      </c>
      <c r="J3621" s="70">
        <f t="shared" si="142"/>
        <v>0</v>
      </c>
      <c r="K3621" s="104">
        <f t="shared" si="143"/>
        <v>2.4149216835996232</v>
      </c>
      <c r="L3621" s="70">
        <f t="shared" si="146"/>
        <v>208830.82203735714</v>
      </c>
      <c r="M3621" s="439">
        <f t="shared" si="144"/>
        <v>-710.14792849233027</v>
      </c>
    </row>
    <row r="3622" spans="1:13" x14ac:dyDescent="0.25">
      <c r="A3622" s="438" t="s">
        <v>140</v>
      </c>
      <c r="B3622" s="72">
        <f t="shared" si="139"/>
        <v>5.3920662369446161E-4</v>
      </c>
      <c r="C3622" s="471">
        <v>298.01</v>
      </c>
      <c r="D3622" s="104">
        <f>63/1000</f>
        <v>6.3E-2</v>
      </c>
      <c r="E3622" s="25">
        <f t="shared" si="140"/>
        <v>3.1172453105244723E-3</v>
      </c>
      <c r="F3622" s="372">
        <f t="shared" si="145"/>
        <v>0.17297535804255995</v>
      </c>
      <c r="G3622" s="464">
        <v>4.3488198683146982E-2</v>
      </c>
      <c r="H3622" s="109">
        <f t="shared" si="141"/>
        <v>0.3137120354923576</v>
      </c>
      <c r="I3622" s="70">
        <v>0</v>
      </c>
      <c r="J3622" s="70">
        <f t="shared" si="142"/>
        <v>0</v>
      </c>
      <c r="K3622" s="104">
        <f t="shared" si="143"/>
        <v>0.3137120354923576</v>
      </c>
      <c r="L3622" s="70">
        <f t="shared" si="146"/>
        <v>1078998.2582483438</v>
      </c>
      <c r="M3622" s="439">
        <f t="shared" si="144"/>
        <v>581.80300780229425</v>
      </c>
    </row>
    <row r="3623" spans="1:13" x14ac:dyDescent="0.25">
      <c r="A3623" s="438" t="s">
        <v>121</v>
      </c>
      <c r="B3623" s="72">
        <f t="shared" si="139"/>
        <v>-2.4608255143813648E-4</v>
      </c>
      <c r="C3623" s="471">
        <v>119.71</v>
      </c>
      <c r="D3623" s="104">
        <f>63/1000</f>
        <v>6.3E-2</v>
      </c>
      <c r="E3623" s="25">
        <f t="shared" si="140"/>
        <v>3.1172453105244723E-3</v>
      </c>
      <c r="F3623" s="372">
        <f t="shared" si="145"/>
        <v>7.894231185698164E-2</v>
      </c>
      <c r="G3623" s="464">
        <v>2.9053632202813477E-2</v>
      </c>
      <c r="H3623" s="109">
        <f t="shared" si="141"/>
        <v>1.7535210922126801E-2</v>
      </c>
      <c r="I3623" s="70">
        <v>0</v>
      </c>
      <c r="J3623" s="70">
        <f t="shared" si="142"/>
        <v>0</v>
      </c>
      <c r="K3623" s="104">
        <f t="shared" si="143"/>
        <v>1.7535210922126801E-2</v>
      </c>
      <c r="L3623" s="70">
        <f t="shared" si="146"/>
        <v>289567.19030186062</v>
      </c>
      <c r="M3623" s="439">
        <f t="shared" si="144"/>
        <v>-71.257433002254274</v>
      </c>
    </row>
    <row r="3624" spans="1:13" x14ac:dyDescent="0.25">
      <c r="A3624" s="438" t="s">
        <v>122</v>
      </c>
      <c r="B3624" s="72">
        <f t="shared" si="139"/>
        <v>-1.0090186979751475E-3</v>
      </c>
      <c r="C3624" s="471">
        <v>283.68</v>
      </c>
      <c r="D3624" s="104">
        <f>75/1000</f>
        <v>7.4999999999999997E-2</v>
      </c>
      <c r="E3624" s="25">
        <f t="shared" si="140"/>
        <v>4.4178646691106467E-3</v>
      </c>
      <c r="F3624" s="372">
        <f t="shared" si="145"/>
        <v>0.22839511246918104</v>
      </c>
      <c r="G3624" s="464">
        <v>2.4937453697482993E-2</v>
      </c>
      <c r="H3624" s="109">
        <f t="shared" si="141"/>
        <v>0.25078073476799123</v>
      </c>
      <c r="I3624" s="70">
        <v>0</v>
      </c>
      <c r="J3624" s="70">
        <f t="shared" si="142"/>
        <v>0</v>
      </c>
      <c r="K3624" s="104">
        <f t="shared" si="143"/>
        <v>0.25078073476799123</v>
      </c>
      <c r="L3624" s="70">
        <f t="shared" si="146"/>
        <v>246317.76891352315</v>
      </c>
      <c r="M3624" s="439">
        <f t="shared" si="144"/>
        <v>-248.53923447726638</v>
      </c>
    </row>
    <row r="3625" spans="1:13" x14ac:dyDescent="0.25">
      <c r="A3625" s="438" t="s">
        <v>112</v>
      </c>
      <c r="B3625" s="72">
        <f t="shared" si="139"/>
        <v>2.8399319293156704E-3</v>
      </c>
      <c r="C3625" s="471">
        <v>401.36</v>
      </c>
      <c r="D3625" s="104">
        <f>110/1000</f>
        <v>0.11</v>
      </c>
      <c r="E3625" s="25">
        <f t="shared" si="140"/>
        <v>9.5033177771091243E-3</v>
      </c>
      <c r="F3625" s="372">
        <f t="shared" si="145"/>
        <v>0.29883583774882122</v>
      </c>
      <c r="G3625" s="464">
        <v>2.8816094674893405E-2</v>
      </c>
      <c r="H3625" s="109">
        <f t="shared" si="141"/>
        <v>0.4785671450872534</v>
      </c>
      <c r="I3625" s="70">
        <v>0</v>
      </c>
      <c r="J3625" s="70">
        <f t="shared" si="142"/>
        <v>0</v>
      </c>
      <c r="K3625" s="104">
        <f t="shared" si="143"/>
        <v>0.4785671450872534</v>
      </c>
      <c r="L3625" s="70">
        <f t="shared" si="146"/>
        <v>59337.195873084936</v>
      </c>
      <c r="M3625" s="439">
        <f t="shared" si="144"/>
        <v>168.51359715603195</v>
      </c>
    </row>
    <row r="3626" spans="1:13" x14ac:dyDescent="0.25">
      <c r="A3626" s="438" t="s">
        <v>113</v>
      </c>
      <c r="B3626" s="72">
        <f t="shared" si="139"/>
        <v>5.6154869350470184E-3</v>
      </c>
      <c r="C3626" s="471">
        <v>184.94</v>
      </c>
      <c r="D3626" s="104">
        <f>110/1000</f>
        <v>0.11</v>
      </c>
      <c r="E3626" s="25">
        <f t="shared" si="140"/>
        <v>9.5033177771091243E-3</v>
      </c>
      <c r="F3626" s="372">
        <f t="shared" si="145"/>
        <v>0.59089752302855536</v>
      </c>
      <c r="G3626" s="464">
        <v>2.0179576787590688E-2</v>
      </c>
      <c r="H3626" s="109">
        <f t="shared" si="141"/>
        <v>0.603775599581308</v>
      </c>
      <c r="I3626" s="70">
        <v>0</v>
      </c>
      <c r="J3626" s="70">
        <f t="shared" si="142"/>
        <v>0</v>
      </c>
      <c r="K3626" s="104">
        <f t="shared" si="143"/>
        <v>0.603775599581308</v>
      </c>
      <c r="L3626" s="70">
        <f t="shared" si="146"/>
        <v>19146.999042237698</v>
      </c>
      <c r="M3626" s="439">
        <f t="shared" si="144"/>
        <v>107.51972296704356</v>
      </c>
    </row>
    <row r="3627" spans="1:13" ht="15.75" thickBot="1" x14ac:dyDescent="0.3">
      <c r="A3627" s="440" t="s">
        <v>170</v>
      </c>
      <c r="B3627" s="455">
        <f t="shared" si="139"/>
        <v>1.033103443904132E-2</v>
      </c>
      <c r="C3627" s="374">
        <v>372.26</v>
      </c>
      <c r="D3627" s="375">
        <f>110/1000</f>
        <v>0.11</v>
      </c>
      <c r="E3627" s="373">
        <f t="shared" si="140"/>
        <v>9.5033177771091243E-3</v>
      </c>
      <c r="F3627" s="376">
        <f t="shared" si="145"/>
        <v>1.0870976517196906</v>
      </c>
      <c r="G3627" s="465">
        <v>1.7473866417690366E-2</v>
      </c>
      <c r="H3627" s="377">
        <f t="shared" si="141"/>
        <v>3.5618925270790061</v>
      </c>
      <c r="I3627" s="378">
        <v>0</v>
      </c>
      <c r="J3627" s="378">
        <f t="shared" si="142"/>
        <v>0</v>
      </c>
      <c r="K3627" s="375">
        <f t="shared" si="143"/>
        <v>3.5618925270790061</v>
      </c>
      <c r="L3627" s="378">
        <f t="shared" si="146"/>
        <v>33372.842033990179</v>
      </c>
      <c r="M3627" s="441">
        <f t="shared" si="144"/>
        <v>344.77598038183834</v>
      </c>
    </row>
    <row r="3628" spans="1:13" x14ac:dyDescent="0.25">
      <c r="A3628" s="347"/>
      <c r="B3628" s="158"/>
      <c r="C3628" s="158"/>
      <c r="D3628" s="158"/>
      <c r="E3628" s="158"/>
      <c r="F3628" s="158"/>
      <c r="G3628" s="158"/>
      <c r="H3628" s="158"/>
      <c r="I3628" s="158"/>
      <c r="J3628" s="158"/>
      <c r="K3628" s="158"/>
      <c r="L3628" s="158"/>
      <c r="M3628" s="346"/>
    </row>
    <row r="3629" spans="1:13" x14ac:dyDescent="0.25">
      <c r="A3629" s="347"/>
      <c r="B3629" s="168"/>
      <c r="C3629" s="168"/>
      <c r="D3629" s="168"/>
      <c r="E3629" s="168"/>
      <c r="F3629" s="168"/>
      <c r="G3629" s="168"/>
      <c r="H3629" s="168"/>
      <c r="I3629" s="168"/>
      <c r="J3629" s="158"/>
      <c r="K3629" s="158"/>
      <c r="L3629" s="158"/>
      <c r="M3629" s="346"/>
    </row>
    <row r="3630" spans="1:13" x14ac:dyDescent="0.25">
      <c r="A3630" s="348"/>
      <c r="B3630" s="395">
        <v>1</v>
      </c>
      <c r="C3630" s="380">
        <v>0</v>
      </c>
      <c r="D3630" s="380">
        <v>0</v>
      </c>
      <c r="E3630" s="380">
        <v>0</v>
      </c>
      <c r="F3630" s="380">
        <v>0</v>
      </c>
      <c r="G3630" s="380">
        <v>0</v>
      </c>
      <c r="H3630" s="380">
        <v>0</v>
      </c>
      <c r="I3630" s="381">
        <v>0</v>
      </c>
      <c r="J3630" s="158"/>
      <c r="K3630" s="158"/>
      <c r="L3630" s="158"/>
      <c r="M3630" s="346"/>
    </row>
    <row r="3631" spans="1:13" ht="15.75" x14ac:dyDescent="0.25">
      <c r="A3631" s="442" t="s">
        <v>223</v>
      </c>
      <c r="B3631" s="382">
        <v>-1</v>
      </c>
      <c r="C3631" s="168">
        <v>1</v>
      </c>
      <c r="D3631" s="159">
        <v>0</v>
      </c>
      <c r="E3631" s="159">
        <v>0</v>
      </c>
      <c r="F3631" s="159">
        <v>0</v>
      </c>
      <c r="G3631" s="159">
        <v>0</v>
      </c>
      <c r="H3631" s="159">
        <v>0</v>
      </c>
      <c r="I3631" s="383">
        <v>0</v>
      </c>
      <c r="J3631" s="158"/>
      <c r="K3631" s="158"/>
      <c r="L3631" s="158"/>
      <c r="M3631" s="346"/>
    </row>
    <row r="3632" spans="1:13" x14ac:dyDescent="0.25">
      <c r="A3632" s="348"/>
      <c r="B3632" s="382">
        <v>0</v>
      </c>
      <c r="C3632" s="168">
        <v>-1</v>
      </c>
      <c r="D3632" s="168">
        <v>1</v>
      </c>
      <c r="E3632" s="168">
        <v>0</v>
      </c>
      <c r="F3632" s="168">
        <v>0</v>
      </c>
      <c r="G3632" s="168">
        <v>0</v>
      </c>
      <c r="H3632" s="168">
        <v>0</v>
      </c>
      <c r="I3632" s="384">
        <v>0</v>
      </c>
      <c r="J3632" s="158"/>
      <c r="K3632" s="158"/>
      <c r="L3632" s="158"/>
      <c r="M3632" s="346"/>
    </row>
    <row r="3633" spans="1:13" x14ac:dyDescent="0.25">
      <c r="A3633" s="348"/>
      <c r="B3633" s="382">
        <v>0</v>
      </c>
      <c r="C3633" s="168">
        <v>0</v>
      </c>
      <c r="D3633" s="168">
        <v>-1</v>
      </c>
      <c r="E3633" s="168">
        <v>1</v>
      </c>
      <c r="F3633" s="168">
        <v>0</v>
      </c>
      <c r="G3633" s="168">
        <v>0</v>
      </c>
      <c r="H3633" s="168">
        <v>0</v>
      </c>
      <c r="I3633" s="384">
        <v>0</v>
      </c>
      <c r="J3633" s="158"/>
      <c r="K3633" s="158"/>
      <c r="L3633" s="158"/>
      <c r="M3633" s="346"/>
    </row>
    <row r="3634" spans="1:13" x14ac:dyDescent="0.25">
      <c r="A3634" s="348"/>
      <c r="B3634" s="382">
        <v>0</v>
      </c>
      <c r="C3634" s="168">
        <v>0</v>
      </c>
      <c r="D3634" s="168">
        <v>0</v>
      </c>
      <c r="E3634" s="168">
        <v>-1</v>
      </c>
      <c r="F3634" s="168">
        <v>1</v>
      </c>
      <c r="G3634" s="168">
        <v>0</v>
      </c>
      <c r="H3634" s="168">
        <v>0</v>
      </c>
      <c r="I3634" s="384">
        <v>0</v>
      </c>
      <c r="J3634" s="158"/>
      <c r="K3634" s="158"/>
      <c r="L3634" s="158"/>
      <c r="M3634" s="346"/>
    </row>
    <row r="3635" spans="1:13" x14ac:dyDescent="0.25">
      <c r="A3635" s="348"/>
      <c r="B3635" s="382">
        <v>0</v>
      </c>
      <c r="C3635" s="168">
        <v>0</v>
      </c>
      <c r="D3635" s="168">
        <v>0</v>
      </c>
      <c r="E3635" s="168">
        <v>0</v>
      </c>
      <c r="F3635" s="168">
        <v>-1</v>
      </c>
      <c r="G3635" s="168">
        <v>1</v>
      </c>
      <c r="H3635" s="168">
        <v>0</v>
      </c>
      <c r="I3635" s="384">
        <v>0</v>
      </c>
      <c r="J3635" s="158"/>
      <c r="K3635" s="158"/>
      <c r="L3635" s="158"/>
      <c r="M3635" s="346"/>
    </row>
    <row r="3636" spans="1:13" x14ac:dyDescent="0.25">
      <c r="A3636" s="348"/>
      <c r="B3636" s="382">
        <v>0</v>
      </c>
      <c r="C3636" s="168">
        <v>0</v>
      </c>
      <c r="D3636" s="168">
        <v>0</v>
      </c>
      <c r="E3636" s="168">
        <v>0</v>
      </c>
      <c r="F3636" s="168">
        <v>0</v>
      </c>
      <c r="G3636" s="168">
        <v>-1</v>
      </c>
      <c r="H3636" s="168">
        <v>1</v>
      </c>
      <c r="I3636" s="384">
        <v>0</v>
      </c>
      <c r="J3636" s="158"/>
      <c r="K3636" s="158"/>
      <c r="L3636" s="158"/>
      <c r="M3636" s="346"/>
    </row>
    <row r="3637" spans="1:13" x14ac:dyDescent="0.25">
      <c r="A3637" s="348"/>
      <c r="B3637" s="382">
        <v>0</v>
      </c>
      <c r="C3637" s="168">
        <v>0</v>
      </c>
      <c r="D3637" s="168">
        <v>0</v>
      </c>
      <c r="E3637" s="168">
        <v>0</v>
      </c>
      <c r="F3637" s="168">
        <v>0</v>
      </c>
      <c r="G3637" s="168">
        <v>0</v>
      </c>
      <c r="H3637" s="168">
        <v>-1</v>
      </c>
      <c r="I3637" s="384">
        <v>1</v>
      </c>
      <c r="J3637" s="158"/>
      <c r="K3637" s="158"/>
      <c r="L3637" s="158"/>
      <c r="M3637" s="346"/>
    </row>
    <row r="3638" spans="1:13" x14ac:dyDescent="0.25">
      <c r="A3638" s="348"/>
      <c r="B3638" s="382">
        <v>0</v>
      </c>
      <c r="C3638" s="152">
        <v>-1</v>
      </c>
      <c r="D3638" s="152">
        <v>0</v>
      </c>
      <c r="E3638" s="152">
        <v>0</v>
      </c>
      <c r="F3638" s="152">
        <v>1</v>
      </c>
      <c r="G3638" s="152">
        <v>0</v>
      </c>
      <c r="H3638" s="152">
        <v>0</v>
      </c>
      <c r="I3638" s="387">
        <v>0</v>
      </c>
      <c r="J3638" s="158"/>
      <c r="K3638" s="158"/>
      <c r="L3638" s="158"/>
      <c r="M3638" s="346"/>
    </row>
    <row r="3639" spans="1:13" x14ac:dyDescent="0.25">
      <c r="A3639" s="348"/>
      <c r="B3639" s="382">
        <v>0</v>
      </c>
      <c r="C3639" s="152">
        <v>0</v>
      </c>
      <c r="D3639" s="152">
        <v>0</v>
      </c>
      <c r="E3639" s="152">
        <v>0</v>
      </c>
      <c r="F3639" s="152">
        <v>1</v>
      </c>
      <c r="G3639" s="152">
        <v>0</v>
      </c>
      <c r="H3639" s="152">
        <v>0</v>
      </c>
      <c r="I3639" s="387">
        <v>-1</v>
      </c>
      <c r="J3639" s="158"/>
      <c r="K3639" s="158"/>
      <c r="L3639" s="158"/>
      <c r="M3639" s="346"/>
    </row>
    <row r="3640" spans="1:13" x14ac:dyDescent="0.25">
      <c r="A3640" s="348"/>
      <c r="B3640" s="385">
        <v>0</v>
      </c>
      <c r="C3640" s="388">
        <v>0</v>
      </c>
      <c r="D3640" s="388">
        <v>0</v>
      </c>
      <c r="E3640" s="388">
        <v>0</v>
      </c>
      <c r="F3640" s="388">
        <v>0</v>
      </c>
      <c r="G3640" s="388">
        <v>0</v>
      </c>
      <c r="H3640" s="388">
        <v>0</v>
      </c>
      <c r="I3640" s="389">
        <v>1</v>
      </c>
      <c r="J3640" s="158"/>
      <c r="K3640" s="158"/>
      <c r="L3640" s="158"/>
      <c r="M3640" s="346"/>
    </row>
    <row r="3641" spans="1:13" x14ac:dyDescent="0.25">
      <c r="A3641" s="347"/>
      <c r="B3641" s="158"/>
      <c r="C3641" s="158"/>
      <c r="D3641" s="158"/>
      <c r="E3641" s="158"/>
      <c r="F3641" s="158"/>
      <c r="G3641" s="158"/>
      <c r="H3641" s="158"/>
      <c r="I3641" s="158"/>
      <c r="J3641" s="158"/>
      <c r="K3641" s="158"/>
      <c r="L3641" s="158"/>
      <c r="M3641" s="346"/>
    </row>
    <row r="3642" spans="1:13" x14ac:dyDescent="0.25">
      <c r="A3642" s="347"/>
      <c r="B3642" s="168"/>
      <c r="C3642" s="168"/>
      <c r="D3642" s="168"/>
      <c r="E3642" s="168"/>
      <c r="F3642" s="168"/>
      <c r="G3642" s="168"/>
      <c r="H3642" s="168"/>
      <c r="I3642" s="168"/>
      <c r="J3642" s="168"/>
      <c r="K3642" s="168"/>
      <c r="L3642" s="168"/>
      <c r="M3642" s="346"/>
    </row>
    <row r="3643" spans="1:13" x14ac:dyDescent="0.25">
      <c r="A3643" s="347"/>
      <c r="B3643" s="395">
        <f t="array" ref="B3643:L3650">+TRANSPOSE(B3630:I3640)</f>
        <v>1</v>
      </c>
      <c r="C3643" s="380">
        <v>-1</v>
      </c>
      <c r="D3643" s="380">
        <v>0</v>
      </c>
      <c r="E3643" s="380">
        <v>0</v>
      </c>
      <c r="F3643" s="380">
        <v>0</v>
      </c>
      <c r="G3643" s="380">
        <v>0</v>
      </c>
      <c r="H3643" s="380">
        <v>0</v>
      </c>
      <c r="I3643" s="380">
        <v>0</v>
      </c>
      <c r="J3643" s="380">
        <v>0</v>
      </c>
      <c r="K3643" s="380">
        <v>0</v>
      </c>
      <c r="L3643" s="381">
        <v>0</v>
      </c>
      <c r="M3643" s="346"/>
    </row>
    <row r="3644" spans="1:13" ht="15.75" x14ac:dyDescent="0.25">
      <c r="A3644" s="442" t="s">
        <v>224</v>
      </c>
      <c r="B3644" s="396">
        <v>0</v>
      </c>
      <c r="C3644" s="159">
        <v>1</v>
      </c>
      <c r="D3644" s="159">
        <v>-1</v>
      </c>
      <c r="E3644" s="159">
        <v>0</v>
      </c>
      <c r="F3644" s="159">
        <v>0</v>
      </c>
      <c r="G3644" s="159">
        <v>0</v>
      </c>
      <c r="H3644" s="159">
        <v>0</v>
      </c>
      <c r="I3644" s="159">
        <v>0</v>
      </c>
      <c r="J3644" s="143">
        <v>-1</v>
      </c>
      <c r="K3644" s="143">
        <v>0</v>
      </c>
      <c r="L3644" s="392">
        <v>0</v>
      </c>
      <c r="M3644" s="346"/>
    </row>
    <row r="3645" spans="1:13" x14ac:dyDescent="0.25">
      <c r="A3645" s="347"/>
      <c r="B3645" s="396">
        <v>0</v>
      </c>
      <c r="C3645" s="159">
        <v>0</v>
      </c>
      <c r="D3645" s="159">
        <v>1</v>
      </c>
      <c r="E3645" s="159">
        <v>-1</v>
      </c>
      <c r="F3645" s="159">
        <v>0</v>
      </c>
      <c r="G3645" s="159">
        <v>0</v>
      </c>
      <c r="H3645" s="159">
        <v>0</v>
      </c>
      <c r="I3645" s="159">
        <v>0</v>
      </c>
      <c r="J3645" s="143">
        <v>0</v>
      </c>
      <c r="K3645" s="143">
        <v>0</v>
      </c>
      <c r="L3645" s="392">
        <v>0</v>
      </c>
      <c r="M3645" s="346"/>
    </row>
    <row r="3646" spans="1:13" x14ac:dyDescent="0.25">
      <c r="A3646" s="347"/>
      <c r="B3646" s="396">
        <v>0</v>
      </c>
      <c r="C3646" s="159">
        <v>0</v>
      </c>
      <c r="D3646" s="159">
        <v>0</v>
      </c>
      <c r="E3646" s="159">
        <v>1</v>
      </c>
      <c r="F3646" s="159">
        <v>-1</v>
      </c>
      <c r="G3646" s="159">
        <v>0</v>
      </c>
      <c r="H3646" s="159">
        <v>0</v>
      </c>
      <c r="I3646" s="159">
        <v>0</v>
      </c>
      <c r="J3646" s="143">
        <v>0</v>
      </c>
      <c r="K3646" s="143">
        <v>0</v>
      </c>
      <c r="L3646" s="392">
        <v>0</v>
      </c>
      <c r="M3646" s="346"/>
    </row>
    <row r="3647" spans="1:13" x14ac:dyDescent="0.25">
      <c r="A3647" s="347"/>
      <c r="B3647" s="396">
        <v>0</v>
      </c>
      <c r="C3647" s="159">
        <v>0</v>
      </c>
      <c r="D3647" s="159">
        <v>0</v>
      </c>
      <c r="E3647" s="159">
        <v>0</v>
      </c>
      <c r="F3647" s="159">
        <v>1</v>
      </c>
      <c r="G3647" s="159">
        <v>-1</v>
      </c>
      <c r="H3647" s="159">
        <v>0</v>
      </c>
      <c r="I3647" s="159">
        <v>0</v>
      </c>
      <c r="J3647" s="143">
        <v>1</v>
      </c>
      <c r="K3647" s="143">
        <v>1</v>
      </c>
      <c r="L3647" s="392">
        <v>0</v>
      </c>
      <c r="M3647" s="346"/>
    </row>
    <row r="3648" spans="1:13" x14ac:dyDescent="0.25">
      <c r="A3648" s="347"/>
      <c r="B3648" s="396">
        <v>0</v>
      </c>
      <c r="C3648" s="159">
        <v>0</v>
      </c>
      <c r="D3648" s="159">
        <v>0</v>
      </c>
      <c r="E3648" s="159">
        <v>0</v>
      </c>
      <c r="F3648" s="159">
        <v>0</v>
      </c>
      <c r="G3648" s="159">
        <v>1</v>
      </c>
      <c r="H3648" s="159">
        <v>-1</v>
      </c>
      <c r="I3648" s="159">
        <v>0</v>
      </c>
      <c r="J3648" s="143">
        <v>0</v>
      </c>
      <c r="K3648" s="143">
        <v>0</v>
      </c>
      <c r="L3648" s="392">
        <v>0</v>
      </c>
      <c r="M3648" s="346"/>
    </row>
    <row r="3649" spans="1:13" x14ac:dyDescent="0.25">
      <c r="A3649" s="347"/>
      <c r="B3649" s="396">
        <v>0</v>
      </c>
      <c r="C3649" s="159">
        <v>0</v>
      </c>
      <c r="D3649" s="159">
        <v>0</v>
      </c>
      <c r="E3649" s="159">
        <v>0</v>
      </c>
      <c r="F3649" s="159">
        <v>0</v>
      </c>
      <c r="G3649" s="159">
        <v>0</v>
      </c>
      <c r="H3649" s="159">
        <v>1</v>
      </c>
      <c r="I3649" s="159">
        <v>-1</v>
      </c>
      <c r="J3649" s="143">
        <v>0</v>
      </c>
      <c r="K3649" s="143">
        <v>0</v>
      </c>
      <c r="L3649" s="392">
        <v>0</v>
      </c>
      <c r="M3649" s="346"/>
    </row>
    <row r="3650" spans="1:13" x14ac:dyDescent="0.25">
      <c r="A3650" s="347"/>
      <c r="B3650" s="397">
        <v>0</v>
      </c>
      <c r="C3650" s="398">
        <v>0</v>
      </c>
      <c r="D3650" s="398">
        <v>0</v>
      </c>
      <c r="E3650" s="398">
        <v>0</v>
      </c>
      <c r="F3650" s="398">
        <v>0</v>
      </c>
      <c r="G3650" s="398">
        <v>0</v>
      </c>
      <c r="H3650" s="398">
        <v>0</v>
      </c>
      <c r="I3650" s="398">
        <v>1</v>
      </c>
      <c r="J3650" s="393">
        <v>0</v>
      </c>
      <c r="K3650" s="393">
        <v>-1</v>
      </c>
      <c r="L3650" s="394">
        <v>1</v>
      </c>
      <c r="M3650" s="346"/>
    </row>
    <row r="3651" spans="1:13" x14ac:dyDescent="0.25">
      <c r="A3651" s="347"/>
      <c r="B3651" s="168"/>
      <c r="C3651" s="168"/>
      <c r="D3651" s="168"/>
      <c r="E3651" s="168"/>
      <c r="F3651" s="168"/>
      <c r="G3651" s="168"/>
      <c r="H3651" s="168"/>
      <c r="I3651" s="168"/>
      <c r="J3651" s="143"/>
      <c r="K3651" s="143"/>
      <c r="L3651" s="143"/>
      <c r="M3651" s="346"/>
    </row>
    <row r="3652" spans="1:13" x14ac:dyDescent="0.25">
      <c r="A3652" s="347"/>
      <c r="B3652" s="158"/>
      <c r="C3652" s="158"/>
      <c r="D3652" s="158"/>
      <c r="E3652" s="158"/>
      <c r="F3652" s="158"/>
      <c r="G3652" s="158"/>
      <c r="H3652" s="158"/>
      <c r="I3652" s="158"/>
      <c r="J3652" s="158"/>
      <c r="K3652" s="158"/>
      <c r="L3652" s="158"/>
      <c r="M3652" s="346"/>
    </row>
    <row r="3653" spans="1:13" x14ac:dyDescent="0.25">
      <c r="A3653" s="347"/>
      <c r="B3653" s="158"/>
      <c r="C3653" s="158"/>
      <c r="D3653" s="158"/>
      <c r="E3653" s="158"/>
      <c r="F3653" s="158"/>
      <c r="G3653" s="158"/>
      <c r="H3653" s="158"/>
      <c r="I3653" s="158"/>
      <c r="J3653" s="158"/>
      <c r="K3653" s="158"/>
      <c r="L3653" s="158"/>
      <c r="M3653" s="346"/>
    </row>
    <row r="3654" spans="1:13" x14ac:dyDescent="0.25">
      <c r="A3654" s="347"/>
      <c r="B3654" s="399">
        <v>-1</v>
      </c>
      <c r="C3654" s="158"/>
      <c r="D3654" s="158"/>
      <c r="E3654" s="402">
        <f>2.97290389066863/1000</f>
        <v>2.9729038906686298E-3</v>
      </c>
      <c r="F3654" s="158"/>
      <c r="G3654" s="158"/>
      <c r="H3654" s="399">
        <f>+B3617</f>
        <v>9.9905058866272562E-3</v>
      </c>
      <c r="I3654" s="158"/>
      <c r="J3654" s="158"/>
      <c r="K3654" s="158"/>
      <c r="L3654" s="158"/>
      <c r="M3654" s="346"/>
    </row>
    <row r="3655" spans="1:13" ht="15.75" x14ac:dyDescent="0.25">
      <c r="A3655" s="442" t="s">
        <v>225</v>
      </c>
      <c r="B3655" s="400">
        <v>0</v>
      </c>
      <c r="C3655" s="158"/>
      <c r="D3655" s="443" t="s">
        <v>226</v>
      </c>
      <c r="E3655" s="403">
        <f>3.7274570597985/1000</f>
        <v>3.7274570597985003E-3</v>
      </c>
      <c r="F3655" s="158"/>
      <c r="G3655" s="443" t="s">
        <v>228</v>
      </c>
      <c r="H3655" s="400">
        <f t="shared" ref="H3655:H3662" si="147">+B3618</f>
        <v>7.0176019959580331E-3</v>
      </c>
      <c r="I3655" s="158"/>
      <c r="J3655" s="443" t="s">
        <v>229</v>
      </c>
      <c r="K3655" s="70">
        <v>339.29610096713287</v>
      </c>
      <c r="L3655" s="158"/>
      <c r="M3655" s="346"/>
    </row>
    <row r="3656" spans="1:13" x14ac:dyDescent="0.25">
      <c r="A3656" s="347"/>
      <c r="B3656" s="400">
        <v>0</v>
      </c>
      <c r="C3656" s="158"/>
      <c r="D3656" s="158"/>
      <c r="E3656" s="403">
        <f>1.90180457183241/1000</f>
        <v>1.90180457183241E-3</v>
      </c>
      <c r="F3656" s="158"/>
      <c r="G3656" s="158"/>
      <c r="H3656" s="400">
        <f t="shared" si="147"/>
        <v>4.5021300684348041E-4</v>
      </c>
      <c r="I3656" s="158"/>
      <c r="J3656" s="158"/>
      <c r="K3656" s="158"/>
      <c r="L3656" s="158"/>
      <c r="M3656" s="346"/>
    </row>
    <row r="3657" spans="1:13" x14ac:dyDescent="0.25">
      <c r="A3657" s="347"/>
      <c r="B3657" s="400">
        <v>0</v>
      </c>
      <c r="C3657" s="158"/>
      <c r="D3657" s="158"/>
      <c r="E3657" s="403">
        <f>1.94899806811293/1000</f>
        <v>1.94899806811293E-3</v>
      </c>
      <c r="F3657" s="158"/>
      <c r="G3657" s="158"/>
      <c r="H3657" s="400">
        <f t="shared" si="147"/>
        <v>-1.4515915649886979E-3</v>
      </c>
      <c r="I3657" s="158"/>
      <c r="J3657" s="158"/>
      <c r="K3657" s="158"/>
      <c r="L3657" s="158"/>
      <c r="M3657" s="346"/>
    </row>
    <row r="3658" spans="1:13" x14ac:dyDescent="0.25">
      <c r="A3658" s="347"/>
      <c r="B3658" s="400">
        <v>0</v>
      </c>
      <c r="C3658" s="158"/>
      <c r="D3658" s="158"/>
      <c r="E3658" s="403">
        <f>4.51562260756677/1000</f>
        <v>4.5156226075667698E-3</v>
      </c>
      <c r="F3658" s="158"/>
      <c r="G3658" s="158"/>
      <c r="H3658" s="400">
        <f t="shared" si="147"/>
        <v>-3.4005896331016404E-3</v>
      </c>
      <c r="I3658" s="158"/>
      <c r="J3658" s="158"/>
      <c r="K3658" s="158"/>
      <c r="L3658" s="158"/>
      <c r="M3658" s="346"/>
    </row>
    <row r="3659" spans="1:13" x14ac:dyDescent="0.25">
      <c r="A3659" s="347"/>
      <c r="B3659" s="400">
        <v>0</v>
      </c>
      <c r="C3659" s="158"/>
      <c r="D3659" s="158"/>
      <c r="E3659" s="403">
        <f>0.785289175132599/1000</f>
        <v>7.8528917513259896E-4</v>
      </c>
      <c r="F3659" s="158"/>
      <c r="G3659" s="158"/>
      <c r="H3659" s="400">
        <f t="shared" si="147"/>
        <v>5.3920662369446161E-4</v>
      </c>
      <c r="I3659" s="158"/>
      <c r="J3659" s="158"/>
      <c r="K3659" s="158"/>
      <c r="L3659" s="158"/>
      <c r="M3659" s="346"/>
    </row>
    <row r="3660" spans="1:13" x14ac:dyDescent="0.25">
      <c r="A3660" s="347"/>
      <c r="B3660" s="400">
        <v>0</v>
      </c>
      <c r="C3660" s="158"/>
      <c r="D3660" s="158"/>
      <c r="E3660" s="403">
        <f>0.762936146537081/1000</f>
        <v>7.6293614653708095E-4</v>
      </c>
      <c r="F3660" s="158"/>
      <c r="G3660" s="158"/>
      <c r="H3660" s="400">
        <f t="shared" si="147"/>
        <v>-2.4608255143813648E-4</v>
      </c>
      <c r="I3660" s="158"/>
      <c r="J3660" s="158"/>
      <c r="K3660" s="158"/>
      <c r="L3660" s="158"/>
      <c r="M3660" s="346"/>
    </row>
    <row r="3661" spans="1:13" x14ac:dyDescent="0.25">
      <c r="A3661" s="347"/>
      <c r="B3661" s="400">
        <v>0</v>
      </c>
      <c r="C3661" s="158"/>
      <c r="D3661" s="158"/>
      <c r="E3661" s="93">
        <f>3.70652880601923/1000</f>
        <v>3.7065288060192303E-3</v>
      </c>
      <c r="F3661" s="158"/>
      <c r="G3661" s="158"/>
      <c r="H3661" s="400">
        <f t="shared" si="147"/>
        <v>-1.0090186979751475E-3</v>
      </c>
      <c r="I3661" s="158"/>
      <c r="J3661" s="158"/>
      <c r="K3661" s="158"/>
      <c r="L3661" s="158"/>
      <c r="M3661" s="346"/>
    </row>
    <row r="3662" spans="1:13" x14ac:dyDescent="0.25">
      <c r="A3662" s="347"/>
      <c r="B3662" s="400">
        <v>0</v>
      </c>
      <c r="C3662" s="158"/>
      <c r="D3662" s="158"/>
      <c r="E3662" s="158"/>
      <c r="F3662" s="158"/>
      <c r="G3662" s="158"/>
      <c r="H3662" s="400">
        <f t="shared" si="147"/>
        <v>2.8399319293156704E-3</v>
      </c>
      <c r="I3662" s="158"/>
      <c r="J3662" s="158"/>
      <c r="K3662" s="158"/>
      <c r="L3662" s="158"/>
      <c r="M3662" s="346"/>
    </row>
    <row r="3663" spans="1:13" x14ac:dyDescent="0.25">
      <c r="A3663" s="347"/>
      <c r="B3663" s="400">
        <v>0</v>
      </c>
      <c r="C3663" s="158"/>
      <c r="D3663" s="158"/>
      <c r="E3663" s="158"/>
      <c r="F3663" s="158"/>
      <c r="G3663" s="158"/>
      <c r="H3663" s="400">
        <f>+B3626</f>
        <v>5.6154869350470184E-3</v>
      </c>
      <c r="I3663" s="158"/>
      <c r="J3663" s="158"/>
      <c r="K3663" s="158"/>
      <c r="L3663" s="158"/>
      <c r="M3663" s="346"/>
    </row>
    <row r="3664" spans="1:13" x14ac:dyDescent="0.25">
      <c r="A3664" s="347"/>
      <c r="B3664" s="401">
        <v>-1</v>
      </c>
      <c r="C3664" s="158"/>
      <c r="D3664" s="158"/>
      <c r="E3664" s="158"/>
      <c r="F3664" s="158"/>
      <c r="G3664" s="158"/>
      <c r="H3664" s="401">
        <f>+B3627</f>
        <v>1.033103443904132E-2</v>
      </c>
      <c r="I3664" s="158"/>
      <c r="J3664" s="158"/>
      <c r="K3664" s="158"/>
      <c r="L3664" s="158"/>
      <c r="M3664" s="346"/>
    </row>
    <row r="3665" spans="1:13" x14ac:dyDescent="0.25">
      <c r="A3665" s="347"/>
      <c r="B3665" s="158"/>
      <c r="C3665" s="158"/>
      <c r="D3665" s="158"/>
      <c r="E3665" s="158"/>
      <c r="F3665" s="158"/>
      <c r="G3665" s="158"/>
      <c r="H3665" s="158"/>
      <c r="I3665" s="158"/>
      <c r="J3665" s="158"/>
      <c r="K3665" s="158"/>
      <c r="L3665" s="158"/>
      <c r="M3665" s="346"/>
    </row>
    <row r="3666" spans="1:13" x14ac:dyDescent="0.25">
      <c r="A3666" s="347"/>
      <c r="B3666" s="158"/>
      <c r="C3666" s="158"/>
      <c r="D3666" s="158"/>
      <c r="E3666" s="158"/>
      <c r="F3666" s="158"/>
      <c r="G3666" s="158"/>
      <c r="H3666" s="158"/>
      <c r="I3666" s="158"/>
      <c r="J3666" s="158"/>
      <c r="K3666" s="158"/>
      <c r="L3666" s="158"/>
      <c r="M3666" s="346"/>
    </row>
    <row r="3667" spans="1:13" x14ac:dyDescent="0.25">
      <c r="A3667" s="350"/>
      <c r="B3667" s="409">
        <v>2</v>
      </c>
      <c r="C3667" s="390">
        <v>0</v>
      </c>
      <c r="D3667" s="390">
        <v>0</v>
      </c>
      <c r="E3667" s="390">
        <v>0</v>
      </c>
      <c r="F3667" s="390">
        <v>0</v>
      </c>
      <c r="G3667" s="390">
        <v>0</v>
      </c>
      <c r="H3667" s="390">
        <v>0</v>
      </c>
      <c r="I3667" s="390">
        <v>0</v>
      </c>
      <c r="J3667" s="390">
        <v>0</v>
      </c>
      <c r="K3667" s="390">
        <v>0</v>
      </c>
      <c r="L3667" s="391">
        <v>0</v>
      </c>
      <c r="M3667" s="345"/>
    </row>
    <row r="3668" spans="1:13" ht="15.75" x14ac:dyDescent="0.25">
      <c r="A3668" s="442" t="s">
        <v>230</v>
      </c>
      <c r="B3668" s="396">
        <v>0</v>
      </c>
      <c r="C3668" s="159">
        <v>2</v>
      </c>
      <c r="D3668" s="159">
        <v>0</v>
      </c>
      <c r="E3668" s="159">
        <v>0</v>
      </c>
      <c r="F3668" s="159">
        <v>0</v>
      </c>
      <c r="G3668" s="159">
        <v>0</v>
      </c>
      <c r="H3668" s="159">
        <v>0</v>
      </c>
      <c r="I3668" s="159">
        <v>0</v>
      </c>
      <c r="J3668" s="159">
        <v>0</v>
      </c>
      <c r="K3668" s="159">
        <v>0</v>
      </c>
      <c r="L3668" s="383">
        <v>0</v>
      </c>
      <c r="M3668" s="346"/>
    </row>
    <row r="3669" spans="1:13" x14ac:dyDescent="0.25">
      <c r="A3669" s="347"/>
      <c r="B3669" s="396">
        <v>0</v>
      </c>
      <c r="C3669" s="159">
        <v>0</v>
      </c>
      <c r="D3669" s="159">
        <v>2</v>
      </c>
      <c r="E3669" s="159">
        <v>0</v>
      </c>
      <c r="F3669" s="159">
        <v>0</v>
      </c>
      <c r="G3669" s="159">
        <v>0</v>
      </c>
      <c r="H3669" s="159">
        <v>0</v>
      </c>
      <c r="I3669" s="159">
        <v>0</v>
      </c>
      <c r="J3669" s="159">
        <v>0</v>
      </c>
      <c r="K3669" s="159">
        <v>0</v>
      </c>
      <c r="L3669" s="383">
        <v>0</v>
      </c>
      <c r="M3669" s="346"/>
    </row>
    <row r="3670" spans="1:13" x14ac:dyDescent="0.25">
      <c r="A3670" s="347"/>
      <c r="B3670" s="396">
        <v>0</v>
      </c>
      <c r="C3670" s="159">
        <v>0</v>
      </c>
      <c r="D3670" s="159">
        <v>0</v>
      </c>
      <c r="E3670" s="159">
        <v>2</v>
      </c>
      <c r="F3670" s="159">
        <v>0</v>
      </c>
      <c r="G3670" s="159">
        <v>0</v>
      </c>
      <c r="H3670" s="159">
        <v>0</v>
      </c>
      <c r="I3670" s="159">
        <v>0</v>
      </c>
      <c r="J3670" s="159">
        <v>0</v>
      </c>
      <c r="K3670" s="159">
        <v>0</v>
      </c>
      <c r="L3670" s="383">
        <v>0</v>
      </c>
      <c r="M3670" s="346"/>
    </row>
    <row r="3671" spans="1:13" x14ac:dyDescent="0.25">
      <c r="A3671" s="347"/>
      <c r="B3671" s="396">
        <v>0</v>
      </c>
      <c r="C3671" s="159">
        <v>0</v>
      </c>
      <c r="D3671" s="159">
        <v>0</v>
      </c>
      <c r="E3671" s="159">
        <v>0</v>
      </c>
      <c r="F3671" s="159">
        <v>2</v>
      </c>
      <c r="G3671" s="159">
        <v>0</v>
      </c>
      <c r="H3671" s="159">
        <v>0</v>
      </c>
      <c r="I3671" s="159">
        <v>0</v>
      </c>
      <c r="J3671" s="159">
        <v>0</v>
      </c>
      <c r="K3671" s="159">
        <v>0</v>
      </c>
      <c r="L3671" s="383">
        <v>0</v>
      </c>
      <c r="M3671" s="346"/>
    </row>
    <row r="3672" spans="1:13" x14ac:dyDescent="0.25">
      <c r="A3672" s="347"/>
      <c r="B3672" s="396">
        <v>0</v>
      </c>
      <c r="C3672" s="159">
        <v>0</v>
      </c>
      <c r="D3672" s="159">
        <v>0</v>
      </c>
      <c r="E3672" s="159">
        <v>0</v>
      </c>
      <c r="F3672" s="159">
        <v>0</v>
      </c>
      <c r="G3672" s="159">
        <v>2</v>
      </c>
      <c r="H3672" s="159">
        <v>0</v>
      </c>
      <c r="I3672" s="159">
        <v>0</v>
      </c>
      <c r="J3672" s="159">
        <v>0</v>
      </c>
      <c r="K3672" s="159">
        <v>0</v>
      </c>
      <c r="L3672" s="383">
        <v>0</v>
      </c>
      <c r="M3672" s="346"/>
    </row>
    <row r="3673" spans="1:13" x14ac:dyDescent="0.25">
      <c r="A3673" s="347"/>
      <c r="B3673" s="396">
        <v>0</v>
      </c>
      <c r="C3673" s="159">
        <v>0</v>
      </c>
      <c r="D3673" s="159">
        <v>0</v>
      </c>
      <c r="E3673" s="159">
        <v>0</v>
      </c>
      <c r="F3673" s="159">
        <v>0</v>
      </c>
      <c r="G3673" s="159">
        <v>0</v>
      </c>
      <c r="H3673" s="159">
        <v>2</v>
      </c>
      <c r="I3673" s="159">
        <v>0</v>
      </c>
      <c r="J3673" s="159">
        <v>0</v>
      </c>
      <c r="K3673" s="159">
        <v>0</v>
      </c>
      <c r="L3673" s="383">
        <v>0</v>
      </c>
      <c r="M3673" s="346"/>
    </row>
    <row r="3674" spans="1:13" x14ac:dyDescent="0.25">
      <c r="A3674" s="347"/>
      <c r="B3674" s="396">
        <v>0</v>
      </c>
      <c r="C3674" s="159">
        <v>0</v>
      </c>
      <c r="D3674" s="159">
        <v>0</v>
      </c>
      <c r="E3674" s="159">
        <v>0</v>
      </c>
      <c r="F3674" s="159">
        <v>0</v>
      </c>
      <c r="G3674" s="159">
        <v>0</v>
      </c>
      <c r="H3674" s="159">
        <v>0</v>
      </c>
      <c r="I3674" s="159">
        <v>2</v>
      </c>
      <c r="J3674" s="159">
        <v>0</v>
      </c>
      <c r="K3674" s="159">
        <v>0</v>
      </c>
      <c r="L3674" s="383">
        <v>0</v>
      </c>
      <c r="M3674" s="346"/>
    </row>
    <row r="3675" spans="1:13" x14ac:dyDescent="0.25">
      <c r="A3675" s="347"/>
      <c r="B3675" s="396">
        <v>0</v>
      </c>
      <c r="C3675" s="159">
        <v>0</v>
      </c>
      <c r="D3675" s="159">
        <v>0</v>
      </c>
      <c r="E3675" s="159">
        <v>0</v>
      </c>
      <c r="F3675" s="159">
        <v>0</v>
      </c>
      <c r="G3675" s="159">
        <v>0</v>
      </c>
      <c r="H3675" s="159">
        <v>0</v>
      </c>
      <c r="I3675" s="159">
        <v>0</v>
      </c>
      <c r="J3675" s="159">
        <v>2</v>
      </c>
      <c r="K3675" s="159">
        <v>0</v>
      </c>
      <c r="L3675" s="383">
        <v>0</v>
      </c>
      <c r="M3675" s="346"/>
    </row>
    <row r="3676" spans="1:13" x14ac:dyDescent="0.25">
      <c r="A3676" s="347"/>
      <c r="B3676" s="396">
        <v>0</v>
      </c>
      <c r="C3676" s="159">
        <v>0</v>
      </c>
      <c r="D3676" s="159">
        <v>0</v>
      </c>
      <c r="E3676" s="159">
        <v>0</v>
      </c>
      <c r="F3676" s="159">
        <v>0</v>
      </c>
      <c r="G3676" s="159">
        <v>0</v>
      </c>
      <c r="H3676" s="159">
        <v>0</v>
      </c>
      <c r="I3676" s="159">
        <v>0</v>
      </c>
      <c r="J3676" s="159">
        <v>0</v>
      </c>
      <c r="K3676" s="159">
        <v>2</v>
      </c>
      <c r="L3676" s="383">
        <v>0</v>
      </c>
      <c r="M3676" s="346"/>
    </row>
    <row r="3677" spans="1:13" x14ac:dyDescent="0.25">
      <c r="A3677" s="347"/>
      <c r="B3677" s="397">
        <v>0</v>
      </c>
      <c r="C3677" s="398">
        <v>0</v>
      </c>
      <c r="D3677" s="398">
        <v>0</v>
      </c>
      <c r="E3677" s="398">
        <v>0</v>
      </c>
      <c r="F3677" s="398">
        <v>0</v>
      </c>
      <c r="G3677" s="398">
        <v>0</v>
      </c>
      <c r="H3677" s="398">
        <v>0</v>
      </c>
      <c r="I3677" s="398">
        <v>0</v>
      </c>
      <c r="J3677" s="398">
        <v>0</v>
      </c>
      <c r="K3677" s="398">
        <v>0</v>
      </c>
      <c r="L3677" s="410">
        <v>2</v>
      </c>
      <c r="M3677" s="346"/>
    </row>
    <row r="3678" spans="1:13" x14ac:dyDescent="0.25">
      <c r="A3678" s="347"/>
      <c r="B3678" s="158"/>
      <c r="C3678" s="158"/>
      <c r="D3678" s="158"/>
      <c r="E3678" s="158"/>
      <c r="F3678" s="158"/>
      <c r="G3678" s="158"/>
      <c r="H3678" s="158"/>
      <c r="I3678" s="158"/>
      <c r="J3678" s="158"/>
      <c r="K3678" s="158"/>
      <c r="L3678" s="158"/>
      <c r="M3678" s="346"/>
    </row>
    <row r="3679" spans="1:13" x14ac:dyDescent="0.25">
      <c r="A3679" s="347"/>
      <c r="B3679" s="158"/>
      <c r="C3679" s="158"/>
      <c r="D3679" s="158"/>
      <c r="E3679" s="158"/>
      <c r="F3679" s="158"/>
      <c r="G3679" s="158"/>
      <c r="H3679" s="158"/>
      <c r="I3679" s="158"/>
      <c r="J3679" s="158"/>
      <c r="K3679" s="158"/>
      <c r="L3679" s="158"/>
      <c r="M3679" s="346"/>
    </row>
    <row r="3680" spans="1:13" x14ac:dyDescent="0.25">
      <c r="A3680" s="350"/>
      <c r="B3680" s="409">
        <v>1</v>
      </c>
      <c r="C3680" s="390">
        <v>0</v>
      </c>
      <c r="D3680" s="390">
        <v>0</v>
      </c>
      <c r="E3680" s="390">
        <v>0</v>
      </c>
      <c r="F3680" s="390">
        <v>0</v>
      </c>
      <c r="G3680" s="390">
        <v>0</v>
      </c>
      <c r="H3680" s="390">
        <v>0</v>
      </c>
      <c r="I3680" s="390">
        <v>0</v>
      </c>
      <c r="J3680" s="390">
        <v>0</v>
      </c>
      <c r="K3680" s="390">
        <v>0</v>
      </c>
      <c r="L3680" s="391">
        <v>0</v>
      </c>
      <c r="M3680" s="346"/>
    </row>
    <row r="3681" spans="1:13" ht="15.75" x14ac:dyDescent="0.25">
      <c r="A3681" s="442" t="s">
        <v>231</v>
      </c>
      <c r="B3681" s="396">
        <v>0</v>
      </c>
      <c r="C3681" s="159">
        <v>1</v>
      </c>
      <c r="D3681" s="159">
        <v>0</v>
      </c>
      <c r="E3681" s="159">
        <v>0</v>
      </c>
      <c r="F3681" s="159">
        <v>0</v>
      </c>
      <c r="G3681" s="159">
        <v>0</v>
      </c>
      <c r="H3681" s="159">
        <v>0</v>
      </c>
      <c r="I3681" s="159">
        <v>0</v>
      </c>
      <c r="J3681" s="159">
        <v>0</v>
      </c>
      <c r="K3681" s="159">
        <v>0</v>
      </c>
      <c r="L3681" s="383">
        <v>0</v>
      </c>
      <c r="M3681" s="346"/>
    </row>
    <row r="3682" spans="1:13" x14ac:dyDescent="0.25">
      <c r="A3682" s="347"/>
      <c r="B3682" s="396">
        <v>0</v>
      </c>
      <c r="C3682" s="159">
        <v>0</v>
      </c>
      <c r="D3682" s="159">
        <v>1</v>
      </c>
      <c r="E3682" s="159">
        <v>0</v>
      </c>
      <c r="F3682" s="159">
        <v>0</v>
      </c>
      <c r="G3682" s="159">
        <v>0</v>
      </c>
      <c r="H3682" s="159">
        <v>0</v>
      </c>
      <c r="I3682" s="159">
        <v>0</v>
      </c>
      <c r="J3682" s="159">
        <v>0</v>
      </c>
      <c r="K3682" s="159">
        <v>0</v>
      </c>
      <c r="L3682" s="383">
        <v>0</v>
      </c>
      <c r="M3682" s="346"/>
    </row>
    <row r="3683" spans="1:13" x14ac:dyDescent="0.25">
      <c r="A3683" s="347"/>
      <c r="B3683" s="396">
        <v>0</v>
      </c>
      <c r="C3683" s="159">
        <v>0</v>
      </c>
      <c r="D3683" s="159">
        <v>0</v>
      </c>
      <c r="E3683" s="159">
        <v>1</v>
      </c>
      <c r="F3683" s="159">
        <v>0</v>
      </c>
      <c r="G3683" s="159">
        <v>0</v>
      </c>
      <c r="H3683" s="159">
        <v>0</v>
      </c>
      <c r="I3683" s="159">
        <v>0</v>
      </c>
      <c r="J3683" s="159">
        <v>0</v>
      </c>
      <c r="K3683" s="159">
        <v>0</v>
      </c>
      <c r="L3683" s="383">
        <v>0</v>
      </c>
      <c r="M3683" s="346"/>
    </row>
    <row r="3684" spans="1:13" x14ac:dyDescent="0.25">
      <c r="A3684" s="347"/>
      <c r="B3684" s="396">
        <v>0</v>
      </c>
      <c r="C3684" s="159">
        <v>0</v>
      </c>
      <c r="D3684" s="159">
        <v>0</v>
      </c>
      <c r="E3684" s="159">
        <v>0</v>
      </c>
      <c r="F3684" s="159">
        <v>1</v>
      </c>
      <c r="G3684" s="159">
        <v>0</v>
      </c>
      <c r="H3684" s="159">
        <v>0</v>
      </c>
      <c r="I3684" s="159">
        <v>0</v>
      </c>
      <c r="J3684" s="159">
        <v>0</v>
      </c>
      <c r="K3684" s="159">
        <v>0</v>
      </c>
      <c r="L3684" s="383">
        <v>0</v>
      </c>
      <c r="M3684" s="346"/>
    </row>
    <row r="3685" spans="1:13" x14ac:dyDescent="0.25">
      <c r="A3685" s="347"/>
      <c r="B3685" s="396">
        <v>0</v>
      </c>
      <c r="C3685" s="159">
        <v>0</v>
      </c>
      <c r="D3685" s="159">
        <v>0</v>
      </c>
      <c r="E3685" s="159">
        <v>0</v>
      </c>
      <c r="F3685" s="159">
        <v>0</v>
      </c>
      <c r="G3685" s="159">
        <v>1</v>
      </c>
      <c r="H3685" s="159">
        <v>0</v>
      </c>
      <c r="I3685" s="159">
        <v>0</v>
      </c>
      <c r="J3685" s="159">
        <v>0</v>
      </c>
      <c r="K3685" s="159">
        <v>0</v>
      </c>
      <c r="L3685" s="383">
        <v>0</v>
      </c>
      <c r="M3685" s="346"/>
    </row>
    <row r="3686" spans="1:13" x14ac:dyDescent="0.25">
      <c r="A3686" s="347"/>
      <c r="B3686" s="396">
        <v>0</v>
      </c>
      <c r="C3686" s="159">
        <v>0</v>
      </c>
      <c r="D3686" s="159">
        <v>0</v>
      </c>
      <c r="E3686" s="159">
        <v>0</v>
      </c>
      <c r="F3686" s="159">
        <v>0</v>
      </c>
      <c r="G3686" s="159">
        <v>0</v>
      </c>
      <c r="H3686" s="159">
        <v>1</v>
      </c>
      <c r="I3686" s="159">
        <v>0</v>
      </c>
      <c r="J3686" s="159">
        <v>0</v>
      </c>
      <c r="K3686" s="159">
        <v>0</v>
      </c>
      <c r="L3686" s="383">
        <v>0</v>
      </c>
      <c r="M3686" s="346"/>
    </row>
    <row r="3687" spans="1:13" x14ac:dyDescent="0.25">
      <c r="A3687" s="347"/>
      <c r="B3687" s="396">
        <v>0</v>
      </c>
      <c r="C3687" s="159">
        <v>0</v>
      </c>
      <c r="D3687" s="159">
        <v>0</v>
      </c>
      <c r="E3687" s="159">
        <v>0</v>
      </c>
      <c r="F3687" s="159">
        <v>0</v>
      </c>
      <c r="G3687" s="159">
        <v>0</v>
      </c>
      <c r="H3687" s="159">
        <v>0</v>
      </c>
      <c r="I3687" s="159">
        <v>1</v>
      </c>
      <c r="J3687" s="159">
        <v>0</v>
      </c>
      <c r="K3687" s="159">
        <v>0</v>
      </c>
      <c r="L3687" s="383">
        <v>0</v>
      </c>
      <c r="M3687" s="346"/>
    </row>
    <row r="3688" spans="1:13" x14ac:dyDescent="0.25">
      <c r="A3688" s="347"/>
      <c r="B3688" s="396">
        <v>0</v>
      </c>
      <c r="C3688" s="159">
        <v>0</v>
      </c>
      <c r="D3688" s="159">
        <v>0</v>
      </c>
      <c r="E3688" s="159">
        <v>0</v>
      </c>
      <c r="F3688" s="159">
        <v>0</v>
      </c>
      <c r="G3688" s="159">
        <v>0</v>
      </c>
      <c r="H3688" s="159">
        <v>0</v>
      </c>
      <c r="I3688" s="159">
        <v>0</v>
      </c>
      <c r="J3688" s="159">
        <v>1</v>
      </c>
      <c r="K3688" s="159">
        <v>0</v>
      </c>
      <c r="L3688" s="383">
        <v>0</v>
      </c>
      <c r="M3688" s="346"/>
    </row>
    <row r="3689" spans="1:13" x14ac:dyDescent="0.25">
      <c r="A3689" s="347"/>
      <c r="B3689" s="396">
        <v>0</v>
      </c>
      <c r="C3689" s="159">
        <v>0</v>
      </c>
      <c r="D3689" s="159">
        <v>0</v>
      </c>
      <c r="E3689" s="159">
        <v>0</v>
      </c>
      <c r="F3689" s="159">
        <v>0</v>
      </c>
      <c r="G3689" s="159">
        <v>0</v>
      </c>
      <c r="H3689" s="159">
        <v>0</v>
      </c>
      <c r="I3689" s="159">
        <v>0</v>
      </c>
      <c r="J3689" s="159">
        <v>0</v>
      </c>
      <c r="K3689" s="159">
        <v>1</v>
      </c>
      <c r="L3689" s="383">
        <v>0</v>
      </c>
      <c r="M3689" s="346"/>
    </row>
    <row r="3690" spans="1:13" x14ac:dyDescent="0.25">
      <c r="A3690" s="347"/>
      <c r="B3690" s="397">
        <v>0</v>
      </c>
      <c r="C3690" s="398">
        <v>0</v>
      </c>
      <c r="D3690" s="398">
        <v>0</v>
      </c>
      <c r="E3690" s="398">
        <v>0</v>
      </c>
      <c r="F3690" s="398">
        <v>0</v>
      </c>
      <c r="G3690" s="398">
        <v>0</v>
      </c>
      <c r="H3690" s="398">
        <v>0</v>
      </c>
      <c r="I3690" s="398">
        <v>0</v>
      </c>
      <c r="J3690" s="398">
        <v>0</v>
      </c>
      <c r="K3690" s="398">
        <v>0</v>
      </c>
      <c r="L3690" s="410">
        <v>1</v>
      </c>
      <c r="M3690" s="346"/>
    </row>
    <row r="3691" spans="1:13" x14ac:dyDescent="0.25">
      <c r="A3691" s="347"/>
      <c r="B3691" s="158"/>
      <c r="C3691" s="158"/>
      <c r="D3691" s="158"/>
      <c r="E3691" s="158"/>
      <c r="F3691" s="158"/>
      <c r="G3691" s="158"/>
      <c r="H3691" s="158"/>
      <c r="I3691" s="158"/>
      <c r="J3691" s="158"/>
      <c r="K3691" s="158"/>
      <c r="L3691" s="158"/>
      <c r="M3691" s="346"/>
    </row>
    <row r="3692" spans="1:13" x14ac:dyDescent="0.25">
      <c r="A3692" s="347"/>
      <c r="B3692" s="158"/>
      <c r="C3692" s="158"/>
      <c r="D3692" s="158"/>
      <c r="E3692" s="158"/>
      <c r="F3692" s="158"/>
      <c r="G3692" s="158"/>
      <c r="H3692" s="158"/>
      <c r="I3692" s="158"/>
      <c r="J3692" s="158"/>
      <c r="K3692" s="158"/>
      <c r="L3692" s="158"/>
      <c r="M3692" s="346"/>
    </row>
    <row r="3693" spans="1:13" x14ac:dyDescent="0.25">
      <c r="A3693" s="350"/>
      <c r="B3693" s="411">
        <f>+M3617</f>
        <v>279.60252939924754</v>
      </c>
      <c r="C3693" s="390">
        <v>0</v>
      </c>
      <c r="D3693" s="390">
        <v>0</v>
      </c>
      <c r="E3693" s="390">
        <v>0</v>
      </c>
      <c r="F3693" s="390">
        <v>0</v>
      </c>
      <c r="G3693" s="390">
        <v>0</v>
      </c>
      <c r="H3693" s="390">
        <v>0</v>
      </c>
      <c r="I3693" s="390">
        <v>0</v>
      </c>
      <c r="J3693" s="390">
        <v>0</v>
      </c>
      <c r="K3693" s="390">
        <v>0</v>
      </c>
      <c r="L3693" s="391">
        <v>0</v>
      </c>
      <c r="M3693" s="346"/>
    </row>
    <row r="3694" spans="1:13" ht="15.75" x14ac:dyDescent="0.25">
      <c r="A3694" s="442" t="s">
        <v>232</v>
      </c>
      <c r="B3694" s="396">
        <v>0</v>
      </c>
      <c r="C3694" s="161">
        <f>+M3618</f>
        <v>163.16545067793683</v>
      </c>
      <c r="D3694" s="159">
        <v>0</v>
      </c>
      <c r="E3694" s="159">
        <v>0</v>
      </c>
      <c r="F3694" s="159">
        <v>0</v>
      </c>
      <c r="G3694" s="159">
        <v>0</v>
      </c>
      <c r="H3694" s="159">
        <v>0</v>
      </c>
      <c r="I3694" s="159">
        <v>0</v>
      </c>
      <c r="J3694" s="159">
        <v>0</v>
      </c>
      <c r="K3694" s="159">
        <v>0</v>
      </c>
      <c r="L3694" s="383">
        <v>0</v>
      </c>
      <c r="M3694" s="346"/>
    </row>
    <row r="3695" spans="1:13" x14ac:dyDescent="0.25">
      <c r="A3695" s="347"/>
      <c r="B3695" s="396">
        <v>0</v>
      </c>
      <c r="C3695" s="159">
        <v>0</v>
      </c>
      <c r="D3695" s="161">
        <f>+M3619</f>
        <v>13.417478708108359</v>
      </c>
      <c r="E3695" s="159">
        <v>0</v>
      </c>
      <c r="F3695" s="159">
        <v>0</v>
      </c>
      <c r="G3695" s="159">
        <v>0</v>
      </c>
      <c r="H3695" s="159">
        <v>0</v>
      </c>
      <c r="I3695" s="159">
        <v>0</v>
      </c>
      <c r="J3695" s="159">
        <v>0</v>
      </c>
      <c r="K3695" s="159">
        <v>0</v>
      </c>
      <c r="L3695" s="383">
        <v>0</v>
      </c>
      <c r="M3695" s="346"/>
    </row>
    <row r="3696" spans="1:13" x14ac:dyDescent="0.25">
      <c r="A3696" s="347"/>
      <c r="B3696" s="396">
        <v>0</v>
      </c>
      <c r="C3696" s="159">
        <v>0</v>
      </c>
      <c r="D3696" s="159">
        <v>0</v>
      </c>
      <c r="E3696" s="161">
        <f>+M3620</f>
        <v>-751.50835929998027</v>
      </c>
      <c r="F3696" s="159">
        <v>0</v>
      </c>
      <c r="G3696" s="159">
        <v>0</v>
      </c>
      <c r="H3696" s="159">
        <v>0</v>
      </c>
      <c r="I3696" s="159">
        <v>0</v>
      </c>
      <c r="J3696" s="159">
        <v>0</v>
      </c>
      <c r="K3696" s="159">
        <v>0</v>
      </c>
      <c r="L3696" s="383">
        <v>0</v>
      </c>
      <c r="M3696" s="346"/>
    </row>
    <row r="3697" spans="1:13" x14ac:dyDescent="0.25">
      <c r="A3697" s="347"/>
      <c r="B3697" s="396">
        <v>0</v>
      </c>
      <c r="C3697" s="159">
        <v>0</v>
      </c>
      <c r="D3697" s="159">
        <v>0</v>
      </c>
      <c r="E3697" s="159">
        <v>0</v>
      </c>
      <c r="F3697" s="161">
        <f>+M3621</f>
        <v>-710.14792849233027</v>
      </c>
      <c r="G3697" s="159">
        <v>0</v>
      </c>
      <c r="H3697" s="159">
        <v>0</v>
      </c>
      <c r="I3697" s="159">
        <v>0</v>
      </c>
      <c r="J3697" s="159">
        <v>0</v>
      </c>
      <c r="K3697" s="159">
        <v>0</v>
      </c>
      <c r="L3697" s="383">
        <v>0</v>
      </c>
      <c r="M3697" s="346"/>
    </row>
    <row r="3698" spans="1:13" x14ac:dyDescent="0.25">
      <c r="A3698" s="347"/>
      <c r="B3698" s="396">
        <v>0</v>
      </c>
      <c r="C3698" s="159">
        <v>0</v>
      </c>
      <c r="D3698" s="159">
        <v>0</v>
      </c>
      <c r="E3698" s="159">
        <v>0</v>
      </c>
      <c r="F3698" s="159">
        <v>0</v>
      </c>
      <c r="G3698" s="161">
        <f>+M3622</f>
        <v>581.80300780229425</v>
      </c>
      <c r="H3698" s="159">
        <v>0</v>
      </c>
      <c r="I3698" s="159">
        <v>0</v>
      </c>
      <c r="J3698" s="159">
        <v>0</v>
      </c>
      <c r="K3698" s="159">
        <v>0</v>
      </c>
      <c r="L3698" s="383">
        <v>0</v>
      </c>
      <c r="M3698" s="346"/>
    </row>
    <row r="3699" spans="1:13" x14ac:dyDescent="0.25">
      <c r="A3699" s="347"/>
      <c r="B3699" s="396">
        <v>0</v>
      </c>
      <c r="C3699" s="159">
        <v>0</v>
      </c>
      <c r="D3699" s="159">
        <v>0</v>
      </c>
      <c r="E3699" s="159">
        <v>0</v>
      </c>
      <c r="F3699" s="159">
        <v>0</v>
      </c>
      <c r="G3699" s="159">
        <v>0</v>
      </c>
      <c r="H3699" s="161">
        <f>+M3623</f>
        <v>-71.257433002254274</v>
      </c>
      <c r="I3699" s="159">
        <v>0</v>
      </c>
      <c r="J3699" s="159">
        <v>0</v>
      </c>
      <c r="K3699" s="159">
        <v>0</v>
      </c>
      <c r="L3699" s="383">
        <v>0</v>
      </c>
      <c r="M3699" s="346"/>
    </row>
    <row r="3700" spans="1:13" x14ac:dyDescent="0.25">
      <c r="A3700" s="347"/>
      <c r="B3700" s="396">
        <v>0</v>
      </c>
      <c r="C3700" s="159">
        <v>0</v>
      </c>
      <c r="D3700" s="159">
        <v>0</v>
      </c>
      <c r="E3700" s="159">
        <v>0</v>
      </c>
      <c r="F3700" s="159">
        <v>0</v>
      </c>
      <c r="G3700" s="159">
        <v>0</v>
      </c>
      <c r="H3700" s="159">
        <v>0</v>
      </c>
      <c r="I3700" s="161">
        <f>+M3624</f>
        <v>-248.53923447726638</v>
      </c>
      <c r="J3700" s="159">
        <v>0</v>
      </c>
      <c r="K3700" s="159">
        <v>0</v>
      </c>
      <c r="L3700" s="383">
        <v>0</v>
      </c>
      <c r="M3700" s="346"/>
    </row>
    <row r="3701" spans="1:13" x14ac:dyDescent="0.25">
      <c r="A3701" s="347"/>
      <c r="B3701" s="396">
        <v>0</v>
      </c>
      <c r="C3701" s="159">
        <v>0</v>
      </c>
      <c r="D3701" s="159">
        <v>0</v>
      </c>
      <c r="E3701" s="159">
        <v>0</v>
      </c>
      <c r="F3701" s="159">
        <v>0</v>
      </c>
      <c r="G3701" s="159">
        <v>0</v>
      </c>
      <c r="H3701" s="159">
        <v>0</v>
      </c>
      <c r="I3701" s="159">
        <v>0</v>
      </c>
      <c r="J3701" s="161">
        <f>+M3625</f>
        <v>168.51359715603195</v>
      </c>
      <c r="K3701" s="159">
        <v>0</v>
      </c>
      <c r="L3701" s="383">
        <v>0</v>
      </c>
      <c r="M3701" s="346"/>
    </row>
    <row r="3702" spans="1:13" x14ac:dyDescent="0.25">
      <c r="A3702" s="347"/>
      <c r="B3702" s="396">
        <v>0</v>
      </c>
      <c r="C3702" s="159">
        <v>0</v>
      </c>
      <c r="D3702" s="159">
        <v>0</v>
      </c>
      <c r="E3702" s="159">
        <v>0</v>
      </c>
      <c r="F3702" s="159">
        <v>0</v>
      </c>
      <c r="G3702" s="159">
        <v>0</v>
      </c>
      <c r="H3702" s="159">
        <v>0</v>
      </c>
      <c r="I3702" s="159">
        <v>0</v>
      </c>
      <c r="J3702" s="159">
        <v>0</v>
      </c>
      <c r="K3702" s="161">
        <f>+M3626</f>
        <v>107.51972296704356</v>
      </c>
      <c r="L3702" s="383">
        <v>0</v>
      </c>
      <c r="M3702" s="346"/>
    </row>
    <row r="3703" spans="1:13" x14ac:dyDescent="0.25">
      <c r="A3703" s="347"/>
      <c r="B3703" s="397">
        <v>0</v>
      </c>
      <c r="C3703" s="398">
        <v>0</v>
      </c>
      <c r="D3703" s="398">
        <v>0</v>
      </c>
      <c r="E3703" s="398">
        <v>0</v>
      </c>
      <c r="F3703" s="398">
        <v>0</v>
      </c>
      <c r="G3703" s="398">
        <v>0</v>
      </c>
      <c r="H3703" s="398">
        <v>0</v>
      </c>
      <c r="I3703" s="398">
        <v>0</v>
      </c>
      <c r="J3703" s="398">
        <v>0</v>
      </c>
      <c r="K3703" s="398">
        <v>0</v>
      </c>
      <c r="L3703" s="412">
        <f>+M3627</f>
        <v>344.77598038183834</v>
      </c>
      <c r="M3703" s="346"/>
    </row>
    <row r="3704" spans="1:13" x14ac:dyDescent="0.25">
      <c r="A3704" s="347"/>
      <c r="B3704" s="158"/>
      <c r="C3704" s="158"/>
      <c r="D3704" s="158"/>
      <c r="E3704" s="158"/>
      <c r="F3704" s="158"/>
      <c r="G3704" s="158"/>
      <c r="H3704" s="158"/>
      <c r="I3704" s="158"/>
      <c r="J3704" s="158"/>
      <c r="K3704" s="158"/>
      <c r="L3704" s="158"/>
      <c r="M3704" s="346"/>
    </row>
    <row r="3705" spans="1:13" ht="15.75" x14ac:dyDescent="0.3">
      <c r="A3705" s="444" t="s">
        <v>245</v>
      </c>
      <c r="B3705" s="158"/>
      <c r="C3705" s="158"/>
      <c r="D3705" s="158"/>
      <c r="E3705" s="158"/>
      <c r="F3705" s="158"/>
      <c r="G3705" s="158"/>
      <c r="H3705" s="158"/>
      <c r="I3705" s="158"/>
      <c r="J3705" s="158"/>
      <c r="K3705" s="158"/>
      <c r="L3705" s="158"/>
      <c r="M3705" s="346"/>
    </row>
    <row r="3706" spans="1:13" ht="15.75" x14ac:dyDescent="0.3">
      <c r="A3706" s="445"/>
      <c r="B3706" s="411">
        <f t="array" ref="B3706:L3716">+MMULT(B3667:L3677,B3693:L3703)</f>
        <v>559.20505879849509</v>
      </c>
      <c r="C3706" s="390">
        <v>0</v>
      </c>
      <c r="D3706" s="390">
        <v>0</v>
      </c>
      <c r="E3706" s="390">
        <v>0</v>
      </c>
      <c r="F3706" s="390">
        <v>0</v>
      </c>
      <c r="G3706" s="390">
        <v>0</v>
      </c>
      <c r="H3706" s="390">
        <v>0</v>
      </c>
      <c r="I3706" s="390">
        <v>0</v>
      </c>
      <c r="J3706" s="390">
        <v>0</v>
      </c>
      <c r="K3706" s="390">
        <v>0</v>
      </c>
      <c r="L3706" s="391">
        <v>0</v>
      </c>
      <c r="M3706" s="345"/>
    </row>
    <row r="3707" spans="1:13" ht="15.75" x14ac:dyDescent="0.3">
      <c r="A3707" s="445" t="s">
        <v>233</v>
      </c>
      <c r="B3707" s="396">
        <v>0</v>
      </c>
      <c r="C3707" s="161">
        <v>326.33090135587366</v>
      </c>
      <c r="D3707" s="159">
        <v>0</v>
      </c>
      <c r="E3707" s="159">
        <v>0</v>
      </c>
      <c r="F3707" s="159">
        <v>0</v>
      </c>
      <c r="G3707" s="159">
        <v>0</v>
      </c>
      <c r="H3707" s="159">
        <v>0</v>
      </c>
      <c r="I3707" s="159">
        <v>0</v>
      </c>
      <c r="J3707" s="159">
        <v>0</v>
      </c>
      <c r="K3707" s="159">
        <v>0</v>
      </c>
      <c r="L3707" s="383">
        <v>0</v>
      </c>
      <c r="M3707" s="346"/>
    </row>
    <row r="3708" spans="1:13" x14ac:dyDescent="0.25">
      <c r="A3708" s="347"/>
      <c r="B3708" s="396">
        <v>0</v>
      </c>
      <c r="C3708" s="159">
        <v>0</v>
      </c>
      <c r="D3708" s="161">
        <v>26.834957416216717</v>
      </c>
      <c r="E3708" s="159">
        <v>0</v>
      </c>
      <c r="F3708" s="159">
        <v>0</v>
      </c>
      <c r="G3708" s="159">
        <v>0</v>
      </c>
      <c r="H3708" s="159">
        <v>0</v>
      </c>
      <c r="I3708" s="159">
        <v>0</v>
      </c>
      <c r="J3708" s="159">
        <v>0</v>
      </c>
      <c r="K3708" s="159">
        <v>0</v>
      </c>
      <c r="L3708" s="383">
        <v>0</v>
      </c>
      <c r="M3708" s="346"/>
    </row>
    <row r="3709" spans="1:13" x14ac:dyDescent="0.25">
      <c r="A3709" s="347"/>
      <c r="B3709" s="396">
        <v>0</v>
      </c>
      <c r="C3709" s="159">
        <v>0</v>
      </c>
      <c r="D3709" s="159">
        <v>0</v>
      </c>
      <c r="E3709" s="161">
        <v>-1503.0167185999605</v>
      </c>
      <c r="F3709" s="159">
        <v>0</v>
      </c>
      <c r="G3709" s="159">
        <v>0</v>
      </c>
      <c r="H3709" s="159">
        <v>0</v>
      </c>
      <c r="I3709" s="159">
        <v>0</v>
      </c>
      <c r="J3709" s="159">
        <v>0</v>
      </c>
      <c r="K3709" s="159">
        <v>0</v>
      </c>
      <c r="L3709" s="383">
        <v>0</v>
      </c>
      <c r="M3709" s="346"/>
    </row>
    <row r="3710" spans="1:13" x14ac:dyDescent="0.25">
      <c r="A3710" s="347"/>
      <c r="B3710" s="396">
        <v>0</v>
      </c>
      <c r="C3710" s="159">
        <v>0</v>
      </c>
      <c r="D3710" s="159">
        <v>0</v>
      </c>
      <c r="E3710" s="159">
        <v>0</v>
      </c>
      <c r="F3710" s="161">
        <v>-1420.2958569846605</v>
      </c>
      <c r="G3710" s="159">
        <v>0</v>
      </c>
      <c r="H3710" s="159">
        <v>0</v>
      </c>
      <c r="I3710" s="159">
        <v>0</v>
      </c>
      <c r="J3710" s="159">
        <v>0</v>
      </c>
      <c r="K3710" s="159">
        <v>0</v>
      </c>
      <c r="L3710" s="383">
        <v>0</v>
      </c>
      <c r="M3710" s="346"/>
    </row>
    <row r="3711" spans="1:13" x14ac:dyDescent="0.25">
      <c r="A3711" s="347"/>
      <c r="B3711" s="396">
        <v>0</v>
      </c>
      <c r="C3711" s="159">
        <v>0</v>
      </c>
      <c r="D3711" s="159">
        <v>0</v>
      </c>
      <c r="E3711" s="159">
        <v>0</v>
      </c>
      <c r="F3711" s="159">
        <v>0</v>
      </c>
      <c r="G3711" s="161">
        <v>1163.6060156045885</v>
      </c>
      <c r="H3711" s="159">
        <v>0</v>
      </c>
      <c r="I3711" s="159">
        <v>0</v>
      </c>
      <c r="J3711" s="159">
        <v>0</v>
      </c>
      <c r="K3711" s="159">
        <v>0</v>
      </c>
      <c r="L3711" s="383">
        <v>0</v>
      </c>
      <c r="M3711" s="346"/>
    </row>
    <row r="3712" spans="1:13" x14ac:dyDescent="0.25">
      <c r="A3712" s="347"/>
      <c r="B3712" s="396">
        <v>0</v>
      </c>
      <c r="C3712" s="159">
        <v>0</v>
      </c>
      <c r="D3712" s="159">
        <v>0</v>
      </c>
      <c r="E3712" s="159">
        <v>0</v>
      </c>
      <c r="F3712" s="159">
        <v>0</v>
      </c>
      <c r="G3712" s="159">
        <v>0</v>
      </c>
      <c r="H3712" s="161">
        <v>-142.51486600450855</v>
      </c>
      <c r="I3712" s="159">
        <v>0</v>
      </c>
      <c r="J3712" s="159">
        <v>0</v>
      </c>
      <c r="K3712" s="159">
        <v>0</v>
      </c>
      <c r="L3712" s="383">
        <v>0</v>
      </c>
      <c r="M3712" s="346"/>
    </row>
    <row r="3713" spans="1:13" x14ac:dyDescent="0.25">
      <c r="A3713" s="347"/>
      <c r="B3713" s="396">
        <v>0</v>
      </c>
      <c r="C3713" s="159">
        <v>0</v>
      </c>
      <c r="D3713" s="159">
        <v>0</v>
      </c>
      <c r="E3713" s="159">
        <v>0</v>
      </c>
      <c r="F3713" s="159">
        <v>0</v>
      </c>
      <c r="G3713" s="159">
        <v>0</v>
      </c>
      <c r="H3713" s="159">
        <v>0</v>
      </c>
      <c r="I3713" s="161">
        <v>-497.07846895453275</v>
      </c>
      <c r="J3713" s="159">
        <v>0</v>
      </c>
      <c r="K3713" s="159">
        <v>0</v>
      </c>
      <c r="L3713" s="383">
        <v>0</v>
      </c>
      <c r="M3713" s="346"/>
    </row>
    <row r="3714" spans="1:13" x14ac:dyDescent="0.25">
      <c r="A3714" s="347"/>
      <c r="B3714" s="396">
        <v>0</v>
      </c>
      <c r="C3714" s="159">
        <v>0</v>
      </c>
      <c r="D3714" s="159">
        <v>0</v>
      </c>
      <c r="E3714" s="159">
        <v>0</v>
      </c>
      <c r="F3714" s="159">
        <v>0</v>
      </c>
      <c r="G3714" s="159">
        <v>0</v>
      </c>
      <c r="H3714" s="159">
        <v>0</v>
      </c>
      <c r="I3714" s="159">
        <v>0</v>
      </c>
      <c r="J3714" s="161">
        <v>337.0271943120639</v>
      </c>
      <c r="K3714" s="159">
        <v>0</v>
      </c>
      <c r="L3714" s="383">
        <v>0</v>
      </c>
      <c r="M3714" s="346"/>
    </row>
    <row r="3715" spans="1:13" x14ac:dyDescent="0.25">
      <c r="A3715" s="347"/>
      <c r="B3715" s="396">
        <v>0</v>
      </c>
      <c r="C3715" s="159">
        <v>0</v>
      </c>
      <c r="D3715" s="159">
        <v>0</v>
      </c>
      <c r="E3715" s="159">
        <v>0</v>
      </c>
      <c r="F3715" s="159">
        <v>0</v>
      </c>
      <c r="G3715" s="159">
        <v>0</v>
      </c>
      <c r="H3715" s="159">
        <v>0</v>
      </c>
      <c r="I3715" s="159">
        <v>0</v>
      </c>
      <c r="J3715" s="159">
        <v>0</v>
      </c>
      <c r="K3715" s="161">
        <v>215.03944593408713</v>
      </c>
      <c r="L3715" s="383">
        <v>0</v>
      </c>
      <c r="M3715" s="346"/>
    </row>
    <row r="3716" spans="1:13" x14ac:dyDescent="0.25">
      <c r="A3716" s="347"/>
      <c r="B3716" s="397">
        <v>0</v>
      </c>
      <c r="C3716" s="398">
        <v>0</v>
      </c>
      <c r="D3716" s="398">
        <v>0</v>
      </c>
      <c r="E3716" s="398">
        <v>0</v>
      </c>
      <c r="F3716" s="398">
        <v>0</v>
      </c>
      <c r="G3716" s="398">
        <v>0</v>
      </c>
      <c r="H3716" s="398">
        <v>0</v>
      </c>
      <c r="I3716" s="398">
        <v>0</v>
      </c>
      <c r="J3716" s="398">
        <v>0</v>
      </c>
      <c r="K3716" s="398">
        <v>0</v>
      </c>
      <c r="L3716" s="412">
        <v>689.55196076367668</v>
      </c>
      <c r="M3716" s="346"/>
    </row>
    <row r="3717" spans="1:13" x14ac:dyDescent="0.25">
      <c r="A3717" s="347"/>
      <c r="B3717" s="158"/>
      <c r="C3717" s="158"/>
      <c r="D3717" s="158"/>
      <c r="E3717" s="158"/>
      <c r="F3717" s="158"/>
      <c r="G3717" s="158"/>
      <c r="H3717" s="158"/>
      <c r="I3717" s="158"/>
      <c r="J3717" s="158"/>
      <c r="K3717" s="158"/>
      <c r="L3717" s="158"/>
      <c r="M3717" s="346"/>
    </row>
    <row r="3718" spans="1:13" x14ac:dyDescent="0.25">
      <c r="A3718" s="347"/>
      <c r="B3718" s="158"/>
      <c r="C3718" s="158"/>
      <c r="D3718" s="158"/>
      <c r="E3718" s="158"/>
      <c r="F3718" s="158"/>
      <c r="G3718" s="158"/>
      <c r="H3718" s="158"/>
      <c r="I3718" s="158"/>
      <c r="J3718" s="158"/>
      <c r="K3718" s="158"/>
      <c r="L3718" s="158"/>
      <c r="M3718" s="346"/>
    </row>
    <row r="3719" spans="1:13" x14ac:dyDescent="0.25">
      <c r="A3719" s="347"/>
      <c r="B3719" s="413">
        <f t="array" ref="B3719:L3729">+MINVERSE(B3706:L3716)</f>
        <v>1.7882527782359381E-3</v>
      </c>
      <c r="C3719" s="390">
        <v>0</v>
      </c>
      <c r="D3719" s="390">
        <v>0</v>
      </c>
      <c r="E3719" s="390">
        <v>0</v>
      </c>
      <c r="F3719" s="390">
        <v>0</v>
      </c>
      <c r="G3719" s="390">
        <v>0</v>
      </c>
      <c r="H3719" s="390">
        <v>0</v>
      </c>
      <c r="I3719" s="390">
        <v>0</v>
      </c>
      <c r="J3719" s="390">
        <v>0</v>
      </c>
      <c r="K3719" s="390">
        <v>0</v>
      </c>
      <c r="L3719" s="391">
        <v>0</v>
      </c>
      <c r="M3719" s="346"/>
    </row>
    <row r="3720" spans="1:13" ht="15.75" x14ac:dyDescent="0.3">
      <c r="A3720" s="445" t="s">
        <v>234</v>
      </c>
      <c r="B3720" s="396">
        <v>0</v>
      </c>
      <c r="C3720" s="178">
        <v>3.0643742160031298E-3</v>
      </c>
      <c r="D3720" s="159">
        <v>0</v>
      </c>
      <c r="E3720" s="159">
        <v>0</v>
      </c>
      <c r="F3720" s="159">
        <v>0</v>
      </c>
      <c r="G3720" s="159">
        <v>0</v>
      </c>
      <c r="H3720" s="159">
        <v>0</v>
      </c>
      <c r="I3720" s="159">
        <v>0</v>
      </c>
      <c r="J3720" s="159">
        <v>0</v>
      </c>
      <c r="K3720" s="159">
        <v>0</v>
      </c>
      <c r="L3720" s="383">
        <v>0</v>
      </c>
      <c r="M3720" s="346"/>
    </row>
    <row r="3721" spans="1:13" x14ac:dyDescent="0.25">
      <c r="A3721" s="347"/>
      <c r="B3721" s="396">
        <v>0</v>
      </c>
      <c r="C3721" s="159">
        <v>0</v>
      </c>
      <c r="D3721" s="178">
        <v>3.726482529820177E-2</v>
      </c>
      <c r="E3721" s="159">
        <v>0</v>
      </c>
      <c r="F3721" s="159">
        <v>0</v>
      </c>
      <c r="G3721" s="159">
        <v>0</v>
      </c>
      <c r="H3721" s="159">
        <v>0</v>
      </c>
      <c r="I3721" s="159">
        <v>0</v>
      </c>
      <c r="J3721" s="159">
        <v>0</v>
      </c>
      <c r="K3721" s="159">
        <v>0</v>
      </c>
      <c r="L3721" s="383">
        <v>0</v>
      </c>
      <c r="M3721" s="346"/>
    </row>
    <row r="3722" spans="1:13" x14ac:dyDescent="0.25">
      <c r="A3722" s="347"/>
      <c r="B3722" s="396">
        <v>0</v>
      </c>
      <c r="C3722" s="159">
        <v>0</v>
      </c>
      <c r="D3722" s="159">
        <v>0</v>
      </c>
      <c r="E3722" s="178">
        <v>-6.6532859390378994E-4</v>
      </c>
      <c r="F3722" s="159">
        <v>0</v>
      </c>
      <c r="G3722" s="159">
        <v>0</v>
      </c>
      <c r="H3722" s="159">
        <v>0</v>
      </c>
      <c r="I3722" s="159">
        <v>0</v>
      </c>
      <c r="J3722" s="159">
        <v>0</v>
      </c>
      <c r="K3722" s="159">
        <v>0</v>
      </c>
      <c r="L3722" s="383">
        <v>0</v>
      </c>
      <c r="M3722" s="346"/>
    </row>
    <row r="3723" spans="1:13" x14ac:dyDescent="0.25">
      <c r="A3723" s="347"/>
      <c r="B3723" s="396">
        <v>0</v>
      </c>
      <c r="C3723" s="159">
        <v>0</v>
      </c>
      <c r="D3723" s="159">
        <v>0</v>
      </c>
      <c r="E3723" s="159">
        <v>0</v>
      </c>
      <c r="F3723" s="178">
        <v>-7.0407865733202672E-4</v>
      </c>
      <c r="G3723" s="159">
        <v>0</v>
      </c>
      <c r="H3723" s="159">
        <v>0</v>
      </c>
      <c r="I3723" s="159">
        <v>0</v>
      </c>
      <c r="J3723" s="159">
        <v>0</v>
      </c>
      <c r="K3723" s="159">
        <v>0</v>
      </c>
      <c r="L3723" s="383">
        <v>0</v>
      </c>
      <c r="M3723" s="346"/>
    </row>
    <row r="3724" spans="1:13" x14ac:dyDescent="0.25">
      <c r="A3724" s="347"/>
      <c r="B3724" s="396">
        <v>0</v>
      </c>
      <c r="C3724" s="159">
        <v>0</v>
      </c>
      <c r="D3724" s="159">
        <v>0</v>
      </c>
      <c r="E3724" s="159">
        <v>0</v>
      </c>
      <c r="F3724" s="159">
        <v>0</v>
      </c>
      <c r="G3724" s="178">
        <v>8.5939741337656987E-4</v>
      </c>
      <c r="H3724" s="159">
        <v>0</v>
      </c>
      <c r="I3724" s="159">
        <v>0</v>
      </c>
      <c r="J3724" s="159">
        <v>0</v>
      </c>
      <c r="K3724" s="159">
        <v>0</v>
      </c>
      <c r="L3724" s="383">
        <v>0</v>
      </c>
      <c r="M3724" s="346"/>
    </row>
    <row r="3725" spans="1:13" x14ac:dyDescent="0.25">
      <c r="A3725" s="347"/>
      <c r="B3725" s="396">
        <v>0</v>
      </c>
      <c r="C3725" s="159">
        <v>0</v>
      </c>
      <c r="D3725" s="159">
        <v>0</v>
      </c>
      <c r="E3725" s="159">
        <v>0</v>
      </c>
      <c r="F3725" s="159">
        <v>0</v>
      </c>
      <c r="G3725" s="159">
        <v>0</v>
      </c>
      <c r="H3725" s="178">
        <v>-7.0168118459190383E-3</v>
      </c>
      <c r="I3725" s="159">
        <v>0</v>
      </c>
      <c r="J3725" s="159">
        <v>0</v>
      </c>
      <c r="K3725" s="159">
        <v>0</v>
      </c>
      <c r="L3725" s="383">
        <v>0</v>
      </c>
      <c r="M3725" s="346"/>
    </row>
    <row r="3726" spans="1:13" x14ac:dyDescent="0.25">
      <c r="A3726" s="347"/>
      <c r="B3726" s="396">
        <v>0</v>
      </c>
      <c r="C3726" s="159">
        <v>0</v>
      </c>
      <c r="D3726" s="159">
        <v>0</v>
      </c>
      <c r="E3726" s="159">
        <v>0</v>
      </c>
      <c r="F3726" s="159">
        <v>0</v>
      </c>
      <c r="G3726" s="159">
        <v>0</v>
      </c>
      <c r="H3726" s="159">
        <v>0</v>
      </c>
      <c r="I3726" s="178">
        <v>-2.0117548082563782E-3</v>
      </c>
      <c r="J3726" s="159">
        <v>0</v>
      </c>
      <c r="K3726" s="159">
        <v>0</v>
      </c>
      <c r="L3726" s="383">
        <v>0</v>
      </c>
      <c r="M3726" s="346"/>
    </row>
    <row r="3727" spans="1:13" x14ac:dyDescent="0.25">
      <c r="A3727" s="347"/>
      <c r="B3727" s="396">
        <v>0</v>
      </c>
      <c r="C3727" s="159">
        <v>0</v>
      </c>
      <c r="D3727" s="159">
        <v>0</v>
      </c>
      <c r="E3727" s="159">
        <v>0</v>
      </c>
      <c r="F3727" s="159">
        <v>0</v>
      </c>
      <c r="G3727" s="159">
        <v>0</v>
      </c>
      <c r="H3727" s="159">
        <v>0</v>
      </c>
      <c r="I3727" s="159">
        <v>0</v>
      </c>
      <c r="J3727" s="178">
        <v>2.9671196178729397E-3</v>
      </c>
      <c r="K3727" s="159">
        <v>0</v>
      </c>
      <c r="L3727" s="383">
        <v>0</v>
      </c>
      <c r="M3727" s="346"/>
    </row>
    <row r="3728" spans="1:13" x14ac:dyDescent="0.25">
      <c r="A3728" s="347"/>
      <c r="B3728" s="396">
        <v>0</v>
      </c>
      <c r="C3728" s="159">
        <v>0</v>
      </c>
      <c r="D3728" s="159">
        <v>0</v>
      </c>
      <c r="E3728" s="159">
        <v>0</v>
      </c>
      <c r="F3728" s="159">
        <v>0</v>
      </c>
      <c r="G3728" s="159">
        <v>0</v>
      </c>
      <c r="H3728" s="159">
        <v>0</v>
      </c>
      <c r="I3728" s="159">
        <v>0</v>
      </c>
      <c r="J3728" s="159">
        <v>0</v>
      </c>
      <c r="K3728" s="178">
        <v>4.6503096009023167E-3</v>
      </c>
      <c r="L3728" s="383">
        <v>0</v>
      </c>
      <c r="M3728" s="346"/>
    </row>
    <row r="3729" spans="1:13" x14ac:dyDescent="0.25">
      <c r="A3729" s="347"/>
      <c r="B3729" s="397">
        <v>0</v>
      </c>
      <c r="C3729" s="398">
        <v>0</v>
      </c>
      <c r="D3729" s="398">
        <v>0</v>
      </c>
      <c r="E3729" s="398">
        <v>0</v>
      </c>
      <c r="F3729" s="398">
        <v>0</v>
      </c>
      <c r="G3729" s="398">
        <v>0</v>
      </c>
      <c r="H3729" s="398">
        <v>0</v>
      </c>
      <c r="I3729" s="398">
        <v>0</v>
      </c>
      <c r="J3729" s="398">
        <v>0</v>
      </c>
      <c r="K3729" s="398">
        <v>0</v>
      </c>
      <c r="L3729" s="414">
        <v>1.4502170349751497E-3</v>
      </c>
      <c r="M3729" s="346"/>
    </row>
    <row r="3730" spans="1:13" x14ac:dyDescent="0.25">
      <c r="A3730" s="347"/>
      <c r="B3730" s="158"/>
      <c r="C3730" s="158"/>
      <c r="D3730" s="158"/>
      <c r="E3730" s="158"/>
      <c r="F3730" s="158"/>
      <c r="G3730" s="158"/>
      <c r="H3730" s="158"/>
      <c r="I3730" s="158"/>
      <c r="J3730" s="158"/>
      <c r="K3730" s="158"/>
      <c r="L3730" s="158"/>
      <c r="M3730" s="346"/>
    </row>
    <row r="3731" spans="1:13" x14ac:dyDescent="0.25">
      <c r="A3731" s="347"/>
      <c r="B3731" s="158"/>
      <c r="C3731" s="158"/>
      <c r="D3731" s="158"/>
      <c r="E3731" s="158"/>
      <c r="F3731" s="158"/>
      <c r="G3731" s="158"/>
      <c r="H3731" s="158"/>
      <c r="I3731" s="158"/>
      <c r="J3731" s="158"/>
      <c r="K3731" s="158"/>
      <c r="L3731" s="158"/>
      <c r="M3731" s="346"/>
    </row>
    <row r="3732" spans="1:13" x14ac:dyDescent="0.25">
      <c r="A3732" s="347"/>
      <c r="B3732" s="395">
        <f t="array" ref="B3732:L3739">+MMULT(B3643:L3650,B3719:L3729)</f>
        <v>1.7882527782359381E-3</v>
      </c>
      <c r="C3732" s="380">
        <v>-3.0643742160031298E-3</v>
      </c>
      <c r="D3732" s="380">
        <v>0</v>
      </c>
      <c r="E3732" s="380">
        <v>0</v>
      </c>
      <c r="F3732" s="380">
        <v>0</v>
      </c>
      <c r="G3732" s="380">
        <v>0</v>
      </c>
      <c r="H3732" s="380">
        <v>0</v>
      </c>
      <c r="I3732" s="380">
        <v>0</v>
      </c>
      <c r="J3732" s="380">
        <v>0</v>
      </c>
      <c r="K3732" s="380">
        <v>0</v>
      </c>
      <c r="L3732" s="381">
        <v>0</v>
      </c>
      <c r="M3732" s="346"/>
    </row>
    <row r="3733" spans="1:13" ht="15.75" x14ac:dyDescent="0.3">
      <c r="A3733" s="445" t="s">
        <v>235</v>
      </c>
      <c r="B3733" s="396">
        <v>0</v>
      </c>
      <c r="C3733" s="159">
        <v>3.0643742160031298E-3</v>
      </c>
      <c r="D3733" s="159">
        <v>-3.726482529820177E-2</v>
      </c>
      <c r="E3733" s="159">
        <v>0</v>
      </c>
      <c r="F3733" s="159">
        <v>0</v>
      </c>
      <c r="G3733" s="159">
        <v>0</v>
      </c>
      <c r="H3733" s="159">
        <v>0</v>
      </c>
      <c r="I3733" s="159">
        <v>0</v>
      </c>
      <c r="J3733" s="143">
        <v>-2.9671196178729397E-3</v>
      </c>
      <c r="K3733" s="143">
        <v>0</v>
      </c>
      <c r="L3733" s="392">
        <v>0</v>
      </c>
      <c r="M3733" s="346"/>
    </row>
    <row r="3734" spans="1:13" x14ac:dyDescent="0.25">
      <c r="A3734" s="446"/>
      <c r="B3734" s="396">
        <v>0</v>
      </c>
      <c r="C3734" s="159">
        <v>0</v>
      </c>
      <c r="D3734" s="159">
        <v>3.726482529820177E-2</v>
      </c>
      <c r="E3734" s="159">
        <v>6.6532859390378994E-4</v>
      </c>
      <c r="F3734" s="159">
        <v>0</v>
      </c>
      <c r="G3734" s="159">
        <v>0</v>
      </c>
      <c r="H3734" s="159">
        <v>0</v>
      </c>
      <c r="I3734" s="159">
        <v>0</v>
      </c>
      <c r="J3734" s="143">
        <v>0</v>
      </c>
      <c r="K3734" s="143">
        <v>0</v>
      </c>
      <c r="L3734" s="392">
        <v>0</v>
      </c>
      <c r="M3734" s="346"/>
    </row>
    <row r="3735" spans="1:13" x14ac:dyDescent="0.25">
      <c r="A3735" s="446"/>
      <c r="B3735" s="396">
        <v>0</v>
      </c>
      <c r="C3735" s="159">
        <v>0</v>
      </c>
      <c r="D3735" s="159">
        <v>0</v>
      </c>
      <c r="E3735" s="159">
        <v>-6.6532859390378994E-4</v>
      </c>
      <c r="F3735" s="159">
        <v>7.0407865733202672E-4</v>
      </c>
      <c r="G3735" s="159">
        <v>0</v>
      </c>
      <c r="H3735" s="159">
        <v>0</v>
      </c>
      <c r="I3735" s="159">
        <v>0</v>
      </c>
      <c r="J3735" s="143">
        <v>0</v>
      </c>
      <c r="K3735" s="143">
        <v>0</v>
      </c>
      <c r="L3735" s="392">
        <v>0</v>
      </c>
      <c r="M3735" s="346"/>
    </row>
    <row r="3736" spans="1:13" x14ac:dyDescent="0.25">
      <c r="A3736" s="446"/>
      <c r="B3736" s="396">
        <v>0</v>
      </c>
      <c r="C3736" s="159">
        <v>0</v>
      </c>
      <c r="D3736" s="159">
        <v>0</v>
      </c>
      <c r="E3736" s="159">
        <v>0</v>
      </c>
      <c r="F3736" s="159">
        <v>-7.0407865733202672E-4</v>
      </c>
      <c r="G3736" s="159">
        <v>-8.5939741337656987E-4</v>
      </c>
      <c r="H3736" s="159">
        <v>0</v>
      </c>
      <c r="I3736" s="159">
        <v>0</v>
      </c>
      <c r="J3736" s="143">
        <v>2.9671196178729397E-3</v>
      </c>
      <c r="K3736" s="143">
        <v>4.6503096009023167E-3</v>
      </c>
      <c r="L3736" s="392">
        <v>0</v>
      </c>
      <c r="M3736" s="346"/>
    </row>
    <row r="3737" spans="1:13" x14ac:dyDescent="0.25">
      <c r="A3737" s="446"/>
      <c r="B3737" s="396">
        <v>0</v>
      </c>
      <c r="C3737" s="159">
        <v>0</v>
      </c>
      <c r="D3737" s="159">
        <v>0</v>
      </c>
      <c r="E3737" s="159">
        <v>0</v>
      </c>
      <c r="F3737" s="159">
        <v>0</v>
      </c>
      <c r="G3737" s="159">
        <v>8.5939741337656987E-4</v>
      </c>
      <c r="H3737" s="159">
        <v>7.0168118459190383E-3</v>
      </c>
      <c r="I3737" s="159">
        <v>0</v>
      </c>
      <c r="J3737" s="143">
        <v>0</v>
      </c>
      <c r="K3737" s="143">
        <v>0</v>
      </c>
      <c r="L3737" s="392">
        <v>0</v>
      </c>
      <c r="M3737" s="346"/>
    </row>
    <row r="3738" spans="1:13" x14ac:dyDescent="0.25">
      <c r="A3738" s="446"/>
      <c r="B3738" s="396">
        <v>0</v>
      </c>
      <c r="C3738" s="159">
        <v>0</v>
      </c>
      <c r="D3738" s="159">
        <v>0</v>
      </c>
      <c r="E3738" s="159">
        <v>0</v>
      </c>
      <c r="F3738" s="159">
        <v>0</v>
      </c>
      <c r="G3738" s="159">
        <v>0</v>
      </c>
      <c r="H3738" s="159">
        <v>-7.0168118459190383E-3</v>
      </c>
      <c r="I3738" s="159">
        <v>2.0117548082563782E-3</v>
      </c>
      <c r="J3738" s="143">
        <v>0</v>
      </c>
      <c r="K3738" s="143">
        <v>0</v>
      </c>
      <c r="L3738" s="392">
        <v>0</v>
      </c>
      <c r="M3738" s="346"/>
    </row>
    <row r="3739" spans="1:13" x14ac:dyDescent="0.25">
      <c r="A3739" s="446"/>
      <c r="B3739" s="397">
        <v>0</v>
      </c>
      <c r="C3739" s="398">
        <v>0</v>
      </c>
      <c r="D3739" s="398">
        <v>0</v>
      </c>
      <c r="E3739" s="398">
        <v>0</v>
      </c>
      <c r="F3739" s="398">
        <v>0</v>
      </c>
      <c r="G3739" s="398">
        <v>0</v>
      </c>
      <c r="H3739" s="398">
        <v>0</v>
      </c>
      <c r="I3739" s="398">
        <v>-2.0117548082563782E-3</v>
      </c>
      <c r="J3739" s="393">
        <v>0</v>
      </c>
      <c r="K3739" s="393">
        <v>-4.6503096009023167E-3</v>
      </c>
      <c r="L3739" s="394">
        <v>1.4502170349751497E-3</v>
      </c>
      <c r="M3739" s="346"/>
    </row>
    <row r="3740" spans="1:13" x14ac:dyDescent="0.25">
      <c r="A3740" s="446"/>
      <c r="B3740" s="158"/>
      <c r="C3740" s="158"/>
      <c r="D3740" s="158"/>
      <c r="E3740" s="158"/>
      <c r="F3740" s="158"/>
      <c r="G3740" s="158"/>
      <c r="H3740" s="158"/>
      <c r="I3740" s="158"/>
      <c r="J3740" s="158"/>
      <c r="K3740" s="158"/>
      <c r="L3740" s="158"/>
      <c r="M3740" s="346"/>
    </row>
    <row r="3741" spans="1:13" x14ac:dyDescent="0.25">
      <c r="A3741" s="446"/>
      <c r="B3741" s="158"/>
      <c r="C3741" s="158"/>
      <c r="D3741" s="158"/>
      <c r="E3741" s="158"/>
      <c r="F3741" s="158"/>
      <c r="G3741" s="158"/>
      <c r="H3741" s="158"/>
      <c r="I3741" s="158"/>
      <c r="J3741" s="158"/>
      <c r="K3741" s="158"/>
      <c r="L3741" s="158"/>
      <c r="M3741" s="346"/>
    </row>
    <row r="3742" spans="1:13" x14ac:dyDescent="0.25">
      <c r="A3742" s="446"/>
      <c r="B3742" s="329">
        <f t="array" ref="B3742:I3749">+MMULT(B3732:L3739,B3630:I3640)</f>
        <v>4.8526269942390683E-3</v>
      </c>
      <c r="C3742" s="330">
        <v>-3.0643742160031298E-3</v>
      </c>
      <c r="D3742" s="330">
        <v>0</v>
      </c>
      <c r="E3742" s="330">
        <v>0</v>
      </c>
      <c r="F3742" s="330">
        <v>0</v>
      </c>
      <c r="G3742" s="330">
        <v>0</v>
      </c>
      <c r="H3742" s="330">
        <v>0</v>
      </c>
      <c r="I3742" s="331">
        <v>0</v>
      </c>
      <c r="J3742" s="158"/>
      <c r="K3742" s="158"/>
      <c r="L3742" s="158"/>
      <c r="M3742" s="346"/>
    </row>
    <row r="3743" spans="1:13" ht="15.75" x14ac:dyDescent="0.3">
      <c r="A3743" s="447" t="s">
        <v>236</v>
      </c>
      <c r="B3743" s="332">
        <v>-3.0643742160031298E-3</v>
      </c>
      <c r="C3743" s="158">
        <v>4.3296319132077835E-2</v>
      </c>
      <c r="D3743" s="158">
        <v>-3.726482529820177E-2</v>
      </c>
      <c r="E3743" s="158">
        <v>0</v>
      </c>
      <c r="F3743" s="158">
        <v>-2.9671196178729397E-3</v>
      </c>
      <c r="G3743" s="158">
        <v>0</v>
      </c>
      <c r="H3743" s="158">
        <v>0</v>
      </c>
      <c r="I3743" s="333">
        <v>0</v>
      </c>
      <c r="J3743" s="158"/>
      <c r="K3743" s="158"/>
      <c r="L3743" s="158"/>
      <c r="M3743" s="346"/>
    </row>
    <row r="3744" spans="1:13" x14ac:dyDescent="0.25">
      <c r="A3744" s="446"/>
      <c r="B3744" s="332">
        <v>0</v>
      </c>
      <c r="C3744" s="158">
        <v>-3.726482529820177E-2</v>
      </c>
      <c r="D3744" s="158">
        <v>3.6599496704297983E-2</v>
      </c>
      <c r="E3744" s="158">
        <v>6.6532859390378994E-4</v>
      </c>
      <c r="F3744" s="158">
        <v>0</v>
      </c>
      <c r="G3744" s="158">
        <v>0</v>
      </c>
      <c r="H3744" s="158">
        <v>0</v>
      </c>
      <c r="I3744" s="333">
        <v>0</v>
      </c>
      <c r="J3744" s="158"/>
      <c r="K3744" s="158"/>
      <c r="L3744" s="158"/>
      <c r="M3744" s="346"/>
    </row>
    <row r="3745" spans="1:13" x14ac:dyDescent="0.25">
      <c r="A3745" s="446"/>
      <c r="B3745" s="332">
        <v>0</v>
      </c>
      <c r="C3745" s="158">
        <v>0</v>
      </c>
      <c r="D3745" s="158">
        <v>6.6532859390378994E-4</v>
      </c>
      <c r="E3745" s="158">
        <v>-1.3694072512358167E-3</v>
      </c>
      <c r="F3745" s="158">
        <v>7.0407865733202672E-4</v>
      </c>
      <c r="G3745" s="158">
        <v>0</v>
      </c>
      <c r="H3745" s="158">
        <v>0</v>
      </c>
      <c r="I3745" s="333">
        <v>0</v>
      </c>
      <c r="J3745" s="158"/>
      <c r="K3745" s="158"/>
      <c r="L3745" s="158"/>
      <c r="M3745" s="346"/>
    </row>
    <row r="3746" spans="1:13" x14ac:dyDescent="0.25">
      <c r="A3746" s="446"/>
      <c r="B3746" s="332">
        <v>0</v>
      </c>
      <c r="C3746" s="158">
        <v>-2.9671196178729397E-3</v>
      </c>
      <c r="D3746" s="158">
        <v>0</v>
      </c>
      <c r="E3746" s="158">
        <v>7.0407865733202672E-4</v>
      </c>
      <c r="F3746" s="158">
        <v>7.7727479748197995E-3</v>
      </c>
      <c r="G3746" s="158">
        <v>-8.5939741337656987E-4</v>
      </c>
      <c r="H3746" s="158">
        <v>0</v>
      </c>
      <c r="I3746" s="333">
        <v>-4.6503096009023167E-3</v>
      </c>
      <c r="J3746" s="158"/>
      <c r="K3746" s="158"/>
      <c r="L3746" s="158"/>
      <c r="M3746" s="346"/>
    </row>
    <row r="3747" spans="1:13" x14ac:dyDescent="0.25">
      <c r="A3747" s="446"/>
      <c r="B3747" s="332">
        <v>0</v>
      </c>
      <c r="C3747" s="158">
        <v>0</v>
      </c>
      <c r="D3747" s="158">
        <v>0</v>
      </c>
      <c r="E3747" s="158">
        <v>0</v>
      </c>
      <c r="F3747" s="158">
        <v>-8.5939741337656987E-4</v>
      </c>
      <c r="G3747" s="158">
        <v>-6.1574144325424688E-3</v>
      </c>
      <c r="H3747" s="158">
        <v>7.0168118459190383E-3</v>
      </c>
      <c r="I3747" s="333">
        <v>0</v>
      </c>
      <c r="J3747" s="158"/>
      <c r="K3747" s="158"/>
      <c r="L3747" s="158"/>
      <c r="M3747" s="346"/>
    </row>
    <row r="3748" spans="1:13" x14ac:dyDescent="0.25">
      <c r="A3748" s="446"/>
      <c r="B3748" s="332">
        <v>0</v>
      </c>
      <c r="C3748" s="158">
        <v>0</v>
      </c>
      <c r="D3748" s="158">
        <v>0</v>
      </c>
      <c r="E3748" s="158">
        <v>0</v>
      </c>
      <c r="F3748" s="158">
        <v>0</v>
      </c>
      <c r="G3748" s="158">
        <v>7.0168118459190383E-3</v>
      </c>
      <c r="H3748" s="158">
        <v>-9.028566654175417E-3</v>
      </c>
      <c r="I3748" s="333">
        <v>2.0117548082563782E-3</v>
      </c>
      <c r="J3748" s="158"/>
      <c r="K3748" s="158"/>
      <c r="L3748" s="158"/>
      <c r="M3748" s="346"/>
    </row>
    <row r="3749" spans="1:13" x14ac:dyDescent="0.25">
      <c r="A3749" s="446"/>
      <c r="B3749" s="406">
        <v>0</v>
      </c>
      <c r="C3749" s="407">
        <v>0</v>
      </c>
      <c r="D3749" s="407">
        <v>0</v>
      </c>
      <c r="E3749" s="407">
        <v>0</v>
      </c>
      <c r="F3749" s="407">
        <v>-4.6503096009023167E-3</v>
      </c>
      <c r="G3749" s="407">
        <v>0</v>
      </c>
      <c r="H3749" s="407">
        <v>2.0117548082563782E-3</v>
      </c>
      <c r="I3749" s="408">
        <v>4.0887718276210877E-3</v>
      </c>
      <c r="J3749" s="158"/>
      <c r="K3749" s="158"/>
      <c r="L3749" s="158"/>
      <c r="M3749" s="346"/>
    </row>
    <row r="3750" spans="1:13" x14ac:dyDescent="0.25">
      <c r="A3750" s="446"/>
      <c r="B3750" s="158"/>
      <c r="C3750" s="158"/>
      <c r="D3750" s="158"/>
      <c r="E3750" s="158"/>
      <c r="F3750" s="158"/>
      <c r="G3750" s="158"/>
      <c r="H3750" s="158"/>
      <c r="I3750" s="158"/>
      <c r="J3750" s="158"/>
      <c r="K3750" s="158"/>
      <c r="L3750" s="158"/>
      <c r="M3750" s="346"/>
    </row>
    <row r="3751" spans="1:13" x14ac:dyDescent="0.25">
      <c r="A3751" s="446"/>
      <c r="B3751" s="158"/>
      <c r="C3751" s="158"/>
      <c r="D3751" s="158"/>
      <c r="E3751" s="158"/>
      <c r="F3751" s="158"/>
      <c r="G3751" s="158"/>
      <c r="H3751" s="158"/>
      <c r="I3751" s="158"/>
      <c r="J3751" s="158"/>
      <c r="K3751" s="158"/>
      <c r="L3751" s="158"/>
      <c r="M3751" s="346"/>
    </row>
    <row r="3752" spans="1:13" x14ac:dyDescent="0.25">
      <c r="A3752" s="446"/>
      <c r="B3752" s="329">
        <f t="array" ref="B3752:I3759">-MINVERSE(B3742:I3749)</f>
        <v>-410.92838306185632</v>
      </c>
      <c r="C3752" s="330">
        <v>-324.39972871249375</v>
      </c>
      <c r="D3752" s="330">
        <v>-325.33668835065509</v>
      </c>
      <c r="E3752" s="330">
        <v>-272.85790185707623</v>
      </c>
      <c r="F3752" s="330">
        <v>-223.26736695880754</v>
      </c>
      <c r="G3752" s="330">
        <v>-133.49332720426901</v>
      </c>
      <c r="H3752" s="330">
        <v>-144.48857394133054</v>
      </c>
      <c r="I3752" s="331">
        <v>-182.83896198900945</v>
      </c>
      <c r="J3752" s="158"/>
      <c r="K3752" s="158"/>
      <c r="L3752" s="158"/>
      <c r="M3752" s="346"/>
    </row>
    <row r="3753" spans="1:13" ht="15.75" x14ac:dyDescent="0.3">
      <c r="A3753" s="448" t="s">
        <v>237</v>
      </c>
      <c r="B3753" s="332">
        <v>-324.39972871249381</v>
      </c>
      <c r="C3753" s="158">
        <v>-513.70712893130212</v>
      </c>
      <c r="D3753" s="158">
        <v>-515.190862741915</v>
      </c>
      <c r="E3753" s="158">
        <v>-432.0874432464322</v>
      </c>
      <c r="F3753" s="158">
        <v>-353.55774963088999</v>
      </c>
      <c r="G3753" s="158">
        <v>-211.3949790333188</v>
      </c>
      <c r="H3753" s="158">
        <v>-228.80663549679605</v>
      </c>
      <c r="I3753" s="333">
        <v>-289.53685810075751</v>
      </c>
      <c r="J3753" s="158"/>
      <c r="K3753" s="158"/>
      <c r="L3753" s="158"/>
      <c r="M3753" s="346"/>
    </row>
    <row r="3754" spans="1:13" x14ac:dyDescent="0.25">
      <c r="A3754" s="446"/>
      <c r="B3754" s="332">
        <v>-325.33668835065515</v>
      </c>
      <c r="C3754" s="158">
        <v>-515.190862741915</v>
      </c>
      <c r="D3754" s="158">
        <v>-543.78498862415938</v>
      </c>
      <c r="E3754" s="158">
        <v>-445.25456898296153</v>
      </c>
      <c r="F3754" s="158">
        <v>-352.14692415668981</v>
      </c>
      <c r="G3754" s="158">
        <v>-210.55143530715361</v>
      </c>
      <c r="H3754" s="158">
        <v>-227.89361285661369</v>
      </c>
      <c r="I3754" s="333">
        <v>-288.38149953329605</v>
      </c>
      <c r="J3754" s="158"/>
      <c r="K3754" s="158"/>
      <c r="L3754" s="158"/>
      <c r="M3754" s="346"/>
    </row>
    <row r="3755" spans="1:13" x14ac:dyDescent="0.25">
      <c r="A3755" s="446"/>
      <c r="B3755" s="332">
        <v>-272.85790185707629</v>
      </c>
      <c r="C3755" s="158">
        <v>-432.08744324643231</v>
      </c>
      <c r="D3755" s="158">
        <v>-445.25456898296147</v>
      </c>
      <c r="E3755" s="158">
        <v>292.23160664077108</v>
      </c>
      <c r="F3755" s="158">
        <v>-431.16677285106869</v>
      </c>
      <c r="G3755" s="158">
        <v>-257.79802875731394</v>
      </c>
      <c r="H3755" s="158">
        <v>-279.03169634114289</v>
      </c>
      <c r="I3755" s="333">
        <v>-353.09273480519516</v>
      </c>
      <c r="J3755" s="158"/>
      <c r="K3755" s="158"/>
      <c r="L3755" s="158"/>
      <c r="M3755" s="346"/>
    </row>
    <row r="3756" spans="1:13" x14ac:dyDescent="0.25">
      <c r="A3756" s="446"/>
      <c r="B3756" s="332">
        <v>-223.26736695880763</v>
      </c>
      <c r="C3756" s="158">
        <v>-353.5577496308901</v>
      </c>
      <c r="D3756" s="158">
        <v>-352.14692415668986</v>
      </c>
      <c r="E3756" s="158">
        <v>-431.16677285106874</v>
      </c>
      <c r="F3756" s="158">
        <v>-505.83764133264032</v>
      </c>
      <c r="G3756" s="158">
        <v>-302.44433248998831</v>
      </c>
      <c r="H3756" s="158">
        <v>-327.35531590464808</v>
      </c>
      <c r="I3756" s="333">
        <v>-414.24248664737684</v>
      </c>
      <c r="J3756" s="158"/>
      <c r="K3756" s="158"/>
      <c r="L3756" s="158"/>
      <c r="M3756" s="346"/>
    </row>
    <row r="3757" spans="1:13" x14ac:dyDescent="0.25">
      <c r="A3757" s="446"/>
      <c r="B3757" s="332">
        <v>-133.49332720426895</v>
      </c>
      <c r="C3757" s="158">
        <v>-211.39497903331872</v>
      </c>
      <c r="D3757" s="158">
        <v>-210.55143530715361</v>
      </c>
      <c r="E3757" s="158">
        <v>-257.79802875731389</v>
      </c>
      <c r="F3757" s="158">
        <v>-302.44433248998837</v>
      </c>
      <c r="G3757" s="158">
        <v>623.74459390050811</v>
      </c>
      <c r="H3757" s="158">
        <v>367.79297269770467</v>
      </c>
      <c r="I3757" s="333">
        <v>-524.94224546469502</v>
      </c>
      <c r="J3757" s="158"/>
      <c r="K3757" s="158"/>
      <c r="L3757" s="158"/>
      <c r="M3757" s="346"/>
    </row>
    <row r="3758" spans="1:13" x14ac:dyDescent="0.25">
      <c r="A3758" s="446"/>
      <c r="B3758" s="332">
        <v>-144.48857394133051</v>
      </c>
      <c r="C3758" s="158">
        <v>-228.80663549679593</v>
      </c>
      <c r="D3758" s="158">
        <v>-227.89361285661369</v>
      </c>
      <c r="E3758" s="158">
        <v>-279.03169634114278</v>
      </c>
      <c r="F3758" s="158">
        <v>-327.35531590464808</v>
      </c>
      <c r="G3758" s="158">
        <v>367.79297269770456</v>
      </c>
      <c r="H3758" s="158">
        <v>282.65336025598549</v>
      </c>
      <c r="I3758" s="333">
        <v>-511.38408137563749</v>
      </c>
      <c r="J3758" s="158"/>
      <c r="K3758" s="158"/>
      <c r="L3758" s="158"/>
      <c r="M3758" s="346"/>
    </row>
    <row r="3759" spans="1:13" x14ac:dyDescent="0.25">
      <c r="A3759" s="446"/>
      <c r="B3759" s="406">
        <v>-182.83896198900948</v>
      </c>
      <c r="C3759" s="407">
        <v>-289.53685810075746</v>
      </c>
      <c r="D3759" s="407">
        <v>-288.38149953329599</v>
      </c>
      <c r="E3759" s="407">
        <v>-353.09273480519511</v>
      </c>
      <c r="F3759" s="407">
        <v>-414.24248664737672</v>
      </c>
      <c r="G3759" s="407">
        <v>-524.94224546469513</v>
      </c>
      <c r="H3759" s="407">
        <v>-511.38408137563761</v>
      </c>
      <c r="I3759" s="408">
        <v>-464.09447828952983</v>
      </c>
      <c r="J3759" s="158"/>
      <c r="K3759" s="158"/>
      <c r="L3759" s="158"/>
      <c r="M3759" s="346"/>
    </row>
    <row r="3760" spans="1:13" x14ac:dyDescent="0.25">
      <c r="A3760" s="446"/>
      <c r="B3760" s="158"/>
      <c r="C3760" s="158"/>
      <c r="D3760" s="158"/>
      <c r="E3760" s="158"/>
      <c r="F3760" s="158"/>
      <c r="G3760" s="158"/>
      <c r="H3760" s="158"/>
      <c r="I3760" s="158"/>
      <c r="J3760" s="158"/>
      <c r="K3760" s="158"/>
      <c r="L3760" s="158"/>
      <c r="M3760" s="346"/>
    </row>
    <row r="3761" spans="1:13" ht="15.75" x14ac:dyDescent="0.3">
      <c r="A3761" s="447"/>
      <c r="B3761" s="158"/>
      <c r="C3761" s="158"/>
      <c r="D3761" s="158"/>
      <c r="E3761" s="158"/>
      <c r="F3761" s="158"/>
      <c r="G3761" s="158"/>
      <c r="H3761" s="158"/>
      <c r="I3761" s="158"/>
      <c r="J3761" s="158"/>
      <c r="K3761" s="158"/>
      <c r="L3761" s="158"/>
      <c r="M3761" s="346"/>
    </row>
    <row r="3762" spans="1:13" ht="15.75" x14ac:dyDescent="0.3">
      <c r="A3762" s="447"/>
      <c r="B3762" s="402">
        <f t="array" ref="B3762:B3772">+MMULT(B3693:L3703,H3654:H3664)</f>
        <v>2.7933707158790528</v>
      </c>
      <c r="C3762" s="158"/>
      <c r="D3762" s="158"/>
      <c r="E3762" s="417">
        <f t="array" ref="E3762:E3772">+MMULT(B3654:B3664,K3655)</f>
        <v>-339.29610096713287</v>
      </c>
      <c r="F3762" s="158"/>
      <c r="G3762" s="158"/>
      <c r="H3762" s="158"/>
      <c r="I3762" s="158"/>
      <c r="J3762" s="158"/>
      <c r="K3762" s="158"/>
      <c r="L3762" s="158"/>
      <c r="M3762" s="346"/>
    </row>
    <row r="3763" spans="1:13" ht="15.75" x14ac:dyDescent="0.3">
      <c r="A3763" s="447" t="s">
        <v>238</v>
      </c>
      <c r="B3763" s="403">
        <v>1.1450301923488815</v>
      </c>
      <c r="C3763" s="158"/>
      <c r="D3763" s="449" t="s">
        <v>239</v>
      </c>
      <c r="E3763" s="418">
        <v>0</v>
      </c>
      <c r="F3763" s="158"/>
      <c r="G3763" s="158"/>
      <c r="H3763" s="158"/>
      <c r="I3763" s="158"/>
      <c r="J3763" s="158"/>
      <c r="K3763" s="158"/>
      <c r="L3763" s="158"/>
      <c r="M3763" s="346"/>
    </row>
    <row r="3764" spans="1:13" ht="15.75" x14ac:dyDescent="0.3">
      <c r="A3764" s="447"/>
      <c r="B3764" s="403">
        <v>6.0407234334358415E-3</v>
      </c>
      <c r="C3764" s="158"/>
      <c r="D3764" s="158"/>
      <c r="E3764" s="418">
        <v>0</v>
      </c>
      <c r="F3764" s="158"/>
      <c r="G3764" s="158"/>
      <c r="H3764" s="158"/>
      <c r="I3764" s="158"/>
      <c r="J3764" s="158"/>
      <c r="K3764" s="158"/>
      <c r="L3764" s="158"/>
      <c r="M3764" s="346"/>
    </row>
    <row r="3765" spans="1:13" x14ac:dyDescent="0.25">
      <c r="A3765" s="347"/>
      <c r="B3765" s="403">
        <v>1.0908831953783471</v>
      </c>
      <c r="C3765" s="158"/>
      <c r="D3765" s="158"/>
      <c r="E3765" s="418">
        <v>0</v>
      </c>
      <c r="F3765" s="158"/>
      <c r="G3765" s="158"/>
      <c r="H3765" s="158"/>
      <c r="I3765" s="158"/>
      <c r="J3765" s="158"/>
      <c r="K3765" s="158"/>
      <c r="L3765" s="158"/>
      <c r="M3765" s="346"/>
    </row>
    <row r="3766" spans="1:13" x14ac:dyDescent="0.25">
      <c r="A3766" s="347"/>
      <c r="B3766" s="403">
        <v>2.4149216835996232</v>
      </c>
      <c r="C3766" s="158"/>
      <c r="D3766" s="158"/>
      <c r="E3766" s="418">
        <v>0</v>
      </c>
      <c r="F3766" s="158"/>
      <c r="G3766" s="158"/>
      <c r="H3766" s="158"/>
      <c r="I3766" s="158"/>
      <c r="J3766" s="158"/>
      <c r="K3766" s="158"/>
      <c r="L3766" s="158"/>
      <c r="M3766" s="346"/>
    </row>
    <row r="3767" spans="1:13" x14ac:dyDescent="0.25">
      <c r="A3767" s="347"/>
      <c r="B3767" s="403">
        <v>0.3137120354923576</v>
      </c>
      <c r="C3767" s="158"/>
      <c r="D3767" s="158"/>
      <c r="E3767" s="418">
        <v>0</v>
      </c>
      <c r="F3767" s="158"/>
      <c r="G3767" s="158"/>
      <c r="H3767" s="158"/>
      <c r="I3767" s="158"/>
      <c r="J3767" s="158"/>
      <c r="K3767" s="158"/>
      <c r="L3767" s="158"/>
      <c r="M3767" s="346"/>
    </row>
    <row r="3768" spans="1:13" x14ac:dyDescent="0.25">
      <c r="A3768" s="347"/>
      <c r="B3768" s="403">
        <v>1.7535210922126801E-2</v>
      </c>
      <c r="C3768" s="158"/>
      <c r="D3768" s="158"/>
      <c r="E3768" s="418">
        <v>0</v>
      </c>
      <c r="F3768" s="158"/>
      <c r="G3768" s="158"/>
      <c r="H3768" s="158"/>
      <c r="I3768" s="158"/>
      <c r="J3768" s="158"/>
      <c r="K3768" s="158"/>
      <c r="L3768" s="158"/>
      <c r="M3768" s="346"/>
    </row>
    <row r="3769" spans="1:13" x14ac:dyDescent="0.25">
      <c r="A3769" s="347"/>
      <c r="B3769" s="403">
        <v>0.25078073476799123</v>
      </c>
      <c r="C3769" s="158"/>
      <c r="D3769" s="158"/>
      <c r="E3769" s="418">
        <v>0</v>
      </c>
      <c r="F3769" s="158"/>
      <c r="G3769" s="158"/>
      <c r="H3769" s="158"/>
      <c r="I3769" s="158"/>
      <c r="J3769" s="158"/>
      <c r="K3769" s="158"/>
      <c r="L3769" s="158"/>
      <c r="M3769" s="346"/>
    </row>
    <row r="3770" spans="1:13" x14ac:dyDescent="0.25">
      <c r="A3770" s="347"/>
      <c r="B3770" s="403">
        <v>0.47856714508725345</v>
      </c>
      <c r="C3770" s="158"/>
      <c r="D3770" s="158"/>
      <c r="E3770" s="418">
        <v>0</v>
      </c>
      <c r="F3770" s="158"/>
      <c r="G3770" s="158"/>
      <c r="H3770" s="158"/>
      <c r="I3770" s="158"/>
      <c r="J3770" s="158"/>
      <c r="K3770" s="158"/>
      <c r="L3770" s="158"/>
      <c r="M3770" s="346"/>
    </row>
    <row r="3771" spans="1:13" x14ac:dyDescent="0.25">
      <c r="A3771" s="347"/>
      <c r="B3771" s="403">
        <v>0.603775599581308</v>
      </c>
      <c r="C3771" s="158"/>
      <c r="D3771" s="158"/>
      <c r="E3771" s="418">
        <v>0</v>
      </c>
      <c r="F3771" s="158"/>
      <c r="G3771" s="158"/>
      <c r="H3771" s="158"/>
      <c r="I3771" s="158"/>
      <c r="J3771" s="158"/>
      <c r="K3771" s="158"/>
      <c r="L3771" s="158"/>
      <c r="M3771" s="346"/>
    </row>
    <row r="3772" spans="1:13" x14ac:dyDescent="0.25">
      <c r="A3772" s="347"/>
      <c r="B3772" s="93">
        <v>3.5618925270790065</v>
      </c>
      <c r="C3772" s="158"/>
      <c r="D3772" s="158"/>
      <c r="E3772" s="76">
        <v>-339.29610096713287</v>
      </c>
      <c r="F3772" s="158"/>
      <c r="G3772" s="158"/>
      <c r="H3772" s="158"/>
      <c r="I3772" s="158"/>
      <c r="J3772" s="158"/>
      <c r="K3772" s="158"/>
      <c r="L3772" s="158"/>
      <c r="M3772" s="346"/>
    </row>
    <row r="3773" spans="1:13" x14ac:dyDescent="0.25">
      <c r="A3773" s="347"/>
      <c r="B3773" s="158"/>
      <c r="C3773" s="158"/>
      <c r="D3773" s="158"/>
      <c r="E3773" s="158"/>
      <c r="F3773" s="158"/>
      <c r="G3773" s="158"/>
      <c r="H3773" s="158"/>
      <c r="I3773" s="158"/>
      <c r="J3773" s="158"/>
      <c r="K3773" s="158"/>
      <c r="L3773" s="158"/>
      <c r="M3773" s="346"/>
    </row>
    <row r="3774" spans="1:13" x14ac:dyDescent="0.25">
      <c r="A3774" s="347"/>
      <c r="B3774" s="158"/>
      <c r="C3774" s="158"/>
      <c r="D3774" s="158"/>
      <c r="E3774" s="158"/>
      <c r="F3774" s="158"/>
      <c r="G3774" s="158"/>
      <c r="H3774" s="158"/>
      <c r="I3774" s="158"/>
      <c r="J3774" s="158"/>
      <c r="K3774" s="158"/>
      <c r="L3774" s="158"/>
      <c r="M3774" s="346"/>
    </row>
    <row r="3775" spans="1:13" x14ac:dyDescent="0.25">
      <c r="A3775" s="347"/>
      <c r="B3775" s="415">
        <f t="array" ref="B3775:B3785">+B3762:B3772+E3762:E3772</f>
        <v>-336.50273025125381</v>
      </c>
      <c r="C3775" s="158"/>
      <c r="D3775" s="158"/>
      <c r="E3775" s="158"/>
      <c r="F3775" s="158"/>
      <c r="G3775" s="158"/>
      <c r="H3775" s="158"/>
      <c r="I3775" s="158"/>
      <c r="J3775" s="158"/>
      <c r="K3775" s="158"/>
      <c r="L3775" s="158"/>
      <c r="M3775" s="346"/>
    </row>
    <row r="3776" spans="1:13" ht="15.75" x14ac:dyDescent="0.3">
      <c r="A3776" s="447" t="s">
        <v>240</v>
      </c>
      <c r="B3776" s="416">
        <v>1.1450301923488815</v>
      </c>
      <c r="C3776" s="158"/>
      <c r="D3776" s="158"/>
      <c r="E3776" s="158"/>
      <c r="F3776" s="158"/>
      <c r="G3776" s="158"/>
      <c r="H3776" s="158"/>
      <c r="I3776" s="158"/>
      <c r="J3776" s="158"/>
      <c r="K3776" s="158"/>
      <c r="L3776" s="158"/>
      <c r="M3776" s="346"/>
    </row>
    <row r="3777" spans="1:13" x14ac:dyDescent="0.25">
      <c r="A3777" s="347"/>
      <c r="B3777" s="416">
        <v>6.0407234334358415E-3</v>
      </c>
      <c r="C3777" s="158"/>
      <c r="D3777" s="158"/>
      <c r="E3777" s="158"/>
      <c r="F3777" s="158"/>
      <c r="G3777" s="158"/>
      <c r="H3777" s="158"/>
      <c r="I3777" s="158"/>
      <c r="J3777" s="158"/>
      <c r="K3777" s="158"/>
      <c r="L3777" s="158"/>
      <c r="M3777" s="346"/>
    </row>
    <row r="3778" spans="1:13" x14ac:dyDescent="0.25">
      <c r="A3778" s="347"/>
      <c r="B3778" s="416">
        <v>1.0908831953783471</v>
      </c>
      <c r="C3778" s="158"/>
      <c r="D3778" s="158"/>
      <c r="E3778" s="158"/>
      <c r="F3778" s="158"/>
      <c r="G3778" s="158"/>
      <c r="H3778" s="158"/>
      <c r="I3778" s="158"/>
      <c r="J3778" s="158"/>
      <c r="K3778" s="158"/>
      <c r="L3778" s="158"/>
      <c r="M3778" s="346"/>
    </row>
    <row r="3779" spans="1:13" x14ac:dyDescent="0.25">
      <c r="A3779" s="347"/>
      <c r="B3779" s="416">
        <v>2.4149216835996232</v>
      </c>
      <c r="C3779" s="158"/>
      <c r="D3779" s="158"/>
      <c r="E3779" s="158"/>
      <c r="F3779" s="158"/>
      <c r="G3779" s="158"/>
      <c r="H3779" s="158"/>
      <c r="I3779" s="158"/>
      <c r="J3779" s="158"/>
      <c r="K3779" s="158"/>
      <c r="L3779" s="158"/>
      <c r="M3779" s="346"/>
    </row>
    <row r="3780" spans="1:13" x14ac:dyDescent="0.25">
      <c r="A3780" s="347"/>
      <c r="B3780" s="416">
        <v>0.3137120354923576</v>
      </c>
      <c r="C3780" s="158"/>
      <c r="D3780" s="158"/>
      <c r="E3780" s="158"/>
      <c r="F3780" s="158"/>
      <c r="G3780" s="158"/>
      <c r="H3780" s="158"/>
      <c r="I3780" s="158"/>
      <c r="J3780" s="158"/>
      <c r="K3780" s="158"/>
      <c r="L3780" s="158"/>
      <c r="M3780" s="346"/>
    </row>
    <row r="3781" spans="1:13" x14ac:dyDescent="0.25">
      <c r="A3781" s="347"/>
      <c r="B3781" s="416">
        <v>1.7535210922126801E-2</v>
      </c>
      <c r="C3781" s="158"/>
      <c r="D3781" s="158"/>
      <c r="E3781" s="158"/>
      <c r="F3781" s="158"/>
      <c r="G3781" s="158"/>
      <c r="H3781" s="158"/>
      <c r="I3781" s="158"/>
      <c r="J3781" s="158"/>
      <c r="K3781" s="158"/>
      <c r="L3781" s="158"/>
      <c r="M3781" s="346"/>
    </row>
    <row r="3782" spans="1:13" x14ac:dyDescent="0.25">
      <c r="A3782" s="347"/>
      <c r="B3782" s="416">
        <v>0.25078073476799123</v>
      </c>
      <c r="C3782" s="158"/>
      <c r="D3782" s="158"/>
      <c r="E3782" s="158"/>
      <c r="F3782" s="158"/>
      <c r="G3782" s="158"/>
      <c r="H3782" s="158"/>
      <c r="I3782" s="158"/>
      <c r="J3782" s="158"/>
      <c r="K3782" s="158"/>
      <c r="L3782" s="158"/>
      <c r="M3782" s="346"/>
    </row>
    <row r="3783" spans="1:13" x14ac:dyDescent="0.25">
      <c r="A3783" s="347"/>
      <c r="B3783" s="416">
        <v>0.47856714508725345</v>
      </c>
      <c r="C3783" s="158"/>
      <c r="D3783" s="158"/>
      <c r="E3783" s="158"/>
      <c r="F3783" s="158"/>
      <c r="G3783" s="158"/>
      <c r="H3783" s="158"/>
      <c r="I3783" s="158"/>
      <c r="J3783" s="158"/>
      <c r="K3783" s="158"/>
      <c r="L3783" s="158"/>
      <c r="M3783" s="346"/>
    </row>
    <row r="3784" spans="1:13" x14ac:dyDescent="0.25">
      <c r="A3784" s="347"/>
      <c r="B3784" s="416">
        <v>0.603775599581308</v>
      </c>
      <c r="C3784" s="158"/>
      <c r="D3784" s="158"/>
      <c r="E3784" s="158"/>
      <c r="F3784" s="158"/>
      <c r="G3784" s="158"/>
      <c r="H3784" s="158"/>
      <c r="I3784" s="158"/>
      <c r="J3784" s="158"/>
      <c r="K3784" s="158"/>
      <c r="L3784" s="158"/>
      <c r="M3784" s="346"/>
    </row>
    <row r="3785" spans="1:13" x14ac:dyDescent="0.25">
      <c r="A3785" s="347"/>
      <c r="B3785" s="103">
        <v>-335.73420844005386</v>
      </c>
      <c r="C3785" s="158"/>
      <c r="D3785" s="158"/>
      <c r="E3785" s="158"/>
      <c r="F3785" s="158"/>
      <c r="G3785" s="158"/>
      <c r="H3785" s="158"/>
      <c r="I3785" s="158"/>
      <c r="J3785" s="158"/>
      <c r="K3785" s="158"/>
      <c r="L3785" s="158"/>
      <c r="M3785" s="346"/>
    </row>
    <row r="3786" spans="1:13" x14ac:dyDescent="0.25">
      <c r="A3786" s="347"/>
      <c r="B3786" s="158"/>
      <c r="C3786" s="158"/>
      <c r="D3786" s="158"/>
      <c r="E3786" s="158"/>
      <c r="F3786" s="158"/>
      <c r="G3786" s="158"/>
      <c r="H3786" s="158"/>
      <c r="I3786" s="158"/>
      <c r="J3786" s="158"/>
      <c r="K3786" s="158"/>
      <c r="L3786" s="158"/>
      <c r="M3786" s="346"/>
    </row>
    <row r="3787" spans="1:13" x14ac:dyDescent="0.25">
      <c r="A3787" s="347"/>
      <c r="B3787" s="158"/>
      <c r="C3787" s="158"/>
      <c r="D3787" s="158"/>
      <c r="E3787" s="158"/>
      <c r="F3787" s="158"/>
      <c r="G3787" s="158"/>
      <c r="H3787" s="158"/>
      <c r="I3787" s="158"/>
      <c r="J3787" s="158"/>
      <c r="K3787" s="158"/>
      <c r="L3787" s="158"/>
      <c r="M3787" s="346"/>
    </row>
    <row r="3788" spans="1:13" x14ac:dyDescent="0.25">
      <c r="A3788" s="347"/>
      <c r="B3788" s="419">
        <f t="array" ref="B3788:B3795">+MMULT(B3732:L3739,B3775:B3785)</f>
        <v>-0.60526074325376211</v>
      </c>
      <c r="C3788" s="158"/>
      <c r="D3788" s="158"/>
      <c r="E3788" s="402">
        <f t="array" ref="E3788:E3795">+MMULT(B3643:L3650,H3654:H3664)</f>
        <v>2.9729038906692231E-3</v>
      </c>
      <c r="F3788" s="158"/>
      <c r="G3788" s="158"/>
      <c r="H3788" s="402">
        <f t="array" ref="H3788:H3795">E3788:E3795-E3654:E3661</f>
        <v>5.9327542878406803E-16</v>
      </c>
      <c r="I3788" s="158"/>
      <c r="J3788" s="158"/>
      <c r="K3788" s="158"/>
      <c r="L3788" s="158"/>
      <c r="M3788" s="346"/>
    </row>
    <row r="3789" spans="1:13" ht="15.75" x14ac:dyDescent="0.3">
      <c r="A3789" s="447" t="s">
        <v>241</v>
      </c>
      <c r="B3789" s="420">
        <v>1.8637285298994412E-3</v>
      </c>
      <c r="C3789" s="158"/>
      <c r="D3789" s="449" t="s">
        <v>242</v>
      </c>
      <c r="E3789" s="403">
        <v>3.7274570597988824E-3</v>
      </c>
      <c r="F3789" s="158"/>
      <c r="G3789" s="449" t="s">
        <v>243</v>
      </c>
      <c r="H3789" s="403">
        <v>3.8207284558389176E-16</v>
      </c>
      <c r="I3789" s="158"/>
      <c r="J3789" s="158"/>
      <c r="K3789" s="158"/>
      <c r="L3789" s="158"/>
      <c r="M3789" s="346"/>
    </row>
    <row r="3790" spans="1:13" x14ac:dyDescent="0.25">
      <c r="A3790" s="347"/>
      <c r="B3790" s="420">
        <v>9.509022859160892E-4</v>
      </c>
      <c r="C3790" s="158"/>
      <c r="D3790" s="158"/>
      <c r="E3790" s="403">
        <v>1.9018045718321784E-3</v>
      </c>
      <c r="F3790" s="158"/>
      <c r="G3790" s="158"/>
      <c r="H3790" s="403">
        <v>-2.3158558404290375E-16</v>
      </c>
      <c r="I3790" s="158"/>
      <c r="J3790" s="158"/>
      <c r="K3790" s="158"/>
      <c r="L3790" s="158"/>
      <c r="M3790" s="346"/>
    </row>
    <row r="3791" spans="1:13" x14ac:dyDescent="0.25">
      <c r="A3791" s="347"/>
      <c r="B3791" s="420">
        <v>9.7449903405647117E-4</v>
      </c>
      <c r="C3791" s="158"/>
      <c r="D3791" s="158"/>
      <c r="E3791" s="403">
        <v>1.9489980681129425E-3</v>
      </c>
      <c r="F3791" s="158"/>
      <c r="G3791" s="158"/>
      <c r="H3791" s="403">
        <v>1.2576745200831851E-17</v>
      </c>
      <c r="I3791" s="158"/>
      <c r="J3791" s="158"/>
      <c r="K3791" s="158"/>
      <c r="L3791" s="158"/>
      <c r="M3791" s="346"/>
    </row>
    <row r="3792" spans="1:13" x14ac:dyDescent="0.25">
      <c r="A3792" s="347"/>
      <c r="B3792" s="420">
        <v>2.257811303783293E-3</v>
      </c>
      <c r="C3792" s="158"/>
      <c r="D3792" s="158"/>
      <c r="E3792" s="403">
        <v>4.515622607566586E-3</v>
      </c>
      <c r="F3792" s="158"/>
      <c r="G3792" s="158"/>
      <c r="H3792" s="403">
        <v>-1.8388068845354155E-16</v>
      </c>
      <c r="I3792" s="158"/>
      <c r="J3792" s="158"/>
      <c r="K3792" s="158"/>
      <c r="L3792" s="158"/>
      <c r="M3792" s="346"/>
    </row>
    <row r="3793" spans="1:13" x14ac:dyDescent="0.25">
      <c r="A3793" s="347"/>
      <c r="B3793" s="420">
        <v>3.9264458756629904E-4</v>
      </c>
      <c r="C3793" s="158"/>
      <c r="D3793" s="158"/>
      <c r="E3793" s="403">
        <v>7.8528917513259809E-4</v>
      </c>
      <c r="F3793" s="158"/>
      <c r="G3793" s="158"/>
      <c r="H3793" s="403">
        <v>-8.6736173798840355E-19</v>
      </c>
      <c r="I3793" s="158"/>
      <c r="J3793" s="158"/>
      <c r="K3793" s="158"/>
      <c r="L3793" s="158"/>
      <c r="M3793" s="346"/>
    </row>
    <row r="3794" spans="1:13" x14ac:dyDescent="0.25">
      <c r="A3794" s="347"/>
      <c r="B3794" s="420">
        <v>3.8146807326850562E-4</v>
      </c>
      <c r="C3794" s="158"/>
      <c r="D3794" s="158"/>
      <c r="E3794" s="403">
        <v>7.6293614653701102E-4</v>
      </c>
      <c r="F3794" s="158"/>
      <c r="G3794" s="158"/>
      <c r="H3794" s="403">
        <v>-6.9931040125315036E-17</v>
      </c>
      <c r="I3794" s="158"/>
      <c r="J3794" s="158"/>
      <c r="K3794" s="158"/>
      <c r="L3794" s="158"/>
      <c r="M3794" s="346"/>
    </row>
    <row r="3795" spans="1:13" x14ac:dyDescent="0.25">
      <c r="A3795" s="347"/>
      <c r="B3795" s="75">
        <v>-0.4901997211201749</v>
      </c>
      <c r="C3795" s="158"/>
      <c r="D3795" s="158"/>
      <c r="E3795" s="93">
        <v>3.7065288060191539E-3</v>
      </c>
      <c r="F3795" s="158"/>
      <c r="G3795" s="158"/>
      <c r="H3795" s="93">
        <v>-7.6327832942979512E-17</v>
      </c>
      <c r="I3795" s="158"/>
      <c r="J3795" s="158"/>
      <c r="K3795" s="158"/>
      <c r="L3795" s="158"/>
      <c r="M3795" s="346"/>
    </row>
    <row r="3796" spans="1:13" x14ac:dyDescent="0.25">
      <c r="A3796" s="347"/>
      <c r="B3796" s="158"/>
      <c r="C3796" s="158"/>
      <c r="D3796" s="158"/>
      <c r="E3796" s="158"/>
      <c r="F3796" s="158"/>
      <c r="G3796" s="158"/>
      <c r="H3796" s="158"/>
      <c r="I3796" s="158"/>
      <c r="J3796" s="158"/>
      <c r="K3796" s="158"/>
      <c r="L3796" s="158"/>
      <c r="M3796" s="346"/>
    </row>
    <row r="3797" spans="1:13" ht="16.5" thickBot="1" x14ac:dyDescent="0.35">
      <c r="A3797" s="347"/>
      <c r="B3797" s="158"/>
      <c r="C3797" s="158"/>
      <c r="D3797" s="158"/>
      <c r="E3797" s="158"/>
      <c r="F3797" s="158"/>
      <c r="G3797" s="456" t="s">
        <v>264</v>
      </c>
      <c r="H3797" s="158"/>
      <c r="I3797" s="158"/>
      <c r="J3797" s="158"/>
      <c r="K3797" s="158"/>
      <c r="L3797" s="158"/>
      <c r="M3797" s="346"/>
    </row>
    <row r="3798" spans="1:13" ht="15.75" x14ac:dyDescent="0.3">
      <c r="A3798" s="347"/>
      <c r="B3798" s="421">
        <f t="array" ref="B3798:B3805">B3788:B3795-H3788:H3795</f>
        <v>-0.60526074325376267</v>
      </c>
      <c r="C3798" s="158"/>
      <c r="D3798" s="422" t="s">
        <v>205</v>
      </c>
      <c r="E3798" s="468">
        <f t="array" ref="E3798:E3805">+MMULT(B3752:I3759,B3798:B3805)</f>
        <v>336.55494174586903</v>
      </c>
      <c r="F3798" s="158"/>
      <c r="G3798" s="457" t="s">
        <v>205</v>
      </c>
      <c r="H3798" s="460">
        <f>+ABS(E3798-E3540)</f>
        <v>5.879124203727315E-2</v>
      </c>
      <c r="I3798" s="158"/>
      <c r="J3798" s="158"/>
      <c r="K3798" s="158"/>
      <c r="L3798" s="158"/>
      <c r="M3798" s="346"/>
    </row>
    <row r="3799" spans="1:13" ht="15.75" x14ac:dyDescent="0.3">
      <c r="A3799" s="450" t="s">
        <v>244</v>
      </c>
      <c r="B3799" s="420">
        <v>1.8637285298990591E-3</v>
      </c>
      <c r="C3799" s="158"/>
      <c r="D3799" s="424" t="s">
        <v>206</v>
      </c>
      <c r="E3799" s="469">
        <v>335.44038020510106</v>
      </c>
      <c r="F3799" s="158"/>
      <c r="G3799" s="458" t="s">
        <v>206</v>
      </c>
      <c r="H3799" s="461">
        <f t="shared" ref="H3799:H3805" si="148">+ABS(E3799-E3541)</f>
        <v>9.3092869656857147E-2</v>
      </c>
      <c r="I3799" s="158"/>
      <c r="J3799" s="158"/>
      <c r="K3799" s="158"/>
      <c r="L3799" s="158"/>
      <c r="M3799" s="346"/>
    </row>
    <row r="3800" spans="1:13" ht="15.75" x14ac:dyDescent="0.3">
      <c r="A3800" s="347"/>
      <c r="B3800" s="420">
        <v>9.5090228591632078E-4</v>
      </c>
      <c r="C3800" s="158"/>
      <c r="D3800" s="424" t="s">
        <v>207</v>
      </c>
      <c r="E3800" s="469">
        <v>335.40220667608878</v>
      </c>
      <c r="F3800" s="158"/>
      <c r="G3800" s="458" t="s">
        <v>207</v>
      </c>
      <c r="H3800" s="461">
        <f t="shared" si="148"/>
        <v>9.3521156918995985E-2</v>
      </c>
      <c r="I3800" s="158"/>
      <c r="J3800" s="158"/>
      <c r="K3800" s="158"/>
      <c r="L3800" s="158"/>
      <c r="M3800" s="346"/>
    </row>
    <row r="3801" spans="1:13" ht="15.75" x14ac:dyDescent="0.3">
      <c r="A3801" s="347"/>
      <c r="B3801" s="420">
        <v>9.7449903405645859E-4</v>
      </c>
      <c r="C3801" s="158"/>
      <c r="D3801" s="424" t="s">
        <v>208</v>
      </c>
      <c r="E3801" s="469">
        <v>336.11107084946491</v>
      </c>
      <c r="F3801" s="158"/>
      <c r="G3801" s="458" t="s">
        <v>208</v>
      </c>
      <c r="H3801" s="461">
        <f t="shared" si="148"/>
        <v>0.34418458586713996</v>
      </c>
      <c r="I3801" s="158"/>
      <c r="J3801" s="158"/>
      <c r="K3801" s="158"/>
      <c r="L3801" s="158"/>
      <c r="M3801" s="346"/>
    </row>
    <row r="3802" spans="1:13" ht="15.75" x14ac:dyDescent="0.3">
      <c r="A3802" s="347"/>
      <c r="B3802" s="420">
        <v>2.2578113037834769E-3</v>
      </c>
      <c r="C3802" s="158"/>
      <c r="D3802" s="424" t="s">
        <v>209</v>
      </c>
      <c r="E3802" s="469">
        <v>335.39684464039209</v>
      </c>
      <c r="F3802" s="158"/>
      <c r="G3802" s="458" t="s">
        <v>209</v>
      </c>
      <c r="H3802" s="461">
        <f t="shared" si="148"/>
        <v>0.26762275380417577</v>
      </c>
      <c r="I3802" s="158"/>
      <c r="J3802" s="158"/>
      <c r="K3802" s="158"/>
      <c r="L3802" s="158"/>
      <c r="M3802" s="346"/>
    </row>
    <row r="3803" spans="1:13" ht="15.75" x14ac:dyDescent="0.3">
      <c r="A3803" s="347"/>
      <c r="B3803" s="420">
        <v>3.9264458756629991E-4</v>
      </c>
      <c r="C3803" s="158"/>
      <c r="D3803" s="424" t="s">
        <v>210</v>
      </c>
      <c r="E3803" s="469">
        <v>336.98174113223575</v>
      </c>
      <c r="F3803" s="158"/>
      <c r="G3803" s="458" t="s">
        <v>210</v>
      </c>
      <c r="H3803" s="461">
        <f t="shared" si="148"/>
        <v>1.4197462112483095</v>
      </c>
      <c r="I3803" s="158"/>
      <c r="J3803" s="158"/>
      <c r="K3803" s="158"/>
      <c r="L3803" s="158"/>
      <c r="M3803" s="346"/>
    </row>
    <row r="3804" spans="1:13" ht="15.75" x14ac:dyDescent="0.3">
      <c r="A3804" s="347"/>
      <c r="B3804" s="420">
        <v>3.8146807326857555E-4</v>
      </c>
      <c r="C3804" s="158"/>
      <c r="D3804" s="424" t="s">
        <v>211</v>
      </c>
      <c r="E3804" s="469">
        <v>336.73167022087927</v>
      </c>
      <c r="F3804" s="158"/>
      <c r="G3804" s="458" t="s">
        <v>211</v>
      </c>
      <c r="H3804" s="461">
        <f t="shared" si="148"/>
        <v>0.96860423759352443</v>
      </c>
      <c r="I3804" s="158"/>
      <c r="J3804" s="158"/>
      <c r="K3804" s="158"/>
      <c r="L3804" s="158"/>
      <c r="M3804" s="346"/>
    </row>
    <row r="3805" spans="1:13" ht="16.5" thickBot="1" x14ac:dyDescent="0.35">
      <c r="A3805" s="347"/>
      <c r="B3805" s="75">
        <v>-0.49019972112017485</v>
      </c>
      <c r="C3805" s="158"/>
      <c r="D3805" s="426" t="s">
        <v>212</v>
      </c>
      <c r="E3805" s="470">
        <v>335.66982680058396</v>
      </c>
      <c r="F3805" s="158"/>
      <c r="G3805" s="459" t="s">
        <v>212</v>
      </c>
      <c r="H3805" s="462">
        <f t="shared" si="148"/>
        <v>7.413763748530755E-2</v>
      </c>
      <c r="I3805" s="158"/>
      <c r="J3805" s="158"/>
      <c r="K3805" s="158"/>
      <c r="L3805" s="158"/>
      <c r="M3805" s="346"/>
    </row>
    <row r="3806" spans="1:13" x14ac:dyDescent="0.25">
      <c r="A3806" s="347"/>
      <c r="B3806" s="158"/>
      <c r="C3806" s="158"/>
      <c r="D3806" s="158"/>
      <c r="E3806" s="158"/>
      <c r="F3806" s="158"/>
      <c r="G3806" s="158"/>
      <c r="H3806" s="158"/>
      <c r="I3806" s="158"/>
      <c r="J3806" s="158"/>
      <c r="K3806" s="158"/>
      <c r="L3806" s="158"/>
      <c r="M3806" s="346"/>
    </row>
    <row r="3807" spans="1:13" ht="15.75" x14ac:dyDescent="0.3">
      <c r="A3807" s="444" t="s">
        <v>246</v>
      </c>
      <c r="B3807" s="158"/>
      <c r="C3807" s="158"/>
      <c r="D3807" s="158"/>
      <c r="E3807" s="158"/>
      <c r="F3807" s="158"/>
      <c r="G3807" s="158"/>
      <c r="H3807" s="158"/>
      <c r="I3807" s="158"/>
      <c r="J3807" s="158"/>
      <c r="K3807" s="158"/>
      <c r="L3807" s="158"/>
      <c r="M3807" s="346"/>
    </row>
    <row r="3808" spans="1:13" x14ac:dyDescent="0.25">
      <c r="A3808" s="347"/>
      <c r="B3808" s="411">
        <f t="array" ref="B3808:L3818">+MMULT(B3719:L3729,B3693:L3703)</f>
        <v>0.5</v>
      </c>
      <c r="C3808" s="390">
        <v>0</v>
      </c>
      <c r="D3808" s="390">
        <v>0</v>
      </c>
      <c r="E3808" s="390">
        <v>0</v>
      </c>
      <c r="F3808" s="390">
        <v>0</v>
      </c>
      <c r="G3808" s="390">
        <v>0</v>
      </c>
      <c r="H3808" s="390">
        <v>0</v>
      </c>
      <c r="I3808" s="390">
        <v>0</v>
      </c>
      <c r="J3808" s="390">
        <v>0</v>
      </c>
      <c r="K3808" s="390">
        <v>0</v>
      </c>
      <c r="L3808" s="391">
        <v>0</v>
      </c>
      <c r="M3808" s="346"/>
    </row>
    <row r="3809" spans="1:13" ht="15.75" x14ac:dyDescent="0.3">
      <c r="A3809" s="447" t="s">
        <v>247</v>
      </c>
      <c r="B3809" s="396">
        <v>0</v>
      </c>
      <c r="C3809" s="161">
        <v>0.5</v>
      </c>
      <c r="D3809" s="159">
        <v>0</v>
      </c>
      <c r="E3809" s="159">
        <v>0</v>
      </c>
      <c r="F3809" s="159">
        <v>0</v>
      </c>
      <c r="G3809" s="159">
        <v>0</v>
      </c>
      <c r="H3809" s="159">
        <v>0</v>
      </c>
      <c r="I3809" s="159">
        <v>0</v>
      </c>
      <c r="J3809" s="159">
        <v>0</v>
      </c>
      <c r="K3809" s="159">
        <v>0</v>
      </c>
      <c r="L3809" s="383">
        <v>0</v>
      </c>
      <c r="M3809" s="346"/>
    </row>
    <row r="3810" spans="1:13" x14ac:dyDescent="0.25">
      <c r="A3810" s="347"/>
      <c r="B3810" s="396">
        <v>0</v>
      </c>
      <c r="C3810" s="159">
        <v>0</v>
      </c>
      <c r="D3810" s="161">
        <v>0.49999999999999994</v>
      </c>
      <c r="E3810" s="159">
        <v>0</v>
      </c>
      <c r="F3810" s="159">
        <v>0</v>
      </c>
      <c r="G3810" s="159">
        <v>0</v>
      </c>
      <c r="H3810" s="159">
        <v>0</v>
      </c>
      <c r="I3810" s="159">
        <v>0</v>
      </c>
      <c r="J3810" s="159">
        <v>0</v>
      </c>
      <c r="K3810" s="159">
        <v>0</v>
      </c>
      <c r="L3810" s="383">
        <v>0</v>
      </c>
      <c r="M3810" s="346"/>
    </row>
    <row r="3811" spans="1:13" x14ac:dyDescent="0.25">
      <c r="A3811" s="347"/>
      <c r="B3811" s="396">
        <v>0</v>
      </c>
      <c r="C3811" s="159">
        <v>0</v>
      </c>
      <c r="D3811" s="159">
        <v>0</v>
      </c>
      <c r="E3811" s="161">
        <v>0.5</v>
      </c>
      <c r="F3811" s="159">
        <v>0</v>
      </c>
      <c r="G3811" s="159">
        <v>0</v>
      </c>
      <c r="H3811" s="159">
        <v>0</v>
      </c>
      <c r="I3811" s="159">
        <v>0</v>
      </c>
      <c r="J3811" s="159">
        <v>0</v>
      </c>
      <c r="K3811" s="159">
        <v>0</v>
      </c>
      <c r="L3811" s="383">
        <v>0</v>
      </c>
      <c r="M3811" s="346"/>
    </row>
    <row r="3812" spans="1:13" x14ac:dyDescent="0.25">
      <c r="A3812" s="347"/>
      <c r="B3812" s="396">
        <v>0</v>
      </c>
      <c r="C3812" s="159">
        <v>0</v>
      </c>
      <c r="D3812" s="159">
        <v>0</v>
      </c>
      <c r="E3812" s="159">
        <v>0</v>
      </c>
      <c r="F3812" s="161">
        <v>0.5</v>
      </c>
      <c r="G3812" s="159">
        <v>0</v>
      </c>
      <c r="H3812" s="159">
        <v>0</v>
      </c>
      <c r="I3812" s="159">
        <v>0</v>
      </c>
      <c r="J3812" s="159">
        <v>0</v>
      </c>
      <c r="K3812" s="159">
        <v>0</v>
      </c>
      <c r="L3812" s="383">
        <v>0</v>
      </c>
      <c r="M3812" s="346"/>
    </row>
    <row r="3813" spans="1:13" x14ac:dyDescent="0.25">
      <c r="A3813" s="350"/>
      <c r="B3813" s="396">
        <v>0</v>
      </c>
      <c r="C3813" s="159">
        <v>0</v>
      </c>
      <c r="D3813" s="159">
        <v>0</v>
      </c>
      <c r="E3813" s="159">
        <v>0</v>
      </c>
      <c r="F3813" s="159">
        <v>0</v>
      </c>
      <c r="G3813" s="161">
        <v>0.5</v>
      </c>
      <c r="H3813" s="159">
        <v>0</v>
      </c>
      <c r="I3813" s="159">
        <v>0</v>
      </c>
      <c r="J3813" s="159">
        <v>0</v>
      </c>
      <c r="K3813" s="159">
        <v>0</v>
      </c>
      <c r="L3813" s="383">
        <v>0</v>
      </c>
      <c r="M3813" s="346"/>
    </row>
    <row r="3814" spans="1:13" x14ac:dyDescent="0.25">
      <c r="A3814" s="350"/>
      <c r="B3814" s="396">
        <v>0</v>
      </c>
      <c r="C3814" s="159">
        <v>0</v>
      </c>
      <c r="D3814" s="159">
        <v>0</v>
      </c>
      <c r="E3814" s="159">
        <v>0</v>
      </c>
      <c r="F3814" s="159">
        <v>0</v>
      </c>
      <c r="G3814" s="159">
        <v>0</v>
      </c>
      <c r="H3814" s="161">
        <v>0.5</v>
      </c>
      <c r="I3814" s="159">
        <v>0</v>
      </c>
      <c r="J3814" s="159">
        <v>0</v>
      </c>
      <c r="K3814" s="159">
        <v>0</v>
      </c>
      <c r="L3814" s="383">
        <v>0</v>
      </c>
      <c r="M3814" s="346"/>
    </row>
    <row r="3815" spans="1:13" x14ac:dyDescent="0.25">
      <c r="A3815" s="347"/>
      <c r="B3815" s="396">
        <v>0</v>
      </c>
      <c r="C3815" s="159">
        <v>0</v>
      </c>
      <c r="D3815" s="159">
        <v>0</v>
      </c>
      <c r="E3815" s="159">
        <v>0</v>
      </c>
      <c r="F3815" s="159">
        <v>0</v>
      </c>
      <c r="G3815" s="159">
        <v>0</v>
      </c>
      <c r="H3815" s="159">
        <v>0</v>
      </c>
      <c r="I3815" s="161">
        <v>0.5</v>
      </c>
      <c r="J3815" s="159">
        <v>0</v>
      </c>
      <c r="K3815" s="159">
        <v>0</v>
      </c>
      <c r="L3815" s="383">
        <v>0</v>
      </c>
      <c r="M3815" s="346"/>
    </row>
    <row r="3816" spans="1:13" x14ac:dyDescent="0.25">
      <c r="A3816" s="347"/>
      <c r="B3816" s="396">
        <v>0</v>
      </c>
      <c r="C3816" s="159">
        <v>0</v>
      </c>
      <c r="D3816" s="159">
        <v>0</v>
      </c>
      <c r="E3816" s="159">
        <v>0</v>
      </c>
      <c r="F3816" s="159">
        <v>0</v>
      </c>
      <c r="G3816" s="159">
        <v>0</v>
      </c>
      <c r="H3816" s="159">
        <v>0</v>
      </c>
      <c r="I3816" s="159">
        <v>0</v>
      </c>
      <c r="J3816" s="161">
        <v>0.5</v>
      </c>
      <c r="K3816" s="159">
        <v>0</v>
      </c>
      <c r="L3816" s="383">
        <v>0</v>
      </c>
      <c r="M3816" s="346"/>
    </row>
    <row r="3817" spans="1:13" x14ac:dyDescent="0.25">
      <c r="A3817" s="347"/>
      <c r="B3817" s="396">
        <v>0</v>
      </c>
      <c r="C3817" s="159">
        <v>0</v>
      </c>
      <c r="D3817" s="159">
        <v>0</v>
      </c>
      <c r="E3817" s="159">
        <v>0</v>
      </c>
      <c r="F3817" s="159">
        <v>0</v>
      </c>
      <c r="G3817" s="159">
        <v>0</v>
      </c>
      <c r="H3817" s="159">
        <v>0</v>
      </c>
      <c r="I3817" s="159">
        <v>0</v>
      </c>
      <c r="J3817" s="159">
        <v>0</v>
      </c>
      <c r="K3817" s="161">
        <v>0.5</v>
      </c>
      <c r="L3817" s="383">
        <v>0</v>
      </c>
      <c r="M3817" s="346"/>
    </row>
    <row r="3818" spans="1:13" x14ac:dyDescent="0.25">
      <c r="A3818" s="347"/>
      <c r="B3818" s="397">
        <v>0</v>
      </c>
      <c r="C3818" s="398">
        <v>0</v>
      </c>
      <c r="D3818" s="398">
        <v>0</v>
      </c>
      <c r="E3818" s="398">
        <v>0</v>
      </c>
      <c r="F3818" s="398">
        <v>0</v>
      </c>
      <c r="G3818" s="398">
        <v>0</v>
      </c>
      <c r="H3818" s="398">
        <v>0</v>
      </c>
      <c r="I3818" s="398">
        <v>0</v>
      </c>
      <c r="J3818" s="398">
        <v>0</v>
      </c>
      <c r="K3818" s="398">
        <v>0</v>
      </c>
      <c r="L3818" s="412">
        <v>0.49999999999999994</v>
      </c>
      <c r="M3818" s="346"/>
    </row>
    <row r="3819" spans="1:13" x14ac:dyDescent="0.25">
      <c r="A3819" s="347"/>
      <c r="B3819" s="158"/>
      <c r="C3819" s="158"/>
      <c r="D3819" s="158"/>
      <c r="E3819" s="158"/>
      <c r="F3819" s="158"/>
      <c r="G3819" s="158"/>
      <c r="H3819" s="158"/>
      <c r="I3819" s="158"/>
      <c r="J3819" s="158"/>
      <c r="K3819" s="158"/>
      <c r="L3819" s="158"/>
      <c r="M3819" s="346"/>
    </row>
    <row r="3820" spans="1:13" x14ac:dyDescent="0.25">
      <c r="A3820" s="347"/>
      <c r="B3820" s="158"/>
      <c r="C3820" s="158"/>
      <c r="D3820" s="158"/>
      <c r="E3820" s="158"/>
      <c r="F3820" s="158"/>
      <c r="G3820" s="158"/>
      <c r="H3820" s="158"/>
      <c r="I3820" s="158"/>
      <c r="J3820" s="158"/>
      <c r="K3820" s="158"/>
      <c r="L3820" s="158"/>
      <c r="M3820" s="346"/>
    </row>
    <row r="3821" spans="1:13" x14ac:dyDescent="0.25">
      <c r="A3821" s="347"/>
      <c r="B3821" s="411">
        <f t="array" ref="B3821:L3831">B3680:L3690-B3808:L3818</f>
        <v>0.5</v>
      </c>
      <c r="C3821" s="390">
        <v>0</v>
      </c>
      <c r="D3821" s="390">
        <v>0</v>
      </c>
      <c r="E3821" s="390">
        <v>0</v>
      </c>
      <c r="F3821" s="390">
        <v>0</v>
      </c>
      <c r="G3821" s="390">
        <v>0</v>
      </c>
      <c r="H3821" s="390">
        <v>0</v>
      </c>
      <c r="I3821" s="390">
        <v>0</v>
      </c>
      <c r="J3821" s="390">
        <v>0</v>
      </c>
      <c r="K3821" s="390">
        <v>0</v>
      </c>
      <c r="L3821" s="391">
        <v>0</v>
      </c>
      <c r="M3821" s="346"/>
    </row>
    <row r="3822" spans="1:13" ht="15.75" x14ac:dyDescent="0.3">
      <c r="A3822" s="447" t="s">
        <v>248</v>
      </c>
      <c r="B3822" s="396">
        <v>0</v>
      </c>
      <c r="C3822" s="161">
        <v>0.5</v>
      </c>
      <c r="D3822" s="159">
        <v>0</v>
      </c>
      <c r="E3822" s="159">
        <v>0</v>
      </c>
      <c r="F3822" s="159">
        <v>0</v>
      </c>
      <c r="G3822" s="159">
        <v>0</v>
      </c>
      <c r="H3822" s="159">
        <v>0</v>
      </c>
      <c r="I3822" s="159">
        <v>0</v>
      </c>
      <c r="J3822" s="159">
        <v>0</v>
      </c>
      <c r="K3822" s="159">
        <v>0</v>
      </c>
      <c r="L3822" s="383">
        <v>0</v>
      </c>
      <c r="M3822" s="346"/>
    </row>
    <row r="3823" spans="1:13" x14ac:dyDescent="0.25">
      <c r="A3823" s="347"/>
      <c r="B3823" s="396">
        <v>0</v>
      </c>
      <c r="C3823" s="159">
        <v>0</v>
      </c>
      <c r="D3823" s="161">
        <v>0.5</v>
      </c>
      <c r="E3823" s="159">
        <v>0</v>
      </c>
      <c r="F3823" s="159">
        <v>0</v>
      </c>
      <c r="G3823" s="159">
        <v>0</v>
      </c>
      <c r="H3823" s="159">
        <v>0</v>
      </c>
      <c r="I3823" s="159">
        <v>0</v>
      </c>
      <c r="J3823" s="159">
        <v>0</v>
      </c>
      <c r="K3823" s="159">
        <v>0</v>
      </c>
      <c r="L3823" s="383">
        <v>0</v>
      </c>
      <c r="M3823" s="346"/>
    </row>
    <row r="3824" spans="1:13" x14ac:dyDescent="0.25">
      <c r="A3824" s="347"/>
      <c r="B3824" s="396">
        <v>0</v>
      </c>
      <c r="C3824" s="159">
        <v>0</v>
      </c>
      <c r="D3824" s="159">
        <v>0</v>
      </c>
      <c r="E3824" s="161">
        <v>0.5</v>
      </c>
      <c r="F3824" s="159">
        <v>0</v>
      </c>
      <c r="G3824" s="159">
        <v>0</v>
      </c>
      <c r="H3824" s="159">
        <v>0</v>
      </c>
      <c r="I3824" s="159">
        <v>0</v>
      </c>
      <c r="J3824" s="159">
        <v>0</v>
      </c>
      <c r="K3824" s="159">
        <v>0</v>
      </c>
      <c r="L3824" s="383">
        <v>0</v>
      </c>
      <c r="M3824" s="346"/>
    </row>
    <row r="3825" spans="1:13" x14ac:dyDescent="0.25">
      <c r="A3825" s="347"/>
      <c r="B3825" s="396">
        <v>0</v>
      </c>
      <c r="C3825" s="159">
        <v>0</v>
      </c>
      <c r="D3825" s="159">
        <v>0</v>
      </c>
      <c r="E3825" s="159">
        <v>0</v>
      </c>
      <c r="F3825" s="161">
        <v>0.5</v>
      </c>
      <c r="G3825" s="159">
        <v>0</v>
      </c>
      <c r="H3825" s="159">
        <v>0</v>
      </c>
      <c r="I3825" s="159">
        <v>0</v>
      </c>
      <c r="J3825" s="159">
        <v>0</v>
      </c>
      <c r="K3825" s="159">
        <v>0</v>
      </c>
      <c r="L3825" s="383">
        <v>0</v>
      </c>
      <c r="M3825" s="346"/>
    </row>
    <row r="3826" spans="1:13" x14ac:dyDescent="0.25">
      <c r="A3826" s="347"/>
      <c r="B3826" s="396">
        <v>0</v>
      </c>
      <c r="C3826" s="159">
        <v>0</v>
      </c>
      <c r="D3826" s="159">
        <v>0</v>
      </c>
      <c r="E3826" s="159">
        <v>0</v>
      </c>
      <c r="F3826" s="159">
        <v>0</v>
      </c>
      <c r="G3826" s="161">
        <v>0.5</v>
      </c>
      <c r="H3826" s="159">
        <v>0</v>
      </c>
      <c r="I3826" s="159">
        <v>0</v>
      </c>
      <c r="J3826" s="159">
        <v>0</v>
      </c>
      <c r="K3826" s="159">
        <v>0</v>
      </c>
      <c r="L3826" s="383">
        <v>0</v>
      </c>
      <c r="M3826" s="346"/>
    </row>
    <row r="3827" spans="1:13" x14ac:dyDescent="0.25">
      <c r="A3827" s="347"/>
      <c r="B3827" s="396">
        <v>0</v>
      </c>
      <c r="C3827" s="159">
        <v>0</v>
      </c>
      <c r="D3827" s="159">
        <v>0</v>
      </c>
      <c r="E3827" s="159">
        <v>0</v>
      </c>
      <c r="F3827" s="159">
        <v>0</v>
      </c>
      <c r="G3827" s="159">
        <v>0</v>
      </c>
      <c r="H3827" s="161">
        <v>0.5</v>
      </c>
      <c r="I3827" s="159">
        <v>0</v>
      </c>
      <c r="J3827" s="159">
        <v>0</v>
      </c>
      <c r="K3827" s="159">
        <v>0</v>
      </c>
      <c r="L3827" s="383">
        <v>0</v>
      </c>
      <c r="M3827" s="346"/>
    </row>
    <row r="3828" spans="1:13" x14ac:dyDescent="0.25">
      <c r="A3828" s="347"/>
      <c r="B3828" s="396">
        <v>0</v>
      </c>
      <c r="C3828" s="159">
        <v>0</v>
      </c>
      <c r="D3828" s="159">
        <v>0</v>
      </c>
      <c r="E3828" s="159">
        <v>0</v>
      </c>
      <c r="F3828" s="159">
        <v>0</v>
      </c>
      <c r="G3828" s="159">
        <v>0</v>
      </c>
      <c r="H3828" s="159">
        <v>0</v>
      </c>
      <c r="I3828" s="161">
        <v>0.5</v>
      </c>
      <c r="J3828" s="159">
        <v>0</v>
      </c>
      <c r="K3828" s="159">
        <v>0</v>
      </c>
      <c r="L3828" s="383">
        <v>0</v>
      </c>
      <c r="M3828" s="346"/>
    </row>
    <row r="3829" spans="1:13" x14ac:dyDescent="0.25">
      <c r="A3829" s="347"/>
      <c r="B3829" s="396">
        <v>0</v>
      </c>
      <c r="C3829" s="159">
        <v>0</v>
      </c>
      <c r="D3829" s="159">
        <v>0</v>
      </c>
      <c r="E3829" s="159">
        <v>0</v>
      </c>
      <c r="F3829" s="159">
        <v>0</v>
      </c>
      <c r="G3829" s="159">
        <v>0</v>
      </c>
      <c r="H3829" s="159">
        <v>0</v>
      </c>
      <c r="I3829" s="159">
        <v>0</v>
      </c>
      <c r="J3829" s="161">
        <v>0.5</v>
      </c>
      <c r="K3829" s="159">
        <v>0</v>
      </c>
      <c r="L3829" s="383">
        <v>0</v>
      </c>
      <c r="M3829" s="346"/>
    </row>
    <row r="3830" spans="1:13" x14ac:dyDescent="0.25">
      <c r="A3830" s="347"/>
      <c r="B3830" s="396">
        <v>0</v>
      </c>
      <c r="C3830" s="159">
        <v>0</v>
      </c>
      <c r="D3830" s="159">
        <v>0</v>
      </c>
      <c r="E3830" s="159">
        <v>0</v>
      </c>
      <c r="F3830" s="159">
        <v>0</v>
      </c>
      <c r="G3830" s="159">
        <v>0</v>
      </c>
      <c r="H3830" s="159">
        <v>0</v>
      </c>
      <c r="I3830" s="159">
        <v>0</v>
      </c>
      <c r="J3830" s="159">
        <v>0</v>
      </c>
      <c r="K3830" s="161">
        <v>0.5</v>
      </c>
      <c r="L3830" s="383">
        <v>0</v>
      </c>
      <c r="M3830" s="346"/>
    </row>
    <row r="3831" spans="1:13" x14ac:dyDescent="0.25">
      <c r="A3831" s="347"/>
      <c r="B3831" s="397">
        <v>0</v>
      </c>
      <c r="C3831" s="398">
        <v>0</v>
      </c>
      <c r="D3831" s="398">
        <v>0</v>
      </c>
      <c r="E3831" s="398">
        <v>0</v>
      </c>
      <c r="F3831" s="398">
        <v>0</v>
      </c>
      <c r="G3831" s="398">
        <v>0</v>
      </c>
      <c r="H3831" s="398">
        <v>0</v>
      </c>
      <c r="I3831" s="398">
        <v>0</v>
      </c>
      <c r="J3831" s="398">
        <v>0</v>
      </c>
      <c r="K3831" s="398">
        <v>0</v>
      </c>
      <c r="L3831" s="412">
        <v>0.5</v>
      </c>
      <c r="M3831" s="346"/>
    </row>
    <row r="3832" spans="1:13" x14ac:dyDescent="0.25">
      <c r="A3832" s="347"/>
      <c r="B3832" s="158"/>
      <c r="C3832" s="158"/>
      <c r="D3832" s="158"/>
      <c r="E3832" s="158"/>
      <c r="F3832" s="158"/>
      <c r="G3832" s="158"/>
      <c r="H3832" s="158"/>
      <c r="I3832" s="158"/>
      <c r="J3832" s="158"/>
      <c r="K3832" s="158"/>
      <c r="L3832" s="158"/>
      <c r="M3832" s="346"/>
    </row>
    <row r="3833" spans="1:13" x14ac:dyDescent="0.25">
      <c r="A3833" s="347"/>
      <c r="B3833" s="158"/>
      <c r="C3833" s="158"/>
      <c r="D3833" s="158"/>
      <c r="E3833" s="158"/>
      <c r="F3833" s="158"/>
      <c r="G3833" s="158"/>
      <c r="H3833" s="158"/>
      <c r="I3833" s="158"/>
      <c r="J3833" s="158"/>
      <c r="K3833" s="158"/>
      <c r="L3833" s="158"/>
      <c r="M3833" s="346"/>
    </row>
    <row r="3834" spans="1:13" x14ac:dyDescent="0.25">
      <c r="A3834" s="347"/>
      <c r="B3834" s="404">
        <f t="array" ref="B3834:B3844">+MMULT(B3821:L3831,H3654:H3664)</f>
        <v>4.9952529433136281E-3</v>
      </c>
      <c r="C3834" s="158"/>
      <c r="D3834" s="158"/>
      <c r="E3834" s="404">
        <f t="array" ref="E3834:E3844">+MMULT(B3654:B3664,K3655)</f>
        <v>-339.29610096713287</v>
      </c>
      <c r="F3834" s="158"/>
      <c r="G3834" s="158"/>
      <c r="H3834" s="419">
        <f t="array" ref="H3834:H3844">+MMULT(B3630:I3640,E3798:E3805)</f>
        <v>336.55494174586903</v>
      </c>
      <c r="I3834" s="158"/>
      <c r="J3834" s="158"/>
      <c r="K3834" s="158"/>
      <c r="L3834" s="158"/>
      <c r="M3834" s="346"/>
    </row>
    <row r="3835" spans="1:13" ht="15.75" x14ac:dyDescent="0.3">
      <c r="A3835" s="447" t="s">
        <v>249</v>
      </c>
      <c r="B3835" s="405">
        <v>3.5088009979790166E-3</v>
      </c>
      <c r="C3835" s="158"/>
      <c r="D3835" s="449" t="s">
        <v>239</v>
      </c>
      <c r="E3835" s="405">
        <v>0</v>
      </c>
      <c r="F3835" s="158"/>
      <c r="G3835" s="449" t="s">
        <v>250</v>
      </c>
      <c r="H3835" s="420">
        <v>-1.1145615407679657</v>
      </c>
      <c r="I3835" s="158"/>
      <c r="J3835" s="158"/>
      <c r="K3835" s="158"/>
      <c r="L3835" s="158"/>
      <c r="M3835" s="346"/>
    </row>
    <row r="3836" spans="1:13" x14ac:dyDescent="0.25">
      <c r="A3836" s="347"/>
      <c r="B3836" s="405">
        <v>2.251065034217402E-4</v>
      </c>
      <c r="C3836" s="158"/>
      <c r="D3836" s="158"/>
      <c r="E3836" s="405">
        <v>0</v>
      </c>
      <c r="F3836" s="158"/>
      <c r="G3836" s="158"/>
      <c r="H3836" s="420">
        <v>-3.8173529012283325E-2</v>
      </c>
      <c r="I3836" s="158"/>
      <c r="J3836" s="158"/>
      <c r="K3836" s="158"/>
      <c r="L3836" s="158"/>
      <c r="M3836" s="346"/>
    </row>
    <row r="3837" spans="1:13" x14ac:dyDescent="0.25">
      <c r="A3837" s="347"/>
      <c r="B3837" s="405">
        <v>-7.2579578249434894E-4</v>
      </c>
      <c r="C3837" s="158"/>
      <c r="D3837" s="158"/>
      <c r="E3837" s="405">
        <v>0</v>
      </c>
      <c r="F3837" s="158"/>
      <c r="G3837" s="158"/>
      <c r="H3837" s="420">
        <v>0.70886417337612784</v>
      </c>
      <c r="I3837" s="158"/>
      <c r="J3837" s="158"/>
      <c r="K3837" s="158"/>
      <c r="L3837" s="158"/>
      <c r="M3837" s="346"/>
    </row>
    <row r="3838" spans="1:13" x14ac:dyDescent="0.25">
      <c r="A3838" s="347"/>
      <c r="B3838" s="405">
        <v>-1.7002948165508202E-3</v>
      </c>
      <c r="C3838" s="158"/>
      <c r="D3838" s="158"/>
      <c r="E3838" s="405">
        <v>0</v>
      </c>
      <c r="F3838" s="158"/>
      <c r="G3838" s="158"/>
      <c r="H3838" s="420">
        <v>-0.71422620907281953</v>
      </c>
      <c r="I3838" s="158"/>
      <c r="J3838" s="158"/>
      <c r="K3838" s="158"/>
      <c r="L3838" s="158"/>
      <c r="M3838" s="346"/>
    </row>
    <row r="3839" spans="1:13" x14ac:dyDescent="0.25">
      <c r="A3839" s="347"/>
      <c r="B3839" s="405">
        <v>2.6960331184723081E-4</v>
      </c>
      <c r="C3839" s="158"/>
      <c r="D3839" s="158"/>
      <c r="E3839" s="405">
        <v>0</v>
      </c>
      <c r="F3839" s="158"/>
      <c r="G3839" s="158"/>
      <c r="H3839" s="420">
        <v>1.584896491843665</v>
      </c>
      <c r="I3839" s="158"/>
      <c r="J3839" s="158"/>
      <c r="K3839" s="158"/>
      <c r="L3839" s="158"/>
      <c r="M3839" s="346"/>
    </row>
    <row r="3840" spans="1:13" x14ac:dyDescent="0.25">
      <c r="A3840" s="347"/>
      <c r="B3840" s="405">
        <v>-1.2304127571906824E-4</v>
      </c>
      <c r="C3840" s="158"/>
      <c r="D3840" s="158"/>
      <c r="E3840" s="405">
        <v>0</v>
      </c>
      <c r="F3840" s="158"/>
      <c r="G3840" s="158"/>
      <c r="H3840" s="420">
        <v>-0.25007091135648807</v>
      </c>
      <c r="I3840" s="158"/>
      <c r="J3840" s="158"/>
      <c r="K3840" s="158"/>
      <c r="L3840" s="158"/>
      <c r="M3840" s="346"/>
    </row>
    <row r="3841" spans="1:13" x14ac:dyDescent="0.25">
      <c r="A3841" s="347"/>
      <c r="B3841" s="405">
        <v>-5.0450934898757375E-4</v>
      </c>
      <c r="C3841" s="158"/>
      <c r="D3841" s="158"/>
      <c r="E3841" s="405">
        <v>0</v>
      </c>
      <c r="F3841" s="158"/>
      <c r="G3841" s="158"/>
      <c r="H3841" s="420">
        <v>-1.061843420295304</v>
      </c>
      <c r="I3841" s="158"/>
      <c r="J3841" s="158"/>
      <c r="K3841" s="158"/>
      <c r="L3841" s="158"/>
      <c r="M3841" s="346"/>
    </row>
    <row r="3842" spans="1:13" x14ac:dyDescent="0.25">
      <c r="A3842" s="347"/>
      <c r="B3842" s="405">
        <v>1.4199659646578352E-3</v>
      </c>
      <c r="C3842" s="158"/>
      <c r="D3842" s="158"/>
      <c r="E3842" s="405">
        <v>0</v>
      </c>
      <c r="F3842" s="158"/>
      <c r="G3842" s="158"/>
      <c r="H3842" s="420">
        <v>-4.3535564708975016E-2</v>
      </c>
      <c r="I3842" s="158"/>
      <c r="J3842" s="158"/>
      <c r="K3842" s="158"/>
      <c r="L3842" s="158"/>
      <c r="M3842" s="346"/>
    </row>
    <row r="3843" spans="1:13" x14ac:dyDescent="0.25">
      <c r="A3843" s="347"/>
      <c r="B3843" s="405">
        <v>2.8077434675235092E-3</v>
      </c>
      <c r="C3843" s="158"/>
      <c r="D3843" s="158"/>
      <c r="E3843" s="405">
        <v>0</v>
      </c>
      <c r="F3843" s="158"/>
      <c r="G3843" s="158"/>
      <c r="H3843" s="420">
        <v>-0.27298216019187294</v>
      </c>
      <c r="I3843" s="158"/>
      <c r="J3843" s="158"/>
      <c r="K3843" s="158"/>
      <c r="L3843" s="158"/>
      <c r="M3843" s="346"/>
    </row>
    <row r="3844" spans="1:13" x14ac:dyDescent="0.25">
      <c r="A3844" s="347"/>
      <c r="B3844" s="24">
        <v>5.16551721952066E-3</v>
      </c>
      <c r="C3844" s="158"/>
      <c r="D3844" s="158"/>
      <c r="E3844" s="24">
        <v>-339.29610096713287</v>
      </c>
      <c r="F3844" s="158"/>
      <c r="G3844" s="158"/>
      <c r="H3844" s="75">
        <v>335.66982680058396</v>
      </c>
      <c r="I3844" s="158"/>
      <c r="J3844" s="158"/>
      <c r="K3844" s="158"/>
      <c r="L3844" s="158"/>
      <c r="M3844" s="346"/>
    </row>
    <row r="3845" spans="1:13" x14ac:dyDescent="0.25">
      <c r="A3845" s="347"/>
      <c r="B3845" s="158"/>
      <c r="C3845" s="158"/>
      <c r="D3845" s="158"/>
      <c r="E3845" s="158"/>
      <c r="F3845" s="158"/>
      <c r="G3845" s="158"/>
      <c r="H3845" s="158"/>
      <c r="I3845" s="158"/>
      <c r="J3845" s="158"/>
      <c r="K3845" s="158"/>
      <c r="L3845" s="158"/>
      <c r="M3845" s="346"/>
    </row>
    <row r="3846" spans="1:13" x14ac:dyDescent="0.25">
      <c r="A3846" s="347"/>
      <c r="B3846" s="158"/>
      <c r="C3846" s="158"/>
      <c r="D3846" s="158"/>
      <c r="E3846" s="158"/>
      <c r="F3846" s="158"/>
      <c r="G3846" s="158"/>
      <c r="H3846" s="158"/>
      <c r="I3846" s="158"/>
      <c r="J3846" s="158"/>
      <c r="K3846" s="158"/>
      <c r="L3846" s="158"/>
      <c r="M3846" s="346"/>
    </row>
    <row r="3847" spans="1:13" x14ac:dyDescent="0.25">
      <c r="A3847" s="347"/>
      <c r="B3847" s="419">
        <f t="array" ref="B3847:B3857">H3834:H3844+E3834:E3844</f>
        <v>-2.7411592212638425</v>
      </c>
      <c r="C3847" s="158"/>
      <c r="D3847" s="158"/>
      <c r="E3847" s="158"/>
      <c r="F3847" s="158"/>
      <c r="G3847" s="158"/>
      <c r="H3847" s="158"/>
      <c r="I3847" s="158"/>
      <c r="J3847" s="158"/>
      <c r="K3847" s="158"/>
      <c r="L3847" s="158"/>
      <c r="M3847" s="346"/>
    </row>
    <row r="3848" spans="1:13" ht="15.75" x14ac:dyDescent="0.3">
      <c r="A3848" s="447" t="s">
        <v>251</v>
      </c>
      <c r="B3848" s="420">
        <v>-1.1145615407679657</v>
      </c>
      <c r="C3848" s="158"/>
      <c r="D3848" s="158"/>
      <c r="E3848" s="158"/>
      <c r="F3848" s="158"/>
      <c r="G3848" s="158"/>
      <c r="H3848" s="158"/>
      <c r="I3848" s="158"/>
      <c r="J3848" s="158"/>
      <c r="K3848" s="158"/>
      <c r="L3848" s="158"/>
      <c r="M3848" s="346"/>
    </row>
    <row r="3849" spans="1:13" x14ac:dyDescent="0.25">
      <c r="A3849" s="347"/>
      <c r="B3849" s="420">
        <v>-3.8173529012283325E-2</v>
      </c>
      <c r="C3849" s="158"/>
      <c r="D3849" s="158"/>
      <c r="E3849" s="158"/>
      <c r="F3849" s="158"/>
      <c r="G3849" s="158"/>
      <c r="H3849" s="158"/>
      <c r="I3849" s="158"/>
      <c r="J3849" s="158"/>
      <c r="K3849" s="158"/>
      <c r="L3849" s="158"/>
      <c r="M3849" s="346"/>
    </row>
    <row r="3850" spans="1:13" x14ac:dyDescent="0.25">
      <c r="A3850" s="347"/>
      <c r="B3850" s="420">
        <v>0.70886417337612784</v>
      </c>
      <c r="C3850" s="158"/>
      <c r="D3850" s="158"/>
      <c r="E3850" s="158"/>
      <c r="F3850" s="158"/>
      <c r="G3850" s="158"/>
      <c r="H3850" s="158"/>
      <c r="I3850" s="158"/>
      <c r="J3850" s="158"/>
      <c r="K3850" s="158"/>
      <c r="L3850" s="158"/>
      <c r="M3850" s="346"/>
    </row>
    <row r="3851" spans="1:13" x14ac:dyDescent="0.25">
      <c r="A3851" s="347"/>
      <c r="B3851" s="420">
        <v>-0.71422620907281953</v>
      </c>
      <c r="C3851" s="158"/>
      <c r="D3851" s="158"/>
      <c r="E3851" s="158"/>
      <c r="F3851" s="158"/>
      <c r="G3851" s="158"/>
      <c r="H3851" s="158"/>
      <c r="I3851" s="158"/>
      <c r="J3851" s="158"/>
      <c r="K3851" s="158"/>
      <c r="L3851" s="158"/>
      <c r="M3851" s="346"/>
    </row>
    <row r="3852" spans="1:13" x14ac:dyDescent="0.25">
      <c r="A3852" s="347"/>
      <c r="B3852" s="420">
        <v>1.584896491843665</v>
      </c>
      <c r="C3852" s="158"/>
      <c r="D3852" s="158"/>
      <c r="E3852" s="158"/>
      <c r="F3852" s="158"/>
      <c r="G3852" s="158"/>
      <c r="H3852" s="158"/>
      <c r="I3852" s="158"/>
      <c r="J3852" s="158"/>
      <c r="K3852" s="158"/>
      <c r="L3852" s="158"/>
      <c r="M3852" s="346"/>
    </row>
    <row r="3853" spans="1:13" x14ac:dyDescent="0.25">
      <c r="A3853" s="347"/>
      <c r="B3853" s="420">
        <v>-0.25007091135648807</v>
      </c>
      <c r="C3853" s="158"/>
      <c r="D3853" s="158"/>
      <c r="E3853" s="158"/>
      <c r="F3853" s="158"/>
      <c r="G3853" s="158"/>
      <c r="H3853" s="158"/>
      <c r="I3853" s="158"/>
      <c r="J3853" s="158"/>
      <c r="K3853" s="158"/>
      <c r="L3853" s="158"/>
      <c r="M3853" s="346"/>
    </row>
    <row r="3854" spans="1:13" x14ac:dyDescent="0.25">
      <c r="A3854" s="347"/>
      <c r="B3854" s="420">
        <v>-1.061843420295304</v>
      </c>
      <c r="C3854" s="158"/>
      <c r="D3854" s="158"/>
      <c r="E3854" s="158"/>
      <c r="F3854" s="158"/>
      <c r="G3854" s="158"/>
      <c r="H3854" s="158"/>
      <c r="I3854" s="158"/>
      <c r="J3854" s="158"/>
      <c r="K3854" s="158"/>
      <c r="L3854" s="158"/>
      <c r="M3854" s="346"/>
    </row>
    <row r="3855" spans="1:13" x14ac:dyDescent="0.25">
      <c r="A3855" s="347"/>
      <c r="B3855" s="420">
        <v>-4.3535564708975016E-2</v>
      </c>
      <c r="C3855" s="158"/>
      <c r="D3855" s="158"/>
      <c r="E3855" s="158"/>
      <c r="F3855" s="158"/>
      <c r="G3855" s="158"/>
      <c r="H3855" s="158"/>
      <c r="I3855" s="158"/>
      <c r="J3855" s="158"/>
      <c r="K3855" s="158"/>
      <c r="L3855" s="158"/>
      <c r="M3855" s="346"/>
    </row>
    <row r="3856" spans="1:13" x14ac:dyDescent="0.25">
      <c r="A3856" s="347"/>
      <c r="B3856" s="420">
        <v>-0.27298216019187294</v>
      </c>
      <c r="C3856" s="158"/>
      <c r="D3856" s="158"/>
      <c r="E3856" s="158"/>
      <c r="F3856" s="158"/>
      <c r="G3856" s="158"/>
      <c r="H3856" s="158"/>
      <c r="I3856" s="158"/>
      <c r="J3856" s="158"/>
      <c r="K3856" s="158"/>
      <c r="L3856" s="158"/>
      <c r="M3856" s="346"/>
    </row>
    <row r="3857" spans="1:13" x14ac:dyDescent="0.25">
      <c r="A3857" s="347"/>
      <c r="B3857" s="75">
        <v>-3.6262741665489102</v>
      </c>
      <c r="C3857" s="158"/>
      <c r="D3857" s="158"/>
      <c r="E3857" s="158"/>
      <c r="F3857" s="158"/>
      <c r="G3857" s="158"/>
      <c r="H3857" s="158"/>
      <c r="I3857" s="158"/>
      <c r="J3857" s="158"/>
      <c r="K3857" s="158"/>
      <c r="L3857" s="158"/>
      <c r="M3857" s="346"/>
    </row>
    <row r="3858" spans="1:13" x14ac:dyDescent="0.25">
      <c r="A3858" s="347"/>
      <c r="B3858" s="158"/>
      <c r="C3858" s="158"/>
      <c r="D3858" s="158"/>
      <c r="E3858" s="158"/>
      <c r="F3858" s="158"/>
      <c r="G3858" s="158"/>
      <c r="H3858" s="158"/>
      <c r="I3858" s="158"/>
      <c r="J3858" s="158"/>
      <c r="K3858" s="158"/>
      <c r="L3858" s="158"/>
      <c r="M3858" s="346"/>
    </row>
    <row r="3859" spans="1:13" ht="15.75" thickBot="1" x14ac:dyDescent="0.3">
      <c r="A3859" s="347"/>
      <c r="B3859" s="158"/>
      <c r="C3859" s="158"/>
      <c r="D3859" s="158"/>
      <c r="E3859" s="158"/>
      <c r="F3859" s="158"/>
      <c r="G3859" s="158"/>
      <c r="H3859" s="158"/>
      <c r="I3859" s="158"/>
      <c r="J3859" s="158"/>
      <c r="K3859" s="158"/>
      <c r="L3859" s="158"/>
      <c r="M3859" s="346"/>
    </row>
    <row r="3860" spans="1:13" ht="15.75" x14ac:dyDescent="0.3">
      <c r="A3860" s="347"/>
      <c r="B3860" s="419">
        <f t="array" ref="B3860:B3870">+MMULT(B3719:L3729,B3847:B3857)</f>
        <v>-4.9018855930121272E-3</v>
      </c>
      <c r="C3860" s="158"/>
      <c r="D3860" s="428" t="s">
        <v>253</v>
      </c>
      <c r="E3860" s="429">
        <f t="array" ref="E3860:E3870">B3834:B3844-B3860:B3870</f>
        <v>9.8971385363257544E-3</v>
      </c>
      <c r="F3860" s="158"/>
      <c r="G3860" s="158"/>
      <c r="H3860" s="158"/>
      <c r="I3860" s="158"/>
      <c r="J3860" s="158"/>
      <c r="K3860" s="158"/>
      <c r="L3860" s="158"/>
      <c r="M3860" s="346"/>
    </row>
    <row r="3861" spans="1:13" ht="15.75" x14ac:dyDescent="0.3">
      <c r="A3861" s="447" t="s">
        <v>252</v>
      </c>
      <c r="B3861" s="420">
        <v>-3.4154336476780751E-3</v>
      </c>
      <c r="C3861" s="158"/>
      <c r="D3861" s="430" t="s">
        <v>254</v>
      </c>
      <c r="E3861" s="431">
        <v>6.9242346456570916E-3</v>
      </c>
      <c r="F3861" s="158"/>
      <c r="G3861" s="158"/>
      <c r="H3861" s="158"/>
      <c r="I3861" s="158"/>
      <c r="J3861" s="158"/>
      <c r="K3861" s="158"/>
      <c r="L3861" s="158"/>
      <c r="M3861" s="346"/>
    </row>
    <row r="3862" spans="1:13" ht="15.75" x14ac:dyDescent="0.3">
      <c r="A3862" s="347"/>
      <c r="B3862" s="420">
        <v>-1.422529889658575E-3</v>
      </c>
      <c r="C3862" s="158"/>
      <c r="D3862" s="430" t="s">
        <v>255</v>
      </c>
      <c r="E3862" s="431">
        <v>1.6476363930803151E-3</v>
      </c>
      <c r="F3862" s="158"/>
      <c r="G3862" s="158"/>
      <c r="H3862" s="158"/>
      <c r="I3862" s="158"/>
      <c r="J3862" s="158"/>
      <c r="K3862" s="158"/>
      <c r="L3862" s="158"/>
      <c r="M3862" s="346"/>
    </row>
    <row r="3863" spans="1:13" ht="15.75" x14ac:dyDescent="0.3">
      <c r="A3863" s="347"/>
      <c r="B3863" s="420">
        <v>-4.7162760374111148E-4</v>
      </c>
      <c r="C3863" s="158"/>
      <c r="D3863" s="430" t="s">
        <v>256</v>
      </c>
      <c r="E3863" s="431">
        <v>-2.5416817875323746E-4</v>
      </c>
      <c r="F3863" s="158"/>
      <c r="G3863" s="158"/>
      <c r="H3863" s="158"/>
      <c r="I3863" s="158"/>
      <c r="J3863" s="158"/>
      <c r="K3863" s="158"/>
      <c r="L3863" s="158"/>
      <c r="M3863" s="346"/>
    </row>
    <row r="3864" spans="1:13" ht="15.75" x14ac:dyDescent="0.3">
      <c r="A3864" s="347"/>
      <c r="B3864" s="420">
        <v>5.0287143031533415E-4</v>
      </c>
      <c r="C3864" s="158"/>
      <c r="D3864" s="430" t="s">
        <v>257</v>
      </c>
      <c r="E3864" s="431">
        <v>-2.2031662468661546E-3</v>
      </c>
      <c r="F3864" s="158"/>
      <c r="G3864" s="158"/>
      <c r="H3864" s="158"/>
      <c r="I3864" s="158"/>
      <c r="J3864" s="158"/>
      <c r="K3864" s="158"/>
      <c r="L3864" s="158"/>
      <c r="M3864" s="346"/>
    </row>
    <row r="3865" spans="1:13" ht="15.75" x14ac:dyDescent="0.3">
      <c r="A3865" s="347"/>
      <c r="B3865" s="420">
        <v>1.3620559455600457E-3</v>
      </c>
      <c r="C3865" s="158"/>
      <c r="D3865" s="430" t="s">
        <v>258</v>
      </c>
      <c r="E3865" s="431">
        <v>-1.0924526337128149E-3</v>
      </c>
      <c r="F3865" s="158"/>
      <c r="G3865" s="158"/>
      <c r="H3865" s="158"/>
      <c r="I3865" s="158"/>
      <c r="J3865" s="158"/>
      <c r="K3865" s="158"/>
      <c r="L3865" s="158"/>
      <c r="M3865" s="346"/>
    </row>
    <row r="3866" spans="1:13" ht="15.75" x14ac:dyDescent="0.3">
      <c r="A3866" s="347"/>
      <c r="B3866" s="420">
        <v>1.7547005331259753E-3</v>
      </c>
      <c r="C3866" s="158"/>
      <c r="D3866" s="430" t="s">
        <v>259</v>
      </c>
      <c r="E3866" s="431">
        <v>-1.8777418088450435E-3</v>
      </c>
      <c r="F3866" s="158"/>
      <c r="G3866" s="158"/>
      <c r="H3866" s="158"/>
      <c r="I3866" s="158"/>
      <c r="J3866" s="158"/>
      <c r="K3866" s="158"/>
      <c r="L3866" s="158"/>
      <c r="M3866" s="346"/>
    </row>
    <row r="3867" spans="1:13" ht="15.75" x14ac:dyDescent="0.3">
      <c r="A3867" s="347"/>
      <c r="B3867" s="420">
        <v>2.1361686063944762E-3</v>
      </c>
      <c r="C3867" s="158"/>
      <c r="D3867" s="430" t="s">
        <v>260</v>
      </c>
      <c r="E3867" s="431">
        <v>-2.6406779553820501E-3</v>
      </c>
      <c r="F3867" s="158"/>
      <c r="G3867" s="158"/>
      <c r="H3867" s="158"/>
      <c r="I3867" s="158"/>
      <c r="J3867" s="158"/>
      <c r="K3867" s="158"/>
      <c r="L3867" s="158"/>
      <c r="M3867" s="346"/>
    </row>
    <row r="3868" spans="1:13" ht="15.75" x14ac:dyDescent="0.3">
      <c r="A3868" s="347"/>
      <c r="B3868" s="420">
        <v>-1.2917522812317658E-4</v>
      </c>
      <c r="C3868" s="158"/>
      <c r="D3868" s="430" t="s">
        <v>261</v>
      </c>
      <c r="E3868" s="431">
        <v>1.5491411927810118E-3</v>
      </c>
      <c r="F3868" s="158"/>
      <c r="G3868" s="158"/>
      <c r="H3868" s="158"/>
      <c r="I3868" s="158"/>
      <c r="J3868" s="158"/>
      <c r="K3868" s="158"/>
      <c r="L3868" s="158"/>
      <c r="M3868" s="346"/>
    </row>
    <row r="3869" spans="1:13" ht="15.75" x14ac:dyDescent="0.3">
      <c r="A3869" s="347"/>
      <c r="B3869" s="420">
        <v>-1.2694515604153209E-3</v>
      </c>
      <c r="C3869" s="158"/>
      <c r="D3869" s="430" t="s">
        <v>262</v>
      </c>
      <c r="E3869" s="431">
        <v>4.0771950279388305E-3</v>
      </c>
      <c r="F3869" s="158"/>
      <c r="G3869" s="158"/>
      <c r="H3869" s="158"/>
      <c r="I3869" s="158"/>
      <c r="J3869" s="158"/>
      <c r="K3869" s="158"/>
      <c r="L3869" s="158"/>
      <c r="M3869" s="346"/>
    </row>
    <row r="3870" spans="1:13" ht="16.5" thickBot="1" x14ac:dyDescent="0.35">
      <c r="A3870" s="355"/>
      <c r="B3870" s="451">
        <v>-5.2588845698195424E-3</v>
      </c>
      <c r="C3870" s="356"/>
      <c r="D3870" s="452" t="s">
        <v>263</v>
      </c>
      <c r="E3870" s="453">
        <v>1.0424401789340202E-2</v>
      </c>
      <c r="F3870" s="356"/>
      <c r="G3870" s="356"/>
      <c r="H3870" s="356"/>
      <c r="I3870" s="356"/>
      <c r="J3870" s="356"/>
      <c r="K3870" s="356"/>
      <c r="L3870" s="356"/>
      <c r="M3870" s="454"/>
    </row>
    <row r="3871" spans="1:13" ht="15.75" thickTop="1" x14ac:dyDescent="0.25"/>
    <row r="3872" spans="1:13" ht="15.75" thickBot="1" x14ac:dyDescent="0.3"/>
    <row r="3873" spans="1:13" ht="15.75" thickBot="1" x14ac:dyDescent="0.3">
      <c r="A3873" s="432">
        <f>+A3615+1</f>
        <v>16</v>
      </c>
    </row>
    <row r="3874" spans="1:13" ht="16.5" thickTop="1" thickBot="1" x14ac:dyDescent="0.3">
      <c r="A3874" s="433" t="s">
        <v>174</v>
      </c>
      <c r="B3874" s="434" t="s">
        <v>175</v>
      </c>
      <c r="C3874" s="434" t="s">
        <v>214</v>
      </c>
      <c r="D3874" s="434" t="s">
        <v>215</v>
      </c>
      <c r="E3874" s="434" t="s">
        <v>216</v>
      </c>
      <c r="F3874" s="434" t="s">
        <v>217</v>
      </c>
      <c r="G3874" s="434" t="s">
        <v>95</v>
      </c>
      <c r="H3874" s="434" t="s">
        <v>157</v>
      </c>
      <c r="I3874" s="434" t="s">
        <v>218</v>
      </c>
      <c r="J3874" s="434" t="s">
        <v>219</v>
      </c>
      <c r="K3874" s="434" t="s">
        <v>220</v>
      </c>
      <c r="L3874" s="434" t="s">
        <v>221</v>
      </c>
      <c r="M3874" s="435" t="s">
        <v>222</v>
      </c>
    </row>
    <row r="3875" spans="1:13" x14ac:dyDescent="0.25">
      <c r="A3875" s="436" t="s">
        <v>178</v>
      </c>
      <c r="B3875" s="93">
        <f t="shared" ref="B3875:B3885" si="149">+E3860</f>
        <v>9.8971385363257544E-3</v>
      </c>
      <c r="C3875" s="12">
        <v>310.83</v>
      </c>
      <c r="D3875" s="103">
        <f>110/1000</f>
        <v>0.11</v>
      </c>
      <c r="E3875" s="24">
        <f>+PI()*D3875^2/4</f>
        <v>9.5033177771091243E-3</v>
      </c>
      <c r="F3875" s="379">
        <f>+ABS(B3875)/E3875</f>
        <v>1.0414403441464659</v>
      </c>
      <c r="G3875" s="463">
        <v>1.7344905986318215E-2</v>
      </c>
      <c r="H3875" s="102">
        <f>+G3875*(C3875/D3875)*(F3875^2/(2*9.81))</f>
        <v>2.7093928840829817</v>
      </c>
      <c r="I3875" s="76">
        <v>0</v>
      </c>
      <c r="J3875" s="76">
        <f>+I3875*(F3875^2)/(2*9.81)</f>
        <v>0</v>
      </c>
      <c r="K3875" s="103">
        <f>+H3875+J3875</f>
        <v>2.7093928840829817</v>
      </c>
      <c r="L3875" s="76">
        <f>+K3875/(ABS(B3875)^2)</f>
        <v>27660.032563369383</v>
      </c>
      <c r="M3875" s="437">
        <f>+L3875*B3875</f>
        <v>273.75517419894834</v>
      </c>
    </row>
    <row r="3876" spans="1:13" x14ac:dyDescent="0.25">
      <c r="A3876" s="438" t="s">
        <v>138</v>
      </c>
      <c r="B3876" s="72">
        <f t="shared" si="149"/>
        <v>6.9242346456570916E-3</v>
      </c>
      <c r="C3876" s="16">
        <v>240.22</v>
      </c>
      <c r="D3876" s="104">
        <f>110/1000</f>
        <v>0.11</v>
      </c>
      <c r="E3876" s="25">
        <f t="shared" ref="E3876:E3885" si="150">+PI()*D3876^2/4</f>
        <v>9.5033177771091243E-3</v>
      </c>
      <c r="F3876" s="372">
        <f>+ABS(B3876)/E3876</f>
        <v>0.72861234445255174</v>
      </c>
      <c r="G3876" s="464">
        <v>1.8545923633005838E-2</v>
      </c>
      <c r="H3876" s="109">
        <f t="shared" ref="H3876:H3885" si="151">+G3876*(C3876/D3876)*(F3876^2/(2*9.81))</f>
        <v>1.0958698825320281</v>
      </c>
      <c r="I3876" s="70">
        <v>0</v>
      </c>
      <c r="J3876" s="70">
        <f t="shared" ref="J3876:J3885" si="152">+I3876*(F3876^2)/(2*9.81)</f>
        <v>0</v>
      </c>
      <c r="K3876" s="104">
        <f t="shared" ref="K3876:K3885" si="153">+H3876+J3876</f>
        <v>1.0958698825320281</v>
      </c>
      <c r="L3876" s="70">
        <f>+K3876/(ABS(B3876)^2)</f>
        <v>22856.800528242933</v>
      </c>
      <c r="M3876" s="439">
        <f t="shared" ref="M3876:M3885" si="154">+L3876*B3876</f>
        <v>158.26585010653304</v>
      </c>
    </row>
    <row r="3877" spans="1:13" x14ac:dyDescent="0.25">
      <c r="A3877" s="438" t="s">
        <v>139</v>
      </c>
      <c r="B3877" s="72">
        <f t="shared" si="149"/>
        <v>1.6476363930803151E-3</v>
      </c>
      <c r="C3877" s="16">
        <v>237.3</v>
      </c>
      <c r="D3877" s="104">
        <f>110/1000</f>
        <v>0.11</v>
      </c>
      <c r="E3877" s="25">
        <f t="shared" si="150"/>
        <v>9.5033177771091243E-3</v>
      </c>
      <c r="F3877" s="372">
        <f t="shared" ref="F3877:F3885" si="155">+ABS(B3877)/E3877</f>
        <v>0.1733748604144352</v>
      </c>
      <c r="G3877" s="464">
        <v>1.8284185511348548E-2</v>
      </c>
      <c r="H3877" s="109">
        <f t="shared" si="151"/>
        <v>6.0430184174684404E-2</v>
      </c>
      <c r="I3877" s="70">
        <v>0</v>
      </c>
      <c r="J3877" s="70">
        <f t="shared" si="152"/>
        <v>0</v>
      </c>
      <c r="K3877" s="104">
        <f t="shared" si="153"/>
        <v>6.0430184174684404E-2</v>
      </c>
      <c r="L3877" s="70">
        <f t="shared" ref="L3877:L3885" si="156">+K3877/(ABS(B3877)^2)</f>
        <v>22260.307824616513</v>
      </c>
      <c r="M3877" s="439">
        <f t="shared" si="154"/>
        <v>36.676893293008668</v>
      </c>
    </row>
    <row r="3878" spans="1:13" x14ac:dyDescent="0.25">
      <c r="A3878" s="438" t="s">
        <v>117</v>
      </c>
      <c r="B3878" s="72">
        <f t="shared" si="149"/>
        <v>-2.5416817875323746E-4</v>
      </c>
      <c r="C3878" s="471">
        <v>401.35</v>
      </c>
      <c r="D3878" s="104">
        <f>75/1000</f>
        <v>7.4999999999999997E-2</v>
      </c>
      <c r="E3878" s="25">
        <f t="shared" si="150"/>
        <v>4.4178646691106467E-3</v>
      </c>
      <c r="F3878" s="372">
        <f t="shared" si="155"/>
        <v>5.7531906880344444E-2</v>
      </c>
      <c r="G3878" s="464">
        <v>1.7874026597149855E-2</v>
      </c>
      <c r="H3878" s="109">
        <f t="shared" si="151"/>
        <v>1.6136262060473087E-2</v>
      </c>
      <c r="I3878" s="70">
        <v>0</v>
      </c>
      <c r="J3878" s="70">
        <f t="shared" si="152"/>
        <v>0</v>
      </c>
      <c r="K3878" s="104">
        <f t="shared" si="153"/>
        <v>1.6136262060473087E-2</v>
      </c>
      <c r="L3878" s="70">
        <f t="shared" si="156"/>
        <v>249781.68122614312</v>
      </c>
      <c r="M3878" s="439">
        <f t="shared" si="154"/>
        <v>-63.486555003170523</v>
      </c>
    </row>
    <row r="3879" spans="1:13" x14ac:dyDescent="0.25">
      <c r="A3879" s="438" t="s">
        <v>118</v>
      </c>
      <c r="B3879" s="72">
        <f t="shared" si="149"/>
        <v>-2.2031662468661546E-3</v>
      </c>
      <c r="C3879" s="471">
        <v>249.85</v>
      </c>
      <c r="D3879" s="104">
        <f>75/1000</f>
        <v>7.4999999999999997E-2</v>
      </c>
      <c r="E3879" s="25">
        <f t="shared" si="150"/>
        <v>4.4178646691106467E-3</v>
      </c>
      <c r="F3879" s="372">
        <f t="shared" si="155"/>
        <v>0.49869482473524263</v>
      </c>
      <c r="G3879" s="464">
        <v>1.928928861722504E-2</v>
      </c>
      <c r="H3879" s="109">
        <f t="shared" si="151"/>
        <v>0.81452613038172061</v>
      </c>
      <c r="I3879" s="70">
        <v>0</v>
      </c>
      <c r="J3879" s="70">
        <f t="shared" si="152"/>
        <v>0</v>
      </c>
      <c r="K3879" s="104">
        <f t="shared" si="153"/>
        <v>0.81452613038172061</v>
      </c>
      <c r="L3879" s="70">
        <f t="shared" si="156"/>
        <v>167807.1580550395</v>
      </c>
      <c r="M3879" s="439">
        <f t="shared" si="154"/>
        <v>-369.70706660939697</v>
      </c>
    </row>
    <row r="3880" spans="1:13" x14ac:dyDescent="0.25">
      <c r="A3880" s="438" t="s">
        <v>140</v>
      </c>
      <c r="B3880" s="72">
        <f t="shared" si="149"/>
        <v>-1.0924526337128149E-3</v>
      </c>
      <c r="C3880" s="471">
        <v>298.01</v>
      </c>
      <c r="D3880" s="104">
        <f>63/1000</f>
        <v>6.3E-2</v>
      </c>
      <c r="E3880" s="25">
        <f t="shared" si="150"/>
        <v>3.1172453105244723E-3</v>
      </c>
      <c r="F3880" s="372">
        <f t="shared" si="155"/>
        <v>0.35045449584107685</v>
      </c>
      <c r="G3880" s="464">
        <v>2.1918935632723346E-2</v>
      </c>
      <c r="H3880" s="109">
        <f t="shared" si="151"/>
        <v>0.64904381808737355</v>
      </c>
      <c r="I3880" s="70">
        <v>0</v>
      </c>
      <c r="J3880" s="70">
        <f t="shared" si="152"/>
        <v>0</v>
      </c>
      <c r="K3880" s="104">
        <f t="shared" si="153"/>
        <v>0.64904381808737355</v>
      </c>
      <c r="L3880" s="70">
        <f t="shared" si="156"/>
        <v>543837.0428419552</v>
      </c>
      <c r="M3880" s="439">
        <f t="shared" si="154"/>
        <v>-594.11620976328288</v>
      </c>
    </row>
    <row r="3881" spans="1:13" x14ac:dyDescent="0.25">
      <c r="A3881" s="438" t="s">
        <v>121</v>
      </c>
      <c r="B3881" s="72">
        <f t="shared" si="149"/>
        <v>-1.8777418088450435E-3</v>
      </c>
      <c r="C3881" s="471">
        <v>119.71</v>
      </c>
      <c r="D3881" s="104">
        <f>63/1000</f>
        <v>6.3E-2</v>
      </c>
      <c r="E3881" s="25">
        <f t="shared" si="150"/>
        <v>3.1172453105244723E-3</v>
      </c>
      <c r="F3881" s="372">
        <f t="shared" si="155"/>
        <v>0.6023721657404999</v>
      </c>
      <c r="G3881" s="464">
        <v>2.4504031096559905E-2</v>
      </c>
      <c r="H3881" s="109">
        <f t="shared" si="151"/>
        <v>0.86110915202292782</v>
      </c>
      <c r="I3881" s="70">
        <v>0</v>
      </c>
      <c r="J3881" s="70">
        <f t="shared" si="152"/>
        <v>0</v>
      </c>
      <c r="K3881" s="104">
        <f t="shared" si="153"/>
        <v>0.86110915202292782</v>
      </c>
      <c r="L3881" s="70">
        <f t="shared" si="156"/>
        <v>244222.93867316036</v>
      </c>
      <c r="M3881" s="439">
        <f t="shared" si="154"/>
        <v>-458.58762262559225</v>
      </c>
    </row>
    <row r="3882" spans="1:13" x14ac:dyDescent="0.25">
      <c r="A3882" s="438" t="s">
        <v>122</v>
      </c>
      <c r="B3882" s="72">
        <f t="shared" si="149"/>
        <v>-2.6406779553820501E-3</v>
      </c>
      <c r="C3882" s="471">
        <v>283.68</v>
      </c>
      <c r="D3882" s="104">
        <f>75/1000</f>
        <v>7.4999999999999997E-2</v>
      </c>
      <c r="E3882" s="25">
        <f t="shared" si="150"/>
        <v>4.4178646691106467E-3</v>
      </c>
      <c r="F3882" s="372">
        <f t="shared" si="155"/>
        <v>0.5977272173693905</v>
      </c>
      <c r="G3882" s="464">
        <v>3.2334263237011322E-2</v>
      </c>
      <c r="H3882" s="109">
        <f t="shared" si="151"/>
        <v>2.2270885495284056</v>
      </c>
      <c r="I3882" s="70">
        <v>0</v>
      </c>
      <c r="J3882" s="70">
        <f t="shared" si="152"/>
        <v>0</v>
      </c>
      <c r="K3882" s="104">
        <f t="shared" si="153"/>
        <v>2.2270885495284056</v>
      </c>
      <c r="L3882" s="70">
        <f t="shared" si="156"/>
        <v>319379.18267922691</v>
      </c>
      <c r="M3882" s="439">
        <f t="shared" si="154"/>
        <v>-843.37756710897122</v>
      </c>
    </row>
    <row r="3883" spans="1:13" x14ac:dyDescent="0.25">
      <c r="A3883" s="438" t="s">
        <v>112</v>
      </c>
      <c r="B3883" s="72">
        <f t="shared" si="149"/>
        <v>1.5491411927810118E-3</v>
      </c>
      <c r="C3883" s="471">
        <v>401.36</v>
      </c>
      <c r="D3883" s="104">
        <f>110/1000</f>
        <v>0.11</v>
      </c>
      <c r="E3883" s="25">
        <f t="shared" si="150"/>
        <v>9.5033177771091243E-3</v>
      </c>
      <c r="F3883" s="372">
        <f t="shared" si="155"/>
        <v>0.163010564217106</v>
      </c>
      <c r="G3883" s="464">
        <v>2.1038588117908569E-2</v>
      </c>
      <c r="H3883" s="109">
        <f t="shared" si="151"/>
        <v>0.10396579823499388</v>
      </c>
      <c r="I3883" s="70">
        <v>0</v>
      </c>
      <c r="J3883" s="70">
        <f t="shared" si="152"/>
        <v>0</v>
      </c>
      <c r="K3883" s="104">
        <f t="shared" si="153"/>
        <v>0.10396579823499388</v>
      </c>
      <c r="L3883" s="70">
        <f t="shared" si="156"/>
        <v>43321.99897764653</v>
      </c>
      <c r="M3883" s="439">
        <f t="shared" si="154"/>
        <v>67.111893169889115</v>
      </c>
    </row>
    <row r="3884" spans="1:13" x14ac:dyDescent="0.25">
      <c r="A3884" s="438" t="s">
        <v>113</v>
      </c>
      <c r="B3884" s="72">
        <f t="shared" si="149"/>
        <v>4.0771950279388305E-3</v>
      </c>
      <c r="C3884" s="471">
        <v>184.94</v>
      </c>
      <c r="D3884" s="104">
        <f>110/1000</f>
        <v>0.11</v>
      </c>
      <c r="E3884" s="25">
        <f t="shared" si="150"/>
        <v>9.5033177771091243E-3</v>
      </c>
      <c r="F3884" s="372">
        <f t="shared" si="155"/>
        <v>0.42902859017928147</v>
      </c>
      <c r="G3884" s="464">
        <v>1.9231540375173575E-2</v>
      </c>
      <c r="H3884" s="109">
        <f t="shared" si="151"/>
        <v>0.30333722162586302</v>
      </c>
      <c r="I3884" s="70">
        <v>0</v>
      </c>
      <c r="J3884" s="70">
        <f t="shared" si="152"/>
        <v>0</v>
      </c>
      <c r="K3884" s="104">
        <f t="shared" si="153"/>
        <v>0.30333722162586302</v>
      </c>
      <c r="L3884" s="70">
        <f t="shared" si="156"/>
        <v>18247.47312692121</v>
      </c>
      <c r="M3884" s="439">
        <f t="shared" si="154"/>
        <v>74.398506705530579</v>
      </c>
    </row>
    <row r="3885" spans="1:13" ht="15.75" thickBot="1" x14ac:dyDescent="0.3">
      <c r="A3885" s="440" t="s">
        <v>170</v>
      </c>
      <c r="B3885" s="455">
        <f t="shared" si="149"/>
        <v>1.0424401789340202E-2</v>
      </c>
      <c r="C3885" s="374">
        <v>372.26</v>
      </c>
      <c r="D3885" s="375">
        <f>110/1000</f>
        <v>0.11</v>
      </c>
      <c r="E3885" s="373">
        <f t="shared" si="150"/>
        <v>9.5033177771091243E-3</v>
      </c>
      <c r="F3885" s="376">
        <f t="shared" si="155"/>
        <v>1.0969223626773501</v>
      </c>
      <c r="G3885" s="465">
        <v>1.768922349229687E-2</v>
      </c>
      <c r="H3885" s="377">
        <f t="shared" si="151"/>
        <v>3.6712607791888003</v>
      </c>
      <c r="I3885" s="378">
        <v>0</v>
      </c>
      <c r="J3885" s="378">
        <f t="shared" si="152"/>
        <v>0</v>
      </c>
      <c r="K3885" s="375">
        <f t="shared" si="153"/>
        <v>3.6712607791888003</v>
      </c>
      <c r="L3885" s="378">
        <f t="shared" si="156"/>
        <v>33784.146404754349</v>
      </c>
      <c r="M3885" s="441">
        <f t="shared" si="154"/>
        <v>352.1795162330526</v>
      </c>
    </row>
    <row r="3886" spans="1:13" x14ac:dyDescent="0.25">
      <c r="A3886" s="347"/>
      <c r="B3886" s="158"/>
      <c r="C3886" s="158"/>
      <c r="D3886" s="158"/>
      <c r="E3886" s="158"/>
      <c r="F3886" s="158"/>
      <c r="G3886" s="158"/>
      <c r="H3886" s="158"/>
      <c r="I3886" s="158"/>
      <c r="J3886" s="158"/>
      <c r="K3886" s="158"/>
      <c r="L3886" s="158"/>
      <c r="M3886" s="346"/>
    </row>
    <row r="3887" spans="1:13" x14ac:dyDescent="0.25">
      <c r="A3887" s="347"/>
      <c r="B3887" s="168"/>
      <c r="C3887" s="168"/>
      <c r="D3887" s="168"/>
      <c r="E3887" s="168"/>
      <c r="F3887" s="168"/>
      <c r="G3887" s="168"/>
      <c r="H3887" s="168"/>
      <c r="I3887" s="168"/>
      <c r="J3887" s="158"/>
      <c r="K3887" s="158"/>
      <c r="L3887" s="158"/>
      <c r="M3887" s="346"/>
    </row>
    <row r="3888" spans="1:13" x14ac:dyDescent="0.25">
      <c r="A3888" s="348"/>
      <c r="B3888" s="395">
        <v>1</v>
      </c>
      <c r="C3888" s="380">
        <v>0</v>
      </c>
      <c r="D3888" s="380">
        <v>0</v>
      </c>
      <c r="E3888" s="380">
        <v>0</v>
      </c>
      <c r="F3888" s="380">
        <v>0</v>
      </c>
      <c r="G3888" s="380">
        <v>0</v>
      </c>
      <c r="H3888" s="380">
        <v>0</v>
      </c>
      <c r="I3888" s="381">
        <v>0</v>
      </c>
      <c r="J3888" s="158"/>
      <c r="K3888" s="158"/>
      <c r="L3888" s="158"/>
      <c r="M3888" s="346"/>
    </row>
    <row r="3889" spans="1:13" ht="15.75" x14ac:dyDescent="0.25">
      <c r="A3889" s="442" t="s">
        <v>223</v>
      </c>
      <c r="B3889" s="382">
        <v>-1</v>
      </c>
      <c r="C3889" s="168">
        <v>1</v>
      </c>
      <c r="D3889" s="159">
        <v>0</v>
      </c>
      <c r="E3889" s="159">
        <v>0</v>
      </c>
      <c r="F3889" s="159">
        <v>0</v>
      </c>
      <c r="G3889" s="159">
        <v>0</v>
      </c>
      <c r="H3889" s="159">
        <v>0</v>
      </c>
      <c r="I3889" s="383">
        <v>0</v>
      </c>
      <c r="J3889" s="158"/>
      <c r="K3889" s="158"/>
      <c r="L3889" s="158"/>
      <c r="M3889" s="346"/>
    </row>
    <row r="3890" spans="1:13" x14ac:dyDescent="0.25">
      <c r="A3890" s="348"/>
      <c r="B3890" s="382">
        <v>0</v>
      </c>
      <c r="C3890" s="168">
        <v>-1</v>
      </c>
      <c r="D3890" s="168">
        <v>1</v>
      </c>
      <c r="E3890" s="168">
        <v>0</v>
      </c>
      <c r="F3890" s="168">
        <v>0</v>
      </c>
      <c r="G3890" s="168">
        <v>0</v>
      </c>
      <c r="H3890" s="168">
        <v>0</v>
      </c>
      <c r="I3890" s="384">
        <v>0</v>
      </c>
      <c r="J3890" s="158"/>
      <c r="K3890" s="158"/>
      <c r="L3890" s="158"/>
      <c r="M3890" s="346"/>
    </row>
    <row r="3891" spans="1:13" x14ac:dyDescent="0.25">
      <c r="A3891" s="348"/>
      <c r="B3891" s="382">
        <v>0</v>
      </c>
      <c r="C3891" s="168">
        <v>0</v>
      </c>
      <c r="D3891" s="168">
        <v>-1</v>
      </c>
      <c r="E3891" s="168">
        <v>1</v>
      </c>
      <c r="F3891" s="168">
        <v>0</v>
      </c>
      <c r="G3891" s="168">
        <v>0</v>
      </c>
      <c r="H3891" s="168">
        <v>0</v>
      </c>
      <c r="I3891" s="384">
        <v>0</v>
      </c>
      <c r="J3891" s="158"/>
      <c r="K3891" s="158"/>
      <c r="L3891" s="158"/>
      <c r="M3891" s="346"/>
    </row>
    <row r="3892" spans="1:13" x14ac:dyDescent="0.25">
      <c r="A3892" s="348"/>
      <c r="B3892" s="382">
        <v>0</v>
      </c>
      <c r="C3892" s="168">
        <v>0</v>
      </c>
      <c r="D3892" s="168">
        <v>0</v>
      </c>
      <c r="E3892" s="168">
        <v>-1</v>
      </c>
      <c r="F3892" s="168">
        <v>1</v>
      </c>
      <c r="G3892" s="168">
        <v>0</v>
      </c>
      <c r="H3892" s="168">
        <v>0</v>
      </c>
      <c r="I3892" s="384">
        <v>0</v>
      </c>
      <c r="J3892" s="158"/>
      <c r="K3892" s="158"/>
      <c r="L3892" s="158"/>
      <c r="M3892" s="346"/>
    </row>
    <row r="3893" spans="1:13" x14ac:dyDescent="0.25">
      <c r="A3893" s="348"/>
      <c r="B3893" s="382">
        <v>0</v>
      </c>
      <c r="C3893" s="168">
        <v>0</v>
      </c>
      <c r="D3893" s="168">
        <v>0</v>
      </c>
      <c r="E3893" s="168">
        <v>0</v>
      </c>
      <c r="F3893" s="168">
        <v>-1</v>
      </c>
      <c r="G3893" s="168">
        <v>1</v>
      </c>
      <c r="H3893" s="168">
        <v>0</v>
      </c>
      <c r="I3893" s="384">
        <v>0</v>
      </c>
      <c r="J3893" s="158"/>
      <c r="K3893" s="158"/>
      <c r="L3893" s="158"/>
      <c r="M3893" s="346"/>
    </row>
    <row r="3894" spans="1:13" x14ac:dyDescent="0.25">
      <c r="A3894" s="348"/>
      <c r="B3894" s="382">
        <v>0</v>
      </c>
      <c r="C3894" s="168">
        <v>0</v>
      </c>
      <c r="D3894" s="168">
        <v>0</v>
      </c>
      <c r="E3894" s="168">
        <v>0</v>
      </c>
      <c r="F3894" s="168">
        <v>0</v>
      </c>
      <c r="G3894" s="168">
        <v>-1</v>
      </c>
      <c r="H3894" s="168">
        <v>1</v>
      </c>
      <c r="I3894" s="384">
        <v>0</v>
      </c>
      <c r="J3894" s="158"/>
      <c r="K3894" s="158"/>
      <c r="L3894" s="158"/>
      <c r="M3894" s="346"/>
    </row>
    <row r="3895" spans="1:13" x14ac:dyDescent="0.25">
      <c r="A3895" s="348"/>
      <c r="B3895" s="382">
        <v>0</v>
      </c>
      <c r="C3895" s="168">
        <v>0</v>
      </c>
      <c r="D3895" s="168">
        <v>0</v>
      </c>
      <c r="E3895" s="168">
        <v>0</v>
      </c>
      <c r="F3895" s="168">
        <v>0</v>
      </c>
      <c r="G3895" s="168">
        <v>0</v>
      </c>
      <c r="H3895" s="168">
        <v>-1</v>
      </c>
      <c r="I3895" s="384">
        <v>1</v>
      </c>
      <c r="J3895" s="158"/>
      <c r="K3895" s="158"/>
      <c r="L3895" s="158"/>
      <c r="M3895" s="346"/>
    </row>
    <row r="3896" spans="1:13" x14ac:dyDescent="0.25">
      <c r="A3896" s="348"/>
      <c r="B3896" s="382">
        <v>0</v>
      </c>
      <c r="C3896" s="152">
        <v>-1</v>
      </c>
      <c r="D3896" s="152">
        <v>0</v>
      </c>
      <c r="E3896" s="152">
        <v>0</v>
      </c>
      <c r="F3896" s="152">
        <v>1</v>
      </c>
      <c r="G3896" s="152">
        <v>0</v>
      </c>
      <c r="H3896" s="152">
        <v>0</v>
      </c>
      <c r="I3896" s="387">
        <v>0</v>
      </c>
      <c r="J3896" s="158"/>
      <c r="K3896" s="158"/>
      <c r="L3896" s="158"/>
      <c r="M3896" s="346"/>
    </row>
    <row r="3897" spans="1:13" x14ac:dyDescent="0.25">
      <c r="A3897" s="348"/>
      <c r="B3897" s="382">
        <v>0</v>
      </c>
      <c r="C3897" s="152">
        <v>0</v>
      </c>
      <c r="D3897" s="152">
        <v>0</v>
      </c>
      <c r="E3897" s="152">
        <v>0</v>
      </c>
      <c r="F3897" s="152">
        <v>1</v>
      </c>
      <c r="G3897" s="152">
        <v>0</v>
      </c>
      <c r="H3897" s="152">
        <v>0</v>
      </c>
      <c r="I3897" s="387">
        <v>-1</v>
      </c>
      <c r="J3897" s="158"/>
      <c r="K3897" s="158"/>
      <c r="L3897" s="158"/>
      <c r="M3897" s="346"/>
    </row>
    <row r="3898" spans="1:13" x14ac:dyDescent="0.25">
      <c r="A3898" s="348"/>
      <c r="B3898" s="385">
        <v>0</v>
      </c>
      <c r="C3898" s="388">
        <v>0</v>
      </c>
      <c r="D3898" s="388">
        <v>0</v>
      </c>
      <c r="E3898" s="388">
        <v>0</v>
      </c>
      <c r="F3898" s="388">
        <v>0</v>
      </c>
      <c r="G3898" s="388">
        <v>0</v>
      </c>
      <c r="H3898" s="388">
        <v>0</v>
      </c>
      <c r="I3898" s="389">
        <v>1</v>
      </c>
      <c r="J3898" s="158"/>
      <c r="K3898" s="158"/>
      <c r="L3898" s="158"/>
      <c r="M3898" s="346"/>
    </row>
    <row r="3899" spans="1:13" x14ac:dyDescent="0.25">
      <c r="A3899" s="347"/>
      <c r="B3899" s="158"/>
      <c r="C3899" s="158"/>
      <c r="D3899" s="158"/>
      <c r="E3899" s="158"/>
      <c r="F3899" s="158"/>
      <c r="G3899" s="158"/>
      <c r="H3899" s="158"/>
      <c r="I3899" s="158"/>
      <c r="J3899" s="158"/>
      <c r="K3899" s="158"/>
      <c r="L3899" s="158"/>
      <c r="M3899" s="346"/>
    </row>
    <row r="3900" spans="1:13" x14ac:dyDescent="0.25">
      <c r="A3900" s="347"/>
      <c r="B3900" s="168"/>
      <c r="C3900" s="168"/>
      <c r="D3900" s="168"/>
      <c r="E3900" s="168"/>
      <c r="F3900" s="168"/>
      <c r="G3900" s="168"/>
      <c r="H3900" s="168"/>
      <c r="I3900" s="168"/>
      <c r="J3900" s="168"/>
      <c r="K3900" s="168"/>
      <c r="L3900" s="168"/>
      <c r="M3900" s="346"/>
    </row>
    <row r="3901" spans="1:13" x14ac:dyDescent="0.25">
      <c r="A3901" s="347"/>
      <c r="B3901" s="395">
        <f t="array" ref="B3901:L3908">+TRANSPOSE(B3888:I3898)</f>
        <v>1</v>
      </c>
      <c r="C3901" s="380">
        <v>-1</v>
      </c>
      <c r="D3901" s="380">
        <v>0</v>
      </c>
      <c r="E3901" s="380">
        <v>0</v>
      </c>
      <c r="F3901" s="380">
        <v>0</v>
      </c>
      <c r="G3901" s="380">
        <v>0</v>
      </c>
      <c r="H3901" s="380">
        <v>0</v>
      </c>
      <c r="I3901" s="380">
        <v>0</v>
      </c>
      <c r="J3901" s="380">
        <v>0</v>
      </c>
      <c r="K3901" s="380">
        <v>0</v>
      </c>
      <c r="L3901" s="381">
        <v>0</v>
      </c>
      <c r="M3901" s="346"/>
    </row>
    <row r="3902" spans="1:13" ht="15.75" x14ac:dyDescent="0.25">
      <c r="A3902" s="442" t="s">
        <v>224</v>
      </c>
      <c r="B3902" s="396">
        <v>0</v>
      </c>
      <c r="C3902" s="159">
        <v>1</v>
      </c>
      <c r="D3902" s="159">
        <v>-1</v>
      </c>
      <c r="E3902" s="159">
        <v>0</v>
      </c>
      <c r="F3902" s="159">
        <v>0</v>
      </c>
      <c r="G3902" s="159">
        <v>0</v>
      </c>
      <c r="H3902" s="159">
        <v>0</v>
      </c>
      <c r="I3902" s="159">
        <v>0</v>
      </c>
      <c r="J3902" s="143">
        <v>-1</v>
      </c>
      <c r="K3902" s="143">
        <v>0</v>
      </c>
      <c r="L3902" s="392">
        <v>0</v>
      </c>
      <c r="M3902" s="346"/>
    </row>
    <row r="3903" spans="1:13" x14ac:dyDescent="0.25">
      <c r="A3903" s="347"/>
      <c r="B3903" s="396">
        <v>0</v>
      </c>
      <c r="C3903" s="159">
        <v>0</v>
      </c>
      <c r="D3903" s="159">
        <v>1</v>
      </c>
      <c r="E3903" s="159">
        <v>-1</v>
      </c>
      <c r="F3903" s="159">
        <v>0</v>
      </c>
      <c r="G3903" s="159">
        <v>0</v>
      </c>
      <c r="H3903" s="159">
        <v>0</v>
      </c>
      <c r="I3903" s="159">
        <v>0</v>
      </c>
      <c r="J3903" s="143">
        <v>0</v>
      </c>
      <c r="K3903" s="143">
        <v>0</v>
      </c>
      <c r="L3903" s="392">
        <v>0</v>
      </c>
      <c r="M3903" s="346"/>
    </row>
    <row r="3904" spans="1:13" x14ac:dyDescent="0.25">
      <c r="A3904" s="347"/>
      <c r="B3904" s="396">
        <v>0</v>
      </c>
      <c r="C3904" s="159">
        <v>0</v>
      </c>
      <c r="D3904" s="159">
        <v>0</v>
      </c>
      <c r="E3904" s="159">
        <v>1</v>
      </c>
      <c r="F3904" s="159">
        <v>-1</v>
      </c>
      <c r="G3904" s="159">
        <v>0</v>
      </c>
      <c r="H3904" s="159">
        <v>0</v>
      </c>
      <c r="I3904" s="159">
        <v>0</v>
      </c>
      <c r="J3904" s="143">
        <v>0</v>
      </c>
      <c r="K3904" s="143">
        <v>0</v>
      </c>
      <c r="L3904" s="392">
        <v>0</v>
      </c>
      <c r="M3904" s="346"/>
    </row>
    <row r="3905" spans="1:13" x14ac:dyDescent="0.25">
      <c r="A3905" s="347"/>
      <c r="B3905" s="396">
        <v>0</v>
      </c>
      <c r="C3905" s="159">
        <v>0</v>
      </c>
      <c r="D3905" s="159">
        <v>0</v>
      </c>
      <c r="E3905" s="159">
        <v>0</v>
      </c>
      <c r="F3905" s="159">
        <v>1</v>
      </c>
      <c r="G3905" s="159">
        <v>-1</v>
      </c>
      <c r="H3905" s="159">
        <v>0</v>
      </c>
      <c r="I3905" s="159">
        <v>0</v>
      </c>
      <c r="J3905" s="143">
        <v>1</v>
      </c>
      <c r="K3905" s="143">
        <v>1</v>
      </c>
      <c r="L3905" s="392">
        <v>0</v>
      </c>
      <c r="M3905" s="346"/>
    </row>
    <row r="3906" spans="1:13" x14ac:dyDescent="0.25">
      <c r="A3906" s="347"/>
      <c r="B3906" s="396">
        <v>0</v>
      </c>
      <c r="C3906" s="159">
        <v>0</v>
      </c>
      <c r="D3906" s="159">
        <v>0</v>
      </c>
      <c r="E3906" s="159">
        <v>0</v>
      </c>
      <c r="F3906" s="159">
        <v>0</v>
      </c>
      <c r="G3906" s="159">
        <v>1</v>
      </c>
      <c r="H3906" s="159">
        <v>-1</v>
      </c>
      <c r="I3906" s="159">
        <v>0</v>
      </c>
      <c r="J3906" s="143">
        <v>0</v>
      </c>
      <c r="K3906" s="143">
        <v>0</v>
      </c>
      <c r="L3906" s="392">
        <v>0</v>
      </c>
      <c r="M3906" s="346"/>
    </row>
    <row r="3907" spans="1:13" x14ac:dyDescent="0.25">
      <c r="A3907" s="347"/>
      <c r="B3907" s="396">
        <v>0</v>
      </c>
      <c r="C3907" s="159">
        <v>0</v>
      </c>
      <c r="D3907" s="159">
        <v>0</v>
      </c>
      <c r="E3907" s="159">
        <v>0</v>
      </c>
      <c r="F3907" s="159">
        <v>0</v>
      </c>
      <c r="G3907" s="159">
        <v>0</v>
      </c>
      <c r="H3907" s="159">
        <v>1</v>
      </c>
      <c r="I3907" s="159">
        <v>-1</v>
      </c>
      <c r="J3907" s="143">
        <v>0</v>
      </c>
      <c r="K3907" s="143">
        <v>0</v>
      </c>
      <c r="L3907" s="392">
        <v>0</v>
      </c>
      <c r="M3907" s="346"/>
    </row>
    <row r="3908" spans="1:13" x14ac:dyDescent="0.25">
      <c r="A3908" s="347"/>
      <c r="B3908" s="397">
        <v>0</v>
      </c>
      <c r="C3908" s="398">
        <v>0</v>
      </c>
      <c r="D3908" s="398">
        <v>0</v>
      </c>
      <c r="E3908" s="398">
        <v>0</v>
      </c>
      <c r="F3908" s="398">
        <v>0</v>
      </c>
      <c r="G3908" s="398">
        <v>0</v>
      </c>
      <c r="H3908" s="398">
        <v>0</v>
      </c>
      <c r="I3908" s="398">
        <v>1</v>
      </c>
      <c r="J3908" s="393">
        <v>0</v>
      </c>
      <c r="K3908" s="393">
        <v>-1</v>
      </c>
      <c r="L3908" s="394">
        <v>1</v>
      </c>
      <c r="M3908" s="346"/>
    </row>
    <row r="3909" spans="1:13" x14ac:dyDescent="0.25">
      <c r="A3909" s="347"/>
      <c r="B3909" s="168"/>
      <c r="C3909" s="168"/>
      <c r="D3909" s="168"/>
      <c r="E3909" s="168"/>
      <c r="F3909" s="168"/>
      <c r="G3909" s="168"/>
      <c r="H3909" s="168"/>
      <c r="I3909" s="168"/>
      <c r="J3909" s="143"/>
      <c r="K3909" s="143"/>
      <c r="L3909" s="143"/>
      <c r="M3909" s="346"/>
    </row>
    <row r="3910" spans="1:13" x14ac:dyDescent="0.25">
      <c r="A3910" s="347"/>
      <c r="B3910" s="158"/>
      <c r="C3910" s="158"/>
      <c r="D3910" s="158"/>
      <c r="E3910" s="158"/>
      <c r="F3910" s="158"/>
      <c r="G3910" s="158"/>
      <c r="H3910" s="158"/>
      <c r="I3910" s="158"/>
      <c r="J3910" s="158"/>
      <c r="K3910" s="158"/>
      <c r="L3910" s="158"/>
      <c r="M3910" s="346"/>
    </row>
    <row r="3911" spans="1:13" x14ac:dyDescent="0.25">
      <c r="A3911" s="347"/>
      <c r="B3911" s="158"/>
      <c r="C3911" s="158"/>
      <c r="D3911" s="158"/>
      <c r="E3911" s="158"/>
      <c r="F3911" s="158"/>
      <c r="G3911" s="158"/>
      <c r="H3911" s="158"/>
      <c r="I3911" s="158"/>
      <c r="J3911" s="158"/>
      <c r="K3911" s="158"/>
      <c r="L3911" s="158"/>
      <c r="M3911" s="346"/>
    </row>
    <row r="3912" spans="1:13" x14ac:dyDescent="0.25">
      <c r="A3912" s="347"/>
      <c r="B3912" s="399">
        <v>-1</v>
      </c>
      <c r="C3912" s="158"/>
      <c r="D3912" s="158"/>
      <c r="E3912" s="402">
        <f>2.97290389066863/1000</f>
        <v>2.9729038906686298E-3</v>
      </c>
      <c r="F3912" s="158"/>
      <c r="G3912" s="158"/>
      <c r="H3912" s="399">
        <f>+B3875</f>
        <v>9.8971385363257544E-3</v>
      </c>
      <c r="I3912" s="158"/>
      <c r="J3912" s="158"/>
      <c r="K3912" s="158"/>
      <c r="L3912" s="158"/>
      <c r="M3912" s="346"/>
    </row>
    <row r="3913" spans="1:13" ht="15.75" x14ac:dyDescent="0.25">
      <c r="A3913" s="442" t="s">
        <v>225</v>
      </c>
      <c r="B3913" s="400">
        <v>0</v>
      </c>
      <c r="C3913" s="158"/>
      <c r="D3913" s="443" t="s">
        <v>226</v>
      </c>
      <c r="E3913" s="403">
        <f>3.7274570597985/1000</f>
        <v>3.7274570597985003E-3</v>
      </c>
      <c r="F3913" s="158"/>
      <c r="G3913" s="443" t="s">
        <v>228</v>
      </c>
      <c r="H3913" s="400">
        <f t="shared" ref="H3913:H3920" si="157">+B3876</f>
        <v>6.9242346456570916E-3</v>
      </c>
      <c r="I3913" s="158"/>
      <c r="J3913" s="443" t="s">
        <v>229</v>
      </c>
      <c r="K3913" s="70">
        <v>339.29610096713287</v>
      </c>
      <c r="L3913" s="158"/>
      <c r="M3913" s="346"/>
    </row>
    <row r="3914" spans="1:13" x14ac:dyDescent="0.25">
      <c r="A3914" s="347"/>
      <c r="B3914" s="400">
        <v>0</v>
      </c>
      <c r="C3914" s="158"/>
      <c r="D3914" s="158"/>
      <c r="E3914" s="403">
        <f>1.90180457183241/1000</f>
        <v>1.90180457183241E-3</v>
      </c>
      <c r="F3914" s="158"/>
      <c r="G3914" s="158"/>
      <c r="H3914" s="400">
        <f t="shared" si="157"/>
        <v>1.6476363930803151E-3</v>
      </c>
      <c r="I3914" s="158"/>
      <c r="J3914" s="158"/>
      <c r="K3914" s="158"/>
      <c r="L3914" s="158"/>
      <c r="M3914" s="346"/>
    </row>
    <row r="3915" spans="1:13" x14ac:dyDescent="0.25">
      <c r="A3915" s="347"/>
      <c r="B3915" s="400">
        <v>0</v>
      </c>
      <c r="C3915" s="158"/>
      <c r="D3915" s="158"/>
      <c r="E3915" s="403">
        <f>1.94899806811293/1000</f>
        <v>1.94899806811293E-3</v>
      </c>
      <c r="F3915" s="158"/>
      <c r="G3915" s="158"/>
      <c r="H3915" s="400">
        <f t="shared" si="157"/>
        <v>-2.5416817875323746E-4</v>
      </c>
      <c r="I3915" s="158"/>
      <c r="J3915" s="158"/>
      <c r="K3915" s="158"/>
      <c r="L3915" s="158"/>
      <c r="M3915" s="346"/>
    </row>
    <row r="3916" spans="1:13" x14ac:dyDescent="0.25">
      <c r="A3916" s="347"/>
      <c r="B3916" s="400">
        <v>0</v>
      </c>
      <c r="C3916" s="158"/>
      <c r="D3916" s="158"/>
      <c r="E3916" s="403">
        <f>4.51562260756677/1000</f>
        <v>4.5156226075667698E-3</v>
      </c>
      <c r="F3916" s="158"/>
      <c r="G3916" s="158"/>
      <c r="H3916" s="400">
        <f t="shared" si="157"/>
        <v>-2.2031662468661546E-3</v>
      </c>
      <c r="I3916" s="158"/>
      <c r="J3916" s="158"/>
      <c r="K3916" s="158"/>
      <c r="L3916" s="158"/>
      <c r="M3916" s="346"/>
    </row>
    <row r="3917" spans="1:13" x14ac:dyDescent="0.25">
      <c r="A3917" s="347"/>
      <c r="B3917" s="400">
        <v>0</v>
      </c>
      <c r="C3917" s="158"/>
      <c r="D3917" s="158"/>
      <c r="E3917" s="403">
        <f>0.785289175132599/1000</f>
        <v>7.8528917513259896E-4</v>
      </c>
      <c r="F3917" s="158"/>
      <c r="G3917" s="158"/>
      <c r="H3917" s="400">
        <f t="shared" si="157"/>
        <v>-1.0924526337128149E-3</v>
      </c>
      <c r="I3917" s="158"/>
      <c r="J3917" s="158"/>
      <c r="K3917" s="158"/>
      <c r="L3917" s="158"/>
      <c r="M3917" s="346"/>
    </row>
    <row r="3918" spans="1:13" x14ac:dyDescent="0.25">
      <c r="A3918" s="347"/>
      <c r="B3918" s="400">
        <v>0</v>
      </c>
      <c r="C3918" s="158"/>
      <c r="D3918" s="158"/>
      <c r="E3918" s="403">
        <f>0.762936146537081/1000</f>
        <v>7.6293614653708095E-4</v>
      </c>
      <c r="F3918" s="158"/>
      <c r="G3918" s="158"/>
      <c r="H3918" s="400">
        <f t="shared" si="157"/>
        <v>-1.8777418088450435E-3</v>
      </c>
      <c r="I3918" s="158"/>
      <c r="J3918" s="158"/>
      <c r="K3918" s="158"/>
      <c r="L3918" s="158"/>
      <c r="M3918" s="346"/>
    </row>
    <row r="3919" spans="1:13" x14ac:dyDescent="0.25">
      <c r="A3919" s="347"/>
      <c r="B3919" s="400">
        <v>0</v>
      </c>
      <c r="C3919" s="158"/>
      <c r="D3919" s="158"/>
      <c r="E3919" s="93">
        <f>3.70652880601923/1000</f>
        <v>3.7065288060192303E-3</v>
      </c>
      <c r="F3919" s="158"/>
      <c r="G3919" s="158"/>
      <c r="H3919" s="400">
        <f t="shared" si="157"/>
        <v>-2.6406779553820501E-3</v>
      </c>
      <c r="I3919" s="158"/>
      <c r="J3919" s="158"/>
      <c r="K3919" s="158"/>
      <c r="L3919" s="158"/>
      <c r="M3919" s="346"/>
    </row>
    <row r="3920" spans="1:13" x14ac:dyDescent="0.25">
      <c r="A3920" s="347"/>
      <c r="B3920" s="400">
        <v>0</v>
      </c>
      <c r="C3920" s="158"/>
      <c r="D3920" s="158"/>
      <c r="E3920" s="158"/>
      <c r="F3920" s="158"/>
      <c r="G3920" s="158"/>
      <c r="H3920" s="400">
        <f t="shared" si="157"/>
        <v>1.5491411927810118E-3</v>
      </c>
      <c r="I3920" s="158"/>
      <c r="J3920" s="158"/>
      <c r="K3920" s="158"/>
      <c r="L3920" s="158"/>
      <c r="M3920" s="346"/>
    </row>
    <row r="3921" spans="1:13" x14ac:dyDescent="0.25">
      <c r="A3921" s="347"/>
      <c r="B3921" s="400">
        <v>0</v>
      </c>
      <c r="C3921" s="158"/>
      <c r="D3921" s="158"/>
      <c r="E3921" s="158"/>
      <c r="F3921" s="158"/>
      <c r="G3921" s="158"/>
      <c r="H3921" s="400">
        <f>+B3884</f>
        <v>4.0771950279388305E-3</v>
      </c>
      <c r="I3921" s="158"/>
      <c r="J3921" s="158"/>
      <c r="K3921" s="158"/>
      <c r="L3921" s="158"/>
      <c r="M3921" s="346"/>
    </row>
    <row r="3922" spans="1:13" x14ac:dyDescent="0.25">
      <c r="A3922" s="347"/>
      <c r="B3922" s="401">
        <v>-1</v>
      </c>
      <c r="C3922" s="158"/>
      <c r="D3922" s="158"/>
      <c r="E3922" s="158"/>
      <c r="F3922" s="158"/>
      <c r="G3922" s="158"/>
      <c r="H3922" s="401">
        <f>+B3885</f>
        <v>1.0424401789340202E-2</v>
      </c>
      <c r="I3922" s="158"/>
      <c r="J3922" s="158"/>
      <c r="K3922" s="158"/>
      <c r="L3922" s="158"/>
      <c r="M3922" s="346"/>
    </row>
    <row r="3923" spans="1:13" x14ac:dyDescent="0.25">
      <c r="A3923" s="347"/>
      <c r="B3923" s="158"/>
      <c r="C3923" s="158"/>
      <c r="D3923" s="158"/>
      <c r="E3923" s="158"/>
      <c r="F3923" s="158"/>
      <c r="G3923" s="158"/>
      <c r="H3923" s="158"/>
      <c r="I3923" s="158"/>
      <c r="J3923" s="158"/>
      <c r="K3923" s="158"/>
      <c r="L3923" s="158"/>
      <c r="M3923" s="346"/>
    </row>
    <row r="3924" spans="1:13" x14ac:dyDescent="0.25">
      <c r="A3924" s="347"/>
      <c r="B3924" s="158"/>
      <c r="C3924" s="158"/>
      <c r="D3924" s="158"/>
      <c r="E3924" s="158"/>
      <c r="F3924" s="158"/>
      <c r="G3924" s="158"/>
      <c r="H3924" s="158"/>
      <c r="I3924" s="158"/>
      <c r="J3924" s="158"/>
      <c r="K3924" s="158"/>
      <c r="L3924" s="158"/>
      <c r="M3924" s="346"/>
    </row>
    <row r="3925" spans="1:13" x14ac:dyDescent="0.25">
      <c r="A3925" s="350"/>
      <c r="B3925" s="409">
        <v>2</v>
      </c>
      <c r="C3925" s="390">
        <v>0</v>
      </c>
      <c r="D3925" s="390">
        <v>0</v>
      </c>
      <c r="E3925" s="390">
        <v>0</v>
      </c>
      <c r="F3925" s="390">
        <v>0</v>
      </c>
      <c r="G3925" s="390">
        <v>0</v>
      </c>
      <c r="H3925" s="390">
        <v>0</v>
      </c>
      <c r="I3925" s="390">
        <v>0</v>
      </c>
      <c r="J3925" s="390">
        <v>0</v>
      </c>
      <c r="K3925" s="390">
        <v>0</v>
      </c>
      <c r="L3925" s="391">
        <v>0</v>
      </c>
      <c r="M3925" s="345"/>
    </row>
    <row r="3926" spans="1:13" ht="15.75" x14ac:dyDescent="0.25">
      <c r="A3926" s="442" t="s">
        <v>230</v>
      </c>
      <c r="B3926" s="396">
        <v>0</v>
      </c>
      <c r="C3926" s="159">
        <v>2</v>
      </c>
      <c r="D3926" s="159">
        <v>0</v>
      </c>
      <c r="E3926" s="159">
        <v>0</v>
      </c>
      <c r="F3926" s="159">
        <v>0</v>
      </c>
      <c r="G3926" s="159">
        <v>0</v>
      </c>
      <c r="H3926" s="159">
        <v>0</v>
      </c>
      <c r="I3926" s="159">
        <v>0</v>
      </c>
      <c r="J3926" s="159">
        <v>0</v>
      </c>
      <c r="K3926" s="159">
        <v>0</v>
      </c>
      <c r="L3926" s="383">
        <v>0</v>
      </c>
      <c r="M3926" s="346"/>
    </row>
    <row r="3927" spans="1:13" x14ac:dyDescent="0.25">
      <c r="A3927" s="347"/>
      <c r="B3927" s="396">
        <v>0</v>
      </c>
      <c r="C3927" s="159">
        <v>0</v>
      </c>
      <c r="D3927" s="159">
        <v>2</v>
      </c>
      <c r="E3927" s="159">
        <v>0</v>
      </c>
      <c r="F3927" s="159">
        <v>0</v>
      </c>
      <c r="G3927" s="159">
        <v>0</v>
      </c>
      <c r="H3927" s="159">
        <v>0</v>
      </c>
      <c r="I3927" s="159">
        <v>0</v>
      </c>
      <c r="J3927" s="159">
        <v>0</v>
      </c>
      <c r="K3927" s="159">
        <v>0</v>
      </c>
      <c r="L3927" s="383">
        <v>0</v>
      </c>
      <c r="M3927" s="346"/>
    </row>
    <row r="3928" spans="1:13" x14ac:dyDescent="0.25">
      <c r="A3928" s="347"/>
      <c r="B3928" s="396">
        <v>0</v>
      </c>
      <c r="C3928" s="159">
        <v>0</v>
      </c>
      <c r="D3928" s="159">
        <v>0</v>
      </c>
      <c r="E3928" s="159">
        <v>2</v>
      </c>
      <c r="F3928" s="159">
        <v>0</v>
      </c>
      <c r="G3928" s="159">
        <v>0</v>
      </c>
      <c r="H3928" s="159">
        <v>0</v>
      </c>
      <c r="I3928" s="159">
        <v>0</v>
      </c>
      <c r="J3928" s="159">
        <v>0</v>
      </c>
      <c r="K3928" s="159">
        <v>0</v>
      </c>
      <c r="L3928" s="383">
        <v>0</v>
      </c>
      <c r="M3928" s="346"/>
    </row>
    <row r="3929" spans="1:13" x14ac:dyDescent="0.25">
      <c r="A3929" s="347"/>
      <c r="B3929" s="396">
        <v>0</v>
      </c>
      <c r="C3929" s="159">
        <v>0</v>
      </c>
      <c r="D3929" s="159">
        <v>0</v>
      </c>
      <c r="E3929" s="159">
        <v>0</v>
      </c>
      <c r="F3929" s="159">
        <v>2</v>
      </c>
      <c r="G3929" s="159">
        <v>0</v>
      </c>
      <c r="H3929" s="159">
        <v>0</v>
      </c>
      <c r="I3929" s="159">
        <v>0</v>
      </c>
      <c r="J3929" s="159">
        <v>0</v>
      </c>
      <c r="K3929" s="159">
        <v>0</v>
      </c>
      <c r="L3929" s="383">
        <v>0</v>
      </c>
      <c r="M3929" s="346"/>
    </row>
    <row r="3930" spans="1:13" x14ac:dyDescent="0.25">
      <c r="A3930" s="347"/>
      <c r="B3930" s="396">
        <v>0</v>
      </c>
      <c r="C3930" s="159">
        <v>0</v>
      </c>
      <c r="D3930" s="159">
        <v>0</v>
      </c>
      <c r="E3930" s="159">
        <v>0</v>
      </c>
      <c r="F3930" s="159">
        <v>0</v>
      </c>
      <c r="G3930" s="159">
        <v>2</v>
      </c>
      <c r="H3930" s="159">
        <v>0</v>
      </c>
      <c r="I3930" s="159">
        <v>0</v>
      </c>
      <c r="J3930" s="159">
        <v>0</v>
      </c>
      <c r="K3930" s="159">
        <v>0</v>
      </c>
      <c r="L3930" s="383">
        <v>0</v>
      </c>
      <c r="M3930" s="346"/>
    </row>
    <row r="3931" spans="1:13" x14ac:dyDescent="0.25">
      <c r="A3931" s="347"/>
      <c r="B3931" s="396">
        <v>0</v>
      </c>
      <c r="C3931" s="159">
        <v>0</v>
      </c>
      <c r="D3931" s="159">
        <v>0</v>
      </c>
      <c r="E3931" s="159">
        <v>0</v>
      </c>
      <c r="F3931" s="159">
        <v>0</v>
      </c>
      <c r="G3931" s="159">
        <v>0</v>
      </c>
      <c r="H3931" s="159">
        <v>2</v>
      </c>
      <c r="I3931" s="159">
        <v>0</v>
      </c>
      <c r="J3931" s="159">
        <v>0</v>
      </c>
      <c r="K3931" s="159">
        <v>0</v>
      </c>
      <c r="L3931" s="383">
        <v>0</v>
      </c>
      <c r="M3931" s="346"/>
    </row>
    <row r="3932" spans="1:13" x14ac:dyDescent="0.25">
      <c r="A3932" s="347"/>
      <c r="B3932" s="396">
        <v>0</v>
      </c>
      <c r="C3932" s="159">
        <v>0</v>
      </c>
      <c r="D3932" s="159">
        <v>0</v>
      </c>
      <c r="E3932" s="159">
        <v>0</v>
      </c>
      <c r="F3932" s="159">
        <v>0</v>
      </c>
      <c r="G3932" s="159">
        <v>0</v>
      </c>
      <c r="H3932" s="159">
        <v>0</v>
      </c>
      <c r="I3932" s="159">
        <v>2</v>
      </c>
      <c r="J3932" s="159">
        <v>0</v>
      </c>
      <c r="K3932" s="159">
        <v>0</v>
      </c>
      <c r="L3932" s="383">
        <v>0</v>
      </c>
      <c r="M3932" s="346"/>
    </row>
    <row r="3933" spans="1:13" x14ac:dyDescent="0.25">
      <c r="A3933" s="347"/>
      <c r="B3933" s="396">
        <v>0</v>
      </c>
      <c r="C3933" s="159">
        <v>0</v>
      </c>
      <c r="D3933" s="159">
        <v>0</v>
      </c>
      <c r="E3933" s="159">
        <v>0</v>
      </c>
      <c r="F3933" s="159">
        <v>0</v>
      </c>
      <c r="G3933" s="159">
        <v>0</v>
      </c>
      <c r="H3933" s="159">
        <v>0</v>
      </c>
      <c r="I3933" s="159">
        <v>0</v>
      </c>
      <c r="J3933" s="159">
        <v>2</v>
      </c>
      <c r="K3933" s="159">
        <v>0</v>
      </c>
      <c r="L3933" s="383">
        <v>0</v>
      </c>
      <c r="M3933" s="346"/>
    </row>
    <row r="3934" spans="1:13" x14ac:dyDescent="0.25">
      <c r="A3934" s="347"/>
      <c r="B3934" s="396">
        <v>0</v>
      </c>
      <c r="C3934" s="159">
        <v>0</v>
      </c>
      <c r="D3934" s="159">
        <v>0</v>
      </c>
      <c r="E3934" s="159">
        <v>0</v>
      </c>
      <c r="F3934" s="159">
        <v>0</v>
      </c>
      <c r="G3934" s="159">
        <v>0</v>
      </c>
      <c r="H3934" s="159">
        <v>0</v>
      </c>
      <c r="I3934" s="159">
        <v>0</v>
      </c>
      <c r="J3934" s="159">
        <v>0</v>
      </c>
      <c r="K3934" s="159">
        <v>2</v>
      </c>
      <c r="L3934" s="383">
        <v>0</v>
      </c>
      <c r="M3934" s="346"/>
    </row>
    <row r="3935" spans="1:13" x14ac:dyDescent="0.25">
      <c r="A3935" s="347"/>
      <c r="B3935" s="397">
        <v>0</v>
      </c>
      <c r="C3935" s="398">
        <v>0</v>
      </c>
      <c r="D3935" s="398">
        <v>0</v>
      </c>
      <c r="E3935" s="398">
        <v>0</v>
      </c>
      <c r="F3935" s="398">
        <v>0</v>
      </c>
      <c r="G3935" s="398">
        <v>0</v>
      </c>
      <c r="H3935" s="398">
        <v>0</v>
      </c>
      <c r="I3935" s="398">
        <v>0</v>
      </c>
      <c r="J3935" s="398">
        <v>0</v>
      </c>
      <c r="K3935" s="398">
        <v>0</v>
      </c>
      <c r="L3935" s="410">
        <v>2</v>
      </c>
      <c r="M3935" s="346"/>
    </row>
    <row r="3936" spans="1:13" x14ac:dyDescent="0.25">
      <c r="A3936" s="347"/>
      <c r="B3936" s="158"/>
      <c r="C3936" s="158"/>
      <c r="D3936" s="158"/>
      <c r="E3936" s="158"/>
      <c r="F3936" s="158"/>
      <c r="G3936" s="158"/>
      <c r="H3936" s="158"/>
      <c r="I3936" s="158"/>
      <c r="J3936" s="158"/>
      <c r="K3936" s="158"/>
      <c r="L3936" s="158"/>
      <c r="M3936" s="346"/>
    </row>
    <row r="3937" spans="1:13" x14ac:dyDescent="0.25">
      <c r="A3937" s="347"/>
      <c r="B3937" s="158"/>
      <c r="C3937" s="158"/>
      <c r="D3937" s="158"/>
      <c r="E3937" s="158"/>
      <c r="F3937" s="158"/>
      <c r="G3937" s="158"/>
      <c r="H3937" s="158"/>
      <c r="I3937" s="158"/>
      <c r="J3937" s="158"/>
      <c r="K3937" s="158"/>
      <c r="L3937" s="158"/>
      <c r="M3937" s="346"/>
    </row>
    <row r="3938" spans="1:13" x14ac:dyDescent="0.25">
      <c r="A3938" s="350"/>
      <c r="B3938" s="409">
        <v>1</v>
      </c>
      <c r="C3938" s="390">
        <v>0</v>
      </c>
      <c r="D3938" s="390">
        <v>0</v>
      </c>
      <c r="E3938" s="390">
        <v>0</v>
      </c>
      <c r="F3938" s="390">
        <v>0</v>
      </c>
      <c r="G3938" s="390">
        <v>0</v>
      </c>
      <c r="H3938" s="390">
        <v>0</v>
      </c>
      <c r="I3938" s="390">
        <v>0</v>
      </c>
      <c r="J3938" s="390">
        <v>0</v>
      </c>
      <c r="K3938" s="390">
        <v>0</v>
      </c>
      <c r="L3938" s="391">
        <v>0</v>
      </c>
      <c r="M3938" s="346"/>
    </row>
    <row r="3939" spans="1:13" ht="15.75" x14ac:dyDescent="0.25">
      <c r="A3939" s="442" t="s">
        <v>231</v>
      </c>
      <c r="B3939" s="396">
        <v>0</v>
      </c>
      <c r="C3939" s="159">
        <v>1</v>
      </c>
      <c r="D3939" s="159">
        <v>0</v>
      </c>
      <c r="E3939" s="159">
        <v>0</v>
      </c>
      <c r="F3939" s="159">
        <v>0</v>
      </c>
      <c r="G3939" s="159">
        <v>0</v>
      </c>
      <c r="H3939" s="159">
        <v>0</v>
      </c>
      <c r="I3939" s="159">
        <v>0</v>
      </c>
      <c r="J3939" s="159">
        <v>0</v>
      </c>
      <c r="K3939" s="159">
        <v>0</v>
      </c>
      <c r="L3939" s="383">
        <v>0</v>
      </c>
      <c r="M3939" s="346"/>
    </row>
    <row r="3940" spans="1:13" x14ac:dyDescent="0.25">
      <c r="A3940" s="347"/>
      <c r="B3940" s="396">
        <v>0</v>
      </c>
      <c r="C3940" s="159">
        <v>0</v>
      </c>
      <c r="D3940" s="159">
        <v>1</v>
      </c>
      <c r="E3940" s="159">
        <v>0</v>
      </c>
      <c r="F3940" s="159">
        <v>0</v>
      </c>
      <c r="G3940" s="159">
        <v>0</v>
      </c>
      <c r="H3940" s="159">
        <v>0</v>
      </c>
      <c r="I3940" s="159">
        <v>0</v>
      </c>
      <c r="J3940" s="159">
        <v>0</v>
      </c>
      <c r="K3940" s="159">
        <v>0</v>
      </c>
      <c r="L3940" s="383">
        <v>0</v>
      </c>
      <c r="M3940" s="346"/>
    </row>
    <row r="3941" spans="1:13" x14ac:dyDescent="0.25">
      <c r="A3941" s="347"/>
      <c r="B3941" s="396">
        <v>0</v>
      </c>
      <c r="C3941" s="159">
        <v>0</v>
      </c>
      <c r="D3941" s="159">
        <v>0</v>
      </c>
      <c r="E3941" s="159">
        <v>1</v>
      </c>
      <c r="F3941" s="159">
        <v>0</v>
      </c>
      <c r="G3941" s="159">
        <v>0</v>
      </c>
      <c r="H3941" s="159">
        <v>0</v>
      </c>
      <c r="I3941" s="159">
        <v>0</v>
      </c>
      <c r="J3941" s="159">
        <v>0</v>
      </c>
      <c r="K3941" s="159">
        <v>0</v>
      </c>
      <c r="L3941" s="383">
        <v>0</v>
      </c>
      <c r="M3941" s="346"/>
    </row>
    <row r="3942" spans="1:13" x14ac:dyDescent="0.25">
      <c r="A3942" s="347"/>
      <c r="B3942" s="396">
        <v>0</v>
      </c>
      <c r="C3942" s="159">
        <v>0</v>
      </c>
      <c r="D3942" s="159">
        <v>0</v>
      </c>
      <c r="E3942" s="159">
        <v>0</v>
      </c>
      <c r="F3942" s="159">
        <v>1</v>
      </c>
      <c r="G3942" s="159">
        <v>0</v>
      </c>
      <c r="H3942" s="159">
        <v>0</v>
      </c>
      <c r="I3942" s="159">
        <v>0</v>
      </c>
      <c r="J3942" s="159">
        <v>0</v>
      </c>
      <c r="K3942" s="159">
        <v>0</v>
      </c>
      <c r="L3942" s="383">
        <v>0</v>
      </c>
      <c r="M3942" s="346"/>
    </row>
    <row r="3943" spans="1:13" x14ac:dyDescent="0.25">
      <c r="A3943" s="347"/>
      <c r="B3943" s="396">
        <v>0</v>
      </c>
      <c r="C3943" s="159">
        <v>0</v>
      </c>
      <c r="D3943" s="159">
        <v>0</v>
      </c>
      <c r="E3943" s="159">
        <v>0</v>
      </c>
      <c r="F3943" s="159">
        <v>0</v>
      </c>
      <c r="G3943" s="159">
        <v>1</v>
      </c>
      <c r="H3943" s="159">
        <v>0</v>
      </c>
      <c r="I3943" s="159">
        <v>0</v>
      </c>
      <c r="J3943" s="159">
        <v>0</v>
      </c>
      <c r="K3943" s="159">
        <v>0</v>
      </c>
      <c r="L3943" s="383">
        <v>0</v>
      </c>
      <c r="M3943" s="346"/>
    </row>
    <row r="3944" spans="1:13" x14ac:dyDescent="0.25">
      <c r="A3944" s="347"/>
      <c r="B3944" s="396">
        <v>0</v>
      </c>
      <c r="C3944" s="159">
        <v>0</v>
      </c>
      <c r="D3944" s="159">
        <v>0</v>
      </c>
      <c r="E3944" s="159">
        <v>0</v>
      </c>
      <c r="F3944" s="159">
        <v>0</v>
      </c>
      <c r="G3944" s="159">
        <v>0</v>
      </c>
      <c r="H3944" s="159">
        <v>1</v>
      </c>
      <c r="I3944" s="159">
        <v>0</v>
      </c>
      <c r="J3944" s="159">
        <v>0</v>
      </c>
      <c r="K3944" s="159">
        <v>0</v>
      </c>
      <c r="L3944" s="383">
        <v>0</v>
      </c>
      <c r="M3944" s="346"/>
    </row>
    <row r="3945" spans="1:13" x14ac:dyDescent="0.25">
      <c r="A3945" s="347"/>
      <c r="B3945" s="396">
        <v>0</v>
      </c>
      <c r="C3945" s="159">
        <v>0</v>
      </c>
      <c r="D3945" s="159">
        <v>0</v>
      </c>
      <c r="E3945" s="159">
        <v>0</v>
      </c>
      <c r="F3945" s="159">
        <v>0</v>
      </c>
      <c r="G3945" s="159">
        <v>0</v>
      </c>
      <c r="H3945" s="159">
        <v>0</v>
      </c>
      <c r="I3945" s="159">
        <v>1</v>
      </c>
      <c r="J3945" s="159">
        <v>0</v>
      </c>
      <c r="K3945" s="159">
        <v>0</v>
      </c>
      <c r="L3945" s="383">
        <v>0</v>
      </c>
      <c r="M3945" s="346"/>
    </row>
    <row r="3946" spans="1:13" x14ac:dyDescent="0.25">
      <c r="A3946" s="347"/>
      <c r="B3946" s="396">
        <v>0</v>
      </c>
      <c r="C3946" s="159">
        <v>0</v>
      </c>
      <c r="D3946" s="159">
        <v>0</v>
      </c>
      <c r="E3946" s="159">
        <v>0</v>
      </c>
      <c r="F3946" s="159">
        <v>0</v>
      </c>
      <c r="G3946" s="159">
        <v>0</v>
      </c>
      <c r="H3946" s="159">
        <v>0</v>
      </c>
      <c r="I3946" s="159">
        <v>0</v>
      </c>
      <c r="J3946" s="159">
        <v>1</v>
      </c>
      <c r="K3946" s="159">
        <v>0</v>
      </c>
      <c r="L3946" s="383">
        <v>0</v>
      </c>
      <c r="M3946" s="346"/>
    </row>
    <row r="3947" spans="1:13" x14ac:dyDescent="0.25">
      <c r="A3947" s="347"/>
      <c r="B3947" s="396">
        <v>0</v>
      </c>
      <c r="C3947" s="159">
        <v>0</v>
      </c>
      <c r="D3947" s="159">
        <v>0</v>
      </c>
      <c r="E3947" s="159">
        <v>0</v>
      </c>
      <c r="F3947" s="159">
        <v>0</v>
      </c>
      <c r="G3947" s="159">
        <v>0</v>
      </c>
      <c r="H3947" s="159">
        <v>0</v>
      </c>
      <c r="I3947" s="159">
        <v>0</v>
      </c>
      <c r="J3947" s="159">
        <v>0</v>
      </c>
      <c r="K3947" s="159">
        <v>1</v>
      </c>
      <c r="L3947" s="383">
        <v>0</v>
      </c>
      <c r="M3947" s="346"/>
    </row>
    <row r="3948" spans="1:13" x14ac:dyDescent="0.25">
      <c r="A3948" s="347"/>
      <c r="B3948" s="397">
        <v>0</v>
      </c>
      <c r="C3948" s="398">
        <v>0</v>
      </c>
      <c r="D3948" s="398">
        <v>0</v>
      </c>
      <c r="E3948" s="398">
        <v>0</v>
      </c>
      <c r="F3948" s="398">
        <v>0</v>
      </c>
      <c r="G3948" s="398">
        <v>0</v>
      </c>
      <c r="H3948" s="398">
        <v>0</v>
      </c>
      <c r="I3948" s="398">
        <v>0</v>
      </c>
      <c r="J3948" s="398">
        <v>0</v>
      </c>
      <c r="K3948" s="398">
        <v>0</v>
      </c>
      <c r="L3948" s="410">
        <v>1</v>
      </c>
      <c r="M3948" s="346"/>
    </row>
    <row r="3949" spans="1:13" x14ac:dyDescent="0.25">
      <c r="A3949" s="347"/>
      <c r="B3949" s="158"/>
      <c r="C3949" s="158"/>
      <c r="D3949" s="158"/>
      <c r="E3949" s="158"/>
      <c r="F3949" s="158"/>
      <c r="G3949" s="158"/>
      <c r="H3949" s="158"/>
      <c r="I3949" s="158"/>
      <c r="J3949" s="158"/>
      <c r="K3949" s="158"/>
      <c r="L3949" s="158"/>
      <c r="M3949" s="346"/>
    </row>
    <row r="3950" spans="1:13" x14ac:dyDescent="0.25">
      <c r="A3950" s="347"/>
      <c r="B3950" s="158"/>
      <c r="C3950" s="158"/>
      <c r="D3950" s="158"/>
      <c r="E3950" s="158"/>
      <c r="F3950" s="158"/>
      <c r="G3950" s="158"/>
      <c r="H3950" s="158"/>
      <c r="I3950" s="158"/>
      <c r="J3950" s="158"/>
      <c r="K3950" s="158"/>
      <c r="L3950" s="158"/>
      <c r="M3950" s="346"/>
    </row>
    <row r="3951" spans="1:13" x14ac:dyDescent="0.25">
      <c r="A3951" s="350"/>
      <c r="B3951" s="411">
        <f>+M3875</f>
        <v>273.75517419894834</v>
      </c>
      <c r="C3951" s="390">
        <v>0</v>
      </c>
      <c r="D3951" s="390">
        <v>0</v>
      </c>
      <c r="E3951" s="390">
        <v>0</v>
      </c>
      <c r="F3951" s="390">
        <v>0</v>
      </c>
      <c r="G3951" s="390">
        <v>0</v>
      </c>
      <c r="H3951" s="390">
        <v>0</v>
      </c>
      <c r="I3951" s="390">
        <v>0</v>
      </c>
      <c r="J3951" s="390">
        <v>0</v>
      </c>
      <c r="K3951" s="390">
        <v>0</v>
      </c>
      <c r="L3951" s="391">
        <v>0</v>
      </c>
      <c r="M3951" s="346"/>
    </row>
    <row r="3952" spans="1:13" ht="15.75" x14ac:dyDescent="0.25">
      <c r="A3952" s="442" t="s">
        <v>232</v>
      </c>
      <c r="B3952" s="396">
        <v>0</v>
      </c>
      <c r="C3952" s="161">
        <f>+M3876</f>
        <v>158.26585010653304</v>
      </c>
      <c r="D3952" s="159">
        <v>0</v>
      </c>
      <c r="E3952" s="159">
        <v>0</v>
      </c>
      <c r="F3952" s="159">
        <v>0</v>
      </c>
      <c r="G3952" s="159">
        <v>0</v>
      </c>
      <c r="H3952" s="159">
        <v>0</v>
      </c>
      <c r="I3952" s="159">
        <v>0</v>
      </c>
      <c r="J3952" s="159">
        <v>0</v>
      </c>
      <c r="K3952" s="159">
        <v>0</v>
      </c>
      <c r="L3952" s="383">
        <v>0</v>
      </c>
      <c r="M3952" s="346"/>
    </row>
    <row r="3953" spans="1:13" x14ac:dyDescent="0.25">
      <c r="A3953" s="347"/>
      <c r="B3953" s="396">
        <v>0</v>
      </c>
      <c r="C3953" s="159">
        <v>0</v>
      </c>
      <c r="D3953" s="161">
        <f>+M3877</f>
        <v>36.676893293008668</v>
      </c>
      <c r="E3953" s="159">
        <v>0</v>
      </c>
      <c r="F3953" s="159">
        <v>0</v>
      </c>
      <c r="G3953" s="159">
        <v>0</v>
      </c>
      <c r="H3953" s="159">
        <v>0</v>
      </c>
      <c r="I3953" s="159">
        <v>0</v>
      </c>
      <c r="J3953" s="159">
        <v>0</v>
      </c>
      <c r="K3953" s="159">
        <v>0</v>
      </c>
      <c r="L3953" s="383">
        <v>0</v>
      </c>
      <c r="M3953" s="346"/>
    </row>
    <row r="3954" spans="1:13" x14ac:dyDescent="0.25">
      <c r="A3954" s="347"/>
      <c r="B3954" s="396">
        <v>0</v>
      </c>
      <c r="C3954" s="159">
        <v>0</v>
      </c>
      <c r="D3954" s="159">
        <v>0</v>
      </c>
      <c r="E3954" s="161">
        <f>+M3878</f>
        <v>-63.486555003170523</v>
      </c>
      <c r="F3954" s="159">
        <v>0</v>
      </c>
      <c r="G3954" s="159">
        <v>0</v>
      </c>
      <c r="H3954" s="159">
        <v>0</v>
      </c>
      <c r="I3954" s="159">
        <v>0</v>
      </c>
      <c r="J3954" s="159">
        <v>0</v>
      </c>
      <c r="K3954" s="159">
        <v>0</v>
      </c>
      <c r="L3954" s="383">
        <v>0</v>
      </c>
      <c r="M3954" s="346"/>
    </row>
    <row r="3955" spans="1:13" x14ac:dyDescent="0.25">
      <c r="A3955" s="347"/>
      <c r="B3955" s="396">
        <v>0</v>
      </c>
      <c r="C3955" s="159">
        <v>0</v>
      </c>
      <c r="D3955" s="159">
        <v>0</v>
      </c>
      <c r="E3955" s="159">
        <v>0</v>
      </c>
      <c r="F3955" s="161">
        <f>+M3879</f>
        <v>-369.70706660939697</v>
      </c>
      <c r="G3955" s="159">
        <v>0</v>
      </c>
      <c r="H3955" s="159">
        <v>0</v>
      </c>
      <c r="I3955" s="159">
        <v>0</v>
      </c>
      <c r="J3955" s="159">
        <v>0</v>
      </c>
      <c r="K3955" s="159">
        <v>0</v>
      </c>
      <c r="L3955" s="383">
        <v>0</v>
      </c>
      <c r="M3955" s="346"/>
    </row>
    <row r="3956" spans="1:13" x14ac:dyDescent="0.25">
      <c r="A3956" s="347"/>
      <c r="B3956" s="396">
        <v>0</v>
      </c>
      <c r="C3956" s="159">
        <v>0</v>
      </c>
      <c r="D3956" s="159">
        <v>0</v>
      </c>
      <c r="E3956" s="159">
        <v>0</v>
      </c>
      <c r="F3956" s="159">
        <v>0</v>
      </c>
      <c r="G3956" s="161">
        <f>+M3880</f>
        <v>-594.11620976328288</v>
      </c>
      <c r="H3956" s="159">
        <v>0</v>
      </c>
      <c r="I3956" s="159">
        <v>0</v>
      </c>
      <c r="J3956" s="159">
        <v>0</v>
      </c>
      <c r="K3956" s="159">
        <v>0</v>
      </c>
      <c r="L3956" s="383">
        <v>0</v>
      </c>
      <c r="M3956" s="346"/>
    </row>
    <row r="3957" spans="1:13" x14ac:dyDescent="0.25">
      <c r="A3957" s="347"/>
      <c r="B3957" s="396">
        <v>0</v>
      </c>
      <c r="C3957" s="159">
        <v>0</v>
      </c>
      <c r="D3957" s="159">
        <v>0</v>
      </c>
      <c r="E3957" s="159">
        <v>0</v>
      </c>
      <c r="F3957" s="159">
        <v>0</v>
      </c>
      <c r="G3957" s="159">
        <v>0</v>
      </c>
      <c r="H3957" s="161">
        <f>+M3881</f>
        <v>-458.58762262559225</v>
      </c>
      <c r="I3957" s="159">
        <v>0</v>
      </c>
      <c r="J3957" s="159">
        <v>0</v>
      </c>
      <c r="K3957" s="159">
        <v>0</v>
      </c>
      <c r="L3957" s="383">
        <v>0</v>
      </c>
      <c r="M3957" s="346"/>
    </row>
    <row r="3958" spans="1:13" x14ac:dyDescent="0.25">
      <c r="A3958" s="347"/>
      <c r="B3958" s="396">
        <v>0</v>
      </c>
      <c r="C3958" s="159">
        <v>0</v>
      </c>
      <c r="D3958" s="159">
        <v>0</v>
      </c>
      <c r="E3958" s="159">
        <v>0</v>
      </c>
      <c r="F3958" s="159">
        <v>0</v>
      </c>
      <c r="G3958" s="159">
        <v>0</v>
      </c>
      <c r="H3958" s="159">
        <v>0</v>
      </c>
      <c r="I3958" s="161">
        <f>+M3882</f>
        <v>-843.37756710897122</v>
      </c>
      <c r="J3958" s="159">
        <v>0</v>
      </c>
      <c r="K3958" s="159">
        <v>0</v>
      </c>
      <c r="L3958" s="383">
        <v>0</v>
      </c>
      <c r="M3958" s="346"/>
    </row>
    <row r="3959" spans="1:13" x14ac:dyDescent="0.25">
      <c r="A3959" s="347"/>
      <c r="B3959" s="396">
        <v>0</v>
      </c>
      <c r="C3959" s="159">
        <v>0</v>
      </c>
      <c r="D3959" s="159">
        <v>0</v>
      </c>
      <c r="E3959" s="159">
        <v>0</v>
      </c>
      <c r="F3959" s="159">
        <v>0</v>
      </c>
      <c r="G3959" s="159">
        <v>0</v>
      </c>
      <c r="H3959" s="159">
        <v>0</v>
      </c>
      <c r="I3959" s="159">
        <v>0</v>
      </c>
      <c r="J3959" s="161">
        <f>+M3883</f>
        <v>67.111893169889115</v>
      </c>
      <c r="K3959" s="159">
        <v>0</v>
      </c>
      <c r="L3959" s="383">
        <v>0</v>
      </c>
      <c r="M3959" s="346"/>
    </row>
    <row r="3960" spans="1:13" x14ac:dyDescent="0.25">
      <c r="A3960" s="347"/>
      <c r="B3960" s="396">
        <v>0</v>
      </c>
      <c r="C3960" s="159">
        <v>0</v>
      </c>
      <c r="D3960" s="159">
        <v>0</v>
      </c>
      <c r="E3960" s="159">
        <v>0</v>
      </c>
      <c r="F3960" s="159">
        <v>0</v>
      </c>
      <c r="G3960" s="159">
        <v>0</v>
      </c>
      <c r="H3960" s="159">
        <v>0</v>
      </c>
      <c r="I3960" s="159">
        <v>0</v>
      </c>
      <c r="J3960" s="159">
        <v>0</v>
      </c>
      <c r="K3960" s="161">
        <f>+M3884</f>
        <v>74.398506705530579</v>
      </c>
      <c r="L3960" s="383">
        <v>0</v>
      </c>
      <c r="M3960" s="346"/>
    </row>
    <row r="3961" spans="1:13" x14ac:dyDescent="0.25">
      <c r="A3961" s="347"/>
      <c r="B3961" s="397">
        <v>0</v>
      </c>
      <c r="C3961" s="398">
        <v>0</v>
      </c>
      <c r="D3961" s="398">
        <v>0</v>
      </c>
      <c r="E3961" s="398">
        <v>0</v>
      </c>
      <c r="F3961" s="398">
        <v>0</v>
      </c>
      <c r="G3961" s="398">
        <v>0</v>
      </c>
      <c r="H3961" s="398">
        <v>0</v>
      </c>
      <c r="I3961" s="398">
        <v>0</v>
      </c>
      <c r="J3961" s="398">
        <v>0</v>
      </c>
      <c r="K3961" s="398">
        <v>0</v>
      </c>
      <c r="L3961" s="412">
        <f>+M3885</f>
        <v>352.1795162330526</v>
      </c>
      <c r="M3961" s="346"/>
    </row>
    <row r="3962" spans="1:13" x14ac:dyDescent="0.25">
      <c r="A3962" s="347"/>
      <c r="B3962" s="158"/>
      <c r="C3962" s="158"/>
      <c r="D3962" s="158"/>
      <c r="E3962" s="158"/>
      <c r="F3962" s="158"/>
      <c r="G3962" s="158"/>
      <c r="H3962" s="158"/>
      <c r="I3962" s="158"/>
      <c r="J3962" s="158"/>
      <c r="K3962" s="158"/>
      <c r="L3962" s="158"/>
      <c r="M3962" s="346"/>
    </row>
    <row r="3963" spans="1:13" ht="15.75" x14ac:dyDescent="0.3">
      <c r="A3963" s="444" t="s">
        <v>245</v>
      </c>
      <c r="B3963" s="158"/>
      <c r="C3963" s="158"/>
      <c r="D3963" s="158"/>
      <c r="E3963" s="158"/>
      <c r="F3963" s="158"/>
      <c r="G3963" s="158"/>
      <c r="H3963" s="158"/>
      <c r="I3963" s="158"/>
      <c r="J3963" s="158"/>
      <c r="K3963" s="158"/>
      <c r="L3963" s="158"/>
      <c r="M3963" s="346"/>
    </row>
    <row r="3964" spans="1:13" ht="15.75" x14ac:dyDescent="0.3">
      <c r="A3964" s="445"/>
      <c r="B3964" s="411">
        <f t="array" ref="B3964:L3974">+MMULT(B3925:L3935,B3951:L3961)</f>
        <v>547.51034839789668</v>
      </c>
      <c r="C3964" s="390">
        <v>0</v>
      </c>
      <c r="D3964" s="390">
        <v>0</v>
      </c>
      <c r="E3964" s="390">
        <v>0</v>
      </c>
      <c r="F3964" s="390">
        <v>0</v>
      </c>
      <c r="G3964" s="390">
        <v>0</v>
      </c>
      <c r="H3964" s="390">
        <v>0</v>
      </c>
      <c r="I3964" s="390">
        <v>0</v>
      </c>
      <c r="J3964" s="390">
        <v>0</v>
      </c>
      <c r="K3964" s="390">
        <v>0</v>
      </c>
      <c r="L3964" s="391">
        <v>0</v>
      </c>
      <c r="M3964" s="345"/>
    </row>
    <row r="3965" spans="1:13" ht="15.75" x14ac:dyDescent="0.3">
      <c r="A3965" s="445" t="s">
        <v>233</v>
      </c>
      <c r="B3965" s="396">
        <v>0</v>
      </c>
      <c r="C3965" s="161">
        <v>316.53170021306607</v>
      </c>
      <c r="D3965" s="159">
        <v>0</v>
      </c>
      <c r="E3965" s="159">
        <v>0</v>
      </c>
      <c r="F3965" s="159">
        <v>0</v>
      </c>
      <c r="G3965" s="159">
        <v>0</v>
      </c>
      <c r="H3965" s="159">
        <v>0</v>
      </c>
      <c r="I3965" s="159">
        <v>0</v>
      </c>
      <c r="J3965" s="159">
        <v>0</v>
      </c>
      <c r="K3965" s="159">
        <v>0</v>
      </c>
      <c r="L3965" s="383">
        <v>0</v>
      </c>
      <c r="M3965" s="346"/>
    </row>
    <row r="3966" spans="1:13" x14ac:dyDescent="0.25">
      <c r="A3966" s="347"/>
      <c r="B3966" s="396">
        <v>0</v>
      </c>
      <c r="C3966" s="159">
        <v>0</v>
      </c>
      <c r="D3966" s="161">
        <v>73.353786586017335</v>
      </c>
      <c r="E3966" s="159">
        <v>0</v>
      </c>
      <c r="F3966" s="159">
        <v>0</v>
      </c>
      <c r="G3966" s="159">
        <v>0</v>
      </c>
      <c r="H3966" s="159">
        <v>0</v>
      </c>
      <c r="I3966" s="159">
        <v>0</v>
      </c>
      <c r="J3966" s="159">
        <v>0</v>
      </c>
      <c r="K3966" s="159">
        <v>0</v>
      </c>
      <c r="L3966" s="383">
        <v>0</v>
      </c>
      <c r="M3966" s="346"/>
    </row>
    <row r="3967" spans="1:13" x14ac:dyDescent="0.25">
      <c r="A3967" s="347"/>
      <c r="B3967" s="396">
        <v>0</v>
      </c>
      <c r="C3967" s="159">
        <v>0</v>
      </c>
      <c r="D3967" s="159">
        <v>0</v>
      </c>
      <c r="E3967" s="161">
        <v>-126.97311000634105</v>
      </c>
      <c r="F3967" s="159">
        <v>0</v>
      </c>
      <c r="G3967" s="159">
        <v>0</v>
      </c>
      <c r="H3967" s="159">
        <v>0</v>
      </c>
      <c r="I3967" s="159">
        <v>0</v>
      </c>
      <c r="J3967" s="159">
        <v>0</v>
      </c>
      <c r="K3967" s="159">
        <v>0</v>
      </c>
      <c r="L3967" s="383">
        <v>0</v>
      </c>
      <c r="M3967" s="346"/>
    </row>
    <row r="3968" spans="1:13" x14ac:dyDescent="0.25">
      <c r="A3968" s="347"/>
      <c r="B3968" s="396">
        <v>0</v>
      </c>
      <c r="C3968" s="159">
        <v>0</v>
      </c>
      <c r="D3968" s="159">
        <v>0</v>
      </c>
      <c r="E3968" s="159">
        <v>0</v>
      </c>
      <c r="F3968" s="161">
        <v>-739.41413321879395</v>
      </c>
      <c r="G3968" s="159">
        <v>0</v>
      </c>
      <c r="H3968" s="159">
        <v>0</v>
      </c>
      <c r="I3968" s="159">
        <v>0</v>
      </c>
      <c r="J3968" s="159">
        <v>0</v>
      </c>
      <c r="K3968" s="159">
        <v>0</v>
      </c>
      <c r="L3968" s="383">
        <v>0</v>
      </c>
      <c r="M3968" s="346"/>
    </row>
    <row r="3969" spans="1:13" x14ac:dyDescent="0.25">
      <c r="A3969" s="347"/>
      <c r="B3969" s="396">
        <v>0</v>
      </c>
      <c r="C3969" s="159">
        <v>0</v>
      </c>
      <c r="D3969" s="159">
        <v>0</v>
      </c>
      <c r="E3969" s="159">
        <v>0</v>
      </c>
      <c r="F3969" s="159">
        <v>0</v>
      </c>
      <c r="G3969" s="161">
        <v>-1188.2324195265658</v>
      </c>
      <c r="H3969" s="159">
        <v>0</v>
      </c>
      <c r="I3969" s="159">
        <v>0</v>
      </c>
      <c r="J3969" s="159">
        <v>0</v>
      </c>
      <c r="K3969" s="159">
        <v>0</v>
      </c>
      <c r="L3969" s="383">
        <v>0</v>
      </c>
      <c r="M3969" s="346"/>
    </row>
    <row r="3970" spans="1:13" x14ac:dyDescent="0.25">
      <c r="A3970" s="347"/>
      <c r="B3970" s="396">
        <v>0</v>
      </c>
      <c r="C3970" s="159">
        <v>0</v>
      </c>
      <c r="D3970" s="159">
        <v>0</v>
      </c>
      <c r="E3970" s="159">
        <v>0</v>
      </c>
      <c r="F3970" s="159">
        <v>0</v>
      </c>
      <c r="G3970" s="159">
        <v>0</v>
      </c>
      <c r="H3970" s="161">
        <v>-917.17524525118449</v>
      </c>
      <c r="I3970" s="159">
        <v>0</v>
      </c>
      <c r="J3970" s="159">
        <v>0</v>
      </c>
      <c r="K3970" s="159">
        <v>0</v>
      </c>
      <c r="L3970" s="383">
        <v>0</v>
      </c>
      <c r="M3970" s="346"/>
    </row>
    <row r="3971" spans="1:13" x14ac:dyDescent="0.25">
      <c r="A3971" s="347"/>
      <c r="B3971" s="396">
        <v>0</v>
      </c>
      <c r="C3971" s="159">
        <v>0</v>
      </c>
      <c r="D3971" s="159">
        <v>0</v>
      </c>
      <c r="E3971" s="159">
        <v>0</v>
      </c>
      <c r="F3971" s="159">
        <v>0</v>
      </c>
      <c r="G3971" s="159">
        <v>0</v>
      </c>
      <c r="H3971" s="159">
        <v>0</v>
      </c>
      <c r="I3971" s="161">
        <v>-1686.7551342179424</v>
      </c>
      <c r="J3971" s="159">
        <v>0</v>
      </c>
      <c r="K3971" s="159">
        <v>0</v>
      </c>
      <c r="L3971" s="383">
        <v>0</v>
      </c>
      <c r="M3971" s="346"/>
    </row>
    <row r="3972" spans="1:13" x14ac:dyDescent="0.25">
      <c r="A3972" s="347"/>
      <c r="B3972" s="396">
        <v>0</v>
      </c>
      <c r="C3972" s="159">
        <v>0</v>
      </c>
      <c r="D3972" s="159">
        <v>0</v>
      </c>
      <c r="E3972" s="159">
        <v>0</v>
      </c>
      <c r="F3972" s="159">
        <v>0</v>
      </c>
      <c r="G3972" s="159">
        <v>0</v>
      </c>
      <c r="H3972" s="159">
        <v>0</v>
      </c>
      <c r="I3972" s="159">
        <v>0</v>
      </c>
      <c r="J3972" s="161">
        <v>134.22378633977823</v>
      </c>
      <c r="K3972" s="159">
        <v>0</v>
      </c>
      <c r="L3972" s="383">
        <v>0</v>
      </c>
      <c r="M3972" s="346"/>
    </row>
    <row r="3973" spans="1:13" x14ac:dyDescent="0.25">
      <c r="A3973" s="347"/>
      <c r="B3973" s="396">
        <v>0</v>
      </c>
      <c r="C3973" s="159">
        <v>0</v>
      </c>
      <c r="D3973" s="159">
        <v>0</v>
      </c>
      <c r="E3973" s="159">
        <v>0</v>
      </c>
      <c r="F3973" s="159">
        <v>0</v>
      </c>
      <c r="G3973" s="159">
        <v>0</v>
      </c>
      <c r="H3973" s="159">
        <v>0</v>
      </c>
      <c r="I3973" s="159">
        <v>0</v>
      </c>
      <c r="J3973" s="159">
        <v>0</v>
      </c>
      <c r="K3973" s="161">
        <v>148.79701341106116</v>
      </c>
      <c r="L3973" s="383">
        <v>0</v>
      </c>
      <c r="M3973" s="346"/>
    </row>
    <row r="3974" spans="1:13" x14ac:dyDescent="0.25">
      <c r="A3974" s="347"/>
      <c r="B3974" s="397">
        <v>0</v>
      </c>
      <c r="C3974" s="398">
        <v>0</v>
      </c>
      <c r="D3974" s="398">
        <v>0</v>
      </c>
      <c r="E3974" s="398">
        <v>0</v>
      </c>
      <c r="F3974" s="398">
        <v>0</v>
      </c>
      <c r="G3974" s="398">
        <v>0</v>
      </c>
      <c r="H3974" s="398">
        <v>0</v>
      </c>
      <c r="I3974" s="398">
        <v>0</v>
      </c>
      <c r="J3974" s="398">
        <v>0</v>
      </c>
      <c r="K3974" s="398">
        <v>0</v>
      </c>
      <c r="L3974" s="412">
        <v>704.35903246610519</v>
      </c>
      <c r="M3974" s="346"/>
    </row>
    <row r="3975" spans="1:13" x14ac:dyDescent="0.25">
      <c r="A3975" s="347"/>
      <c r="B3975" s="158"/>
      <c r="C3975" s="158"/>
      <c r="D3975" s="158"/>
      <c r="E3975" s="158"/>
      <c r="F3975" s="158"/>
      <c r="G3975" s="158"/>
      <c r="H3975" s="158"/>
      <c r="I3975" s="158"/>
      <c r="J3975" s="158"/>
      <c r="K3975" s="158"/>
      <c r="L3975" s="158"/>
      <c r="M3975" s="346"/>
    </row>
    <row r="3976" spans="1:13" x14ac:dyDescent="0.25">
      <c r="A3976" s="347"/>
      <c r="B3976" s="158"/>
      <c r="C3976" s="158"/>
      <c r="D3976" s="158"/>
      <c r="E3976" s="158"/>
      <c r="F3976" s="158"/>
      <c r="G3976" s="158"/>
      <c r="H3976" s="158"/>
      <c r="I3976" s="158"/>
      <c r="J3976" s="158"/>
      <c r="K3976" s="158"/>
      <c r="L3976" s="158"/>
      <c r="M3976" s="346"/>
    </row>
    <row r="3977" spans="1:13" x14ac:dyDescent="0.25">
      <c r="A3977" s="347"/>
      <c r="B3977" s="413">
        <f t="array" ref="B3977:L3987">+MINVERSE(B3964:L3974)</f>
        <v>1.8264494962079909E-3</v>
      </c>
      <c r="C3977" s="390">
        <v>0</v>
      </c>
      <c r="D3977" s="390">
        <v>0</v>
      </c>
      <c r="E3977" s="390">
        <v>0</v>
      </c>
      <c r="F3977" s="390">
        <v>0</v>
      </c>
      <c r="G3977" s="390">
        <v>0</v>
      </c>
      <c r="H3977" s="390">
        <v>0</v>
      </c>
      <c r="I3977" s="390">
        <v>0</v>
      </c>
      <c r="J3977" s="390">
        <v>0</v>
      </c>
      <c r="K3977" s="390">
        <v>0</v>
      </c>
      <c r="L3977" s="391">
        <v>0</v>
      </c>
      <c r="M3977" s="346"/>
    </row>
    <row r="3978" spans="1:13" ht="15.75" x14ac:dyDescent="0.3">
      <c r="A3978" s="445" t="s">
        <v>234</v>
      </c>
      <c r="B3978" s="396">
        <v>0</v>
      </c>
      <c r="C3978" s="178">
        <v>3.1592412365866449E-3</v>
      </c>
      <c r="D3978" s="159">
        <v>0</v>
      </c>
      <c r="E3978" s="159">
        <v>0</v>
      </c>
      <c r="F3978" s="159">
        <v>0</v>
      </c>
      <c r="G3978" s="159">
        <v>0</v>
      </c>
      <c r="H3978" s="159">
        <v>0</v>
      </c>
      <c r="I3978" s="159">
        <v>0</v>
      </c>
      <c r="J3978" s="159">
        <v>0</v>
      </c>
      <c r="K3978" s="159">
        <v>0</v>
      </c>
      <c r="L3978" s="383">
        <v>0</v>
      </c>
      <c r="M3978" s="346"/>
    </row>
    <row r="3979" spans="1:13" x14ac:dyDescent="0.25">
      <c r="A3979" s="347"/>
      <c r="B3979" s="396">
        <v>0</v>
      </c>
      <c r="C3979" s="159">
        <v>0</v>
      </c>
      <c r="D3979" s="178">
        <v>1.3632561406047709E-2</v>
      </c>
      <c r="E3979" s="159">
        <v>0</v>
      </c>
      <c r="F3979" s="159">
        <v>0</v>
      </c>
      <c r="G3979" s="159">
        <v>0</v>
      </c>
      <c r="H3979" s="159">
        <v>0</v>
      </c>
      <c r="I3979" s="159">
        <v>0</v>
      </c>
      <c r="J3979" s="159">
        <v>0</v>
      </c>
      <c r="K3979" s="159">
        <v>0</v>
      </c>
      <c r="L3979" s="383">
        <v>0</v>
      </c>
      <c r="M3979" s="346"/>
    </row>
    <row r="3980" spans="1:13" x14ac:dyDescent="0.25">
      <c r="A3980" s="347"/>
      <c r="B3980" s="396">
        <v>0</v>
      </c>
      <c r="C3980" s="159">
        <v>0</v>
      </c>
      <c r="D3980" s="159">
        <v>0</v>
      </c>
      <c r="E3980" s="178">
        <v>-7.8756832840438419E-3</v>
      </c>
      <c r="F3980" s="159">
        <v>0</v>
      </c>
      <c r="G3980" s="159">
        <v>0</v>
      </c>
      <c r="H3980" s="159">
        <v>0</v>
      </c>
      <c r="I3980" s="159">
        <v>0</v>
      </c>
      <c r="J3980" s="159">
        <v>0</v>
      </c>
      <c r="K3980" s="159">
        <v>0</v>
      </c>
      <c r="L3980" s="383">
        <v>0</v>
      </c>
      <c r="M3980" s="346"/>
    </row>
    <row r="3981" spans="1:13" x14ac:dyDescent="0.25">
      <c r="A3981" s="347"/>
      <c r="B3981" s="396">
        <v>0</v>
      </c>
      <c r="C3981" s="159">
        <v>0</v>
      </c>
      <c r="D3981" s="159">
        <v>0</v>
      </c>
      <c r="E3981" s="159">
        <v>0</v>
      </c>
      <c r="F3981" s="178">
        <v>-1.3524220799605656E-3</v>
      </c>
      <c r="G3981" s="159">
        <v>0</v>
      </c>
      <c r="H3981" s="159">
        <v>0</v>
      </c>
      <c r="I3981" s="159">
        <v>0</v>
      </c>
      <c r="J3981" s="159">
        <v>0</v>
      </c>
      <c r="K3981" s="159">
        <v>0</v>
      </c>
      <c r="L3981" s="383">
        <v>0</v>
      </c>
      <c r="M3981" s="346"/>
    </row>
    <row r="3982" spans="1:13" x14ac:dyDescent="0.25">
      <c r="A3982" s="347"/>
      <c r="B3982" s="396">
        <v>0</v>
      </c>
      <c r="C3982" s="159">
        <v>0</v>
      </c>
      <c r="D3982" s="159">
        <v>0</v>
      </c>
      <c r="E3982" s="159">
        <v>0</v>
      </c>
      <c r="F3982" s="159">
        <v>0</v>
      </c>
      <c r="G3982" s="178">
        <v>-8.4158619438984479E-4</v>
      </c>
      <c r="H3982" s="159">
        <v>0</v>
      </c>
      <c r="I3982" s="159">
        <v>0</v>
      </c>
      <c r="J3982" s="159">
        <v>0</v>
      </c>
      <c r="K3982" s="159">
        <v>0</v>
      </c>
      <c r="L3982" s="383">
        <v>0</v>
      </c>
      <c r="M3982" s="346"/>
    </row>
    <row r="3983" spans="1:13" x14ac:dyDescent="0.25">
      <c r="A3983" s="347"/>
      <c r="B3983" s="396">
        <v>0</v>
      </c>
      <c r="C3983" s="159">
        <v>0</v>
      </c>
      <c r="D3983" s="159">
        <v>0</v>
      </c>
      <c r="E3983" s="159">
        <v>0</v>
      </c>
      <c r="F3983" s="159">
        <v>0</v>
      </c>
      <c r="G3983" s="159">
        <v>0</v>
      </c>
      <c r="H3983" s="178">
        <v>-1.0903041759768959E-3</v>
      </c>
      <c r="I3983" s="159">
        <v>0</v>
      </c>
      <c r="J3983" s="159">
        <v>0</v>
      </c>
      <c r="K3983" s="159">
        <v>0</v>
      </c>
      <c r="L3983" s="383">
        <v>0</v>
      </c>
      <c r="M3983" s="346"/>
    </row>
    <row r="3984" spans="1:13" x14ac:dyDescent="0.25">
      <c r="A3984" s="347"/>
      <c r="B3984" s="396">
        <v>0</v>
      </c>
      <c r="C3984" s="159">
        <v>0</v>
      </c>
      <c r="D3984" s="159">
        <v>0</v>
      </c>
      <c r="E3984" s="159">
        <v>0</v>
      </c>
      <c r="F3984" s="159">
        <v>0</v>
      </c>
      <c r="G3984" s="159">
        <v>0</v>
      </c>
      <c r="H3984" s="159">
        <v>0</v>
      </c>
      <c r="I3984" s="178">
        <v>-5.9285427962467484E-4</v>
      </c>
      <c r="J3984" s="159">
        <v>0</v>
      </c>
      <c r="K3984" s="159">
        <v>0</v>
      </c>
      <c r="L3984" s="383">
        <v>0</v>
      </c>
      <c r="M3984" s="346"/>
    </row>
    <row r="3985" spans="1:13" x14ac:dyDescent="0.25">
      <c r="A3985" s="347"/>
      <c r="B3985" s="396">
        <v>0</v>
      </c>
      <c r="C3985" s="159">
        <v>0</v>
      </c>
      <c r="D3985" s="159">
        <v>0</v>
      </c>
      <c r="E3985" s="159">
        <v>0</v>
      </c>
      <c r="F3985" s="159">
        <v>0</v>
      </c>
      <c r="G3985" s="159">
        <v>0</v>
      </c>
      <c r="H3985" s="159">
        <v>0</v>
      </c>
      <c r="I3985" s="159">
        <v>0</v>
      </c>
      <c r="J3985" s="178">
        <v>7.4502443066877073E-3</v>
      </c>
      <c r="K3985" s="159">
        <v>0</v>
      </c>
      <c r="L3985" s="383">
        <v>0</v>
      </c>
      <c r="M3985" s="346"/>
    </row>
    <row r="3986" spans="1:13" x14ac:dyDescent="0.25">
      <c r="A3986" s="347"/>
      <c r="B3986" s="396">
        <v>0</v>
      </c>
      <c r="C3986" s="159">
        <v>0</v>
      </c>
      <c r="D3986" s="159">
        <v>0</v>
      </c>
      <c r="E3986" s="159">
        <v>0</v>
      </c>
      <c r="F3986" s="159">
        <v>0</v>
      </c>
      <c r="G3986" s="159">
        <v>0</v>
      </c>
      <c r="H3986" s="159">
        <v>0</v>
      </c>
      <c r="I3986" s="159">
        <v>0</v>
      </c>
      <c r="J3986" s="159">
        <v>0</v>
      </c>
      <c r="K3986" s="178">
        <v>6.7205649970771709E-3</v>
      </c>
      <c r="L3986" s="383">
        <v>0</v>
      </c>
      <c r="M3986" s="346"/>
    </row>
    <row r="3987" spans="1:13" x14ac:dyDescent="0.25">
      <c r="A3987" s="347"/>
      <c r="B3987" s="397">
        <v>0</v>
      </c>
      <c r="C3987" s="398">
        <v>0</v>
      </c>
      <c r="D3987" s="398">
        <v>0</v>
      </c>
      <c r="E3987" s="398">
        <v>0</v>
      </c>
      <c r="F3987" s="398">
        <v>0</v>
      </c>
      <c r="G3987" s="398">
        <v>0</v>
      </c>
      <c r="H3987" s="398">
        <v>0</v>
      </c>
      <c r="I3987" s="398">
        <v>0</v>
      </c>
      <c r="J3987" s="398">
        <v>0</v>
      </c>
      <c r="K3987" s="398">
        <v>0</v>
      </c>
      <c r="L3987" s="414">
        <v>1.4197304980938417E-3</v>
      </c>
      <c r="M3987" s="346"/>
    </row>
    <row r="3988" spans="1:13" x14ac:dyDescent="0.25">
      <c r="A3988" s="347"/>
      <c r="B3988" s="158"/>
      <c r="C3988" s="158"/>
      <c r="D3988" s="158"/>
      <c r="E3988" s="158"/>
      <c r="F3988" s="158"/>
      <c r="G3988" s="158"/>
      <c r="H3988" s="158"/>
      <c r="I3988" s="158"/>
      <c r="J3988" s="158"/>
      <c r="K3988" s="158"/>
      <c r="L3988" s="158"/>
      <c r="M3988" s="346"/>
    </row>
    <row r="3989" spans="1:13" x14ac:dyDescent="0.25">
      <c r="A3989" s="347"/>
      <c r="B3989" s="158"/>
      <c r="C3989" s="158"/>
      <c r="D3989" s="158"/>
      <c r="E3989" s="158"/>
      <c r="F3989" s="158"/>
      <c r="G3989" s="158"/>
      <c r="H3989" s="158"/>
      <c r="I3989" s="158"/>
      <c r="J3989" s="158"/>
      <c r="K3989" s="158"/>
      <c r="L3989" s="158"/>
      <c r="M3989" s="346"/>
    </row>
    <row r="3990" spans="1:13" x14ac:dyDescent="0.25">
      <c r="A3990" s="347"/>
      <c r="B3990" s="395">
        <f t="array" ref="B3990:L3997">+MMULT(B3901:L3908,B3977:L3987)</f>
        <v>1.8264494962079909E-3</v>
      </c>
      <c r="C3990" s="380">
        <v>-3.1592412365866449E-3</v>
      </c>
      <c r="D3990" s="380">
        <v>0</v>
      </c>
      <c r="E3990" s="380">
        <v>0</v>
      </c>
      <c r="F3990" s="380">
        <v>0</v>
      </c>
      <c r="G3990" s="380">
        <v>0</v>
      </c>
      <c r="H3990" s="380">
        <v>0</v>
      </c>
      <c r="I3990" s="380">
        <v>0</v>
      </c>
      <c r="J3990" s="380">
        <v>0</v>
      </c>
      <c r="K3990" s="380">
        <v>0</v>
      </c>
      <c r="L3990" s="381">
        <v>0</v>
      </c>
      <c r="M3990" s="346"/>
    </row>
    <row r="3991" spans="1:13" ht="15.75" x14ac:dyDescent="0.3">
      <c r="A3991" s="445" t="s">
        <v>235</v>
      </c>
      <c r="B3991" s="396">
        <v>0</v>
      </c>
      <c r="C3991" s="159">
        <v>3.1592412365866449E-3</v>
      </c>
      <c r="D3991" s="159">
        <v>-1.3632561406047709E-2</v>
      </c>
      <c r="E3991" s="159">
        <v>0</v>
      </c>
      <c r="F3991" s="159">
        <v>0</v>
      </c>
      <c r="G3991" s="159">
        <v>0</v>
      </c>
      <c r="H3991" s="159">
        <v>0</v>
      </c>
      <c r="I3991" s="159">
        <v>0</v>
      </c>
      <c r="J3991" s="143">
        <v>-7.4502443066877073E-3</v>
      </c>
      <c r="K3991" s="143">
        <v>0</v>
      </c>
      <c r="L3991" s="392">
        <v>0</v>
      </c>
      <c r="M3991" s="346"/>
    </row>
    <row r="3992" spans="1:13" x14ac:dyDescent="0.25">
      <c r="A3992" s="446"/>
      <c r="B3992" s="396">
        <v>0</v>
      </c>
      <c r="C3992" s="159">
        <v>0</v>
      </c>
      <c r="D3992" s="159">
        <v>1.3632561406047709E-2</v>
      </c>
      <c r="E3992" s="159">
        <v>7.8756832840438419E-3</v>
      </c>
      <c r="F3992" s="159">
        <v>0</v>
      </c>
      <c r="G3992" s="159">
        <v>0</v>
      </c>
      <c r="H3992" s="159">
        <v>0</v>
      </c>
      <c r="I3992" s="159">
        <v>0</v>
      </c>
      <c r="J3992" s="143">
        <v>0</v>
      </c>
      <c r="K3992" s="143">
        <v>0</v>
      </c>
      <c r="L3992" s="392">
        <v>0</v>
      </c>
      <c r="M3992" s="346"/>
    </row>
    <row r="3993" spans="1:13" x14ac:dyDescent="0.25">
      <c r="A3993" s="446"/>
      <c r="B3993" s="396">
        <v>0</v>
      </c>
      <c r="C3993" s="159">
        <v>0</v>
      </c>
      <c r="D3993" s="159">
        <v>0</v>
      </c>
      <c r="E3993" s="159">
        <v>-7.8756832840438419E-3</v>
      </c>
      <c r="F3993" s="159">
        <v>1.3524220799605656E-3</v>
      </c>
      <c r="G3993" s="159">
        <v>0</v>
      </c>
      <c r="H3993" s="159">
        <v>0</v>
      </c>
      <c r="I3993" s="159">
        <v>0</v>
      </c>
      <c r="J3993" s="143">
        <v>0</v>
      </c>
      <c r="K3993" s="143">
        <v>0</v>
      </c>
      <c r="L3993" s="392">
        <v>0</v>
      </c>
      <c r="M3993" s="346"/>
    </row>
    <row r="3994" spans="1:13" x14ac:dyDescent="0.25">
      <c r="A3994" s="446"/>
      <c r="B3994" s="396">
        <v>0</v>
      </c>
      <c r="C3994" s="159">
        <v>0</v>
      </c>
      <c r="D3994" s="159">
        <v>0</v>
      </c>
      <c r="E3994" s="159">
        <v>0</v>
      </c>
      <c r="F3994" s="159">
        <v>-1.3524220799605656E-3</v>
      </c>
      <c r="G3994" s="159">
        <v>8.4158619438984479E-4</v>
      </c>
      <c r="H3994" s="159">
        <v>0</v>
      </c>
      <c r="I3994" s="159">
        <v>0</v>
      </c>
      <c r="J3994" s="143">
        <v>7.4502443066877073E-3</v>
      </c>
      <c r="K3994" s="143">
        <v>6.7205649970771709E-3</v>
      </c>
      <c r="L3994" s="392">
        <v>0</v>
      </c>
      <c r="M3994" s="346"/>
    </row>
    <row r="3995" spans="1:13" x14ac:dyDescent="0.25">
      <c r="A3995" s="446"/>
      <c r="B3995" s="396">
        <v>0</v>
      </c>
      <c r="C3995" s="159">
        <v>0</v>
      </c>
      <c r="D3995" s="159">
        <v>0</v>
      </c>
      <c r="E3995" s="159">
        <v>0</v>
      </c>
      <c r="F3995" s="159">
        <v>0</v>
      </c>
      <c r="G3995" s="159">
        <v>-8.4158619438984479E-4</v>
      </c>
      <c r="H3995" s="159">
        <v>1.0903041759768959E-3</v>
      </c>
      <c r="I3995" s="159">
        <v>0</v>
      </c>
      <c r="J3995" s="143">
        <v>0</v>
      </c>
      <c r="K3995" s="143">
        <v>0</v>
      </c>
      <c r="L3995" s="392">
        <v>0</v>
      </c>
      <c r="M3995" s="346"/>
    </row>
    <row r="3996" spans="1:13" x14ac:dyDescent="0.25">
      <c r="A3996" s="446"/>
      <c r="B3996" s="396">
        <v>0</v>
      </c>
      <c r="C3996" s="159">
        <v>0</v>
      </c>
      <c r="D3996" s="159">
        <v>0</v>
      </c>
      <c r="E3996" s="159">
        <v>0</v>
      </c>
      <c r="F3996" s="159">
        <v>0</v>
      </c>
      <c r="G3996" s="159">
        <v>0</v>
      </c>
      <c r="H3996" s="159">
        <v>-1.0903041759768959E-3</v>
      </c>
      <c r="I3996" s="159">
        <v>5.9285427962467484E-4</v>
      </c>
      <c r="J3996" s="143">
        <v>0</v>
      </c>
      <c r="K3996" s="143">
        <v>0</v>
      </c>
      <c r="L3996" s="392">
        <v>0</v>
      </c>
      <c r="M3996" s="346"/>
    </row>
    <row r="3997" spans="1:13" x14ac:dyDescent="0.25">
      <c r="A3997" s="446"/>
      <c r="B3997" s="397">
        <v>0</v>
      </c>
      <c r="C3997" s="398">
        <v>0</v>
      </c>
      <c r="D3997" s="398">
        <v>0</v>
      </c>
      <c r="E3997" s="398">
        <v>0</v>
      </c>
      <c r="F3997" s="398">
        <v>0</v>
      </c>
      <c r="G3997" s="398">
        <v>0</v>
      </c>
      <c r="H3997" s="398">
        <v>0</v>
      </c>
      <c r="I3997" s="398">
        <v>-5.9285427962467484E-4</v>
      </c>
      <c r="J3997" s="393">
        <v>0</v>
      </c>
      <c r="K3997" s="393">
        <v>-6.7205649970771709E-3</v>
      </c>
      <c r="L3997" s="394">
        <v>1.4197304980938417E-3</v>
      </c>
      <c r="M3997" s="346"/>
    </row>
    <row r="3998" spans="1:13" x14ac:dyDescent="0.25">
      <c r="A3998" s="446"/>
      <c r="B3998" s="158"/>
      <c r="C3998" s="158"/>
      <c r="D3998" s="158"/>
      <c r="E3998" s="158"/>
      <c r="F3998" s="158"/>
      <c r="G3998" s="158"/>
      <c r="H3998" s="158"/>
      <c r="I3998" s="158"/>
      <c r="J3998" s="158"/>
      <c r="K3998" s="158"/>
      <c r="L3998" s="158"/>
      <c r="M3998" s="346"/>
    </row>
    <row r="3999" spans="1:13" x14ac:dyDescent="0.25">
      <c r="A3999" s="446"/>
      <c r="B3999" s="158"/>
      <c r="C3999" s="158"/>
      <c r="D3999" s="158"/>
      <c r="E3999" s="158"/>
      <c r="F3999" s="158"/>
      <c r="G3999" s="158"/>
      <c r="H3999" s="158"/>
      <c r="I3999" s="158"/>
      <c r="J3999" s="158"/>
      <c r="K3999" s="158"/>
      <c r="L3999" s="158"/>
      <c r="M3999" s="346"/>
    </row>
    <row r="4000" spans="1:13" x14ac:dyDescent="0.25">
      <c r="A4000" s="446"/>
      <c r="B4000" s="329">
        <f t="array" ref="B4000:I4007">+MMULT(B3990:L3997,B3888:I3898)</f>
        <v>4.9856907327946358E-3</v>
      </c>
      <c r="C4000" s="330">
        <v>-3.1592412365866449E-3</v>
      </c>
      <c r="D4000" s="330">
        <v>0</v>
      </c>
      <c r="E4000" s="330">
        <v>0</v>
      </c>
      <c r="F4000" s="330">
        <v>0</v>
      </c>
      <c r="G4000" s="330">
        <v>0</v>
      </c>
      <c r="H4000" s="330">
        <v>0</v>
      </c>
      <c r="I4000" s="331">
        <v>0</v>
      </c>
      <c r="J4000" s="158"/>
      <c r="K4000" s="158"/>
      <c r="L4000" s="158"/>
      <c r="M4000" s="346"/>
    </row>
    <row r="4001" spans="1:13" ht="15.75" x14ac:dyDescent="0.3">
      <c r="A4001" s="447" t="s">
        <v>236</v>
      </c>
      <c r="B4001" s="332">
        <v>-3.1592412365866449E-3</v>
      </c>
      <c r="C4001" s="158">
        <v>2.4242046949322062E-2</v>
      </c>
      <c r="D4001" s="158">
        <v>-1.3632561406047709E-2</v>
      </c>
      <c r="E4001" s="158">
        <v>0</v>
      </c>
      <c r="F4001" s="158">
        <v>-7.4502443066877073E-3</v>
      </c>
      <c r="G4001" s="158">
        <v>0</v>
      </c>
      <c r="H4001" s="158">
        <v>0</v>
      </c>
      <c r="I4001" s="333">
        <v>0</v>
      </c>
      <c r="J4001" s="158"/>
      <c r="K4001" s="158"/>
      <c r="L4001" s="158"/>
      <c r="M4001" s="346"/>
    </row>
    <row r="4002" spans="1:13" x14ac:dyDescent="0.25">
      <c r="A4002" s="446"/>
      <c r="B4002" s="332">
        <v>0</v>
      </c>
      <c r="C4002" s="158">
        <v>-1.3632561406047709E-2</v>
      </c>
      <c r="D4002" s="158">
        <v>5.7568781220038671E-3</v>
      </c>
      <c r="E4002" s="158">
        <v>7.8756832840438419E-3</v>
      </c>
      <c r="F4002" s="158">
        <v>0</v>
      </c>
      <c r="G4002" s="158">
        <v>0</v>
      </c>
      <c r="H4002" s="158">
        <v>0</v>
      </c>
      <c r="I4002" s="333">
        <v>0</v>
      </c>
      <c r="J4002" s="158"/>
      <c r="K4002" s="158"/>
      <c r="L4002" s="158"/>
      <c r="M4002" s="346"/>
    </row>
    <row r="4003" spans="1:13" x14ac:dyDescent="0.25">
      <c r="A4003" s="446"/>
      <c r="B4003" s="332">
        <v>0</v>
      </c>
      <c r="C4003" s="158">
        <v>0</v>
      </c>
      <c r="D4003" s="158">
        <v>7.8756832840438419E-3</v>
      </c>
      <c r="E4003" s="158">
        <v>-9.2281053640044068E-3</v>
      </c>
      <c r="F4003" s="158">
        <v>1.3524220799605656E-3</v>
      </c>
      <c r="G4003" s="158">
        <v>0</v>
      </c>
      <c r="H4003" s="158">
        <v>0</v>
      </c>
      <c r="I4003" s="333">
        <v>0</v>
      </c>
      <c r="J4003" s="158"/>
      <c r="K4003" s="158"/>
      <c r="L4003" s="158"/>
      <c r="M4003" s="346"/>
    </row>
    <row r="4004" spans="1:13" x14ac:dyDescent="0.25">
      <c r="A4004" s="446"/>
      <c r="B4004" s="332">
        <v>0</v>
      </c>
      <c r="C4004" s="158">
        <v>-7.4502443066877073E-3</v>
      </c>
      <c r="D4004" s="158">
        <v>0</v>
      </c>
      <c r="E4004" s="158">
        <v>1.3524220799605656E-3</v>
      </c>
      <c r="F4004" s="158">
        <v>1.1976801029414468E-2</v>
      </c>
      <c r="G4004" s="158">
        <v>8.4158619438984479E-4</v>
      </c>
      <c r="H4004" s="158">
        <v>0</v>
      </c>
      <c r="I4004" s="333">
        <v>-6.7205649970771709E-3</v>
      </c>
      <c r="J4004" s="158"/>
      <c r="K4004" s="158"/>
      <c r="L4004" s="158"/>
      <c r="M4004" s="346"/>
    </row>
    <row r="4005" spans="1:13" x14ac:dyDescent="0.25">
      <c r="A4005" s="446"/>
      <c r="B4005" s="332">
        <v>0</v>
      </c>
      <c r="C4005" s="158">
        <v>0</v>
      </c>
      <c r="D4005" s="158">
        <v>0</v>
      </c>
      <c r="E4005" s="158">
        <v>0</v>
      </c>
      <c r="F4005" s="158">
        <v>8.4158619438984479E-4</v>
      </c>
      <c r="G4005" s="158">
        <v>-1.9318903703667407E-3</v>
      </c>
      <c r="H4005" s="158">
        <v>1.0903041759768959E-3</v>
      </c>
      <c r="I4005" s="333">
        <v>0</v>
      </c>
      <c r="J4005" s="158"/>
      <c r="K4005" s="158"/>
      <c r="L4005" s="158"/>
      <c r="M4005" s="346"/>
    </row>
    <row r="4006" spans="1:13" x14ac:dyDescent="0.25">
      <c r="A4006" s="446"/>
      <c r="B4006" s="332">
        <v>0</v>
      </c>
      <c r="C4006" s="158">
        <v>0</v>
      </c>
      <c r="D4006" s="158">
        <v>0</v>
      </c>
      <c r="E4006" s="158">
        <v>0</v>
      </c>
      <c r="F4006" s="158">
        <v>0</v>
      </c>
      <c r="G4006" s="158">
        <v>1.0903041759768959E-3</v>
      </c>
      <c r="H4006" s="158">
        <v>-1.6831584556015707E-3</v>
      </c>
      <c r="I4006" s="333">
        <v>5.9285427962467484E-4</v>
      </c>
      <c r="J4006" s="158"/>
      <c r="K4006" s="158"/>
      <c r="L4006" s="158"/>
      <c r="M4006" s="346"/>
    </row>
    <row r="4007" spans="1:13" x14ac:dyDescent="0.25">
      <c r="A4007" s="446"/>
      <c r="B4007" s="406">
        <v>0</v>
      </c>
      <c r="C4007" s="407">
        <v>0</v>
      </c>
      <c r="D4007" s="407">
        <v>0</v>
      </c>
      <c r="E4007" s="407">
        <v>0</v>
      </c>
      <c r="F4007" s="407">
        <v>-6.7205649970771709E-3</v>
      </c>
      <c r="G4007" s="407">
        <v>0</v>
      </c>
      <c r="H4007" s="407">
        <v>5.9285427962467484E-4</v>
      </c>
      <c r="I4007" s="408">
        <v>7.5474412155463379E-3</v>
      </c>
      <c r="J4007" s="158"/>
      <c r="K4007" s="158"/>
      <c r="L4007" s="158"/>
      <c r="M4007" s="346"/>
    </row>
    <row r="4008" spans="1:13" x14ac:dyDescent="0.25">
      <c r="A4008" s="446"/>
      <c r="B4008" s="158"/>
      <c r="C4008" s="158"/>
      <c r="D4008" s="158"/>
      <c r="E4008" s="158"/>
      <c r="F4008" s="158"/>
      <c r="G4008" s="158"/>
      <c r="H4008" s="158"/>
      <c r="I4008" s="158"/>
      <c r="J4008" s="158"/>
      <c r="K4008" s="158"/>
      <c r="L4008" s="158"/>
      <c r="M4008" s="346"/>
    </row>
    <row r="4009" spans="1:13" x14ac:dyDescent="0.25">
      <c r="A4009" s="446"/>
      <c r="B4009" s="158"/>
      <c r="C4009" s="158"/>
      <c r="D4009" s="158"/>
      <c r="E4009" s="158"/>
      <c r="F4009" s="158"/>
      <c r="G4009" s="158"/>
      <c r="H4009" s="158"/>
      <c r="I4009" s="158"/>
      <c r="J4009" s="158"/>
      <c r="K4009" s="158"/>
      <c r="L4009" s="158"/>
      <c r="M4009" s="346"/>
    </row>
    <row r="4010" spans="1:13" x14ac:dyDescent="0.25">
      <c r="A4010" s="446"/>
      <c r="B4010" s="329">
        <f t="array" ref="B4010:I4017">-MINVERSE(B4000:I4007)</f>
        <v>-388.46938933279387</v>
      </c>
      <c r="C4010" s="330">
        <v>-296.52317256501772</v>
      </c>
      <c r="D4010" s="330">
        <v>-300.86436174312769</v>
      </c>
      <c r="E4010" s="330">
        <v>-293.34989907221814</v>
      </c>
      <c r="F4010" s="330">
        <v>-249.59024080962902</v>
      </c>
      <c r="G4010" s="330">
        <v>-235.49379941840073</v>
      </c>
      <c r="H4010" s="330">
        <v>-224.61300970276582</v>
      </c>
      <c r="I4010" s="331">
        <v>-204.60240866199442</v>
      </c>
      <c r="J4010" s="158"/>
      <c r="K4010" s="158"/>
      <c r="L4010" s="158"/>
      <c r="M4010" s="346"/>
    </row>
    <row r="4011" spans="1:13" ht="15.75" x14ac:dyDescent="0.3">
      <c r="A4011" s="448" t="s">
        <v>237</v>
      </c>
      <c r="B4011" s="332">
        <v>-296.52317256501772</v>
      </c>
      <c r="C4011" s="158">
        <v>-467.95186654171408</v>
      </c>
      <c r="D4011" s="158">
        <v>-474.80282379181506</v>
      </c>
      <c r="E4011" s="158">
        <v>-462.94403109614768</v>
      </c>
      <c r="F4011" s="158">
        <v>-393.88563816830288</v>
      </c>
      <c r="G4011" s="158">
        <v>-371.63963289471917</v>
      </c>
      <c r="H4011" s="158">
        <v>-354.46834131290257</v>
      </c>
      <c r="I4011" s="333">
        <v>-322.88902821352804</v>
      </c>
      <c r="J4011" s="158"/>
      <c r="K4011" s="158"/>
      <c r="L4011" s="158"/>
      <c r="M4011" s="346"/>
    </row>
    <row r="4012" spans="1:13" x14ac:dyDescent="0.25">
      <c r="A4012" s="446"/>
      <c r="B4012" s="332">
        <v>-300.86436174312774</v>
      </c>
      <c r="C4012" s="158">
        <v>-474.80282379181506</v>
      </c>
      <c r="D4012" s="158">
        <v>-563.05649447518988</v>
      </c>
      <c r="E4012" s="158">
        <v>-537.26526118477204</v>
      </c>
      <c r="F4012" s="158">
        <v>-387.07281171948159</v>
      </c>
      <c r="G4012" s="158">
        <v>-365.21158354468554</v>
      </c>
      <c r="H4012" s="158">
        <v>-348.33729448876204</v>
      </c>
      <c r="I4012" s="333">
        <v>-317.30419165620378</v>
      </c>
      <c r="J4012" s="158"/>
      <c r="K4012" s="158"/>
      <c r="L4012" s="158"/>
      <c r="M4012" s="346"/>
    </row>
    <row r="4013" spans="1:13" x14ac:dyDescent="0.25">
      <c r="A4013" s="446"/>
      <c r="B4013" s="332">
        <v>-293.34989907221814</v>
      </c>
      <c r="C4013" s="158">
        <v>-462.94403109614768</v>
      </c>
      <c r="D4013" s="158">
        <v>-537.26526118477193</v>
      </c>
      <c r="E4013" s="158">
        <v>-408.61753673794283</v>
      </c>
      <c r="F4013" s="158">
        <v>-398.86560119090046</v>
      </c>
      <c r="G4013" s="158">
        <v>-376.33833589428542</v>
      </c>
      <c r="H4013" s="158">
        <v>-358.94994475655363</v>
      </c>
      <c r="I4013" s="333">
        <v>-326.97136903809695</v>
      </c>
      <c r="J4013" s="158"/>
      <c r="K4013" s="158"/>
      <c r="L4013" s="158"/>
      <c r="M4013" s="346"/>
    </row>
    <row r="4014" spans="1:13" x14ac:dyDescent="0.25">
      <c r="A4014" s="446"/>
      <c r="B4014" s="332">
        <v>-249.59024080962911</v>
      </c>
      <c r="C4014" s="158">
        <v>-393.88563816830299</v>
      </c>
      <c r="D4014" s="158">
        <v>-387.07281171948165</v>
      </c>
      <c r="E4014" s="158">
        <v>-398.86560119090069</v>
      </c>
      <c r="F4014" s="158">
        <v>-467.53963150177026</v>
      </c>
      <c r="G4014" s="158">
        <v>-441.13377127197037</v>
      </c>
      <c r="H4014" s="158">
        <v>-420.75156242600673</v>
      </c>
      <c r="I4014" s="333">
        <v>-383.26712791293147</v>
      </c>
      <c r="J4014" s="158"/>
      <c r="K4014" s="158"/>
      <c r="L4014" s="158"/>
      <c r="M4014" s="346"/>
    </row>
    <row r="4015" spans="1:13" x14ac:dyDescent="0.25">
      <c r="A4015" s="446"/>
      <c r="B4015" s="332">
        <v>-235.4937994184009</v>
      </c>
      <c r="C4015" s="158">
        <v>-371.63963289471928</v>
      </c>
      <c r="D4015" s="158">
        <v>-365.21158354468565</v>
      </c>
      <c r="E4015" s="158">
        <v>-376.33833589428559</v>
      </c>
      <c r="F4015" s="158">
        <v>-441.13377127197032</v>
      </c>
      <c r="G4015" s="158">
        <v>387.22867031405582</v>
      </c>
      <c r="H4015" s="158">
        <v>109.45150327828173</v>
      </c>
      <c r="I4015" s="333">
        <v>-401.40186426740303</v>
      </c>
      <c r="J4015" s="158"/>
      <c r="K4015" s="158"/>
      <c r="L4015" s="158"/>
      <c r="M4015" s="346"/>
    </row>
    <row r="4016" spans="1:13" x14ac:dyDescent="0.25">
      <c r="A4016" s="446"/>
      <c r="B4016" s="332">
        <v>-224.61300970276585</v>
      </c>
      <c r="C4016" s="158">
        <v>-354.46834131290257</v>
      </c>
      <c r="D4016" s="158">
        <v>-348.33729448876204</v>
      </c>
      <c r="E4016" s="158">
        <v>-358.94994475655369</v>
      </c>
      <c r="F4016" s="158">
        <v>-420.75156242600661</v>
      </c>
      <c r="G4016" s="158">
        <v>109.45150327828175</v>
      </c>
      <c r="H4016" s="158">
        <v>518.70571889210544</v>
      </c>
      <c r="I4016" s="333">
        <v>-415.39974127374239</v>
      </c>
      <c r="J4016" s="158"/>
      <c r="K4016" s="158"/>
      <c r="L4016" s="158"/>
      <c r="M4016" s="346"/>
    </row>
    <row r="4017" spans="1:13" x14ac:dyDescent="0.25">
      <c r="A4017" s="446"/>
      <c r="B4017" s="406">
        <v>-204.60240866199447</v>
      </c>
      <c r="C4017" s="407">
        <v>-322.88902821352809</v>
      </c>
      <c r="D4017" s="407">
        <v>-317.3041916562039</v>
      </c>
      <c r="E4017" s="407">
        <v>-326.97136903809712</v>
      </c>
      <c r="F4017" s="407">
        <v>-383.26712791293147</v>
      </c>
      <c r="G4017" s="407">
        <v>-401.40186426740303</v>
      </c>
      <c r="H4017" s="407">
        <v>-415.39974127374245</v>
      </c>
      <c r="I4017" s="408">
        <v>-441.14290326033529</v>
      </c>
      <c r="J4017" s="158"/>
      <c r="K4017" s="158"/>
      <c r="L4017" s="158"/>
      <c r="M4017" s="346"/>
    </row>
    <row r="4018" spans="1:13" x14ac:dyDescent="0.25">
      <c r="A4018" s="446"/>
      <c r="B4018" s="158"/>
      <c r="C4018" s="158"/>
      <c r="D4018" s="158"/>
      <c r="E4018" s="158"/>
      <c r="F4018" s="158"/>
      <c r="G4018" s="158"/>
      <c r="H4018" s="158"/>
      <c r="I4018" s="158"/>
      <c r="J4018" s="158"/>
      <c r="K4018" s="158"/>
      <c r="L4018" s="158"/>
      <c r="M4018" s="346"/>
    </row>
    <row r="4019" spans="1:13" ht="15.75" x14ac:dyDescent="0.3">
      <c r="A4019" s="447"/>
      <c r="B4019" s="158"/>
      <c r="C4019" s="158"/>
      <c r="D4019" s="158"/>
      <c r="E4019" s="158"/>
      <c r="F4019" s="158"/>
      <c r="G4019" s="158"/>
      <c r="H4019" s="158"/>
      <c r="I4019" s="158"/>
      <c r="J4019" s="158"/>
      <c r="K4019" s="158"/>
      <c r="L4019" s="158"/>
      <c r="M4019" s="346"/>
    </row>
    <row r="4020" spans="1:13" ht="15.75" x14ac:dyDescent="0.3">
      <c r="A4020" s="447"/>
      <c r="B4020" s="402">
        <f t="array" ref="B4020:B4030">+MMULT(B3951:L3961,H3912:H3922)</f>
        <v>2.7093928840829813</v>
      </c>
      <c r="C4020" s="158"/>
      <c r="D4020" s="158"/>
      <c r="E4020" s="417">
        <f t="array" ref="E4020:E4030">+MMULT(B3912:B3922,K3913)</f>
        <v>-339.29610096713287</v>
      </c>
      <c r="F4020" s="158"/>
      <c r="G4020" s="158"/>
      <c r="H4020" s="158"/>
      <c r="I4020" s="158"/>
      <c r="J4020" s="158"/>
      <c r="K4020" s="158"/>
      <c r="L4020" s="158"/>
      <c r="M4020" s="346"/>
    </row>
    <row r="4021" spans="1:13" ht="15.75" x14ac:dyDescent="0.3">
      <c r="A4021" s="447" t="s">
        <v>238</v>
      </c>
      <c r="B4021" s="403">
        <v>1.0958698825320281</v>
      </c>
      <c r="C4021" s="158"/>
      <c r="D4021" s="449" t="s">
        <v>239</v>
      </c>
      <c r="E4021" s="418">
        <v>0</v>
      </c>
      <c r="F4021" s="158"/>
      <c r="G4021" s="158"/>
      <c r="H4021" s="158"/>
      <c r="I4021" s="158"/>
      <c r="J4021" s="158"/>
      <c r="K4021" s="158"/>
      <c r="L4021" s="158"/>
      <c r="M4021" s="346"/>
    </row>
    <row r="4022" spans="1:13" ht="15.75" x14ac:dyDescent="0.3">
      <c r="A4022" s="447"/>
      <c r="B4022" s="403">
        <v>6.0430184174684404E-2</v>
      </c>
      <c r="C4022" s="158"/>
      <c r="D4022" s="158"/>
      <c r="E4022" s="418">
        <v>0</v>
      </c>
      <c r="F4022" s="158"/>
      <c r="G4022" s="158"/>
      <c r="H4022" s="158"/>
      <c r="I4022" s="158"/>
      <c r="J4022" s="158"/>
      <c r="K4022" s="158"/>
      <c r="L4022" s="158"/>
      <c r="M4022" s="346"/>
    </row>
    <row r="4023" spans="1:13" x14ac:dyDescent="0.25">
      <c r="A4023" s="347"/>
      <c r="B4023" s="403">
        <v>1.6136262060473087E-2</v>
      </c>
      <c r="C4023" s="158"/>
      <c r="D4023" s="158"/>
      <c r="E4023" s="418">
        <v>0</v>
      </c>
      <c r="F4023" s="158"/>
      <c r="G4023" s="158"/>
      <c r="H4023" s="158"/>
      <c r="I4023" s="158"/>
      <c r="J4023" s="158"/>
      <c r="K4023" s="158"/>
      <c r="L4023" s="158"/>
      <c r="M4023" s="346"/>
    </row>
    <row r="4024" spans="1:13" x14ac:dyDescent="0.25">
      <c r="A4024" s="347"/>
      <c r="B4024" s="403">
        <v>0.8145261303817205</v>
      </c>
      <c r="C4024" s="158"/>
      <c r="D4024" s="158"/>
      <c r="E4024" s="418">
        <v>0</v>
      </c>
      <c r="F4024" s="158"/>
      <c r="G4024" s="158"/>
      <c r="H4024" s="158"/>
      <c r="I4024" s="158"/>
      <c r="J4024" s="158"/>
      <c r="K4024" s="158"/>
      <c r="L4024" s="158"/>
      <c r="M4024" s="346"/>
    </row>
    <row r="4025" spans="1:13" x14ac:dyDescent="0.25">
      <c r="A4025" s="347"/>
      <c r="B4025" s="403">
        <v>0.64904381808737355</v>
      </c>
      <c r="C4025" s="158"/>
      <c r="D4025" s="158"/>
      <c r="E4025" s="418">
        <v>0</v>
      </c>
      <c r="F4025" s="158"/>
      <c r="G4025" s="158"/>
      <c r="H4025" s="158"/>
      <c r="I4025" s="158"/>
      <c r="J4025" s="158"/>
      <c r="K4025" s="158"/>
      <c r="L4025" s="158"/>
      <c r="M4025" s="346"/>
    </row>
    <row r="4026" spans="1:13" x14ac:dyDescent="0.25">
      <c r="A4026" s="347"/>
      <c r="B4026" s="403">
        <v>0.86110915202292782</v>
      </c>
      <c r="C4026" s="158"/>
      <c r="D4026" s="158"/>
      <c r="E4026" s="418">
        <v>0</v>
      </c>
      <c r="F4026" s="158"/>
      <c r="G4026" s="158"/>
      <c r="H4026" s="158"/>
      <c r="I4026" s="158"/>
      <c r="J4026" s="158"/>
      <c r="K4026" s="158"/>
      <c r="L4026" s="158"/>
      <c r="M4026" s="346"/>
    </row>
    <row r="4027" spans="1:13" x14ac:dyDescent="0.25">
      <c r="A4027" s="347"/>
      <c r="B4027" s="403">
        <v>2.2270885495284061</v>
      </c>
      <c r="C4027" s="158"/>
      <c r="D4027" s="158"/>
      <c r="E4027" s="418">
        <v>0</v>
      </c>
      <c r="F4027" s="158"/>
      <c r="G4027" s="158"/>
      <c r="H4027" s="158"/>
      <c r="I4027" s="158"/>
      <c r="J4027" s="158"/>
      <c r="K4027" s="158"/>
      <c r="L4027" s="158"/>
      <c r="M4027" s="346"/>
    </row>
    <row r="4028" spans="1:13" x14ac:dyDescent="0.25">
      <c r="A4028" s="347"/>
      <c r="B4028" s="403">
        <v>0.10396579823499387</v>
      </c>
      <c r="C4028" s="158"/>
      <c r="D4028" s="158"/>
      <c r="E4028" s="418">
        <v>0</v>
      </c>
      <c r="F4028" s="158"/>
      <c r="G4028" s="158"/>
      <c r="H4028" s="158"/>
      <c r="I4028" s="158"/>
      <c r="J4028" s="158"/>
      <c r="K4028" s="158"/>
      <c r="L4028" s="158"/>
      <c r="M4028" s="346"/>
    </row>
    <row r="4029" spans="1:13" x14ac:dyDescent="0.25">
      <c r="A4029" s="347"/>
      <c r="B4029" s="403">
        <v>0.30333722162586302</v>
      </c>
      <c r="C4029" s="158"/>
      <c r="D4029" s="158"/>
      <c r="E4029" s="418">
        <v>0</v>
      </c>
      <c r="F4029" s="158"/>
      <c r="G4029" s="158"/>
      <c r="H4029" s="158"/>
      <c r="I4029" s="158"/>
      <c r="J4029" s="158"/>
      <c r="K4029" s="158"/>
      <c r="L4029" s="158"/>
      <c r="M4029" s="346"/>
    </row>
    <row r="4030" spans="1:13" x14ac:dyDescent="0.25">
      <c r="A4030" s="347"/>
      <c r="B4030" s="93">
        <v>3.6712607791888003</v>
      </c>
      <c r="C4030" s="158"/>
      <c r="D4030" s="158"/>
      <c r="E4030" s="76">
        <v>-339.29610096713287</v>
      </c>
      <c r="F4030" s="158"/>
      <c r="G4030" s="158"/>
      <c r="H4030" s="158"/>
      <c r="I4030" s="158"/>
      <c r="J4030" s="158"/>
      <c r="K4030" s="158"/>
      <c r="L4030" s="158"/>
      <c r="M4030" s="346"/>
    </row>
    <row r="4031" spans="1:13" x14ac:dyDescent="0.25">
      <c r="A4031" s="347"/>
      <c r="B4031" s="158"/>
      <c r="C4031" s="158"/>
      <c r="D4031" s="158"/>
      <c r="E4031" s="158"/>
      <c r="F4031" s="158"/>
      <c r="G4031" s="158"/>
      <c r="H4031" s="158"/>
      <c r="I4031" s="158"/>
      <c r="J4031" s="158"/>
      <c r="K4031" s="158"/>
      <c r="L4031" s="158"/>
      <c r="M4031" s="346"/>
    </row>
    <row r="4032" spans="1:13" x14ac:dyDescent="0.25">
      <c r="A4032" s="347"/>
      <c r="B4032" s="158"/>
      <c r="C4032" s="158"/>
      <c r="D4032" s="158"/>
      <c r="E4032" s="158"/>
      <c r="F4032" s="158"/>
      <c r="G4032" s="158"/>
      <c r="H4032" s="158"/>
      <c r="I4032" s="158"/>
      <c r="J4032" s="158"/>
      <c r="K4032" s="158"/>
      <c r="L4032" s="158"/>
      <c r="M4032" s="346"/>
    </row>
    <row r="4033" spans="1:13" x14ac:dyDescent="0.25">
      <c r="A4033" s="347"/>
      <c r="B4033" s="415">
        <f t="array" ref="B4033:B4043">+B4020:B4030+E4020:E4030</f>
        <v>-336.58670808304987</v>
      </c>
      <c r="C4033" s="158"/>
      <c r="D4033" s="158"/>
      <c r="E4033" s="158"/>
      <c r="F4033" s="158"/>
      <c r="G4033" s="158"/>
      <c r="H4033" s="158"/>
      <c r="I4033" s="158"/>
      <c r="J4033" s="158"/>
      <c r="K4033" s="158"/>
      <c r="L4033" s="158"/>
      <c r="M4033" s="346"/>
    </row>
    <row r="4034" spans="1:13" ht="15.75" x14ac:dyDescent="0.3">
      <c r="A4034" s="447" t="s">
        <v>240</v>
      </c>
      <c r="B4034" s="416">
        <v>1.0958698825320281</v>
      </c>
      <c r="C4034" s="158"/>
      <c r="D4034" s="158"/>
      <c r="E4034" s="158"/>
      <c r="F4034" s="158"/>
      <c r="G4034" s="158"/>
      <c r="H4034" s="158"/>
      <c r="I4034" s="158"/>
      <c r="J4034" s="158"/>
      <c r="K4034" s="158"/>
      <c r="L4034" s="158"/>
      <c r="M4034" s="346"/>
    </row>
    <row r="4035" spans="1:13" x14ac:dyDescent="0.25">
      <c r="A4035" s="347"/>
      <c r="B4035" s="416">
        <v>6.0430184174684404E-2</v>
      </c>
      <c r="C4035" s="158"/>
      <c r="D4035" s="158"/>
      <c r="E4035" s="158"/>
      <c r="F4035" s="158"/>
      <c r="G4035" s="158"/>
      <c r="H4035" s="158"/>
      <c r="I4035" s="158"/>
      <c r="J4035" s="158"/>
      <c r="K4035" s="158"/>
      <c r="L4035" s="158"/>
      <c r="M4035" s="346"/>
    </row>
    <row r="4036" spans="1:13" x14ac:dyDescent="0.25">
      <c r="A4036" s="347"/>
      <c r="B4036" s="416">
        <v>1.6136262060473087E-2</v>
      </c>
      <c r="C4036" s="158"/>
      <c r="D4036" s="158"/>
      <c r="E4036" s="158"/>
      <c r="F4036" s="158"/>
      <c r="G4036" s="158"/>
      <c r="H4036" s="158"/>
      <c r="I4036" s="158"/>
      <c r="J4036" s="158"/>
      <c r="K4036" s="158"/>
      <c r="L4036" s="158"/>
      <c r="M4036" s="346"/>
    </row>
    <row r="4037" spans="1:13" x14ac:dyDescent="0.25">
      <c r="A4037" s="347"/>
      <c r="B4037" s="416">
        <v>0.8145261303817205</v>
      </c>
      <c r="C4037" s="158"/>
      <c r="D4037" s="158"/>
      <c r="E4037" s="158"/>
      <c r="F4037" s="158"/>
      <c r="G4037" s="158"/>
      <c r="H4037" s="158"/>
      <c r="I4037" s="158"/>
      <c r="J4037" s="158"/>
      <c r="K4037" s="158"/>
      <c r="L4037" s="158"/>
      <c r="M4037" s="346"/>
    </row>
    <row r="4038" spans="1:13" x14ac:dyDescent="0.25">
      <c r="A4038" s="347"/>
      <c r="B4038" s="416">
        <v>0.64904381808737355</v>
      </c>
      <c r="C4038" s="158"/>
      <c r="D4038" s="158"/>
      <c r="E4038" s="158"/>
      <c r="F4038" s="158"/>
      <c r="G4038" s="158"/>
      <c r="H4038" s="158"/>
      <c r="I4038" s="158"/>
      <c r="J4038" s="158"/>
      <c r="K4038" s="158"/>
      <c r="L4038" s="158"/>
      <c r="M4038" s="346"/>
    </row>
    <row r="4039" spans="1:13" x14ac:dyDescent="0.25">
      <c r="A4039" s="347"/>
      <c r="B4039" s="416">
        <v>0.86110915202292782</v>
      </c>
      <c r="C4039" s="158"/>
      <c r="D4039" s="158"/>
      <c r="E4039" s="158"/>
      <c r="F4039" s="158"/>
      <c r="G4039" s="158"/>
      <c r="H4039" s="158"/>
      <c r="I4039" s="158"/>
      <c r="J4039" s="158"/>
      <c r="K4039" s="158"/>
      <c r="L4039" s="158"/>
      <c r="M4039" s="346"/>
    </row>
    <row r="4040" spans="1:13" x14ac:dyDescent="0.25">
      <c r="A4040" s="347"/>
      <c r="B4040" s="416">
        <v>2.2270885495284061</v>
      </c>
      <c r="C4040" s="158"/>
      <c r="D4040" s="158"/>
      <c r="E4040" s="158"/>
      <c r="F4040" s="158"/>
      <c r="G4040" s="158"/>
      <c r="H4040" s="158"/>
      <c r="I4040" s="158"/>
      <c r="J4040" s="158"/>
      <c r="K4040" s="158"/>
      <c r="L4040" s="158"/>
      <c r="M4040" s="346"/>
    </row>
    <row r="4041" spans="1:13" x14ac:dyDescent="0.25">
      <c r="A4041" s="347"/>
      <c r="B4041" s="416">
        <v>0.10396579823499387</v>
      </c>
      <c r="C4041" s="158"/>
      <c r="D4041" s="158"/>
      <c r="E4041" s="158"/>
      <c r="F4041" s="158"/>
      <c r="G4041" s="158"/>
      <c r="H4041" s="158"/>
      <c r="I4041" s="158"/>
      <c r="J4041" s="158"/>
      <c r="K4041" s="158"/>
      <c r="L4041" s="158"/>
      <c r="M4041" s="346"/>
    </row>
    <row r="4042" spans="1:13" x14ac:dyDescent="0.25">
      <c r="A4042" s="347"/>
      <c r="B4042" s="416">
        <v>0.30333722162586302</v>
      </c>
      <c r="C4042" s="158"/>
      <c r="D4042" s="158"/>
      <c r="E4042" s="158"/>
      <c r="F4042" s="158"/>
      <c r="G4042" s="158"/>
      <c r="H4042" s="158"/>
      <c r="I4042" s="158"/>
      <c r="J4042" s="158"/>
      <c r="K4042" s="158"/>
      <c r="L4042" s="158"/>
      <c r="M4042" s="346"/>
    </row>
    <row r="4043" spans="1:13" x14ac:dyDescent="0.25">
      <c r="A4043" s="347"/>
      <c r="B4043" s="103">
        <v>-335.62484018794407</v>
      </c>
      <c r="C4043" s="158"/>
      <c r="D4043" s="158"/>
      <c r="E4043" s="158"/>
      <c r="F4043" s="158"/>
      <c r="G4043" s="158"/>
      <c r="H4043" s="158"/>
      <c r="I4043" s="158"/>
      <c r="J4043" s="158"/>
      <c r="K4043" s="158"/>
      <c r="L4043" s="158"/>
      <c r="M4043" s="346"/>
    </row>
    <row r="4044" spans="1:13" x14ac:dyDescent="0.25">
      <c r="A4044" s="347"/>
      <c r="B4044" s="158"/>
      <c r="C4044" s="158"/>
      <c r="D4044" s="158"/>
      <c r="E4044" s="158"/>
      <c r="F4044" s="158"/>
      <c r="G4044" s="158"/>
      <c r="H4044" s="158"/>
      <c r="I4044" s="158"/>
      <c r="J4044" s="158"/>
      <c r="K4044" s="158"/>
      <c r="L4044" s="158"/>
      <c r="M4044" s="346"/>
    </row>
    <row r="4045" spans="1:13" x14ac:dyDescent="0.25">
      <c r="A4045" s="347"/>
      <c r="B4045" s="158"/>
      <c r="C4045" s="158"/>
      <c r="D4045" s="158"/>
      <c r="E4045" s="158"/>
      <c r="F4045" s="158"/>
      <c r="G4045" s="158"/>
      <c r="H4045" s="158"/>
      <c r="I4045" s="158"/>
      <c r="J4045" s="158"/>
      <c r="K4045" s="158"/>
      <c r="L4045" s="158"/>
      <c r="M4045" s="346"/>
    </row>
    <row r="4046" spans="1:13" x14ac:dyDescent="0.25">
      <c r="A4046" s="347"/>
      <c r="B4046" s="419">
        <f t="array" ref="B4046:B4053">+MMULT(B3990:L3997,B4033:B4043)</f>
        <v>-0.61822074073142108</v>
      </c>
      <c r="C4046" s="158"/>
      <c r="D4046" s="158"/>
      <c r="E4046" s="402">
        <f t="array" ref="E4046:E4053">+MMULT(B3901:L3908,H3912:H3922)</f>
        <v>2.9729038906686628E-3</v>
      </c>
      <c r="F4046" s="158"/>
      <c r="G4046" s="158"/>
      <c r="H4046" s="402">
        <f t="array" ref="H4046:H4053">E4046:E4053-E3912:E3919</f>
        <v>3.2959746043559335E-17</v>
      </c>
      <c r="I4046" s="158"/>
      <c r="J4046" s="158"/>
      <c r="K4046" s="158"/>
      <c r="L4046" s="158"/>
      <c r="M4046" s="346"/>
    </row>
    <row r="4047" spans="1:13" ht="15.75" x14ac:dyDescent="0.3">
      <c r="A4047" s="447" t="s">
        <v>241</v>
      </c>
      <c r="B4047" s="420">
        <v>1.8637285298978819E-3</v>
      </c>
      <c r="C4047" s="158"/>
      <c r="D4047" s="449" t="s">
        <v>242</v>
      </c>
      <c r="E4047" s="403">
        <v>3.7274570597957647E-3</v>
      </c>
      <c r="F4047" s="158"/>
      <c r="G4047" s="449" t="s">
        <v>243</v>
      </c>
      <c r="H4047" s="403">
        <v>-2.7356589216154248E-15</v>
      </c>
      <c r="I4047" s="158"/>
      <c r="J4047" s="158"/>
      <c r="K4047" s="158"/>
      <c r="L4047" s="158"/>
      <c r="M4047" s="346"/>
    </row>
    <row r="4048" spans="1:13" x14ac:dyDescent="0.25">
      <c r="A4048" s="347"/>
      <c r="B4048" s="420">
        <v>9.5090228591677636E-4</v>
      </c>
      <c r="C4048" s="158"/>
      <c r="D4048" s="158"/>
      <c r="E4048" s="403">
        <v>1.9018045718335525E-3</v>
      </c>
      <c r="F4048" s="158"/>
      <c r="G4048" s="158"/>
      <c r="H4048" s="403">
        <v>1.1425322493652246E-15</v>
      </c>
      <c r="I4048" s="158"/>
      <c r="J4048" s="158"/>
      <c r="K4048" s="158"/>
      <c r="L4048" s="158"/>
      <c r="M4048" s="346"/>
    </row>
    <row r="4049" spans="1:13" x14ac:dyDescent="0.25">
      <c r="A4049" s="347"/>
      <c r="B4049" s="420">
        <v>9.7449903405645859E-4</v>
      </c>
      <c r="C4049" s="158"/>
      <c r="D4049" s="158"/>
      <c r="E4049" s="403">
        <v>1.9489980681129172E-3</v>
      </c>
      <c r="F4049" s="158"/>
      <c r="G4049" s="158"/>
      <c r="H4049" s="403">
        <v>-1.2793585635328952E-17</v>
      </c>
      <c r="I4049" s="158"/>
      <c r="J4049" s="158"/>
      <c r="K4049" s="158"/>
      <c r="L4049" s="158"/>
      <c r="M4049" s="346"/>
    </row>
    <row r="4050" spans="1:13" x14ac:dyDescent="0.25">
      <c r="A4050" s="347"/>
      <c r="B4050" s="420">
        <v>2.2578113037832514E-3</v>
      </c>
      <c r="C4050" s="158"/>
      <c r="D4050" s="158"/>
      <c r="E4050" s="403">
        <v>4.5156226075665027E-3</v>
      </c>
      <c r="F4050" s="158"/>
      <c r="G4050" s="158"/>
      <c r="H4050" s="403">
        <v>-2.6714741530042829E-16</v>
      </c>
      <c r="I4050" s="158"/>
      <c r="J4050" s="158"/>
      <c r="K4050" s="158"/>
      <c r="L4050" s="158"/>
      <c r="M4050" s="346"/>
    </row>
    <row r="4051" spans="1:13" x14ac:dyDescent="0.25">
      <c r="A4051" s="347"/>
      <c r="B4051" s="420">
        <v>3.9264458756611441E-4</v>
      </c>
      <c r="C4051" s="158"/>
      <c r="D4051" s="158"/>
      <c r="E4051" s="403">
        <v>7.8528917513222859E-4</v>
      </c>
      <c r="F4051" s="158"/>
      <c r="G4051" s="158"/>
      <c r="H4051" s="403">
        <v>-3.7036346212104831E-16</v>
      </c>
      <c r="I4051" s="158"/>
      <c r="J4051" s="158"/>
      <c r="K4051" s="158"/>
      <c r="L4051" s="158"/>
      <c r="M4051" s="346"/>
    </row>
    <row r="4052" spans="1:13" x14ac:dyDescent="0.25">
      <c r="A4052" s="347"/>
      <c r="B4052" s="420">
        <v>3.8146807326850339E-4</v>
      </c>
      <c r="C4052" s="158"/>
      <c r="D4052" s="158"/>
      <c r="E4052" s="403">
        <v>7.6293614653700657E-4</v>
      </c>
      <c r="F4052" s="158"/>
      <c r="G4052" s="158"/>
      <c r="H4052" s="403">
        <v>-7.4376269032505604E-17</v>
      </c>
      <c r="I4052" s="158"/>
      <c r="J4052" s="158"/>
      <c r="K4052" s="158"/>
      <c r="L4052" s="158"/>
      <c r="M4052" s="346"/>
    </row>
    <row r="4053" spans="1:13" x14ac:dyDescent="0.25">
      <c r="A4053" s="347"/>
      <c r="B4053" s="75">
        <v>-0.47985575802435626</v>
      </c>
      <c r="C4053" s="158"/>
      <c r="D4053" s="158"/>
      <c r="E4053" s="93">
        <v>3.7065288060193213E-3</v>
      </c>
      <c r="F4053" s="158"/>
      <c r="G4053" s="158"/>
      <c r="H4053" s="93">
        <v>9.1072982488782372E-17</v>
      </c>
      <c r="I4053" s="158"/>
      <c r="J4053" s="158"/>
      <c r="K4053" s="158"/>
      <c r="L4053" s="158"/>
      <c r="M4053" s="346"/>
    </row>
    <row r="4054" spans="1:13" x14ac:dyDescent="0.25">
      <c r="A4054" s="347"/>
      <c r="B4054" s="158"/>
      <c r="C4054" s="158"/>
      <c r="D4054" s="158"/>
      <c r="E4054" s="158"/>
      <c r="F4054" s="158"/>
      <c r="G4054" s="158"/>
      <c r="H4054" s="158"/>
      <c r="I4054" s="158"/>
      <c r="J4054" s="158"/>
      <c r="K4054" s="158"/>
      <c r="L4054" s="158"/>
      <c r="M4054" s="346"/>
    </row>
    <row r="4055" spans="1:13" ht="16.5" thickBot="1" x14ac:dyDescent="0.35">
      <c r="A4055" s="347"/>
      <c r="B4055" s="158"/>
      <c r="C4055" s="158"/>
      <c r="D4055" s="158"/>
      <c r="E4055" s="158"/>
      <c r="F4055" s="158"/>
      <c r="G4055" s="456" t="s">
        <v>264</v>
      </c>
      <c r="H4055" s="158"/>
      <c r="I4055" s="158"/>
      <c r="J4055" s="158"/>
      <c r="K4055" s="158"/>
      <c r="L4055" s="158"/>
      <c r="M4055" s="346"/>
    </row>
    <row r="4056" spans="1:13" ht="15.75" x14ac:dyDescent="0.3">
      <c r="A4056" s="347"/>
      <c r="B4056" s="421">
        <f t="array" ref="B4056:B4063">B4046:B4053-H4046:H4053</f>
        <v>-0.61822074073142108</v>
      </c>
      <c r="C4056" s="158"/>
      <c r="D4056" s="422" t="s">
        <v>205</v>
      </c>
      <c r="E4056" s="468">
        <f t="array" ref="E4056:E4063">+MMULT(B4010:I4017,B4056:B4063)</f>
        <v>336.473201303005</v>
      </c>
      <c r="F4056" s="158"/>
      <c r="G4056" s="457" t="s">
        <v>205</v>
      </c>
      <c r="H4056" s="460">
        <f>+ABS(E4056-E3798)</f>
        <v>8.1740442864031593E-2</v>
      </c>
      <c r="I4056" s="158"/>
      <c r="J4056" s="158"/>
      <c r="K4056" s="158"/>
      <c r="L4056" s="158"/>
      <c r="M4056" s="346"/>
    </row>
    <row r="4057" spans="1:13" ht="15.75" x14ac:dyDescent="0.3">
      <c r="A4057" s="450" t="s">
        <v>244</v>
      </c>
      <c r="B4057" s="420">
        <v>1.8637285299006176E-3</v>
      </c>
      <c r="C4057" s="158"/>
      <c r="D4057" s="424" t="s">
        <v>206</v>
      </c>
      <c r="E4057" s="469">
        <v>335.31170984057326</v>
      </c>
      <c r="F4057" s="158"/>
      <c r="G4057" s="458" t="s">
        <v>206</v>
      </c>
      <c r="H4057" s="461">
        <f t="shared" ref="H4057:H4063" si="158">+ABS(E4057-E3799)</f>
        <v>0.12867036452780667</v>
      </c>
      <c r="I4057" s="158"/>
      <c r="J4057" s="158"/>
      <c r="K4057" s="158"/>
      <c r="L4057" s="158"/>
      <c r="M4057" s="346"/>
    </row>
    <row r="4058" spans="1:13" ht="15.75" x14ac:dyDescent="0.3">
      <c r="A4058" s="347"/>
      <c r="B4058" s="420">
        <v>9.5090228591563383E-4</v>
      </c>
      <c r="C4058" s="158"/>
      <c r="D4058" s="424" t="s">
        <v>207</v>
      </c>
      <c r="E4058" s="469">
        <v>335.16673695562588</v>
      </c>
      <c r="F4058" s="158"/>
      <c r="G4058" s="458" t="s">
        <v>207</v>
      </c>
      <c r="H4058" s="461">
        <f t="shared" si="158"/>
        <v>0.23546972046290193</v>
      </c>
      <c r="I4058" s="158"/>
      <c r="J4058" s="158"/>
      <c r="K4058" s="158"/>
      <c r="L4058" s="158"/>
      <c r="M4058" s="346"/>
    </row>
    <row r="4059" spans="1:13" ht="15.75" x14ac:dyDescent="0.3">
      <c r="A4059" s="347"/>
      <c r="B4059" s="420">
        <v>9.7449903405647138E-4</v>
      </c>
      <c r="C4059" s="158"/>
      <c r="D4059" s="424" t="s">
        <v>208</v>
      </c>
      <c r="E4059" s="469">
        <v>335.29694146402949</v>
      </c>
      <c r="F4059" s="158"/>
      <c r="G4059" s="458" t="s">
        <v>208</v>
      </c>
      <c r="H4059" s="461">
        <f t="shared" si="158"/>
        <v>0.81412938543542168</v>
      </c>
      <c r="I4059" s="158"/>
      <c r="J4059" s="158"/>
      <c r="K4059" s="158"/>
      <c r="L4059" s="158"/>
      <c r="M4059" s="346"/>
    </row>
    <row r="4060" spans="1:13" ht="15.75" x14ac:dyDescent="0.3">
      <c r="A4060" s="347"/>
      <c r="B4060" s="420">
        <v>2.2578113037835185E-3</v>
      </c>
      <c r="C4060" s="158"/>
      <c r="D4060" s="424" t="s">
        <v>209</v>
      </c>
      <c r="E4060" s="469">
        <v>335.33461493671166</v>
      </c>
      <c r="F4060" s="158"/>
      <c r="G4060" s="458" t="s">
        <v>209</v>
      </c>
      <c r="H4060" s="461">
        <f t="shared" si="158"/>
        <v>6.2229703680429793E-2</v>
      </c>
      <c r="I4060" s="158"/>
      <c r="J4060" s="158"/>
      <c r="K4060" s="158"/>
      <c r="L4060" s="158"/>
      <c r="M4060" s="346"/>
    </row>
    <row r="4061" spans="1:13" ht="15.75" x14ac:dyDescent="0.3">
      <c r="A4061" s="347"/>
      <c r="B4061" s="420">
        <v>3.9264458756648477E-4</v>
      </c>
      <c r="C4061" s="158"/>
      <c r="D4061" s="424" t="s">
        <v>210</v>
      </c>
      <c r="E4061" s="469">
        <v>335.99328838377721</v>
      </c>
      <c r="F4061" s="158"/>
      <c r="G4061" s="458" t="s">
        <v>210</v>
      </c>
      <c r="H4061" s="461">
        <f t="shared" si="158"/>
        <v>0.98845274845854192</v>
      </c>
      <c r="I4061" s="158"/>
      <c r="J4061" s="158"/>
      <c r="K4061" s="158"/>
      <c r="L4061" s="158"/>
      <c r="M4061" s="346"/>
    </row>
    <row r="4062" spans="1:13" ht="15.75" x14ac:dyDescent="0.3">
      <c r="A4062" s="347"/>
      <c r="B4062" s="420">
        <v>3.8146807326857777E-4</v>
      </c>
      <c r="C4062" s="158"/>
      <c r="D4062" s="424" t="s">
        <v>211</v>
      </c>
      <c r="E4062" s="469">
        <v>336.14158268151306</v>
      </c>
      <c r="F4062" s="158"/>
      <c r="G4062" s="458" t="s">
        <v>211</v>
      </c>
      <c r="H4062" s="461">
        <f t="shared" si="158"/>
        <v>0.59008753936620906</v>
      </c>
      <c r="I4062" s="158"/>
      <c r="J4062" s="158"/>
      <c r="K4062" s="158"/>
      <c r="L4062" s="158"/>
      <c r="M4062" s="346"/>
    </row>
    <row r="4063" spans="1:13" ht="16.5" thickBot="1" x14ac:dyDescent="0.35">
      <c r="A4063" s="347"/>
      <c r="B4063" s="75">
        <v>-0.47985575802435637</v>
      </c>
      <c r="C4063" s="158"/>
      <c r="D4063" s="426" t="s">
        <v>212</v>
      </c>
      <c r="E4063" s="470">
        <v>335.77086395900886</v>
      </c>
      <c r="F4063" s="158"/>
      <c r="G4063" s="459" t="s">
        <v>212</v>
      </c>
      <c r="H4063" s="462">
        <f t="shared" si="158"/>
        <v>0.10103715842490146</v>
      </c>
      <c r="I4063" s="158"/>
      <c r="J4063" s="158"/>
      <c r="K4063" s="158"/>
      <c r="L4063" s="158"/>
      <c r="M4063" s="346"/>
    </row>
    <row r="4064" spans="1:13" x14ac:dyDescent="0.25">
      <c r="A4064" s="347"/>
      <c r="B4064" s="158"/>
      <c r="C4064" s="158"/>
      <c r="D4064" s="158"/>
      <c r="E4064" s="158"/>
      <c r="F4064" s="158"/>
      <c r="G4064" s="158"/>
      <c r="H4064" s="158"/>
      <c r="I4064" s="158"/>
      <c r="J4064" s="158"/>
      <c r="K4064" s="158"/>
      <c r="L4064" s="158"/>
      <c r="M4064" s="346"/>
    </row>
    <row r="4065" spans="1:13" ht="15.75" x14ac:dyDescent="0.3">
      <c r="A4065" s="444" t="s">
        <v>246</v>
      </c>
      <c r="B4065" s="158"/>
      <c r="C4065" s="158"/>
      <c r="D4065" s="158"/>
      <c r="E4065" s="158"/>
      <c r="F4065" s="158"/>
      <c r="G4065" s="158"/>
      <c r="H4065" s="158"/>
      <c r="I4065" s="158"/>
      <c r="J4065" s="158"/>
      <c r="K4065" s="158"/>
      <c r="L4065" s="158"/>
      <c r="M4065" s="346"/>
    </row>
    <row r="4066" spans="1:13" x14ac:dyDescent="0.25">
      <c r="A4066" s="347"/>
      <c r="B4066" s="411">
        <f t="array" ref="B4066:L4076">+MMULT(B3977:L3987,B3951:L3961)</f>
        <v>0.5</v>
      </c>
      <c r="C4066" s="390">
        <v>0</v>
      </c>
      <c r="D4066" s="390">
        <v>0</v>
      </c>
      <c r="E4066" s="390">
        <v>0</v>
      </c>
      <c r="F4066" s="390">
        <v>0</v>
      </c>
      <c r="G4066" s="390">
        <v>0</v>
      </c>
      <c r="H4066" s="390">
        <v>0</v>
      </c>
      <c r="I4066" s="390">
        <v>0</v>
      </c>
      <c r="J4066" s="390">
        <v>0</v>
      </c>
      <c r="K4066" s="390">
        <v>0</v>
      </c>
      <c r="L4066" s="391">
        <v>0</v>
      </c>
      <c r="M4066" s="346"/>
    </row>
    <row r="4067" spans="1:13" ht="15.75" x14ac:dyDescent="0.3">
      <c r="A4067" s="447" t="s">
        <v>247</v>
      </c>
      <c r="B4067" s="396">
        <v>0</v>
      </c>
      <c r="C4067" s="161">
        <v>0.5</v>
      </c>
      <c r="D4067" s="159">
        <v>0</v>
      </c>
      <c r="E4067" s="159">
        <v>0</v>
      </c>
      <c r="F4067" s="159">
        <v>0</v>
      </c>
      <c r="G4067" s="159">
        <v>0</v>
      </c>
      <c r="H4067" s="159">
        <v>0</v>
      </c>
      <c r="I4067" s="159">
        <v>0</v>
      </c>
      <c r="J4067" s="159">
        <v>0</v>
      </c>
      <c r="K4067" s="159">
        <v>0</v>
      </c>
      <c r="L4067" s="383">
        <v>0</v>
      </c>
      <c r="M4067" s="346"/>
    </row>
    <row r="4068" spans="1:13" x14ac:dyDescent="0.25">
      <c r="A4068" s="347"/>
      <c r="B4068" s="396">
        <v>0</v>
      </c>
      <c r="C4068" s="159">
        <v>0</v>
      </c>
      <c r="D4068" s="161">
        <v>0.5</v>
      </c>
      <c r="E4068" s="159">
        <v>0</v>
      </c>
      <c r="F4068" s="159">
        <v>0</v>
      </c>
      <c r="G4068" s="159">
        <v>0</v>
      </c>
      <c r="H4068" s="159">
        <v>0</v>
      </c>
      <c r="I4068" s="159">
        <v>0</v>
      </c>
      <c r="J4068" s="159">
        <v>0</v>
      </c>
      <c r="K4068" s="159">
        <v>0</v>
      </c>
      <c r="L4068" s="383">
        <v>0</v>
      </c>
      <c r="M4068" s="346"/>
    </row>
    <row r="4069" spans="1:13" x14ac:dyDescent="0.25">
      <c r="A4069" s="347"/>
      <c r="B4069" s="396">
        <v>0</v>
      </c>
      <c r="C4069" s="159">
        <v>0</v>
      </c>
      <c r="D4069" s="159">
        <v>0</v>
      </c>
      <c r="E4069" s="161">
        <v>0.5</v>
      </c>
      <c r="F4069" s="159">
        <v>0</v>
      </c>
      <c r="G4069" s="159">
        <v>0</v>
      </c>
      <c r="H4069" s="159">
        <v>0</v>
      </c>
      <c r="I4069" s="159">
        <v>0</v>
      </c>
      <c r="J4069" s="159">
        <v>0</v>
      </c>
      <c r="K4069" s="159">
        <v>0</v>
      </c>
      <c r="L4069" s="383">
        <v>0</v>
      </c>
      <c r="M4069" s="346"/>
    </row>
    <row r="4070" spans="1:13" x14ac:dyDescent="0.25">
      <c r="A4070" s="347"/>
      <c r="B4070" s="396">
        <v>0</v>
      </c>
      <c r="C4070" s="159">
        <v>0</v>
      </c>
      <c r="D4070" s="159">
        <v>0</v>
      </c>
      <c r="E4070" s="159">
        <v>0</v>
      </c>
      <c r="F4070" s="161">
        <v>0.5</v>
      </c>
      <c r="G4070" s="159">
        <v>0</v>
      </c>
      <c r="H4070" s="159">
        <v>0</v>
      </c>
      <c r="I4070" s="159">
        <v>0</v>
      </c>
      <c r="J4070" s="159">
        <v>0</v>
      </c>
      <c r="K4070" s="159">
        <v>0</v>
      </c>
      <c r="L4070" s="383">
        <v>0</v>
      </c>
      <c r="M4070" s="346"/>
    </row>
    <row r="4071" spans="1:13" x14ac:dyDescent="0.25">
      <c r="A4071" s="350"/>
      <c r="B4071" s="396">
        <v>0</v>
      </c>
      <c r="C4071" s="159">
        <v>0</v>
      </c>
      <c r="D4071" s="159">
        <v>0</v>
      </c>
      <c r="E4071" s="159">
        <v>0</v>
      </c>
      <c r="F4071" s="159">
        <v>0</v>
      </c>
      <c r="G4071" s="161">
        <v>0.5</v>
      </c>
      <c r="H4071" s="159">
        <v>0</v>
      </c>
      <c r="I4071" s="159">
        <v>0</v>
      </c>
      <c r="J4071" s="159">
        <v>0</v>
      </c>
      <c r="K4071" s="159">
        <v>0</v>
      </c>
      <c r="L4071" s="383">
        <v>0</v>
      </c>
      <c r="M4071" s="346"/>
    </row>
    <row r="4072" spans="1:13" x14ac:dyDescent="0.25">
      <c r="A4072" s="350"/>
      <c r="B4072" s="396">
        <v>0</v>
      </c>
      <c r="C4072" s="159">
        <v>0</v>
      </c>
      <c r="D4072" s="159">
        <v>0</v>
      </c>
      <c r="E4072" s="159">
        <v>0</v>
      </c>
      <c r="F4072" s="159">
        <v>0</v>
      </c>
      <c r="G4072" s="159">
        <v>0</v>
      </c>
      <c r="H4072" s="161">
        <v>0.5</v>
      </c>
      <c r="I4072" s="159">
        <v>0</v>
      </c>
      <c r="J4072" s="159">
        <v>0</v>
      </c>
      <c r="K4072" s="159">
        <v>0</v>
      </c>
      <c r="L4072" s="383">
        <v>0</v>
      </c>
      <c r="M4072" s="346"/>
    </row>
    <row r="4073" spans="1:13" x14ac:dyDescent="0.25">
      <c r="A4073" s="347"/>
      <c r="B4073" s="396">
        <v>0</v>
      </c>
      <c r="C4073" s="159">
        <v>0</v>
      </c>
      <c r="D4073" s="159">
        <v>0</v>
      </c>
      <c r="E4073" s="159">
        <v>0</v>
      </c>
      <c r="F4073" s="159">
        <v>0</v>
      </c>
      <c r="G4073" s="159">
        <v>0</v>
      </c>
      <c r="H4073" s="159">
        <v>0</v>
      </c>
      <c r="I4073" s="161">
        <v>0.5</v>
      </c>
      <c r="J4073" s="159">
        <v>0</v>
      </c>
      <c r="K4073" s="159">
        <v>0</v>
      </c>
      <c r="L4073" s="383">
        <v>0</v>
      </c>
      <c r="M4073" s="346"/>
    </row>
    <row r="4074" spans="1:13" x14ac:dyDescent="0.25">
      <c r="A4074" s="347"/>
      <c r="B4074" s="396">
        <v>0</v>
      </c>
      <c r="C4074" s="159">
        <v>0</v>
      </c>
      <c r="D4074" s="159">
        <v>0</v>
      </c>
      <c r="E4074" s="159">
        <v>0</v>
      </c>
      <c r="F4074" s="159">
        <v>0</v>
      </c>
      <c r="G4074" s="159">
        <v>0</v>
      </c>
      <c r="H4074" s="159">
        <v>0</v>
      </c>
      <c r="I4074" s="159">
        <v>0</v>
      </c>
      <c r="J4074" s="161">
        <v>0.5</v>
      </c>
      <c r="K4074" s="159">
        <v>0</v>
      </c>
      <c r="L4074" s="383">
        <v>0</v>
      </c>
      <c r="M4074" s="346"/>
    </row>
    <row r="4075" spans="1:13" x14ac:dyDescent="0.25">
      <c r="A4075" s="347"/>
      <c r="B4075" s="396">
        <v>0</v>
      </c>
      <c r="C4075" s="159">
        <v>0</v>
      </c>
      <c r="D4075" s="159">
        <v>0</v>
      </c>
      <c r="E4075" s="159">
        <v>0</v>
      </c>
      <c r="F4075" s="159">
        <v>0</v>
      </c>
      <c r="G4075" s="159">
        <v>0</v>
      </c>
      <c r="H4075" s="159">
        <v>0</v>
      </c>
      <c r="I4075" s="159">
        <v>0</v>
      </c>
      <c r="J4075" s="159">
        <v>0</v>
      </c>
      <c r="K4075" s="161">
        <v>0.5</v>
      </c>
      <c r="L4075" s="383">
        <v>0</v>
      </c>
      <c r="M4075" s="346"/>
    </row>
    <row r="4076" spans="1:13" x14ac:dyDescent="0.25">
      <c r="A4076" s="347"/>
      <c r="B4076" s="397">
        <v>0</v>
      </c>
      <c r="C4076" s="398">
        <v>0</v>
      </c>
      <c r="D4076" s="398">
        <v>0</v>
      </c>
      <c r="E4076" s="398">
        <v>0</v>
      </c>
      <c r="F4076" s="398">
        <v>0</v>
      </c>
      <c r="G4076" s="398">
        <v>0</v>
      </c>
      <c r="H4076" s="398">
        <v>0</v>
      </c>
      <c r="I4076" s="398">
        <v>0</v>
      </c>
      <c r="J4076" s="398">
        <v>0</v>
      </c>
      <c r="K4076" s="398">
        <v>0</v>
      </c>
      <c r="L4076" s="412">
        <v>0.49999999999999994</v>
      </c>
      <c r="M4076" s="346"/>
    </row>
    <row r="4077" spans="1:13" x14ac:dyDescent="0.25">
      <c r="A4077" s="347"/>
      <c r="B4077" s="158"/>
      <c r="C4077" s="158"/>
      <c r="D4077" s="158"/>
      <c r="E4077" s="158"/>
      <c r="F4077" s="158"/>
      <c r="G4077" s="158"/>
      <c r="H4077" s="158"/>
      <c r="I4077" s="158"/>
      <c r="J4077" s="158"/>
      <c r="K4077" s="158"/>
      <c r="L4077" s="158"/>
      <c r="M4077" s="346"/>
    </row>
    <row r="4078" spans="1:13" x14ac:dyDescent="0.25">
      <c r="A4078" s="347"/>
      <c r="B4078" s="158"/>
      <c r="C4078" s="158"/>
      <c r="D4078" s="158"/>
      <c r="E4078" s="158"/>
      <c r="F4078" s="158"/>
      <c r="G4078" s="158"/>
      <c r="H4078" s="158"/>
      <c r="I4078" s="158"/>
      <c r="J4078" s="158"/>
      <c r="K4078" s="158"/>
      <c r="L4078" s="158"/>
      <c r="M4078" s="346"/>
    </row>
    <row r="4079" spans="1:13" x14ac:dyDescent="0.25">
      <c r="A4079" s="347"/>
      <c r="B4079" s="411">
        <f t="array" ref="B4079:L4089">B3938:L3948-B4066:L4076</f>
        <v>0.5</v>
      </c>
      <c r="C4079" s="390">
        <v>0</v>
      </c>
      <c r="D4079" s="390">
        <v>0</v>
      </c>
      <c r="E4079" s="390">
        <v>0</v>
      </c>
      <c r="F4079" s="390">
        <v>0</v>
      </c>
      <c r="G4079" s="390">
        <v>0</v>
      </c>
      <c r="H4079" s="390">
        <v>0</v>
      </c>
      <c r="I4079" s="390">
        <v>0</v>
      </c>
      <c r="J4079" s="390">
        <v>0</v>
      </c>
      <c r="K4079" s="390">
        <v>0</v>
      </c>
      <c r="L4079" s="391">
        <v>0</v>
      </c>
      <c r="M4079" s="346"/>
    </row>
    <row r="4080" spans="1:13" ht="15.75" x14ac:dyDescent="0.3">
      <c r="A4080" s="447" t="s">
        <v>248</v>
      </c>
      <c r="B4080" s="396">
        <v>0</v>
      </c>
      <c r="C4080" s="161">
        <v>0.5</v>
      </c>
      <c r="D4080" s="159">
        <v>0</v>
      </c>
      <c r="E4080" s="159">
        <v>0</v>
      </c>
      <c r="F4080" s="159">
        <v>0</v>
      </c>
      <c r="G4080" s="159">
        <v>0</v>
      </c>
      <c r="H4080" s="159">
        <v>0</v>
      </c>
      <c r="I4080" s="159">
        <v>0</v>
      </c>
      <c r="J4080" s="159">
        <v>0</v>
      </c>
      <c r="K4080" s="159">
        <v>0</v>
      </c>
      <c r="L4080" s="383">
        <v>0</v>
      </c>
      <c r="M4080" s="346"/>
    </row>
    <row r="4081" spans="1:13" x14ac:dyDescent="0.25">
      <c r="A4081" s="347"/>
      <c r="B4081" s="396">
        <v>0</v>
      </c>
      <c r="C4081" s="159">
        <v>0</v>
      </c>
      <c r="D4081" s="161">
        <v>0.5</v>
      </c>
      <c r="E4081" s="159">
        <v>0</v>
      </c>
      <c r="F4081" s="159">
        <v>0</v>
      </c>
      <c r="G4081" s="159">
        <v>0</v>
      </c>
      <c r="H4081" s="159">
        <v>0</v>
      </c>
      <c r="I4081" s="159">
        <v>0</v>
      </c>
      <c r="J4081" s="159">
        <v>0</v>
      </c>
      <c r="K4081" s="159">
        <v>0</v>
      </c>
      <c r="L4081" s="383">
        <v>0</v>
      </c>
      <c r="M4081" s="346"/>
    </row>
    <row r="4082" spans="1:13" x14ac:dyDescent="0.25">
      <c r="A4082" s="347"/>
      <c r="B4082" s="396">
        <v>0</v>
      </c>
      <c r="C4082" s="159">
        <v>0</v>
      </c>
      <c r="D4082" s="159">
        <v>0</v>
      </c>
      <c r="E4082" s="161">
        <v>0.5</v>
      </c>
      <c r="F4082" s="159">
        <v>0</v>
      </c>
      <c r="G4082" s="159">
        <v>0</v>
      </c>
      <c r="H4082" s="159">
        <v>0</v>
      </c>
      <c r="I4082" s="159">
        <v>0</v>
      </c>
      <c r="J4082" s="159">
        <v>0</v>
      </c>
      <c r="K4082" s="159">
        <v>0</v>
      </c>
      <c r="L4082" s="383">
        <v>0</v>
      </c>
      <c r="M4082" s="346"/>
    </row>
    <row r="4083" spans="1:13" x14ac:dyDescent="0.25">
      <c r="A4083" s="347"/>
      <c r="B4083" s="396">
        <v>0</v>
      </c>
      <c r="C4083" s="159">
        <v>0</v>
      </c>
      <c r="D4083" s="159">
        <v>0</v>
      </c>
      <c r="E4083" s="159">
        <v>0</v>
      </c>
      <c r="F4083" s="161">
        <v>0.5</v>
      </c>
      <c r="G4083" s="159">
        <v>0</v>
      </c>
      <c r="H4083" s="159">
        <v>0</v>
      </c>
      <c r="I4083" s="159">
        <v>0</v>
      </c>
      <c r="J4083" s="159">
        <v>0</v>
      </c>
      <c r="K4083" s="159">
        <v>0</v>
      </c>
      <c r="L4083" s="383">
        <v>0</v>
      </c>
      <c r="M4083" s="346"/>
    </row>
    <row r="4084" spans="1:13" x14ac:dyDescent="0.25">
      <c r="A4084" s="347"/>
      <c r="B4084" s="396">
        <v>0</v>
      </c>
      <c r="C4084" s="159">
        <v>0</v>
      </c>
      <c r="D4084" s="159">
        <v>0</v>
      </c>
      <c r="E4084" s="159">
        <v>0</v>
      </c>
      <c r="F4084" s="159">
        <v>0</v>
      </c>
      <c r="G4084" s="161">
        <v>0.5</v>
      </c>
      <c r="H4084" s="159">
        <v>0</v>
      </c>
      <c r="I4084" s="159">
        <v>0</v>
      </c>
      <c r="J4084" s="159">
        <v>0</v>
      </c>
      <c r="K4084" s="159">
        <v>0</v>
      </c>
      <c r="L4084" s="383">
        <v>0</v>
      </c>
      <c r="M4084" s="346"/>
    </row>
    <row r="4085" spans="1:13" x14ac:dyDescent="0.25">
      <c r="A4085" s="347"/>
      <c r="B4085" s="396">
        <v>0</v>
      </c>
      <c r="C4085" s="159">
        <v>0</v>
      </c>
      <c r="D4085" s="159">
        <v>0</v>
      </c>
      <c r="E4085" s="159">
        <v>0</v>
      </c>
      <c r="F4085" s="159">
        <v>0</v>
      </c>
      <c r="G4085" s="159">
        <v>0</v>
      </c>
      <c r="H4085" s="161">
        <v>0.5</v>
      </c>
      <c r="I4085" s="159">
        <v>0</v>
      </c>
      <c r="J4085" s="159">
        <v>0</v>
      </c>
      <c r="K4085" s="159">
        <v>0</v>
      </c>
      <c r="L4085" s="383">
        <v>0</v>
      </c>
      <c r="M4085" s="346"/>
    </row>
    <row r="4086" spans="1:13" x14ac:dyDescent="0.25">
      <c r="A4086" s="347"/>
      <c r="B4086" s="396">
        <v>0</v>
      </c>
      <c r="C4086" s="159">
        <v>0</v>
      </c>
      <c r="D4086" s="159">
        <v>0</v>
      </c>
      <c r="E4086" s="159">
        <v>0</v>
      </c>
      <c r="F4086" s="159">
        <v>0</v>
      </c>
      <c r="G4086" s="159">
        <v>0</v>
      </c>
      <c r="H4086" s="159">
        <v>0</v>
      </c>
      <c r="I4086" s="161">
        <v>0.5</v>
      </c>
      <c r="J4086" s="159">
        <v>0</v>
      </c>
      <c r="K4086" s="159">
        <v>0</v>
      </c>
      <c r="L4086" s="383">
        <v>0</v>
      </c>
      <c r="M4086" s="346"/>
    </row>
    <row r="4087" spans="1:13" x14ac:dyDescent="0.25">
      <c r="A4087" s="347"/>
      <c r="B4087" s="396">
        <v>0</v>
      </c>
      <c r="C4087" s="159">
        <v>0</v>
      </c>
      <c r="D4087" s="159">
        <v>0</v>
      </c>
      <c r="E4087" s="159">
        <v>0</v>
      </c>
      <c r="F4087" s="159">
        <v>0</v>
      </c>
      <c r="G4087" s="159">
        <v>0</v>
      </c>
      <c r="H4087" s="159">
        <v>0</v>
      </c>
      <c r="I4087" s="159">
        <v>0</v>
      </c>
      <c r="J4087" s="161">
        <v>0.5</v>
      </c>
      <c r="K4087" s="159">
        <v>0</v>
      </c>
      <c r="L4087" s="383">
        <v>0</v>
      </c>
      <c r="M4087" s="346"/>
    </row>
    <row r="4088" spans="1:13" x14ac:dyDescent="0.25">
      <c r="A4088" s="347"/>
      <c r="B4088" s="396">
        <v>0</v>
      </c>
      <c r="C4088" s="159">
        <v>0</v>
      </c>
      <c r="D4088" s="159">
        <v>0</v>
      </c>
      <c r="E4088" s="159">
        <v>0</v>
      </c>
      <c r="F4088" s="159">
        <v>0</v>
      </c>
      <c r="G4088" s="159">
        <v>0</v>
      </c>
      <c r="H4088" s="159">
        <v>0</v>
      </c>
      <c r="I4088" s="159">
        <v>0</v>
      </c>
      <c r="J4088" s="159">
        <v>0</v>
      </c>
      <c r="K4088" s="161">
        <v>0.5</v>
      </c>
      <c r="L4088" s="383">
        <v>0</v>
      </c>
      <c r="M4088" s="346"/>
    </row>
    <row r="4089" spans="1:13" x14ac:dyDescent="0.25">
      <c r="A4089" s="347"/>
      <c r="B4089" s="397">
        <v>0</v>
      </c>
      <c r="C4089" s="398">
        <v>0</v>
      </c>
      <c r="D4089" s="398">
        <v>0</v>
      </c>
      <c r="E4089" s="398">
        <v>0</v>
      </c>
      <c r="F4089" s="398">
        <v>0</v>
      </c>
      <c r="G4089" s="398">
        <v>0</v>
      </c>
      <c r="H4089" s="398">
        <v>0</v>
      </c>
      <c r="I4089" s="398">
        <v>0</v>
      </c>
      <c r="J4089" s="398">
        <v>0</v>
      </c>
      <c r="K4089" s="398">
        <v>0</v>
      </c>
      <c r="L4089" s="412">
        <v>0.5</v>
      </c>
      <c r="M4089" s="346"/>
    </row>
    <row r="4090" spans="1:13" x14ac:dyDescent="0.25">
      <c r="A4090" s="347"/>
      <c r="B4090" s="158"/>
      <c r="C4090" s="158"/>
      <c r="D4090" s="158"/>
      <c r="E4090" s="158"/>
      <c r="F4090" s="158"/>
      <c r="G4090" s="158"/>
      <c r="H4090" s="158"/>
      <c r="I4090" s="158"/>
      <c r="J4090" s="158"/>
      <c r="K4090" s="158"/>
      <c r="L4090" s="158"/>
      <c r="M4090" s="346"/>
    </row>
    <row r="4091" spans="1:13" x14ac:dyDescent="0.25">
      <c r="A4091" s="347"/>
      <c r="B4091" s="158"/>
      <c r="C4091" s="158"/>
      <c r="D4091" s="158"/>
      <c r="E4091" s="158"/>
      <c r="F4091" s="158"/>
      <c r="G4091" s="158"/>
      <c r="H4091" s="158"/>
      <c r="I4091" s="158"/>
      <c r="J4091" s="158"/>
      <c r="K4091" s="158"/>
      <c r="L4091" s="158"/>
      <c r="M4091" s="346"/>
    </row>
    <row r="4092" spans="1:13" x14ac:dyDescent="0.25">
      <c r="A4092" s="347"/>
      <c r="B4092" s="404">
        <f t="array" ref="B4092:B4102">+MMULT(B4079:L4089,H3912:H3922)</f>
        <v>4.9485692681628772E-3</v>
      </c>
      <c r="C4092" s="158"/>
      <c r="D4092" s="158"/>
      <c r="E4092" s="404">
        <f t="array" ref="E4092:E4102">+MMULT(B3912:B3922,K3913)</f>
        <v>-339.29610096713287</v>
      </c>
      <c r="F4092" s="158"/>
      <c r="G4092" s="158"/>
      <c r="H4092" s="419">
        <f t="array" ref="H4092:H4102">+MMULT(B3888:I3898,E4056:E4063)</f>
        <v>336.473201303005</v>
      </c>
      <c r="I4092" s="158"/>
      <c r="J4092" s="158"/>
      <c r="K4092" s="158"/>
      <c r="L4092" s="158"/>
      <c r="M4092" s="346"/>
    </row>
    <row r="4093" spans="1:13" ht="15.75" x14ac:dyDescent="0.3">
      <c r="A4093" s="447" t="s">
        <v>249</v>
      </c>
      <c r="B4093" s="405">
        <v>3.4621173228285458E-3</v>
      </c>
      <c r="C4093" s="158"/>
      <c r="D4093" s="449" t="s">
        <v>239</v>
      </c>
      <c r="E4093" s="405">
        <v>0</v>
      </c>
      <c r="F4093" s="158"/>
      <c r="G4093" s="449" t="s">
        <v>250</v>
      </c>
      <c r="H4093" s="420">
        <v>-1.1614914624317407</v>
      </c>
      <c r="I4093" s="158"/>
      <c r="J4093" s="158"/>
      <c r="K4093" s="158"/>
      <c r="L4093" s="158"/>
      <c r="M4093" s="346"/>
    </row>
    <row r="4094" spans="1:13" x14ac:dyDescent="0.25">
      <c r="A4094" s="347"/>
      <c r="B4094" s="405">
        <v>8.2381819654015755E-4</v>
      </c>
      <c r="C4094" s="158"/>
      <c r="D4094" s="158"/>
      <c r="E4094" s="405">
        <v>0</v>
      </c>
      <c r="F4094" s="158"/>
      <c r="G4094" s="158"/>
      <c r="H4094" s="420">
        <v>-0.14497288494737859</v>
      </c>
      <c r="I4094" s="158"/>
      <c r="J4094" s="158"/>
      <c r="K4094" s="158"/>
      <c r="L4094" s="158"/>
      <c r="M4094" s="346"/>
    </row>
    <row r="4095" spans="1:13" x14ac:dyDescent="0.25">
      <c r="A4095" s="347"/>
      <c r="B4095" s="405">
        <v>-1.2708408937661873E-4</v>
      </c>
      <c r="C4095" s="158"/>
      <c r="D4095" s="158"/>
      <c r="E4095" s="405">
        <v>0</v>
      </c>
      <c r="F4095" s="158"/>
      <c r="G4095" s="158"/>
      <c r="H4095" s="420">
        <v>0.13020450840360809</v>
      </c>
      <c r="I4095" s="158"/>
      <c r="J4095" s="158"/>
      <c r="K4095" s="158"/>
      <c r="L4095" s="158"/>
      <c r="M4095" s="346"/>
    </row>
    <row r="4096" spans="1:13" x14ac:dyDescent="0.25">
      <c r="A4096" s="347"/>
      <c r="B4096" s="405">
        <v>-1.1015831234330773E-3</v>
      </c>
      <c r="C4096" s="158"/>
      <c r="D4096" s="158"/>
      <c r="E4096" s="405">
        <v>0</v>
      </c>
      <c r="F4096" s="158"/>
      <c r="G4096" s="158"/>
      <c r="H4096" s="420">
        <v>3.767347268217236E-2</v>
      </c>
      <c r="I4096" s="158"/>
      <c r="J4096" s="158"/>
      <c r="K4096" s="158"/>
      <c r="L4096" s="158"/>
      <c r="M4096" s="346"/>
    </row>
    <row r="4097" spans="1:13" x14ac:dyDescent="0.25">
      <c r="A4097" s="347"/>
      <c r="B4097" s="405">
        <v>-5.4622631685640746E-4</v>
      </c>
      <c r="C4097" s="158"/>
      <c r="D4097" s="158"/>
      <c r="E4097" s="405">
        <v>0</v>
      </c>
      <c r="F4097" s="158"/>
      <c r="G4097" s="158"/>
      <c r="H4097" s="420">
        <v>0.65867344706555286</v>
      </c>
      <c r="I4097" s="158"/>
      <c r="J4097" s="158"/>
      <c r="K4097" s="158"/>
      <c r="L4097" s="158"/>
      <c r="M4097" s="346"/>
    </row>
    <row r="4098" spans="1:13" x14ac:dyDescent="0.25">
      <c r="A4098" s="347"/>
      <c r="B4098" s="405">
        <v>-9.3887090442252175E-4</v>
      </c>
      <c r="C4098" s="158"/>
      <c r="D4098" s="158"/>
      <c r="E4098" s="405">
        <v>0</v>
      </c>
      <c r="F4098" s="158"/>
      <c r="G4098" s="158"/>
      <c r="H4098" s="420">
        <v>0.14829429773584479</v>
      </c>
      <c r="I4098" s="158"/>
      <c r="J4098" s="158"/>
      <c r="K4098" s="158"/>
      <c r="L4098" s="158"/>
      <c r="M4098" s="346"/>
    </row>
    <row r="4099" spans="1:13" x14ac:dyDescent="0.25">
      <c r="A4099" s="347"/>
      <c r="B4099" s="405">
        <v>-1.320338977691025E-3</v>
      </c>
      <c r="C4099" s="158"/>
      <c r="D4099" s="158"/>
      <c r="E4099" s="405">
        <v>0</v>
      </c>
      <c r="F4099" s="158"/>
      <c r="G4099" s="158"/>
      <c r="H4099" s="420">
        <v>-0.37071872250419347</v>
      </c>
      <c r="I4099" s="158"/>
      <c r="J4099" s="158"/>
      <c r="K4099" s="158"/>
      <c r="L4099" s="158"/>
      <c r="M4099" s="346"/>
    </row>
    <row r="4100" spans="1:13" x14ac:dyDescent="0.25">
      <c r="A4100" s="347"/>
      <c r="B4100" s="405">
        <v>7.7457059639050592E-4</v>
      </c>
      <c r="C4100" s="158"/>
      <c r="D4100" s="158"/>
      <c r="E4100" s="405">
        <v>0</v>
      </c>
      <c r="F4100" s="158"/>
      <c r="G4100" s="158"/>
      <c r="H4100" s="420">
        <v>2.2905096138401859E-2</v>
      </c>
      <c r="I4100" s="158"/>
      <c r="J4100" s="158"/>
      <c r="K4100" s="158"/>
      <c r="L4100" s="158"/>
      <c r="M4100" s="346"/>
    </row>
    <row r="4101" spans="1:13" x14ac:dyDescent="0.25">
      <c r="A4101" s="347"/>
      <c r="B4101" s="405">
        <v>2.0385975139694153E-3</v>
      </c>
      <c r="C4101" s="158"/>
      <c r="D4101" s="158"/>
      <c r="E4101" s="405">
        <v>0</v>
      </c>
      <c r="F4101" s="158"/>
      <c r="G4101" s="158"/>
      <c r="H4101" s="420">
        <v>-0.43624902229720419</v>
      </c>
      <c r="I4101" s="158"/>
      <c r="J4101" s="158"/>
      <c r="K4101" s="158"/>
      <c r="L4101" s="158"/>
      <c r="M4101" s="346"/>
    </row>
    <row r="4102" spans="1:13" x14ac:dyDescent="0.25">
      <c r="A4102" s="347"/>
      <c r="B4102" s="24">
        <v>5.2122008946701012E-3</v>
      </c>
      <c r="C4102" s="158"/>
      <c r="D4102" s="158"/>
      <c r="E4102" s="24">
        <v>-339.29610096713287</v>
      </c>
      <c r="F4102" s="158"/>
      <c r="G4102" s="158"/>
      <c r="H4102" s="75">
        <v>335.77086395900886</v>
      </c>
      <c r="I4102" s="158"/>
      <c r="J4102" s="158"/>
      <c r="K4102" s="158"/>
      <c r="L4102" s="158"/>
      <c r="M4102" s="346"/>
    </row>
    <row r="4103" spans="1:13" x14ac:dyDescent="0.25">
      <c r="A4103" s="347"/>
      <c r="B4103" s="158"/>
      <c r="C4103" s="158"/>
      <c r="D4103" s="158"/>
      <c r="E4103" s="158"/>
      <c r="F4103" s="158"/>
      <c r="G4103" s="158"/>
      <c r="H4103" s="158"/>
      <c r="I4103" s="158"/>
      <c r="J4103" s="158"/>
      <c r="K4103" s="158"/>
      <c r="L4103" s="158"/>
      <c r="M4103" s="346"/>
    </row>
    <row r="4104" spans="1:13" x14ac:dyDescent="0.25">
      <c r="A4104" s="347"/>
      <c r="B4104" s="158"/>
      <c r="C4104" s="158"/>
      <c r="D4104" s="158"/>
      <c r="E4104" s="158"/>
      <c r="F4104" s="158"/>
      <c r="G4104" s="158"/>
      <c r="H4104" s="158"/>
      <c r="I4104" s="158"/>
      <c r="J4104" s="158"/>
      <c r="K4104" s="158"/>
      <c r="L4104" s="158"/>
      <c r="M4104" s="346"/>
    </row>
    <row r="4105" spans="1:13" x14ac:dyDescent="0.25">
      <c r="A4105" s="347"/>
      <c r="B4105" s="419">
        <f t="array" ref="B4105:B4115">H4092:H4102+E4092:E4102</f>
        <v>-2.8228996641278741</v>
      </c>
      <c r="C4105" s="158"/>
      <c r="D4105" s="158"/>
      <c r="E4105" s="158"/>
      <c r="F4105" s="158"/>
      <c r="G4105" s="158"/>
      <c r="H4105" s="158"/>
      <c r="I4105" s="158"/>
      <c r="J4105" s="158"/>
      <c r="K4105" s="158"/>
      <c r="L4105" s="158"/>
      <c r="M4105" s="346"/>
    </row>
    <row r="4106" spans="1:13" ht="15.75" x14ac:dyDescent="0.3">
      <c r="A4106" s="447" t="s">
        <v>251</v>
      </c>
      <c r="B4106" s="420">
        <v>-1.1614914624317407</v>
      </c>
      <c r="C4106" s="158"/>
      <c r="D4106" s="158"/>
      <c r="E4106" s="158"/>
      <c r="F4106" s="158"/>
      <c r="G4106" s="158"/>
      <c r="H4106" s="158"/>
      <c r="I4106" s="158"/>
      <c r="J4106" s="158"/>
      <c r="K4106" s="158"/>
      <c r="L4106" s="158"/>
      <c r="M4106" s="346"/>
    </row>
    <row r="4107" spans="1:13" x14ac:dyDescent="0.25">
      <c r="A4107" s="347"/>
      <c r="B4107" s="420">
        <v>-0.14497288494737859</v>
      </c>
      <c r="C4107" s="158"/>
      <c r="D4107" s="158"/>
      <c r="E4107" s="158"/>
      <c r="F4107" s="158"/>
      <c r="G4107" s="158"/>
      <c r="H4107" s="158"/>
      <c r="I4107" s="158"/>
      <c r="J4107" s="158"/>
      <c r="K4107" s="158"/>
      <c r="L4107" s="158"/>
      <c r="M4107" s="346"/>
    </row>
    <row r="4108" spans="1:13" x14ac:dyDescent="0.25">
      <c r="A4108" s="347"/>
      <c r="B4108" s="420">
        <v>0.13020450840360809</v>
      </c>
      <c r="C4108" s="158"/>
      <c r="D4108" s="158"/>
      <c r="E4108" s="158"/>
      <c r="F4108" s="158"/>
      <c r="G4108" s="158"/>
      <c r="H4108" s="158"/>
      <c r="I4108" s="158"/>
      <c r="J4108" s="158"/>
      <c r="K4108" s="158"/>
      <c r="L4108" s="158"/>
      <c r="M4108" s="346"/>
    </row>
    <row r="4109" spans="1:13" x14ac:dyDescent="0.25">
      <c r="A4109" s="347"/>
      <c r="B4109" s="420">
        <v>3.767347268217236E-2</v>
      </c>
      <c r="C4109" s="158"/>
      <c r="D4109" s="158"/>
      <c r="E4109" s="158"/>
      <c r="F4109" s="158"/>
      <c r="G4109" s="158"/>
      <c r="H4109" s="158"/>
      <c r="I4109" s="158"/>
      <c r="J4109" s="158"/>
      <c r="K4109" s="158"/>
      <c r="L4109" s="158"/>
      <c r="M4109" s="346"/>
    </row>
    <row r="4110" spans="1:13" x14ac:dyDescent="0.25">
      <c r="A4110" s="347"/>
      <c r="B4110" s="420">
        <v>0.65867344706555286</v>
      </c>
      <c r="C4110" s="158"/>
      <c r="D4110" s="158"/>
      <c r="E4110" s="158"/>
      <c r="F4110" s="158"/>
      <c r="G4110" s="158"/>
      <c r="H4110" s="158"/>
      <c r="I4110" s="158"/>
      <c r="J4110" s="158"/>
      <c r="K4110" s="158"/>
      <c r="L4110" s="158"/>
      <c r="M4110" s="346"/>
    </row>
    <row r="4111" spans="1:13" x14ac:dyDescent="0.25">
      <c r="A4111" s="347"/>
      <c r="B4111" s="420">
        <v>0.14829429773584479</v>
      </c>
      <c r="C4111" s="158"/>
      <c r="D4111" s="158"/>
      <c r="E4111" s="158"/>
      <c r="F4111" s="158"/>
      <c r="G4111" s="158"/>
      <c r="H4111" s="158"/>
      <c r="I4111" s="158"/>
      <c r="J4111" s="158"/>
      <c r="K4111" s="158"/>
      <c r="L4111" s="158"/>
      <c r="M4111" s="346"/>
    </row>
    <row r="4112" spans="1:13" x14ac:dyDescent="0.25">
      <c r="A4112" s="347"/>
      <c r="B4112" s="420">
        <v>-0.37071872250419347</v>
      </c>
      <c r="C4112" s="158"/>
      <c r="D4112" s="158"/>
      <c r="E4112" s="158"/>
      <c r="F4112" s="158"/>
      <c r="G4112" s="158"/>
      <c r="H4112" s="158"/>
      <c r="I4112" s="158"/>
      <c r="J4112" s="158"/>
      <c r="K4112" s="158"/>
      <c r="L4112" s="158"/>
      <c r="M4112" s="346"/>
    </row>
    <row r="4113" spans="1:13" x14ac:dyDescent="0.25">
      <c r="A4113" s="347"/>
      <c r="B4113" s="420">
        <v>2.2905096138401859E-2</v>
      </c>
      <c r="C4113" s="158"/>
      <c r="D4113" s="158"/>
      <c r="E4113" s="158"/>
      <c r="F4113" s="158"/>
      <c r="G4113" s="158"/>
      <c r="H4113" s="158"/>
      <c r="I4113" s="158"/>
      <c r="J4113" s="158"/>
      <c r="K4113" s="158"/>
      <c r="L4113" s="158"/>
      <c r="M4113" s="346"/>
    </row>
    <row r="4114" spans="1:13" x14ac:dyDescent="0.25">
      <c r="A4114" s="347"/>
      <c r="B4114" s="420">
        <v>-0.43624902229720419</v>
      </c>
      <c r="C4114" s="158"/>
      <c r="D4114" s="158"/>
      <c r="E4114" s="158"/>
      <c r="F4114" s="158"/>
      <c r="G4114" s="158"/>
      <c r="H4114" s="158"/>
      <c r="I4114" s="158"/>
      <c r="J4114" s="158"/>
      <c r="K4114" s="158"/>
      <c r="L4114" s="158"/>
      <c r="M4114" s="346"/>
    </row>
    <row r="4115" spans="1:13" x14ac:dyDescent="0.25">
      <c r="A4115" s="347"/>
      <c r="B4115" s="75">
        <v>-3.5252370081240088</v>
      </c>
      <c r="C4115" s="158"/>
      <c r="D4115" s="158"/>
      <c r="E4115" s="158"/>
      <c r="F4115" s="158"/>
      <c r="G4115" s="158"/>
      <c r="H4115" s="158"/>
      <c r="I4115" s="158"/>
      <c r="J4115" s="158"/>
      <c r="K4115" s="158"/>
      <c r="L4115" s="158"/>
      <c r="M4115" s="346"/>
    </row>
    <row r="4116" spans="1:13" x14ac:dyDescent="0.25">
      <c r="A4116" s="347"/>
      <c r="B4116" s="158"/>
      <c r="C4116" s="158"/>
      <c r="D4116" s="158"/>
      <c r="E4116" s="158"/>
      <c r="F4116" s="158"/>
      <c r="G4116" s="158"/>
      <c r="H4116" s="158"/>
      <c r="I4116" s="158"/>
      <c r="J4116" s="158"/>
      <c r="K4116" s="158"/>
      <c r="L4116" s="158"/>
      <c r="M4116" s="346"/>
    </row>
    <row r="4117" spans="1:13" ht="15.75" thickBot="1" x14ac:dyDescent="0.3">
      <c r="A4117" s="347"/>
      <c r="B4117" s="158"/>
      <c r="C4117" s="158"/>
      <c r="D4117" s="158"/>
      <c r="E4117" s="158"/>
      <c r="F4117" s="158"/>
      <c r="G4117" s="158"/>
      <c r="H4117" s="158"/>
      <c r="I4117" s="158"/>
      <c r="J4117" s="158"/>
      <c r="K4117" s="158"/>
      <c r="L4117" s="158"/>
      <c r="M4117" s="346"/>
    </row>
    <row r="4118" spans="1:13" ht="15.75" x14ac:dyDescent="0.3">
      <c r="A4118" s="347"/>
      <c r="B4118" s="419">
        <f t="array" ref="B4118:B4128">+MMULT(B3977:L3987,B4105:B4115)</f>
        <v>-5.1558836693920626E-3</v>
      </c>
      <c r="C4118" s="158"/>
      <c r="D4118" s="428" t="s">
        <v>253</v>
      </c>
      <c r="E4118" s="429">
        <f t="array" ref="E4118:E4128">B4092:B4102-B4118:B4128</f>
        <v>1.010445293755494E-2</v>
      </c>
      <c r="F4118" s="158"/>
      <c r="G4118" s="158"/>
      <c r="H4118" s="158"/>
      <c r="I4118" s="158"/>
      <c r="J4118" s="158"/>
      <c r="K4118" s="158"/>
      <c r="L4118" s="158"/>
      <c r="M4118" s="346"/>
    </row>
    <row r="4119" spans="1:13" ht="15.75" x14ac:dyDescent="0.3">
      <c r="A4119" s="447" t="s">
        <v>252</v>
      </c>
      <c r="B4119" s="420">
        <v>-3.6694317240576831E-3</v>
      </c>
      <c r="C4119" s="158"/>
      <c r="D4119" s="430" t="s">
        <v>254</v>
      </c>
      <c r="E4119" s="431">
        <v>7.1315490468862285E-3</v>
      </c>
      <c r="F4119" s="158"/>
      <c r="G4119" s="158"/>
      <c r="H4119" s="158"/>
      <c r="I4119" s="158"/>
      <c r="J4119" s="158"/>
      <c r="K4119" s="158"/>
      <c r="L4119" s="158"/>
      <c r="M4119" s="346"/>
    </row>
    <row r="4120" spans="1:13" ht="15.75" x14ac:dyDescent="0.3">
      <c r="A4120" s="347"/>
      <c r="B4120" s="420">
        <v>-1.9763517562570282E-3</v>
      </c>
      <c r="C4120" s="158"/>
      <c r="D4120" s="430" t="s">
        <v>255</v>
      </c>
      <c r="E4120" s="431">
        <v>2.8001699527971857E-3</v>
      </c>
      <c r="F4120" s="158"/>
      <c r="G4120" s="158"/>
      <c r="H4120" s="158"/>
      <c r="I4120" s="158"/>
      <c r="J4120" s="158"/>
      <c r="K4120" s="158"/>
      <c r="L4120" s="158"/>
      <c r="M4120" s="346"/>
    </row>
    <row r="4121" spans="1:13" ht="15.75" x14ac:dyDescent="0.3">
      <c r="A4121" s="347"/>
      <c r="B4121" s="420">
        <v>-1.0254494703414421E-3</v>
      </c>
      <c r="C4121" s="158"/>
      <c r="D4121" s="430" t="s">
        <v>256</v>
      </c>
      <c r="E4121" s="431">
        <v>8.9836538096482342E-4</v>
      </c>
      <c r="F4121" s="158"/>
      <c r="G4121" s="158"/>
      <c r="H4121" s="158"/>
      <c r="I4121" s="158"/>
      <c r="J4121" s="158"/>
      <c r="K4121" s="158"/>
      <c r="L4121" s="158"/>
      <c r="M4121" s="346"/>
    </row>
    <row r="4122" spans="1:13" ht="15.75" x14ac:dyDescent="0.3">
      <c r="A4122" s="347"/>
      <c r="B4122" s="420">
        <v>-5.0950436284161086E-5</v>
      </c>
      <c r="C4122" s="158"/>
      <c r="D4122" s="430" t="s">
        <v>257</v>
      </c>
      <c r="E4122" s="431">
        <v>-1.0506326871489162E-3</v>
      </c>
      <c r="F4122" s="158"/>
      <c r="G4122" s="158"/>
      <c r="H4122" s="158"/>
      <c r="I4122" s="158"/>
      <c r="J4122" s="158"/>
      <c r="K4122" s="158"/>
      <c r="L4122" s="158"/>
      <c r="M4122" s="346"/>
    </row>
    <row r="4123" spans="1:13" ht="15.75" x14ac:dyDescent="0.3">
      <c r="A4123" s="347"/>
      <c r="B4123" s="420">
        <v>-5.5433047966153956E-4</v>
      </c>
      <c r="C4123" s="158"/>
      <c r="D4123" s="430" t="s">
        <v>258</v>
      </c>
      <c r="E4123" s="431">
        <v>8.1041628051321032E-6</v>
      </c>
      <c r="F4123" s="158"/>
      <c r="G4123" s="158"/>
      <c r="H4123" s="158"/>
      <c r="I4123" s="158"/>
      <c r="J4123" s="158"/>
      <c r="K4123" s="158"/>
      <c r="L4123" s="158"/>
      <c r="M4123" s="346"/>
    </row>
    <row r="4124" spans="1:13" ht="15.75" x14ac:dyDescent="0.3">
      <c r="A4124" s="347"/>
      <c r="B4124" s="420">
        <v>-1.6168589209495271E-4</v>
      </c>
      <c r="C4124" s="158"/>
      <c r="D4124" s="430" t="s">
        <v>259</v>
      </c>
      <c r="E4124" s="431">
        <v>-7.7718501232756899E-4</v>
      </c>
      <c r="F4124" s="158"/>
      <c r="G4124" s="158"/>
      <c r="H4124" s="158"/>
      <c r="I4124" s="158"/>
      <c r="J4124" s="158"/>
      <c r="K4124" s="158"/>
      <c r="L4124" s="158"/>
      <c r="M4124" s="346"/>
    </row>
    <row r="4125" spans="1:13" ht="15.75" x14ac:dyDescent="0.3">
      <c r="A4125" s="347"/>
      <c r="B4125" s="420">
        <v>2.1978218117360335E-4</v>
      </c>
      <c r="C4125" s="158"/>
      <c r="D4125" s="430" t="s">
        <v>260</v>
      </c>
      <c r="E4125" s="431">
        <v>-1.5401211588646285E-3</v>
      </c>
      <c r="F4125" s="158"/>
      <c r="G4125" s="158"/>
      <c r="H4125" s="158"/>
      <c r="I4125" s="158"/>
      <c r="J4125" s="158"/>
      <c r="K4125" s="158"/>
      <c r="L4125" s="158"/>
      <c r="M4125" s="346"/>
    </row>
    <row r="4126" spans="1:13" ht="15.75" x14ac:dyDescent="0.3">
      <c r="A4126" s="347"/>
      <c r="B4126" s="420">
        <v>1.7064856209926305E-4</v>
      </c>
      <c r="C4126" s="158"/>
      <c r="D4126" s="430" t="s">
        <v>261</v>
      </c>
      <c r="E4126" s="431">
        <v>6.0392203429124281E-4</v>
      </c>
      <c r="F4126" s="158"/>
      <c r="G4126" s="158"/>
      <c r="H4126" s="158"/>
      <c r="I4126" s="158"/>
      <c r="J4126" s="158"/>
      <c r="K4126" s="158"/>
      <c r="L4126" s="158"/>
      <c r="M4126" s="346"/>
    </row>
    <row r="4127" spans="1:13" ht="15.75" x14ac:dyDescent="0.3">
      <c r="A4127" s="347"/>
      <c r="B4127" s="420">
        <v>-2.9318399092597286E-3</v>
      </c>
      <c r="C4127" s="158"/>
      <c r="D4127" s="430" t="s">
        <v>262</v>
      </c>
      <c r="E4127" s="431">
        <v>4.9704374232291439E-3</v>
      </c>
      <c r="F4127" s="158"/>
      <c r="G4127" s="158"/>
      <c r="H4127" s="158"/>
      <c r="I4127" s="158"/>
      <c r="J4127" s="158"/>
      <c r="K4127" s="158"/>
      <c r="L4127" s="158"/>
      <c r="M4127" s="346"/>
    </row>
    <row r="4128" spans="1:13" ht="16.5" thickBot="1" x14ac:dyDescent="0.35">
      <c r="A4128" s="355"/>
      <c r="B4128" s="451">
        <v>-5.0048864934427433E-3</v>
      </c>
      <c r="C4128" s="356"/>
      <c r="D4128" s="452" t="s">
        <v>263</v>
      </c>
      <c r="E4128" s="453">
        <v>1.0217087388112844E-2</v>
      </c>
      <c r="F4128" s="356"/>
      <c r="G4128" s="356"/>
      <c r="H4128" s="356"/>
      <c r="I4128" s="356"/>
      <c r="J4128" s="356"/>
      <c r="K4128" s="356"/>
      <c r="L4128" s="356"/>
      <c r="M4128" s="454"/>
    </row>
    <row r="4129" spans="1:13" ht="15.75" thickTop="1" x14ac:dyDescent="0.25"/>
    <row r="4130" spans="1:13" ht="15.75" thickBot="1" x14ac:dyDescent="0.3"/>
    <row r="4131" spans="1:13" ht="15.75" thickBot="1" x14ac:dyDescent="0.3">
      <c r="A4131" s="432">
        <f>+A3873+1</f>
        <v>17</v>
      </c>
    </row>
    <row r="4132" spans="1:13" ht="16.5" thickTop="1" thickBot="1" x14ac:dyDescent="0.3">
      <c r="A4132" s="433" t="s">
        <v>174</v>
      </c>
      <c r="B4132" s="434" t="s">
        <v>175</v>
      </c>
      <c r="C4132" s="434" t="s">
        <v>214</v>
      </c>
      <c r="D4132" s="434" t="s">
        <v>215</v>
      </c>
      <c r="E4132" s="434" t="s">
        <v>216</v>
      </c>
      <c r="F4132" s="434" t="s">
        <v>217</v>
      </c>
      <c r="G4132" s="434" t="s">
        <v>95</v>
      </c>
      <c r="H4132" s="434" t="s">
        <v>157</v>
      </c>
      <c r="I4132" s="434" t="s">
        <v>218</v>
      </c>
      <c r="J4132" s="434" t="s">
        <v>219</v>
      </c>
      <c r="K4132" s="434" t="s">
        <v>220</v>
      </c>
      <c r="L4132" s="434" t="s">
        <v>221</v>
      </c>
      <c r="M4132" s="435" t="s">
        <v>222</v>
      </c>
    </row>
    <row r="4133" spans="1:13" x14ac:dyDescent="0.25">
      <c r="A4133" s="436" t="s">
        <v>178</v>
      </c>
      <c r="B4133" s="93">
        <f t="shared" ref="B4133:B4143" si="159">+E4118</f>
        <v>1.010445293755494E-2</v>
      </c>
      <c r="C4133" s="12">
        <v>310.83</v>
      </c>
      <c r="D4133" s="103">
        <f>110/1000</f>
        <v>0.11</v>
      </c>
      <c r="E4133" s="24">
        <f>+PI()*D4133^2/4</f>
        <v>9.5033177771091243E-3</v>
      </c>
      <c r="F4133" s="379">
        <f>+ABS(B4133)/E4133</f>
        <v>1.0632552940504405</v>
      </c>
      <c r="G4133" s="463">
        <v>1.746072059518132E-2</v>
      </c>
      <c r="H4133" s="102">
        <f>+G4133*(C4133/D4133)*(F4133^2/(2*9.81))</f>
        <v>2.8429453455995541</v>
      </c>
      <c r="I4133" s="76">
        <v>0</v>
      </c>
      <c r="J4133" s="76">
        <f>+I4133*(F4133^2)/(2*9.81)</f>
        <v>0</v>
      </c>
      <c r="K4133" s="103">
        <f>+H4133+J4133</f>
        <v>2.8429453455995541</v>
      </c>
      <c r="L4133" s="76">
        <f>+K4133/(ABS(B4133)^2)</f>
        <v>27844.722861200593</v>
      </c>
      <c r="M4133" s="437">
        <f>+L4133*B4133</f>
        <v>281.35569171026151</v>
      </c>
    </row>
    <row r="4134" spans="1:13" x14ac:dyDescent="0.25">
      <c r="A4134" s="438" t="s">
        <v>138</v>
      </c>
      <c r="B4134" s="72">
        <f t="shared" si="159"/>
        <v>7.1315490468862285E-3</v>
      </c>
      <c r="C4134" s="16">
        <v>240.22</v>
      </c>
      <c r="D4134" s="104">
        <f>110/1000</f>
        <v>0.11</v>
      </c>
      <c r="E4134" s="25">
        <f t="shared" ref="E4134:E4143" si="160">+PI()*D4134^2/4</f>
        <v>9.5033177771091243E-3</v>
      </c>
      <c r="F4134" s="372">
        <f>+ABS(B4134)/E4134</f>
        <v>0.75042729435652111</v>
      </c>
      <c r="G4134" s="464">
        <v>1.8725409042482405E-2</v>
      </c>
      <c r="H4134" s="109">
        <f t="shared" ref="H4134:H4143" si="161">+G4134*(C4134/D4134)*(F4134^2/(2*9.81))</f>
        <v>1.1737241247270072</v>
      </c>
      <c r="I4134" s="70">
        <v>0</v>
      </c>
      <c r="J4134" s="70">
        <f t="shared" ref="J4134:J4143" si="162">+I4134*(F4134^2)/(2*9.81)</f>
        <v>0</v>
      </c>
      <c r="K4134" s="104">
        <f t="shared" ref="K4134:K4143" si="163">+H4134+J4134</f>
        <v>1.1737241247270072</v>
      </c>
      <c r="L4134" s="70">
        <f>+K4134/(ABS(B4134)^2)</f>
        <v>23078.006130256457</v>
      </c>
      <c r="M4134" s="439">
        <f t="shared" ref="M4134:M4143" si="164">+L4134*B4134</f>
        <v>164.58193262226499</v>
      </c>
    </row>
    <row r="4135" spans="1:13" x14ac:dyDescent="0.25">
      <c r="A4135" s="438" t="s">
        <v>139</v>
      </c>
      <c r="B4135" s="72">
        <f t="shared" si="159"/>
        <v>2.8001699527971857E-3</v>
      </c>
      <c r="C4135" s="16">
        <v>237.3</v>
      </c>
      <c r="D4135" s="104">
        <f>110/1000</f>
        <v>0.11</v>
      </c>
      <c r="E4135" s="25">
        <f t="shared" si="160"/>
        <v>9.5033177771091243E-3</v>
      </c>
      <c r="F4135" s="372">
        <f t="shared" ref="F4135:F4143" si="165">+ABS(B4135)/E4135</f>
        <v>0.29465182775872484</v>
      </c>
      <c r="G4135" s="464">
        <v>2.0113897946579935E-2</v>
      </c>
      <c r="H4135" s="109">
        <f t="shared" si="161"/>
        <v>0.19200855140852283</v>
      </c>
      <c r="I4135" s="70">
        <v>0</v>
      </c>
      <c r="J4135" s="70">
        <f t="shared" si="162"/>
        <v>0</v>
      </c>
      <c r="K4135" s="104">
        <f t="shared" si="163"/>
        <v>0.19200855140852283</v>
      </c>
      <c r="L4135" s="70">
        <f t="shared" ref="L4135:L4143" si="166">+K4135/(ABS(B4135)^2)</f>
        <v>24487.91386227672</v>
      </c>
      <c r="M4135" s="439">
        <f t="shared" si="164"/>
        <v>68.570320603832954</v>
      </c>
    </row>
    <row r="4136" spans="1:13" x14ac:dyDescent="0.25">
      <c r="A4136" s="438" t="s">
        <v>117</v>
      </c>
      <c r="B4136" s="72">
        <f t="shared" si="159"/>
        <v>8.9836538096482342E-4</v>
      </c>
      <c r="C4136" s="472">
        <v>401.35</v>
      </c>
      <c r="D4136" s="104">
        <f>75/1000</f>
        <v>7.4999999999999997E-2</v>
      </c>
      <c r="E4136" s="25">
        <f t="shared" si="160"/>
        <v>4.4178646691106467E-3</v>
      </c>
      <c r="F4136" s="372">
        <f t="shared" si="165"/>
        <v>0.20334832509608583</v>
      </c>
      <c r="G4136" s="464">
        <v>2.0436139337417909E-2</v>
      </c>
      <c r="H4136" s="109">
        <f t="shared" si="161"/>
        <v>0.2304852062213654</v>
      </c>
      <c r="I4136" s="70">
        <v>0</v>
      </c>
      <c r="J4136" s="70">
        <f t="shared" si="162"/>
        <v>0</v>
      </c>
      <c r="K4136" s="104">
        <f t="shared" si="163"/>
        <v>0.2304852062213654</v>
      </c>
      <c r="L4136" s="70">
        <f t="shared" si="166"/>
        <v>285586.0828967283</v>
      </c>
      <c r="M4136" s="439">
        <f t="shared" si="164"/>
        <v>256.56065015977094</v>
      </c>
    </row>
    <row r="4137" spans="1:13" x14ac:dyDescent="0.25">
      <c r="A4137" s="438" t="s">
        <v>118</v>
      </c>
      <c r="B4137" s="72">
        <f t="shared" si="159"/>
        <v>-1.0506326871489162E-3</v>
      </c>
      <c r="C4137" s="472">
        <v>249.85</v>
      </c>
      <c r="D4137" s="104">
        <f>75/1000</f>
        <v>7.4999999999999997E-2</v>
      </c>
      <c r="E4137" s="25">
        <f t="shared" si="160"/>
        <v>4.4178646691106467E-3</v>
      </c>
      <c r="F4137" s="372">
        <f t="shared" si="165"/>
        <v>0.23781459275899852</v>
      </c>
      <c r="G4137" s="464">
        <v>2.4957950941258522E-2</v>
      </c>
      <c r="H4137" s="109">
        <f t="shared" si="161"/>
        <v>0.23966522019249642</v>
      </c>
      <c r="I4137" s="70">
        <v>0</v>
      </c>
      <c r="J4137" s="70">
        <f t="shared" si="162"/>
        <v>0</v>
      </c>
      <c r="K4137" s="104">
        <f t="shared" si="163"/>
        <v>0.23966522019249642</v>
      </c>
      <c r="L4137" s="70">
        <f t="shared" si="166"/>
        <v>217121.683512463</v>
      </c>
      <c r="M4137" s="439">
        <f t="shared" si="164"/>
        <v>-228.11513778699555</v>
      </c>
    </row>
    <row r="4138" spans="1:13" x14ac:dyDescent="0.25">
      <c r="A4138" s="438" t="s">
        <v>140</v>
      </c>
      <c r="B4138" s="72">
        <f t="shared" si="159"/>
        <v>8.1041628051321032E-6</v>
      </c>
      <c r="C4138" s="472">
        <v>298.01</v>
      </c>
      <c r="D4138" s="104">
        <f>63/1000</f>
        <v>6.3E-2</v>
      </c>
      <c r="E4138" s="25">
        <f t="shared" si="160"/>
        <v>3.1172453105244723E-3</v>
      </c>
      <c r="F4138" s="372">
        <f t="shared" si="165"/>
        <v>2.5997834619465956E-3</v>
      </c>
      <c r="G4138" s="464">
        <v>2.5976848757612955E-2</v>
      </c>
      <c r="H4138" s="109">
        <f t="shared" si="161"/>
        <v>4.2330373871396173E-5</v>
      </c>
      <c r="I4138" s="70">
        <v>0</v>
      </c>
      <c r="J4138" s="70">
        <f t="shared" si="162"/>
        <v>0</v>
      </c>
      <c r="K4138" s="104">
        <f t="shared" si="163"/>
        <v>4.2330373871396173E-5</v>
      </c>
      <c r="L4138" s="70">
        <f t="shared" si="166"/>
        <v>644519.09743291186</v>
      </c>
      <c r="M4138" s="439">
        <f t="shared" si="164"/>
        <v>5.2232876966131183</v>
      </c>
    </row>
    <row r="4139" spans="1:13" x14ac:dyDescent="0.25">
      <c r="A4139" s="438" t="s">
        <v>121</v>
      </c>
      <c r="B4139" s="72">
        <f t="shared" si="159"/>
        <v>-7.7718501232756899E-4</v>
      </c>
      <c r="C4139" s="472">
        <v>119.71</v>
      </c>
      <c r="D4139" s="104">
        <f>63/1000</f>
        <v>6.3E-2</v>
      </c>
      <c r="E4139" s="25">
        <f t="shared" si="160"/>
        <v>3.1172453105244723E-3</v>
      </c>
      <c r="F4139" s="372">
        <f t="shared" si="165"/>
        <v>0.24931788643762806</v>
      </c>
      <c r="G4139" s="464">
        <v>3.9484902550984524E-2</v>
      </c>
      <c r="H4139" s="109">
        <f t="shared" si="161"/>
        <v>0.23769980307175198</v>
      </c>
      <c r="I4139" s="70">
        <v>0</v>
      </c>
      <c r="J4139" s="70">
        <f t="shared" si="162"/>
        <v>0</v>
      </c>
      <c r="K4139" s="104">
        <f t="shared" si="163"/>
        <v>0.23769980307175198</v>
      </c>
      <c r="L4139" s="70">
        <f t="shared" si="166"/>
        <v>393531.94159056526</v>
      </c>
      <c r="M4139" s="439">
        <f t="shared" si="164"/>
        <v>-305.84712687635562</v>
      </c>
    </row>
    <row r="4140" spans="1:13" x14ac:dyDescent="0.25">
      <c r="A4140" s="438" t="s">
        <v>122</v>
      </c>
      <c r="B4140" s="72">
        <f t="shared" si="159"/>
        <v>-1.5401211588646285E-3</v>
      </c>
      <c r="C4140" s="472">
        <v>283.68</v>
      </c>
      <c r="D4140" s="104">
        <f>75/1000</f>
        <v>7.4999999999999997E-2</v>
      </c>
      <c r="E4140" s="25">
        <f t="shared" si="160"/>
        <v>4.4178646691106467E-3</v>
      </c>
      <c r="F4140" s="372">
        <f t="shared" si="165"/>
        <v>0.3486121178932961</v>
      </c>
      <c r="G4140" s="464">
        <v>3.1484891099458803E-2</v>
      </c>
      <c r="H4140" s="109">
        <f t="shared" si="161"/>
        <v>0.73765893269693439</v>
      </c>
      <c r="I4140" s="70">
        <v>0</v>
      </c>
      <c r="J4140" s="70">
        <f t="shared" si="162"/>
        <v>0</v>
      </c>
      <c r="K4140" s="104">
        <f t="shared" si="163"/>
        <v>0.73765893269693439</v>
      </c>
      <c r="L4140" s="70">
        <f t="shared" si="166"/>
        <v>310989.57512597606</v>
      </c>
      <c r="M4140" s="439">
        <f t="shared" si="164"/>
        <v>-478.96162483783667</v>
      </c>
    </row>
    <row r="4141" spans="1:13" x14ac:dyDescent="0.25">
      <c r="A4141" s="438" t="s">
        <v>112</v>
      </c>
      <c r="B4141" s="72">
        <f t="shared" si="159"/>
        <v>6.0392203429124281E-4</v>
      </c>
      <c r="C4141" s="472">
        <v>401.36</v>
      </c>
      <c r="D4141" s="104">
        <f>110/1000</f>
        <v>0.11</v>
      </c>
      <c r="E4141" s="25">
        <f t="shared" si="160"/>
        <v>9.5033177771091243E-3</v>
      </c>
      <c r="F4141" s="372">
        <f t="shared" si="165"/>
        <v>6.3548546776571513E-2</v>
      </c>
      <c r="G4141" s="464">
        <v>2.6327090344652446E-2</v>
      </c>
      <c r="H4141" s="109">
        <f t="shared" si="161"/>
        <v>1.9772269018378277E-2</v>
      </c>
      <c r="I4141" s="70">
        <v>0</v>
      </c>
      <c r="J4141" s="70">
        <f t="shared" si="162"/>
        <v>0</v>
      </c>
      <c r="K4141" s="104">
        <f t="shared" si="163"/>
        <v>1.9772269018378277E-2</v>
      </c>
      <c r="L4141" s="70">
        <f t="shared" si="166"/>
        <v>54211.916436758569</v>
      </c>
      <c r="M4141" s="439">
        <f t="shared" si="164"/>
        <v>32.739770857314099</v>
      </c>
    </row>
    <row r="4142" spans="1:13" x14ac:dyDescent="0.25">
      <c r="A4142" s="438" t="s">
        <v>113</v>
      </c>
      <c r="B4142" s="72">
        <f t="shared" si="159"/>
        <v>4.9704374232291439E-3</v>
      </c>
      <c r="C4142" s="472">
        <v>184.94</v>
      </c>
      <c r="D4142" s="104">
        <f>110/1000</f>
        <v>0.11</v>
      </c>
      <c r="E4142" s="25">
        <f t="shared" si="160"/>
        <v>9.5033177771091243E-3</v>
      </c>
      <c r="F4142" s="372">
        <f t="shared" si="165"/>
        <v>0.52302127949478439</v>
      </c>
      <c r="G4142" s="464">
        <v>1.9716508544747897E-2</v>
      </c>
      <c r="H4142" s="109">
        <f t="shared" si="161"/>
        <v>0.46217653684088927</v>
      </c>
      <c r="I4142" s="70">
        <v>0</v>
      </c>
      <c r="J4142" s="70">
        <f t="shared" si="162"/>
        <v>0</v>
      </c>
      <c r="K4142" s="104">
        <f t="shared" si="163"/>
        <v>0.46217653684088927</v>
      </c>
      <c r="L4142" s="70">
        <f t="shared" si="166"/>
        <v>18707.625744396591</v>
      </c>
      <c r="M4142" s="439">
        <f t="shared" si="164"/>
        <v>92.98508309971379</v>
      </c>
    </row>
    <row r="4143" spans="1:13" ht="15.75" thickBot="1" x14ac:dyDescent="0.3">
      <c r="A4143" s="440" t="s">
        <v>170</v>
      </c>
      <c r="B4143" s="455">
        <f t="shared" si="159"/>
        <v>1.0217087388112844E-2</v>
      </c>
      <c r="C4143" s="374">
        <v>372.26</v>
      </c>
      <c r="D4143" s="375">
        <f>110/1000</f>
        <v>0.11</v>
      </c>
      <c r="E4143" s="373">
        <f t="shared" si="160"/>
        <v>9.5033177771091243E-3</v>
      </c>
      <c r="F4143" s="376">
        <f t="shared" si="165"/>
        <v>1.0751074127735678</v>
      </c>
      <c r="G4143" s="465">
        <v>1.756341664506832E-2</v>
      </c>
      <c r="H4143" s="377">
        <f t="shared" si="161"/>
        <v>3.5016069961542393</v>
      </c>
      <c r="I4143" s="378">
        <v>0</v>
      </c>
      <c r="J4143" s="378">
        <f t="shared" si="162"/>
        <v>0</v>
      </c>
      <c r="K4143" s="375">
        <f t="shared" si="163"/>
        <v>3.5016069961542393</v>
      </c>
      <c r="L4143" s="378">
        <f t="shared" si="166"/>
        <v>33543.871474238556</v>
      </c>
      <c r="M4143" s="441">
        <f t="shared" si="164"/>
        <v>342.72066618792093</v>
      </c>
    </row>
    <row r="4144" spans="1:13" x14ac:dyDescent="0.25">
      <c r="A4144" s="347"/>
      <c r="B4144" s="158"/>
      <c r="C4144" s="158"/>
      <c r="D4144" s="158"/>
      <c r="E4144" s="158"/>
      <c r="F4144" s="158"/>
      <c r="G4144" s="158"/>
      <c r="H4144" s="158"/>
      <c r="I4144" s="158"/>
      <c r="J4144" s="158"/>
      <c r="K4144" s="158"/>
      <c r="L4144" s="158"/>
      <c r="M4144" s="346"/>
    </row>
    <row r="4145" spans="1:13" x14ac:dyDescent="0.25">
      <c r="A4145" s="347"/>
      <c r="B4145" s="168"/>
      <c r="C4145" s="168"/>
      <c r="D4145" s="168"/>
      <c r="E4145" s="168"/>
      <c r="F4145" s="168"/>
      <c r="G4145" s="168"/>
      <c r="H4145" s="168"/>
      <c r="I4145" s="168"/>
      <c r="J4145" s="158"/>
      <c r="K4145" s="158"/>
      <c r="L4145" s="158"/>
      <c r="M4145" s="346"/>
    </row>
    <row r="4146" spans="1:13" x14ac:dyDescent="0.25">
      <c r="A4146" s="348"/>
      <c r="B4146" s="395">
        <v>1</v>
      </c>
      <c r="C4146" s="380">
        <v>0</v>
      </c>
      <c r="D4146" s="380">
        <v>0</v>
      </c>
      <c r="E4146" s="380">
        <v>0</v>
      </c>
      <c r="F4146" s="380">
        <v>0</v>
      </c>
      <c r="G4146" s="380">
        <v>0</v>
      </c>
      <c r="H4146" s="380">
        <v>0</v>
      </c>
      <c r="I4146" s="381">
        <v>0</v>
      </c>
      <c r="J4146" s="158"/>
      <c r="K4146" s="158"/>
      <c r="L4146" s="158"/>
      <c r="M4146" s="346"/>
    </row>
    <row r="4147" spans="1:13" ht="15.75" x14ac:dyDescent="0.25">
      <c r="A4147" s="442" t="s">
        <v>223</v>
      </c>
      <c r="B4147" s="382">
        <v>-1</v>
      </c>
      <c r="C4147" s="168">
        <v>1</v>
      </c>
      <c r="D4147" s="159">
        <v>0</v>
      </c>
      <c r="E4147" s="159">
        <v>0</v>
      </c>
      <c r="F4147" s="159">
        <v>0</v>
      </c>
      <c r="G4147" s="159">
        <v>0</v>
      </c>
      <c r="H4147" s="159">
        <v>0</v>
      </c>
      <c r="I4147" s="383">
        <v>0</v>
      </c>
      <c r="J4147" s="158"/>
      <c r="K4147" s="158"/>
      <c r="L4147" s="158"/>
      <c r="M4147" s="346"/>
    </row>
    <row r="4148" spans="1:13" x14ac:dyDescent="0.25">
      <c r="A4148" s="348"/>
      <c r="B4148" s="382">
        <v>0</v>
      </c>
      <c r="C4148" s="168">
        <v>-1</v>
      </c>
      <c r="D4148" s="168">
        <v>1</v>
      </c>
      <c r="E4148" s="168">
        <v>0</v>
      </c>
      <c r="F4148" s="168">
        <v>0</v>
      </c>
      <c r="G4148" s="168">
        <v>0</v>
      </c>
      <c r="H4148" s="168">
        <v>0</v>
      </c>
      <c r="I4148" s="384">
        <v>0</v>
      </c>
      <c r="J4148" s="158"/>
      <c r="K4148" s="158"/>
      <c r="L4148" s="158"/>
      <c r="M4148" s="346"/>
    </row>
    <row r="4149" spans="1:13" x14ac:dyDescent="0.25">
      <c r="A4149" s="348"/>
      <c r="B4149" s="382">
        <v>0</v>
      </c>
      <c r="C4149" s="168">
        <v>0</v>
      </c>
      <c r="D4149" s="168">
        <v>-1</v>
      </c>
      <c r="E4149" s="168">
        <v>1</v>
      </c>
      <c r="F4149" s="168">
        <v>0</v>
      </c>
      <c r="G4149" s="168">
        <v>0</v>
      </c>
      <c r="H4149" s="168">
        <v>0</v>
      </c>
      <c r="I4149" s="384">
        <v>0</v>
      </c>
      <c r="J4149" s="158"/>
      <c r="K4149" s="158"/>
      <c r="L4149" s="158"/>
      <c r="M4149" s="346"/>
    </row>
    <row r="4150" spans="1:13" x14ac:dyDescent="0.25">
      <c r="A4150" s="348"/>
      <c r="B4150" s="382">
        <v>0</v>
      </c>
      <c r="C4150" s="168">
        <v>0</v>
      </c>
      <c r="D4150" s="168">
        <v>0</v>
      </c>
      <c r="E4150" s="168">
        <v>-1</v>
      </c>
      <c r="F4150" s="168">
        <v>1</v>
      </c>
      <c r="G4150" s="168">
        <v>0</v>
      </c>
      <c r="H4150" s="168">
        <v>0</v>
      </c>
      <c r="I4150" s="384">
        <v>0</v>
      </c>
      <c r="J4150" s="158"/>
      <c r="K4150" s="158"/>
      <c r="L4150" s="158"/>
      <c r="M4150" s="346"/>
    </row>
    <row r="4151" spans="1:13" x14ac:dyDescent="0.25">
      <c r="A4151" s="348"/>
      <c r="B4151" s="382">
        <v>0</v>
      </c>
      <c r="C4151" s="168">
        <v>0</v>
      </c>
      <c r="D4151" s="168">
        <v>0</v>
      </c>
      <c r="E4151" s="168">
        <v>0</v>
      </c>
      <c r="F4151" s="168">
        <v>-1</v>
      </c>
      <c r="G4151" s="168">
        <v>1</v>
      </c>
      <c r="H4151" s="168">
        <v>0</v>
      </c>
      <c r="I4151" s="384">
        <v>0</v>
      </c>
      <c r="J4151" s="158"/>
      <c r="K4151" s="158"/>
      <c r="L4151" s="158"/>
      <c r="M4151" s="346"/>
    </row>
    <row r="4152" spans="1:13" x14ac:dyDescent="0.25">
      <c r="A4152" s="348"/>
      <c r="B4152" s="382">
        <v>0</v>
      </c>
      <c r="C4152" s="168">
        <v>0</v>
      </c>
      <c r="D4152" s="168">
        <v>0</v>
      </c>
      <c r="E4152" s="168">
        <v>0</v>
      </c>
      <c r="F4152" s="168">
        <v>0</v>
      </c>
      <c r="G4152" s="168">
        <v>-1</v>
      </c>
      <c r="H4152" s="168">
        <v>1</v>
      </c>
      <c r="I4152" s="384">
        <v>0</v>
      </c>
      <c r="J4152" s="158"/>
      <c r="K4152" s="158"/>
      <c r="L4152" s="158"/>
      <c r="M4152" s="346"/>
    </row>
    <row r="4153" spans="1:13" x14ac:dyDescent="0.25">
      <c r="A4153" s="348"/>
      <c r="B4153" s="382">
        <v>0</v>
      </c>
      <c r="C4153" s="168">
        <v>0</v>
      </c>
      <c r="D4153" s="168">
        <v>0</v>
      </c>
      <c r="E4153" s="168">
        <v>0</v>
      </c>
      <c r="F4153" s="168">
        <v>0</v>
      </c>
      <c r="G4153" s="168">
        <v>0</v>
      </c>
      <c r="H4153" s="168">
        <v>-1</v>
      </c>
      <c r="I4153" s="384">
        <v>1</v>
      </c>
      <c r="J4153" s="158"/>
      <c r="K4153" s="158"/>
      <c r="L4153" s="158"/>
      <c r="M4153" s="346"/>
    </row>
    <row r="4154" spans="1:13" x14ac:dyDescent="0.25">
      <c r="A4154" s="348"/>
      <c r="B4154" s="382">
        <v>0</v>
      </c>
      <c r="C4154" s="152">
        <v>-1</v>
      </c>
      <c r="D4154" s="152">
        <v>0</v>
      </c>
      <c r="E4154" s="152">
        <v>0</v>
      </c>
      <c r="F4154" s="152">
        <v>1</v>
      </c>
      <c r="G4154" s="152">
        <v>0</v>
      </c>
      <c r="H4154" s="152">
        <v>0</v>
      </c>
      <c r="I4154" s="387">
        <v>0</v>
      </c>
      <c r="J4154" s="158"/>
      <c r="K4154" s="158"/>
      <c r="L4154" s="158"/>
      <c r="M4154" s="346"/>
    </row>
    <row r="4155" spans="1:13" x14ac:dyDescent="0.25">
      <c r="A4155" s="348"/>
      <c r="B4155" s="382">
        <v>0</v>
      </c>
      <c r="C4155" s="152">
        <v>0</v>
      </c>
      <c r="D4155" s="152">
        <v>0</v>
      </c>
      <c r="E4155" s="152">
        <v>0</v>
      </c>
      <c r="F4155" s="152">
        <v>1</v>
      </c>
      <c r="G4155" s="152">
        <v>0</v>
      </c>
      <c r="H4155" s="152">
        <v>0</v>
      </c>
      <c r="I4155" s="387">
        <v>-1</v>
      </c>
      <c r="J4155" s="158"/>
      <c r="K4155" s="158"/>
      <c r="L4155" s="158"/>
      <c r="M4155" s="346"/>
    </row>
    <row r="4156" spans="1:13" x14ac:dyDescent="0.25">
      <c r="A4156" s="348"/>
      <c r="B4156" s="385">
        <v>0</v>
      </c>
      <c r="C4156" s="388">
        <v>0</v>
      </c>
      <c r="D4156" s="388">
        <v>0</v>
      </c>
      <c r="E4156" s="388">
        <v>0</v>
      </c>
      <c r="F4156" s="388">
        <v>0</v>
      </c>
      <c r="G4156" s="388">
        <v>0</v>
      </c>
      <c r="H4156" s="388">
        <v>0</v>
      </c>
      <c r="I4156" s="389">
        <v>1</v>
      </c>
      <c r="J4156" s="158"/>
      <c r="K4156" s="158"/>
      <c r="L4156" s="158"/>
      <c r="M4156" s="346"/>
    </row>
    <row r="4157" spans="1:13" x14ac:dyDescent="0.25">
      <c r="A4157" s="347"/>
      <c r="B4157" s="158"/>
      <c r="C4157" s="158"/>
      <c r="D4157" s="158"/>
      <c r="E4157" s="158"/>
      <c r="F4157" s="158"/>
      <c r="G4157" s="158"/>
      <c r="H4157" s="158"/>
      <c r="I4157" s="158"/>
      <c r="J4157" s="158"/>
      <c r="K4157" s="158"/>
      <c r="L4157" s="158"/>
      <c r="M4157" s="346"/>
    </row>
    <row r="4158" spans="1:13" x14ac:dyDescent="0.25">
      <c r="A4158" s="347"/>
      <c r="B4158" s="168"/>
      <c r="C4158" s="168"/>
      <c r="D4158" s="168"/>
      <c r="E4158" s="168"/>
      <c r="F4158" s="168"/>
      <c r="G4158" s="168"/>
      <c r="H4158" s="168"/>
      <c r="I4158" s="168"/>
      <c r="J4158" s="168"/>
      <c r="K4158" s="168"/>
      <c r="L4158" s="168"/>
      <c r="M4158" s="346"/>
    </row>
    <row r="4159" spans="1:13" x14ac:dyDescent="0.25">
      <c r="A4159" s="347"/>
      <c r="B4159" s="395">
        <f t="array" ref="B4159:L4166">+TRANSPOSE(B4146:I4156)</f>
        <v>1</v>
      </c>
      <c r="C4159" s="380">
        <v>-1</v>
      </c>
      <c r="D4159" s="380">
        <v>0</v>
      </c>
      <c r="E4159" s="380">
        <v>0</v>
      </c>
      <c r="F4159" s="380">
        <v>0</v>
      </c>
      <c r="G4159" s="380">
        <v>0</v>
      </c>
      <c r="H4159" s="380">
        <v>0</v>
      </c>
      <c r="I4159" s="380">
        <v>0</v>
      </c>
      <c r="J4159" s="380">
        <v>0</v>
      </c>
      <c r="K4159" s="380">
        <v>0</v>
      </c>
      <c r="L4159" s="381">
        <v>0</v>
      </c>
      <c r="M4159" s="346"/>
    </row>
    <row r="4160" spans="1:13" ht="15.75" x14ac:dyDescent="0.25">
      <c r="A4160" s="442" t="s">
        <v>224</v>
      </c>
      <c r="B4160" s="396">
        <v>0</v>
      </c>
      <c r="C4160" s="159">
        <v>1</v>
      </c>
      <c r="D4160" s="159">
        <v>-1</v>
      </c>
      <c r="E4160" s="159">
        <v>0</v>
      </c>
      <c r="F4160" s="159">
        <v>0</v>
      </c>
      <c r="G4160" s="159">
        <v>0</v>
      </c>
      <c r="H4160" s="159">
        <v>0</v>
      </c>
      <c r="I4160" s="159">
        <v>0</v>
      </c>
      <c r="J4160" s="143">
        <v>-1</v>
      </c>
      <c r="K4160" s="143">
        <v>0</v>
      </c>
      <c r="L4160" s="392">
        <v>0</v>
      </c>
      <c r="M4160" s="346"/>
    </row>
    <row r="4161" spans="1:13" x14ac:dyDescent="0.25">
      <c r="A4161" s="347"/>
      <c r="B4161" s="396">
        <v>0</v>
      </c>
      <c r="C4161" s="159">
        <v>0</v>
      </c>
      <c r="D4161" s="159">
        <v>1</v>
      </c>
      <c r="E4161" s="159">
        <v>-1</v>
      </c>
      <c r="F4161" s="159">
        <v>0</v>
      </c>
      <c r="G4161" s="159">
        <v>0</v>
      </c>
      <c r="H4161" s="159">
        <v>0</v>
      </c>
      <c r="I4161" s="159">
        <v>0</v>
      </c>
      <c r="J4161" s="143">
        <v>0</v>
      </c>
      <c r="K4161" s="143">
        <v>0</v>
      </c>
      <c r="L4161" s="392">
        <v>0</v>
      </c>
      <c r="M4161" s="346"/>
    </row>
    <row r="4162" spans="1:13" x14ac:dyDescent="0.25">
      <c r="A4162" s="347"/>
      <c r="B4162" s="396">
        <v>0</v>
      </c>
      <c r="C4162" s="159">
        <v>0</v>
      </c>
      <c r="D4162" s="159">
        <v>0</v>
      </c>
      <c r="E4162" s="159">
        <v>1</v>
      </c>
      <c r="F4162" s="159">
        <v>-1</v>
      </c>
      <c r="G4162" s="159">
        <v>0</v>
      </c>
      <c r="H4162" s="159">
        <v>0</v>
      </c>
      <c r="I4162" s="159">
        <v>0</v>
      </c>
      <c r="J4162" s="143">
        <v>0</v>
      </c>
      <c r="K4162" s="143">
        <v>0</v>
      </c>
      <c r="L4162" s="392">
        <v>0</v>
      </c>
      <c r="M4162" s="346"/>
    </row>
    <row r="4163" spans="1:13" x14ac:dyDescent="0.25">
      <c r="A4163" s="347"/>
      <c r="B4163" s="396">
        <v>0</v>
      </c>
      <c r="C4163" s="159">
        <v>0</v>
      </c>
      <c r="D4163" s="159">
        <v>0</v>
      </c>
      <c r="E4163" s="159">
        <v>0</v>
      </c>
      <c r="F4163" s="159">
        <v>1</v>
      </c>
      <c r="G4163" s="159">
        <v>-1</v>
      </c>
      <c r="H4163" s="159">
        <v>0</v>
      </c>
      <c r="I4163" s="159">
        <v>0</v>
      </c>
      <c r="J4163" s="143">
        <v>1</v>
      </c>
      <c r="K4163" s="143">
        <v>1</v>
      </c>
      <c r="L4163" s="392">
        <v>0</v>
      </c>
      <c r="M4163" s="346"/>
    </row>
    <row r="4164" spans="1:13" x14ac:dyDescent="0.25">
      <c r="A4164" s="347"/>
      <c r="B4164" s="396">
        <v>0</v>
      </c>
      <c r="C4164" s="159">
        <v>0</v>
      </c>
      <c r="D4164" s="159">
        <v>0</v>
      </c>
      <c r="E4164" s="159">
        <v>0</v>
      </c>
      <c r="F4164" s="159">
        <v>0</v>
      </c>
      <c r="G4164" s="159">
        <v>1</v>
      </c>
      <c r="H4164" s="159">
        <v>-1</v>
      </c>
      <c r="I4164" s="159">
        <v>0</v>
      </c>
      <c r="J4164" s="143">
        <v>0</v>
      </c>
      <c r="K4164" s="143">
        <v>0</v>
      </c>
      <c r="L4164" s="392">
        <v>0</v>
      </c>
      <c r="M4164" s="346"/>
    </row>
    <row r="4165" spans="1:13" x14ac:dyDescent="0.25">
      <c r="A4165" s="347"/>
      <c r="B4165" s="396">
        <v>0</v>
      </c>
      <c r="C4165" s="159">
        <v>0</v>
      </c>
      <c r="D4165" s="159">
        <v>0</v>
      </c>
      <c r="E4165" s="159">
        <v>0</v>
      </c>
      <c r="F4165" s="159">
        <v>0</v>
      </c>
      <c r="G4165" s="159">
        <v>0</v>
      </c>
      <c r="H4165" s="159">
        <v>1</v>
      </c>
      <c r="I4165" s="159">
        <v>-1</v>
      </c>
      <c r="J4165" s="143">
        <v>0</v>
      </c>
      <c r="K4165" s="143">
        <v>0</v>
      </c>
      <c r="L4165" s="392">
        <v>0</v>
      </c>
      <c r="M4165" s="346"/>
    </row>
    <row r="4166" spans="1:13" x14ac:dyDescent="0.25">
      <c r="A4166" s="347"/>
      <c r="B4166" s="397">
        <v>0</v>
      </c>
      <c r="C4166" s="398">
        <v>0</v>
      </c>
      <c r="D4166" s="398">
        <v>0</v>
      </c>
      <c r="E4166" s="398">
        <v>0</v>
      </c>
      <c r="F4166" s="398">
        <v>0</v>
      </c>
      <c r="G4166" s="398">
        <v>0</v>
      </c>
      <c r="H4166" s="398">
        <v>0</v>
      </c>
      <c r="I4166" s="398">
        <v>1</v>
      </c>
      <c r="J4166" s="393">
        <v>0</v>
      </c>
      <c r="K4166" s="393">
        <v>-1</v>
      </c>
      <c r="L4166" s="394">
        <v>1</v>
      </c>
      <c r="M4166" s="346"/>
    </row>
    <row r="4167" spans="1:13" x14ac:dyDescent="0.25">
      <c r="A4167" s="347"/>
      <c r="B4167" s="168"/>
      <c r="C4167" s="168"/>
      <c r="D4167" s="168"/>
      <c r="E4167" s="168"/>
      <c r="F4167" s="168"/>
      <c r="G4167" s="168"/>
      <c r="H4167" s="168"/>
      <c r="I4167" s="168"/>
      <c r="J4167" s="143"/>
      <c r="K4167" s="143"/>
      <c r="L4167" s="143"/>
      <c r="M4167" s="346"/>
    </row>
    <row r="4168" spans="1:13" x14ac:dyDescent="0.25">
      <c r="A4168" s="347"/>
      <c r="B4168" s="158"/>
      <c r="C4168" s="158"/>
      <c r="D4168" s="158"/>
      <c r="E4168" s="158"/>
      <c r="F4168" s="158"/>
      <c r="G4168" s="158"/>
      <c r="H4168" s="158"/>
      <c r="I4168" s="158"/>
      <c r="J4168" s="158"/>
      <c r="K4168" s="158"/>
      <c r="L4168" s="158"/>
      <c r="M4168" s="346"/>
    </row>
    <row r="4169" spans="1:13" x14ac:dyDescent="0.25">
      <c r="A4169" s="347"/>
      <c r="B4169" s="158"/>
      <c r="C4169" s="158"/>
      <c r="D4169" s="158"/>
      <c r="E4169" s="158"/>
      <c r="F4169" s="158"/>
      <c r="G4169" s="158"/>
      <c r="H4169" s="158"/>
      <c r="I4169" s="158"/>
      <c r="J4169" s="158"/>
      <c r="K4169" s="158"/>
      <c r="L4169" s="158"/>
      <c r="M4169" s="346"/>
    </row>
    <row r="4170" spans="1:13" x14ac:dyDescent="0.25">
      <c r="A4170" s="347"/>
      <c r="B4170" s="399">
        <v>-1</v>
      </c>
      <c r="C4170" s="158"/>
      <c r="D4170" s="158"/>
      <c r="E4170" s="402">
        <f>2.97290389066863/1000</f>
        <v>2.9729038906686298E-3</v>
      </c>
      <c r="F4170" s="158"/>
      <c r="G4170" s="158"/>
      <c r="H4170" s="399">
        <f>+B4133</f>
        <v>1.010445293755494E-2</v>
      </c>
      <c r="I4170" s="158"/>
      <c r="J4170" s="158"/>
      <c r="K4170" s="158"/>
      <c r="L4170" s="158"/>
      <c r="M4170" s="346"/>
    </row>
    <row r="4171" spans="1:13" ht="15.75" x14ac:dyDescent="0.25">
      <c r="A4171" s="442" t="s">
        <v>225</v>
      </c>
      <c r="B4171" s="400">
        <v>0</v>
      </c>
      <c r="C4171" s="158"/>
      <c r="D4171" s="443" t="s">
        <v>226</v>
      </c>
      <c r="E4171" s="403">
        <f>3.7274570597985/1000</f>
        <v>3.7274570597985003E-3</v>
      </c>
      <c r="F4171" s="158"/>
      <c r="G4171" s="443" t="s">
        <v>228</v>
      </c>
      <c r="H4171" s="400">
        <f t="shared" ref="H4171:H4178" si="167">+B4134</f>
        <v>7.1315490468862285E-3</v>
      </c>
      <c r="I4171" s="158"/>
      <c r="J4171" s="443" t="s">
        <v>229</v>
      </c>
      <c r="K4171" s="70">
        <v>339.29610096713287</v>
      </c>
      <c r="L4171" s="158"/>
      <c r="M4171" s="346"/>
    </row>
    <row r="4172" spans="1:13" x14ac:dyDescent="0.25">
      <c r="A4172" s="347"/>
      <c r="B4172" s="400">
        <v>0</v>
      </c>
      <c r="C4172" s="158"/>
      <c r="D4172" s="158"/>
      <c r="E4172" s="403">
        <f>1.90180457183241/1000</f>
        <v>1.90180457183241E-3</v>
      </c>
      <c r="F4172" s="158"/>
      <c r="G4172" s="158"/>
      <c r="H4172" s="400">
        <f t="shared" si="167"/>
        <v>2.8001699527971857E-3</v>
      </c>
      <c r="I4172" s="158"/>
      <c r="J4172" s="158"/>
      <c r="K4172" s="158"/>
      <c r="L4172" s="158"/>
      <c r="M4172" s="346"/>
    </row>
    <row r="4173" spans="1:13" x14ac:dyDescent="0.25">
      <c r="A4173" s="347"/>
      <c r="B4173" s="400">
        <v>0</v>
      </c>
      <c r="C4173" s="158"/>
      <c r="D4173" s="158"/>
      <c r="E4173" s="403">
        <f>1.94899806811293/1000</f>
        <v>1.94899806811293E-3</v>
      </c>
      <c r="F4173" s="158"/>
      <c r="G4173" s="158"/>
      <c r="H4173" s="400">
        <f t="shared" si="167"/>
        <v>8.9836538096482342E-4</v>
      </c>
      <c r="I4173" s="158"/>
      <c r="J4173" s="158"/>
      <c r="K4173" s="158"/>
      <c r="L4173" s="158"/>
      <c r="M4173" s="346"/>
    </row>
    <row r="4174" spans="1:13" x14ac:dyDescent="0.25">
      <c r="A4174" s="347"/>
      <c r="B4174" s="400">
        <v>0</v>
      </c>
      <c r="C4174" s="158"/>
      <c r="D4174" s="158"/>
      <c r="E4174" s="403">
        <f>4.51562260756677/1000</f>
        <v>4.5156226075667698E-3</v>
      </c>
      <c r="F4174" s="158"/>
      <c r="G4174" s="158"/>
      <c r="H4174" s="400">
        <f t="shared" si="167"/>
        <v>-1.0506326871489162E-3</v>
      </c>
      <c r="I4174" s="158"/>
      <c r="J4174" s="158"/>
      <c r="K4174" s="158"/>
      <c r="L4174" s="158"/>
      <c r="M4174" s="346"/>
    </row>
    <row r="4175" spans="1:13" x14ac:dyDescent="0.25">
      <c r="A4175" s="347"/>
      <c r="B4175" s="400">
        <v>0</v>
      </c>
      <c r="C4175" s="158"/>
      <c r="D4175" s="158"/>
      <c r="E4175" s="403">
        <f>0.785289175132599/1000</f>
        <v>7.8528917513259896E-4</v>
      </c>
      <c r="F4175" s="158"/>
      <c r="G4175" s="158"/>
      <c r="H4175" s="400">
        <f t="shared" si="167"/>
        <v>8.1041628051321032E-6</v>
      </c>
      <c r="I4175" s="158"/>
      <c r="J4175" s="158"/>
      <c r="K4175" s="158"/>
      <c r="L4175" s="158"/>
      <c r="M4175" s="346"/>
    </row>
    <row r="4176" spans="1:13" x14ac:dyDescent="0.25">
      <c r="A4176" s="347"/>
      <c r="B4176" s="400">
        <v>0</v>
      </c>
      <c r="C4176" s="158"/>
      <c r="D4176" s="158"/>
      <c r="E4176" s="403">
        <f>0.762936146537081/1000</f>
        <v>7.6293614653708095E-4</v>
      </c>
      <c r="F4176" s="158"/>
      <c r="G4176" s="158"/>
      <c r="H4176" s="400">
        <f t="shared" si="167"/>
        <v>-7.7718501232756899E-4</v>
      </c>
      <c r="I4176" s="158"/>
      <c r="J4176" s="158"/>
      <c r="K4176" s="158"/>
      <c r="L4176" s="158"/>
      <c r="M4176" s="346"/>
    </row>
    <row r="4177" spans="1:13" x14ac:dyDescent="0.25">
      <c r="A4177" s="347"/>
      <c r="B4177" s="400">
        <v>0</v>
      </c>
      <c r="C4177" s="158"/>
      <c r="D4177" s="158"/>
      <c r="E4177" s="93">
        <f>3.70652880601923/1000</f>
        <v>3.7065288060192303E-3</v>
      </c>
      <c r="F4177" s="158"/>
      <c r="G4177" s="158"/>
      <c r="H4177" s="400">
        <f t="shared" si="167"/>
        <v>-1.5401211588646285E-3</v>
      </c>
      <c r="I4177" s="158"/>
      <c r="J4177" s="158"/>
      <c r="K4177" s="158"/>
      <c r="L4177" s="158"/>
      <c r="M4177" s="346"/>
    </row>
    <row r="4178" spans="1:13" x14ac:dyDescent="0.25">
      <c r="A4178" s="347"/>
      <c r="B4178" s="400">
        <v>0</v>
      </c>
      <c r="C4178" s="158"/>
      <c r="D4178" s="158"/>
      <c r="E4178" s="158"/>
      <c r="F4178" s="158"/>
      <c r="G4178" s="158"/>
      <c r="H4178" s="400">
        <f t="shared" si="167"/>
        <v>6.0392203429124281E-4</v>
      </c>
      <c r="I4178" s="158"/>
      <c r="J4178" s="158"/>
      <c r="K4178" s="158"/>
      <c r="L4178" s="158"/>
      <c r="M4178" s="346"/>
    </row>
    <row r="4179" spans="1:13" x14ac:dyDescent="0.25">
      <c r="A4179" s="347"/>
      <c r="B4179" s="400">
        <v>0</v>
      </c>
      <c r="C4179" s="158"/>
      <c r="D4179" s="158"/>
      <c r="E4179" s="158"/>
      <c r="F4179" s="158"/>
      <c r="G4179" s="158"/>
      <c r="H4179" s="400">
        <f>+B4142</f>
        <v>4.9704374232291439E-3</v>
      </c>
      <c r="I4179" s="158"/>
      <c r="J4179" s="158"/>
      <c r="K4179" s="158"/>
      <c r="L4179" s="158"/>
      <c r="M4179" s="346"/>
    </row>
    <row r="4180" spans="1:13" x14ac:dyDescent="0.25">
      <c r="A4180" s="347"/>
      <c r="B4180" s="401">
        <v>-1</v>
      </c>
      <c r="C4180" s="158"/>
      <c r="D4180" s="158"/>
      <c r="E4180" s="158"/>
      <c r="F4180" s="158"/>
      <c r="G4180" s="158"/>
      <c r="H4180" s="401">
        <f>+B4143</f>
        <v>1.0217087388112844E-2</v>
      </c>
      <c r="I4180" s="158"/>
      <c r="J4180" s="158"/>
      <c r="K4180" s="158"/>
      <c r="L4180" s="158"/>
      <c r="M4180" s="346"/>
    </row>
    <row r="4181" spans="1:13" x14ac:dyDescent="0.25">
      <c r="A4181" s="347"/>
      <c r="B4181" s="158"/>
      <c r="C4181" s="158"/>
      <c r="D4181" s="158"/>
      <c r="E4181" s="158"/>
      <c r="F4181" s="158"/>
      <c r="G4181" s="158"/>
      <c r="H4181" s="158"/>
      <c r="I4181" s="158"/>
      <c r="J4181" s="158"/>
      <c r="K4181" s="158"/>
      <c r="L4181" s="158"/>
      <c r="M4181" s="346"/>
    </row>
    <row r="4182" spans="1:13" x14ac:dyDescent="0.25">
      <c r="A4182" s="347"/>
      <c r="B4182" s="158"/>
      <c r="C4182" s="158"/>
      <c r="D4182" s="158"/>
      <c r="E4182" s="158"/>
      <c r="F4182" s="158"/>
      <c r="G4182" s="158"/>
      <c r="H4182" s="158"/>
      <c r="I4182" s="158"/>
      <c r="J4182" s="158"/>
      <c r="K4182" s="158"/>
      <c r="L4182" s="158"/>
      <c r="M4182" s="346"/>
    </row>
    <row r="4183" spans="1:13" x14ac:dyDescent="0.25">
      <c r="A4183" s="350"/>
      <c r="B4183" s="409">
        <v>2</v>
      </c>
      <c r="C4183" s="390">
        <v>0</v>
      </c>
      <c r="D4183" s="390">
        <v>0</v>
      </c>
      <c r="E4183" s="390">
        <v>0</v>
      </c>
      <c r="F4183" s="390">
        <v>0</v>
      </c>
      <c r="G4183" s="390">
        <v>0</v>
      </c>
      <c r="H4183" s="390">
        <v>0</v>
      </c>
      <c r="I4183" s="390">
        <v>0</v>
      </c>
      <c r="J4183" s="390">
        <v>0</v>
      </c>
      <c r="K4183" s="390">
        <v>0</v>
      </c>
      <c r="L4183" s="391">
        <v>0</v>
      </c>
      <c r="M4183" s="345"/>
    </row>
    <row r="4184" spans="1:13" ht="15.75" x14ac:dyDescent="0.25">
      <c r="A4184" s="442" t="s">
        <v>230</v>
      </c>
      <c r="B4184" s="396">
        <v>0</v>
      </c>
      <c r="C4184" s="159">
        <v>2</v>
      </c>
      <c r="D4184" s="159">
        <v>0</v>
      </c>
      <c r="E4184" s="159">
        <v>0</v>
      </c>
      <c r="F4184" s="159">
        <v>0</v>
      </c>
      <c r="G4184" s="159">
        <v>0</v>
      </c>
      <c r="H4184" s="159">
        <v>0</v>
      </c>
      <c r="I4184" s="159">
        <v>0</v>
      </c>
      <c r="J4184" s="159">
        <v>0</v>
      </c>
      <c r="K4184" s="159">
        <v>0</v>
      </c>
      <c r="L4184" s="383">
        <v>0</v>
      </c>
      <c r="M4184" s="346"/>
    </row>
    <row r="4185" spans="1:13" x14ac:dyDescent="0.25">
      <c r="A4185" s="347"/>
      <c r="B4185" s="396">
        <v>0</v>
      </c>
      <c r="C4185" s="159">
        <v>0</v>
      </c>
      <c r="D4185" s="159">
        <v>2</v>
      </c>
      <c r="E4185" s="159">
        <v>0</v>
      </c>
      <c r="F4185" s="159">
        <v>0</v>
      </c>
      <c r="G4185" s="159">
        <v>0</v>
      </c>
      <c r="H4185" s="159">
        <v>0</v>
      </c>
      <c r="I4185" s="159">
        <v>0</v>
      </c>
      <c r="J4185" s="159">
        <v>0</v>
      </c>
      <c r="K4185" s="159">
        <v>0</v>
      </c>
      <c r="L4185" s="383">
        <v>0</v>
      </c>
      <c r="M4185" s="346"/>
    </row>
    <row r="4186" spans="1:13" x14ac:dyDescent="0.25">
      <c r="A4186" s="347"/>
      <c r="B4186" s="396">
        <v>0</v>
      </c>
      <c r="C4186" s="159">
        <v>0</v>
      </c>
      <c r="D4186" s="159">
        <v>0</v>
      </c>
      <c r="E4186" s="159">
        <v>2</v>
      </c>
      <c r="F4186" s="159">
        <v>0</v>
      </c>
      <c r="G4186" s="159">
        <v>0</v>
      </c>
      <c r="H4186" s="159">
        <v>0</v>
      </c>
      <c r="I4186" s="159">
        <v>0</v>
      </c>
      <c r="J4186" s="159">
        <v>0</v>
      </c>
      <c r="K4186" s="159">
        <v>0</v>
      </c>
      <c r="L4186" s="383">
        <v>0</v>
      </c>
      <c r="M4186" s="346"/>
    </row>
    <row r="4187" spans="1:13" x14ac:dyDescent="0.25">
      <c r="A4187" s="347"/>
      <c r="B4187" s="396">
        <v>0</v>
      </c>
      <c r="C4187" s="159">
        <v>0</v>
      </c>
      <c r="D4187" s="159">
        <v>0</v>
      </c>
      <c r="E4187" s="159">
        <v>0</v>
      </c>
      <c r="F4187" s="159">
        <v>2</v>
      </c>
      <c r="G4187" s="159">
        <v>0</v>
      </c>
      <c r="H4187" s="159">
        <v>0</v>
      </c>
      <c r="I4187" s="159">
        <v>0</v>
      </c>
      <c r="J4187" s="159">
        <v>0</v>
      </c>
      <c r="K4187" s="159">
        <v>0</v>
      </c>
      <c r="L4187" s="383">
        <v>0</v>
      </c>
      <c r="M4187" s="346"/>
    </row>
    <row r="4188" spans="1:13" x14ac:dyDescent="0.25">
      <c r="A4188" s="347"/>
      <c r="B4188" s="396">
        <v>0</v>
      </c>
      <c r="C4188" s="159">
        <v>0</v>
      </c>
      <c r="D4188" s="159">
        <v>0</v>
      </c>
      <c r="E4188" s="159">
        <v>0</v>
      </c>
      <c r="F4188" s="159">
        <v>0</v>
      </c>
      <c r="G4188" s="159">
        <v>2</v>
      </c>
      <c r="H4188" s="159">
        <v>0</v>
      </c>
      <c r="I4188" s="159">
        <v>0</v>
      </c>
      <c r="J4188" s="159">
        <v>0</v>
      </c>
      <c r="K4188" s="159">
        <v>0</v>
      </c>
      <c r="L4188" s="383">
        <v>0</v>
      </c>
      <c r="M4188" s="346"/>
    </row>
    <row r="4189" spans="1:13" x14ac:dyDescent="0.25">
      <c r="A4189" s="347"/>
      <c r="B4189" s="396">
        <v>0</v>
      </c>
      <c r="C4189" s="159">
        <v>0</v>
      </c>
      <c r="D4189" s="159">
        <v>0</v>
      </c>
      <c r="E4189" s="159">
        <v>0</v>
      </c>
      <c r="F4189" s="159">
        <v>0</v>
      </c>
      <c r="G4189" s="159">
        <v>0</v>
      </c>
      <c r="H4189" s="159">
        <v>2</v>
      </c>
      <c r="I4189" s="159">
        <v>0</v>
      </c>
      <c r="J4189" s="159">
        <v>0</v>
      </c>
      <c r="K4189" s="159">
        <v>0</v>
      </c>
      <c r="L4189" s="383">
        <v>0</v>
      </c>
      <c r="M4189" s="346"/>
    </row>
    <row r="4190" spans="1:13" x14ac:dyDescent="0.25">
      <c r="A4190" s="347"/>
      <c r="B4190" s="396">
        <v>0</v>
      </c>
      <c r="C4190" s="159">
        <v>0</v>
      </c>
      <c r="D4190" s="159">
        <v>0</v>
      </c>
      <c r="E4190" s="159">
        <v>0</v>
      </c>
      <c r="F4190" s="159">
        <v>0</v>
      </c>
      <c r="G4190" s="159">
        <v>0</v>
      </c>
      <c r="H4190" s="159">
        <v>0</v>
      </c>
      <c r="I4190" s="159">
        <v>2</v>
      </c>
      <c r="J4190" s="159">
        <v>0</v>
      </c>
      <c r="K4190" s="159">
        <v>0</v>
      </c>
      <c r="L4190" s="383">
        <v>0</v>
      </c>
      <c r="M4190" s="346"/>
    </row>
    <row r="4191" spans="1:13" x14ac:dyDescent="0.25">
      <c r="A4191" s="347"/>
      <c r="B4191" s="396">
        <v>0</v>
      </c>
      <c r="C4191" s="159">
        <v>0</v>
      </c>
      <c r="D4191" s="159">
        <v>0</v>
      </c>
      <c r="E4191" s="159">
        <v>0</v>
      </c>
      <c r="F4191" s="159">
        <v>0</v>
      </c>
      <c r="G4191" s="159">
        <v>0</v>
      </c>
      <c r="H4191" s="159">
        <v>0</v>
      </c>
      <c r="I4191" s="159">
        <v>0</v>
      </c>
      <c r="J4191" s="159">
        <v>2</v>
      </c>
      <c r="K4191" s="159">
        <v>0</v>
      </c>
      <c r="L4191" s="383">
        <v>0</v>
      </c>
      <c r="M4191" s="346"/>
    </row>
    <row r="4192" spans="1:13" x14ac:dyDescent="0.25">
      <c r="A4192" s="347"/>
      <c r="B4192" s="396">
        <v>0</v>
      </c>
      <c r="C4192" s="159">
        <v>0</v>
      </c>
      <c r="D4192" s="159">
        <v>0</v>
      </c>
      <c r="E4192" s="159">
        <v>0</v>
      </c>
      <c r="F4192" s="159">
        <v>0</v>
      </c>
      <c r="G4192" s="159">
        <v>0</v>
      </c>
      <c r="H4192" s="159">
        <v>0</v>
      </c>
      <c r="I4192" s="159">
        <v>0</v>
      </c>
      <c r="J4192" s="159">
        <v>0</v>
      </c>
      <c r="K4192" s="159">
        <v>2</v>
      </c>
      <c r="L4192" s="383">
        <v>0</v>
      </c>
      <c r="M4192" s="346"/>
    </row>
    <row r="4193" spans="1:13" x14ac:dyDescent="0.25">
      <c r="A4193" s="347"/>
      <c r="B4193" s="397">
        <v>0</v>
      </c>
      <c r="C4193" s="398">
        <v>0</v>
      </c>
      <c r="D4193" s="398">
        <v>0</v>
      </c>
      <c r="E4193" s="398">
        <v>0</v>
      </c>
      <c r="F4193" s="398">
        <v>0</v>
      </c>
      <c r="G4193" s="398">
        <v>0</v>
      </c>
      <c r="H4193" s="398">
        <v>0</v>
      </c>
      <c r="I4193" s="398">
        <v>0</v>
      </c>
      <c r="J4193" s="398">
        <v>0</v>
      </c>
      <c r="K4193" s="398">
        <v>0</v>
      </c>
      <c r="L4193" s="410">
        <v>2</v>
      </c>
      <c r="M4193" s="346"/>
    </row>
    <row r="4194" spans="1:13" x14ac:dyDescent="0.25">
      <c r="A4194" s="347"/>
      <c r="B4194" s="158"/>
      <c r="C4194" s="158"/>
      <c r="D4194" s="158"/>
      <c r="E4194" s="158"/>
      <c r="F4194" s="158"/>
      <c r="G4194" s="158"/>
      <c r="H4194" s="158"/>
      <c r="I4194" s="158"/>
      <c r="J4194" s="158"/>
      <c r="K4194" s="158"/>
      <c r="L4194" s="158"/>
      <c r="M4194" s="346"/>
    </row>
    <row r="4195" spans="1:13" x14ac:dyDescent="0.25">
      <c r="A4195" s="347"/>
      <c r="B4195" s="158"/>
      <c r="C4195" s="158"/>
      <c r="D4195" s="158"/>
      <c r="E4195" s="158"/>
      <c r="F4195" s="158"/>
      <c r="G4195" s="158"/>
      <c r="H4195" s="158"/>
      <c r="I4195" s="158"/>
      <c r="J4195" s="158"/>
      <c r="K4195" s="158"/>
      <c r="L4195" s="158"/>
      <c r="M4195" s="346"/>
    </row>
    <row r="4196" spans="1:13" x14ac:dyDescent="0.25">
      <c r="A4196" s="350"/>
      <c r="B4196" s="409">
        <v>1</v>
      </c>
      <c r="C4196" s="390">
        <v>0</v>
      </c>
      <c r="D4196" s="390">
        <v>0</v>
      </c>
      <c r="E4196" s="390">
        <v>0</v>
      </c>
      <c r="F4196" s="390">
        <v>0</v>
      </c>
      <c r="G4196" s="390">
        <v>0</v>
      </c>
      <c r="H4196" s="390">
        <v>0</v>
      </c>
      <c r="I4196" s="390">
        <v>0</v>
      </c>
      <c r="J4196" s="390">
        <v>0</v>
      </c>
      <c r="K4196" s="390">
        <v>0</v>
      </c>
      <c r="L4196" s="391">
        <v>0</v>
      </c>
      <c r="M4196" s="346"/>
    </row>
    <row r="4197" spans="1:13" ht="15.75" x14ac:dyDescent="0.25">
      <c r="A4197" s="442" t="s">
        <v>231</v>
      </c>
      <c r="B4197" s="396">
        <v>0</v>
      </c>
      <c r="C4197" s="159">
        <v>1</v>
      </c>
      <c r="D4197" s="159">
        <v>0</v>
      </c>
      <c r="E4197" s="159">
        <v>0</v>
      </c>
      <c r="F4197" s="159">
        <v>0</v>
      </c>
      <c r="G4197" s="159">
        <v>0</v>
      </c>
      <c r="H4197" s="159">
        <v>0</v>
      </c>
      <c r="I4197" s="159">
        <v>0</v>
      </c>
      <c r="J4197" s="159">
        <v>0</v>
      </c>
      <c r="K4197" s="159">
        <v>0</v>
      </c>
      <c r="L4197" s="383">
        <v>0</v>
      </c>
      <c r="M4197" s="346"/>
    </row>
    <row r="4198" spans="1:13" x14ac:dyDescent="0.25">
      <c r="A4198" s="347"/>
      <c r="B4198" s="396">
        <v>0</v>
      </c>
      <c r="C4198" s="159">
        <v>0</v>
      </c>
      <c r="D4198" s="159">
        <v>1</v>
      </c>
      <c r="E4198" s="159">
        <v>0</v>
      </c>
      <c r="F4198" s="159">
        <v>0</v>
      </c>
      <c r="G4198" s="159">
        <v>0</v>
      </c>
      <c r="H4198" s="159">
        <v>0</v>
      </c>
      <c r="I4198" s="159">
        <v>0</v>
      </c>
      <c r="J4198" s="159">
        <v>0</v>
      </c>
      <c r="K4198" s="159">
        <v>0</v>
      </c>
      <c r="L4198" s="383">
        <v>0</v>
      </c>
      <c r="M4198" s="346"/>
    </row>
    <row r="4199" spans="1:13" x14ac:dyDescent="0.25">
      <c r="A4199" s="347"/>
      <c r="B4199" s="396">
        <v>0</v>
      </c>
      <c r="C4199" s="159">
        <v>0</v>
      </c>
      <c r="D4199" s="159">
        <v>0</v>
      </c>
      <c r="E4199" s="159">
        <v>1</v>
      </c>
      <c r="F4199" s="159">
        <v>0</v>
      </c>
      <c r="G4199" s="159">
        <v>0</v>
      </c>
      <c r="H4199" s="159">
        <v>0</v>
      </c>
      <c r="I4199" s="159">
        <v>0</v>
      </c>
      <c r="J4199" s="159">
        <v>0</v>
      </c>
      <c r="K4199" s="159">
        <v>0</v>
      </c>
      <c r="L4199" s="383">
        <v>0</v>
      </c>
      <c r="M4199" s="346"/>
    </row>
    <row r="4200" spans="1:13" x14ac:dyDescent="0.25">
      <c r="A4200" s="347"/>
      <c r="B4200" s="396">
        <v>0</v>
      </c>
      <c r="C4200" s="159">
        <v>0</v>
      </c>
      <c r="D4200" s="159">
        <v>0</v>
      </c>
      <c r="E4200" s="159">
        <v>0</v>
      </c>
      <c r="F4200" s="159">
        <v>1</v>
      </c>
      <c r="G4200" s="159">
        <v>0</v>
      </c>
      <c r="H4200" s="159">
        <v>0</v>
      </c>
      <c r="I4200" s="159">
        <v>0</v>
      </c>
      <c r="J4200" s="159">
        <v>0</v>
      </c>
      <c r="K4200" s="159">
        <v>0</v>
      </c>
      <c r="L4200" s="383">
        <v>0</v>
      </c>
      <c r="M4200" s="346"/>
    </row>
    <row r="4201" spans="1:13" x14ac:dyDescent="0.25">
      <c r="A4201" s="347"/>
      <c r="B4201" s="396">
        <v>0</v>
      </c>
      <c r="C4201" s="159">
        <v>0</v>
      </c>
      <c r="D4201" s="159">
        <v>0</v>
      </c>
      <c r="E4201" s="159">
        <v>0</v>
      </c>
      <c r="F4201" s="159">
        <v>0</v>
      </c>
      <c r="G4201" s="159">
        <v>1</v>
      </c>
      <c r="H4201" s="159">
        <v>0</v>
      </c>
      <c r="I4201" s="159">
        <v>0</v>
      </c>
      <c r="J4201" s="159">
        <v>0</v>
      </c>
      <c r="K4201" s="159">
        <v>0</v>
      </c>
      <c r="L4201" s="383">
        <v>0</v>
      </c>
      <c r="M4201" s="346"/>
    </row>
    <row r="4202" spans="1:13" x14ac:dyDescent="0.25">
      <c r="A4202" s="347"/>
      <c r="B4202" s="396">
        <v>0</v>
      </c>
      <c r="C4202" s="159">
        <v>0</v>
      </c>
      <c r="D4202" s="159">
        <v>0</v>
      </c>
      <c r="E4202" s="159">
        <v>0</v>
      </c>
      <c r="F4202" s="159">
        <v>0</v>
      </c>
      <c r="G4202" s="159">
        <v>0</v>
      </c>
      <c r="H4202" s="159">
        <v>1</v>
      </c>
      <c r="I4202" s="159">
        <v>0</v>
      </c>
      <c r="J4202" s="159">
        <v>0</v>
      </c>
      <c r="K4202" s="159">
        <v>0</v>
      </c>
      <c r="L4202" s="383">
        <v>0</v>
      </c>
      <c r="M4202" s="346"/>
    </row>
    <row r="4203" spans="1:13" x14ac:dyDescent="0.25">
      <c r="A4203" s="347"/>
      <c r="B4203" s="396">
        <v>0</v>
      </c>
      <c r="C4203" s="159">
        <v>0</v>
      </c>
      <c r="D4203" s="159">
        <v>0</v>
      </c>
      <c r="E4203" s="159">
        <v>0</v>
      </c>
      <c r="F4203" s="159">
        <v>0</v>
      </c>
      <c r="G4203" s="159">
        <v>0</v>
      </c>
      <c r="H4203" s="159">
        <v>0</v>
      </c>
      <c r="I4203" s="159">
        <v>1</v>
      </c>
      <c r="J4203" s="159">
        <v>0</v>
      </c>
      <c r="K4203" s="159">
        <v>0</v>
      </c>
      <c r="L4203" s="383">
        <v>0</v>
      </c>
      <c r="M4203" s="346"/>
    </row>
    <row r="4204" spans="1:13" x14ac:dyDescent="0.25">
      <c r="A4204" s="347"/>
      <c r="B4204" s="396">
        <v>0</v>
      </c>
      <c r="C4204" s="159">
        <v>0</v>
      </c>
      <c r="D4204" s="159">
        <v>0</v>
      </c>
      <c r="E4204" s="159">
        <v>0</v>
      </c>
      <c r="F4204" s="159">
        <v>0</v>
      </c>
      <c r="G4204" s="159">
        <v>0</v>
      </c>
      <c r="H4204" s="159">
        <v>0</v>
      </c>
      <c r="I4204" s="159">
        <v>0</v>
      </c>
      <c r="J4204" s="159">
        <v>1</v>
      </c>
      <c r="K4204" s="159">
        <v>0</v>
      </c>
      <c r="L4204" s="383">
        <v>0</v>
      </c>
      <c r="M4204" s="346"/>
    </row>
    <row r="4205" spans="1:13" x14ac:dyDescent="0.25">
      <c r="A4205" s="347"/>
      <c r="B4205" s="396">
        <v>0</v>
      </c>
      <c r="C4205" s="159">
        <v>0</v>
      </c>
      <c r="D4205" s="159">
        <v>0</v>
      </c>
      <c r="E4205" s="159">
        <v>0</v>
      </c>
      <c r="F4205" s="159">
        <v>0</v>
      </c>
      <c r="G4205" s="159">
        <v>0</v>
      </c>
      <c r="H4205" s="159">
        <v>0</v>
      </c>
      <c r="I4205" s="159">
        <v>0</v>
      </c>
      <c r="J4205" s="159">
        <v>0</v>
      </c>
      <c r="K4205" s="159">
        <v>1</v>
      </c>
      <c r="L4205" s="383">
        <v>0</v>
      </c>
      <c r="M4205" s="346"/>
    </row>
    <row r="4206" spans="1:13" x14ac:dyDescent="0.25">
      <c r="A4206" s="347"/>
      <c r="B4206" s="397">
        <v>0</v>
      </c>
      <c r="C4206" s="398">
        <v>0</v>
      </c>
      <c r="D4206" s="398">
        <v>0</v>
      </c>
      <c r="E4206" s="398">
        <v>0</v>
      </c>
      <c r="F4206" s="398">
        <v>0</v>
      </c>
      <c r="G4206" s="398">
        <v>0</v>
      </c>
      <c r="H4206" s="398">
        <v>0</v>
      </c>
      <c r="I4206" s="398">
        <v>0</v>
      </c>
      <c r="J4206" s="398">
        <v>0</v>
      </c>
      <c r="K4206" s="398">
        <v>0</v>
      </c>
      <c r="L4206" s="410">
        <v>1</v>
      </c>
      <c r="M4206" s="346"/>
    </row>
    <row r="4207" spans="1:13" x14ac:dyDescent="0.25">
      <c r="A4207" s="347"/>
      <c r="B4207" s="158"/>
      <c r="C4207" s="158"/>
      <c r="D4207" s="158"/>
      <c r="E4207" s="158"/>
      <c r="F4207" s="158"/>
      <c r="G4207" s="158"/>
      <c r="H4207" s="158"/>
      <c r="I4207" s="158"/>
      <c r="J4207" s="158"/>
      <c r="K4207" s="158"/>
      <c r="L4207" s="158"/>
      <c r="M4207" s="346"/>
    </row>
    <row r="4208" spans="1:13" x14ac:dyDescent="0.25">
      <c r="A4208" s="347"/>
      <c r="B4208" s="158"/>
      <c r="C4208" s="158"/>
      <c r="D4208" s="158"/>
      <c r="E4208" s="158"/>
      <c r="F4208" s="158"/>
      <c r="G4208" s="158"/>
      <c r="H4208" s="158"/>
      <c r="I4208" s="158"/>
      <c r="J4208" s="158"/>
      <c r="K4208" s="158"/>
      <c r="L4208" s="158"/>
      <c r="M4208" s="346"/>
    </row>
    <row r="4209" spans="1:13" x14ac:dyDescent="0.25">
      <c r="A4209" s="350"/>
      <c r="B4209" s="411">
        <f>+M4133</f>
        <v>281.35569171026151</v>
      </c>
      <c r="C4209" s="390">
        <v>0</v>
      </c>
      <c r="D4209" s="390">
        <v>0</v>
      </c>
      <c r="E4209" s="390">
        <v>0</v>
      </c>
      <c r="F4209" s="390">
        <v>0</v>
      </c>
      <c r="G4209" s="390">
        <v>0</v>
      </c>
      <c r="H4209" s="390">
        <v>0</v>
      </c>
      <c r="I4209" s="390">
        <v>0</v>
      </c>
      <c r="J4209" s="390">
        <v>0</v>
      </c>
      <c r="K4209" s="390">
        <v>0</v>
      </c>
      <c r="L4209" s="391">
        <v>0</v>
      </c>
      <c r="M4209" s="346"/>
    </row>
    <row r="4210" spans="1:13" ht="15.75" x14ac:dyDescent="0.25">
      <c r="A4210" s="442" t="s">
        <v>232</v>
      </c>
      <c r="B4210" s="396">
        <v>0</v>
      </c>
      <c r="C4210" s="161">
        <f>+M4134</f>
        <v>164.58193262226499</v>
      </c>
      <c r="D4210" s="159">
        <v>0</v>
      </c>
      <c r="E4210" s="159">
        <v>0</v>
      </c>
      <c r="F4210" s="159">
        <v>0</v>
      </c>
      <c r="G4210" s="159">
        <v>0</v>
      </c>
      <c r="H4210" s="159">
        <v>0</v>
      </c>
      <c r="I4210" s="159">
        <v>0</v>
      </c>
      <c r="J4210" s="159">
        <v>0</v>
      </c>
      <c r="K4210" s="159">
        <v>0</v>
      </c>
      <c r="L4210" s="383">
        <v>0</v>
      </c>
      <c r="M4210" s="346"/>
    </row>
    <row r="4211" spans="1:13" x14ac:dyDescent="0.25">
      <c r="A4211" s="347"/>
      <c r="B4211" s="396">
        <v>0</v>
      </c>
      <c r="C4211" s="159">
        <v>0</v>
      </c>
      <c r="D4211" s="161">
        <f>+M4135</f>
        <v>68.570320603832954</v>
      </c>
      <c r="E4211" s="159">
        <v>0</v>
      </c>
      <c r="F4211" s="159">
        <v>0</v>
      </c>
      <c r="G4211" s="159">
        <v>0</v>
      </c>
      <c r="H4211" s="159">
        <v>0</v>
      </c>
      <c r="I4211" s="159">
        <v>0</v>
      </c>
      <c r="J4211" s="159">
        <v>0</v>
      </c>
      <c r="K4211" s="159">
        <v>0</v>
      </c>
      <c r="L4211" s="383">
        <v>0</v>
      </c>
      <c r="M4211" s="346"/>
    </row>
    <row r="4212" spans="1:13" x14ac:dyDescent="0.25">
      <c r="A4212" s="347"/>
      <c r="B4212" s="396">
        <v>0</v>
      </c>
      <c r="C4212" s="159">
        <v>0</v>
      </c>
      <c r="D4212" s="159">
        <v>0</v>
      </c>
      <c r="E4212" s="161">
        <f>+M4136</f>
        <v>256.56065015977094</v>
      </c>
      <c r="F4212" s="159">
        <v>0</v>
      </c>
      <c r="G4212" s="159">
        <v>0</v>
      </c>
      <c r="H4212" s="159">
        <v>0</v>
      </c>
      <c r="I4212" s="159">
        <v>0</v>
      </c>
      <c r="J4212" s="159">
        <v>0</v>
      </c>
      <c r="K4212" s="159">
        <v>0</v>
      </c>
      <c r="L4212" s="383">
        <v>0</v>
      </c>
      <c r="M4212" s="346"/>
    </row>
    <row r="4213" spans="1:13" x14ac:dyDescent="0.25">
      <c r="A4213" s="347"/>
      <c r="B4213" s="396">
        <v>0</v>
      </c>
      <c r="C4213" s="159">
        <v>0</v>
      </c>
      <c r="D4213" s="159">
        <v>0</v>
      </c>
      <c r="E4213" s="159">
        <v>0</v>
      </c>
      <c r="F4213" s="161">
        <f>+M4137</f>
        <v>-228.11513778699555</v>
      </c>
      <c r="G4213" s="159">
        <v>0</v>
      </c>
      <c r="H4213" s="159">
        <v>0</v>
      </c>
      <c r="I4213" s="159">
        <v>0</v>
      </c>
      <c r="J4213" s="159">
        <v>0</v>
      </c>
      <c r="K4213" s="159">
        <v>0</v>
      </c>
      <c r="L4213" s="383">
        <v>0</v>
      </c>
      <c r="M4213" s="346"/>
    </row>
    <row r="4214" spans="1:13" x14ac:dyDescent="0.25">
      <c r="A4214" s="347"/>
      <c r="B4214" s="396">
        <v>0</v>
      </c>
      <c r="C4214" s="159">
        <v>0</v>
      </c>
      <c r="D4214" s="159">
        <v>0</v>
      </c>
      <c r="E4214" s="159">
        <v>0</v>
      </c>
      <c r="F4214" s="159">
        <v>0</v>
      </c>
      <c r="G4214" s="161">
        <f>+M4138</f>
        <v>5.2232876966131183</v>
      </c>
      <c r="H4214" s="159">
        <v>0</v>
      </c>
      <c r="I4214" s="159">
        <v>0</v>
      </c>
      <c r="J4214" s="159">
        <v>0</v>
      </c>
      <c r="K4214" s="159">
        <v>0</v>
      </c>
      <c r="L4214" s="383">
        <v>0</v>
      </c>
      <c r="M4214" s="346"/>
    </row>
    <row r="4215" spans="1:13" x14ac:dyDescent="0.25">
      <c r="A4215" s="347"/>
      <c r="B4215" s="396">
        <v>0</v>
      </c>
      <c r="C4215" s="159">
        <v>0</v>
      </c>
      <c r="D4215" s="159">
        <v>0</v>
      </c>
      <c r="E4215" s="159">
        <v>0</v>
      </c>
      <c r="F4215" s="159">
        <v>0</v>
      </c>
      <c r="G4215" s="159">
        <v>0</v>
      </c>
      <c r="H4215" s="161">
        <f>+M4139</f>
        <v>-305.84712687635562</v>
      </c>
      <c r="I4215" s="159">
        <v>0</v>
      </c>
      <c r="J4215" s="159">
        <v>0</v>
      </c>
      <c r="K4215" s="159">
        <v>0</v>
      </c>
      <c r="L4215" s="383">
        <v>0</v>
      </c>
      <c r="M4215" s="346"/>
    </row>
    <row r="4216" spans="1:13" x14ac:dyDescent="0.25">
      <c r="A4216" s="347"/>
      <c r="B4216" s="396">
        <v>0</v>
      </c>
      <c r="C4216" s="159">
        <v>0</v>
      </c>
      <c r="D4216" s="159">
        <v>0</v>
      </c>
      <c r="E4216" s="159">
        <v>0</v>
      </c>
      <c r="F4216" s="159">
        <v>0</v>
      </c>
      <c r="G4216" s="159">
        <v>0</v>
      </c>
      <c r="H4216" s="159">
        <v>0</v>
      </c>
      <c r="I4216" s="161">
        <f>+M4140</f>
        <v>-478.96162483783667</v>
      </c>
      <c r="J4216" s="159">
        <v>0</v>
      </c>
      <c r="K4216" s="159">
        <v>0</v>
      </c>
      <c r="L4216" s="383">
        <v>0</v>
      </c>
      <c r="M4216" s="346"/>
    </row>
    <row r="4217" spans="1:13" x14ac:dyDescent="0.25">
      <c r="A4217" s="347"/>
      <c r="B4217" s="396">
        <v>0</v>
      </c>
      <c r="C4217" s="159">
        <v>0</v>
      </c>
      <c r="D4217" s="159">
        <v>0</v>
      </c>
      <c r="E4217" s="159">
        <v>0</v>
      </c>
      <c r="F4217" s="159">
        <v>0</v>
      </c>
      <c r="G4217" s="159">
        <v>0</v>
      </c>
      <c r="H4217" s="159">
        <v>0</v>
      </c>
      <c r="I4217" s="159">
        <v>0</v>
      </c>
      <c r="J4217" s="161">
        <f>+M4141</f>
        <v>32.739770857314099</v>
      </c>
      <c r="K4217" s="159">
        <v>0</v>
      </c>
      <c r="L4217" s="383">
        <v>0</v>
      </c>
      <c r="M4217" s="346"/>
    </row>
    <row r="4218" spans="1:13" x14ac:dyDescent="0.25">
      <c r="A4218" s="347"/>
      <c r="B4218" s="396">
        <v>0</v>
      </c>
      <c r="C4218" s="159">
        <v>0</v>
      </c>
      <c r="D4218" s="159">
        <v>0</v>
      </c>
      <c r="E4218" s="159">
        <v>0</v>
      </c>
      <c r="F4218" s="159">
        <v>0</v>
      </c>
      <c r="G4218" s="159">
        <v>0</v>
      </c>
      <c r="H4218" s="159">
        <v>0</v>
      </c>
      <c r="I4218" s="159">
        <v>0</v>
      </c>
      <c r="J4218" s="159">
        <v>0</v>
      </c>
      <c r="K4218" s="161">
        <f>+M4142</f>
        <v>92.98508309971379</v>
      </c>
      <c r="L4218" s="383">
        <v>0</v>
      </c>
      <c r="M4218" s="346"/>
    </row>
    <row r="4219" spans="1:13" x14ac:dyDescent="0.25">
      <c r="A4219" s="347"/>
      <c r="B4219" s="397">
        <v>0</v>
      </c>
      <c r="C4219" s="398">
        <v>0</v>
      </c>
      <c r="D4219" s="398">
        <v>0</v>
      </c>
      <c r="E4219" s="398">
        <v>0</v>
      </c>
      <c r="F4219" s="398">
        <v>0</v>
      </c>
      <c r="G4219" s="398">
        <v>0</v>
      </c>
      <c r="H4219" s="398">
        <v>0</v>
      </c>
      <c r="I4219" s="398">
        <v>0</v>
      </c>
      <c r="J4219" s="398">
        <v>0</v>
      </c>
      <c r="K4219" s="398">
        <v>0</v>
      </c>
      <c r="L4219" s="412">
        <f>+M4143</f>
        <v>342.72066618792093</v>
      </c>
      <c r="M4219" s="346"/>
    </row>
    <row r="4220" spans="1:13" x14ac:dyDescent="0.25">
      <c r="A4220" s="347"/>
      <c r="B4220" s="158"/>
      <c r="C4220" s="158"/>
      <c r="D4220" s="158"/>
      <c r="E4220" s="158"/>
      <c r="F4220" s="158"/>
      <c r="G4220" s="158"/>
      <c r="H4220" s="158"/>
      <c r="I4220" s="158"/>
      <c r="J4220" s="158"/>
      <c r="K4220" s="158"/>
      <c r="L4220" s="158"/>
      <c r="M4220" s="346"/>
    </row>
    <row r="4221" spans="1:13" ht="15.75" x14ac:dyDescent="0.3">
      <c r="A4221" s="444" t="s">
        <v>245</v>
      </c>
      <c r="B4221" s="158"/>
      <c r="C4221" s="158"/>
      <c r="D4221" s="158"/>
      <c r="E4221" s="158"/>
      <c r="F4221" s="158"/>
      <c r="G4221" s="158"/>
      <c r="H4221" s="158"/>
      <c r="I4221" s="158"/>
      <c r="J4221" s="158"/>
      <c r="K4221" s="158"/>
      <c r="L4221" s="158"/>
      <c r="M4221" s="346"/>
    </row>
    <row r="4222" spans="1:13" ht="15.75" x14ac:dyDescent="0.3">
      <c r="A4222" s="445"/>
      <c r="B4222" s="411">
        <f t="array" ref="B4222:L4232">+MMULT(B4183:L4193,B4209:L4219)</f>
        <v>562.71138342052302</v>
      </c>
      <c r="C4222" s="390">
        <v>0</v>
      </c>
      <c r="D4222" s="390">
        <v>0</v>
      </c>
      <c r="E4222" s="390">
        <v>0</v>
      </c>
      <c r="F4222" s="390">
        <v>0</v>
      </c>
      <c r="G4222" s="390">
        <v>0</v>
      </c>
      <c r="H4222" s="390">
        <v>0</v>
      </c>
      <c r="I4222" s="390">
        <v>0</v>
      </c>
      <c r="J4222" s="390">
        <v>0</v>
      </c>
      <c r="K4222" s="390">
        <v>0</v>
      </c>
      <c r="L4222" s="391">
        <v>0</v>
      </c>
      <c r="M4222" s="345"/>
    </row>
    <row r="4223" spans="1:13" ht="15.75" x14ac:dyDescent="0.3">
      <c r="A4223" s="445" t="s">
        <v>233</v>
      </c>
      <c r="B4223" s="396">
        <v>0</v>
      </c>
      <c r="C4223" s="161">
        <v>329.16386524452997</v>
      </c>
      <c r="D4223" s="159">
        <v>0</v>
      </c>
      <c r="E4223" s="159">
        <v>0</v>
      </c>
      <c r="F4223" s="159">
        <v>0</v>
      </c>
      <c r="G4223" s="159">
        <v>0</v>
      </c>
      <c r="H4223" s="159">
        <v>0</v>
      </c>
      <c r="I4223" s="159">
        <v>0</v>
      </c>
      <c r="J4223" s="159">
        <v>0</v>
      </c>
      <c r="K4223" s="159">
        <v>0</v>
      </c>
      <c r="L4223" s="383">
        <v>0</v>
      </c>
      <c r="M4223" s="346"/>
    </row>
    <row r="4224" spans="1:13" x14ac:dyDescent="0.25">
      <c r="A4224" s="347"/>
      <c r="B4224" s="396">
        <v>0</v>
      </c>
      <c r="C4224" s="159">
        <v>0</v>
      </c>
      <c r="D4224" s="161">
        <v>137.14064120766591</v>
      </c>
      <c r="E4224" s="159">
        <v>0</v>
      </c>
      <c r="F4224" s="159">
        <v>0</v>
      </c>
      <c r="G4224" s="159">
        <v>0</v>
      </c>
      <c r="H4224" s="159">
        <v>0</v>
      </c>
      <c r="I4224" s="159">
        <v>0</v>
      </c>
      <c r="J4224" s="159">
        <v>0</v>
      </c>
      <c r="K4224" s="159">
        <v>0</v>
      </c>
      <c r="L4224" s="383">
        <v>0</v>
      </c>
      <c r="M4224" s="346"/>
    </row>
    <row r="4225" spans="1:13" x14ac:dyDescent="0.25">
      <c r="A4225" s="347"/>
      <c r="B4225" s="396">
        <v>0</v>
      </c>
      <c r="C4225" s="159">
        <v>0</v>
      </c>
      <c r="D4225" s="159">
        <v>0</v>
      </c>
      <c r="E4225" s="161">
        <v>513.12130031954189</v>
      </c>
      <c r="F4225" s="159">
        <v>0</v>
      </c>
      <c r="G4225" s="159">
        <v>0</v>
      </c>
      <c r="H4225" s="159">
        <v>0</v>
      </c>
      <c r="I4225" s="159">
        <v>0</v>
      </c>
      <c r="J4225" s="159">
        <v>0</v>
      </c>
      <c r="K4225" s="159">
        <v>0</v>
      </c>
      <c r="L4225" s="383">
        <v>0</v>
      </c>
      <c r="M4225" s="346"/>
    </row>
    <row r="4226" spans="1:13" x14ac:dyDescent="0.25">
      <c r="A4226" s="347"/>
      <c r="B4226" s="396">
        <v>0</v>
      </c>
      <c r="C4226" s="159">
        <v>0</v>
      </c>
      <c r="D4226" s="159">
        <v>0</v>
      </c>
      <c r="E4226" s="159">
        <v>0</v>
      </c>
      <c r="F4226" s="161">
        <v>-456.23027557399109</v>
      </c>
      <c r="G4226" s="159">
        <v>0</v>
      </c>
      <c r="H4226" s="159">
        <v>0</v>
      </c>
      <c r="I4226" s="159">
        <v>0</v>
      </c>
      <c r="J4226" s="159">
        <v>0</v>
      </c>
      <c r="K4226" s="159">
        <v>0</v>
      </c>
      <c r="L4226" s="383">
        <v>0</v>
      </c>
      <c r="M4226" s="346"/>
    </row>
    <row r="4227" spans="1:13" x14ac:dyDescent="0.25">
      <c r="A4227" s="347"/>
      <c r="B4227" s="396">
        <v>0</v>
      </c>
      <c r="C4227" s="159">
        <v>0</v>
      </c>
      <c r="D4227" s="159">
        <v>0</v>
      </c>
      <c r="E4227" s="159">
        <v>0</v>
      </c>
      <c r="F4227" s="159">
        <v>0</v>
      </c>
      <c r="G4227" s="161">
        <v>10.446575393226237</v>
      </c>
      <c r="H4227" s="159">
        <v>0</v>
      </c>
      <c r="I4227" s="159">
        <v>0</v>
      </c>
      <c r="J4227" s="159">
        <v>0</v>
      </c>
      <c r="K4227" s="159">
        <v>0</v>
      </c>
      <c r="L4227" s="383">
        <v>0</v>
      </c>
      <c r="M4227" s="346"/>
    </row>
    <row r="4228" spans="1:13" x14ac:dyDescent="0.25">
      <c r="A4228" s="347"/>
      <c r="B4228" s="396">
        <v>0</v>
      </c>
      <c r="C4228" s="159">
        <v>0</v>
      </c>
      <c r="D4228" s="159">
        <v>0</v>
      </c>
      <c r="E4228" s="159">
        <v>0</v>
      </c>
      <c r="F4228" s="159">
        <v>0</v>
      </c>
      <c r="G4228" s="159">
        <v>0</v>
      </c>
      <c r="H4228" s="161">
        <v>-611.69425375271123</v>
      </c>
      <c r="I4228" s="159">
        <v>0</v>
      </c>
      <c r="J4228" s="159">
        <v>0</v>
      </c>
      <c r="K4228" s="159">
        <v>0</v>
      </c>
      <c r="L4228" s="383">
        <v>0</v>
      </c>
      <c r="M4228" s="346"/>
    </row>
    <row r="4229" spans="1:13" x14ac:dyDescent="0.25">
      <c r="A4229" s="347"/>
      <c r="B4229" s="396">
        <v>0</v>
      </c>
      <c r="C4229" s="159">
        <v>0</v>
      </c>
      <c r="D4229" s="159">
        <v>0</v>
      </c>
      <c r="E4229" s="159">
        <v>0</v>
      </c>
      <c r="F4229" s="159">
        <v>0</v>
      </c>
      <c r="G4229" s="159">
        <v>0</v>
      </c>
      <c r="H4229" s="159">
        <v>0</v>
      </c>
      <c r="I4229" s="161">
        <v>-957.92324967567333</v>
      </c>
      <c r="J4229" s="159">
        <v>0</v>
      </c>
      <c r="K4229" s="159">
        <v>0</v>
      </c>
      <c r="L4229" s="383">
        <v>0</v>
      </c>
      <c r="M4229" s="346"/>
    </row>
    <row r="4230" spans="1:13" x14ac:dyDescent="0.25">
      <c r="A4230" s="347"/>
      <c r="B4230" s="396">
        <v>0</v>
      </c>
      <c r="C4230" s="159">
        <v>0</v>
      </c>
      <c r="D4230" s="159">
        <v>0</v>
      </c>
      <c r="E4230" s="159">
        <v>0</v>
      </c>
      <c r="F4230" s="159">
        <v>0</v>
      </c>
      <c r="G4230" s="159">
        <v>0</v>
      </c>
      <c r="H4230" s="159">
        <v>0</v>
      </c>
      <c r="I4230" s="159">
        <v>0</v>
      </c>
      <c r="J4230" s="161">
        <v>65.479541714628198</v>
      </c>
      <c r="K4230" s="159">
        <v>0</v>
      </c>
      <c r="L4230" s="383">
        <v>0</v>
      </c>
      <c r="M4230" s="346"/>
    </row>
    <row r="4231" spans="1:13" x14ac:dyDescent="0.25">
      <c r="A4231" s="347"/>
      <c r="B4231" s="396">
        <v>0</v>
      </c>
      <c r="C4231" s="159">
        <v>0</v>
      </c>
      <c r="D4231" s="159">
        <v>0</v>
      </c>
      <c r="E4231" s="159">
        <v>0</v>
      </c>
      <c r="F4231" s="159">
        <v>0</v>
      </c>
      <c r="G4231" s="159">
        <v>0</v>
      </c>
      <c r="H4231" s="159">
        <v>0</v>
      </c>
      <c r="I4231" s="159">
        <v>0</v>
      </c>
      <c r="J4231" s="159">
        <v>0</v>
      </c>
      <c r="K4231" s="161">
        <v>185.97016619942758</v>
      </c>
      <c r="L4231" s="383">
        <v>0</v>
      </c>
      <c r="M4231" s="346"/>
    </row>
    <row r="4232" spans="1:13" x14ac:dyDescent="0.25">
      <c r="A4232" s="347"/>
      <c r="B4232" s="397">
        <v>0</v>
      </c>
      <c r="C4232" s="398">
        <v>0</v>
      </c>
      <c r="D4232" s="398">
        <v>0</v>
      </c>
      <c r="E4232" s="398">
        <v>0</v>
      </c>
      <c r="F4232" s="398">
        <v>0</v>
      </c>
      <c r="G4232" s="398">
        <v>0</v>
      </c>
      <c r="H4232" s="398">
        <v>0</v>
      </c>
      <c r="I4232" s="398">
        <v>0</v>
      </c>
      <c r="J4232" s="398">
        <v>0</v>
      </c>
      <c r="K4232" s="398">
        <v>0</v>
      </c>
      <c r="L4232" s="412">
        <v>685.44133237584185</v>
      </c>
      <c r="M4232" s="346"/>
    </row>
    <row r="4233" spans="1:13" x14ac:dyDescent="0.25">
      <c r="A4233" s="347"/>
      <c r="B4233" s="158"/>
      <c r="C4233" s="158"/>
      <c r="D4233" s="158"/>
      <c r="E4233" s="158"/>
      <c r="F4233" s="158"/>
      <c r="G4233" s="158"/>
      <c r="H4233" s="158"/>
      <c r="I4233" s="158"/>
      <c r="J4233" s="158"/>
      <c r="K4233" s="158"/>
      <c r="L4233" s="158"/>
      <c r="M4233" s="346"/>
    </row>
    <row r="4234" spans="1:13" x14ac:dyDescent="0.25">
      <c r="A4234" s="347"/>
      <c r="B4234" s="158"/>
      <c r="C4234" s="158"/>
      <c r="D4234" s="158"/>
      <c r="E4234" s="158"/>
      <c r="F4234" s="158"/>
      <c r="G4234" s="158"/>
      <c r="H4234" s="158"/>
      <c r="I4234" s="158"/>
      <c r="J4234" s="158"/>
      <c r="K4234" s="158"/>
      <c r="L4234" s="158"/>
      <c r="M4234" s="346"/>
    </row>
    <row r="4235" spans="1:13" x14ac:dyDescent="0.25">
      <c r="A4235" s="347"/>
      <c r="B4235" s="413">
        <f t="array" ref="B4235:L4245">+MINVERSE(B4222:L4232)</f>
        <v>1.7771099527458545E-3</v>
      </c>
      <c r="C4235" s="390">
        <v>0</v>
      </c>
      <c r="D4235" s="390">
        <v>0</v>
      </c>
      <c r="E4235" s="390">
        <v>0</v>
      </c>
      <c r="F4235" s="390">
        <v>0</v>
      </c>
      <c r="G4235" s="390">
        <v>0</v>
      </c>
      <c r="H4235" s="390">
        <v>0</v>
      </c>
      <c r="I4235" s="390">
        <v>0</v>
      </c>
      <c r="J4235" s="390">
        <v>0</v>
      </c>
      <c r="K4235" s="390">
        <v>0</v>
      </c>
      <c r="L4235" s="391">
        <v>0</v>
      </c>
      <c r="M4235" s="346"/>
    </row>
    <row r="4236" spans="1:13" ht="15.75" x14ac:dyDescent="0.3">
      <c r="A4236" s="445" t="s">
        <v>234</v>
      </c>
      <c r="B4236" s="396">
        <v>0</v>
      </c>
      <c r="C4236" s="178">
        <v>3.0380005389021598E-3</v>
      </c>
      <c r="D4236" s="159">
        <v>0</v>
      </c>
      <c r="E4236" s="159">
        <v>0</v>
      </c>
      <c r="F4236" s="159">
        <v>0</v>
      </c>
      <c r="G4236" s="159">
        <v>0</v>
      </c>
      <c r="H4236" s="159">
        <v>0</v>
      </c>
      <c r="I4236" s="159">
        <v>0</v>
      </c>
      <c r="J4236" s="159">
        <v>0</v>
      </c>
      <c r="K4236" s="159">
        <v>0</v>
      </c>
      <c r="L4236" s="383">
        <v>0</v>
      </c>
      <c r="M4236" s="346"/>
    </row>
    <row r="4237" spans="1:13" x14ac:dyDescent="0.25">
      <c r="A4237" s="347"/>
      <c r="B4237" s="396">
        <v>0</v>
      </c>
      <c r="C4237" s="159">
        <v>0</v>
      </c>
      <c r="D4237" s="178">
        <v>7.2917844863051567E-3</v>
      </c>
      <c r="E4237" s="159">
        <v>0</v>
      </c>
      <c r="F4237" s="159">
        <v>0</v>
      </c>
      <c r="G4237" s="159">
        <v>0</v>
      </c>
      <c r="H4237" s="159">
        <v>0</v>
      </c>
      <c r="I4237" s="159">
        <v>0</v>
      </c>
      <c r="J4237" s="159">
        <v>0</v>
      </c>
      <c r="K4237" s="159">
        <v>0</v>
      </c>
      <c r="L4237" s="383">
        <v>0</v>
      </c>
      <c r="M4237" s="346"/>
    </row>
    <row r="4238" spans="1:13" x14ac:dyDescent="0.25">
      <c r="A4238" s="347"/>
      <c r="B4238" s="396">
        <v>0</v>
      </c>
      <c r="C4238" s="159">
        <v>0</v>
      </c>
      <c r="D4238" s="159">
        <v>0</v>
      </c>
      <c r="E4238" s="178">
        <v>1.9488569259885696E-3</v>
      </c>
      <c r="F4238" s="159">
        <v>0</v>
      </c>
      <c r="G4238" s="159">
        <v>0</v>
      </c>
      <c r="H4238" s="159">
        <v>0</v>
      </c>
      <c r="I4238" s="159">
        <v>0</v>
      </c>
      <c r="J4238" s="159">
        <v>0</v>
      </c>
      <c r="K4238" s="159">
        <v>0</v>
      </c>
      <c r="L4238" s="383">
        <v>0</v>
      </c>
      <c r="M4238" s="346"/>
    </row>
    <row r="4239" spans="1:13" x14ac:dyDescent="0.25">
      <c r="A4239" s="347"/>
      <c r="B4239" s="396">
        <v>0</v>
      </c>
      <c r="C4239" s="159">
        <v>0</v>
      </c>
      <c r="D4239" s="159">
        <v>0</v>
      </c>
      <c r="E4239" s="159">
        <v>0</v>
      </c>
      <c r="F4239" s="178">
        <v>-2.1918755802470208E-3</v>
      </c>
      <c r="G4239" s="159">
        <v>0</v>
      </c>
      <c r="H4239" s="159">
        <v>0</v>
      </c>
      <c r="I4239" s="159">
        <v>0</v>
      </c>
      <c r="J4239" s="159">
        <v>0</v>
      </c>
      <c r="K4239" s="159">
        <v>0</v>
      </c>
      <c r="L4239" s="383">
        <v>0</v>
      </c>
      <c r="M4239" s="346"/>
    </row>
    <row r="4240" spans="1:13" x14ac:dyDescent="0.25">
      <c r="A4240" s="347"/>
      <c r="B4240" s="396">
        <v>0</v>
      </c>
      <c r="C4240" s="159">
        <v>0</v>
      </c>
      <c r="D4240" s="159">
        <v>0</v>
      </c>
      <c r="E4240" s="159">
        <v>0</v>
      </c>
      <c r="F4240" s="159">
        <v>0</v>
      </c>
      <c r="G4240" s="178">
        <v>9.5725150334761339E-2</v>
      </c>
      <c r="H4240" s="159">
        <v>0</v>
      </c>
      <c r="I4240" s="159">
        <v>0</v>
      </c>
      <c r="J4240" s="159">
        <v>0</v>
      </c>
      <c r="K4240" s="159">
        <v>0</v>
      </c>
      <c r="L4240" s="383">
        <v>0</v>
      </c>
      <c r="M4240" s="346"/>
    </row>
    <row r="4241" spans="1:13" x14ac:dyDescent="0.25">
      <c r="A4241" s="347"/>
      <c r="B4241" s="396">
        <v>0</v>
      </c>
      <c r="C4241" s="159">
        <v>0</v>
      </c>
      <c r="D4241" s="159">
        <v>0</v>
      </c>
      <c r="E4241" s="159">
        <v>0</v>
      </c>
      <c r="F4241" s="159">
        <v>0</v>
      </c>
      <c r="G4241" s="159">
        <v>0</v>
      </c>
      <c r="H4241" s="178">
        <v>-1.6348036520942512E-3</v>
      </c>
      <c r="I4241" s="159">
        <v>0</v>
      </c>
      <c r="J4241" s="159">
        <v>0</v>
      </c>
      <c r="K4241" s="159">
        <v>0</v>
      </c>
      <c r="L4241" s="383">
        <v>0</v>
      </c>
      <c r="M4241" s="346"/>
    </row>
    <row r="4242" spans="1:13" x14ac:dyDescent="0.25">
      <c r="A4242" s="347"/>
      <c r="B4242" s="396">
        <v>0</v>
      </c>
      <c r="C4242" s="159">
        <v>0</v>
      </c>
      <c r="D4242" s="159">
        <v>0</v>
      </c>
      <c r="E4242" s="159">
        <v>0</v>
      </c>
      <c r="F4242" s="159">
        <v>0</v>
      </c>
      <c r="G4242" s="159">
        <v>0</v>
      </c>
      <c r="H4242" s="159">
        <v>0</v>
      </c>
      <c r="I4242" s="178">
        <v>-1.0439249703340771E-3</v>
      </c>
      <c r="J4242" s="159">
        <v>0</v>
      </c>
      <c r="K4242" s="159">
        <v>0</v>
      </c>
      <c r="L4242" s="383">
        <v>0</v>
      </c>
      <c r="M4242" s="346"/>
    </row>
    <row r="4243" spans="1:13" x14ac:dyDescent="0.25">
      <c r="A4243" s="347"/>
      <c r="B4243" s="396">
        <v>0</v>
      </c>
      <c r="C4243" s="159">
        <v>0</v>
      </c>
      <c r="D4243" s="159">
        <v>0</v>
      </c>
      <c r="E4243" s="159">
        <v>0</v>
      </c>
      <c r="F4243" s="159">
        <v>0</v>
      </c>
      <c r="G4243" s="159">
        <v>0</v>
      </c>
      <c r="H4243" s="159">
        <v>0</v>
      </c>
      <c r="I4243" s="159">
        <v>0</v>
      </c>
      <c r="J4243" s="178">
        <v>1.5271945615596741E-2</v>
      </c>
      <c r="K4243" s="159">
        <v>0</v>
      </c>
      <c r="L4243" s="383">
        <v>0</v>
      </c>
      <c r="M4243" s="346"/>
    </row>
    <row r="4244" spans="1:13" x14ac:dyDescent="0.25">
      <c r="A4244" s="347"/>
      <c r="B4244" s="396">
        <v>0</v>
      </c>
      <c r="C4244" s="159">
        <v>0</v>
      </c>
      <c r="D4244" s="159">
        <v>0</v>
      </c>
      <c r="E4244" s="159">
        <v>0</v>
      </c>
      <c r="F4244" s="159">
        <v>0</v>
      </c>
      <c r="G4244" s="159">
        <v>0</v>
      </c>
      <c r="H4244" s="159">
        <v>0</v>
      </c>
      <c r="I4244" s="159">
        <v>0</v>
      </c>
      <c r="J4244" s="159">
        <v>0</v>
      </c>
      <c r="K4244" s="178">
        <v>5.3772065726264756E-3</v>
      </c>
      <c r="L4244" s="383">
        <v>0</v>
      </c>
      <c r="M4244" s="346"/>
    </row>
    <row r="4245" spans="1:13" x14ac:dyDescent="0.25">
      <c r="A4245" s="347"/>
      <c r="B4245" s="397">
        <v>0</v>
      </c>
      <c r="C4245" s="398">
        <v>0</v>
      </c>
      <c r="D4245" s="398">
        <v>0</v>
      </c>
      <c r="E4245" s="398">
        <v>0</v>
      </c>
      <c r="F4245" s="398">
        <v>0</v>
      </c>
      <c r="G4245" s="398">
        <v>0</v>
      </c>
      <c r="H4245" s="398">
        <v>0</v>
      </c>
      <c r="I4245" s="398">
        <v>0</v>
      </c>
      <c r="J4245" s="398">
        <v>0</v>
      </c>
      <c r="K4245" s="398">
        <v>0</v>
      </c>
      <c r="L4245" s="414">
        <v>1.4589140642188164E-3</v>
      </c>
      <c r="M4245" s="346"/>
    </row>
    <row r="4246" spans="1:13" x14ac:dyDescent="0.25">
      <c r="A4246" s="347"/>
      <c r="B4246" s="158"/>
      <c r="C4246" s="158"/>
      <c r="D4246" s="158"/>
      <c r="E4246" s="158"/>
      <c r="F4246" s="158"/>
      <c r="G4246" s="158"/>
      <c r="H4246" s="158"/>
      <c r="I4246" s="158"/>
      <c r="J4246" s="158"/>
      <c r="K4246" s="158"/>
      <c r="L4246" s="158"/>
      <c r="M4246" s="346"/>
    </row>
    <row r="4247" spans="1:13" x14ac:dyDescent="0.25">
      <c r="A4247" s="347"/>
      <c r="B4247" s="158"/>
      <c r="C4247" s="158"/>
      <c r="D4247" s="158"/>
      <c r="E4247" s="158"/>
      <c r="F4247" s="158"/>
      <c r="G4247" s="158"/>
      <c r="H4247" s="158"/>
      <c r="I4247" s="158"/>
      <c r="J4247" s="158"/>
      <c r="K4247" s="158"/>
      <c r="L4247" s="158"/>
      <c r="M4247" s="346"/>
    </row>
    <row r="4248" spans="1:13" x14ac:dyDescent="0.25">
      <c r="A4248" s="347"/>
      <c r="B4248" s="395">
        <f t="array" ref="B4248:L4255">+MMULT(B4159:L4166,B4235:L4245)</f>
        <v>1.7771099527458545E-3</v>
      </c>
      <c r="C4248" s="380">
        <v>-3.0380005389021598E-3</v>
      </c>
      <c r="D4248" s="380">
        <v>0</v>
      </c>
      <c r="E4248" s="380">
        <v>0</v>
      </c>
      <c r="F4248" s="380">
        <v>0</v>
      </c>
      <c r="G4248" s="380">
        <v>0</v>
      </c>
      <c r="H4248" s="380">
        <v>0</v>
      </c>
      <c r="I4248" s="380">
        <v>0</v>
      </c>
      <c r="J4248" s="380">
        <v>0</v>
      </c>
      <c r="K4248" s="380">
        <v>0</v>
      </c>
      <c r="L4248" s="381">
        <v>0</v>
      </c>
      <c r="M4248" s="346"/>
    </row>
    <row r="4249" spans="1:13" ht="15.75" x14ac:dyDescent="0.3">
      <c r="A4249" s="445" t="s">
        <v>235</v>
      </c>
      <c r="B4249" s="396">
        <v>0</v>
      </c>
      <c r="C4249" s="159">
        <v>3.0380005389021598E-3</v>
      </c>
      <c r="D4249" s="159">
        <v>-7.2917844863051567E-3</v>
      </c>
      <c r="E4249" s="159">
        <v>0</v>
      </c>
      <c r="F4249" s="159">
        <v>0</v>
      </c>
      <c r="G4249" s="159">
        <v>0</v>
      </c>
      <c r="H4249" s="159">
        <v>0</v>
      </c>
      <c r="I4249" s="159">
        <v>0</v>
      </c>
      <c r="J4249" s="143">
        <v>-1.5271945615596741E-2</v>
      </c>
      <c r="K4249" s="143">
        <v>0</v>
      </c>
      <c r="L4249" s="392">
        <v>0</v>
      </c>
      <c r="M4249" s="346"/>
    </row>
    <row r="4250" spans="1:13" x14ac:dyDescent="0.25">
      <c r="A4250" s="446"/>
      <c r="B4250" s="396">
        <v>0</v>
      </c>
      <c r="C4250" s="159">
        <v>0</v>
      </c>
      <c r="D4250" s="159">
        <v>7.2917844863051567E-3</v>
      </c>
      <c r="E4250" s="159">
        <v>-1.9488569259885696E-3</v>
      </c>
      <c r="F4250" s="159">
        <v>0</v>
      </c>
      <c r="G4250" s="159">
        <v>0</v>
      </c>
      <c r="H4250" s="159">
        <v>0</v>
      </c>
      <c r="I4250" s="159">
        <v>0</v>
      </c>
      <c r="J4250" s="143">
        <v>0</v>
      </c>
      <c r="K4250" s="143">
        <v>0</v>
      </c>
      <c r="L4250" s="392">
        <v>0</v>
      </c>
      <c r="M4250" s="346"/>
    </row>
    <row r="4251" spans="1:13" x14ac:dyDescent="0.25">
      <c r="A4251" s="446"/>
      <c r="B4251" s="396">
        <v>0</v>
      </c>
      <c r="C4251" s="159">
        <v>0</v>
      </c>
      <c r="D4251" s="159">
        <v>0</v>
      </c>
      <c r="E4251" s="159">
        <v>1.9488569259885696E-3</v>
      </c>
      <c r="F4251" s="159">
        <v>2.1918755802470208E-3</v>
      </c>
      <c r="G4251" s="159">
        <v>0</v>
      </c>
      <c r="H4251" s="159">
        <v>0</v>
      </c>
      <c r="I4251" s="159">
        <v>0</v>
      </c>
      <c r="J4251" s="143">
        <v>0</v>
      </c>
      <c r="K4251" s="143">
        <v>0</v>
      </c>
      <c r="L4251" s="392">
        <v>0</v>
      </c>
      <c r="M4251" s="346"/>
    </row>
    <row r="4252" spans="1:13" x14ac:dyDescent="0.25">
      <c r="A4252" s="446"/>
      <c r="B4252" s="396">
        <v>0</v>
      </c>
      <c r="C4252" s="159">
        <v>0</v>
      </c>
      <c r="D4252" s="159">
        <v>0</v>
      </c>
      <c r="E4252" s="159">
        <v>0</v>
      </c>
      <c r="F4252" s="159">
        <v>-2.1918755802470208E-3</v>
      </c>
      <c r="G4252" s="159">
        <v>-9.5725150334761339E-2</v>
      </c>
      <c r="H4252" s="159">
        <v>0</v>
      </c>
      <c r="I4252" s="159">
        <v>0</v>
      </c>
      <c r="J4252" s="143">
        <v>1.5271945615596741E-2</v>
      </c>
      <c r="K4252" s="143">
        <v>5.3772065726264756E-3</v>
      </c>
      <c r="L4252" s="392">
        <v>0</v>
      </c>
      <c r="M4252" s="346"/>
    </row>
    <row r="4253" spans="1:13" x14ac:dyDescent="0.25">
      <c r="A4253" s="446"/>
      <c r="B4253" s="396">
        <v>0</v>
      </c>
      <c r="C4253" s="159">
        <v>0</v>
      </c>
      <c r="D4253" s="159">
        <v>0</v>
      </c>
      <c r="E4253" s="159">
        <v>0</v>
      </c>
      <c r="F4253" s="159">
        <v>0</v>
      </c>
      <c r="G4253" s="159">
        <v>9.5725150334761339E-2</v>
      </c>
      <c r="H4253" s="159">
        <v>1.6348036520942512E-3</v>
      </c>
      <c r="I4253" s="159">
        <v>0</v>
      </c>
      <c r="J4253" s="143">
        <v>0</v>
      </c>
      <c r="K4253" s="143">
        <v>0</v>
      </c>
      <c r="L4253" s="392">
        <v>0</v>
      </c>
      <c r="M4253" s="346"/>
    </row>
    <row r="4254" spans="1:13" x14ac:dyDescent="0.25">
      <c r="A4254" s="446"/>
      <c r="B4254" s="396">
        <v>0</v>
      </c>
      <c r="C4254" s="159">
        <v>0</v>
      </c>
      <c r="D4254" s="159">
        <v>0</v>
      </c>
      <c r="E4254" s="159">
        <v>0</v>
      </c>
      <c r="F4254" s="159">
        <v>0</v>
      </c>
      <c r="G4254" s="159">
        <v>0</v>
      </c>
      <c r="H4254" s="159">
        <v>-1.6348036520942512E-3</v>
      </c>
      <c r="I4254" s="159">
        <v>1.0439249703340771E-3</v>
      </c>
      <c r="J4254" s="143">
        <v>0</v>
      </c>
      <c r="K4254" s="143">
        <v>0</v>
      </c>
      <c r="L4254" s="392">
        <v>0</v>
      </c>
      <c r="M4254" s="346"/>
    </row>
    <row r="4255" spans="1:13" x14ac:dyDescent="0.25">
      <c r="A4255" s="446"/>
      <c r="B4255" s="397">
        <v>0</v>
      </c>
      <c r="C4255" s="398">
        <v>0</v>
      </c>
      <c r="D4255" s="398">
        <v>0</v>
      </c>
      <c r="E4255" s="398">
        <v>0</v>
      </c>
      <c r="F4255" s="398">
        <v>0</v>
      </c>
      <c r="G4255" s="398">
        <v>0</v>
      </c>
      <c r="H4255" s="398">
        <v>0</v>
      </c>
      <c r="I4255" s="398">
        <v>-1.0439249703340771E-3</v>
      </c>
      <c r="J4255" s="393">
        <v>0</v>
      </c>
      <c r="K4255" s="393">
        <v>-5.3772065726264756E-3</v>
      </c>
      <c r="L4255" s="394">
        <v>1.4589140642188164E-3</v>
      </c>
      <c r="M4255" s="346"/>
    </row>
    <row r="4256" spans="1:13" x14ac:dyDescent="0.25">
      <c r="A4256" s="446"/>
      <c r="B4256" s="158"/>
      <c r="C4256" s="158"/>
      <c r="D4256" s="158"/>
      <c r="E4256" s="158"/>
      <c r="F4256" s="158"/>
      <c r="G4256" s="158"/>
      <c r="H4256" s="158"/>
      <c r="I4256" s="158"/>
      <c r="J4256" s="158"/>
      <c r="K4256" s="158"/>
      <c r="L4256" s="158"/>
      <c r="M4256" s="346"/>
    </row>
    <row r="4257" spans="1:13" x14ac:dyDescent="0.25">
      <c r="A4257" s="446"/>
      <c r="B4257" s="158"/>
      <c r="C4257" s="158"/>
      <c r="D4257" s="158"/>
      <c r="E4257" s="158"/>
      <c r="F4257" s="158"/>
      <c r="G4257" s="158"/>
      <c r="H4257" s="158"/>
      <c r="I4257" s="158"/>
      <c r="J4257" s="158"/>
      <c r="K4257" s="158"/>
      <c r="L4257" s="158"/>
      <c r="M4257" s="346"/>
    </row>
    <row r="4258" spans="1:13" x14ac:dyDescent="0.25">
      <c r="A4258" s="446"/>
      <c r="B4258" s="329">
        <f t="array" ref="B4258:I4265">+MMULT(B4248:L4255,B4146:I4156)</f>
        <v>4.815110491648014E-3</v>
      </c>
      <c r="C4258" s="330">
        <v>-3.0380005389021598E-3</v>
      </c>
      <c r="D4258" s="330">
        <v>0</v>
      </c>
      <c r="E4258" s="330">
        <v>0</v>
      </c>
      <c r="F4258" s="330">
        <v>0</v>
      </c>
      <c r="G4258" s="330">
        <v>0</v>
      </c>
      <c r="H4258" s="330">
        <v>0</v>
      </c>
      <c r="I4258" s="331">
        <v>0</v>
      </c>
      <c r="J4258" s="158"/>
      <c r="K4258" s="158"/>
      <c r="L4258" s="158"/>
      <c r="M4258" s="346"/>
    </row>
    <row r="4259" spans="1:13" ht="15.75" x14ac:dyDescent="0.3">
      <c r="A4259" s="447" t="s">
        <v>236</v>
      </c>
      <c r="B4259" s="332">
        <v>-3.0380005389021598E-3</v>
      </c>
      <c r="C4259" s="158">
        <v>2.5601730640804059E-2</v>
      </c>
      <c r="D4259" s="158">
        <v>-7.2917844863051567E-3</v>
      </c>
      <c r="E4259" s="158">
        <v>0</v>
      </c>
      <c r="F4259" s="158">
        <v>-1.5271945615596741E-2</v>
      </c>
      <c r="G4259" s="158">
        <v>0</v>
      </c>
      <c r="H4259" s="158">
        <v>0</v>
      </c>
      <c r="I4259" s="333">
        <v>0</v>
      </c>
      <c r="J4259" s="158"/>
      <c r="K4259" s="158"/>
      <c r="L4259" s="158"/>
      <c r="M4259" s="346"/>
    </row>
    <row r="4260" spans="1:13" x14ac:dyDescent="0.25">
      <c r="A4260" s="446"/>
      <c r="B4260" s="332">
        <v>0</v>
      </c>
      <c r="C4260" s="158">
        <v>-7.2917844863051567E-3</v>
      </c>
      <c r="D4260" s="158">
        <v>9.240641412293726E-3</v>
      </c>
      <c r="E4260" s="158">
        <v>-1.9488569259885696E-3</v>
      </c>
      <c r="F4260" s="158">
        <v>0</v>
      </c>
      <c r="G4260" s="158">
        <v>0</v>
      </c>
      <c r="H4260" s="158">
        <v>0</v>
      </c>
      <c r="I4260" s="333">
        <v>0</v>
      </c>
      <c r="J4260" s="158"/>
      <c r="K4260" s="158"/>
      <c r="L4260" s="158"/>
      <c r="M4260" s="346"/>
    </row>
    <row r="4261" spans="1:13" x14ac:dyDescent="0.25">
      <c r="A4261" s="446"/>
      <c r="B4261" s="332">
        <v>0</v>
      </c>
      <c r="C4261" s="158">
        <v>0</v>
      </c>
      <c r="D4261" s="158">
        <v>-1.9488569259885696E-3</v>
      </c>
      <c r="E4261" s="158">
        <v>-2.4301865425845125E-4</v>
      </c>
      <c r="F4261" s="158">
        <v>2.1918755802470208E-3</v>
      </c>
      <c r="G4261" s="158">
        <v>0</v>
      </c>
      <c r="H4261" s="158">
        <v>0</v>
      </c>
      <c r="I4261" s="333">
        <v>0</v>
      </c>
      <c r="J4261" s="158"/>
      <c r="K4261" s="158"/>
      <c r="L4261" s="158"/>
      <c r="M4261" s="346"/>
    </row>
    <row r="4262" spans="1:13" x14ac:dyDescent="0.25">
      <c r="A4262" s="446"/>
      <c r="B4262" s="332">
        <v>0</v>
      </c>
      <c r="C4262" s="158">
        <v>-1.5271945615596741E-2</v>
      </c>
      <c r="D4262" s="158">
        <v>0</v>
      </c>
      <c r="E4262" s="158">
        <v>2.1918755802470208E-3</v>
      </c>
      <c r="F4262" s="158">
        <v>0.11418242694273752</v>
      </c>
      <c r="G4262" s="158">
        <v>-9.5725150334761339E-2</v>
      </c>
      <c r="H4262" s="158">
        <v>0</v>
      </c>
      <c r="I4262" s="333">
        <v>-5.3772065726264756E-3</v>
      </c>
      <c r="J4262" s="158"/>
      <c r="K4262" s="158"/>
      <c r="L4262" s="158"/>
      <c r="M4262" s="346"/>
    </row>
    <row r="4263" spans="1:13" x14ac:dyDescent="0.25">
      <c r="A4263" s="446"/>
      <c r="B4263" s="332">
        <v>0</v>
      </c>
      <c r="C4263" s="158">
        <v>0</v>
      </c>
      <c r="D4263" s="158">
        <v>0</v>
      </c>
      <c r="E4263" s="158">
        <v>0</v>
      </c>
      <c r="F4263" s="158">
        <v>-9.5725150334761339E-2</v>
      </c>
      <c r="G4263" s="158">
        <v>9.4090346682667081E-2</v>
      </c>
      <c r="H4263" s="158">
        <v>1.6348036520942512E-3</v>
      </c>
      <c r="I4263" s="333">
        <v>0</v>
      </c>
      <c r="J4263" s="158"/>
      <c r="K4263" s="158"/>
      <c r="L4263" s="158"/>
      <c r="M4263" s="346"/>
    </row>
    <row r="4264" spans="1:13" x14ac:dyDescent="0.25">
      <c r="A4264" s="446"/>
      <c r="B4264" s="332">
        <v>0</v>
      </c>
      <c r="C4264" s="158">
        <v>0</v>
      </c>
      <c r="D4264" s="158">
        <v>0</v>
      </c>
      <c r="E4264" s="158">
        <v>0</v>
      </c>
      <c r="F4264" s="158">
        <v>0</v>
      </c>
      <c r="G4264" s="158">
        <v>1.6348036520942512E-3</v>
      </c>
      <c r="H4264" s="158">
        <v>-2.6787286224283285E-3</v>
      </c>
      <c r="I4264" s="333">
        <v>1.0439249703340771E-3</v>
      </c>
      <c r="J4264" s="158"/>
      <c r="K4264" s="158"/>
      <c r="L4264" s="158"/>
      <c r="M4264" s="346"/>
    </row>
    <row r="4265" spans="1:13" x14ac:dyDescent="0.25">
      <c r="A4265" s="446"/>
      <c r="B4265" s="406">
        <v>0</v>
      </c>
      <c r="C4265" s="407">
        <v>0</v>
      </c>
      <c r="D4265" s="407">
        <v>0</v>
      </c>
      <c r="E4265" s="407">
        <v>0</v>
      </c>
      <c r="F4265" s="407">
        <v>-5.3772065726264756E-3</v>
      </c>
      <c r="G4265" s="407">
        <v>0</v>
      </c>
      <c r="H4265" s="407">
        <v>1.0439249703340771E-3</v>
      </c>
      <c r="I4265" s="408">
        <v>5.7921956665112151E-3</v>
      </c>
      <c r="J4265" s="158"/>
      <c r="K4265" s="158"/>
      <c r="L4265" s="158"/>
      <c r="M4265" s="346"/>
    </row>
    <row r="4266" spans="1:13" x14ac:dyDescent="0.25">
      <c r="A4266" s="446"/>
      <c r="B4266" s="158"/>
      <c r="C4266" s="158"/>
      <c r="D4266" s="158"/>
      <c r="E4266" s="158"/>
      <c r="F4266" s="158"/>
      <c r="G4266" s="158"/>
      <c r="H4266" s="158"/>
      <c r="I4266" s="158"/>
      <c r="J4266" s="158"/>
      <c r="K4266" s="158"/>
      <c r="L4266" s="158"/>
      <c r="M4266" s="346"/>
    </row>
    <row r="4267" spans="1:13" x14ac:dyDescent="0.25">
      <c r="A4267" s="446"/>
      <c r="B4267" s="158"/>
      <c r="C4267" s="158"/>
      <c r="D4267" s="158"/>
      <c r="E4267" s="158"/>
      <c r="F4267" s="158"/>
      <c r="G4267" s="158"/>
      <c r="H4267" s="158"/>
      <c r="I4267" s="158"/>
      <c r="J4267" s="158"/>
      <c r="K4267" s="158"/>
      <c r="L4267" s="158"/>
      <c r="M4267" s="346"/>
    </row>
    <row r="4268" spans="1:13" x14ac:dyDescent="0.25">
      <c r="A4268" s="446"/>
      <c r="B4268" s="329">
        <f t="array" ref="B4268:I4275">-MINVERSE(B4258:I4265)</f>
        <v>-390.38151563945769</v>
      </c>
      <c r="C4268" s="330">
        <v>-289.5753705227828</v>
      </c>
      <c r="D4268" s="330">
        <v>-278.97818488807548</v>
      </c>
      <c r="E4268" s="330">
        <v>-239.32807369765996</v>
      </c>
      <c r="F4268" s="330">
        <v>-274.58207921970245</v>
      </c>
      <c r="G4268" s="330">
        <v>-275.01534864231724</v>
      </c>
      <c r="H4268" s="330">
        <v>-249.6454636642801</v>
      </c>
      <c r="I4268" s="331">
        <v>-209.91580703768014</v>
      </c>
      <c r="J4268" s="158"/>
      <c r="K4268" s="158"/>
      <c r="L4268" s="158"/>
      <c r="M4268" s="346"/>
    </row>
    <row r="4269" spans="1:13" ht="15.75" x14ac:dyDescent="0.3">
      <c r="A4269" s="448" t="s">
        <v>237</v>
      </c>
      <c r="B4269" s="332">
        <v>-289.57537052278258</v>
      </c>
      <c r="C4269" s="158">
        <v>-458.96548959500291</v>
      </c>
      <c r="D4269" s="158">
        <v>-442.16937021377981</v>
      </c>
      <c r="E4269" s="158">
        <v>-379.32551487431607</v>
      </c>
      <c r="F4269" s="158">
        <v>-435.20171689867357</v>
      </c>
      <c r="G4269" s="158">
        <v>-435.88843176782115</v>
      </c>
      <c r="H4269" s="158">
        <v>-395.67816920684271</v>
      </c>
      <c r="I4269" s="333">
        <v>-332.70823750253646</v>
      </c>
      <c r="J4269" s="158"/>
      <c r="K4269" s="158"/>
      <c r="L4269" s="158"/>
      <c r="M4269" s="346"/>
    </row>
    <row r="4270" spans="1:13" x14ac:dyDescent="0.25">
      <c r="A4270" s="446"/>
      <c r="B4270" s="332">
        <v>-278.97818488807292</v>
      </c>
      <c r="C4270" s="158">
        <v>-442.16937021377697</v>
      </c>
      <c r="D4270" s="158">
        <v>-489.38923393096803</v>
      </c>
      <c r="E4270" s="158">
        <v>-152.94435613730434</v>
      </c>
      <c r="F4270" s="158">
        <v>-452.0867601179479</v>
      </c>
      <c r="G4270" s="158">
        <v>-452.80011828787713</v>
      </c>
      <c r="H4270" s="158">
        <v>-411.02976992108341</v>
      </c>
      <c r="I4270" s="333">
        <v>-345.61671821734592</v>
      </c>
      <c r="J4270" s="158"/>
      <c r="K4270" s="158"/>
      <c r="L4270" s="158"/>
      <c r="M4270" s="346"/>
    </row>
    <row r="4271" spans="1:13" x14ac:dyDescent="0.25">
      <c r="A4271" s="446"/>
      <c r="B4271" s="332">
        <v>-239.32807369765047</v>
      </c>
      <c r="C4271" s="158">
        <v>-379.32551487430572</v>
      </c>
      <c r="D4271" s="158">
        <v>-152.94435613730272</v>
      </c>
      <c r="E4271" s="158">
        <v>694.07658175580832</v>
      </c>
      <c r="F4271" s="158">
        <v>-515.2633302165674</v>
      </c>
      <c r="G4271" s="158">
        <v>-516.07637615973067</v>
      </c>
      <c r="H4271" s="158">
        <v>-468.46885764234798</v>
      </c>
      <c r="I4271" s="333">
        <v>-393.91470159561322</v>
      </c>
      <c r="J4271" s="158"/>
      <c r="K4271" s="158"/>
      <c r="L4271" s="158"/>
      <c r="M4271" s="346"/>
    </row>
    <row r="4272" spans="1:13" x14ac:dyDescent="0.25">
      <c r="A4272" s="446"/>
      <c r="B4272" s="332">
        <v>-274.58207921970268</v>
      </c>
      <c r="C4272" s="158">
        <v>-435.20171689867379</v>
      </c>
      <c r="D4272" s="158">
        <v>-452.08676011794864</v>
      </c>
      <c r="E4272" s="158">
        <v>-515.2633302165699</v>
      </c>
      <c r="F4272" s="158">
        <v>-459.09130233941062</v>
      </c>
      <c r="G4272" s="158">
        <v>-459.81571313875179</v>
      </c>
      <c r="H4272" s="158">
        <v>-417.39818331354786</v>
      </c>
      <c r="I4272" s="333">
        <v>-350.97163481469516</v>
      </c>
      <c r="J4272" s="158"/>
      <c r="K4272" s="158"/>
      <c r="L4272" s="158"/>
      <c r="M4272" s="346"/>
    </row>
    <row r="4273" spans="1:13" x14ac:dyDescent="0.25">
      <c r="A4273" s="446"/>
      <c r="B4273" s="332">
        <v>-275.01534864231797</v>
      </c>
      <c r="C4273" s="158">
        <v>-435.88843176782228</v>
      </c>
      <c r="D4273" s="158">
        <v>-452.80011828788082</v>
      </c>
      <c r="E4273" s="158">
        <v>-516.07637615974363</v>
      </c>
      <c r="F4273" s="158">
        <v>-459.81571313875185</v>
      </c>
      <c r="G4273" s="158">
        <v>-471.06508195767407</v>
      </c>
      <c r="H4273" s="158">
        <v>-424.05789472508877</v>
      </c>
      <c r="I4273" s="333">
        <v>-350.443867331994</v>
      </c>
      <c r="J4273" s="158"/>
      <c r="K4273" s="158"/>
      <c r="L4273" s="158"/>
      <c r="M4273" s="346"/>
    </row>
    <row r="4274" spans="1:13" x14ac:dyDescent="0.25">
      <c r="A4274" s="446"/>
      <c r="B4274" s="332">
        <v>-249.64546366428053</v>
      </c>
      <c r="C4274" s="158">
        <v>-395.67816920684334</v>
      </c>
      <c r="D4274" s="158">
        <v>-411.02976992108557</v>
      </c>
      <c r="E4274" s="158">
        <v>-468.46885764235566</v>
      </c>
      <c r="F4274" s="158">
        <v>-417.39818331354786</v>
      </c>
      <c r="G4274" s="158">
        <v>-424.05789472508883</v>
      </c>
      <c r="H4274" s="158">
        <v>-34.101660385135084</v>
      </c>
      <c r="I4274" s="333">
        <v>-381.34704127502363</v>
      </c>
      <c r="J4274" s="158"/>
      <c r="K4274" s="158"/>
      <c r="L4274" s="158"/>
      <c r="M4274" s="346"/>
    </row>
    <row r="4275" spans="1:13" x14ac:dyDescent="0.25">
      <c r="A4275" s="446"/>
      <c r="B4275" s="406">
        <v>-209.91580703768048</v>
      </c>
      <c r="C4275" s="407">
        <v>-332.70823750253697</v>
      </c>
      <c r="D4275" s="407">
        <v>-345.61671821734785</v>
      </c>
      <c r="E4275" s="407">
        <v>-393.91470159562027</v>
      </c>
      <c r="F4275" s="407">
        <v>-350.97163481469505</v>
      </c>
      <c r="G4275" s="407">
        <v>-350.44386733199394</v>
      </c>
      <c r="H4275" s="407">
        <v>-381.34704127502357</v>
      </c>
      <c r="I4275" s="408">
        <v>-429.7419193161162</v>
      </c>
      <c r="J4275" s="158"/>
      <c r="K4275" s="158"/>
      <c r="L4275" s="158"/>
      <c r="M4275" s="346"/>
    </row>
    <row r="4276" spans="1:13" x14ac:dyDescent="0.25">
      <c r="A4276" s="446"/>
      <c r="B4276" s="158"/>
      <c r="C4276" s="158"/>
      <c r="D4276" s="158"/>
      <c r="E4276" s="158"/>
      <c r="F4276" s="158"/>
      <c r="G4276" s="158"/>
      <c r="H4276" s="158"/>
      <c r="I4276" s="158"/>
      <c r="J4276" s="158"/>
      <c r="K4276" s="158"/>
      <c r="L4276" s="158"/>
      <c r="M4276" s="346"/>
    </row>
    <row r="4277" spans="1:13" ht="15.75" x14ac:dyDescent="0.3">
      <c r="A4277" s="447"/>
      <c r="B4277" s="158"/>
      <c r="C4277" s="158"/>
      <c r="D4277" s="158"/>
      <c r="E4277" s="158"/>
      <c r="F4277" s="158"/>
      <c r="G4277" s="158"/>
      <c r="H4277" s="158"/>
      <c r="I4277" s="158"/>
      <c r="J4277" s="158"/>
      <c r="K4277" s="158"/>
      <c r="L4277" s="158"/>
      <c r="M4277" s="346"/>
    </row>
    <row r="4278" spans="1:13" ht="15.75" x14ac:dyDescent="0.3">
      <c r="A4278" s="447"/>
      <c r="B4278" s="402">
        <f t="array" ref="B4278:B4288">+MMULT(B4209:L4219,H4170:H4180)</f>
        <v>2.8429453455995541</v>
      </c>
      <c r="C4278" s="158"/>
      <c r="D4278" s="158"/>
      <c r="E4278" s="417">
        <f t="array" ref="E4278:E4288">+MMULT(B4170:B4180,K4171)</f>
        <v>-339.29610096713287</v>
      </c>
      <c r="F4278" s="158"/>
      <c r="G4278" s="158"/>
      <c r="H4278" s="158"/>
      <c r="I4278" s="158"/>
      <c r="J4278" s="158"/>
      <c r="K4278" s="158"/>
      <c r="L4278" s="158"/>
      <c r="M4278" s="346"/>
    </row>
    <row r="4279" spans="1:13" ht="15.75" x14ac:dyDescent="0.3">
      <c r="A4279" s="447" t="s">
        <v>238</v>
      </c>
      <c r="B4279" s="403">
        <v>1.1737241247270074</v>
      </c>
      <c r="C4279" s="158"/>
      <c r="D4279" s="449" t="s">
        <v>239</v>
      </c>
      <c r="E4279" s="418">
        <v>0</v>
      </c>
      <c r="F4279" s="158"/>
      <c r="G4279" s="158"/>
      <c r="H4279" s="158"/>
      <c r="I4279" s="158"/>
      <c r="J4279" s="158"/>
      <c r="K4279" s="158"/>
      <c r="L4279" s="158"/>
      <c r="M4279" s="346"/>
    </row>
    <row r="4280" spans="1:13" ht="15.75" x14ac:dyDescent="0.3">
      <c r="A4280" s="447"/>
      <c r="B4280" s="403">
        <v>0.1920085514085228</v>
      </c>
      <c r="C4280" s="158"/>
      <c r="D4280" s="158"/>
      <c r="E4280" s="418">
        <v>0</v>
      </c>
      <c r="F4280" s="158"/>
      <c r="G4280" s="158"/>
      <c r="H4280" s="158"/>
      <c r="I4280" s="158"/>
      <c r="J4280" s="158"/>
      <c r="K4280" s="158"/>
      <c r="L4280" s="158"/>
      <c r="M4280" s="346"/>
    </row>
    <row r="4281" spans="1:13" x14ac:dyDescent="0.25">
      <c r="A4281" s="347"/>
      <c r="B4281" s="403">
        <v>0.2304852062213654</v>
      </c>
      <c r="C4281" s="158"/>
      <c r="D4281" s="158"/>
      <c r="E4281" s="418">
        <v>0</v>
      </c>
      <c r="F4281" s="158"/>
      <c r="G4281" s="158"/>
      <c r="H4281" s="158"/>
      <c r="I4281" s="158"/>
      <c r="J4281" s="158"/>
      <c r="K4281" s="158"/>
      <c r="L4281" s="158"/>
      <c r="M4281" s="346"/>
    </row>
    <row r="4282" spans="1:13" x14ac:dyDescent="0.25">
      <c r="A4282" s="347"/>
      <c r="B4282" s="403">
        <v>0.23966522019249642</v>
      </c>
      <c r="C4282" s="158"/>
      <c r="D4282" s="158"/>
      <c r="E4282" s="418">
        <v>0</v>
      </c>
      <c r="F4282" s="158"/>
      <c r="G4282" s="158"/>
      <c r="H4282" s="158"/>
      <c r="I4282" s="158"/>
      <c r="J4282" s="158"/>
      <c r="K4282" s="158"/>
      <c r="L4282" s="158"/>
      <c r="M4282" s="346"/>
    </row>
    <row r="4283" spans="1:13" x14ac:dyDescent="0.25">
      <c r="A4283" s="347"/>
      <c r="B4283" s="403">
        <v>4.2330373871396173E-5</v>
      </c>
      <c r="C4283" s="158"/>
      <c r="D4283" s="158"/>
      <c r="E4283" s="418">
        <v>0</v>
      </c>
      <c r="F4283" s="158"/>
      <c r="G4283" s="158"/>
      <c r="H4283" s="158"/>
      <c r="I4283" s="158"/>
      <c r="J4283" s="158"/>
      <c r="K4283" s="158"/>
      <c r="L4283" s="158"/>
      <c r="M4283" s="346"/>
    </row>
    <row r="4284" spans="1:13" x14ac:dyDescent="0.25">
      <c r="A4284" s="347"/>
      <c r="B4284" s="403">
        <v>0.23769980307175201</v>
      </c>
      <c r="C4284" s="158"/>
      <c r="D4284" s="158"/>
      <c r="E4284" s="418">
        <v>0</v>
      </c>
      <c r="F4284" s="158"/>
      <c r="G4284" s="158"/>
      <c r="H4284" s="158"/>
      <c r="I4284" s="158"/>
      <c r="J4284" s="158"/>
      <c r="K4284" s="158"/>
      <c r="L4284" s="158"/>
      <c r="M4284" s="346"/>
    </row>
    <row r="4285" spans="1:13" x14ac:dyDescent="0.25">
      <c r="A4285" s="347"/>
      <c r="B4285" s="403">
        <v>0.73765893269693439</v>
      </c>
      <c r="C4285" s="158"/>
      <c r="D4285" s="158"/>
      <c r="E4285" s="418">
        <v>0</v>
      </c>
      <c r="F4285" s="158"/>
      <c r="G4285" s="158"/>
      <c r="H4285" s="158"/>
      <c r="I4285" s="158"/>
      <c r="J4285" s="158"/>
      <c r="K4285" s="158"/>
      <c r="L4285" s="158"/>
      <c r="M4285" s="346"/>
    </row>
    <row r="4286" spans="1:13" x14ac:dyDescent="0.25">
      <c r="A4286" s="347"/>
      <c r="B4286" s="403">
        <v>1.9772269018378277E-2</v>
      </c>
      <c r="C4286" s="158"/>
      <c r="D4286" s="158"/>
      <c r="E4286" s="418">
        <v>0</v>
      </c>
      <c r="F4286" s="158"/>
      <c r="G4286" s="158"/>
      <c r="H4286" s="158"/>
      <c r="I4286" s="158"/>
      <c r="J4286" s="158"/>
      <c r="K4286" s="158"/>
      <c r="L4286" s="158"/>
      <c r="M4286" s="346"/>
    </row>
    <row r="4287" spans="1:13" x14ac:dyDescent="0.25">
      <c r="A4287" s="347"/>
      <c r="B4287" s="403">
        <v>0.46217653684088922</v>
      </c>
      <c r="C4287" s="158"/>
      <c r="D4287" s="158"/>
      <c r="E4287" s="418">
        <v>0</v>
      </c>
      <c r="F4287" s="158"/>
      <c r="G4287" s="158"/>
      <c r="H4287" s="158"/>
      <c r="I4287" s="158"/>
      <c r="J4287" s="158"/>
      <c r="K4287" s="158"/>
      <c r="L4287" s="158"/>
      <c r="M4287" s="346"/>
    </row>
    <row r="4288" spans="1:13" x14ac:dyDescent="0.25">
      <c r="A4288" s="347"/>
      <c r="B4288" s="93">
        <v>3.5016069961542389</v>
      </c>
      <c r="C4288" s="158"/>
      <c r="D4288" s="158"/>
      <c r="E4288" s="76">
        <v>-339.29610096713287</v>
      </c>
      <c r="F4288" s="158"/>
      <c r="G4288" s="158"/>
      <c r="H4288" s="158"/>
      <c r="I4288" s="158"/>
      <c r="J4288" s="158"/>
      <c r="K4288" s="158"/>
      <c r="L4288" s="158"/>
      <c r="M4288" s="346"/>
    </row>
    <row r="4289" spans="1:13" x14ac:dyDescent="0.25">
      <c r="A4289" s="347"/>
      <c r="B4289" s="158"/>
      <c r="C4289" s="158"/>
      <c r="D4289" s="158"/>
      <c r="E4289" s="158"/>
      <c r="F4289" s="158"/>
      <c r="G4289" s="158"/>
      <c r="H4289" s="158"/>
      <c r="I4289" s="158"/>
      <c r="J4289" s="158"/>
      <c r="K4289" s="158"/>
      <c r="L4289" s="158"/>
      <c r="M4289" s="346"/>
    </row>
    <row r="4290" spans="1:13" x14ac:dyDescent="0.25">
      <c r="A4290" s="347"/>
      <c r="B4290" s="158"/>
      <c r="C4290" s="158"/>
      <c r="D4290" s="158"/>
      <c r="E4290" s="158"/>
      <c r="F4290" s="158"/>
      <c r="G4290" s="158"/>
      <c r="H4290" s="158"/>
      <c r="I4290" s="158"/>
      <c r="J4290" s="158"/>
      <c r="K4290" s="158"/>
      <c r="L4290" s="158"/>
      <c r="M4290" s="346"/>
    </row>
    <row r="4291" spans="1:13" x14ac:dyDescent="0.25">
      <c r="A4291" s="347"/>
      <c r="B4291" s="415">
        <f t="array" ref="B4291:B4301">+B4278:B4288+E4278:E4288</f>
        <v>-336.45315562153331</v>
      </c>
      <c r="C4291" s="158"/>
      <c r="D4291" s="158"/>
      <c r="E4291" s="158"/>
      <c r="F4291" s="158"/>
      <c r="G4291" s="158"/>
      <c r="H4291" s="158"/>
      <c r="I4291" s="158"/>
      <c r="J4291" s="158"/>
      <c r="K4291" s="158"/>
      <c r="L4291" s="158"/>
      <c r="M4291" s="346"/>
    </row>
    <row r="4292" spans="1:13" ht="15.75" x14ac:dyDescent="0.3">
      <c r="A4292" s="447" t="s">
        <v>240</v>
      </c>
      <c r="B4292" s="416">
        <v>1.1737241247270074</v>
      </c>
      <c r="C4292" s="158"/>
      <c r="D4292" s="158"/>
      <c r="E4292" s="158"/>
      <c r="F4292" s="158"/>
      <c r="G4292" s="158"/>
      <c r="H4292" s="158"/>
      <c r="I4292" s="158"/>
      <c r="J4292" s="158"/>
      <c r="K4292" s="158"/>
      <c r="L4292" s="158"/>
      <c r="M4292" s="346"/>
    </row>
    <row r="4293" spans="1:13" x14ac:dyDescent="0.25">
      <c r="A4293" s="347"/>
      <c r="B4293" s="416">
        <v>0.1920085514085228</v>
      </c>
      <c r="C4293" s="158"/>
      <c r="D4293" s="158"/>
      <c r="E4293" s="158"/>
      <c r="F4293" s="158"/>
      <c r="G4293" s="158"/>
      <c r="H4293" s="158"/>
      <c r="I4293" s="158"/>
      <c r="J4293" s="158"/>
      <c r="K4293" s="158"/>
      <c r="L4293" s="158"/>
      <c r="M4293" s="346"/>
    </row>
    <row r="4294" spans="1:13" x14ac:dyDescent="0.25">
      <c r="A4294" s="347"/>
      <c r="B4294" s="416">
        <v>0.2304852062213654</v>
      </c>
      <c r="C4294" s="158"/>
      <c r="D4294" s="158"/>
      <c r="E4294" s="158"/>
      <c r="F4294" s="158"/>
      <c r="G4294" s="158"/>
      <c r="H4294" s="158"/>
      <c r="I4294" s="158"/>
      <c r="J4294" s="158"/>
      <c r="K4294" s="158"/>
      <c r="L4294" s="158"/>
      <c r="M4294" s="346"/>
    </row>
    <row r="4295" spans="1:13" x14ac:dyDescent="0.25">
      <c r="A4295" s="347"/>
      <c r="B4295" s="416">
        <v>0.23966522019249642</v>
      </c>
      <c r="C4295" s="158"/>
      <c r="D4295" s="158"/>
      <c r="E4295" s="158"/>
      <c r="F4295" s="158"/>
      <c r="G4295" s="158"/>
      <c r="H4295" s="158"/>
      <c r="I4295" s="158"/>
      <c r="J4295" s="158"/>
      <c r="K4295" s="158"/>
      <c r="L4295" s="158"/>
      <c r="M4295" s="346"/>
    </row>
    <row r="4296" spans="1:13" x14ac:dyDescent="0.25">
      <c r="A4296" s="347"/>
      <c r="B4296" s="416">
        <v>4.2330373871396173E-5</v>
      </c>
      <c r="C4296" s="158"/>
      <c r="D4296" s="158"/>
      <c r="E4296" s="158"/>
      <c r="F4296" s="158"/>
      <c r="G4296" s="158"/>
      <c r="H4296" s="158"/>
      <c r="I4296" s="158"/>
      <c r="J4296" s="158"/>
      <c r="K4296" s="158"/>
      <c r="L4296" s="158"/>
      <c r="M4296" s="346"/>
    </row>
    <row r="4297" spans="1:13" x14ac:dyDescent="0.25">
      <c r="A4297" s="347"/>
      <c r="B4297" s="416">
        <v>0.23769980307175201</v>
      </c>
      <c r="C4297" s="158"/>
      <c r="D4297" s="158"/>
      <c r="E4297" s="158"/>
      <c r="F4297" s="158"/>
      <c r="G4297" s="158"/>
      <c r="H4297" s="158"/>
      <c r="I4297" s="158"/>
      <c r="J4297" s="158"/>
      <c r="K4297" s="158"/>
      <c r="L4297" s="158"/>
      <c r="M4297" s="346"/>
    </row>
    <row r="4298" spans="1:13" x14ac:dyDescent="0.25">
      <c r="A4298" s="347"/>
      <c r="B4298" s="416">
        <v>0.73765893269693439</v>
      </c>
      <c r="C4298" s="158"/>
      <c r="D4298" s="158"/>
      <c r="E4298" s="158"/>
      <c r="F4298" s="158"/>
      <c r="G4298" s="158"/>
      <c r="H4298" s="158"/>
      <c r="I4298" s="158"/>
      <c r="J4298" s="158"/>
      <c r="K4298" s="158"/>
      <c r="L4298" s="158"/>
      <c r="M4298" s="346"/>
    </row>
    <row r="4299" spans="1:13" x14ac:dyDescent="0.25">
      <c r="A4299" s="347"/>
      <c r="B4299" s="416">
        <v>1.9772269018378277E-2</v>
      </c>
      <c r="C4299" s="158"/>
      <c r="D4299" s="158"/>
      <c r="E4299" s="158"/>
      <c r="F4299" s="158"/>
      <c r="G4299" s="158"/>
      <c r="H4299" s="158"/>
      <c r="I4299" s="158"/>
      <c r="J4299" s="158"/>
      <c r="K4299" s="158"/>
      <c r="L4299" s="158"/>
      <c r="M4299" s="346"/>
    </row>
    <row r="4300" spans="1:13" x14ac:dyDescent="0.25">
      <c r="A4300" s="347"/>
      <c r="B4300" s="416">
        <v>0.46217653684088922</v>
      </c>
      <c r="C4300" s="158"/>
      <c r="D4300" s="158"/>
      <c r="E4300" s="158"/>
      <c r="F4300" s="158"/>
      <c r="G4300" s="158"/>
      <c r="H4300" s="158"/>
      <c r="I4300" s="158"/>
      <c r="J4300" s="158"/>
      <c r="K4300" s="158"/>
      <c r="L4300" s="158"/>
      <c r="M4300" s="346"/>
    </row>
    <row r="4301" spans="1:13" x14ac:dyDescent="0.25">
      <c r="A4301" s="347"/>
      <c r="B4301" s="103">
        <v>-335.79449397097864</v>
      </c>
      <c r="C4301" s="158"/>
      <c r="D4301" s="158"/>
      <c r="E4301" s="158"/>
      <c r="F4301" s="158"/>
      <c r="G4301" s="158"/>
      <c r="H4301" s="158"/>
      <c r="I4301" s="158"/>
      <c r="J4301" s="158"/>
      <c r="K4301" s="158"/>
      <c r="L4301" s="158"/>
      <c r="M4301" s="346"/>
    </row>
    <row r="4302" spans="1:13" x14ac:dyDescent="0.25">
      <c r="A4302" s="347"/>
      <c r="B4302" s="158"/>
      <c r="C4302" s="158"/>
      <c r="D4302" s="158"/>
      <c r="E4302" s="158"/>
      <c r="F4302" s="158"/>
      <c r="G4302" s="158"/>
      <c r="H4302" s="158"/>
      <c r="I4302" s="158"/>
      <c r="J4302" s="158"/>
      <c r="K4302" s="158"/>
      <c r="L4302" s="158"/>
      <c r="M4302" s="346"/>
    </row>
    <row r="4303" spans="1:13" x14ac:dyDescent="0.25">
      <c r="A4303" s="347"/>
      <c r="B4303" s="158"/>
      <c r="C4303" s="158"/>
      <c r="D4303" s="158"/>
      <c r="E4303" s="158"/>
      <c r="F4303" s="158"/>
      <c r="G4303" s="158"/>
      <c r="H4303" s="158"/>
      <c r="I4303" s="158"/>
      <c r="J4303" s="158"/>
      <c r="K4303" s="158"/>
      <c r="L4303" s="158"/>
      <c r="M4303" s="346"/>
    </row>
    <row r="4304" spans="1:13" x14ac:dyDescent="0.25">
      <c r="A4304" s="347"/>
      <c r="B4304" s="419">
        <f t="array" ref="B4304:B4311">+MMULT(B4248:L4255,B4291:B4301)</f>
        <v>-0.60148002601121975</v>
      </c>
      <c r="C4304" s="158"/>
      <c r="D4304" s="158"/>
      <c r="E4304" s="402">
        <f t="array" ref="E4304:E4311">+MMULT(B4159:L4166,H4170:H4180)</f>
        <v>2.9729038906687114E-3</v>
      </c>
      <c r="F4304" s="158"/>
      <c r="G4304" s="158"/>
      <c r="H4304" s="402">
        <f t="array" ref="H4304:H4311">E4304:E4311-E4170:E4177</f>
        <v>8.1532003370909933E-17</v>
      </c>
      <c r="I4304" s="158"/>
      <c r="J4304" s="158"/>
      <c r="K4304" s="158"/>
      <c r="L4304" s="158"/>
      <c r="M4304" s="346"/>
    </row>
    <row r="4305" spans="1:13" ht="15.75" x14ac:dyDescent="0.3">
      <c r="A4305" s="447" t="s">
        <v>241</v>
      </c>
      <c r="B4305" s="420">
        <v>1.8637285298989004E-3</v>
      </c>
      <c r="C4305" s="158"/>
      <c r="D4305" s="449" t="s">
        <v>242</v>
      </c>
      <c r="E4305" s="403">
        <v>3.7274570597978E-3</v>
      </c>
      <c r="F4305" s="158"/>
      <c r="G4305" s="449" t="s">
        <v>243</v>
      </c>
      <c r="H4305" s="403">
        <v>-7.0039460342563586E-16</v>
      </c>
      <c r="I4305" s="158"/>
      <c r="J4305" s="158"/>
      <c r="K4305" s="158"/>
      <c r="L4305" s="158"/>
      <c r="M4305" s="346"/>
    </row>
    <row r="4306" spans="1:13" x14ac:dyDescent="0.25">
      <c r="A4306" s="347"/>
      <c r="B4306" s="420">
        <v>9.5090228591618092E-4</v>
      </c>
      <c r="C4306" s="158"/>
      <c r="D4306" s="158"/>
      <c r="E4306" s="403">
        <v>1.9018045718323623E-3</v>
      </c>
      <c r="F4306" s="158"/>
      <c r="G4306" s="158"/>
      <c r="H4306" s="403">
        <v>-4.7704895589362195E-17</v>
      </c>
      <c r="I4306" s="158"/>
      <c r="J4306" s="158"/>
      <c r="K4306" s="158"/>
      <c r="L4306" s="158"/>
      <c r="M4306" s="346"/>
    </row>
    <row r="4307" spans="1:13" x14ac:dyDescent="0.25">
      <c r="A4307" s="347"/>
      <c r="B4307" s="420">
        <v>9.7449903405686983E-4</v>
      </c>
      <c r="C4307" s="158"/>
      <c r="D4307" s="158"/>
      <c r="E4307" s="403">
        <v>1.9489980681137397E-3</v>
      </c>
      <c r="F4307" s="158"/>
      <c r="G4307" s="158"/>
      <c r="H4307" s="403">
        <v>8.0968218241217471E-16</v>
      </c>
      <c r="I4307" s="158"/>
      <c r="J4307" s="158"/>
      <c r="K4307" s="158"/>
      <c r="L4307" s="158"/>
      <c r="M4307" s="346"/>
    </row>
    <row r="4308" spans="1:13" x14ac:dyDescent="0.25">
      <c r="A4308" s="347"/>
      <c r="B4308" s="420">
        <v>2.257811303783169E-3</v>
      </c>
      <c r="C4308" s="158"/>
      <c r="D4308" s="158"/>
      <c r="E4308" s="403">
        <v>4.5156226075663379E-3</v>
      </c>
      <c r="F4308" s="158"/>
      <c r="G4308" s="158"/>
      <c r="H4308" s="403">
        <v>-4.3194614551822497E-16</v>
      </c>
      <c r="I4308" s="158"/>
      <c r="J4308" s="158"/>
      <c r="K4308" s="158"/>
      <c r="L4308" s="158"/>
      <c r="M4308" s="346"/>
    </row>
    <row r="4309" spans="1:13" x14ac:dyDescent="0.25">
      <c r="A4309" s="347"/>
      <c r="B4309" s="420">
        <v>3.9264458756635054E-4</v>
      </c>
      <c r="C4309" s="158"/>
      <c r="D4309" s="158"/>
      <c r="E4309" s="403">
        <v>7.8528917513270109E-4</v>
      </c>
      <c r="F4309" s="158"/>
      <c r="G4309" s="158"/>
      <c r="H4309" s="403">
        <v>1.0213184464813452E-16</v>
      </c>
      <c r="I4309" s="158"/>
      <c r="J4309" s="158"/>
      <c r="K4309" s="158"/>
      <c r="L4309" s="158"/>
      <c r="M4309" s="346"/>
    </row>
    <row r="4310" spans="1:13" x14ac:dyDescent="0.25">
      <c r="A4310" s="347"/>
      <c r="B4310" s="420">
        <v>3.8146807326852974E-4</v>
      </c>
      <c r="C4310" s="158"/>
      <c r="D4310" s="158"/>
      <c r="E4310" s="403">
        <v>7.6293614653705948E-4</v>
      </c>
      <c r="F4310" s="158"/>
      <c r="G4310" s="158"/>
      <c r="H4310" s="403">
        <v>-2.1467203015212988E-17</v>
      </c>
      <c r="I4310" s="158"/>
      <c r="J4310" s="158"/>
      <c r="K4310" s="158"/>
      <c r="L4310" s="158"/>
      <c r="M4310" s="346"/>
    </row>
    <row r="4311" spans="1:13" x14ac:dyDescent="0.25">
      <c r="A4311" s="347"/>
      <c r="B4311" s="75">
        <v>-0.49315058923254818</v>
      </c>
      <c r="C4311" s="158"/>
      <c r="D4311" s="158"/>
      <c r="E4311" s="93">
        <v>3.7065288060190715E-3</v>
      </c>
      <c r="F4311" s="158"/>
      <c r="G4311" s="158"/>
      <c r="H4311" s="93">
        <v>-1.5872719805187785E-16</v>
      </c>
      <c r="I4311" s="158"/>
      <c r="J4311" s="158"/>
      <c r="K4311" s="158"/>
      <c r="L4311" s="158"/>
      <c r="M4311" s="346"/>
    </row>
    <row r="4312" spans="1:13" x14ac:dyDescent="0.25">
      <c r="A4312" s="347"/>
      <c r="B4312" s="158"/>
      <c r="C4312" s="158"/>
      <c r="D4312" s="158"/>
      <c r="E4312" s="158"/>
      <c r="F4312" s="158"/>
      <c r="G4312" s="158"/>
      <c r="H4312" s="158"/>
      <c r="I4312" s="158"/>
      <c r="J4312" s="158"/>
      <c r="K4312" s="158"/>
      <c r="L4312" s="158"/>
      <c r="M4312" s="346"/>
    </row>
    <row r="4313" spans="1:13" ht="16.5" thickBot="1" x14ac:dyDescent="0.35">
      <c r="A4313" s="347"/>
      <c r="B4313" s="158"/>
      <c r="C4313" s="158"/>
      <c r="D4313" s="158"/>
      <c r="E4313" s="158"/>
      <c r="F4313" s="158"/>
      <c r="G4313" s="456" t="s">
        <v>264</v>
      </c>
      <c r="H4313" s="158"/>
      <c r="I4313" s="158"/>
      <c r="J4313" s="158"/>
      <c r="K4313" s="158"/>
      <c r="L4313" s="158"/>
      <c r="M4313" s="346"/>
    </row>
    <row r="4314" spans="1:13" ht="15.75" x14ac:dyDescent="0.3">
      <c r="A4314" s="347"/>
      <c r="B4314" s="421">
        <f t="array" ref="B4314:B4321">B4304:B4311-H4304:H4311</f>
        <v>-0.60148002601121986</v>
      </c>
      <c r="C4314" s="158"/>
      <c r="D4314" s="422" t="s">
        <v>205</v>
      </c>
      <c r="E4314" s="468">
        <f t="array" ref="E4314:E4321">+MMULT(B4268:I4275,B4314:B4321)</f>
        <v>336.46542267656207</v>
      </c>
      <c r="F4314" s="158"/>
      <c r="G4314" s="457" t="s">
        <v>205</v>
      </c>
      <c r="H4314" s="460">
        <f>+ABS(E4314-E4056)</f>
        <v>7.7786264429278162E-3</v>
      </c>
      <c r="I4314" s="158"/>
      <c r="J4314" s="158"/>
      <c r="K4314" s="158"/>
      <c r="L4314" s="158"/>
      <c r="M4314" s="346"/>
    </row>
    <row r="4315" spans="1:13" ht="15.75" x14ac:dyDescent="0.3">
      <c r="A4315" s="450" t="s">
        <v>244</v>
      </c>
      <c r="B4315" s="420">
        <v>1.8637285298996008E-3</v>
      </c>
      <c r="C4315" s="158"/>
      <c r="D4315" s="424" t="s">
        <v>206</v>
      </c>
      <c r="E4315" s="469">
        <v>335.29887429301846</v>
      </c>
      <c r="F4315" s="158"/>
      <c r="G4315" s="458" t="s">
        <v>206</v>
      </c>
      <c r="H4315" s="461">
        <f t="shared" ref="H4315:H4321" si="168">+ABS(E4315-E4057)</f>
        <v>1.2835547554800542E-2</v>
      </c>
      <c r="I4315" s="158"/>
      <c r="J4315" s="158"/>
      <c r="K4315" s="158"/>
      <c r="L4315" s="158"/>
      <c r="M4315" s="346"/>
    </row>
    <row r="4316" spans="1:13" ht="15.75" x14ac:dyDescent="0.3">
      <c r="A4316" s="347"/>
      <c r="B4316" s="420">
        <v>9.5090228591622862E-4</v>
      </c>
      <c r="C4316" s="158"/>
      <c r="D4316" s="424" t="s">
        <v>207</v>
      </c>
      <c r="E4316" s="469">
        <v>335.4470941542935</v>
      </c>
      <c r="F4316" s="158"/>
      <c r="G4316" s="458" t="s">
        <v>207</v>
      </c>
      <c r="H4316" s="461">
        <f t="shared" si="168"/>
        <v>0.2803571986676161</v>
      </c>
      <c r="I4316" s="158"/>
      <c r="J4316" s="158"/>
      <c r="K4316" s="158"/>
      <c r="L4316" s="158"/>
      <c r="M4316" s="346"/>
    </row>
    <row r="4317" spans="1:13" ht="15.75" x14ac:dyDescent="0.3">
      <c r="A4317" s="347"/>
      <c r="B4317" s="420">
        <v>9.7449903405606015E-4</v>
      </c>
      <c r="C4317" s="158"/>
      <c r="D4317" s="424" t="s">
        <v>208</v>
      </c>
      <c r="E4317" s="469">
        <v>336.48959734877167</v>
      </c>
      <c r="F4317" s="158"/>
      <c r="G4317" s="458" t="s">
        <v>208</v>
      </c>
      <c r="H4317" s="461">
        <f t="shared" si="168"/>
        <v>1.1926558847421802</v>
      </c>
      <c r="I4317" s="158"/>
      <c r="J4317" s="158"/>
      <c r="K4317" s="158"/>
      <c r="L4317" s="158"/>
      <c r="M4317" s="346"/>
    </row>
    <row r="4318" spans="1:13" ht="15.75" x14ac:dyDescent="0.3">
      <c r="A4318" s="347"/>
      <c r="B4318" s="420">
        <v>2.2578113037836009E-3</v>
      </c>
      <c r="C4318" s="158"/>
      <c r="D4318" s="424" t="s">
        <v>209</v>
      </c>
      <c r="E4318" s="469">
        <v>335.11808309309777</v>
      </c>
      <c r="F4318" s="158"/>
      <c r="G4318" s="458" t="s">
        <v>209</v>
      </c>
      <c r="H4318" s="461">
        <f t="shared" si="168"/>
        <v>0.21653184361389322</v>
      </c>
      <c r="I4318" s="158"/>
      <c r="J4318" s="158"/>
      <c r="K4318" s="158"/>
      <c r="L4318" s="158"/>
      <c r="M4318" s="346"/>
    </row>
    <row r="4319" spans="1:13" ht="15.75" x14ac:dyDescent="0.3">
      <c r="A4319" s="347"/>
      <c r="B4319" s="420">
        <v>3.9264458756624841E-4</v>
      </c>
      <c r="C4319" s="158"/>
      <c r="D4319" s="424" t="s">
        <v>210</v>
      </c>
      <c r="E4319" s="469">
        <v>335.10707360116385</v>
      </c>
      <c r="F4319" s="158"/>
      <c r="G4319" s="458" t="s">
        <v>210</v>
      </c>
      <c r="H4319" s="461">
        <f t="shared" si="168"/>
        <v>0.88621478261336506</v>
      </c>
      <c r="I4319" s="158"/>
      <c r="J4319" s="158"/>
      <c r="K4319" s="158"/>
      <c r="L4319" s="158"/>
      <c r="M4319" s="346"/>
    </row>
    <row r="4320" spans="1:13" ht="15.75" x14ac:dyDescent="0.3">
      <c r="A4320" s="347"/>
      <c r="B4320" s="420">
        <v>3.8146807326855121E-4</v>
      </c>
      <c r="C4320" s="158"/>
      <c r="D4320" s="424" t="s">
        <v>211</v>
      </c>
      <c r="E4320" s="469">
        <v>335.51155072725157</v>
      </c>
      <c r="F4320" s="158"/>
      <c r="G4320" s="458" t="s">
        <v>211</v>
      </c>
      <c r="H4320" s="461">
        <f t="shared" si="168"/>
        <v>0.63003195426148295</v>
      </c>
      <c r="I4320" s="158"/>
      <c r="J4320" s="158"/>
      <c r="K4320" s="158"/>
      <c r="L4320" s="158"/>
      <c r="M4320" s="346"/>
    </row>
    <row r="4321" spans="1:13" ht="16.5" thickBot="1" x14ac:dyDescent="0.35">
      <c r="A4321" s="347"/>
      <c r="B4321" s="75">
        <v>-0.49315058923254801</v>
      </c>
      <c r="C4321" s="158"/>
      <c r="D4321" s="426" t="s">
        <v>212</v>
      </c>
      <c r="E4321" s="470">
        <v>335.77955141465623</v>
      </c>
      <c r="F4321" s="158"/>
      <c r="G4321" s="459" t="s">
        <v>212</v>
      </c>
      <c r="H4321" s="462">
        <f t="shared" si="168"/>
        <v>8.6874556473617304E-3</v>
      </c>
      <c r="I4321" s="158"/>
      <c r="J4321" s="158"/>
      <c r="K4321" s="158"/>
      <c r="L4321" s="158"/>
      <c r="M4321" s="346"/>
    </row>
    <row r="4322" spans="1:13" x14ac:dyDescent="0.25">
      <c r="A4322" s="347"/>
      <c r="B4322" s="158"/>
      <c r="C4322" s="158"/>
      <c r="D4322" s="158"/>
      <c r="E4322" s="158"/>
      <c r="F4322" s="158"/>
      <c r="G4322" s="158"/>
      <c r="H4322" s="158"/>
      <c r="I4322" s="158"/>
      <c r="J4322" s="158"/>
      <c r="K4322" s="158"/>
      <c r="L4322" s="158"/>
      <c r="M4322" s="346"/>
    </row>
    <row r="4323" spans="1:13" ht="15.75" x14ac:dyDescent="0.3">
      <c r="A4323" s="444" t="s">
        <v>246</v>
      </c>
      <c r="B4323" s="158"/>
      <c r="C4323" s="158"/>
      <c r="D4323" s="158"/>
      <c r="E4323" s="158"/>
      <c r="F4323" s="158"/>
      <c r="G4323" s="158"/>
      <c r="H4323" s="158"/>
      <c r="I4323" s="158"/>
      <c r="J4323" s="158"/>
      <c r="K4323" s="158"/>
      <c r="L4323" s="158"/>
      <c r="M4323" s="346"/>
    </row>
    <row r="4324" spans="1:13" x14ac:dyDescent="0.25">
      <c r="A4324" s="347"/>
      <c r="B4324" s="411">
        <f t="array" ref="B4324:L4334">+MMULT(B4235:L4245,B4209:L4219)</f>
        <v>0.5</v>
      </c>
      <c r="C4324" s="390">
        <v>0</v>
      </c>
      <c r="D4324" s="390">
        <v>0</v>
      </c>
      <c r="E4324" s="390">
        <v>0</v>
      </c>
      <c r="F4324" s="390">
        <v>0</v>
      </c>
      <c r="G4324" s="390">
        <v>0</v>
      </c>
      <c r="H4324" s="390">
        <v>0</v>
      </c>
      <c r="I4324" s="390">
        <v>0</v>
      </c>
      <c r="J4324" s="390">
        <v>0</v>
      </c>
      <c r="K4324" s="390">
        <v>0</v>
      </c>
      <c r="L4324" s="391">
        <v>0</v>
      </c>
      <c r="M4324" s="346"/>
    </row>
    <row r="4325" spans="1:13" ht="15.75" x14ac:dyDescent="0.3">
      <c r="A4325" s="447" t="s">
        <v>247</v>
      </c>
      <c r="B4325" s="396">
        <v>0</v>
      </c>
      <c r="C4325" s="161">
        <v>0.5</v>
      </c>
      <c r="D4325" s="159">
        <v>0</v>
      </c>
      <c r="E4325" s="159">
        <v>0</v>
      </c>
      <c r="F4325" s="159">
        <v>0</v>
      </c>
      <c r="G4325" s="159">
        <v>0</v>
      </c>
      <c r="H4325" s="159">
        <v>0</v>
      </c>
      <c r="I4325" s="159">
        <v>0</v>
      </c>
      <c r="J4325" s="159">
        <v>0</v>
      </c>
      <c r="K4325" s="159">
        <v>0</v>
      </c>
      <c r="L4325" s="383">
        <v>0</v>
      </c>
      <c r="M4325" s="346"/>
    </row>
    <row r="4326" spans="1:13" x14ac:dyDescent="0.25">
      <c r="A4326" s="347"/>
      <c r="B4326" s="396">
        <v>0</v>
      </c>
      <c r="C4326" s="159">
        <v>0</v>
      </c>
      <c r="D4326" s="161">
        <v>0.5</v>
      </c>
      <c r="E4326" s="159">
        <v>0</v>
      </c>
      <c r="F4326" s="159">
        <v>0</v>
      </c>
      <c r="G4326" s="159">
        <v>0</v>
      </c>
      <c r="H4326" s="159">
        <v>0</v>
      </c>
      <c r="I4326" s="159">
        <v>0</v>
      </c>
      <c r="J4326" s="159">
        <v>0</v>
      </c>
      <c r="K4326" s="159">
        <v>0</v>
      </c>
      <c r="L4326" s="383">
        <v>0</v>
      </c>
      <c r="M4326" s="346"/>
    </row>
    <row r="4327" spans="1:13" x14ac:dyDescent="0.25">
      <c r="A4327" s="347"/>
      <c r="B4327" s="396">
        <v>0</v>
      </c>
      <c r="C4327" s="159">
        <v>0</v>
      </c>
      <c r="D4327" s="159">
        <v>0</v>
      </c>
      <c r="E4327" s="161">
        <v>0.5</v>
      </c>
      <c r="F4327" s="159">
        <v>0</v>
      </c>
      <c r="G4327" s="159">
        <v>0</v>
      </c>
      <c r="H4327" s="159">
        <v>0</v>
      </c>
      <c r="I4327" s="159">
        <v>0</v>
      </c>
      <c r="J4327" s="159">
        <v>0</v>
      </c>
      <c r="K4327" s="159">
        <v>0</v>
      </c>
      <c r="L4327" s="383">
        <v>0</v>
      </c>
      <c r="M4327" s="346"/>
    </row>
    <row r="4328" spans="1:13" x14ac:dyDescent="0.25">
      <c r="A4328" s="347"/>
      <c r="B4328" s="396">
        <v>0</v>
      </c>
      <c r="C4328" s="159">
        <v>0</v>
      </c>
      <c r="D4328" s="159">
        <v>0</v>
      </c>
      <c r="E4328" s="159">
        <v>0</v>
      </c>
      <c r="F4328" s="161">
        <v>0.49999999999999994</v>
      </c>
      <c r="G4328" s="159">
        <v>0</v>
      </c>
      <c r="H4328" s="159">
        <v>0</v>
      </c>
      <c r="I4328" s="159">
        <v>0</v>
      </c>
      <c r="J4328" s="159">
        <v>0</v>
      </c>
      <c r="K4328" s="159">
        <v>0</v>
      </c>
      <c r="L4328" s="383">
        <v>0</v>
      </c>
      <c r="M4328" s="346"/>
    </row>
    <row r="4329" spans="1:13" x14ac:dyDescent="0.25">
      <c r="A4329" s="350"/>
      <c r="B4329" s="396">
        <v>0</v>
      </c>
      <c r="C4329" s="159">
        <v>0</v>
      </c>
      <c r="D4329" s="159">
        <v>0</v>
      </c>
      <c r="E4329" s="159">
        <v>0</v>
      </c>
      <c r="F4329" s="159">
        <v>0</v>
      </c>
      <c r="G4329" s="161">
        <v>0.5</v>
      </c>
      <c r="H4329" s="159">
        <v>0</v>
      </c>
      <c r="I4329" s="159">
        <v>0</v>
      </c>
      <c r="J4329" s="159">
        <v>0</v>
      </c>
      <c r="K4329" s="159">
        <v>0</v>
      </c>
      <c r="L4329" s="383">
        <v>0</v>
      </c>
      <c r="M4329" s="346"/>
    </row>
    <row r="4330" spans="1:13" x14ac:dyDescent="0.25">
      <c r="A4330" s="350"/>
      <c r="B4330" s="396">
        <v>0</v>
      </c>
      <c r="C4330" s="159">
        <v>0</v>
      </c>
      <c r="D4330" s="159">
        <v>0</v>
      </c>
      <c r="E4330" s="159">
        <v>0</v>
      </c>
      <c r="F4330" s="159">
        <v>0</v>
      </c>
      <c r="G4330" s="159">
        <v>0</v>
      </c>
      <c r="H4330" s="161">
        <v>0.5</v>
      </c>
      <c r="I4330" s="159">
        <v>0</v>
      </c>
      <c r="J4330" s="159">
        <v>0</v>
      </c>
      <c r="K4330" s="159">
        <v>0</v>
      </c>
      <c r="L4330" s="383">
        <v>0</v>
      </c>
      <c r="M4330" s="346"/>
    </row>
    <row r="4331" spans="1:13" x14ac:dyDescent="0.25">
      <c r="A4331" s="347"/>
      <c r="B4331" s="396">
        <v>0</v>
      </c>
      <c r="C4331" s="159">
        <v>0</v>
      </c>
      <c r="D4331" s="159">
        <v>0</v>
      </c>
      <c r="E4331" s="159">
        <v>0</v>
      </c>
      <c r="F4331" s="159">
        <v>0</v>
      </c>
      <c r="G4331" s="159">
        <v>0</v>
      </c>
      <c r="H4331" s="159">
        <v>0</v>
      </c>
      <c r="I4331" s="161">
        <v>0.5</v>
      </c>
      <c r="J4331" s="159">
        <v>0</v>
      </c>
      <c r="K4331" s="159">
        <v>0</v>
      </c>
      <c r="L4331" s="383">
        <v>0</v>
      </c>
      <c r="M4331" s="346"/>
    </row>
    <row r="4332" spans="1:13" x14ac:dyDescent="0.25">
      <c r="A4332" s="347"/>
      <c r="B4332" s="396">
        <v>0</v>
      </c>
      <c r="C4332" s="159">
        <v>0</v>
      </c>
      <c r="D4332" s="159">
        <v>0</v>
      </c>
      <c r="E4332" s="159">
        <v>0</v>
      </c>
      <c r="F4332" s="159">
        <v>0</v>
      </c>
      <c r="G4332" s="159">
        <v>0</v>
      </c>
      <c r="H4332" s="159">
        <v>0</v>
      </c>
      <c r="I4332" s="159">
        <v>0</v>
      </c>
      <c r="J4332" s="161">
        <v>0.5</v>
      </c>
      <c r="K4332" s="159">
        <v>0</v>
      </c>
      <c r="L4332" s="383">
        <v>0</v>
      </c>
      <c r="M4332" s="346"/>
    </row>
    <row r="4333" spans="1:13" x14ac:dyDescent="0.25">
      <c r="A4333" s="347"/>
      <c r="B4333" s="396">
        <v>0</v>
      </c>
      <c r="C4333" s="159">
        <v>0</v>
      </c>
      <c r="D4333" s="159">
        <v>0</v>
      </c>
      <c r="E4333" s="159">
        <v>0</v>
      </c>
      <c r="F4333" s="159">
        <v>0</v>
      </c>
      <c r="G4333" s="159">
        <v>0</v>
      </c>
      <c r="H4333" s="159">
        <v>0</v>
      </c>
      <c r="I4333" s="159">
        <v>0</v>
      </c>
      <c r="J4333" s="159">
        <v>0</v>
      </c>
      <c r="K4333" s="161">
        <v>0.5</v>
      </c>
      <c r="L4333" s="383">
        <v>0</v>
      </c>
      <c r="M4333" s="346"/>
    </row>
    <row r="4334" spans="1:13" x14ac:dyDescent="0.25">
      <c r="A4334" s="347"/>
      <c r="B4334" s="397">
        <v>0</v>
      </c>
      <c r="C4334" s="398">
        <v>0</v>
      </c>
      <c r="D4334" s="398">
        <v>0</v>
      </c>
      <c r="E4334" s="398">
        <v>0</v>
      </c>
      <c r="F4334" s="398">
        <v>0</v>
      </c>
      <c r="G4334" s="398">
        <v>0</v>
      </c>
      <c r="H4334" s="398">
        <v>0</v>
      </c>
      <c r="I4334" s="398">
        <v>0</v>
      </c>
      <c r="J4334" s="398">
        <v>0</v>
      </c>
      <c r="K4334" s="398">
        <v>0</v>
      </c>
      <c r="L4334" s="412">
        <v>0.5</v>
      </c>
      <c r="M4334" s="346"/>
    </row>
    <row r="4335" spans="1:13" x14ac:dyDescent="0.25">
      <c r="A4335" s="347"/>
      <c r="B4335" s="158"/>
      <c r="C4335" s="158"/>
      <c r="D4335" s="158"/>
      <c r="E4335" s="158"/>
      <c r="F4335" s="158"/>
      <c r="G4335" s="158"/>
      <c r="H4335" s="158"/>
      <c r="I4335" s="158"/>
      <c r="J4335" s="158"/>
      <c r="K4335" s="158"/>
      <c r="L4335" s="158"/>
      <c r="M4335" s="346"/>
    </row>
    <row r="4336" spans="1:13" x14ac:dyDescent="0.25">
      <c r="A4336" s="347"/>
      <c r="B4336" s="158"/>
      <c r="C4336" s="158"/>
      <c r="D4336" s="158"/>
      <c r="E4336" s="158"/>
      <c r="F4336" s="158"/>
      <c r="G4336" s="158"/>
      <c r="H4336" s="158"/>
      <c r="I4336" s="158"/>
      <c r="J4336" s="158"/>
      <c r="K4336" s="158"/>
      <c r="L4336" s="158"/>
      <c r="M4336" s="346"/>
    </row>
    <row r="4337" spans="1:13" x14ac:dyDescent="0.25">
      <c r="A4337" s="347"/>
      <c r="B4337" s="411">
        <f t="array" ref="B4337:L4347">B4196:L4206-B4324:L4334</f>
        <v>0.5</v>
      </c>
      <c r="C4337" s="390">
        <v>0</v>
      </c>
      <c r="D4337" s="390">
        <v>0</v>
      </c>
      <c r="E4337" s="390">
        <v>0</v>
      </c>
      <c r="F4337" s="390">
        <v>0</v>
      </c>
      <c r="G4337" s="390">
        <v>0</v>
      </c>
      <c r="H4337" s="390">
        <v>0</v>
      </c>
      <c r="I4337" s="390">
        <v>0</v>
      </c>
      <c r="J4337" s="390">
        <v>0</v>
      </c>
      <c r="K4337" s="390">
        <v>0</v>
      </c>
      <c r="L4337" s="391">
        <v>0</v>
      </c>
      <c r="M4337" s="346"/>
    </row>
    <row r="4338" spans="1:13" ht="15.75" x14ac:dyDescent="0.3">
      <c r="A4338" s="447" t="s">
        <v>248</v>
      </c>
      <c r="B4338" s="396">
        <v>0</v>
      </c>
      <c r="C4338" s="161">
        <v>0.5</v>
      </c>
      <c r="D4338" s="159">
        <v>0</v>
      </c>
      <c r="E4338" s="159">
        <v>0</v>
      </c>
      <c r="F4338" s="159">
        <v>0</v>
      </c>
      <c r="G4338" s="159">
        <v>0</v>
      </c>
      <c r="H4338" s="159">
        <v>0</v>
      </c>
      <c r="I4338" s="159">
        <v>0</v>
      </c>
      <c r="J4338" s="159">
        <v>0</v>
      </c>
      <c r="K4338" s="159">
        <v>0</v>
      </c>
      <c r="L4338" s="383">
        <v>0</v>
      </c>
      <c r="M4338" s="346"/>
    </row>
    <row r="4339" spans="1:13" x14ac:dyDescent="0.25">
      <c r="A4339" s="347"/>
      <c r="B4339" s="396">
        <v>0</v>
      </c>
      <c r="C4339" s="159">
        <v>0</v>
      </c>
      <c r="D4339" s="161">
        <v>0.5</v>
      </c>
      <c r="E4339" s="159">
        <v>0</v>
      </c>
      <c r="F4339" s="159">
        <v>0</v>
      </c>
      <c r="G4339" s="159">
        <v>0</v>
      </c>
      <c r="H4339" s="159">
        <v>0</v>
      </c>
      <c r="I4339" s="159">
        <v>0</v>
      </c>
      <c r="J4339" s="159">
        <v>0</v>
      </c>
      <c r="K4339" s="159">
        <v>0</v>
      </c>
      <c r="L4339" s="383">
        <v>0</v>
      </c>
      <c r="M4339" s="346"/>
    </row>
    <row r="4340" spans="1:13" x14ac:dyDescent="0.25">
      <c r="A4340" s="347"/>
      <c r="B4340" s="396">
        <v>0</v>
      </c>
      <c r="C4340" s="159">
        <v>0</v>
      </c>
      <c r="D4340" s="159">
        <v>0</v>
      </c>
      <c r="E4340" s="161">
        <v>0.5</v>
      </c>
      <c r="F4340" s="159">
        <v>0</v>
      </c>
      <c r="G4340" s="159">
        <v>0</v>
      </c>
      <c r="H4340" s="159">
        <v>0</v>
      </c>
      <c r="I4340" s="159">
        <v>0</v>
      </c>
      <c r="J4340" s="159">
        <v>0</v>
      </c>
      <c r="K4340" s="159">
        <v>0</v>
      </c>
      <c r="L4340" s="383">
        <v>0</v>
      </c>
      <c r="M4340" s="346"/>
    </row>
    <row r="4341" spans="1:13" x14ac:dyDescent="0.25">
      <c r="A4341" s="347"/>
      <c r="B4341" s="396">
        <v>0</v>
      </c>
      <c r="C4341" s="159">
        <v>0</v>
      </c>
      <c r="D4341" s="159">
        <v>0</v>
      </c>
      <c r="E4341" s="159">
        <v>0</v>
      </c>
      <c r="F4341" s="161">
        <v>0.5</v>
      </c>
      <c r="G4341" s="159">
        <v>0</v>
      </c>
      <c r="H4341" s="159">
        <v>0</v>
      </c>
      <c r="I4341" s="159">
        <v>0</v>
      </c>
      <c r="J4341" s="159">
        <v>0</v>
      </c>
      <c r="K4341" s="159">
        <v>0</v>
      </c>
      <c r="L4341" s="383">
        <v>0</v>
      </c>
      <c r="M4341" s="346"/>
    </row>
    <row r="4342" spans="1:13" x14ac:dyDescent="0.25">
      <c r="A4342" s="347"/>
      <c r="B4342" s="396">
        <v>0</v>
      </c>
      <c r="C4342" s="159">
        <v>0</v>
      </c>
      <c r="D4342" s="159">
        <v>0</v>
      </c>
      <c r="E4342" s="159">
        <v>0</v>
      </c>
      <c r="F4342" s="159">
        <v>0</v>
      </c>
      <c r="G4342" s="161">
        <v>0.5</v>
      </c>
      <c r="H4342" s="159">
        <v>0</v>
      </c>
      <c r="I4342" s="159">
        <v>0</v>
      </c>
      <c r="J4342" s="159">
        <v>0</v>
      </c>
      <c r="K4342" s="159">
        <v>0</v>
      </c>
      <c r="L4342" s="383">
        <v>0</v>
      </c>
      <c r="M4342" s="346"/>
    </row>
    <row r="4343" spans="1:13" x14ac:dyDescent="0.25">
      <c r="A4343" s="347"/>
      <c r="B4343" s="396">
        <v>0</v>
      </c>
      <c r="C4343" s="159">
        <v>0</v>
      </c>
      <c r="D4343" s="159">
        <v>0</v>
      </c>
      <c r="E4343" s="159">
        <v>0</v>
      </c>
      <c r="F4343" s="159">
        <v>0</v>
      </c>
      <c r="G4343" s="159">
        <v>0</v>
      </c>
      <c r="H4343" s="161">
        <v>0.5</v>
      </c>
      <c r="I4343" s="159">
        <v>0</v>
      </c>
      <c r="J4343" s="159">
        <v>0</v>
      </c>
      <c r="K4343" s="159">
        <v>0</v>
      </c>
      <c r="L4343" s="383">
        <v>0</v>
      </c>
      <c r="M4343" s="346"/>
    </row>
    <row r="4344" spans="1:13" x14ac:dyDescent="0.25">
      <c r="A4344" s="347"/>
      <c r="B4344" s="396">
        <v>0</v>
      </c>
      <c r="C4344" s="159">
        <v>0</v>
      </c>
      <c r="D4344" s="159">
        <v>0</v>
      </c>
      <c r="E4344" s="159">
        <v>0</v>
      </c>
      <c r="F4344" s="159">
        <v>0</v>
      </c>
      <c r="G4344" s="159">
        <v>0</v>
      </c>
      <c r="H4344" s="159">
        <v>0</v>
      </c>
      <c r="I4344" s="161">
        <v>0.5</v>
      </c>
      <c r="J4344" s="159">
        <v>0</v>
      </c>
      <c r="K4344" s="159">
        <v>0</v>
      </c>
      <c r="L4344" s="383">
        <v>0</v>
      </c>
      <c r="M4344" s="346"/>
    </row>
    <row r="4345" spans="1:13" x14ac:dyDescent="0.25">
      <c r="A4345" s="347"/>
      <c r="B4345" s="396">
        <v>0</v>
      </c>
      <c r="C4345" s="159">
        <v>0</v>
      </c>
      <c r="D4345" s="159">
        <v>0</v>
      </c>
      <c r="E4345" s="159">
        <v>0</v>
      </c>
      <c r="F4345" s="159">
        <v>0</v>
      </c>
      <c r="G4345" s="159">
        <v>0</v>
      </c>
      <c r="H4345" s="159">
        <v>0</v>
      </c>
      <c r="I4345" s="159">
        <v>0</v>
      </c>
      <c r="J4345" s="161">
        <v>0.5</v>
      </c>
      <c r="K4345" s="159">
        <v>0</v>
      </c>
      <c r="L4345" s="383">
        <v>0</v>
      </c>
      <c r="M4345" s="346"/>
    </row>
    <row r="4346" spans="1:13" x14ac:dyDescent="0.25">
      <c r="A4346" s="347"/>
      <c r="B4346" s="396">
        <v>0</v>
      </c>
      <c r="C4346" s="159">
        <v>0</v>
      </c>
      <c r="D4346" s="159">
        <v>0</v>
      </c>
      <c r="E4346" s="159">
        <v>0</v>
      </c>
      <c r="F4346" s="159">
        <v>0</v>
      </c>
      <c r="G4346" s="159">
        <v>0</v>
      </c>
      <c r="H4346" s="159">
        <v>0</v>
      </c>
      <c r="I4346" s="159">
        <v>0</v>
      </c>
      <c r="J4346" s="159">
        <v>0</v>
      </c>
      <c r="K4346" s="161">
        <v>0.5</v>
      </c>
      <c r="L4346" s="383">
        <v>0</v>
      </c>
      <c r="M4346" s="346"/>
    </row>
    <row r="4347" spans="1:13" x14ac:dyDescent="0.25">
      <c r="A4347" s="347"/>
      <c r="B4347" s="397">
        <v>0</v>
      </c>
      <c r="C4347" s="398">
        <v>0</v>
      </c>
      <c r="D4347" s="398">
        <v>0</v>
      </c>
      <c r="E4347" s="398">
        <v>0</v>
      </c>
      <c r="F4347" s="398">
        <v>0</v>
      </c>
      <c r="G4347" s="398">
        <v>0</v>
      </c>
      <c r="H4347" s="398">
        <v>0</v>
      </c>
      <c r="I4347" s="398">
        <v>0</v>
      </c>
      <c r="J4347" s="398">
        <v>0</v>
      </c>
      <c r="K4347" s="398">
        <v>0</v>
      </c>
      <c r="L4347" s="412">
        <v>0.5</v>
      </c>
      <c r="M4347" s="346"/>
    </row>
    <row r="4348" spans="1:13" x14ac:dyDescent="0.25">
      <c r="A4348" s="347"/>
      <c r="B4348" s="158"/>
      <c r="C4348" s="158"/>
      <c r="D4348" s="158"/>
      <c r="E4348" s="158"/>
      <c r="F4348" s="158"/>
      <c r="G4348" s="158"/>
      <c r="H4348" s="158"/>
      <c r="I4348" s="158"/>
      <c r="J4348" s="158"/>
      <c r="K4348" s="158"/>
      <c r="L4348" s="158"/>
      <c r="M4348" s="346"/>
    </row>
    <row r="4349" spans="1:13" x14ac:dyDescent="0.25">
      <c r="A4349" s="347"/>
      <c r="B4349" s="158"/>
      <c r="C4349" s="158"/>
      <c r="D4349" s="158"/>
      <c r="E4349" s="158"/>
      <c r="F4349" s="158"/>
      <c r="G4349" s="158"/>
      <c r="H4349" s="158"/>
      <c r="I4349" s="158"/>
      <c r="J4349" s="158"/>
      <c r="K4349" s="158"/>
      <c r="L4349" s="158"/>
      <c r="M4349" s="346"/>
    </row>
    <row r="4350" spans="1:13" x14ac:dyDescent="0.25">
      <c r="A4350" s="347"/>
      <c r="B4350" s="404">
        <f t="array" ref="B4350:B4360">+MMULT(B4337:L4347,H4170:H4180)</f>
        <v>5.0522264687774699E-3</v>
      </c>
      <c r="C4350" s="158"/>
      <c r="D4350" s="158"/>
      <c r="E4350" s="404">
        <f t="array" ref="E4350:E4360">+MMULT(B4170:B4180,K4171)</f>
        <v>-339.29610096713287</v>
      </c>
      <c r="F4350" s="158"/>
      <c r="G4350" s="158"/>
      <c r="H4350" s="419">
        <f t="array" ref="H4350:H4360">+MMULT(B4146:I4156,E4314:E4321)</f>
        <v>336.46542267656207</v>
      </c>
      <c r="I4350" s="158"/>
      <c r="J4350" s="158"/>
      <c r="K4350" s="158"/>
      <c r="L4350" s="158"/>
      <c r="M4350" s="346"/>
    </row>
    <row r="4351" spans="1:13" ht="15.75" x14ac:dyDescent="0.3">
      <c r="A4351" s="447" t="s">
        <v>249</v>
      </c>
      <c r="B4351" s="405">
        <v>3.5657745234431142E-3</v>
      </c>
      <c r="C4351" s="158"/>
      <c r="D4351" s="449" t="s">
        <v>239</v>
      </c>
      <c r="E4351" s="405">
        <v>0</v>
      </c>
      <c r="F4351" s="158"/>
      <c r="G4351" s="449" t="s">
        <v>250</v>
      </c>
      <c r="H4351" s="420">
        <v>-1.1665483835436135</v>
      </c>
      <c r="I4351" s="158"/>
      <c r="J4351" s="158"/>
      <c r="K4351" s="158"/>
      <c r="L4351" s="158"/>
      <c r="M4351" s="346"/>
    </row>
    <row r="4352" spans="1:13" x14ac:dyDescent="0.25">
      <c r="A4352" s="347"/>
      <c r="B4352" s="405">
        <v>1.4000849763985928E-3</v>
      </c>
      <c r="C4352" s="158"/>
      <c r="D4352" s="158"/>
      <c r="E4352" s="405">
        <v>0</v>
      </c>
      <c r="F4352" s="158"/>
      <c r="G4352" s="158"/>
      <c r="H4352" s="420">
        <v>0.14821986127503806</v>
      </c>
      <c r="I4352" s="158"/>
      <c r="J4352" s="158"/>
      <c r="K4352" s="158"/>
      <c r="L4352" s="158"/>
      <c r="M4352" s="346"/>
    </row>
    <row r="4353" spans="1:13" x14ac:dyDescent="0.25">
      <c r="A4353" s="347"/>
      <c r="B4353" s="405">
        <v>4.4918269048241171E-4</v>
      </c>
      <c r="C4353" s="158"/>
      <c r="D4353" s="158"/>
      <c r="E4353" s="405">
        <v>0</v>
      </c>
      <c r="F4353" s="158"/>
      <c r="G4353" s="158"/>
      <c r="H4353" s="420">
        <v>1.0425031944781722</v>
      </c>
      <c r="I4353" s="158"/>
      <c r="J4353" s="158"/>
      <c r="K4353" s="158"/>
      <c r="L4353" s="158"/>
      <c r="M4353" s="346"/>
    </row>
    <row r="4354" spans="1:13" x14ac:dyDescent="0.25">
      <c r="A4354" s="347"/>
      <c r="B4354" s="405">
        <v>-5.2531634357445812E-4</v>
      </c>
      <c r="C4354" s="158"/>
      <c r="D4354" s="158"/>
      <c r="E4354" s="405">
        <v>0</v>
      </c>
      <c r="F4354" s="158"/>
      <c r="G4354" s="158"/>
      <c r="H4354" s="420">
        <v>-1.3715142556739011</v>
      </c>
      <c r="I4354" s="158"/>
      <c r="J4354" s="158"/>
      <c r="K4354" s="158"/>
      <c r="L4354" s="158"/>
      <c r="M4354" s="346"/>
    </row>
    <row r="4355" spans="1:13" x14ac:dyDescent="0.25">
      <c r="A4355" s="347"/>
      <c r="B4355" s="405">
        <v>4.0520814025660516E-6</v>
      </c>
      <c r="C4355" s="158"/>
      <c r="D4355" s="158"/>
      <c r="E4355" s="405">
        <v>0</v>
      </c>
      <c r="F4355" s="158"/>
      <c r="G4355" s="158"/>
      <c r="H4355" s="420">
        <v>-1.100949193391898E-2</v>
      </c>
      <c r="I4355" s="158"/>
      <c r="J4355" s="158"/>
      <c r="K4355" s="158"/>
      <c r="L4355" s="158"/>
      <c r="M4355" s="346"/>
    </row>
    <row r="4356" spans="1:13" x14ac:dyDescent="0.25">
      <c r="A4356" s="347"/>
      <c r="B4356" s="405">
        <v>-3.8859250616378449E-4</v>
      </c>
      <c r="C4356" s="158"/>
      <c r="D4356" s="158"/>
      <c r="E4356" s="405">
        <v>0</v>
      </c>
      <c r="F4356" s="158"/>
      <c r="G4356" s="158"/>
      <c r="H4356" s="420">
        <v>0.4044771260877269</v>
      </c>
      <c r="I4356" s="158"/>
      <c r="J4356" s="158"/>
      <c r="K4356" s="158"/>
      <c r="L4356" s="158"/>
      <c r="M4356" s="346"/>
    </row>
    <row r="4357" spans="1:13" x14ac:dyDescent="0.25">
      <c r="A4357" s="347"/>
      <c r="B4357" s="405">
        <v>-7.7006057943231423E-4</v>
      </c>
      <c r="C4357" s="158"/>
      <c r="D4357" s="158"/>
      <c r="E4357" s="405">
        <v>0</v>
      </c>
      <c r="F4357" s="158"/>
      <c r="G4357" s="158"/>
      <c r="H4357" s="420">
        <v>0.26800068740465122</v>
      </c>
      <c r="I4357" s="158"/>
      <c r="J4357" s="158"/>
      <c r="K4357" s="158"/>
      <c r="L4357" s="158"/>
      <c r="M4357" s="346"/>
    </row>
    <row r="4358" spans="1:13" x14ac:dyDescent="0.25">
      <c r="A4358" s="347"/>
      <c r="B4358" s="405">
        <v>3.0196101714562141E-4</v>
      </c>
      <c r="C4358" s="158"/>
      <c r="D4358" s="158"/>
      <c r="E4358" s="405">
        <v>0</v>
      </c>
      <c r="F4358" s="158"/>
      <c r="G4358" s="158"/>
      <c r="H4358" s="420">
        <v>-0.18079119992069081</v>
      </c>
      <c r="I4358" s="158"/>
      <c r="J4358" s="158"/>
      <c r="K4358" s="158"/>
      <c r="L4358" s="158"/>
      <c r="M4358" s="346"/>
    </row>
    <row r="4359" spans="1:13" x14ac:dyDescent="0.25">
      <c r="A4359" s="347"/>
      <c r="B4359" s="405">
        <v>2.4852187116145719E-3</v>
      </c>
      <c r="C4359" s="158"/>
      <c r="D4359" s="158"/>
      <c r="E4359" s="405">
        <v>0</v>
      </c>
      <c r="F4359" s="158"/>
      <c r="G4359" s="158"/>
      <c r="H4359" s="420">
        <v>-0.66146832155845914</v>
      </c>
      <c r="I4359" s="158"/>
      <c r="J4359" s="158"/>
      <c r="K4359" s="158"/>
      <c r="L4359" s="158"/>
      <c r="M4359" s="346"/>
    </row>
    <row r="4360" spans="1:13" x14ac:dyDescent="0.25">
      <c r="A4360" s="347"/>
      <c r="B4360" s="24">
        <v>5.1085436940564218E-3</v>
      </c>
      <c r="C4360" s="158"/>
      <c r="D4360" s="158"/>
      <c r="E4360" s="24">
        <v>-339.29610096713287</v>
      </c>
      <c r="F4360" s="158"/>
      <c r="G4360" s="158"/>
      <c r="H4360" s="75">
        <v>335.77955141465623</v>
      </c>
      <c r="I4360" s="158"/>
      <c r="J4360" s="158"/>
      <c r="K4360" s="158"/>
      <c r="L4360" s="158"/>
      <c r="M4360" s="346"/>
    </row>
    <row r="4361" spans="1:13" x14ac:dyDescent="0.25">
      <c r="A4361" s="347"/>
      <c r="B4361" s="158"/>
      <c r="C4361" s="158"/>
      <c r="D4361" s="158"/>
      <c r="E4361" s="158"/>
      <c r="F4361" s="158"/>
      <c r="G4361" s="158"/>
      <c r="H4361" s="158"/>
      <c r="I4361" s="158"/>
      <c r="J4361" s="158"/>
      <c r="K4361" s="158"/>
      <c r="L4361" s="158"/>
      <c r="M4361" s="346"/>
    </row>
    <row r="4362" spans="1:13" x14ac:dyDescent="0.25">
      <c r="A4362" s="347"/>
      <c r="B4362" s="158"/>
      <c r="C4362" s="158"/>
      <c r="D4362" s="158"/>
      <c r="E4362" s="158"/>
      <c r="F4362" s="158"/>
      <c r="G4362" s="158"/>
      <c r="H4362" s="158"/>
      <c r="I4362" s="158"/>
      <c r="J4362" s="158"/>
      <c r="K4362" s="158"/>
      <c r="L4362" s="158"/>
      <c r="M4362" s="346"/>
    </row>
    <row r="4363" spans="1:13" x14ac:dyDescent="0.25">
      <c r="A4363" s="347"/>
      <c r="B4363" s="419">
        <f t="array" ref="B4363:B4373">H4350:H4360+E4350:E4360</f>
        <v>-2.8306782905708019</v>
      </c>
      <c r="C4363" s="158"/>
      <c r="D4363" s="158"/>
      <c r="E4363" s="158"/>
      <c r="F4363" s="158"/>
      <c r="G4363" s="158"/>
      <c r="H4363" s="158"/>
      <c r="I4363" s="158"/>
      <c r="J4363" s="158"/>
      <c r="K4363" s="158"/>
      <c r="L4363" s="158"/>
      <c r="M4363" s="346"/>
    </row>
    <row r="4364" spans="1:13" ht="15.75" x14ac:dyDescent="0.3">
      <c r="A4364" s="447" t="s">
        <v>251</v>
      </c>
      <c r="B4364" s="420">
        <v>-1.1665483835436135</v>
      </c>
      <c r="C4364" s="158"/>
      <c r="D4364" s="158"/>
      <c r="E4364" s="158"/>
      <c r="F4364" s="158"/>
      <c r="G4364" s="158"/>
      <c r="H4364" s="158"/>
      <c r="I4364" s="158"/>
      <c r="J4364" s="158"/>
      <c r="K4364" s="158"/>
      <c r="L4364" s="158"/>
      <c r="M4364" s="346"/>
    </row>
    <row r="4365" spans="1:13" x14ac:dyDescent="0.25">
      <c r="A4365" s="347"/>
      <c r="B4365" s="420">
        <v>0.14821986127503806</v>
      </c>
      <c r="C4365" s="158"/>
      <c r="D4365" s="158"/>
      <c r="E4365" s="158"/>
      <c r="F4365" s="158"/>
      <c r="G4365" s="158"/>
      <c r="H4365" s="158"/>
      <c r="I4365" s="158"/>
      <c r="J4365" s="158"/>
      <c r="K4365" s="158"/>
      <c r="L4365" s="158"/>
      <c r="M4365" s="346"/>
    </row>
    <row r="4366" spans="1:13" x14ac:dyDescent="0.25">
      <c r="A4366" s="347"/>
      <c r="B4366" s="420">
        <v>1.0425031944781722</v>
      </c>
      <c r="C4366" s="158"/>
      <c r="D4366" s="158"/>
      <c r="E4366" s="158"/>
      <c r="F4366" s="158"/>
      <c r="G4366" s="158"/>
      <c r="H4366" s="158"/>
      <c r="I4366" s="158"/>
      <c r="J4366" s="158"/>
      <c r="K4366" s="158"/>
      <c r="L4366" s="158"/>
      <c r="M4366" s="346"/>
    </row>
    <row r="4367" spans="1:13" x14ac:dyDescent="0.25">
      <c r="A4367" s="347"/>
      <c r="B4367" s="420">
        <v>-1.3715142556739011</v>
      </c>
      <c r="C4367" s="158"/>
      <c r="D4367" s="158"/>
      <c r="E4367" s="158"/>
      <c r="F4367" s="158"/>
      <c r="G4367" s="158"/>
      <c r="H4367" s="158"/>
      <c r="I4367" s="158"/>
      <c r="J4367" s="158"/>
      <c r="K4367" s="158"/>
      <c r="L4367" s="158"/>
      <c r="M4367" s="346"/>
    </row>
    <row r="4368" spans="1:13" x14ac:dyDescent="0.25">
      <c r="A4368" s="347"/>
      <c r="B4368" s="420">
        <v>-1.100949193391898E-2</v>
      </c>
      <c r="C4368" s="158"/>
      <c r="D4368" s="158"/>
      <c r="E4368" s="158"/>
      <c r="F4368" s="158"/>
      <c r="G4368" s="158"/>
      <c r="H4368" s="158"/>
      <c r="I4368" s="158"/>
      <c r="J4368" s="158"/>
      <c r="K4368" s="158"/>
      <c r="L4368" s="158"/>
      <c r="M4368" s="346"/>
    </row>
    <row r="4369" spans="1:13" x14ac:dyDescent="0.25">
      <c r="A4369" s="347"/>
      <c r="B4369" s="420">
        <v>0.4044771260877269</v>
      </c>
      <c r="C4369" s="158"/>
      <c r="D4369" s="158"/>
      <c r="E4369" s="158"/>
      <c r="F4369" s="158"/>
      <c r="G4369" s="158"/>
      <c r="H4369" s="158"/>
      <c r="I4369" s="158"/>
      <c r="J4369" s="158"/>
      <c r="K4369" s="158"/>
      <c r="L4369" s="158"/>
      <c r="M4369" s="346"/>
    </row>
    <row r="4370" spans="1:13" x14ac:dyDescent="0.25">
      <c r="A4370" s="347"/>
      <c r="B4370" s="420">
        <v>0.26800068740465122</v>
      </c>
      <c r="C4370" s="158"/>
      <c r="D4370" s="158"/>
      <c r="E4370" s="158"/>
      <c r="F4370" s="158"/>
      <c r="G4370" s="158"/>
      <c r="H4370" s="158"/>
      <c r="I4370" s="158"/>
      <c r="J4370" s="158"/>
      <c r="K4370" s="158"/>
      <c r="L4370" s="158"/>
      <c r="M4370" s="346"/>
    </row>
    <row r="4371" spans="1:13" x14ac:dyDescent="0.25">
      <c r="A4371" s="347"/>
      <c r="B4371" s="420">
        <v>-0.18079119992069081</v>
      </c>
      <c r="C4371" s="158"/>
      <c r="D4371" s="158"/>
      <c r="E4371" s="158"/>
      <c r="F4371" s="158"/>
      <c r="G4371" s="158"/>
      <c r="H4371" s="158"/>
      <c r="I4371" s="158"/>
      <c r="J4371" s="158"/>
      <c r="K4371" s="158"/>
      <c r="L4371" s="158"/>
      <c r="M4371" s="346"/>
    </row>
    <row r="4372" spans="1:13" x14ac:dyDescent="0.25">
      <c r="A4372" s="347"/>
      <c r="B4372" s="420">
        <v>-0.66146832155845914</v>
      </c>
      <c r="C4372" s="158"/>
      <c r="D4372" s="158"/>
      <c r="E4372" s="158"/>
      <c r="F4372" s="158"/>
      <c r="G4372" s="158"/>
      <c r="H4372" s="158"/>
      <c r="I4372" s="158"/>
      <c r="J4372" s="158"/>
      <c r="K4372" s="158"/>
      <c r="L4372" s="158"/>
      <c r="M4372" s="346"/>
    </row>
    <row r="4373" spans="1:13" x14ac:dyDescent="0.25">
      <c r="A4373" s="347"/>
      <c r="B4373" s="75">
        <v>-3.516549552476647</v>
      </c>
      <c r="C4373" s="158"/>
      <c r="D4373" s="158"/>
      <c r="E4373" s="158"/>
      <c r="F4373" s="158"/>
      <c r="G4373" s="158"/>
      <c r="H4373" s="158"/>
      <c r="I4373" s="158"/>
      <c r="J4373" s="158"/>
      <c r="K4373" s="158"/>
      <c r="L4373" s="158"/>
      <c r="M4373" s="346"/>
    </row>
    <row r="4374" spans="1:13" x14ac:dyDescent="0.25">
      <c r="A4374" s="347"/>
      <c r="B4374" s="158"/>
      <c r="C4374" s="158"/>
      <c r="D4374" s="158"/>
      <c r="E4374" s="158"/>
      <c r="F4374" s="158"/>
      <c r="G4374" s="158"/>
      <c r="H4374" s="158"/>
      <c r="I4374" s="158"/>
      <c r="J4374" s="158"/>
      <c r="K4374" s="158"/>
      <c r="L4374" s="158"/>
      <c r="M4374" s="346"/>
    </row>
    <row r="4375" spans="1:13" ht="15.75" thickBot="1" x14ac:dyDescent="0.3">
      <c r="A4375" s="347"/>
      <c r="B4375" s="158"/>
      <c r="C4375" s="158"/>
      <c r="D4375" s="158"/>
      <c r="E4375" s="158"/>
      <c r="F4375" s="158"/>
      <c r="G4375" s="158"/>
      <c r="H4375" s="158"/>
      <c r="I4375" s="158"/>
      <c r="J4375" s="158"/>
      <c r="K4375" s="158"/>
      <c r="L4375" s="158"/>
      <c r="M4375" s="346"/>
    </row>
    <row r="4376" spans="1:13" ht="15.75" x14ac:dyDescent="0.3">
      <c r="A4376" s="347"/>
      <c r="B4376" s="419">
        <f t="array" ref="B4376:B4386">+MMULT(B4235:L4245,B4363:B4373)</f>
        <v>-5.0304265631949934E-3</v>
      </c>
      <c r="C4376" s="158"/>
      <c r="D4376" s="428" t="s">
        <v>253</v>
      </c>
      <c r="E4376" s="429">
        <f t="array" ref="E4376:E4386">B4350:B4360-B4376:B4386</f>
        <v>1.0082653031972463E-2</v>
      </c>
      <c r="F4376" s="158"/>
      <c r="G4376" s="158"/>
      <c r="H4376" s="158"/>
      <c r="I4376" s="158"/>
      <c r="J4376" s="158"/>
      <c r="K4376" s="158"/>
      <c r="L4376" s="158"/>
      <c r="M4376" s="346"/>
    </row>
    <row r="4377" spans="1:13" ht="15.75" x14ac:dyDescent="0.3">
      <c r="A4377" s="447" t="s">
        <v>252</v>
      </c>
      <c r="B4377" s="420">
        <v>-3.5439746178609409E-3</v>
      </c>
      <c r="C4377" s="158"/>
      <c r="D4377" s="430" t="s">
        <v>254</v>
      </c>
      <c r="E4377" s="431">
        <v>7.1097491413040555E-3</v>
      </c>
      <c r="F4377" s="158"/>
      <c r="G4377" s="158"/>
      <c r="H4377" s="158"/>
      <c r="I4377" s="158"/>
      <c r="J4377" s="158"/>
      <c r="K4377" s="158"/>
      <c r="L4377" s="158"/>
      <c r="M4377" s="346"/>
    </row>
    <row r="4378" spans="1:13" ht="15.75" x14ac:dyDescent="0.3">
      <c r="A4378" s="347"/>
      <c r="B4378" s="420">
        <v>1.0807872850076249E-3</v>
      </c>
      <c r="C4378" s="158"/>
      <c r="D4378" s="430" t="s">
        <v>255</v>
      </c>
      <c r="E4378" s="431">
        <v>3.1929769139096799E-4</v>
      </c>
      <c r="F4378" s="158"/>
      <c r="G4378" s="158"/>
      <c r="H4378" s="158"/>
      <c r="I4378" s="158"/>
      <c r="J4378" s="158"/>
      <c r="K4378" s="158"/>
      <c r="L4378" s="158"/>
      <c r="M4378" s="346"/>
    </row>
    <row r="4379" spans="1:13" ht="15.75" x14ac:dyDescent="0.3">
      <c r="A4379" s="347"/>
      <c r="B4379" s="420">
        <v>2.0316895709239944E-3</v>
      </c>
      <c r="C4379" s="158"/>
      <c r="D4379" s="430" t="s">
        <v>256</v>
      </c>
      <c r="E4379" s="431">
        <v>-1.5825068804415827E-3</v>
      </c>
      <c r="F4379" s="158"/>
      <c r="G4379" s="158"/>
      <c r="H4379" s="158"/>
      <c r="I4379" s="158"/>
      <c r="J4379" s="158"/>
      <c r="K4379" s="158"/>
      <c r="L4379" s="158"/>
      <c r="M4379" s="346"/>
    </row>
    <row r="4380" spans="1:13" ht="15.75" x14ac:dyDescent="0.3">
      <c r="A4380" s="347"/>
      <c r="B4380" s="420">
        <v>3.0061886049722927E-3</v>
      </c>
      <c r="C4380" s="158"/>
      <c r="D4380" s="430" t="s">
        <v>257</v>
      </c>
      <c r="E4380" s="431">
        <v>-3.5315049485467507E-3</v>
      </c>
      <c r="F4380" s="158"/>
      <c r="G4380" s="158"/>
      <c r="H4380" s="158"/>
      <c r="I4380" s="158"/>
      <c r="J4380" s="158"/>
      <c r="K4380" s="158"/>
      <c r="L4380" s="158"/>
      <c r="M4380" s="346"/>
    </row>
    <row r="4381" spans="1:13" ht="15.75" x14ac:dyDescent="0.3">
      <c r="A4381" s="347"/>
      <c r="B4381" s="420">
        <v>-1.0538852704837368E-3</v>
      </c>
      <c r="C4381" s="158"/>
      <c r="D4381" s="430" t="s">
        <v>258</v>
      </c>
      <c r="E4381" s="431">
        <v>1.0579373518863028E-3</v>
      </c>
      <c r="F4381" s="158"/>
      <c r="G4381" s="158"/>
      <c r="H4381" s="158"/>
      <c r="I4381" s="158"/>
      <c r="J4381" s="158"/>
      <c r="K4381" s="158"/>
      <c r="L4381" s="158"/>
      <c r="M4381" s="346"/>
    </row>
    <row r="4382" spans="1:13" ht="15.75" x14ac:dyDescent="0.3">
      <c r="A4382" s="347"/>
      <c r="B4382" s="420">
        <v>-6.6124068291680287E-4</v>
      </c>
      <c r="C4382" s="158"/>
      <c r="D4382" s="430" t="s">
        <v>259</v>
      </c>
      <c r="E4382" s="431">
        <v>2.7264817675301837E-4</v>
      </c>
      <c r="F4382" s="158"/>
      <c r="G4382" s="158"/>
      <c r="H4382" s="158"/>
      <c r="I4382" s="158"/>
      <c r="J4382" s="158"/>
      <c r="K4382" s="158"/>
      <c r="L4382" s="158"/>
      <c r="M4382" s="346"/>
    </row>
    <row r="4383" spans="1:13" ht="15.75" x14ac:dyDescent="0.3">
      <c r="A4383" s="347"/>
      <c r="B4383" s="420">
        <v>-2.7977260964841277E-4</v>
      </c>
      <c r="C4383" s="158"/>
      <c r="D4383" s="430" t="s">
        <v>260</v>
      </c>
      <c r="E4383" s="431">
        <v>-4.9028796978390146E-4</v>
      </c>
      <c r="F4383" s="158"/>
      <c r="G4383" s="158"/>
      <c r="H4383" s="158"/>
      <c r="I4383" s="158"/>
      <c r="J4383" s="158"/>
      <c r="K4383" s="158"/>
      <c r="L4383" s="158"/>
      <c r="M4383" s="346"/>
    </row>
    <row r="4384" spans="1:13" ht="15.75" x14ac:dyDescent="0.3">
      <c r="A4384" s="347"/>
      <c r="B4384" s="420">
        <v>-2.7610333729672677E-3</v>
      </c>
      <c r="C4384" s="158"/>
      <c r="D4384" s="430" t="s">
        <v>261</v>
      </c>
      <c r="E4384" s="431">
        <v>3.0629943901128893E-3</v>
      </c>
      <c r="F4384" s="158"/>
      <c r="G4384" s="158"/>
      <c r="H4384" s="158"/>
      <c r="I4384" s="158"/>
      <c r="J4384" s="158"/>
      <c r="K4384" s="158"/>
      <c r="L4384" s="158"/>
      <c r="M4384" s="346"/>
    </row>
    <row r="4385" spans="1:13" ht="15.75" x14ac:dyDescent="0.3">
      <c r="A4385" s="347"/>
      <c r="B4385" s="420">
        <v>-3.5568518062683496E-3</v>
      </c>
      <c r="C4385" s="158"/>
      <c r="D4385" s="430" t="s">
        <v>262</v>
      </c>
      <c r="E4385" s="431">
        <v>6.0420705178829215E-3</v>
      </c>
      <c r="F4385" s="158"/>
      <c r="G4385" s="158"/>
      <c r="H4385" s="158"/>
      <c r="I4385" s="158"/>
      <c r="J4385" s="158"/>
      <c r="K4385" s="158"/>
      <c r="L4385" s="158"/>
      <c r="M4385" s="346"/>
    </row>
    <row r="4386" spans="1:13" ht="16.5" thickBot="1" x14ac:dyDescent="0.35">
      <c r="A4386" s="355"/>
      <c r="B4386" s="451">
        <v>-5.1303435996305656E-3</v>
      </c>
      <c r="C4386" s="356"/>
      <c r="D4386" s="452" t="s">
        <v>263</v>
      </c>
      <c r="E4386" s="453">
        <v>1.0238887293686987E-2</v>
      </c>
      <c r="F4386" s="356"/>
      <c r="G4386" s="356"/>
      <c r="H4386" s="356"/>
      <c r="I4386" s="356"/>
      <c r="J4386" s="356"/>
      <c r="K4386" s="356"/>
      <c r="L4386" s="356"/>
      <c r="M4386" s="454"/>
    </row>
    <row r="4387" spans="1:13" ht="15.75" thickTop="1" x14ac:dyDescent="0.25"/>
    <row r="4388" spans="1:13" ht="15.75" thickBot="1" x14ac:dyDescent="0.3"/>
    <row r="4389" spans="1:13" ht="15.75" thickBot="1" x14ac:dyDescent="0.3">
      <c r="A4389" s="432">
        <f>+A4131+1</f>
        <v>18</v>
      </c>
    </row>
    <row r="4390" spans="1:13" ht="16.5" thickTop="1" thickBot="1" x14ac:dyDescent="0.3">
      <c r="A4390" s="433" t="s">
        <v>174</v>
      </c>
      <c r="B4390" s="434" t="s">
        <v>175</v>
      </c>
      <c r="C4390" s="434" t="s">
        <v>214</v>
      </c>
      <c r="D4390" s="434" t="s">
        <v>215</v>
      </c>
      <c r="E4390" s="434" t="s">
        <v>216</v>
      </c>
      <c r="F4390" s="434" t="s">
        <v>217</v>
      </c>
      <c r="G4390" s="434" t="s">
        <v>95</v>
      </c>
      <c r="H4390" s="434" t="s">
        <v>157</v>
      </c>
      <c r="I4390" s="434" t="s">
        <v>218</v>
      </c>
      <c r="J4390" s="434" t="s">
        <v>219</v>
      </c>
      <c r="K4390" s="434" t="s">
        <v>220</v>
      </c>
      <c r="L4390" s="434" t="s">
        <v>221</v>
      </c>
      <c r="M4390" s="435" t="s">
        <v>222</v>
      </c>
    </row>
    <row r="4391" spans="1:13" x14ac:dyDescent="0.25">
      <c r="A4391" s="436" t="s">
        <v>178</v>
      </c>
      <c r="B4391" s="93">
        <f t="shared" ref="B4391:B4401" si="169">+E4376</f>
        <v>1.0082653031972463E-2</v>
      </c>
      <c r="C4391" s="12">
        <v>310.83</v>
      </c>
      <c r="D4391" s="103">
        <f>110/1000</f>
        <v>0.11</v>
      </c>
      <c r="E4391" s="24">
        <f>+PI()*D4391^2/4</f>
        <v>9.5033177771091243E-3</v>
      </c>
      <c r="F4391" s="379">
        <f>+ABS(B4391)/E4391</f>
        <v>1.060961368276961</v>
      </c>
      <c r="G4391" s="463">
        <v>1.7527578314852552E-2</v>
      </c>
      <c r="H4391" s="102">
        <f>+G4391*(C4391/D4391)*(F4391^2/(2*9.81))</f>
        <v>2.8415303418213118</v>
      </c>
      <c r="I4391" s="76">
        <v>0</v>
      </c>
      <c r="J4391" s="76">
        <f>+I4391*(F4391^2)/(2*9.81)</f>
        <v>0</v>
      </c>
      <c r="K4391" s="103">
        <f>+H4391+J4391</f>
        <v>2.8415303418213118</v>
      </c>
      <c r="L4391" s="76">
        <f>+K4391/(ABS(B4391)^2)</f>
        <v>27951.341294571041</v>
      </c>
      <c r="M4391" s="437">
        <f>+L4391*B4391</f>
        <v>281.82367605140382</v>
      </c>
    </row>
    <row r="4392" spans="1:13" x14ac:dyDescent="0.25">
      <c r="A4392" s="438" t="s">
        <v>138</v>
      </c>
      <c r="B4392" s="72">
        <f t="shared" si="169"/>
        <v>7.1097491413040555E-3</v>
      </c>
      <c r="C4392" s="16">
        <v>240.22</v>
      </c>
      <c r="D4392" s="104">
        <f>110/1000</f>
        <v>0.11</v>
      </c>
      <c r="E4392" s="25">
        <f t="shared" ref="E4392:E4401" si="170">+PI()*D4392^2/4</f>
        <v>9.5033177771091243E-3</v>
      </c>
      <c r="F4392" s="372">
        <f>+ABS(B4392)/E4392</f>
        <v>0.74813336858307355</v>
      </c>
      <c r="G4392" s="464">
        <v>1.8830473094721502E-2</v>
      </c>
      <c r="H4392" s="109">
        <f t="shared" ref="H4392:H4401" si="171">+G4392*(C4392/D4392)*(F4392^2/(2*9.81))</f>
        <v>1.1731046527914439</v>
      </c>
      <c r="I4392" s="70">
        <v>0</v>
      </c>
      <c r="J4392" s="70">
        <f t="shared" ref="J4392:J4401" si="172">+I4392*(F4392^2)/(2*9.81)</f>
        <v>0</v>
      </c>
      <c r="K4392" s="104">
        <f t="shared" ref="K4392:K4401" si="173">+H4392+J4392</f>
        <v>1.1731046527914439</v>
      </c>
      <c r="L4392" s="70">
        <f>+K4392/(ABS(B4392)^2)</f>
        <v>23207.49162433259</v>
      </c>
      <c r="M4392" s="439">
        <f t="shared" ref="M4392:M4401" si="174">+L4392*B4392</f>
        <v>164.99944364791969</v>
      </c>
    </row>
    <row r="4393" spans="1:13" x14ac:dyDescent="0.25">
      <c r="A4393" s="438" t="s">
        <v>139</v>
      </c>
      <c r="B4393" s="72">
        <f t="shared" si="169"/>
        <v>3.1929769139096799E-4</v>
      </c>
      <c r="C4393" s="16">
        <v>237.3</v>
      </c>
      <c r="D4393" s="104">
        <f>110/1000</f>
        <v>0.11</v>
      </c>
      <c r="E4393" s="25">
        <f t="shared" si="170"/>
        <v>9.5033177771091243E-3</v>
      </c>
      <c r="F4393" s="372">
        <f t="shared" ref="F4393:F4401" si="175">+ABS(B4393)/E4393</f>
        <v>3.3598549357159058E-2</v>
      </c>
      <c r="G4393" s="464">
        <v>2.1777585033426659E-2</v>
      </c>
      <c r="H4393" s="109">
        <f t="shared" si="171"/>
        <v>2.7030670700223481E-3</v>
      </c>
      <c r="I4393" s="70">
        <v>0</v>
      </c>
      <c r="J4393" s="70">
        <f t="shared" si="172"/>
        <v>0</v>
      </c>
      <c r="K4393" s="104">
        <f t="shared" si="173"/>
        <v>2.7030670700223481E-3</v>
      </c>
      <c r="L4393" s="70">
        <f t="shared" ref="L4393:L4401" si="176">+K4393/(ABS(B4393)^2)</f>
        <v>26513.39028582655</v>
      </c>
      <c r="M4393" s="439">
        <f t="shared" si="174"/>
        <v>8.4656643092121335</v>
      </c>
    </row>
    <row r="4394" spans="1:13" x14ac:dyDescent="0.25">
      <c r="A4394" s="438" t="s">
        <v>117</v>
      </c>
      <c r="B4394" s="72">
        <f t="shared" si="169"/>
        <v>-1.5825068804415827E-3</v>
      </c>
      <c r="C4394" s="472">
        <v>401.35</v>
      </c>
      <c r="D4394" s="104">
        <f>75/1000</f>
        <v>7.4999999999999997E-2</v>
      </c>
      <c r="E4394" s="25">
        <f t="shared" si="170"/>
        <v>4.4178646691106467E-3</v>
      </c>
      <c r="F4394" s="372">
        <f t="shared" si="175"/>
        <v>0.35820628266554727</v>
      </c>
      <c r="G4394" s="464">
        <v>2.3617720265651055E-2</v>
      </c>
      <c r="H4394" s="109">
        <f t="shared" si="171"/>
        <v>0.82654665533388783</v>
      </c>
      <c r="I4394" s="70">
        <v>0</v>
      </c>
      <c r="J4394" s="70">
        <f t="shared" si="172"/>
        <v>0</v>
      </c>
      <c r="K4394" s="104">
        <f t="shared" si="173"/>
        <v>0.82654665533388783</v>
      </c>
      <c r="L4394" s="70">
        <f t="shared" si="176"/>
        <v>330047.28076346015</v>
      </c>
      <c r="M4394" s="439">
        <f t="shared" si="174"/>
        <v>-522.30209267921055</v>
      </c>
    </row>
    <row r="4395" spans="1:13" x14ac:dyDescent="0.25">
      <c r="A4395" s="438" t="s">
        <v>118</v>
      </c>
      <c r="B4395" s="72">
        <f t="shared" si="169"/>
        <v>-3.5315049485467507E-3</v>
      </c>
      <c r="C4395" s="472">
        <v>249.85</v>
      </c>
      <c r="D4395" s="104">
        <f>75/1000</f>
        <v>7.4999999999999997E-2</v>
      </c>
      <c r="E4395" s="25">
        <f t="shared" si="170"/>
        <v>4.4178646691106467E-3</v>
      </c>
      <c r="F4395" s="372">
        <f t="shared" si="175"/>
        <v>0.79936920051869131</v>
      </c>
      <c r="G4395" s="464">
        <v>4.2711799250473262E-2</v>
      </c>
      <c r="H4395" s="109">
        <f t="shared" si="171"/>
        <v>4.6340613167068181</v>
      </c>
      <c r="I4395" s="70">
        <v>0</v>
      </c>
      <c r="J4395" s="70">
        <f t="shared" si="172"/>
        <v>0</v>
      </c>
      <c r="K4395" s="104">
        <f t="shared" si="173"/>
        <v>4.6340613167068181</v>
      </c>
      <c r="L4395" s="70">
        <f t="shared" si="176"/>
        <v>371571.27926630492</v>
      </c>
      <c r="M4395" s="439">
        <f t="shared" si="174"/>
        <v>-1312.2058114668025</v>
      </c>
    </row>
    <row r="4396" spans="1:13" x14ac:dyDescent="0.25">
      <c r="A4396" s="438" t="s">
        <v>140</v>
      </c>
      <c r="B4396" s="72">
        <f t="shared" si="169"/>
        <v>1.0579373518863028E-3</v>
      </c>
      <c r="C4396" s="472">
        <v>298.01</v>
      </c>
      <c r="D4396" s="104">
        <f>63/1000</f>
        <v>6.3E-2</v>
      </c>
      <c r="E4396" s="25">
        <f t="shared" si="170"/>
        <v>3.1172453105244723E-3</v>
      </c>
      <c r="F4396" s="372">
        <f t="shared" si="175"/>
        <v>0.33938212957269837</v>
      </c>
      <c r="G4396" s="464">
        <v>4.0095305090877581E-2</v>
      </c>
      <c r="H4396" s="109">
        <f t="shared" si="171"/>
        <v>1.1134295633807159</v>
      </c>
      <c r="I4396" s="70">
        <v>0</v>
      </c>
      <c r="J4396" s="70">
        <f t="shared" si="172"/>
        <v>0</v>
      </c>
      <c r="K4396" s="104">
        <f t="shared" si="173"/>
        <v>1.1134295633807159</v>
      </c>
      <c r="L4396" s="70">
        <f t="shared" si="176"/>
        <v>994816.19535919128</v>
      </c>
      <c r="M4396" s="439">
        <f t="shared" si="174"/>
        <v>1052.4532113319096</v>
      </c>
    </row>
    <row r="4397" spans="1:13" x14ac:dyDescent="0.25">
      <c r="A4397" s="438" t="s">
        <v>121</v>
      </c>
      <c r="B4397" s="72">
        <f t="shared" si="169"/>
        <v>2.7264817675301837E-4</v>
      </c>
      <c r="C4397" s="472">
        <v>119.71</v>
      </c>
      <c r="D4397" s="104">
        <f>63/1000</f>
        <v>6.3E-2</v>
      </c>
      <c r="E4397" s="25">
        <f t="shared" si="170"/>
        <v>3.1172453105244723E-3</v>
      </c>
      <c r="F4397" s="372">
        <f t="shared" si="175"/>
        <v>8.7464459672936576E-2</v>
      </c>
      <c r="G4397" s="464">
        <v>2.6872300178132979E-2</v>
      </c>
      <c r="H4397" s="109">
        <f t="shared" si="171"/>
        <v>1.990943591709541E-2</v>
      </c>
      <c r="I4397" s="70">
        <v>0</v>
      </c>
      <c r="J4397" s="70">
        <f t="shared" si="172"/>
        <v>0</v>
      </c>
      <c r="K4397" s="104">
        <f t="shared" si="173"/>
        <v>1.990943591709541E-2</v>
      </c>
      <c r="L4397" s="70">
        <f t="shared" si="176"/>
        <v>267826.63197535183</v>
      </c>
      <c r="M4397" s="439">
        <f t="shared" si="174"/>
        <v>73.022442893981335</v>
      </c>
    </row>
    <row r="4398" spans="1:13" x14ac:dyDescent="0.25">
      <c r="A4398" s="438" t="s">
        <v>122</v>
      </c>
      <c r="B4398" s="72">
        <f t="shared" si="169"/>
        <v>-4.9028796978390146E-4</v>
      </c>
      <c r="C4398" s="472">
        <v>283.68</v>
      </c>
      <c r="D4398" s="104">
        <f>75/1000</f>
        <v>7.4999999999999997E-2</v>
      </c>
      <c r="E4398" s="25">
        <f t="shared" si="170"/>
        <v>4.4178646691106467E-3</v>
      </c>
      <c r="F4398" s="372">
        <f t="shared" si="175"/>
        <v>0.11097849447765011</v>
      </c>
      <c r="G4398" s="464">
        <v>2.40502099304933E-2</v>
      </c>
      <c r="H4398" s="109">
        <f t="shared" si="171"/>
        <v>5.7103796284633017E-2</v>
      </c>
      <c r="I4398" s="70">
        <v>0</v>
      </c>
      <c r="J4398" s="70">
        <f t="shared" si="172"/>
        <v>0</v>
      </c>
      <c r="K4398" s="104">
        <f t="shared" si="173"/>
        <v>5.7103796284633017E-2</v>
      </c>
      <c r="L4398" s="70">
        <f t="shared" si="176"/>
        <v>237554.08727150413</v>
      </c>
      <c r="M4398" s="439">
        <f t="shared" si="174"/>
        <v>-116.46991116221351</v>
      </c>
    </row>
    <row r="4399" spans="1:13" x14ac:dyDescent="0.25">
      <c r="A4399" s="438" t="s">
        <v>112</v>
      </c>
      <c r="B4399" s="72">
        <f t="shared" si="169"/>
        <v>3.0629943901128893E-3</v>
      </c>
      <c r="C4399" s="472">
        <v>401.36</v>
      </c>
      <c r="D4399" s="104">
        <f>110/1000</f>
        <v>0.11</v>
      </c>
      <c r="E4399" s="25">
        <f t="shared" si="170"/>
        <v>9.5033177771091243E-3</v>
      </c>
      <c r="F4399" s="372">
        <f t="shared" si="175"/>
        <v>0.32230789940443738</v>
      </c>
      <c r="G4399" s="464">
        <v>4.4363358739151475E-2</v>
      </c>
      <c r="H4399" s="109">
        <f t="shared" si="171"/>
        <v>0.85705505010784799</v>
      </c>
      <c r="I4399" s="70">
        <v>0</v>
      </c>
      <c r="J4399" s="70">
        <f t="shared" si="172"/>
        <v>0</v>
      </c>
      <c r="K4399" s="104">
        <f t="shared" si="173"/>
        <v>0.85705505010784799</v>
      </c>
      <c r="L4399" s="70">
        <f t="shared" si="176"/>
        <v>91351.633064507274</v>
      </c>
      <c r="M4399" s="439">
        <f t="shared" si="174"/>
        <v>279.80953960423693</v>
      </c>
    </row>
    <row r="4400" spans="1:13" x14ac:dyDescent="0.25">
      <c r="A4400" s="438" t="s">
        <v>113</v>
      </c>
      <c r="B4400" s="72">
        <f t="shared" si="169"/>
        <v>6.0420705178829215E-3</v>
      </c>
      <c r="C4400" s="472">
        <v>184.94</v>
      </c>
      <c r="D4400" s="104">
        <f>110/1000</f>
        <v>0.11</v>
      </c>
      <c r="E4400" s="25">
        <f t="shared" si="170"/>
        <v>9.5033177771091243E-3</v>
      </c>
      <c r="F4400" s="372">
        <f t="shared" si="175"/>
        <v>0.63578538144190078</v>
      </c>
      <c r="G4400" s="464">
        <v>2.0438542252458614E-2</v>
      </c>
      <c r="H4400" s="109">
        <f t="shared" si="171"/>
        <v>0.70796234362770394</v>
      </c>
      <c r="I4400" s="70">
        <v>0</v>
      </c>
      <c r="J4400" s="70">
        <f t="shared" si="172"/>
        <v>0</v>
      </c>
      <c r="K4400" s="104">
        <f t="shared" si="173"/>
        <v>0.70796234362770394</v>
      </c>
      <c r="L4400" s="70">
        <f t="shared" si="176"/>
        <v>19392.713387983935</v>
      </c>
      <c r="M4400" s="439">
        <f t="shared" si="174"/>
        <v>117.17214182329116</v>
      </c>
    </row>
    <row r="4401" spans="1:13" ht="15.75" thickBot="1" x14ac:dyDescent="0.3">
      <c r="A4401" s="440" t="s">
        <v>170</v>
      </c>
      <c r="B4401" s="455">
        <f t="shared" si="169"/>
        <v>1.0238887293686987E-2</v>
      </c>
      <c r="C4401" s="374">
        <v>372.26</v>
      </c>
      <c r="D4401" s="375">
        <f>110/1000</f>
        <v>0.11</v>
      </c>
      <c r="E4401" s="373">
        <f t="shared" si="170"/>
        <v>9.5033177771091243E-3</v>
      </c>
      <c r="F4401" s="376">
        <f t="shared" si="175"/>
        <v>1.0774013385461703</v>
      </c>
      <c r="G4401" s="465">
        <v>1.749567661963029E-2</v>
      </c>
      <c r="H4401" s="377">
        <f t="shared" si="171"/>
        <v>3.5030025155892304</v>
      </c>
      <c r="I4401" s="378">
        <v>0</v>
      </c>
      <c r="J4401" s="378">
        <f t="shared" si="172"/>
        <v>0</v>
      </c>
      <c r="K4401" s="375">
        <f t="shared" si="173"/>
        <v>3.5030025155892304</v>
      </c>
      <c r="L4401" s="378">
        <f t="shared" si="176"/>
        <v>33414.496720289811</v>
      </c>
      <c r="M4401" s="441">
        <f t="shared" si="174"/>
        <v>342.12726589432083</v>
      </c>
    </row>
    <row r="4402" spans="1:13" x14ac:dyDescent="0.25">
      <c r="A4402" s="347"/>
      <c r="B4402" s="158"/>
      <c r="C4402" s="158"/>
      <c r="D4402" s="158"/>
      <c r="E4402" s="158"/>
      <c r="F4402" s="158"/>
      <c r="G4402" s="158"/>
      <c r="H4402" s="158"/>
      <c r="I4402" s="158"/>
      <c r="J4402" s="158"/>
      <c r="K4402" s="158"/>
      <c r="L4402" s="158"/>
      <c r="M4402" s="346"/>
    </row>
    <row r="4403" spans="1:13" x14ac:dyDescent="0.25">
      <c r="A4403" s="347"/>
      <c r="B4403" s="168"/>
      <c r="C4403" s="168"/>
      <c r="D4403" s="168"/>
      <c r="E4403" s="168"/>
      <c r="F4403" s="168"/>
      <c r="G4403" s="168"/>
      <c r="H4403" s="168"/>
      <c r="I4403" s="168"/>
      <c r="J4403" s="158"/>
      <c r="K4403" s="158"/>
      <c r="L4403" s="158"/>
      <c r="M4403" s="346"/>
    </row>
    <row r="4404" spans="1:13" x14ac:dyDescent="0.25">
      <c r="A4404" s="348"/>
      <c r="B4404" s="395">
        <v>1</v>
      </c>
      <c r="C4404" s="380">
        <v>0</v>
      </c>
      <c r="D4404" s="380">
        <v>0</v>
      </c>
      <c r="E4404" s="380">
        <v>0</v>
      </c>
      <c r="F4404" s="380">
        <v>0</v>
      </c>
      <c r="G4404" s="380">
        <v>0</v>
      </c>
      <c r="H4404" s="380">
        <v>0</v>
      </c>
      <c r="I4404" s="381">
        <v>0</v>
      </c>
      <c r="J4404" s="158"/>
      <c r="K4404" s="158"/>
      <c r="L4404" s="158"/>
      <c r="M4404" s="346"/>
    </row>
    <row r="4405" spans="1:13" ht="15.75" x14ac:dyDescent="0.25">
      <c r="A4405" s="442" t="s">
        <v>223</v>
      </c>
      <c r="B4405" s="382">
        <v>-1</v>
      </c>
      <c r="C4405" s="168">
        <v>1</v>
      </c>
      <c r="D4405" s="159">
        <v>0</v>
      </c>
      <c r="E4405" s="159">
        <v>0</v>
      </c>
      <c r="F4405" s="159">
        <v>0</v>
      </c>
      <c r="G4405" s="159">
        <v>0</v>
      </c>
      <c r="H4405" s="159">
        <v>0</v>
      </c>
      <c r="I4405" s="383">
        <v>0</v>
      </c>
      <c r="J4405" s="158"/>
      <c r="K4405" s="158"/>
      <c r="L4405" s="158"/>
      <c r="M4405" s="346"/>
    </row>
    <row r="4406" spans="1:13" x14ac:dyDescent="0.25">
      <c r="A4406" s="348"/>
      <c r="B4406" s="382">
        <v>0</v>
      </c>
      <c r="C4406" s="168">
        <v>-1</v>
      </c>
      <c r="D4406" s="168">
        <v>1</v>
      </c>
      <c r="E4406" s="168">
        <v>0</v>
      </c>
      <c r="F4406" s="168">
        <v>0</v>
      </c>
      <c r="G4406" s="168">
        <v>0</v>
      </c>
      <c r="H4406" s="168">
        <v>0</v>
      </c>
      <c r="I4406" s="384">
        <v>0</v>
      </c>
      <c r="J4406" s="158"/>
      <c r="K4406" s="158"/>
      <c r="L4406" s="158"/>
      <c r="M4406" s="346"/>
    </row>
    <row r="4407" spans="1:13" x14ac:dyDescent="0.25">
      <c r="A4407" s="348"/>
      <c r="B4407" s="382">
        <v>0</v>
      </c>
      <c r="C4407" s="168">
        <v>0</v>
      </c>
      <c r="D4407" s="168">
        <v>-1</v>
      </c>
      <c r="E4407" s="168">
        <v>1</v>
      </c>
      <c r="F4407" s="168">
        <v>0</v>
      </c>
      <c r="G4407" s="168">
        <v>0</v>
      </c>
      <c r="H4407" s="168">
        <v>0</v>
      </c>
      <c r="I4407" s="384">
        <v>0</v>
      </c>
      <c r="J4407" s="158"/>
      <c r="K4407" s="158"/>
      <c r="L4407" s="158"/>
      <c r="M4407" s="346"/>
    </row>
    <row r="4408" spans="1:13" x14ac:dyDescent="0.25">
      <c r="A4408" s="348"/>
      <c r="B4408" s="382">
        <v>0</v>
      </c>
      <c r="C4408" s="168">
        <v>0</v>
      </c>
      <c r="D4408" s="168">
        <v>0</v>
      </c>
      <c r="E4408" s="168">
        <v>-1</v>
      </c>
      <c r="F4408" s="168">
        <v>1</v>
      </c>
      <c r="G4408" s="168">
        <v>0</v>
      </c>
      <c r="H4408" s="168">
        <v>0</v>
      </c>
      <c r="I4408" s="384">
        <v>0</v>
      </c>
      <c r="J4408" s="158"/>
      <c r="K4408" s="158"/>
      <c r="L4408" s="158"/>
      <c r="M4408" s="346"/>
    </row>
    <row r="4409" spans="1:13" x14ac:dyDescent="0.25">
      <c r="A4409" s="348"/>
      <c r="B4409" s="382">
        <v>0</v>
      </c>
      <c r="C4409" s="168">
        <v>0</v>
      </c>
      <c r="D4409" s="168">
        <v>0</v>
      </c>
      <c r="E4409" s="168">
        <v>0</v>
      </c>
      <c r="F4409" s="168">
        <v>-1</v>
      </c>
      <c r="G4409" s="168">
        <v>1</v>
      </c>
      <c r="H4409" s="168">
        <v>0</v>
      </c>
      <c r="I4409" s="384">
        <v>0</v>
      </c>
      <c r="J4409" s="158"/>
      <c r="K4409" s="158"/>
      <c r="L4409" s="158"/>
      <c r="M4409" s="346"/>
    </row>
    <row r="4410" spans="1:13" x14ac:dyDescent="0.25">
      <c r="A4410" s="348"/>
      <c r="B4410" s="382">
        <v>0</v>
      </c>
      <c r="C4410" s="168">
        <v>0</v>
      </c>
      <c r="D4410" s="168">
        <v>0</v>
      </c>
      <c r="E4410" s="168">
        <v>0</v>
      </c>
      <c r="F4410" s="168">
        <v>0</v>
      </c>
      <c r="G4410" s="168">
        <v>-1</v>
      </c>
      <c r="H4410" s="168">
        <v>1</v>
      </c>
      <c r="I4410" s="384">
        <v>0</v>
      </c>
      <c r="J4410" s="158"/>
      <c r="K4410" s="158"/>
      <c r="L4410" s="158"/>
      <c r="M4410" s="346"/>
    </row>
    <row r="4411" spans="1:13" x14ac:dyDescent="0.25">
      <c r="A4411" s="348"/>
      <c r="B4411" s="382">
        <v>0</v>
      </c>
      <c r="C4411" s="168">
        <v>0</v>
      </c>
      <c r="D4411" s="168">
        <v>0</v>
      </c>
      <c r="E4411" s="168">
        <v>0</v>
      </c>
      <c r="F4411" s="168">
        <v>0</v>
      </c>
      <c r="G4411" s="168">
        <v>0</v>
      </c>
      <c r="H4411" s="168">
        <v>-1</v>
      </c>
      <c r="I4411" s="384">
        <v>1</v>
      </c>
      <c r="J4411" s="158"/>
      <c r="K4411" s="158"/>
      <c r="L4411" s="158"/>
      <c r="M4411" s="346"/>
    </row>
    <row r="4412" spans="1:13" x14ac:dyDescent="0.25">
      <c r="A4412" s="348"/>
      <c r="B4412" s="382">
        <v>0</v>
      </c>
      <c r="C4412" s="152">
        <v>-1</v>
      </c>
      <c r="D4412" s="152">
        <v>0</v>
      </c>
      <c r="E4412" s="152">
        <v>0</v>
      </c>
      <c r="F4412" s="152">
        <v>1</v>
      </c>
      <c r="G4412" s="152">
        <v>0</v>
      </c>
      <c r="H4412" s="152">
        <v>0</v>
      </c>
      <c r="I4412" s="387">
        <v>0</v>
      </c>
      <c r="J4412" s="158"/>
      <c r="K4412" s="158"/>
      <c r="L4412" s="158"/>
      <c r="M4412" s="346"/>
    </row>
    <row r="4413" spans="1:13" x14ac:dyDescent="0.25">
      <c r="A4413" s="348"/>
      <c r="B4413" s="382">
        <v>0</v>
      </c>
      <c r="C4413" s="152">
        <v>0</v>
      </c>
      <c r="D4413" s="152">
        <v>0</v>
      </c>
      <c r="E4413" s="152">
        <v>0</v>
      </c>
      <c r="F4413" s="152">
        <v>1</v>
      </c>
      <c r="G4413" s="152">
        <v>0</v>
      </c>
      <c r="H4413" s="152">
        <v>0</v>
      </c>
      <c r="I4413" s="387">
        <v>-1</v>
      </c>
      <c r="J4413" s="158"/>
      <c r="K4413" s="158"/>
      <c r="L4413" s="158"/>
      <c r="M4413" s="346"/>
    </row>
    <row r="4414" spans="1:13" x14ac:dyDescent="0.25">
      <c r="A4414" s="348"/>
      <c r="B4414" s="385">
        <v>0</v>
      </c>
      <c r="C4414" s="388">
        <v>0</v>
      </c>
      <c r="D4414" s="388">
        <v>0</v>
      </c>
      <c r="E4414" s="388">
        <v>0</v>
      </c>
      <c r="F4414" s="388">
        <v>0</v>
      </c>
      <c r="G4414" s="388">
        <v>0</v>
      </c>
      <c r="H4414" s="388">
        <v>0</v>
      </c>
      <c r="I4414" s="389">
        <v>1</v>
      </c>
      <c r="J4414" s="158"/>
      <c r="K4414" s="158"/>
      <c r="L4414" s="158"/>
      <c r="M4414" s="346"/>
    </row>
    <row r="4415" spans="1:13" x14ac:dyDescent="0.25">
      <c r="A4415" s="347"/>
      <c r="B4415" s="158"/>
      <c r="C4415" s="158"/>
      <c r="D4415" s="158"/>
      <c r="E4415" s="158"/>
      <c r="F4415" s="158"/>
      <c r="G4415" s="158"/>
      <c r="H4415" s="158"/>
      <c r="I4415" s="158"/>
      <c r="J4415" s="158"/>
      <c r="K4415" s="158"/>
      <c r="L4415" s="158"/>
      <c r="M4415" s="346"/>
    </row>
    <row r="4416" spans="1:13" x14ac:dyDescent="0.25">
      <c r="A4416" s="347"/>
      <c r="B4416" s="168"/>
      <c r="C4416" s="168"/>
      <c r="D4416" s="168"/>
      <c r="E4416" s="168"/>
      <c r="F4416" s="168"/>
      <c r="G4416" s="168"/>
      <c r="H4416" s="168"/>
      <c r="I4416" s="168"/>
      <c r="J4416" s="168"/>
      <c r="K4416" s="168"/>
      <c r="L4416" s="168"/>
      <c r="M4416" s="346"/>
    </row>
    <row r="4417" spans="1:13" x14ac:dyDescent="0.25">
      <c r="A4417" s="347"/>
      <c r="B4417" s="395">
        <f t="array" ref="B4417:L4424">+TRANSPOSE(B4404:I4414)</f>
        <v>1</v>
      </c>
      <c r="C4417" s="380">
        <v>-1</v>
      </c>
      <c r="D4417" s="380">
        <v>0</v>
      </c>
      <c r="E4417" s="380">
        <v>0</v>
      </c>
      <c r="F4417" s="380">
        <v>0</v>
      </c>
      <c r="G4417" s="380">
        <v>0</v>
      </c>
      <c r="H4417" s="380">
        <v>0</v>
      </c>
      <c r="I4417" s="380">
        <v>0</v>
      </c>
      <c r="J4417" s="380">
        <v>0</v>
      </c>
      <c r="K4417" s="380">
        <v>0</v>
      </c>
      <c r="L4417" s="381">
        <v>0</v>
      </c>
      <c r="M4417" s="346"/>
    </row>
    <row r="4418" spans="1:13" ht="15.75" x14ac:dyDescent="0.25">
      <c r="A4418" s="442" t="s">
        <v>224</v>
      </c>
      <c r="B4418" s="396">
        <v>0</v>
      </c>
      <c r="C4418" s="159">
        <v>1</v>
      </c>
      <c r="D4418" s="159">
        <v>-1</v>
      </c>
      <c r="E4418" s="159">
        <v>0</v>
      </c>
      <c r="F4418" s="159">
        <v>0</v>
      </c>
      <c r="G4418" s="159">
        <v>0</v>
      </c>
      <c r="H4418" s="159">
        <v>0</v>
      </c>
      <c r="I4418" s="159">
        <v>0</v>
      </c>
      <c r="J4418" s="143">
        <v>-1</v>
      </c>
      <c r="K4418" s="143">
        <v>0</v>
      </c>
      <c r="L4418" s="392">
        <v>0</v>
      </c>
      <c r="M4418" s="346"/>
    </row>
    <row r="4419" spans="1:13" x14ac:dyDescent="0.25">
      <c r="A4419" s="347"/>
      <c r="B4419" s="396">
        <v>0</v>
      </c>
      <c r="C4419" s="159">
        <v>0</v>
      </c>
      <c r="D4419" s="159">
        <v>1</v>
      </c>
      <c r="E4419" s="159">
        <v>-1</v>
      </c>
      <c r="F4419" s="159">
        <v>0</v>
      </c>
      <c r="G4419" s="159">
        <v>0</v>
      </c>
      <c r="H4419" s="159">
        <v>0</v>
      </c>
      <c r="I4419" s="159">
        <v>0</v>
      </c>
      <c r="J4419" s="143">
        <v>0</v>
      </c>
      <c r="K4419" s="143">
        <v>0</v>
      </c>
      <c r="L4419" s="392">
        <v>0</v>
      </c>
      <c r="M4419" s="346"/>
    </row>
    <row r="4420" spans="1:13" x14ac:dyDescent="0.25">
      <c r="A4420" s="347"/>
      <c r="B4420" s="396">
        <v>0</v>
      </c>
      <c r="C4420" s="159">
        <v>0</v>
      </c>
      <c r="D4420" s="159">
        <v>0</v>
      </c>
      <c r="E4420" s="159">
        <v>1</v>
      </c>
      <c r="F4420" s="159">
        <v>-1</v>
      </c>
      <c r="G4420" s="159">
        <v>0</v>
      </c>
      <c r="H4420" s="159">
        <v>0</v>
      </c>
      <c r="I4420" s="159">
        <v>0</v>
      </c>
      <c r="J4420" s="143">
        <v>0</v>
      </c>
      <c r="K4420" s="143">
        <v>0</v>
      </c>
      <c r="L4420" s="392">
        <v>0</v>
      </c>
      <c r="M4420" s="346"/>
    </row>
    <row r="4421" spans="1:13" x14ac:dyDescent="0.25">
      <c r="A4421" s="347"/>
      <c r="B4421" s="396">
        <v>0</v>
      </c>
      <c r="C4421" s="159">
        <v>0</v>
      </c>
      <c r="D4421" s="159">
        <v>0</v>
      </c>
      <c r="E4421" s="159">
        <v>0</v>
      </c>
      <c r="F4421" s="159">
        <v>1</v>
      </c>
      <c r="G4421" s="159">
        <v>-1</v>
      </c>
      <c r="H4421" s="159">
        <v>0</v>
      </c>
      <c r="I4421" s="159">
        <v>0</v>
      </c>
      <c r="J4421" s="143">
        <v>1</v>
      </c>
      <c r="K4421" s="143">
        <v>1</v>
      </c>
      <c r="L4421" s="392">
        <v>0</v>
      </c>
      <c r="M4421" s="346"/>
    </row>
    <row r="4422" spans="1:13" x14ac:dyDescent="0.25">
      <c r="A4422" s="347"/>
      <c r="B4422" s="396">
        <v>0</v>
      </c>
      <c r="C4422" s="159">
        <v>0</v>
      </c>
      <c r="D4422" s="159">
        <v>0</v>
      </c>
      <c r="E4422" s="159">
        <v>0</v>
      </c>
      <c r="F4422" s="159">
        <v>0</v>
      </c>
      <c r="G4422" s="159">
        <v>1</v>
      </c>
      <c r="H4422" s="159">
        <v>-1</v>
      </c>
      <c r="I4422" s="159">
        <v>0</v>
      </c>
      <c r="J4422" s="143">
        <v>0</v>
      </c>
      <c r="K4422" s="143">
        <v>0</v>
      </c>
      <c r="L4422" s="392">
        <v>0</v>
      </c>
      <c r="M4422" s="346"/>
    </row>
    <row r="4423" spans="1:13" x14ac:dyDescent="0.25">
      <c r="A4423" s="347"/>
      <c r="B4423" s="396">
        <v>0</v>
      </c>
      <c r="C4423" s="159">
        <v>0</v>
      </c>
      <c r="D4423" s="159">
        <v>0</v>
      </c>
      <c r="E4423" s="159">
        <v>0</v>
      </c>
      <c r="F4423" s="159">
        <v>0</v>
      </c>
      <c r="G4423" s="159">
        <v>0</v>
      </c>
      <c r="H4423" s="159">
        <v>1</v>
      </c>
      <c r="I4423" s="159">
        <v>-1</v>
      </c>
      <c r="J4423" s="143">
        <v>0</v>
      </c>
      <c r="K4423" s="143">
        <v>0</v>
      </c>
      <c r="L4423" s="392">
        <v>0</v>
      </c>
      <c r="M4423" s="346"/>
    </row>
    <row r="4424" spans="1:13" x14ac:dyDescent="0.25">
      <c r="A4424" s="347"/>
      <c r="B4424" s="397">
        <v>0</v>
      </c>
      <c r="C4424" s="398">
        <v>0</v>
      </c>
      <c r="D4424" s="398">
        <v>0</v>
      </c>
      <c r="E4424" s="398">
        <v>0</v>
      </c>
      <c r="F4424" s="398">
        <v>0</v>
      </c>
      <c r="G4424" s="398">
        <v>0</v>
      </c>
      <c r="H4424" s="398">
        <v>0</v>
      </c>
      <c r="I4424" s="398">
        <v>1</v>
      </c>
      <c r="J4424" s="393">
        <v>0</v>
      </c>
      <c r="K4424" s="393">
        <v>-1</v>
      </c>
      <c r="L4424" s="394">
        <v>1</v>
      </c>
      <c r="M4424" s="346"/>
    </row>
    <row r="4425" spans="1:13" x14ac:dyDescent="0.25">
      <c r="A4425" s="347"/>
      <c r="B4425" s="168"/>
      <c r="C4425" s="168"/>
      <c r="D4425" s="168"/>
      <c r="E4425" s="168"/>
      <c r="F4425" s="168"/>
      <c r="G4425" s="168"/>
      <c r="H4425" s="168"/>
      <c r="I4425" s="168"/>
      <c r="J4425" s="143"/>
      <c r="K4425" s="143"/>
      <c r="L4425" s="143"/>
      <c r="M4425" s="346"/>
    </row>
    <row r="4426" spans="1:13" x14ac:dyDescent="0.25">
      <c r="A4426" s="347"/>
      <c r="B4426" s="158"/>
      <c r="C4426" s="158"/>
      <c r="D4426" s="158"/>
      <c r="E4426" s="158"/>
      <c r="F4426" s="158"/>
      <c r="G4426" s="158"/>
      <c r="H4426" s="158"/>
      <c r="I4426" s="158"/>
      <c r="J4426" s="158"/>
      <c r="K4426" s="158"/>
      <c r="L4426" s="158"/>
      <c r="M4426" s="346"/>
    </row>
    <row r="4427" spans="1:13" x14ac:dyDescent="0.25">
      <c r="A4427" s="347"/>
      <c r="B4427" s="158"/>
      <c r="C4427" s="158"/>
      <c r="D4427" s="158"/>
      <c r="E4427" s="158"/>
      <c r="F4427" s="158"/>
      <c r="G4427" s="158"/>
      <c r="H4427" s="158"/>
      <c r="I4427" s="158"/>
      <c r="J4427" s="158"/>
      <c r="K4427" s="158"/>
      <c r="L4427" s="158"/>
      <c r="M4427" s="346"/>
    </row>
    <row r="4428" spans="1:13" x14ac:dyDescent="0.25">
      <c r="A4428" s="347"/>
      <c r="B4428" s="399">
        <v>-1</v>
      </c>
      <c r="C4428" s="158"/>
      <c r="D4428" s="158"/>
      <c r="E4428" s="402">
        <f>2.97290389066863/1000</f>
        <v>2.9729038906686298E-3</v>
      </c>
      <c r="F4428" s="158"/>
      <c r="G4428" s="158"/>
      <c r="H4428" s="399">
        <f>+B4391</f>
        <v>1.0082653031972463E-2</v>
      </c>
      <c r="I4428" s="158"/>
      <c r="J4428" s="158"/>
      <c r="K4428" s="158"/>
      <c r="L4428" s="158"/>
      <c r="M4428" s="346"/>
    </row>
    <row r="4429" spans="1:13" ht="15.75" x14ac:dyDescent="0.25">
      <c r="A4429" s="442" t="s">
        <v>225</v>
      </c>
      <c r="B4429" s="400">
        <v>0</v>
      </c>
      <c r="C4429" s="158"/>
      <c r="D4429" s="443" t="s">
        <v>226</v>
      </c>
      <c r="E4429" s="403">
        <f>3.7274570597985/1000</f>
        <v>3.7274570597985003E-3</v>
      </c>
      <c r="F4429" s="158"/>
      <c r="G4429" s="443" t="s">
        <v>228</v>
      </c>
      <c r="H4429" s="400">
        <f t="shared" ref="H4429:H4436" si="177">+B4392</f>
        <v>7.1097491413040555E-3</v>
      </c>
      <c r="I4429" s="158"/>
      <c r="J4429" s="443" t="s">
        <v>229</v>
      </c>
      <c r="K4429" s="70">
        <v>339.29610096713287</v>
      </c>
      <c r="L4429" s="158"/>
      <c r="M4429" s="346"/>
    </row>
    <row r="4430" spans="1:13" x14ac:dyDescent="0.25">
      <c r="A4430" s="347"/>
      <c r="B4430" s="400">
        <v>0</v>
      </c>
      <c r="C4430" s="158"/>
      <c r="D4430" s="158"/>
      <c r="E4430" s="403">
        <f>1.90180457183241/1000</f>
        <v>1.90180457183241E-3</v>
      </c>
      <c r="F4430" s="158"/>
      <c r="G4430" s="158"/>
      <c r="H4430" s="400">
        <f t="shared" si="177"/>
        <v>3.1929769139096799E-4</v>
      </c>
      <c r="I4430" s="158"/>
      <c r="J4430" s="158"/>
      <c r="K4430" s="158"/>
      <c r="L4430" s="158"/>
      <c r="M4430" s="346"/>
    </row>
    <row r="4431" spans="1:13" x14ac:dyDescent="0.25">
      <c r="A4431" s="347"/>
      <c r="B4431" s="400">
        <v>0</v>
      </c>
      <c r="C4431" s="158"/>
      <c r="D4431" s="158"/>
      <c r="E4431" s="403">
        <f>1.94899806811293/1000</f>
        <v>1.94899806811293E-3</v>
      </c>
      <c r="F4431" s="158"/>
      <c r="G4431" s="158"/>
      <c r="H4431" s="400">
        <f t="shared" si="177"/>
        <v>-1.5825068804415827E-3</v>
      </c>
      <c r="I4431" s="158"/>
      <c r="J4431" s="158"/>
      <c r="K4431" s="158"/>
      <c r="L4431" s="158"/>
      <c r="M4431" s="346"/>
    </row>
    <row r="4432" spans="1:13" x14ac:dyDescent="0.25">
      <c r="A4432" s="347"/>
      <c r="B4432" s="400">
        <v>0</v>
      </c>
      <c r="C4432" s="158"/>
      <c r="D4432" s="158"/>
      <c r="E4432" s="403">
        <f>4.51562260756677/1000</f>
        <v>4.5156226075667698E-3</v>
      </c>
      <c r="F4432" s="158"/>
      <c r="G4432" s="158"/>
      <c r="H4432" s="400">
        <f t="shared" si="177"/>
        <v>-3.5315049485467507E-3</v>
      </c>
      <c r="I4432" s="158"/>
      <c r="J4432" s="158"/>
      <c r="K4432" s="158"/>
      <c r="L4432" s="158"/>
      <c r="M4432" s="346"/>
    </row>
    <row r="4433" spans="1:13" x14ac:dyDescent="0.25">
      <c r="A4433" s="347"/>
      <c r="B4433" s="400">
        <v>0</v>
      </c>
      <c r="C4433" s="158"/>
      <c r="D4433" s="158"/>
      <c r="E4433" s="403">
        <f>0.785289175132599/1000</f>
        <v>7.8528917513259896E-4</v>
      </c>
      <c r="F4433" s="158"/>
      <c r="G4433" s="158"/>
      <c r="H4433" s="400">
        <f t="shared" si="177"/>
        <v>1.0579373518863028E-3</v>
      </c>
      <c r="I4433" s="158"/>
      <c r="J4433" s="158"/>
      <c r="K4433" s="158"/>
      <c r="L4433" s="158"/>
      <c r="M4433" s="346"/>
    </row>
    <row r="4434" spans="1:13" x14ac:dyDescent="0.25">
      <c r="A4434" s="347"/>
      <c r="B4434" s="400">
        <v>0</v>
      </c>
      <c r="C4434" s="158"/>
      <c r="D4434" s="158"/>
      <c r="E4434" s="403">
        <f>0.762936146537081/1000</f>
        <v>7.6293614653708095E-4</v>
      </c>
      <c r="F4434" s="158"/>
      <c r="G4434" s="158"/>
      <c r="H4434" s="400">
        <f t="shared" si="177"/>
        <v>2.7264817675301837E-4</v>
      </c>
      <c r="I4434" s="158"/>
      <c r="J4434" s="158"/>
      <c r="K4434" s="158"/>
      <c r="L4434" s="158"/>
      <c r="M4434" s="346"/>
    </row>
    <row r="4435" spans="1:13" x14ac:dyDescent="0.25">
      <c r="A4435" s="347"/>
      <c r="B4435" s="400">
        <v>0</v>
      </c>
      <c r="C4435" s="158"/>
      <c r="D4435" s="158"/>
      <c r="E4435" s="93">
        <f>3.70652880601923/1000</f>
        <v>3.7065288060192303E-3</v>
      </c>
      <c r="F4435" s="158"/>
      <c r="G4435" s="158"/>
      <c r="H4435" s="400">
        <f t="shared" si="177"/>
        <v>-4.9028796978390146E-4</v>
      </c>
      <c r="I4435" s="158"/>
      <c r="J4435" s="158"/>
      <c r="K4435" s="158"/>
      <c r="L4435" s="158"/>
      <c r="M4435" s="346"/>
    </row>
    <row r="4436" spans="1:13" x14ac:dyDescent="0.25">
      <c r="A4436" s="347"/>
      <c r="B4436" s="400">
        <v>0</v>
      </c>
      <c r="C4436" s="158"/>
      <c r="D4436" s="158"/>
      <c r="E4436" s="158"/>
      <c r="F4436" s="158"/>
      <c r="G4436" s="158"/>
      <c r="H4436" s="400">
        <f t="shared" si="177"/>
        <v>3.0629943901128893E-3</v>
      </c>
      <c r="I4436" s="158"/>
      <c r="J4436" s="158"/>
      <c r="K4436" s="158"/>
      <c r="L4436" s="158"/>
      <c r="M4436" s="346"/>
    </row>
    <row r="4437" spans="1:13" x14ac:dyDescent="0.25">
      <c r="A4437" s="347"/>
      <c r="B4437" s="400">
        <v>0</v>
      </c>
      <c r="C4437" s="158"/>
      <c r="D4437" s="158"/>
      <c r="E4437" s="158"/>
      <c r="F4437" s="158"/>
      <c r="G4437" s="158"/>
      <c r="H4437" s="400">
        <f>+B4400</f>
        <v>6.0420705178829215E-3</v>
      </c>
      <c r="I4437" s="158"/>
      <c r="J4437" s="158"/>
      <c r="K4437" s="158"/>
      <c r="L4437" s="158"/>
      <c r="M4437" s="346"/>
    </row>
    <row r="4438" spans="1:13" x14ac:dyDescent="0.25">
      <c r="A4438" s="347"/>
      <c r="B4438" s="401">
        <v>-1</v>
      </c>
      <c r="C4438" s="158"/>
      <c r="D4438" s="158"/>
      <c r="E4438" s="158"/>
      <c r="F4438" s="158"/>
      <c r="G4438" s="158"/>
      <c r="H4438" s="401">
        <f>+B4401</f>
        <v>1.0238887293686987E-2</v>
      </c>
      <c r="I4438" s="158"/>
      <c r="J4438" s="158"/>
      <c r="K4438" s="158"/>
      <c r="L4438" s="158"/>
      <c r="M4438" s="346"/>
    </row>
    <row r="4439" spans="1:13" x14ac:dyDescent="0.25">
      <c r="A4439" s="347"/>
      <c r="B4439" s="158"/>
      <c r="C4439" s="158"/>
      <c r="D4439" s="158"/>
      <c r="E4439" s="158"/>
      <c r="F4439" s="158"/>
      <c r="G4439" s="158"/>
      <c r="H4439" s="158"/>
      <c r="I4439" s="158"/>
      <c r="J4439" s="158"/>
      <c r="K4439" s="158"/>
      <c r="L4439" s="158"/>
      <c r="M4439" s="346"/>
    </row>
    <row r="4440" spans="1:13" x14ac:dyDescent="0.25">
      <c r="A4440" s="347"/>
      <c r="B4440" s="158"/>
      <c r="C4440" s="158"/>
      <c r="D4440" s="158"/>
      <c r="E4440" s="158"/>
      <c r="F4440" s="158"/>
      <c r="G4440" s="158"/>
      <c r="H4440" s="158"/>
      <c r="I4440" s="158"/>
      <c r="J4440" s="158"/>
      <c r="K4440" s="158"/>
      <c r="L4440" s="158"/>
      <c r="M4440" s="346"/>
    </row>
    <row r="4441" spans="1:13" x14ac:dyDescent="0.25">
      <c r="A4441" s="350"/>
      <c r="B4441" s="409">
        <v>2</v>
      </c>
      <c r="C4441" s="390">
        <v>0</v>
      </c>
      <c r="D4441" s="390">
        <v>0</v>
      </c>
      <c r="E4441" s="390">
        <v>0</v>
      </c>
      <c r="F4441" s="390">
        <v>0</v>
      </c>
      <c r="G4441" s="390">
        <v>0</v>
      </c>
      <c r="H4441" s="390">
        <v>0</v>
      </c>
      <c r="I4441" s="390">
        <v>0</v>
      </c>
      <c r="J4441" s="390">
        <v>0</v>
      </c>
      <c r="K4441" s="390">
        <v>0</v>
      </c>
      <c r="L4441" s="391">
        <v>0</v>
      </c>
      <c r="M4441" s="345"/>
    </row>
    <row r="4442" spans="1:13" ht="15.75" x14ac:dyDescent="0.25">
      <c r="A4442" s="442" t="s">
        <v>230</v>
      </c>
      <c r="B4442" s="396">
        <v>0</v>
      </c>
      <c r="C4442" s="159">
        <v>2</v>
      </c>
      <c r="D4442" s="159">
        <v>0</v>
      </c>
      <c r="E4442" s="159">
        <v>0</v>
      </c>
      <c r="F4442" s="159">
        <v>0</v>
      </c>
      <c r="G4442" s="159">
        <v>0</v>
      </c>
      <c r="H4442" s="159">
        <v>0</v>
      </c>
      <c r="I4442" s="159">
        <v>0</v>
      </c>
      <c r="J4442" s="159">
        <v>0</v>
      </c>
      <c r="K4442" s="159">
        <v>0</v>
      </c>
      <c r="L4442" s="383">
        <v>0</v>
      </c>
      <c r="M4442" s="346"/>
    </row>
    <row r="4443" spans="1:13" x14ac:dyDescent="0.25">
      <c r="A4443" s="347"/>
      <c r="B4443" s="396">
        <v>0</v>
      </c>
      <c r="C4443" s="159">
        <v>0</v>
      </c>
      <c r="D4443" s="159">
        <v>2</v>
      </c>
      <c r="E4443" s="159">
        <v>0</v>
      </c>
      <c r="F4443" s="159">
        <v>0</v>
      </c>
      <c r="G4443" s="159">
        <v>0</v>
      </c>
      <c r="H4443" s="159">
        <v>0</v>
      </c>
      <c r="I4443" s="159">
        <v>0</v>
      </c>
      <c r="J4443" s="159">
        <v>0</v>
      </c>
      <c r="K4443" s="159">
        <v>0</v>
      </c>
      <c r="L4443" s="383">
        <v>0</v>
      </c>
      <c r="M4443" s="346"/>
    </row>
    <row r="4444" spans="1:13" x14ac:dyDescent="0.25">
      <c r="A4444" s="347"/>
      <c r="B4444" s="396">
        <v>0</v>
      </c>
      <c r="C4444" s="159">
        <v>0</v>
      </c>
      <c r="D4444" s="159">
        <v>0</v>
      </c>
      <c r="E4444" s="159">
        <v>2</v>
      </c>
      <c r="F4444" s="159">
        <v>0</v>
      </c>
      <c r="G4444" s="159">
        <v>0</v>
      </c>
      <c r="H4444" s="159">
        <v>0</v>
      </c>
      <c r="I4444" s="159">
        <v>0</v>
      </c>
      <c r="J4444" s="159">
        <v>0</v>
      </c>
      <c r="K4444" s="159">
        <v>0</v>
      </c>
      <c r="L4444" s="383">
        <v>0</v>
      </c>
      <c r="M4444" s="346"/>
    </row>
    <row r="4445" spans="1:13" x14ac:dyDescent="0.25">
      <c r="A4445" s="347"/>
      <c r="B4445" s="396">
        <v>0</v>
      </c>
      <c r="C4445" s="159">
        <v>0</v>
      </c>
      <c r="D4445" s="159">
        <v>0</v>
      </c>
      <c r="E4445" s="159">
        <v>0</v>
      </c>
      <c r="F4445" s="159">
        <v>2</v>
      </c>
      <c r="G4445" s="159">
        <v>0</v>
      </c>
      <c r="H4445" s="159">
        <v>0</v>
      </c>
      <c r="I4445" s="159">
        <v>0</v>
      </c>
      <c r="J4445" s="159">
        <v>0</v>
      </c>
      <c r="K4445" s="159">
        <v>0</v>
      </c>
      <c r="L4445" s="383">
        <v>0</v>
      </c>
      <c r="M4445" s="346"/>
    </row>
    <row r="4446" spans="1:13" x14ac:dyDescent="0.25">
      <c r="A4446" s="347"/>
      <c r="B4446" s="396">
        <v>0</v>
      </c>
      <c r="C4446" s="159">
        <v>0</v>
      </c>
      <c r="D4446" s="159">
        <v>0</v>
      </c>
      <c r="E4446" s="159">
        <v>0</v>
      </c>
      <c r="F4446" s="159">
        <v>0</v>
      </c>
      <c r="G4446" s="159">
        <v>2</v>
      </c>
      <c r="H4446" s="159">
        <v>0</v>
      </c>
      <c r="I4446" s="159">
        <v>0</v>
      </c>
      <c r="J4446" s="159">
        <v>0</v>
      </c>
      <c r="K4446" s="159">
        <v>0</v>
      </c>
      <c r="L4446" s="383">
        <v>0</v>
      </c>
      <c r="M4446" s="346"/>
    </row>
    <row r="4447" spans="1:13" x14ac:dyDescent="0.25">
      <c r="A4447" s="347"/>
      <c r="B4447" s="396">
        <v>0</v>
      </c>
      <c r="C4447" s="159">
        <v>0</v>
      </c>
      <c r="D4447" s="159">
        <v>0</v>
      </c>
      <c r="E4447" s="159">
        <v>0</v>
      </c>
      <c r="F4447" s="159">
        <v>0</v>
      </c>
      <c r="G4447" s="159">
        <v>0</v>
      </c>
      <c r="H4447" s="159">
        <v>2</v>
      </c>
      <c r="I4447" s="159">
        <v>0</v>
      </c>
      <c r="J4447" s="159">
        <v>0</v>
      </c>
      <c r="K4447" s="159">
        <v>0</v>
      </c>
      <c r="L4447" s="383">
        <v>0</v>
      </c>
      <c r="M4447" s="346"/>
    </row>
    <row r="4448" spans="1:13" x14ac:dyDescent="0.25">
      <c r="A4448" s="347"/>
      <c r="B4448" s="396">
        <v>0</v>
      </c>
      <c r="C4448" s="159">
        <v>0</v>
      </c>
      <c r="D4448" s="159">
        <v>0</v>
      </c>
      <c r="E4448" s="159">
        <v>0</v>
      </c>
      <c r="F4448" s="159">
        <v>0</v>
      </c>
      <c r="G4448" s="159">
        <v>0</v>
      </c>
      <c r="H4448" s="159">
        <v>0</v>
      </c>
      <c r="I4448" s="159">
        <v>2</v>
      </c>
      <c r="J4448" s="159">
        <v>0</v>
      </c>
      <c r="K4448" s="159">
        <v>0</v>
      </c>
      <c r="L4448" s="383">
        <v>0</v>
      </c>
      <c r="M4448" s="346"/>
    </row>
    <row r="4449" spans="1:13" x14ac:dyDescent="0.25">
      <c r="A4449" s="347"/>
      <c r="B4449" s="396">
        <v>0</v>
      </c>
      <c r="C4449" s="159">
        <v>0</v>
      </c>
      <c r="D4449" s="159">
        <v>0</v>
      </c>
      <c r="E4449" s="159">
        <v>0</v>
      </c>
      <c r="F4449" s="159">
        <v>0</v>
      </c>
      <c r="G4449" s="159">
        <v>0</v>
      </c>
      <c r="H4449" s="159">
        <v>0</v>
      </c>
      <c r="I4449" s="159">
        <v>0</v>
      </c>
      <c r="J4449" s="159">
        <v>2</v>
      </c>
      <c r="K4449" s="159">
        <v>0</v>
      </c>
      <c r="L4449" s="383">
        <v>0</v>
      </c>
      <c r="M4449" s="346"/>
    </row>
    <row r="4450" spans="1:13" x14ac:dyDescent="0.25">
      <c r="A4450" s="347"/>
      <c r="B4450" s="396">
        <v>0</v>
      </c>
      <c r="C4450" s="159">
        <v>0</v>
      </c>
      <c r="D4450" s="159">
        <v>0</v>
      </c>
      <c r="E4450" s="159">
        <v>0</v>
      </c>
      <c r="F4450" s="159">
        <v>0</v>
      </c>
      <c r="G4450" s="159">
        <v>0</v>
      </c>
      <c r="H4450" s="159">
        <v>0</v>
      </c>
      <c r="I4450" s="159">
        <v>0</v>
      </c>
      <c r="J4450" s="159">
        <v>0</v>
      </c>
      <c r="K4450" s="159">
        <v>2</v>
      </c>
      <c r="L4450" s="383">
        <v>0</v>
      </c>
      <c r="M4450" s="346"/>
    </row>
    <row r="4451" spans="1:13" x14ac:dyDescent="0.25">
      <c r="A4451" s="347"/>
      <c r="B4451" s="397">
        <v>0</v>
      </c>
      <c r="C4451" s="398">
        <v>0</v>
      </c>
      <c r="D4451" s="398">
        <v>0</v>
      </c>
      <c r="E4451" s="398">
        <v>0</v>
      </c>
      <c r="F4451" s="398">
        <v>0</v>
      </c>
      <c r="G4451" s="398">
        <v>0</v>
      </c>
      <c r="H4451" s="398">
        <v>0</v>
      </c>
      <c r="I4451" s="398">
        <v>0</v>
      </c>
      <c r="J4451" s="398">
        <v>0</v>
      </c>
      <c r="K4451" s="398">
        <v>0</v>
      </c>
      <c r="L4451" s="410">
        <v>2</v>
      </c>
      <c r="M4451" s="346"/>
    </row>
    <row r="4452" spans="1:13" x14ac:dyDescent="0.25">
      <c r="A4452" s="347"/>
      <c r="B4452" s="158"/>
      <c r="C4452" s="158"/>
      <c r="D4452" s="158"/>
      <c r="E4452" s="158"/>
      <c r="F4452" s="158"/>
      <c r="G4452" s="158"/>
      <c r="H4452" s="158"/>
      <c r="I4452" s="158"/>
      <c r="J4452" s="158"/>
      <c r="K4452" s="158"/>
      <c r="L4452" s="158"/>
      <c r="M4452" s="346"/>
    </row>
    <row r="4453" spans="1:13" x14ac:dyDescent="0.25">
      <c r="A4453" s="347"/>
      <c r="B4453" s="158"/>
      <c r="C4453" s="158"/>
      <c r="D4453" s="158"/>
      <c r="E4453" s="158"/>
      <c r="F4453" s="158"/>
      <c r="G4453" s="158"/>
      <c r="H4453" s="158"/>
      <c r="I4453" s="158"/>
      <c r="J4453" s="158"/>
      <c r="K4453" s="158"/>
      <c r="L4453" s="158"/>
      <c r="M4453" s="346"/>
    </row>
    <row r="4454" spans="1:13" x14ac:dyDescent="0.25">
      <c r="A4454" s="350"/>
      <c r="B4454" s="409">
        <v>1</v>
      </c>
      <c r="C4454" s="390">
        <v>0</v>
      </c>
      <c r="D4454" s="390">
        <v>0</v>
      </c>
      <c r="E4454" s="390">
        <v>0</v>
      </c>
      <c r="F4454" s="390">
        <v>0</v>
      </c>
      <c r="G4454" s="390">
        <v>0</v>
      </c>
      <c r="H4454" s="390">
        <v>0</v>
      </c>
      <c r="I4454" s="390">
        <v>0</v>
      </c>
      <c r="J4454" s="390">
        <v>0</v>
      </c>
      <c r="K4454" s="390">
        <v>0</v>
      </c>
      <c r="L4454" s="391">
        <v>0</v>
      </c>
      <c r="M4454" s="346"/>
    </row>
    <row r="4455" spans="1:13" ht="15.75" x14ac:dyDescent="0.25">
      <c r="A4455" s="442" t="s">
        <v>231</v>
      </c>
      <c r="B4455" s="396">
        <v>0</v>
      </c>
      <c r="C4455" s="159">
        <v>1</v>
      </c>
      <c r="D4455" s="159">
        <v>0</v>
      </c>
      <c r="E4455" s="159">
        <v>0</v>
      </c>
      <c r="F4455" s="159">
        <v>0</v>
      </c>
      <c r="G4455" s="159">
        <v>0</v>
      </c>
      <c r="H4455" s="159">
        <v>0</v>
      </c>
      <c r="I4455" s="159">
        <v>0</v>
      </c>
      <c r="J4455" s="159">
        <v>0</v>
      </c>
      <c r="K4455" s="159">
        <v>0</v>
      </c>
      <c r="L4455" s="383">
        <v>0</v>
      </c>
      <c r="M4455" s="346"/>
    </row>
    <row r="4456" spans="1:13" x14ac:dyDescent="0.25">
      <c r="A4456" s="347"/>
      <c r="B4456" s="396">
        <v>0</v>
      </c>
      <c r="C4456" s="159">
        <v>0</v>
      </c>
      <c r="D4456" s="159">
        <v>1</v>
      </c>
      <c r="E4456" s="159">
        <v>0</v>
      </c>
      <c r="F4456" s="159">
        <v>0</v>
      </c>
      <c r="G4456" s="159">
        <v>0</v>
      </c>
      <c r="H4456" s="159">
        <v>0</v>
      </c>
      <c r="I4456" s="159">
        <v>0</v>
      </c>
      <c r="J4456" s="159">
        <v>0</v>
      </c>
      <c r="K4456" s="159">
        <v>0</v>
      </c>
      <c r="L4456" s="383">
        <v>0</v>
      </c>
      <c r="M4456" s="346"/>
    </row>
    <row r="4457" spans="1:13" x14ac:dyDescent="0.25">
      <c r="A4457" s="347"/>
      <c r="B4457" s="396">
        <v>0</v>
      </c>
      <c r="C4457" s="159">
        <v>0</v>
      </c>
      <c r="D4457" s="159">
        <v>0</v>
      </c>
      <c r="E4457" s="159">
        <v>1</v>
      </c>
      <c r="F4457" s="159">
        <v>0</v>
      </c>
      <c r="G4457" s="159">
        <v>0</v>
      </c>
      <c r="H4457" s="159">
        <v>0</v>
      </c>
      <c r="I4457" s="159">
        <v>0</v>
      </c>
      <c r="J4457" s="159">
        <v>0</v>
      </c>
      <c r="K4457" s="159">
        <v>0</v>
      </c>
      <c r="L4457" s="383">
        <v>0</v>
      </c>
      <c r="M4457" s="346"/>
    </row>
    <row r="4458" spans="1:13" x14ac:dyDescent="0.25">
      <c r="A4458" s="347"/>
      <c r="B4458" s="396">
        <v>0</v>
      </c>
      <c r="C4458" s="159">
        <v>0</v>
      </c>
      <c r="D4458" s="159">
        <v>0</v>
      </c>
      <c r="E4458" s="159">
        <v>0</v>
      </c>
      <c r="F4458" s="159">
        <v>1</v>
      </c>
      <c r="G4458" s="159">
        <v>0</v>
      </c>
      <c r="H4458" s="159">
        <v>0</v>
      </c>
      <c r="I4458" s="159">
        <v>0</v>
      </c>
      <c r="J4458" s="159">
        <v>0</v>
      </c>
      <c r="K4458" s="159">
        <v>0</v>
      </c>
      <c r="L4458" s="383">
        <v>0</v>
      </c>
      <c r="M4458" s="346"/>
    </row>
    <row r="4459" spans="1:13" x14ac:dyDescent="0.25">
      <c r="A4459" s="347"/>
      <c r="B4459" s="396">
        <v>0</v>
      </c>
      <c r="C4459" s="159">
        <v>0</v>
      </c>
      <c r="D4459" s="159">
        <v>0</v>
      </c>
      <c r="E4459" s="159">
        <v>0</v>
      </c>
      <c r="F4459" s="159">
        <v>0</v>
      </c>
      <c r="G4459" s="159">
        <v>1</v>
      </c>
      <c r="H4459" s="159">
        <v>0</v>
      </c>
      <c r="I4459" s="159">
        <v>0</v>
      </c>
      <c r="J4459" s="159">
        <v>0</v>
      </c>
      <c r="K4459" s="159">
        <v>0</v>
      </c>
      <c r="L4459" s="383">
        <v>0</v>
      </c>
      <c r="M4459" s="346"/>
    </row>
    <row r="4460" spans="1:13" x14ac:dyDescent="0.25">
      <c r="A4460" s="347"/>
      <c r="B4460" s="396">
        <v>0</v>
      </c>
      <c r="C4460" s="159">
        <v>0</v>
      </c>
      <c r="D4460" s="159">
        <v>0</v>
      </c>
      <c r="E4460" s="159">
        <v>0</v>
      </c>
      <c r="F4460" s="159">
        <v>0</v>
      </c>
      <c r="G4460" s="159">
        <v>0</v>
      </c>
      <c r="H4460" s="159">
        <v>1</v>
      </c>
      <c r="I4460" s="159">
        <v>0</v>
      </c>
      <c r="J4460" s="159">
        <v>0</v>
      </c>
      <c r="K4460" s="159">
        <v>0</v>
      </c>
      <c r="L4460" s="383">
        <v>0</v>
      </c>
      <c r="M4460" s="346"/>
    </row>
    <row r="4461" spans="1:13" x14ac:dyDescent="0.25">
      <c r="A4461" s="347"/>
      <c r="B4461" s="396">
        <v>0</v>
      </c>
      <c r="C4461" s="159">
        <v>0</v>
      </c>
      <c r="D4461" s="159">
        <v>0</v>
      </c>
      <c r="E4461" s="159">
        <v>0</v>
      </c>
      <c r="F4461" s="159">
        <v>0</v>
      </c>
      <c r="G4461" s="159">
        <v>0</v>
      </c>
      <c r="H4461" s="159">
        <v>0</v>
      </c>
      <c r="I4461" s="159">
        <v>1</v>
      </c>
      <c r="J4461" s="159">
        <v>0</v>
      </c>
      <c r="K4461" s="159">
        <v>0</v>
      </c>
      <c r="L4461" s="383">
        <v>0</v>
      </c>
      <c r="M4461" s="346"/>
    </row>
    <row r="4462" spans="1:13" x14ac:dyDescent="0.25">
      <c r="A4462" s="347"/>
      <c r="B4462" s="396">
        <v>0</v>
      </c>
      <c r="C4462" s="159">
        <v>0</v>
      </c>
      <c r="D4462" s="159">
        <v>0</v>
      </c>
      <c r="E4462" s="159">
        <v>0</v>
      </c>
      <c r="F4462" s="159">
        <v>0</v>
      </c>
      <c r="G4462" s="159">
        <v>0</v>
      </c>
      <c r="H4462" s="159">
        <v>0</v>
      </c>
      <c r="I4462" s="159">
        <v>0</v>
      </c>
      <c r="J4462" s="159">
        <v>1</v>
      </c>
      <c r="K4462" s="159">
        <v>0</v>
      </c>
      <c r="L4462" s="383">
        <v>0</v>
      </c>
      <c r="M4462" s="346"/>
    </row>
    <row r="4463" spans="1:13" x14ac:dyDescent="0.25">
      <c r="A4463" s="347"/>
      <c r="B4463" s="396">
        <v>0</v>
      </c>
      <c r="C4463" s="159">
        <v>0</v>
      </c>
      <c r="D4463" s="159">
        <v>0</v>
      </c>
      <c r="E4463" s="159">
        <v>0</v>
      </c>
      <c r="F4463" s="159">
        <v>0</v>
      </c>
      <c r="G4463" s="159">
        <v>0</v>
      </c>
      <c r="H4463" s="159">
        <v>0</v>
      </c>
      <c r="I4463" s="159">
        <v>0</v>
      </c>
      <c r="J4463" s="159">
        <v>0</v>
      </c>
      <c r="K4463" s="159">
        <v>1</v>
      </c>
      <c r="L4463" s="383">
        <v>0</v>
      </c>
      <c r="M4463" s="346"/>
    </row>
    <row r="4464" spans="1:13" x14ac:dyDescent="0.25">
      <c r="A4464" s="347"/>
      <c r="B4464" s="397">
        <v>0</v>
      </c>
      <c r="C4464" s="398">
        <v>0</v>
      </c>
      <c r="D4464" s="398">
        <v>0</v>
      </c>
      <c r="E4464" s="398">
        <v>0</v>
      </c>
      <c r="F4464" s="398">
        <v>0</v>
      </c>
      <c r="G4464" s="398">
        <v>0</v>
      </c>
      <c r="H4464" s="398">
        <v>0</v>
      </c>
      <c r="I4464" s="398">
        <v>0</v>
      </c>
      <c r="J4464" s="398">
        <v>0</v>
      </c>
      <c r="K4464" s="398">
        <v>0</v>
      </c>
      <c r="L4464" s="410">
        <v>1</v>
      </c>
      <c r="M4464" s="346"/>
    </row>
    <row r="4465" spans="1:13" x14ac:dyDescent="0.25">
      <c r="A4465" s="347"/>
      <c r="B4465" s="158"/>
      <c r="C4465" s="158"/>
      <c r="D4465" s="158"/>
      <c r="E4465" s="158"/>
      <c r="F4465" s="158"/>
      <c r="G4465" s="158"/>
      <c r="H4465" s="158"/>
      <c r="I4465" s="158"/>
      <c r="J4465" s="158"/>
      <c r="K4465" s="158"/>
      <c r="L4465" s="158"/>
      <c r="M4465" s="346"/>
    </row>
    <row r="4466" spans="1:13" x14ac:dyDescent="0.25">
      <c r="A4466" s="347"/>
      <c r="B4466" s="158"/>
      <c r="C4466" s="158"/>
      <c r="D4466" s="158"/>
      <c r="E4466" s="158"/>
      <c r="F4466" s="158"/>
      <c r="G4466" s="158"/>
      <c r="H4466" s="158"/>
      <c r="I4466" s="158"/>
      <c r="J4466" s="158"/>
      <c r="K4466" s="158"/>
      <c r="L4466" s="158"/>
      <c r="M4466" s="346"/>
    </row>
    <row r="4467" spans="1:13" x14ac:dyDescent="0.25">
      <c r="A4467" s="350"/>
      <c r="B4467" s="411">
        <f>+M4391</f>
        <v>281.82367605140382</v>
      </c>
      <c r="C4467" s="390">
        <v>0</v>
      </c>
      <c r="D4467" s="390">
        <v>0</v>
      </c>
      <c r="E4467" s="390">
        <v>0</v>
      </c>
      <c r="F4467" s="390">
        <v>0</v>
      </c>
      <c r="G4467" s="390">
        <v>0</v>
      </c>
      <c r="H4467" s="390">
        <v>0</v>
      </c>
      <c r="I4467" s="390">
        <v>0</v>
      </c>
      <c r="J4467" s="390">
        <v>0</v>
      </c>
      <c r="K4467" s="390">
        <v>0</v>
      </c>
      <c r="L4467" s="391">
        <v>0</v>
      </c>
      <c r="M4467" s="346"/>
    </row>
    <row r="4468" spans="1:13" ht="15.75" x14ac:dyDescent="0.25">
      <c r="A4468" s="442" t="s">
        <v>232</v>
      </c>
      <c r="B4468" s="396">
        <v>0</v>
      </c>
      <c r="C4468" s="161">
        <f>+M4392</f>
        <v>164.99944364791969</v>
      </c>
      <c r="D4468" s="159">
        <v>0</v>
      </c>
      <c r="E4468" s="159">
        <v>0</v>
      </c>
      <c r="F4468" s="159">
        <v>0</v>
      </c>
      <c r="G4468" s="159">
        <v>0</v>
      </c>
      <c r="H4468" s="159">
        <v>0</v>
      </c>
      <c r="I4468" s="159">
        <v>0</v>
      </c>
      <c r="J4468" s="159">
        <v>0</v>
      </c>
      <c r="K4468" s="159">
        <v>0</v>
      </c>
      <c r="L4468" s="383">
        <v>0</v>
      </c>
      <c r="M4468" s="346"/>
    </row>
    <row r="4469" spans="1:13" x14ac:dyDescent="0.25">
      <c r="A4469" s="347"/>
      <c r="B4469" s="396">
        <v>0</v>
      </c>
      <c r="C4469" s="159">
        <v>0</v>
      </c>
      <c r="D4469" s="161">
        <f>+M4393</f>
        <v>8.4656643092121335</v>
      </c>
      <c r="E4469" s="159">
        <v>0</v>
      </c>
      <c r="F4469" s="159">
        <v>0</v>
      </c>
      <c r="G4469" s="159">
        <v>0</v>
      </c>
      <c r="H4469" s="159">
        <v>0</v>
      </c>
      <c r="I4469" s="159">
        <v>0</v>
      </c>
      <c r="J4469" s="159">
        <v>0</v>
      </c>
      <c r="K4469" s="159">
        <v>0</v>
      </c>
      <c r="L4469" s="383">
        <v>0</v>
      </c>
      <c r="M4469" s="346"/>
    </row>
    <row r="4470" spans="1:13" x14ac:dyDescent="0.25">
      <c r="A4470" s="347"/>
      <c r="B4470" s="396">
        <v>0</v>
      </c>
      <c r="C4470" s="159">
        <v>0</v>
      </c>
      <c r="D4470" s="159">
        <v>0</v>
      </c>
      <c r="E4470" s="161">
        <f>+M4394</f>
        <v>-522.30209267921055</v>
      </c>
      <c r="F4470" s="159">
        <v>0</v>
      </c>
      <c r="G4470" s="159">
        <v>0</v>
      </c>
      <c r="H4470" s="159">
        <v>0</v>
      </c>
      <c r="I4470" s="159">
        <v>0</v>
      </c>
      <c r="J4470" s="159">
        <v>0</v>
      </c>
      <c r="K4470" s="159">
        <v>0</v>
      </c>
      <c r="L4470" s="383">
        <v>0</v>
      </c>
      <c r="M4470" s="346"/>
    </row>
    <row r="4471" spans="1:13" x14ac:dyDescent="0.25">
      <c r="A4471" s="347"/>
      <c r="B4471" s="396">
        <v>0</v>
      </c>
      <c r="C4471" s="159">
        <v>0</v>
      </c>
      <c r="D4471" s="159">
        <v>0</v>
      </c>
      <c r="E4471" s="159">
        <v>0</v>
      </c>
      <c r="F4471" s="161">
        <f>+M4395</f>
        <v>-1312.2058114668025</v>
      </c>
      <c r="G4471" s="159">
        <v>0</v>
      </c>
      <c r="H4471" s="159">
        <v>0</v>
      </c>
      <c r="I4471" s="159">
        <v>0</v>
      </c>
      <c r="J4471" s="159">
        <v>0</v>
      </c>
      <c r="K4471" s="159">
        <v>0</v>
      </c>
      <c r="L4471" s="383">
        <v>0</v>
      </c>
      <c r="M4471" s="346"/>
    </row>
    <row r="4472" spans="1:13" x14ac:dyDescent="0.25">
      <c r="A4472" s="347"/>
      <c r="B4472" s="396">
        <v>0</v>
      </c>
      <c r="C4472" s="159">
        <v>0</v>
      </c>
      <c r="D4472" s="159">
        <v>0</v>
      </c>
      <c r="E4472" s="159">
        <v>0</v>
      </c>
      <c r="F4472" s="159">
        <v>0</v>
      </c>
      <c r="G4472" s="161">
        <f>+M4396</f>
        <v>1052.4532113319096</v>
      </c>
      <c r="H4472" s="159">
        <v>0</v>
      </c>
      <c r="I4472" s="159">
        <v>0</v>
      </c>
      <c r="J4472" s="159">
        <v>0</v>
      </c>
      <c r="K4472" s="159">
        <v>0</v>
      </c>
      <c r="L4472" s="383">
        <v>0</v>
      </c>
      <c r="M4472" s="346"/>
    </row>
    <row r="4473" spans="1:13" x14ac:dyDescent="0.25">
      <c r="A4473" s="347"/>
      <c r="B4473" s="396">
        <v>0</v>
      </c>
      <c r="C4473" s="159">
        <v>0</v>
      </c>
      <c r="D4473" s="159">
        <v>0</v>
      </c>
      <c r="E4473" s="159">
        <v>0</v>
      </c>
      <c r="F4473" s="159">
        <v>0</v>
      </c>
      <c r="G4473" s="159">
        <v>0</v>
      </c>
      <c r="H4473" s="161">
        <f>+M4397</f>
        <v>73.022442893981335</v>
      </c>
      <c r="I4473" s="159">
        <v>0</v>
      </c>
      <c r="J4473" s="159">
        <v>0</v>
      </c>
      <c r="K4473" s="159">
        <v>0</v>
      </c>
      <c r="L4473" s="383">
        <v>0</v>
      </c>
      <c r="M4473" s="346"/>
    </row>
    <row r="4474" spans="1:13" x14ac:dyDescent="0.25">
      <c r="A4474" s="347"/>
      <c r="B4474" s="396">
        <v>0</v>
      </c>
      <c r="C4474" s="159">
        <v>0</v>
      </c>
      <c r="D4474" s="159">
        <v>0</v>
      </c>
      <c r="E4474" s="159">
        <v>0</v>
      </c>
      <c r="F4474" s="159">
        <v>0</v>
      </c>
      <c r="G4474" s="159">
        <v>0</v>
      </c>
      <c r="H4474" s="159">
        <v>0</v>
      </c>
      <c r="I4474" s="161">
        <f>+M4398</f>
        <v>-116.46991116221351</v>
      </c>
      <c r="J4474" s="159">
        <v>0</v>
      </c>
      <c r="K4474" s="159">
        <v>0</v>
      </c>
      <c r="L4474" s="383">
        <v>0</v>
      </c>
      <c r="M4474" s="346"/>
    </row>
    <row r="4475" spans="1:13" x14ac:dyDescent="0.25">
      <c r="A4475" s="347"/>
      <c r="B4475" s="396">
        <v>0</v>
      </c>
      <c r="C4475" s="159">
        <v>0</v>
      </c>
      <c r="D4475" s="159">
        <v>0</v>
      </c>
      <c r="E4475" s="159">
        <v>0</v>
      </c>
      <c r="F4475" s="159">
        <v>0</v>
      </c>
      <c r="G4475" s="159">
        <v>0</v>
      </c>
      <c r="H4475" s="159">
        <v>0</v>
      </c>
      <c r="I4475" s="159">
        <v>0</v>
      </c>
      <c r="J4475" s="161">
        <f>+M4399</f>
        <v>279.80953960423693</v>
      </c>
      <c r="K4475" s="159">
        <v>0</v>
      </c>
      <c r="L4475" s="383">
        <v>0</v>
      </c>
      <c r="M4475" s="346"/>
    </row>
    <row r="4476" spans="1:13" x14ac:dyDescent="0.25">
      <c r="A4476" s="347"/>
      <c r="B4476" s="396">
        <v>0</v>
      </c>
      <c r="C4476" s="159">
        <v>0</v>
      </c>
      <c r="D4476" s="159">
        <v>0</v>
      </c>
      <c r="E4476" s="159">
        <v>0</v>
      </c>
      <c r="F4476" s="159">
        <v>0</v>
      </c>
      <c r="G4476" s="159">
        <v>0</v>
      </c>
      <c r="H4476" s="159">
        <v>0</v>
      </c>
      <c r="I4476" s="159">
        <v>0</v>
      </c>
      <c r="J4476" s="159">
        <v>0</v>
      </c>
      <c r="K4476" s="161">
        <f>+M4400</f>
        <v>117.17214182329116</v>
      </c>
      <c r="L4476" s="383">
        <v>0</v>
      </c>
      <c r="M4476" s="346"/>
    </row>
    <row r="4477" spans="1:13" x14ac:dyDescent="0.25">
      <c r="A4477" s="347"/>
      <c r="B4477" s="397">
        <v>0</v>
      </c>
      <c r="C4477" s="398">
        <v>0</v>
      </c>
      <c r="D4477" s="398">
        <v>0</v>
      </c>
      <c r="E4477" s="398">
        <v>0</v>
      </c>
      <c r="F4477" s="398">
        <v>0</v>
      </c>
      <c r="G4477" s="398">
        <v>0</v>
      </c>
      <c r="H4477" s="398">
        <v>0</v>
      </c>
      <c r="I4477" s="398">
        <v>0</v>
      </c>
      <c r="J4477" s="398">
        <v>0</v>
      </c>
      <c r="K4477" s="398">
        <v>0</v>
      </c>
      <c r="L4477" s="412">
        <f>+M4401</f>
        <v>342.12726589432083</v>
      </c>
      <c r="M4477" s="346"/>
    </row>
    <row r="4478" spans="1:13" x14ac:dyDescent="0.25">
      <c r="A4478" s="347"/>
      <c r="B4478" s="158"/>
      <c r="C4478" s="158"/>
      <c r="D4478" s="158"/>
      <c r="E4478" s="158"/>
      <c r="F4478" s="158"/>
      <c r="G4478" s="158"/>
      <c r="H4478" s="158"/>
      <c r="I4478" s="158"/>
      <c r="J4478" s="158"/>
      <c r="K4478" s="158"/>
      <c r="L4478" s="158"/>
      <c r="M4478" s="346"/>
    </row>
    <row r="4479" spans="1:13" ht="15.75" x14ac:dyDescent="0.3">
      <c r="A4479" s="444" t="s">
        <v>245</v>
      </c>
      <c r="B4479" s="158"/>
      <c r="C4479" s="158"/>
      <c r="D4479" s="158"/>
      <c r="E4479" s="158"/>
      <c r="F4479" s="158"/>
      <c r="G4479" s="158"/>
      <c r="H4479" s="158"/>
      <c r="I4479" s="158"/>
      <c r="J4479" s="158"/>
      <c r="K4479" s="158"/>
      <c r="L4479" s="158"/>
      <c r="M4479" s="346"/>
    </row>
    <row r="4480" spans="1:13" ht="15.75" x14ac:dyDescent="0.3">
      <c r="A4480" s="445"/>
      <c r="B4480" s="411">
        <f t="array" ref="B4480:L4490">+MMULT(B4441:L4451,B4467:L4477)</f>
        <v>563.64735210280764</v>
      </c>
      <c r="C4480" s="390">
        <v>0</v>
      </c>
      <c r="D4480" s="390">
        <v>0</v>
      </c>
      <c r="E4480" s="390">
        <v>0</v>
      </c>
      <c r="F4480" s="390">
        <v>0</v>
      </c>
      <c r="G4480" s="390">
        <v>0</v>
      </c>
      <c r="H4480" s="390">
        <v>0</v>
      </c>
      <c r="I4480" s="390">
        <v>0</v>
      </c>
      <c r="J4480" s="390">
        <v>0</v>
      </c>
      <c r="K4480" s="390">
        <v>0</v>
      </c>
      <c r="L4480" s="391">
        <v>0</v>
      </c>
      <c r="M4480" s="345"/>
    </row>
    <row r="4481" spans="1:13" ht="15.75" x14ac:dyDescent="0.3">
      <c r="A4481" s="445" t="s">
        <v>233</v>
      </c>
      <c r="B4481" s="396">
        <v>0</v>
      </c>
      <c r="C4481" s="161">
        <v>329.99888729583938</v>
      </c>
      <c r="D4481" s="159">
        <v>0</v>
      </c>
      <c r="E4481" s="159">
        <v>0</v>
      </c>
      <c r="F4481" s="159">
        <v>0</v>
      </c>
      <c r="G4481" s="159">
        <v>0</v>
      </c>
      <c r="H4481" s="159">
        <v>0</v>
      </c>
      <c r="I4481" s="159">
        <v>0</v>
      </c>
      <c r="J4481" s="159">
        <v>0</v>
      </c>
      <c r="K4481" s="159">
        <v>0</v>
      </c>
      <c r="L4481" s="383">
        <v>0</v>
      </c>
      <c r="M4481" s="346"/>
    </row>
    <row r="4482" spans="1:13" x14ac:dyDescent="0.25">
      <c r="A4482" s="347"/>
      <c r="B4482" s="396">
        <v>0</v>
      </c>
      <c r="C4482" s="159">
        <v>0</v>
      </c>
      <c r="D4482" s="161">
        <v>16.931328618424267</v>
      </c>
      <c r="E4482" s="159">
        <v>0</v>
      </c>
      <c r="F4482" s="159">
        <v>0</v>
      </c>
      <c r="G4482" s="159">
        <v>0</v>
      </c>
      <c r="H4482" s="159">
        <v>0</v>
      </c>
      <c r="I4482" s="159">
        <v>0</v>
      </c>
      <c r="J4482" s="159">
        <v>0</v>
      </c>
      <c r="K4482" s="159">
        <v>0</v>
      </c>
      <c r="L4482" s="383">
        <v>0</v>
      </c>
      <c r="M4482" s="346"/>
    </row>
    <row r="4483" spans="1:13" x14ac:dyDescent="0.25">
      <c r="A4483" s="347"/>
      <c r="B4483" s="396">
        <v>0</v>
      </c>
      <c r="C4483" s="159">
        <v>0</v>
      </c>
      <c r="D4483" s="159">
        <v>0</v>
      </c>
      <c r="E4483" s="161">
        <v>-1044.6041853584211</v>
      </c>
      <c r="F4483" s="159">
        <v>0</v>
      </c>
      <c r="G4483" s="159">
        <v>0</v>
      </c>
      <c r="H4483" s="159">
        <v>0</v>
      </c>
      <c r="I4483" s="159">
        <v>0</v>
      </c>
      <c r="J4483" s="159">
        <v>0</v>
      </c>
      <c r="K4483" s="159">
        <v>0</v>
      </c>
      <c r="L4483" s="383">
        <v>0</v>
      </c>
      <c r="M4483" s="346"/>
    </row>
    <row r="4484" spans="1:13" x14ac:dyDescent="0.25">
      <c r="A4484" s="347"/>
      <c r="B4484" s="396">
        <v>0</v>
      </c>
      <c r="C4484" s="159">
        <v>0</v>
      </c>
      <c r="D4484" s="159">
        <v>0</v>
      </c>
      <c r="E4484" s="159">
        <v>0</v>
      </c>
      <c r="F4484" s="161">
        <v>-2624.411622933605</v>
      </c>
      <c r="G4484" s="159">
        <v>0</v>
      </c>
      <c r="H4484" s="159">
        <v>0</v>
      </c>
      <c r="I4484" s="159">
        <v>0</v>
      </c>
      <c r="J4484" s="159">
        <v>0</v>
      </c>
      <c r="K4484" s="159">
        <v>0</v>
      </c>
      <c r="L4484" s="383">
        <v>0</v>
      </c>
      <c r="M4484" s="346"/>
    </row>
    <row r="4485" spans="1:13" x14ac:dyDescent="0.25">
      <c r="A4485" s="347"/>
      <c r="B4485" s="396">
        <v>0</v>
      </c>
      <c r="C4485" s="159">
        <v>0</v>
      </c>
      <c r="D4485" s="159">
        <v>0</v>
      </c>
      <c r="E4485" s="159">
        <v>0</v>
      </c>
      <c r="F4485" s="159">
        <v>0</v>
      </c>
      <c r="G4485" s="161">
        <v>2104.9064226638193</v>
      </c>
      <c r="H4485" s="159">
        <v>0</v>
      </c>
      <c r="I4485" s="159">
        <v>0</v>
      </c>
      <c r="J4485" s="159">
        <v>0</v>
      </c>
      <c r="K4485" s="159">
        <v>0</v>
      </c>
      <c r="L4485" s="383">
        <v>0</v>
      </c>
      <c r="M4485" s="346"/>
    </row>
    <row r="4486" spans="1:13" x14ac:dyDescent="0.25">
      <c r="A4486" s="347"/>
      <c r="B4486" s="396">
        <v>0</v>
      </c>
      <c r="C4486" s="159">
        <v>0</v>
      </c>
      <c r="D4486" s="159">
        <v>0</v>
      </c>
      <c r="E4486" s="159">
        <v>0</v>
      </c>
      <c r="F4486" s="159">
        <v>0</v>
      </c>
      <c r="G4486" s="159">
        <v>0</v>
      </c>
      <c r="H4486" s="161">
        <v>146.04488578796267</v>
      </c>
      <c r="I4486" s="159">
        <v>0</v>
      </c>
      <c r="J4486" s="159">
        <v>0</v>
      </c>
      <c r="K4486" s="159">
        <v>0</v>
      </c>
      <c r="L4486" s="383">
        <v>0</v>
      </c>
      <c r="M4486" s="346"/>
    </row>
    <row r="4487" spans="1:13" x14ac:dyDescent="0.25">
      <c r="A4487" s="347"/>
      <c r="B4487" s="396">
        <v>0</v>
      </c>
      <c r="C4487" s="159">
        <v>0</v>
      </c>
      <c r="D4487" s="159">
        <v>0</v>
      </c>
      <c r="E4487" s="159">
        <v>0</v>
      </c>
      <c r="F4487" s="159">
        <v>0</v>
      </c>
      <c r="G4487" s="159">
        <v>0</v>
      </c>
      <c r="H4487" s="159">
        <v>0</v>
      </c>
      <c r="I4487" s="161">
        <v>-232.93982232442701</v>
      </c>
      <c r="J4487" s="159">
        <v>0</v>
      </c>
      <c r="K4487" s="159">
        <v>0</v>
      </c>
      <c r="L4487" s="383">
        <v>0</v>
      </c>
      <c r="M4487" s="346"/>
    </row>
    <row r="4488" spans="1:13" x14ac:dyDescent="0.25">
      <c r="A4488" s="347"/>
      <c r="B4488" s="396">
        <v>0</v>
      </c>
      <c r="C4488" s="159">
        <v>0</v>
      </c>
      <c r="D4488" s="159">
        <v>0</v>
      </c>
      <c r="E4488" s="159">
        <v>0</v>
      </c>
      <c r="F4488" s="159">
        <v>0</v>
      </c>
      <c r="G4488" s="159">
        <v>0</v>
      </c>
      <c r="H4488" s="159">
        <v>0</v>
      </c>
      <c r="I4488" s="159">
        <v>0</v>
      </c>
      <c r="J4488" s="161">
        <v>559.61907920847386</v>
      </c>
      <c r="K4488" s="159">
        <v>0</v>
      </c>
      <c r="L4488" s="383">
        <v>0</v>
      </c>
      <c r="M4488" s="346"/>
    </row>
    <row r="4489" spans="1:13" x14ac:dyDescent="0.25">
      <c r="A4489" s="347"/>
      <c r="B4489" s="396">
        <v>0</v>
      </c>
      <c r="C4489" s="159">
        <v>0</v>
      </c>
      <c r="D4489" s="159">
        <v>0</v>
      </c>
      <c r="E4489" s="159">
        <v>0</v>
      </c>
      <c r="F4489" s="159">
        <v>0</v>
      </c>
      <c r="G4489" s="159">
        <v>0</v>
      </c>
      <c r="H4489" s="159">
        <v>0</v>
      </c>
      <c r="I4489" s="159">
        <v>0</v>
      </c>
      <c r="J4489" s="159">
        <v>0</v>
      </c>
      <c r="K4489" s="161">
        <v>234.34428364658231</v>
      </c>
      <c r="L4489" s="383">
        <v>0</v>
      </c>
      <c r="M4489" s="346"/>
    </row>
    <row r="4490" spans="1:13" x14ac:dyDescent="0.25">
      <c r="A4490" s="347"/>
      <c r="B4490" s="397">
        <v>0</v>
      </c>
      <c r="C4490" s="398">
        <v>0</v>
      </c>
      <c r="D4490" s="398">
        <v>0</v>
      </c>
      <c r="E4490" s="398">
        <v>0</v>
      </c>
      <c r="F4490" s="398">
        <v>0</v>
      </c>
      <c r="G4490" s="398">
        <v>0</v>
      </c>
      <c r="H4490" s="398">
        <v>0</v>
      </c>
      <c r="I4490" s="398">
        <v>0</v>
      </c>
      <c r="J4490" s="398">
        <v>0</v>
      </c>
      <c r="K4490" s="398">
        <v>0</v>
      </c>
      <c r="L4490" s="412">
        <v>684.25453178864166</v>
      </c>
      <c r="M4490" s="346"/>
    </row>
    <row r="4491" spans="1:13" x14ac:dyDescent="0.25">
      <c r="A4491" s="347"/>
      <c r="B4491" s="158"/>
      <c r="C4491" s="158"/>
      <c r="D4491" s="158"/>
      <c r="E4491" s="158"/>
      <c r="F4491" s="158"/>
      <c r="G4491" s="158"/>
      <c r="H4491" s="158"/>
      <c r="I4491" s="158"/>
      <c r="J4491" s="158"/>
      <c r="K4491" s="158"/>
      <c r="L4491" s="158"/>
      <c r="M4491" s="346"/>
    </row>
    <row r="4492" spans="1:13" x14ac:dyDescent="0.25">
      <c r="A4492" s="347"/>
      <c r="B4492" s="158"/>
      <c r="C4492" s="158"/>
      <c r="D4492" s="158"/>
      <c r="E4492" s="158"/>
      <c r="F4492" s="158"/>
      <c r="G4492" s="158"/>
      <c r="H4492" s="158"/>
      <c r="I4492" s="158"/>
      <c r="J4492" s="158"/>
      <c r="K4492" s="158"/>
      <c r="L4492" s="158"/>
      <c r="M4492" s="346"/>
    </row>
    <row r="4493" spans="1:13" x14ac:dyDescent="0.25">
      <c r="A4493" s="347"/>
      <c r="B4493" s="413">
        <f t="array" ref="B4493:L4503">+MINVERSE(B4480:L4490)</f>
        <v>1.7741589599761002E-3</v>
      </c>
      <c r="C4493" s="390">
        <v>0</v>
      </c>
      <c r="D4493" s="390">
        <v>0</v>
      </c>
      <c r="E4493" s="390">
        <v>0</v>
      </c>
      <c r="F4493" s="390">
        <v>0</v>
      </c>
      <c r="G4493" s="390">
        <v>0</v>
      </c>
      <c r="H4493" s="390">
        <v>0</v>
      </c>
      <c r="I4493" s="390">
        <v>0</v>
      </c>
      <c r="J4493" s="390">
        <v>0</v>
      </c>
      <c r="K4493" s="390">
        <v>0</v>
      </c>
      <c r="L4493" s="391">
        <v>0</v>
      </c>
      <c r="M4493" s="346"/>
    </row>
    <row r="4494" spans="1:13" ht="15.75" x14ac:dyDescent="0.3">
      <c r="A4494" s="445" t="s">
        <v>234</v>
      </c>
      <c r="B4494" s="396">
        <v>0</v>
      </c>
      <c r="C4494" s="178">
        <v>3.0303132480065426E-3</v>
      </c>
      <c r="D4494" s="159">
        <v>0</v>
      </c>
      <c r="E4494" s="159">
        <v>0</v>
      </c>
      <c r="F4494" s="159">
        <v>0</v>
      </c>
      <c r="G4494" s="159">
        <v>0</v>
      </c>
      <c r="H4494" s="159">
        <v>0</v>
      </c>
      <c r="I4494" s="159">
        <v>0</v>
      </c>
      <c r="J4494" s="159">
        <v>0</v>
      </c>
      <c r="K4494" s="159">
        <v>0</v>
      </c>
      <c r="L4494" s="383">
        <v>0</v>
      </c>
      <c r="M4494" s="346"/>
    </row>
    <row r="4495" spans="1:13" x14ac:dyDescent="0.25">
      <c r="A4495" s="347"/>
      <c r="B4495" s="396">
        <v>0</v>
      </c>
      <c r="C4495" s="159">
        <v>0</v>
      </c>
      <c r="D4495" s="178">
        <v>5.9062110395271872E-2</v>
      </c>
      <c r="E4495" s="159">
        <v>0</v>
      </c>
      <c r="F4495" s="159">
        <v>0</v>
      </c>
      <c r="G4495" s="159">
        <v>0</v>
      </c>
      <c r="H4495" s="159">
        <v>0</v>
      </c>
      <c r="I4495" s="159">
        <v>0</v>
      </c>
      <c r="J4495" s="159">
        <v>0</v>
      </c>
      <c r="K4495" s="159">
        <v>0</v>
      </c>
      <c r="L4495" s="383">
        <v>0</v>
      </c>
      <c r="M4495" s="346"/>
    </row>
    <row r="4496" spans="1:13" x14ac:dyDescent="0.25">
      <c r="A4496" s="347"/>
      <c r="B4496" s="396">
        <v>0</v>
      </c>
      <c r="C4496" s="159">
        <v>0</v>
      </c>
      <c r="D4496" s="159">
        <v>0</v>
      </c>
      <c r="E4496" s="178">
        <v>-9.5730039570622952E-4</v>
      </c>
      <c r="F4496" s="159">
        <v>0</v>
      </c>
      <c r="G4496" s="159">
        <v>0</v>
      </c>
      <c r="H4496" s="159">
        <v>0</v>
      </c>
      <c r="I4496" s="159">
        <v>0</v>
      </c>
      <c r="J4496" s="159">
        <v>0</v>
      </c>
      <c r="K4496" s="159">
        <v>0</v>
      </c>
      <c r="L4496" s="383">
        <v>0</v>
      </c>
      <c r="M4496" s="346"/>
    </row>
    <row r="4497" spans="1:13" x14ac:dyDescent="0.25">
      <c r="A4497" s="347"/>
      <c r="B4497" s="396">
        <v>0</v>
      </c>
      <c r="C4497" s="159">
        <v>0</v>
      </c>
      <c r="D4497" s="159">
        <v>0</v>
      </c>
      <c r="E4497" s="159">
        <v>0</v>
      </c>
      <c r="F4497" s="178">
        <v>-3.8103778815084871E-4</v>
      </c>
      <c r="G4497" s="159">
        <v>0</v>
      </c>
      <c r="H4497" s="159">
        <v>0</v>
      </c>
      <c r="I4497" s="159">
        <v>0</v>
      </c>
      <c r="J4497" s="159">
        <v>0</v>
      </c>
      <c r="K4497" s="159">
        <v>0</v>
      </c>
      <c r="L4497" s="383">
        <v>0</v>
      </c>
      <c r="M4497" s="346"/>
    </row>
    <row r="4498" spans="1:13" x14ac:dyDescent="0.25">
      <c r="A4498" s="347"/>
      <c r="B4498" s="396">
        <v>0</v>
      </c>
      <c r="C4498" s="159">
        <v>0</v>
      </c>
      <c r="D4498" s="159">
        <v>0</v>
      </c>
      <c r="E4498" s="159">
        <v>0</v>
      </c>
      <c r="F4498" s="159">
        <v>0</v>
      </c>
      <c r="G4498" s="178">
        <v>4.7508050202748275E-4</v>
      </c>
      <c r="H4498" s="159">
        <v>0</v>
      </c>
      <c r="I4498" s="159">
        <v>0</v>
      </c>
      <c r="J4498" s="159">
        <v>0</v>
      </c>
      <c r="K4498" s="159">
        <v>0</v>
      </c>
      <c r="L4498" s="383">
        <v>0</v>
      </c>
      <c r="M4498" s="346"/>
    </row>
    <row r="4499" spans="1:13" x14ac:dyDescent="0.25">
      <c r="A4499" s="347"/>
      <c r="B4499" s="396">
        <v>0</v>
      </c>
      <c r="C4499" s="159">
        <v>0</v>
      </c>
      <c r="D4499" s="159">
        <v>0</v>
      </c>
      <c r="E4499" s="159">
        <v>0</v>
      </c>
      <c r="F4499" s="159">
        <v>0</v>
      </c>
      <c r="G4499" s="159">
        <v>0</v>
      </c>
      <c r="H4499" s="178">
        <v>6.8472099834557994E-3</v>
      </c>
      <c r="I4499" s="159">
        <v>0</v>
      </c>
      <c r="J4499" s="159">
        <v>0</v>
      </c>
      <c r="K4499" s="159">
        <v>0</v>
      </c>
      <c r="L4499" s="383">
        <v>0</v>
      </c>
      <c r="M4499" s="346"/>
    </row>
    <row r="4500" spans="1:13" x14ac:dyDescent="0.25">
      <c r="A4500" s="347"/>
      <c r="B4500" s="396">
        <v>0</v>
      </c>
      <c r="C4500" s="159">
        <v>0</v>
      </c>
      <c r="D4500" s="159">
        <v>0</v>
      </c>
      <c r="E4500" s="159">
        <v>0</v>
      </c>
      <c r="F4500" s="159">
        <v>0</v>
      </c>
      <c r="G4500" s="159">
        <v>0</v>
      </c>
      <c r="H4500" s="159">
        <v>0</v>
      </c>
      <c r="I4500" s="178">
        <v>-4.2929542489615613E-3</v>
      </c>
      <c r="J4500" s="159">
        <v>0</v>
      </c>
      <c r="K4500" s="159">
        <v>0</v>
      </c>
      <c r="L4500" s="383">
        <v>0</v>
      </c>
      <c r="M4500" s="346"/>
    </row>
    <row r="4501" spans="1:13" x14ac:dyDescent="0.25">
      <c r="A4501" s="347"/>
      <c r="B4501" s="396">
        <v>0</v>
      </c>
      <c r="C4501" s="159">
        <v>0</v>
      </c>
      <c r="D4501" s="159">
        <v>0</v>
      </c>
      <c r="E4501" s="159">
        <v>0</v>
      </c>
      <c r="F4501" s="159">
        <v>0</v>
      </c>
      <c r="G4501" s="159">
        <v>0</v>
      </c>
      <c r="H4501" s="159">
        <v>0</v>
      </c>
      <c r="I4501" s="159">
        <v>0</v>
      </c>
      <c r="J4501" s="178">
        <v>1.7869297834062442E-3</v>
      </c>
      <c r="K4501" s="159">
        <v>0</v>
      </c>
      <c r="L4501" s="383">
        <v>0</v>
      </c>
      <c r="M4501" s="346"/>
    </row>
    <row r="4502" spans="1:13" x14ac:dyDescent="0.25">
      <c r="A4502" s="347"/>
      <c r="B4502" s="396">
        <v>0</v>
      </c>
      <c r="C4502" s="159">
        <v>0</v>
      </c>
      <c r="D4502" s="159">
        <v>0</v>
      </c>
      <c r="E4502" s="159">
        <v>0</v>
      </c>
      <c r="F4502" s="159">
        <v>0</v>
      </c>
      <c r="G4502" s="159">
        <v>0</v>
      </c>
      <c r="H4502" s="159">
        <v>0</v>
      </c>
      <c r="I4502" s="159">
        <v>0</v>
      </c>
      <c r="J4502" s="159">
        <v>0</v>
      </c>
      <c r="K4502" s="178">
        <v>4.2672259141089746E-3</v>
      </c>
      <c r="L4502" s="383">
        <v>0</v>
      </c>
      <c r="M4502" s="346"/>
    </row>
    <row r="4503" spans="1:13" x14ac:dyDescent="0.25">
      <c r="A4503" s="347"/>
      <c r="B4503" s="397">
        <v>0</v>
      </c>
      <c r="C4503" s="398">
        <v>0</v>
      </c>
      <c r="D4503" s="398">
        <v>0</v>
      </c>
      <c r="E4503" s="398">
        <v>0</v>
      </c>
      <c r="F4503" s="398">
        <v>0</v>
      </c>
      <c r="G4503" s="398">
        <v>0</v>
      </c>
      <c r="H4503" s="398">
        <v>0</v>
      </c>
      <c r="I4503" s="398">
        <v>0</v>
      </c>
      <c r="J4503" s="398">
        <v>0</v>
      </c>
      <c r="K4503" s="398">
        <v>0</v>
      </c>
      <c r="L4503" s="414">
        <v>1.4614444677275276E-3</v>
      </c>
      <c r="M4503" s="346"/>
    </row>
    <row r="4504" spans="1:13" x14ac:dyDescent="0.25">
      <c r="A4504" s="347"/>
      <c r="B4504" s="158"/>
      <c r="C4504" s="158"/>
      <c r="D4504" s="158"/>
      <c r="E4504" s="158"/>
      <c r="F4504" s="158"/>
      <c r="G4504" s="158"/>
      <c r="H4504" s="158"/>
      <c r="I4504" s="158"/>
      <c r="J4504" s="158"/>
      <c r="K4504" s="158"/>
      <c r="L4504" s="158"/>
      <c r="M4504" s="346"/>
    </row>
    <row r="4505" spans="1:13" x14ac:dyDescent="0.25">
      <c r="A4505" s="347"/>
      <c r="B4505" s="158"/>
      <c r="C4505" s="158"/>
      <c r="D4505" s="158"/>
      <c r="E4505" s="158"/>
      <c r="F4505" s="158"/>
      <c r="G4505" s="158"/>
      <c r="H4505" s="158"/>
      <c r="I4505" s="158"/>
      <c r="J4505" s="158"/>
      <c r="K4505" s="158"/>
      <c r="L4505" s="158"/>
      <c r="M4505" s="346"/>
    </row>
    <row r="4506" spans="1:13" x14ac:dyDescent="0.25">
      <c r="A4506" s="347"/>
      <c r="B4506" s="395">
        <f t="array" ref="B4506:L4513">+MMULT(B4417:L4424,B4493:L4503)</f>
        <v>1.7741589599761002E-3</v>
      </c>
      <c r="C4506" s="380">
        <v>-3.0303132480065426E-3</v>
      </c>
      <c r="D4506" s="380">
        <v>0</v>
      </c>
      <c r="E4506" s="380">
        <v>0</v>
      </c>
      <c r="F4506" s="380">
        <v>0</v>
      </c>
      <c r="G4506" s="380">
        <v>0</v>
      </c>
      <c r="H4506" s="380">
        <v>0</v>
      </c>
      <c r="I4506" s="380">
        <v>0</v>
      </c>
      <c r="J4506" s="380">
        <v>0</v>
      </c>
      <c r="K4506" s="380">
        <v>0</v>
      </c>
      <c r="L4506" s="381">
        <v>0</v>
      </c>
      <c r="M4506" s="346"/>
    </row>
    <row r="4507" spans="1:13" ht="15.75" x14ac:dyDescent="0.3">
      <c r="A4507" s="445" t="s">
        <v>235</v>
      </c>
      <c r="B4507" s="396">
        <v>0</v>
      </c>
      <c r="C4507" s="159">
        <v>3.0303132480065426E-3</v>
      </c>
      <c r="D4507" s="159">
        <v>-5.9062110395271872E-2</v>
      </c>
      <c r="E4507" s="159">
        <v>0</v>
      </c>
      <c r="F4507" s="159">
        <v>0</v>
      </c>
      <c r="G4507" s="159">
        <v>0</v>
      </c>
      <c r="H4507" s="159">
        <v>0</v>
      </c>
      <c r="I4507" s="159">
        <v>0</v>
      </c>
      <c r="J4507" s="143">
        <v>-1.7869297834062442E-3</v>
      </c>
      <c r="K4507" s="143">
        <v>0</v>
      </c>
      <c r="L4507" s="392">
        <v>0</v>
      </c>
      <c r="M4507" s="346"/>
    </row>
    <row r="4508" spans="1:13" x14ac:dyDescent="0.25">
      <c r="A4508" s="446"/>
      <c r="B4508" s="396">
        <v>0</v>
      </c>
      <c r="C4508" s="159">
        <v>0</v>
      </c>
      <c r="D4508" s="159">
        <v>5.9062110395271872E-2</v>
      </c>
      <c r="E4508" s="159">
        <v>9.5730039570622952E-4</v>
      </c>
      <c r="F4508" s="159">
        <v>0</v>
      </c>
      <c r="G4508" s="159">
        <v>0</v>
      </c>
      <c r="H4508" s="159">
        <v>0</v>
      </c>
      <c r="I4508" s="159">
        <v>0</v>
      </c>
      <c r="J4508" s="143">
        <v>0</v>
      </c>
      <c r="K4508" s="143">
        <v>0</v>
      </c>
      <c r="L4508" s="392">
        <v>0</v>
      </c>
      <c r="M4508" s="346"/>
    </row>
    <row r="4509" spans="1:13" x14ac:dyDescent="0.25">
      <c r="A4509" s="446"/>
      <c r="B4509" s="396">
        <v>0</v>
      </c>
      <c r="C4509" s="159">
        <v>0</v>
      </c>
      <c r="D4509" s="159">
        <v>0</v>
      </c>
      <c r="E4509" s="159">
        <v>-9.5730039570622952E-4</v>
      </c>
      <c r="F4509" s="159">
        <v>3.8103778815084871E-4</v>
      </c>
      <c r="G4509" s="159">
        <v>0</v>
      </c>
      <c r="H4509" s="159">
        <v>0</v>
      </c>
      <c r="I4509" s="159">
        <v>0</v>
      </c>
      <c r="J4509" s="143">
        <v>0</v>
      </c>
      <c r="K4509" s="143">
        <v>0</v>
      </c>
      <c r="L4509" s="392">
        <v>0</v>
      </c>
      <c r="M4509" s="346"/>
    </row>
    <row r="4510" spans="1:13" x14ac:dyDescent="0.25">
      <c r="A4510" s="446"/>
      <c r="B4510" s="396">
        <v>0</v>
      </c>
      <c r="C4510" s="159">
        <v>0</v>
      </c>
      <c r="D4510" s="159">
        <v>0</v>
      </c>
      <c r="E4510" s="159">
        <v>0</v>
      </c>
      <c r="F4510" s="159">
        <v>-3.8103778815084871E-4</v>
      </c>
      <c r="G4510" s="159">
        <v>-4.7508050202748275E-4</v>
      </c>
      <c r="H4510" s="159">
        <v>0</v>
      </c>
      <c r="I4510" s="159">
        <v>0</v>
      </c>
      <c r="J4510" s="143">
        <v>1.7869297834062442E-3</v>
      </c>
      <c r="K4510" s="143">
        <v>4.2672259141089746E-3</v>
      </c>
      <c r="L4510" s="392">
        <v>0</v>
      </c>
      <c r="M4510" s="346"/>
    </row>
    <row r="4511" spans="1:13" x14ac:dyDescent="0.25">
      <c r="A4511" s="446"/>
      <c r="B4511" s="396">
        <v>0</v>
      </c>
      <c r="C4511" s="159">
        <v>0</v>
      </c>
      <c r="D4511" s="159">
        <v>0</v>
      </c>
      <c r="E4511" s="159">
        <v>0</v>
      </c>
      <c r="F4511" s="159">
        <v>0</v>
      </c>
      <c r="G4511" s="159">
        <v>4.7508050202748275E-4</v>
      </c>
      <c r="H4511" s="159">
        <v>-6.8472099834557994E-3</v>
      </c>
      <c r="I4511" s="159">
        <v>0</v>
      </c>
      <c r="J4511" s="143">
        <v>0</v>
      </c>
      <c r="K4511" s="143">
        <v>0</v>
      </c>
      <c r="L4511" s="392">
        <v>0</v>
      </c>
      <c r="M4511" s="346"/>
    </row>
    <row r="4512" spans="1:13" x14ac:dyDescent="0.25">
      <c r="A4512" s="446"/>
      <c r="B4512" s="396">
        <v>0</v>
      </c>
      <c r="C4512" s="159">
        <v>0</v>
      </c>
      <c r="D4512" s="159">
        <v>0</v>
      </c>
      <c r="E4512" s="159">
        <v>0</v>
      </c>
      <c r="F4512" s="159">
        <v>0</v>
      </c>
      <c r="G4512" s="159">
        <v>0</v>
      </c>
      <c r="H4512" s="159">
        <v>6.8472099834557994E-3</v>
      </c>
      <c r="I4512" s="159">
        <v>4.2929542489615613E-3</v>
      </c>
      <c r="J4512" s="143">
        <v>0</v>
      </c>
      <c r="K4512" s="143">
        <v>0</v>
      </c>
      <c r="L4512" s="392">
        <v>0</v>
      </c>
      <c r="M4512" s="346"/>
    </row>
    <row r="4513" spans="1:13" x14ac:dyDescent="0.25">
      <c r="A4513" s="446"/>
      <c r="B4513" s="397">
        <v>0</v>
      </c>
      <c r="C4513" s="398">
        <v>0</v>
      </c>
      <c r="D4513" s="398">
        <v>0</v>
      </c>
      <c r="E4513" s="398">
        <v>0</v>
      </c>
      <c r="F4513" s="398">
        <v>0</v>
      </c>
      <c r="G4513" s="398">
        <v>0</v>
      </c>
      <c r="H4513" s="398">
        <v>0</v>
      </c>
      <c r="I4513" s="398">
        <v>-4.2929542489615613E-3</v>
      </c>
      <c r="J4513" s="393">
        <v>0</v>
      </c>
      <c r="K4513" s="393">
        <v>-4.2672259141089746E-3</v>
      </c>
      <c r="L4513" s="394">
        <v>1.4614444677275276E-3</v>
      </c>
      <c r="M4513" s="346"/>
    </row>
    <row r="4514" spans="1:13" x14ac:dyDescent="0.25">
      <c r="A4514" s="446"/>
      <c r="B4514" s="158"/>
      <c r="C4514" s="158"/>
      <c r="D4514" s="158"/>
      <c r="E4514" s="158"/>
      <c r="F4514" s="158"/>
      <c r="G4514" s="158"/>
      <c r="H4514" s="158"/>
      <c r="I4514" s="158"/>
      <c r="J4514" s="158"/>
      <c r="K4514" s="158"/>
      <c r="L4514" s="158"/>
      <c r="M4514" s="346"/>
    </row>
    <row r="4515" spans="1:13" x14ac:dyDescent="0.25">
      <c r="A4515" s="446"/>
      <c r="B4515" s="158"/>
      <c r="C4515" s="158"/>
      <c r="D4515" s="158"/>
      <c r="E4515" s="158"/>
      <c r="F4515" s="158"/>
      <c r="G4515" s="158"/>
      <c r="H4515" s="158"/>
      <c r="I4515" s="158"/>
      <c r="J4515" s="158"/>
      <c r="K4515" s="158"/>
      <c r="L4515" s="158"/>
      <c r="M4515" s="346"/>
    </row>
    <row r="4516" spans="1:13" x14ac:dyDescent="0.25">
      <c r="A4516" s="446"/>
      <c r="B4516" s="329">
        <f t="array" ref="B4516:I4523">+MMULT(B4506:L4513,B4404:I4414)</f>
        <v>4.804472207982643E-3</v>
      </c>
      <c r="C4516" s="330">
        <v>-3.0303132480065426E-3</v>
      </c>
      <c r="D4516" s="330">
        <v>0</v>
      </c>
      <c r="E4516" s="330">
        <v>0</v>
      </c>
      <c r="F4516" s="330">
        <v>0</v>
      </c>
      <c r="G4516" s="330">
        <v>0</v>
      </c>
      <c r="H4516" s="330">
        <v>0</v>
      </c>
      <c r="I4516" s="331">
        <v>0</v>
      </c>
      <c r="J4516" s="158"/>
      <c r="K4516" s="158"/>
      <c r="L4516" s="158"/>
      <c r="M4516" s="346"/>
    </row>
    <row r="4517" spans="1:13" ht="15.75" x14ac:dyDescent="0.3">
      <c r="A4517" s="447" t="s">
        <v>236</v>
      </c>
      <c r="B4517" s="332">
        <v>-3.0303132480065426E-3</v>
      </c>
      <c r="C4517" s="158">
        <v>6.387935342668466E-2</v>
      </c>
      <c r="D4517" s="158">
        <v>-5.9062110395271872E-2</v>
      </c>
      <c r="E4517" s="158">
        <v>0</v>
      </c>
      <c r="F4517" s="158">
        <v>-1.7869297834062442E-3</v>
      </c>
      <c r="G4517" s="158">
        <v>0</v>
      </c>
      <c r="H4517" s="158">
        <v>0</v>
      </c>
      <c r="I4517" s="333">
        <v>0</v>
      </c>
      <c r="J4517" s="158"/>
      <c r="K4517" s="158"/>
      <c r="L4517" s="158"/>
      <c r="M4517" s="346"/>
    </row>
    <row r="4518" spans="1:13" x14ac:dyDescent="0.25">
      <c r="A4518" s="446"/>
      <c r="B4518" s="332">
        <v>0</v>
      </c>
      <c r="C4518" s="158">
        <v>-5.9062110395271872E-2</v>
      </c>
      <c r="D4518" s="158">
        <v>5.8104809999565639E-2</v>
      </c>
      <c r="E4518" s="158">
        <v>9.5730039570622952E-4</v>
      </c>
      <c r="F4518" s="158">
        <v>0</v>
      </c>
      <c r="G4518" s="158">
        <v>0</v>
      </c>
      <c r="H4518" s="158">
        <v>0</v>
      </c>
      <c r="I4518" s="333">
        <v>0</v>
      </c>
      <c r="J4518" s="158"/>
      <c r="K4518" s="158"/>
      <c r="L4518" s="158"/>
      <c r="M4518" s="346"/>
    </row>
    <row r="4519" spans="1:13" x14ac:dyDescent="0.25">
      <c r="A4519" s="446"/>
      <c r="B4519" s="332">
        <v>0</v>
      </c>
      <c r="C4519" s="158">
        <v>0</v>
      </c>
      <c r="D4519" s="158">
        <v>9.5730039570622952E-4</v>
      </c>
      <c r="E4519" s="158">
        <v>-1.3383381838570781E-3</v>
      </c>
      <c r="F4519" s="158">
        <v>3.8103778815084871E-4</v>
      </c>
      <c r="G4519" s="158">
        <v>0</v>
      </c>
      <c r="H4519" s="158">
        <v>0</v>
      </c>
      <c r="I4519" s="333">
        <v>0</v>
      </c>
      <c r="J4519" s="158"/>
      <c r="K4519" s="158"/>
      <c r="L4519" s="158"/>
      <c r="M4519" s="346"/>
    </row>
    <row r="4520" spans="1:13" x14ac:dyDescent="0.25">
      <c r="A4520" s="446"/>
      <c r="B4520" s="332">
        <v>0</v>
      </c>
      <c r="C4520" s="158">
        <v>-1.7869297834062442E-3</v>
      </c>
      <c r="D4520" s="158">
        <v>0</v>
      </c>
      <c r="E4520" s="158">
        <v>3.8103778815084871E-4</v>
      </c>
      <c r="F4520" s="158">
        <v>6.1481984113918534E-3</v>
      </c>
      <c r="G4520" s="158">
        <v>-4.7508050202748275E-4</v>
      </c>
      <c r="H4520" s="158">
        <v>0</v>
      </c>
      <c r="I4520" s="333">
        <v>-4.2672259141089746E-3</v>
      </c>
      <c r="J4520" s="158"/>
      <c r="K4520" s="158"/>
      <c r="L4520" s="158"/>
      <c r="M4520" s="346"/>
    </row>
    <row r="4521" spans="1:13" x14ac:dyDescent="0.25">
      <c r="A4521" s="446"/>
      <c r="B4521" s="332">
        <v>0</v>
      </c>
      <c r="C4521" s="158">
        <v>0</v>
      </c>
      <c r="D4521" s="158">
        <v>0</v>
      </c>
      <c r="E4521" s="158">
        <v>0</v>
      </c>
      <c r="F4521" s="158">
        <v>-4.7508050202748275E-4</v>
      </c>
      <c r="G4521" s="158">
        <v>7.3222904854832824E-3</v>
      </c>
      <c r="H4521" s="158">
        <v>-6.8472099834557994E-3</v>
      </c>
      <c r="I4521" s="333">
        <v>0</v>
      </c>
      <c r="J4521" s="158"/>
      <c r="K4521" s="158"/>
      <c r="L4521" s="158"/>
      <c r="M4521" s="346"/>
    </row>
    <row r="4522" spans="1:13" x14ac:dyDescent="0.25">
      <c r="A4522" s="446"/>
      <c r="B4522" s="332">
        <v>0</v>
      </c>
      <c r="C4522" s="158">
        <v>0</v>
      </c>
      <c r="D4522" s="158">
        <v>0</v>
      </c>
      <c r="E4522" s="158">
        <v>0</v>
      </c>
      <c r="F4522" s="158">
        <v>0</v>
      </c>
      <c r="G4522" s="158">
        <v>-6.8472099834557994E-3</v>
      </c>
      <c r="H4522" s="158">
        <v>2.5542557344942381E-3</v>
      </c>
      <c r="I4522" s="333">
        <v>4.2929542489615613E-3</v>
      </c>
      <c r="J4522" s="158"/>
      <c r="K4522" s="158"/>
      <c r="L4522" s="158"/>
      <c r="M4522" s="346"/>
    </row>
    <row r="4523" spans="1:13" x14ac:dyDescent="0.25">
      <c r="A4523" s="446"/>
      <c r="B4523" s="406">
        <v>0</v>
      </c>
      <c r="C4523" s="407">
        <v>0</v>
      </c>
      <c r="D4523" s="407">
        <v>0</v>
      </c>
      <c r="E4523" s="407">
        <v>0</v>
      </c>
      <c r="F4523" s="407">
        <v>-4.2672259141089746E-3</v>
      </c>
      <c r="G4523" s="407">
        <v>0</v>
      </c>
      <c r="H4523" s="407">
        <v>4.2929542489615613E-3</v>
      </c>
      <c r="I4523" s="408">
        <v>1.4357161328749409E-3</v>
      </c>
      <c r="J4523" s="158"/>
      <c r="K4523" s="158"/>
      <c r="L4523" s="158"/>
      <c r="M4523" s="346"/>
    </row>
    <row r="4524" spans="1:13" x14ac:dyDescent="0.25">
      <c r="A4524" s="446"/>
      <c r="B4524" s="158"/>
      <c r="C4524" s="158"/>
      <c r="D4524" s="158"/>
      <c r="E4524" s="158"/>
      <c r="F4524" s="158"/>
      <c r="G4524" s="158"/>
      <c r="H4524" s="158"/>
      <c r="I4524" s="158"/>
      <c r="J4524" s="158"/>
      <c r="K4524" s="158"/>
      <c r="L4524" s="158"/>
      <c r="M4524" s="346"/>
    </row>
    <row r="4525" spans="1:13" x14ac:dyDescent="0.25">
      <c r="A4525" s="446"/>
      <c r="B4525" s="158"/>
      <c r="C4525" s="158"/>
      <c r="D4525" s="158"/>
      <c r="E4525" s="158"/>
      <c r="F4525" s="158"/>
      <c r="G4525" s="158"/>
      <c r="H4525" s="158"/>
      <c r="I4525" s="158"/>
      <c r="J4525" s="158"/>
      <c r="K4525" s="158"/>
      <c r="L4525" s="158"/>
      <c r="M4525" s="346"/>
    </row>
    <row r="4526" spans="1:13" x14ac:dyDescent="0.25">
      <c r="A4526" s="446"/>
      <c r="B4526" s="329">
        <f t="array" ref="B4526:I4533">-MINVERSE(B4516:I4523)</f>
        <v>-433.90846597246161</v>
      </c>
      <c r="C4526" s="330">
        <v>-357.95017768761448</v>
      </c>
      <c r="D4526" s="330">
        <v>-358.6554249290719</v>
      </c>
      <c r="E4526" s="330">
        <v>-315.14411895056298</v>
      </c>
      <c r="F4526" s="330">
        <v>-205.82847696906097</v>
      </c>
      <c r="G4526" s="330">
        <v>-155.41892227291896</v>
      </c>
      <c r="H4526" s="330">
        <v>-151.92135222469651</v>
      </c>
      <c r="I4526" s="331">
        <v>-157.49993405044455</v>
      </c>
      <c r="J4526" s="158"/>
      <c r="K4526" s="158"/>
      <c r="L4526" s="158"/>
      <c r="M4526" s="346"/>
    </row>
    <row r="4527" spans="1:13" ht="15.75" x14ac:dyDescent="0.3">
      <c r="A4527" s="448" t="s">
        <v>237</v>
      </c>
      <c r="B4527" s="332">
        <v>-357.95017768761448</v>
      </c>
      <c r="C4527" s="158">
        <v>-567.51944099307832</v>
      </c>
      <c r="D4527" s="158">
        <v>-568.63758967739921</v>
      </c>
      <c r="E4527" s="158">
        <v>-499.6516983857</v>
      </c>
      <c r="F4527" s="158">
        <v>-326.33497472902638</v>
      </c>
      <c r="G4527" s="158">
        <v>-246.41211371334822</v>
      </c>
      <c r="H4527" s="158">
        <v>-240.86681964079261</v>
      </c>
      <c r="I4527" s="333">
        <v>-249.71149646072044</v>
      </c>
      <c r="J4527" s="158"/>
      <c r="K4527" s="158"/>
      <c r="L4527" s="158"/>
      <c r="M4527" s="346"/>
    </row>
    <row r="4528" spans="1:13" x14ac:dyDescent="0.25">
      <c r="A4528" s="446"/>
      <c r="B4528" s="332">
        <v>-358.65542492907196</v>
      </c>
      <c r="C4528" s="158">
        <v>-568.63758967739932</v>
      </c>
      <c r="D4528" s="158">
        <v>-586.77593279387816</v>
      </c>
      <c r="E4528" s="158">
        <v>-512.30732936224672</v>
      </c>
      <c r="F4528" s="158">
        <v>-325.21611229752699</v>
      </c>
      <c r="G4528" s="158">
        <v>-245.56727243659219</v>
      </c>
      <c r="H4528" s="158">
        <v>-240.04099079509626</v>
      </c>
      <c r="I4528" s="333">
        <v>-248.85534301797227</v>
      </c>
      <c r="J4528" s="158"/>
      <c r="K4528" s="158"/>
      <c r="L4528" s="158"/>
      <c r="M4528" s="346"/>
    </row>
    <row r="4529" spans="1:13" x14ac:dyDescent="0.25">
      <c r="A4529" s="446"/>
      <c r="B4529" s="332">
        <v>-315.14411895056298</v>
      </c>
      <c r="C4529" s="158">
        <v>-499.65169838569994</v>
      </c>
      <c r="D4529" s="158">
        <v>-512.30732936224661</v>
      </c>
      <c r="E4529" s="158">
        <v>268.50115793310732</v>
      </c>
      <c r="F4529" s="158">
        <v>-394.24603931180337</v>
      </c>
      <c r="G4529" s="158">
        <v>-297.69104568274872</v>
      </c>
      <c r="H4529" s="158">
        <v>-290.9917630614496</v>
      </c>
      <c r="I4529" s="333">
        <v>-301.67703762677894</v>
      </c>
      <c r="J4529" s="158"/>
      <c r="K4529" s="158"/>
      <c r="L4529" s="158"/>
      <c r="M4529" s="346"/>
    </row>
    <row r="4530" spans="1:13" x14ac:dyDescent="0.25">
      <c r="A4530" s="446"/>
      <c r="B4530" s="332">
        <v>-205.82847696906106</v>
      </c>
      <c r="C4530" s="158">
        <v>-326.33497472902644</v>
      </c>
      <c r="D4530" s="158">
        <v>-325.21611229752699</v>
      </c>
      <c r="E4530" s="158">
        <v>-394.24603931180349</v>
      </c>
      <c r="F4530" s="158">
        <v>-567.67339612864896</v>
      </c>
      <c r="G4530" s="158">
        <v>-428.6442222598007</v>
      </c>
      <c r="H4530" s="158">
        <v>-418.99795029243467</v>
      </c>
      <c r="I4530" s="333">
        <v>-434.3836371382834</v>
      </c>
      <c r="J4530" s="158"/>
      <c r="K4530" s="158"/>
      <c r="L4530" s="158"/>
      <c r="M4530" s="346"/>
    </row>
    <row r="4531" spans="1:13" x14ac:dyDescent="0.25">
      <c r="A4531" s="446"/>
      <c r="B4531" s="332">
        <v>-155.41892227291902</v>
      </c>
      <c r="C4531" s="158">
        <v>-246.41211371334828</v>
      </c>
      <c r="D4531" s="158">
        <v>-245.56727243659213</v>
      </c>
      <c r="E4531" s="158">
        <v>-297.69104568274884</v>
      </c>
      <c r="F4531" s="158">
        <v>-428.64422225980064</v>
      </c>
      <c r="G4531" s="158">
        <v>-407.82525525258779</v>
      </c>
      <c r="H4531" s="158">
        <v>-260.33588545998998</v>
      </c>
      <c r="I4531" s="333">
        <v>-495.57964226027877</v>
      </c>
      <c r="J4531" s="158"/>
      <c r="K4531" s="158"/>
      <c r="L4531" s="158"/>
      <c r="M4531" s="346"/>
    </row>
    <row r="4532" spans="1:13" x14ac:dyDescent="0.25">
      <c r="A4532" s="446"/>
      <c r="B4532" s="332">
        <v>-151.92135222469653</v>
      </c>
      <c r="C4532" s="158">
        <v>-240.86681964079267</v>
      </c>
      <c r="D4532" s="158">
        <v>-240.04099079509623</v>
      </c>
      <c r="E4532" s="158">
        <v>-290.99176306144966</v>
      </c>
      <c r="F4532" s="158">
        <v>-418.99795029243461</v>
      </c>
      <c r="G4532" s="158">
        <v>-260.33588545998998</v>
      </c>
      <c r="H4532" s="158">
        <v>-249.3274230942321</v>
      </c>
      <c r="I4532" s="333">
        <v>-499.82560943605989</v>
      </c>
      <c r="J4532" s="158"/>
      <c r="K4532" s="158"/>
      <c r="L4532" s="158"/>
      <c r="M4532" s="346"/>
    </row>
    <row r="4533" spans="1:13" x14ac:dyDescent="0.25">
      <c r="A4533" s="446"/>
      <c r="B4533" s="406">
        <v>-157.49993405044461</v>
      </c>
      <c r="C4533" s="407">
        <v>-249.71149646072047</v>
      </c>
      <c r="D4533" s="407">
        <v>-248.85534301797225</v>
      </c>
      <c r="E4533" s="407">
        <v>-301.677037626779</v>
      </c>
      <c r="F4533" s="407">
        <v>-434.3836371382834</v>
      </c>
      <c r="G4533" s="407">
        <v>-495.57964226027877</v>
      </c>
      <c r="H4533" s="407">
        <v>-499.82560943605989</v>
      </c>
      <c r="I4533" s="408">
        <v>-493.05334326470091</v>
      </c>
      <c r="J4533" s="158"/>
      <c r="K4533" s="158"/>
      <c r="L4533" s="158"/>
      <c r="M4533" s="346"/>
    </row>
    <row r="4534" spans="1:13" x14ac:dyDescent="0.25">
      <c r="A4534" s="446"/>
      <c r="B4534" s="158"/>
      <c r="C4534" s="158"/>
      <c r="D4534" s="158"/>
      <c r="E4534" s="158"/>
      <c r="F4534" s="158"/>
      <c r="G4534" s="158"/>
      <c r="H4534" s="158"/>
      <c r="I4534" s="158"/>
      <c r="J4534" s="158"/>
      <c r="K4534" s="158"/>
      <c r="L4534" s="158"/>
      <c r="M4534" s="346"/>
    </row>
    <row r="4535" spans="1:13" ht="15.75" x14ac:dyDescent="0.3">
      <c r="A4535" s="447"/>
      <c r="B4535" s="158"/>
      <c r="C4535" s="158"/>
      <c r="D4535" s="158"/>
      <c r="E4535" s="158"/>
      <c r="F4535" s="158"/>
      <c r="G4535" s="158"/>
      <c r="H4535" s="158"/>
      <c r="I4535" s="158"/>
      <c r="J4535" s="158"/>
      <c r="K4535" s="158"/>
      <c r="L4535" s="158"/>
      <c r="M4535" s="346"/>
    </row>
    <row r="4536" spans="1:13" ht="15.75" x14ac:dyDescent="0.3">
      <c r="A4536" s="447"/>
      <c r="B4536" s="402">
        <f t="array" ref="B4536:B4546">+MMULT(B4467:L4477,H4428:H4438)</f>
        <v>2.8415303418213123</v>
      </c>
      <c r="C4536" s="158"/>
      <c r="D4536" s="158"/>
      <c r="E4536" s="417">
        <f t="array" ref="E4536:E4546">+MMULT(B4428:B4438,K4429)</f>
        <v>-339.29610096713287</v>
      </c>
      <c r="F4536" s="158"/>
      <c r="G4536" s="158"/>
      <c r="H4536" s="158"/>
      <c r="I4536" s="158"/>
      <c r="J4536" s="158"/>
      <c r="K4536" s="158"/>
      <c r="L4536" s="158"/>
      <c r="M4536" s="346"/>
    </row>
    <row r="4537" spans="1:13" ht="15.75" x14ac:dyDescent="0.3">
      <c r="A4537" s="447" t="s">
        <v>238</v>
      </c>
      <c r="B4537" s="403">
        <v>1.1731046527914439</v>
      </c>
      <c r="C4537" s="158"/>
      <c r="D4537" s="449" t="s">
        <v>239</v>
      </c>
      <c r="E4537" s="418">
        <v>0</v>
      </c>
      <c r="F4537" s="158"/>
      <c r="G4537" s="158"/>
      <c r="H4537" s="158"/>
      <c r="I4537" s="158"/>
      <c r="J4537" s="158"/>
      <c r="K4537" s="158"/>
      <c r="L4537" s="158"/>
      <c r="M4537" s="346"/>
    </row>
    <row r="4538" spans="1:13" ht="15.75" x14ac:dyDescent="0.3">
      <c r="A4538" s="447"/>
      <c r="B4538" s="403">
        <v>2.7030670700223481E-3</v>
      </c>
      <c r="C4538" s="158"/>
      <c r="D4538" s="158"/>
      <c r="E4538" s="418">
        <v>0</v>
      </c>
      <c r="F4538" s="158"/>
      <c r="G4538" s="158"/>
      <c r="H4538" s="158"/>
      <c r="I4538" s="158"/>
      <c r="J4538" s="158"/>
      <c r="K4538" s="158"/>
      <c r="L4538" s="158"/>
      <c r="M4538" s="346"/>
    </row>
    <row r="4539" spans="1:13" x14ac:dyDescent="0.25">
      <c r="A4539" s="347"/>
      <c r="B4539" s="403">
        <v>0.82654665533388794</v>
      </c>
      <c r="C4539" s="158"/>
      <c r="D4539" s="158"/>
      <c r="E4539" s="418">
        <v>0</v>
      </c>
      <c r="F4539" s="158"/>
      <c r="G4539" s="158"/>
      <c r="H4539" s="158"/>
      <c r="I4539" s="158"/>
      <c r="J4539" s="158"/>
      <c r="K4539" s="158"/>
      <c r="L4539" s="158"/>
      <c r="M4539" s="346"/>
    </row>
    <row r="4540" spans="1:13" x14ac:dyDescent="0.25">
      <c r="A4540" s="347"/>
      <c r="B4540" s="403">
        <v>4.6340613167068172</v>
      </c>
      <c r="C4540" s="158"/>
      <c r="D4540" s="158"/>
      <c r="E4540" s="418">
        <v>0</v>
      </c>
      <c r="F4540" s="158"/>
      <c r="G4540" s="158"/>
      <c r="H4540" s="158"/>
      <c r="I4540" s="158"/>
      <c r="J4540" s="158"/>
      <c r="K4540" s="158"/>
      <c r="L4540" s="158"/>
      <c r="M4540" s="346"/>
    </row>
    <row r="4541" spans="1:13" x14ac:dyDescent="0.25">
      <c r="A4541" s="347"/>
      <c r="B4541" s="403">
        <v>1.1134295633807159</v>
      </c>
      <c r="C4541" s="158"/>
      <c r="D4541" s="158"/>
      <c r="E4541" s="418">
        <v>0</v>
      </c>
      <c r="F4541" s="158"/>
      <c r="G4541" s="158"/>
      <c r="H4541" s="158"/>
      <c r="I4541" s="158"/>
      <c r="J4541" s="158"/>
      <c r="K4541" s="158"/>
      <c r="L4541" s="158"/>
      <c r="M4541" s="346"/>
    </row>
    <row r="4542" spans="1:13" x14ac:dyDescent="0.25">
      <c r="A4542" s="347"/>
      <c r="B4542" s="403">
        <v>1.9909435917095413E-2</v>
      </c>
      <c r="C4542" s="158"/>
      <c r="D4542" s="158"/>
      <c r="E4542" s="418">
        <v>0</v>
      </c>
      <c r="F4542" s="158"/>
      <c r="G4542" s="158"/>
      <c r="H4542" s="158"/>
      <c r="I4542" s="158"/>
      <c r="J4542" s="158"/>
      <c r="K4542" s="158"/>
      <c r="L4542" s="158"/>
      <c r="M4542" s="346"/>
    </row>
    <row r="4543" spans="1:13" x14ac:dyDescent="0.25">
      <c r="A4543" s="347"/>
      <c r="B4543" s="403">
        <v>5.7103796284633024E-2</v>
      </c>
      <c r="C4543" s="158"/>
      <c r="D4543" s="158"/>
      <c r="E4543" s="418">
        <v>0</v>
      </c>
      <c r="F4543" s="158"/>
      <c r="G4543" s="158"/>
      <c r="H4543" s="158"/>
      <c r="I4543" s="158"/>
      <c r="J4543" s="158"/>
      <c r="K4543" s="158"/>
      <c r="L4543" s="158"/>
      <c r="M4543" s="346"/>
    </row>
    <row r="4544" spans="1:13" x14ac:dyDescent="0.25">
      <c r="A4544" s="347"/>
      <c r="B4544" s="403">
        <v>0.8570550501078481</v>
      </c>
      <c r="C4544" s="158"/>
      <c r="D4544" s="158"/>
      <c r="E4544" s="418">
        <v>0</v>
      </c>
      <c r="F4544" s="158"/>
      <c r="G4544" s="158"/>
      <c r="H4544" s="158"/>
      <c r="I4544" s="158"/>
      <c r="J4544" s="158"/>
      <c r="K4544" s="158"/>
      <c r="L4544" s="158"/>
      <c r="M4544" s="346"/>
    </row>
    <row r="4545" spans="1:13" x14ac:dyDescent="0.25">
      <c r="A4545" s="347"/>
      <c r="B4545" s="403">
        <v>0.70796234362770394</v>
      </c>
      <c r="C4545" s="158"/>
      <c r="D4545" s="158"/>
      <c r="E4545" s="418">
        <v>0</v>
      </c>
      <c r="F4545" s="158"/>
      <c r="G4545" s="158"/>
      <c r="H4545" s="158"/>
      <c r="I4545" s="158"/>
      <c r="J4545" s="158"/>
      <c r="K4545" s="158"/>
      <c r="L4545" s="158"/>
      <c r="M4545" s="346"/>
    </row>
    <row r="4546" spans="1:13" x14ac:dyDescent="0.25">
      <c r="A4546" s="347"/>
      <c r="B4546" s="93">
        <v>3.5030025155892308</v>
      </c>
      <c r="C4546" s="158"/>
      <c r="D4546" s="158"/>
      <c r="E4546" s="76">
        <v>-339.29610096713287</v>
      </c>
      <c r="F4546" s="158"/>
      <c r="G4546" s="158"/>
      <c r="H4546" s="158"/>
      <c r="I4546" s="158"/>
      <c r="J4546" s="158"/>
      <c r="K4546" s="158"/>
      <c r="L4546" s="158"/>
      <c r="M4546" s="346"/>
    </row>
    <row r="4547" spans="1:13" x14ac:dyDescent="0.25">
      <c r="A4547" s="347"/>
      <c r="B4547" s="158"/>
      <c r="C4547" s="158"/>
      <c r="D4547" s="158"/>
      <c r="E4547" s="158"/>
      <c r="F4547" s="158"/>
      <c r="G4547" s="158"/>
      <c r="H4547" s="158"/>
      <c r="I4547" s="158"/>
      <c r="J4547" s="158"/>
      <c r="K4547" s="158"/>
      <c r="L4547" s="158"/>
      <c r="M4547" s="346"/>
    </row>
    <row r="4548" spans="1:13" x14ac:dyDescent="0.25">
      <c r="A4548" s="347"/>
      <c r="B4548" s="158"/>
      <c r="C4548" s="158"/>
      <c r="D4548" s="158"/>
      <c r="E4548" s="158"/>
      <c r="F4548" s="158"/>
      <c r="G4548" s="158"/>
      <c r="H4548" s="158"/>
      <c r="I4548" s="158"/>
      <c r="J4548" s="158"/>
      <c r="K4548" s="158"/>
      <c r="L4548" s="158"/>
      <c r="M4548" s="346"/>
    </row>
    <row r="4549" spans="1:13" x14ac:dyDescent="0.25">
      <c r="A4549" s="347"/>
      <c r="B4549" s="415">
        <f t="array" ref="B4549:B4559">+B4536:B4546+E4536:E4546</f>
        <v>-336.45457062531153</v>
      </c>
      <c r="C4549" s="158"/>
      <c r="D4549" s="158"/>
      <c r="E4549" s="158"/>
      <c r="F4549" s="158"/>
      <c r="G4549" s="158"/>
      <c r="H4549" s="158"/>
      <c r="I4549" s="158"/>
      <c r="J4549" s="158"/>
      <c r="K4549" s="158"/>
      <c r="L4549" s="158"/>
      <c r="M4549" s="346"/>
    </row>
    <row r="4550" spans="1:13" ht="15.75" x14ac:dyDescent="0.3">
      <c r="A4550" s="447" t="s">
        <v>240</v>
      </c>
      <c r="B4550" s="416">
        <v>1.1731046527914439</v>
      </c>
      <c r="C4550" s="158"/>
      <c r="D4550" s="158"/>
      <c r="E4550" s="158"/>
      <c r="F4550" s="158"/>
      <c r="G4550" s="158"/>
      <c r="H4550" s="158"/>
      <c r="I4550" s="158"/>
      <c r="J4550" s="158"/>
      <c r="K4550" s="158"/>
      <c r="L4550" s="158"/>
      <c r="M4550" s="346"/>
    </row>
    <row r="4551" spans="1:13" x14ac:dyDescent="0.25">
      <c r="A4551" s="347"/>
      <c r="B4551" s="416">
        <v>2.7030670700223481E-3</v>
      </c>
      <c r="C4551" s="158"/>
      <c r="D4551" s="158"/>
      <c r="E4551" s="158"/>
      <c r="F4551" s="158"/>
      <c r="G4551" s="158"/>
      <c r="H4551" s="158"/>
      <c r="I4551" s="158"/>
      <c r="J4551" s="158"/>
      <c r="K4551" s="158"/>
      <c r="L4551" s="158"/>
      <c r="M4551" s="346"/>
    </row>
    <row r="4552" spans="1:13" x14ac:dyDescent="0.25">
      <c r="A4552" s="347"/>
      <c r="B4552" s="416">
        <v>0.82654665533388794</v>
      </c>
      <c r="C4552" s="158"/>
      <c r="D4552" s="158"/>
      <c r="E4552" s="158"/>
      <c r="F4552" s="158"/>
      <c r="G4552" s="158"/>
      <c r="H4552" s="158"/>
      <c r="I4552" s="158"/>
      <c r="J4552" s="158"/>
      <c r="K4552" s="158"/>
      <c r="L4552" s="158"/>
      <c r="M4552" s="346"/>
    </row>
    <row r="4553" spans="1:13" x14ac:dyDescent="0.25">
      <c r="A4553" s="347"/>
      <c r="B4553" s="416">
        <v>4.6340613167068172</v>
      </c>
      <c r="C4553" s="158"/>
      <c r="D4553" s="158"/>
      <c r="E4553" s="158"/>
      <c r="F4553" s="158"/>
      <c r="G4553" s="158"/>
      <c r="H4553" s="158"/>
      <c r="I4553" s="158"/>
      <c r="J4553" s="158"/>
      <c r="K4553" s="158"/>
      <c r="L4553" s="158"/>
      <c r="M4553" s="346"/>
    </row>
    <row r="4554" spans="1:13" x14ac:dyDescent="0.25">
      <c r="A4554" s="347"/>
      <c r="B4554" s="416">
        <v>1.1134295633807159</v>
      </c>
      <c r="C4554" s="158"/>
      <c r="D4554" s="158"/>
      <c r="E4554" s="158"/>
      <c r="F4554" s="158"/>
      <c r="G4554" s="158"/>
      <c r="H4554" s="158"/>
      <c r="I4554" s="158"/>
      <c r="J4554" s="158"/>
      <c r="K4554" s="158"/>
      <c r="L4554" s="158"/>
      <c r="M4554" s="346"/>
    </row>
    <row r="4555" spans="1:13" x14ac:dyDescent="0.25">
      <c r="A4555" s="347"/>
      <c r="B4555" s="416">
        <v>1.9909435917095413E-2</v>
      </c>
      <c r="C4555" s="158"/>
      <c r="D4555" s="158"/>
      <c r="E4555" s="158"/>
      <c r="F4555" s="158"/>
      <c r="G4555" s="158"/>
      <c r="H4555" s="158"/>
      <c r="I4555" s="158"/>
      <c r="J4555" s="158"/>
      <c r="K4555" s="158"/>
      <c r="L4555" s="158"/>
      <c r="M4555" s="346"/>
    </row>
    <row r="4556" spans="1:13" x14ac:dyDescent="0.25">
      <c r="A4556" s="347"/>
      <c r="B4556" s="416">
        <v>5.7103796284633024E-2</v>
      </c>
      <c r="C4556" s="158"/>
      <c r="D4556" s="158"/>
      <c r="E4556" s="158"/>
      <c r="F4556" s="158"/>
      <c r="G4556" s="158"/>
      <c r="H4556" s="158"/>
      <c r="I4556" s="158"/>
      <c r="J4556" s="158"/>
      <c r="K4556" s="158"/>
      <c r="L4556" s="158"/>
      <c r="M4556" s="346"/>
    </row>
    <row r="4557" spans="1:13" x14ac:dyDescent="0.25">
      <c r="A4557" s="347"/>
      <c r="B4557" s="416">
        <v>0.8570550501078481</v>
      </c>
      <c r="C4557" s="158"/>
      <c r="D4557" s="158"/>
      <c r="E4557" s="158"/>
      <c r="F4557" s="158"/>
      <c r="G4557" s="158"/>
      <c r="H4557" s="158"/>
      <c r="I4557" s="158"/>
      <c r="J4557" s="158"/>
      <c r="K4557" s="158"/>
      <c r="L4557" s="158"/>
      <c r="M4557" s="346"/>
    </row>
    <row r="4558" spans="1:13" x14ac:dyDescent="0.25">
      <c r="A4558" s="347"/>
      <c r="B4558" s="416">
        <v>0.70796234362770394</v>
      </c>
      <c r="C4558" s="158"/>
      <c r="D4558" s="158"/>
      <c r="E4558" s="158"/>
      <c r="F4558" s="158"/>
      <c r="G4558" s="158"/>
      <c r="H4558" s="158"/>
      <c r="I4558" s="158"/>
      <c r="J4558" s="158"/>
      <c r="K4558" s="158"/>
      <c r="L4558" s="158"/>
      <c r="M4558" s="346"/>
    </row>
    <row r="4559" spans="1:13" x14ac:dyDescent="0.25">
      <c r="A4559" s="347"/>
      <c r="B4559" s="103">
        <v>-335.79309845154364</v>
      </c>
      <c r="C4559" s="158"/>
      <c r="D4559" s="158"/>
      <c r="E4559" s="158"/>
      <c r="F4559" s="158"/>
      <c r="G4559" s="158"/>
      <c r="H4559" s="158"/>
      <c r="I4559" s="158"/>
      <c r="J4559" s="158"/>
      <c r="K4559" s="158"/>
      <c r="L4559" s="158"/>
      <c r="M4559" s="346"/>
    </row>
    <row r="4560" spans="1:13" x14ac:dyDescent="0.25">
      <c r="A4560" s="347"/>
      <c r="B4560" s="158"/>
      <c r="C4560" s="158"/>
      <c r="D4560" s="158"/>
      <c r="E4560" s="158"/>
      <c r="F4560" s="158"/>
      <c r="G4560" s="158"/>
      <c r="H4560" s="158"/>
      <c r="I4560" s="158"/>
      <c r="J4560" s="158"/>
      <c r="K4560" s="158"/>
      <c r="L4560" s="158"/>
      <c r="M4560" s="346"/>
    </row>
    <row r="4561" spans="1:13" x14ac:dyDescent="0.25">
      <c r="A4561" s="347"/>
      <c r="B4561" s="158"/>
      <c r="C4561" s="158"/>
      <c r="D4561" s="158"/>
      <c r="E4561" s="158"/>
      <c r="F4561" s="158"/>
      <c r="G4561" s="158"/>
      <c r="H4561" s="158"/>
      <c r="I4561" s="158"/>
      <c r="J4561" s="158"/>
      <c r="K4561" s="158"/>
      <c r="L4561" s="158"/>
      <c r="M4561" s="346"/>
    </row>
    <row r="4562" spans="1:13" x14ac:dyDescent="0.25">
      <c r="A4562" s="347"/>
      <c r="B4562" s="419">
        <f t="array" ref="B4562:B4569">+MMULT(B4506:L4513,B4549:B4559)</f>
        <v>-0.6004787656704601</v>
      </c>
      <c r="C4562" s="158"/>
      <c r="D4562" s="158"/>
      <c r="E4562" s="402">
        <f t="array" ref="E4562:E4569">+MMULT(B4417:L4424,H4428:H4438)</f>
        <v>2.9729038906684078E-3</v>
      </c>
      <c r="F4562" s="158"/>
      <c r="G4562" s="158"/>
      <c r="H4562" s="402">
        <f t="array" ref="H4562:H4569">E4562:E4569-E4428:E4435</f>
        <v>-2.2204460492503131E-16</v>
      </c>
      <c r="I4562" s="158"/>
      <c r="J4562" s="158"/>
      <c r="K4562" s="158"/>
      <c r="L4562" s="158"/>
      <c r="M4562" s="346"/>
    </row>
    <row r="4563" spans="1:13" ht="15.75" x14ac:dyDescent="0.3">
      <c r="A4563" s="447" t="s">
        <v>241</v>
      </c>
      <c r="B4563" s="420">
        <v>1.8637285299000987E-3</v>
      </c>
      <c r="C4563" s="158"/>
      <c r="D4563" s="449" t="s">
        <v>242</v>
      </c>
      <c r="E4563" s="403">
        <v>3.7274570598001978E-3</v>
      </c>
      <c r="F4563" s="158"/>
      <c r="G4563" s="449" t="s">
        <v>243</v>
      </c>
      <c r="H4563" s="403">
        <v>1.6974269212433057E-15</v>
      </c>
      <c r="I4563" s="158"/>
      <c r="J4563" s="158"/>
      <c r="K4563" s="158"/>
      <c r="L4563" s="158"/>
      <c r="M4563" s="346"/>
    </row>
    <row r="4564" spans="1:13" x14ac:dyDescent="0.25">
      <c r="A4564" s="347"/>
      <c r="B4564" s="420">
        <v>9.5090228591627546E-4</v>
      </c>
      <c r="C4564" s="158"/>
      <c r="D4564" s="158"/>
      <c r="E4564" s="403">
        <v>1.9018045718325507E-3</v>
      </c>
      <c r="F4564" s="158"/>
      <c r="G4564" s="158"/>
      <c r="H4564" s="403">
        <v>1.4072944198861848E-16</v>
      </c>
      <c r="I4564" s="158"/>
      <c r="J4564" s="158"/>
      <c r="K4564" s="158"/>
      <c r="L4564" s="158"/>
      <c r="M4564" s="346"/>
    </row>
    <row r="4565" spans="1:13" x14ac:dyDescent="0.25">
      <c r="A4565" s="347"/>
      <c r="B4565" s="420">
        <v>9.7449903405258387E-4</v>
      </c>
      <c r="C4565" s="158"/>
      <c r="D4565" s="158"/>
      <c r="E4565" s="403">
        <v>1.948998068105168E-3</v>
      </c>
      <c r="F4565" s="158"/>
      <c r="G4565" s="158"/>
      <c r="H4565" s="403">
        <v>-7.7620201932582233E-15</v>
      </c>
      <c r="I4565" s="158"/>
      <c r="J4565" s="158"/>
      <c r="K4565" s="158"/>
      <c r="L4565" s="158"/>
      <c r="M4565" s="346"/>
    </row>
    <row r="4566" spans="1:13" x14ac:dyDescent="0.25">
      <c r="A4566" s="347"/>
      <c r="B4566" s="420">
        <v>2.2578113037813787E-3</v>
      </c>
      <c r="C4566" s="158"/>
      <c r="D4566" s="158"/>
      <c r="E4566" s="403">
        <v>4.5156226075627574E-3</v>
      </c>
      <c r="F4566" s="158"/>
      <c r="G4566" s="158"/>
      <c r="H4566" s="403">
        <v>-4.0124153999343548E-15</v>
      </c>
      <c r="I4566" s="158"/>
      <c r="J4566" s="158"/>
      <c r="K4566" s="158"/>
      <c r="L4566" s="158"/>
      <c r="M4566" s="346"/>
    </row>
    <row r="4567" spans="1:13" x14ac:dyDescent="0.25">
      <c r="A4567" s="347"/>
      <c r="B4567" s="420">
        <v>3.9264458756664219E-4</v>
      </c>
      <c r="C4567" s="158"/>
      <c r="D4567" s="158"/>
      <c r="E4567" s="403">
        <v>7.8528917513328439E-4</v>
      </c>
      <c r="F4567" s="158"/>
      <c r="G4567" s="158"/>
      <c r="H4567" s="403">
        <v>6.854326134453359E-16</v>
      </c>
      <c r="I4567" s="158"/>
      <c r="J4567" s="158"/>
      <c r="K4567" s="158"/>
      <c r="L4567" s="158"/>
      <c r="M4567" s="346"/>
    </row>
    <row r="4568" spans="1:13" x14ac:dyDescent="0.25">
      <c r="A4568" s="347"/>
      <c r="B4568" s="420">
        <v>3.8146807326845992E-4</v>
      </c>
      <c r="C4568" s="158"/>
      <c r="D4568" s="158"/>
      <c r="E4568" s="403">
        <v>7.6293614653691983E-4</v>
      </c>
      <c r="F4568" s="158"/>
      <c r="G4568" s="158"/>
      <c r="H4568" s="403">
        <v>-1.6111244283134596E-16</v>
      </c>
      <c r="I4568" s="158"/>
      <c r="J4568" s="158"/>
      <c r="K4568" s="158"/>
      <c r="L4568" s="158"/>
      <c r="M4568" s="346"/>
    </row>
    <row r="4569" spans="1:13" x14ac:dyDescent="0.25">
      <c r="A4569" s="347"/>
      <c r="B4569" s="75">
        <v>-0.49400914527692691</v>
      </c>
      <c r="C4569" s="158"/>
      <c r="D4569" s="158"/>
      <c r="E4569" s="93">
        <v>3.7065288060201635E-3</v>
      </c>
      <c r="F4569" s="158"/>
      <c r="G4569" s="158"/>
      <c r="H4569" s="93">
        <v>9.3328123007552222E-16</v>
      </c>
      <c r="I4569" s="158"/>
      <c r="J4569" s="158"/>
      <c r="K4569" s="158"/>
      <c r="L4569" s="158"/>
      <c r="M4569" s="346"/>
    </row>
    <row r="4570" spans="1:13" x14ac:dyDescent="0.25">
      <c r="A4570" s="347"/>
      <c r="B4570" s="158"/>
      <c r="C4570" s="158"/>
      <c r="D4570" s="158"/>
      <c r="E4570" s="158"/>
      <c r="F4570" s="158"/>
      <c r="G4570" s="158"/>
      <c r="H4570" s="158"/>
      <c r="I4570" s="158"/>
      <c r="J4570" s="158"/>
      <c r="K4570" s="158"/>
      <c r="L4570" s="158"/>
      <c r="M4570" s="346"/>
    </row>
    <row r="4571" spans="1:13" ht="16.5" thickBot="1" x14ac:dyDescent="0.35">
      <c r="A4571" s="347"/>
      <c r="B4571" s="158"/>
      <c r="C4571" s="158"/>
      <c r="D4571" s="158"/>
      <c r="E4571" s="158"/>
      <c r="F4571" s="158"/>
      <c r="G4571" s="456" t="s">
        <v>264</v>
      </c>
      <c r="H4571" s="158"/>
      <c r="I4571" s="158"/>
      <c r="J4571" s="158"/>
      <c r="K4571" s="158"/>
      <c r="L4571" s="158"/>
      <c r="M4571" s="346"/>
    </row>
    <row r="4572" spans="1:13" ht="15.75" x14ac:dyDescent="0.3">
      <c r="A4572" s="347"/>
      <c r="B4572" s="421">
        <f t="array" ref="B4572:B4579">B4562:B4569-H4562:H4569</f>
        <v>-0.60047876567045988</v>
      </c>
      <c r="C4572" s="158"/>
      <c r="D4572" s="422" t="s">
        <v>205</v>
      </c>
      <c r="E4572" s="468">
        <f t="array" ref="E4572:E4579">+MMULT(B4526:I4533,B4572:B4579)</f>
        <v>336.46025259507309</v>
      </c>
      <c r="F4572" s="158"/>
      <c r="G4572" s="457" t="s">
        <v>205</v>
      </c>
      <c r="H4572" s="460">
        <f>+ABS(E4572-E4314)</f>
        <v>5.170081488984124E-3</v>
      </c>
      <c r="I4572" s="158"/>
      <c r="J4572" s="158"/>
      <c r="K4572" s="158"/>
      <c r="L4572" s="158"/>
      <c r="M4572" s="346"/>
    </row>
    <row r="4573" spans="1:13" ht="15.75" x14ac:dyDescent="0.3">
      <c r="A4573" s="450" t="s">
        <v>244</v>
      </c>
      <c r="B4573" s="420">
        <v>1.8637285298984012E-3</v>
      </c>
      <c r="C4573" s="158"/>
      <c r="D4573" s="424" t="s">
        <v>206</v>
      </c>
      <c r="E4573" s="469">
        <v>335.2904745678606</v>
      </c>
      <c r="F4573" s="158"/>
      <c r="G4573" s="458" t="s">
        <v>206</v>
      </c>
      <c r="H4573" s="461">
        <f t="shared" ref="H4573:H4579" si="178">+ABS(E4573-E4315)</f>
        <v>8.399725157858029E-3</v>
      </c>
      <c r="I4573" s="158"/>
      <c r="J4573" s="158"/>
      <c r="K4573" s="158"/>
      <c r="L4573" s="158"/>
      <c r="M4573" s="346"/>
    </row>
    <row r="4574" spans="1:13" ht="15.75" x14ac:dyDescent="0.3">
      <c r="A4574" s="347"/>
      <c r="B4574" s="420">
        <v>9.5090228591613473E-4</v>
      </c>
      <c r="C4574" s="158"/>
      <c r="D4574" s="424" t="s">
        <v>207</v>
      </c>
      <c r="E4574" s="469">
        <v>335.2625212426662</v>
      </c>
      <c r="F4574" s="158"/>
      <c r="G4574" s="458" t="s">
        <v>207</v>
      </c>
      <c r="H4574" s="461">
        <f t="shared" si="178"/>
        <v>0.18457291162729916</v>
      </c>
      <c r="I4574" s="158"/>
      <c r="J4574" s="158"/>
      <c r="K4574" s="158"/>
      <c r="L4574" s="158"/>
      <c r="M4574" s="346"/>
    </row>
    <row r="4575" spans="1:13" ht="15.75" x14ac:dyDescent="0.3">
      <c r="A4575" s="347"/>
      <c r="B4575" s="420">
        <v>9.7449903406034589E-4</v>
      </c>
      <c r="C4575" s="158"/>
      <c r="D4575" s="424" t="s">
        <v>208</v>
      </c>
      <c r="E4575" s="469">
        <v>335.99382783751639</v>
      </c>
      <c r="F4575" s="158"/>
      <c r="G4575" s="458" t="s">
        <v>208</v>
      </c>
      <c r="H4575" s="461">
        <f t="shared" si="178"/>
        <v>0.49576951125527557</v>
      </c>
      <c r="I4575" s="158"/>
      <c r="J4575" s="158"/>
      <c r="K4575" s="158"/>
      <c r="L4575" s="158"/>
      <c r="M4575" s="346"/>
    </row>
    <row r="4576" spans="1:13" ht="15.75" x14ac:dyDescent="0.3">
      <c r="A4576" s="347"/>
      <c r="B4576" s="420">
        <v>2.2578113037853911E-3</v>
      </c>
      <c r="C4576" s="158"/>
      <c r="D4576" s="424" t="s">
        <v>209</v>
      </c>
      <c r="E4576" s="469">
        <v>335.27363957808012</v>
      </c>
      <c r="F4576" s="158"/>
      <c r="G4576" s="458" t="s">
        <v>209</v>
      </c>
      <c r="H4576" s="461">
        <f t="shared" si="178"/>
        <v>0.15555648498235541</v>
      </c>
      <c r="I4576" s="158"/>
      <c r="J4576" s="158"/>
      <c r="K4576" s="158"/>
      <c r="L4576" s="158"/>
      <c r="M4576" s="346"/>
    </row>
    <row r="4577" spans="1:13" ht="15.75" x14ac:dyDescent="0.3">
      <c r="A4577" s="347"/>
      <c r="B4577" s="420">
        <v>3.9264458756595676E-4</v>
      </c>
      <c r="C4577" s="158"/>
      <c r="D4577" s="424" t="s">
        <v>210</v>
      </c>
      <c r="E4577" s="469">
        <v>335.93654471621181</v>
      </c>
      <c r="F4577" s="158"/>
      <c r="G4577" s="458" t="s">
        <v>210</v>
      </c>
      <c r="H4577" s="461">
        <f t="shared" si="178"/>
        <v>0.82947111504796567</v>
      </c>
      <c r="I4577" s="158"/>
      <c r="J4577" s="158"/>
      <c r="K4577" s="158"/>
      <c r="L4577" s="158"/>
      <c r="M4577" s="346"/>
    </row>
    <row r="4578" spans="1:13" ht="15.75" x14ac:dyDescent="0.3">
      <c r="A4578" s="347"/>
      <c r="B4578" s="420">
        <v>3.8146807326862103E-4</v>
      </c>
      <c r="C4578" s="158"/>
      <c r="D4578" s="424" t="s">
        <v>211</v>
      </c>
      <c r="E4578" s="469">
        <v>336.03988284883746</v>
      </c>
      <c r="F4578" s="158"/>
      <c r="G4578" s="458" t="s">
        <v>211</v>
      </c>
      <c r="H4578" s="461">
        <f t="shared" si="178"/>
        <v>0.52833212158589049</v>
      </c>
      <c r="I4578" s="158"/>
      <c r="J4578" s="158"/>
      <c r="K4578" s="158"/>
      <c r="L4578" s="158"/>
      <c r="M4578" s="346"/>
    </row>
    <row r="4579" spans="1:13" ht="16.5" thickBot="1" x14ac:dyDescent="0.35">
      <c r="A4579" s="347"/>
      <c r="B4579" s="75">
        <v>-0.49400914527692785</v>
      </c>
      <c r="C4579" s="158"/>
      <c r="D4579" s="426" t="s">
        <v>212</v>
      </c>
      <c r="E4579" s="470">
        <v>335.78620067486179</v>
      </c>
      <c r="F4579" s="158"/>
      <c r="G4579" s="459" t="s">
        <v>212</v>
      </c>
      <c r="H4579" s="462">
        <f t="shared" si="178"/>
        <v>6.6492602055632233E-3</v>
      </c>
      <c r="I4579" s="158"/>
      <c r="J4579" s="158"/>
      <c r="K4579" s="158"/>
      <c r="L4579" s="158"/>
      <c r="M4579" s="346"/>
    </row>
    <row r="4580" spans="1:13" x14ac:dyDescent="0.25">
      <c r="A4580" s="347"/>
      <c r="B4580" s="158"/>
      <c r="C4580" s="158"/>
      <c r="D4580" s="158"/>
      <c r="E4580" s="158"/>
      <c r="F4580" s="158"/>
      <c r="G4580" s="158"/>
      <c r="H4580" s="158"/>
      <c r="I4580" s="158"/>
      <c r="J4580" s="158"/>
      <c r="K4580" s="158"/>
      <c r="L4580" s="158"/>
      <c r="M4580" s="346"/>
    </row>
    <row r="4581" spans="1:13" ht="15.75" x14ac:dyDescent="0.3">
      <c r="A4581" s="444" t="s">
        <v>246</v>
      </c>
      <c r="B4581" s="158"/>
      <c r="C4581" s="158"/>
      <c r="D4581" s="158"/>
      <c r="E4581" s="158"/>
      <c r="F4581" s="158"/>
      <c r="G4581" s="158"/>
      <c r="H4581" s="158"/>
      <c r="I4581" s="158"/>
      <c r="J4581" s="158"/>
      <c r="K4581" s="158"/>
      <c r="L4581" s="158"/>
      <c r="M4581" s="346"/>
    </row>
    <row r="4582" spans="1:13" x14ac:dyDescent="0.25">
      <c r="A4582" s="347"/>
      <c r="B4582" s="411">
        <f t="array" ref="B4582:L4592">+MMULT(B4493:L4503,B4467:L4477)</f>
        <v>0.5</v>
      </c>
      <c r="C4582" s="390">
        <v>0</v>
      </c>
      <c r="D4582" s="390">
        <v>0</v>
      </c>
      <c r="E4582" s="390">
        <v>0</v>
      </c>
      <c r="F4582" s="390">
        <v>0</v>
      </c>
      <c r="G4582" s="390">
        <v>0</v>
      </c>
      <c r="H4582" s="390">
        <v>0</v>
      </c>
      <c r="I4582" s="390">
        <v>0</v>
      </c>
      <c r="J4582" s="390">
        <v>0</v>
      </c>
      <c r="K4582" s="390">
        <v>0</v>
      </c>
      <c r="L4582" s="391">
        <v>0</v>
      </c>
      <c r="M4582" s="346"/>
    </row>
    <row r="4583" spans="1:13" ht="15.75" x14ac:dyDescent="0.3">
      <c r="A4583" s="447" t="s">
        <v>247</v>
      </c>
      <c r="B4583" s="396">
        <v>0</v>
      </c>
      <c r="C4583" s="161">
        <v>0.5</v>
      </c>
      <c r="D4583" s="159">
        <v>0</v>
      </c>
      <c r="E4583" s="159">
        <v>0</v>
      </c>
      <c r="F4583" s="159">
        <v>0</v>
      </c>
      <c r="G4583" s="159">
        <v>0</v>
      </c>
      <c r="H4583" s="159">
        <v>0</v>
      </c>
      <c r="I4583" s="159">
        <v>0</v>
      </c>
      <c r="J4583" s="159">
        <v>0</v>
      </c>
      <c r="K4583" s="159">
        <v>0</v>
      </c>
      <c r="L4583" s="383">
        <v>0</v>
      </c>
      <c r="M4583" s="346"/>
    </row>
    <row r="4584" spans="1:13" x14ac:dyDescent="0.25">
      <c r="A4584" s="347"/>
      <c r="B4584" s="396">
        <v>0</v>
      </c>
      <c r="C4584" s="159">
        <v>0</v>
      </c>
      <c r="D4584" s="161">
        <v>0.5</v>
      </c>
      <c r="E4584" s="159">
        <v>0</v>
      </c>
      <c r="F4584" s="159">
        <v>0</v>
      </c>
      <c r="G4584" s="159">
        <v>0</v>
      </c>
      <c r="H4584" s="159">
        <v>0</v>
      </c>
      <c r="I4584" s="159">
        <v>0</v>
      </c>
      <c r="J4584" s="159">
        <v>0</v>
      </c>
      <c r="K4584" s="159">
        <v>0</v>
      </c>
      <c r="L4584" s="383">
        <v>0</v>
      </c>
      <c r="M4584" s="346"/>
    </row>
    <row r="4585" spans="1:13" x14ac:dyDescent="0.25">
      <c r="A4585" s="347"/>
      <c r="B4585" s="396">
        <v>0</v>
      </c>
      <c r="C4585" s="159">
        <v>0</v>
      </c>
      <c r="D4585" s="159">
        <v>0</v>
      </c>
      <c r="E4585" s="161">
        <v>0.5</v>
      </c>
      <c r="F4585" s="159">
        <v>0</v>
      </c>
      <c r="G4585" s="159">
        <v>0</v>
      </c>
      <c r="H4585" s="159">
        <v>0</v>
      </c>
      <c r="I4585" s="159">
        <v>0</v>
      </c>
      <c r="J4585" s="159">
        <v>0</v>
      </c>
      <c r="K4585" s="159">
        <v>0</v>
      </c>
      <c r="L4585" s="383">
        <v>0</v>
      </c>
      <c r="M4585" s="346"/>
    </row>
    <row r="4586" spans="1:13" x14ac:dyDescent="0.25">
      <c r="A4586" s="347"/>
      <c r="B4586" s="396">
        <v>0</v>
      </c>
      <c r="C4586" s="159">
        <v>0</v>
      </c>
      <c r="D4586" s="159">
        <v>0</v>
      </c>
      <c r="E4586" s="159">
        <v>0</v>
      </c>
      <c r="F4586" s="161">
        <v>0.5</v>
      </c>
      <c r="G4586" s="159">
        <v>0</v>
      </c>
      <c r="H4586" s="159">
        <v>0</v>
      </c>
      <c r="I4586" s="159">
        <v>0</v>
      </c>
      <c r="J4586" s="159">
        <v>0</v>
      </c>
      <c r="K4586" s="159">
        <v>0</v>
      </c>
      <c r="L4586" s="383">
        <v>0</v>
      </c>
      <c r="M4586" s="346"/>
    </row>
    <row r="4587" spans="1:13" x14ac:dyDescent="0.25">
      <c r="A4587" s="350"/>
      <c r="B4587" s="396">
        <v>0</v>
      </c>
      <c r="C4587" s="159">
        <v>0</v>
      </c>
      <c r="D4587" s="159">
        <v>0</v>
      </c>
      <c r="E4587" s="159">
        <v>0</v>
      </c>
      <c r="F4587" s="159">
        <v>0</v>
      </c>
      <c r="G4587" s="161">
        <v>0.5</v>
      </c>
      <c r="H4587" s="159">
        <v>0</v>
      </c>
      <c r="I4587" s="159">
        <v>0</v>
      </c>
      <c r="J4587" s="159">
        <v>0</v>
      </c>
      <c r="K4587" s="159">
        <v>0</v>
      </c>
      <c r="L4587" s="383">
        <v>0</v>
      </c>
      <c r="M4587" s="346"/>
    </row>
    <row r="4588" spans="1:13" x14ac:dyDescent="0.25">
      <c r="A4588" s="350"/>
      <c r="B4588" s="396">
        <v>0</v>
      </c>
      <c r="C4588" s="159">
        <v>0</v>
      </c>
      <c r="D4588" s="159">
        <v>0</v>
      </c>
      <c r="E4588" s="159">
        <v>0</v>
      </c>
      <c r="F4588" s="159">
        <v>0</v>
      </c>
      <c r="G4588" s="159">
        <v>0</v>
      </c>
      <c r="H4588" s="161">
        <v>0.5</v>
      </c>
      <c r="I4588" s="159">
        <v>0</v>
      </c>
      <c r="J4588" s="159">
        <v>0</v>
      </c>
      <c r="K4588" s="159">
        <v>0</v>
      </c>
      <c r="L4588" s="383">
        <v>0</v>
      </c>
      <c r="M4588" s="346"/>
    </row>
    <row r="4589" spans="1:13" x14ac:dyDescent="0.25">
      <c r="A4589" s="347"/>
      <c r="B4589" s="396">
        <v>0</v>
      </c>
      <c r="C4589" s="159">
        <v>0</v>
      </c>
      <c r="D4589" s="159">
        <v>0</v>
      </c>
      <c r="E4589" s="159">
        <v>0</v>
      </c>
      <c r="F4589" s="159">
        <v>0</v>
      </c>
      <c r="G4589" s="159">
        <v>0</v>
      </c>
      <c r="H4589" s="159">
        <v>0</v>
      </c>
      <c r="I4589" s="161">
        <v>0.5</v>
      </c>
      <c r="J4589" s="159">
        <v>0</v>
      </c>
      <c r="K4589" s="159">
        <v>0</v>
      </c>
      <c r="L4589" s="383">
        <v>0</v>
      </c>
      <c r="M4589" s="346"/>
    </row>
    <row r="4590" spans="1:13" x14ac:dyDescent="0.25">
      <c r="A4590" s="347"/>
      <c r="B4590" s="396">
        <v>0</v>
      </c>
      <c r="C4590" s="159">
        <v>0</v>
      </c>
      <c r="D4590" s="159">
        <v>0</v>
      </c>
      <c r="E4590" s="159">
        <v>0</v>
      </c>
      <c r="F4590" s="159">
        <v>0</v>
      </c>
      <c r="G4590" s="159">
        <v>0</v>
      </c>
      <c r="H4590" s="159">
        <v>0</v>
      </c>
      <c r="I4590" s="159">
        <v>0</v>
      </c>
      <c r="J4590" s="161">
        <v>0.5</v>
      </c>
      <c r="K4590" s="159">
        <v>0</v>
      </c>
      <c r="L4590" s="383">
        <v>0</v>
      </c>
      <c r="M4590" s="346"/>
    </row>
    <row r="4591" spans="1:13" x14ac:dyDescent="0.25">
      <c r="A4591" s="347"/>
      <c r="B4591" s="396">
        <v>0</v>
      </c>
      <c r="C4591" s="159">
        <v>0</v>
      </c>
      <c r="D4591" s="159">
        <v>0</v>
      </c>
      <c r="E4591" s="159">
        <v>0</v>
      </c>
      <c r="F4591" s="159">
        <v>0</v>
      </c>
      <c r="G4591" s="159">
        <v>0</v>
      </c>
      <c r="H4591" s="159">
        <v>0</v>
      </c>
      <c r="I4591" s="159">
        <v>0</v>
      </c>
      <c r="J4591" s="159">
        <v>0</v>
      </c>
      <c r="K4591" s="161">
        <v>0.5</v>
      </c>
      <c r="L4591" s="383">
        <v>0</v>
      </c>
      <c r="M4591" s="346"/>
    </row>
    <row r="4592" spans="1:13" x14ac:dyDescent="0.25">
      <c r="A4592" s="347"/>
      <c r="B4592" s="397">
        <v>0</v>
      </c>
      <c r="C4592" s="398">
        <v>0</v>
      </c>
      <c r="D4592" s="398">
        <v>0</v>
      </c>
      <c r="E4592" s="398">
        <v>0</v>
      </c>
      <c r="F4592" s="398">
        <v>0</v>
      </c>
      <c r="G4592" s="398">
        <v>0</v>
      </c>
      <c r="H4592" s="398">
        <v>0</v>
      </c>
      <c r="I4592" s="398">
        <v>0</v>
      </c>
      <c r="J4592" s="398">
        <v>0</v>
      </c>
      <c r="K4592" s="398">
        <v>0</v>
      </c>
      <c r="L4592" s="412">
        <v>0.5</v>
      </c>
      <c r="M4592" s="346"/>
    </row>
    <row r="4593" spans="1:13" x14ac:dyDescent="0.25">
      <c r="A4593" s="347"/>
      <c r="B4593" s="158"/>
      <c r="C4593" s="158"/>
      <c r="D4593" s="158"/>
      <c r="E4593" s="158"/>
      <c r="F4593" s="158"/>
      <c r="G4593" s="158"/>
      <c r="H4593" s="158"/>
      <c r="I4593" s="158"/>
      <c r="J4593" s="158"/>
      <c r="K4593" s="158"/>
      <c r="L4593" s="158"/>
      <c r="M4593" s="346"/>
    </row>
    <row r="4594" spans="1:13" x14ac:dyDescent="0.25">
      <c r="A4594" s="347"/>
      <c r="B4594" s="158"/>
      <c r="C4594" s="158"/>
      <c r="D4594" s="158"/>
      <c r="E4594" s="158"/>
      <c r="F4594" s="158"/>
      <c r="G4594" s="158"/>
      <c r="H4594" s="158"/>
      <c r="I4594" s="158"/>
      <c r="J4594" s="158"/>
      <c r="K4594" s="158"/>
      <c r="L4594" s="158"/>
      <c r="M4594" s="346"/>
    </row>
    <row r="4595" spans="1:13" x14ac:dyDescent="0.25">
      <c r="A4595" s="347"/>
      <c r="B4595" s="411">
        <f t="array" ref="B4595:L4605">B4454:L4464-B4582:L4592</f>
        <v>0.5</v>
      </c>
      <c r="C4595" s="390">
        <v>0</v>
      </c>
      <c r="D4595" s="390">
        <v>0</v>
      </c>
      <c r="E4595" s="390">
        <v>0</v>
      </c>
      <c r="F4595" s="390">
        <v>0</v>
      </c>
      <c r="G4595" s="390">
        <v>0</v>
      </c>
      <c r="H4595" s="390">
        <v>0</v>
      </c>
      <c r="I4595" s="390">
        <v>0</v>
      </c>
      <c r="J4595" s="390">
        <v>0</v>
      </c>
      <c r="K4595" s="390">
        <v>0</v>
      </c>
      <c r="L4595" s="391">
        <v>0</v>
      </c>
      <c r="M4595" s="346"/>
    </row>
    <row r="4596" spans="1:13" ht="15.75" x14ac:dyDescent="0.3">
      <c r="A4596" s="447" t="s">
        <v>248</v>
      </c>
      <c r="B4596" s="396">
        <v>0</v>
      </c>
      <c r="C4596" s="161">
        <v>0.5</v>
      </c>
      <c r="D4596" s="159">
        <v>0</v>
      </c>
      <c r="E4596" s="159">
        <v>0</v>
      </c>
      <c r="F4596" s="159">
        <v>0</v>
      </c>
      <c r="G4596" s="159">
        <v>0</v>
      </c>
      <c r="H4596" s="159">
        <v>0</v>
      </c>
      <c r="I4596" s="159">
        <v>0</v>
      </c>
      <c r="J4596" s="159">
        <v>0</v>
      </c>
      <c r="K4596" s="159">
        <v>0</v>
      </c>
      <c r="L4596" s="383">
        <v>0</v>
      </c>
      <c r="M4596" s="346"/>
    </row>
    <row r="4597" spans="1:13" x14ac:dyDescent="0.25">
      <c r="A4597" s="347"/>
      <c r="B4597" s="396">
        <v>0</v>
      </c>
      <c r="C4597" s="159">
        <v>0</v>
      </c>
      <c r="D4597" s="161">
        <v>0.5</v>
      </c>
      <c r="E4597" s="159">
        <v>0</v>
      </c>
      <c r="F4597" s="159">
        <v>0</v>
      </c>
      <c r="G4597" s="159">
        <v>0</v>
      </c>
      <c r="H4597" s="159">
        <v>0</v>
      </c>
      <c r="I4597" s="159">
        <v>0</v>
      </c>
      <c r="J4597" s="159">
        <v>0</v>
      </c>
      <c r="K4597" s="159">
        <v>0</v>
      </c>
      <c r="L4597" s="383">
        <v>0</v>
      </c>
      <c r="M4597" s="346"/>
    </row>
    <row r="4598" spans="1:13" x14ac:dyDescent="0.25">
      <c r="A4598" s="347"/>
      <c r="B4598" s="396">
        <v>0</v>
      </c>
      <c r="C4598" s="159">
        <v>0</v>
      </c>
      <c r="D4598" s="159">
        <v>0</v>
      </c>
      <c r="E4598" s="161">
        <v>0.5</v>
      </c>
      <c r="F4598" s="159">
        <v>0</v>
      </c>
      <c r="G4598" s="159">
        <v>0</v>
      </c>
      <c r="H4598" s="159">
        <v>0</v>
      </c>
      <c r="I4598" s="159">
        <v>0</v>
      </c>
      <c r="J4598" s="159">
        <v>0</v>
      </c>
      <c r="K4598" s="159">
        <v>0</v>
      </c>
      <c r="L4598" s="383">
        <v>0</v>
      </c>
      <c r="M4598" s="346"/>
    </row>
    <row r="4599" spans="1:13" x14ac:dyDescent="0.25">
      <c r="A4599" s="347"/>
      <c r="B4599" s="396">
        <v>0</v>
      </c>
      <c r="C4599" s="159">
        <v>0</v>
      </c>
      <c r="D4599" s="159">
        <v>0</v>
      </c>
      <c r="E4599" s="159">
        <v>0</v>
      </c>
      <c r="F4599" s="161">
        <v>0.5</v>
      </c>
      <c r="G4599" s="159">
        <v>0</v>
      </c>
      <c r="H4599" s="159">
        <v>0</v>
      </c>
      <c r="I4599" s="159">
        <v>0</v>
      </c>
      <c r="J4599" s="159">
        <v>0</v>
      </c>
      <c r="K4599" s="159">
        <v>0</v>
      </c>
      <c r="L4599" s="383">
        <v>0</v>
      </c>
      <c r="M4599" s="346"/>
    </row>
    <row r="4600" spans="1:13" x14ac:dyDescent="0.25">
      <c r="A4600" s="347"/>
      <c r="B4600" s="396">
        <v>0</v>
      </c>
      <c r="C4600" s="159">
        <v>0</v>
      </c>
      <c r="D4600" s="159">
        <v>0</v>
      </c>
      <c r="E4600" s="159">
        <v>0</v>
      </c>
      <c r="F4600" s="159">
        <v>0</v>
      </c>
      <c r="G4600" s="161">
        <v>0.5</v>
      </c>
      <c r="H4600" s="159">
        <v>0</v>
      </c>
      <c r="I4600" s="159">
        <v>0</v>
      </c>
      <c r="J4600" s="159">
        <v>0</v>
      </c>
      <c r="K4600" s="159">
        <v>0</v>
      </c>
      <c r="L4600" s="383">
        <v>0</v>
      </c>
      <c r="M4600" s="346"/>
    </row>
    <row r="4601" spans="1:13" x14ac:dyDescent="0.25">
      <c r="A4601" s="347"/>
      <c r="B4601" s="396">
        <v>0</v>
      </c>
      <c r="C4601" s="159">
        <v>0</v>
      </c>
      <c r="D4601" s="159">
        <v>0</v>
      </c>
      <c r="E4601" s="159">
        <v>0</v>
      </c>
      <c r="F4601" s="159">
        <v>0</v>
      </c>
      <c r="G4601" s="159">
        <v>0</v>
      </c>
      <c r="H4601" s="161">
        <v>0.5</v>
      </c>
      <c r="I4601" s="159">
        <v>0</v>
      </c>
      <c r="J4601" s="159">
        <v>0</v>
      </c>
      <c r="K4601" s="159">
        <v>0</v>
      </c>
      <c r="L4601" s="383">
        <v>0</v>
      </c>
      <c r="M4601" s="346"/>
    </row>
    <row r="4602" spans="1:13" x14ac:dyDescent="0.25">
      <c r="A4602" s="347"/>
      <c r="B4602" s="396">
        <v>0</v>
      </c>
      <c r="C4602" s="159">
        <v>0</v>
      </c>
      <c r="D4602" s="159">
        <v>0</v>
      </c>
      <c r="E4602" s="159">
        <v>0</v>
      </c>
      <c r="F4602" s="159">
        <v>0</v>
      </c>
      <c r="G4602" s="159">
        <v>0</v>
      </c>
      <c r="H4602" s="159">
        <v>0</v>
      </c>
      <c r="I4602" s="161">
        <v>0.5</v>
      </c>
      <c r="J4602" s="159">
        <v>0</v>
      </c>
      <c r="K4602" s="159">
        <v>0</v>
      </c>
      <c r="L4602" s="383">
        <v>0</v>
      </c>
      <c r="M4602" s="346"/>
    </row>
    <row r="4603" spans="1:13" x14ac:dyDescent="0.25">
      <c r="A4603" s="347"/>
      <c r="B4603" s="396">
        <v>0</v>
      </c>
      <c r="C4603" s="159">
        <v>0</v>
      </c>
      <c r="D4603" s="159">
        <v>0</v>
      </c>
      <c r="E4603" s="159">
        <v>0</v>
      </c>
      <c r="F4603" s="159">
        <v>0</v>
      </c>
      <c r="G4603" s="159">
        <v>0</v>
      </c>
      <c r="H4603" s="159">
        <v>0</v>
      </c>
      <c r="I4603" s="159">
        <v>0</v>
      </c>
      <c r="J4603" s="161">
        <v>0.5</v>
      </c>
      <c r="K4603" s="159">
        <v>0</v>
      </c>
      <c r="L4603" s="383">
        <v>0</v>
      </c>
      <c r="M4603" s="346"/>
    </row>
    <row r="4604" spans="1:13" x14ac:dyDescent="0.25">
      <c r="A4604" s="347"/>
      <c r="B4604" s="396">
        <v>0</v>
      </c>
      <c r="C4604" s="159">
        <v>0</v>
      </c>
      <c r="D4604" s="159">
        <v>0</v>
      </c>
      <c r="E4604" s="159">
        <v>0</v>
      </c>
      <c r="F4604" s="159">
        <v>0</v>
      </c>
      <c r="G4604" s="159">
        <v>0</v>
      </c>
      <c r="H4604" s="159">
        <v>0</v>
      </c>
      <c r="I4604" s="159">
        <v>0</v>
      </c>
      <c r="J4604" s="159">
        <v>0</v>
      </c>
      <c r="K4604" s="161">
        <v>0.5</v>
      </c>
      <c r="L4604" s="383">
        <v>0</v>
      </c>
      <c r="M4604" s="346"/>
    </row>
    <row r="4605" spans="1:13" x14ac:dyDescent="0.25">
      <c r="A4605" s="347"/>
      <c r="B4605" s="397">
        <v>0</v>
      </c>
      <c r="C4605" s="398">
        <v>0</v>
      </c>
      <c r="D4605" s="398">
        <v>0</v>
      </c>
      <c r="E4605" s="398">
        <v>0</v>
      </c>
      <c r="F4605" s="398">
        <v>0</v>
      </c>
      <c r="G4605" s="398">
        <v>0</v>
      </c>
      <c r="H4605" s="398">
        <v>0</v>
      </c>
      <c r="I4605" s="398">
        <v>0</v>
      </c>
      <c r="J4605" s="398">
        <v>0</v>
      </c>
      <c r="K4605" s="398">
        <v>0</v>
      </c>
      <c r="L4605" s="412">
        <v>0.5</v>
      </c>
      <c r="M4605" s="346"/>
    </row>
    <row r="4606" spans="1:13" x14ac:dyDescent="0.25">
      <c r="A4606" s="347"/>
      <c r="B4606" s="158"/>
      <c r="C4606" s="158"/>
      <c r="D4606" s="158"/>
      <c r="E4606" s="158"/>
      <c r="F4606" s="158"/>
      <c r="G4606" s="158"/>
      <c r="H4606" s="158"/>
      <c r="I4606" s="158"/>
      <c r="J4606" s="158"/>
      <c r="K4606" s="158"/>
      <c r="L4606" s="158"/>
      <c r="M4606" s="346"/>
    </row>
    <row r="4607" spans="1:13" x14ac:dyDescent="0.25">
      <c r="A4607" s="347"/>
      <c r="B4607" s="158"/>
      <c r="C4607" s="158"/>
      <c r="D4607" s="158"/>
      <c r="E4607" s="158"/>
      <c r="F4607" s="158"/>
      <c r="G4607" s="158"/>
      <c r="H4607" s="158"/>
      <c r="I4607" s="158"/>
      <c r="J4607" s="158"/>
      <c r="K4607" s="158"/>
      <c r="L4607" s="158"/>
      <c r="M4607" s="346"/>
    </row>
    <row r="4608" spans="1:13" x14ac:dyDescent="0.25">
      <c r="A4608" s="347"/>
      <c r="B4608" s="404">
        <f t="array" ref="B4608:B4618">+MMULT(B4595:L4605,H4428:H4438)</f>
        <v>5.0413265159862317E-3</v>
      </c>
      <c r="C4608" s="158"/>
      <c r="D4608" s="158"/>
      <c r="E4608" s="404">
        <f t="array" ref="E4608:E4618">+MMULT(B4428:B4438,K4429)</f>
        <v>-339.29610096713287</v>
      </c>
      <c r="F4608" s="158"/>
      <c r="G4608" s="158"/>
      <c r="H4608" s="419">
        <f t="array" ref="H4608:H4618">+MMULT(B4404:I4414,E4572:E4579)</f>
        <v>336.46025259507309</v>
      </c>
      <c r="I4608" s="158"/>
      <c r="J4608" s="158"/>
      <c r="K4608" s="158"/>
      <c r="L4608" s="158"/>
      <c r="M4608" s="346"/>
    </row>
    <row r="4609" spans="1:13" ht="15.75" x14ac:dyDescent="0.3">
      <c r="A4609" s="447" t="s">
        <v>249</v>
      </c>
      <c r="B4609" s="405">
        <v>3.5548745706520278E-3</v>
      </c>
      <c r="C4609" s="158"/>
      <c r="D4609" s="449" t="s">
        <v>239</v>
      </c>
      <c r="E4609" s="405">
        <v>0</v>
      </c>
      <c r="F4609" s="158"/>
      <c r="G4609" s="449" t="s">
        <v>250</v>
      </c>
      <c r="H4609" s="420">
        <v>-1.1697780272124874</v>
      </c>
      <c r="I4609" s="158"/>
      <c r="J4609" s="158"/>
      <c r="K4609" s="158"/>
      <c r="L4609" s="158"/>
      <c r="M4609" s="346"/>
    </row>
    <row r="4610" spans="1:13" x14ac:dyDescent="0.25">
      <c r="A4610" s="347"/>
      <c r="B4610" s="405">
        <v>1.5964884569548399E-4</v>
      </c>
      <c r="C4610" s="158"/>
      <c r="D4610" s="158"/>
      <c r="E4610" s="405">
        <v>0</v>
      </c>
      <c r="F4610" s="158"/>
      <c r="G4610" s="158"/>
      <c r="H4610" s="420">
        <v>-2.7953325194403078E-2</v>
      </c>
      <c r="I4610" s="158"/>
      <c r="J4610" s="158"/>
      <c r="K4610" s="158"/>
      <c r="L4610" s="158"/>
      <c r="M4610" s="346"/>
    </row>
    <row r="4611" spans="1:13" x14ac:dyDescent="0.25">
      <c r="A4611" s="347"/>
      <c r="B4611" s="405">
        <v>-7.9125344022079136E-4</v>
      </c>
      <c r="C4611" s="158"/>
      <c r="D4611" s="158"/>
      <c r="E4611" s="405">
        <v>0</v>
      </c>
      <c r="F4611" s="158"/>
      <c r="G4611" s="158"/>
      <c r="H4611" s="420">
        <v>0.73130659485019578</v>
      </c>
      <c r="I4611" s="158"/>
      <c r="J4611" s="158"/>
      <c r="K4611" s="158"/>
      <c r="L4611" s="158"/>
      <c r="M4611" s="346"/>
    </row>
    <row r="4612" spans="1:13" x14ac:dyDescent="0.25">
      <c r="A4612" s="347"/>
      <c r="B4612" s="405">
        <v>-1.7657524742733753E-3</v>
      </c>
      <c r="C4612" s="158"/>
      <c r="D4612" s="158"/>
      <c r="E4612" s="405">
        <v>0</v>
      </c>
      <c r="F4612" s="158"/>
      <c r="G4612" s="158"/>
      <c r="H4612" s="420">
        <v>-0.72018825943627007</v>
      </c>
      <c r="I4612" s="158"/>
      <c r="J4612" s="158"/>
      <c r="K4612" s="158"/>
      <c r="L4612" s="158"/>
      <c r="M4612" s="346"/>
    </row>
    <row r="4613" spans="1:13" x14ac:dyDescent="0.25">
      <c r="A4613" s="347"/>
      <c r="B4613" s="405">
        <v>5.2896867594315138E-4</v>
      </c>
      <c r="C4613" s="158"/>
      <c r="D4613" s="158"/>
      <c r="E4613" s="405">
        <v>0</v>
      </c>
      <c r="F4613" s="158"/>
      <c r="G4613" s="158"/>
      <c r="H4613" s="420">
        <v>0.66290513813169127</v>
      </c>
      <c r="I4613" s="158"/>
      <c r="J4613" s="158"/>
      <c r="K4613" s="158"/>
      <c r="L4613" s="158"/>
      <c r="M4613" s="346"/>
    </row>
    <row r="4614" spans="1:13" x14ac:dyDescent="0.25">
      <c r="A4614" s="347"/>
      <c r="B4614" s="405">
        <v>1.3632408837650919E-4</v>
      </c>
      <c r="C4614" s="158"/>
      <c r="D4614" s="158"/>
      <c r="E4614" s="405">
        <v>0</v>
      </c>
      <c r="F4614" s="158"/>
      <c r="G4614" s="158"/>
      <c r="H4614" s="420">
        <v>0.10333813262565172</v>
      </c>
      <c r="I4614" s="158"/>
      <c r="J4614" s="158"/>
      <c r="K4614" s="158"/>
      <c r="L4614" s="158"/>
      <c r="M4614" s="346"/>
    </row>
    <row r="4615" spans="1:13" x14ac:dyDescent="0.25">
      <c r="A4615" s="347"/>
      <c r="B4615" s="405">
        <v>-2.4514398489195073E-4</v>
      </c>
      <c r="C4615" s="158"/>
      <c r="D4615" s="158"/>
      <c r="E4615" s="405">
        <v>0</v>
      </c>
      <c r="F4615" s="158"/>
      <c r="G4615" s="158"/>
      <c r="H4615" s="420">
        <v>-0.25368217397567605</v>
      </c>
      <c r="I4615" s="158"/>
      <c r="J4615" s="158"/>
      <c r="K4615" s="158"/>
      <c r="L4615" s="158"/>
      <c r="M4615" s="346"/>
    </row>
    <row r="4616" spans="1:13" x14ac:dyDescent="0.25">
      <c r="A4616" s="347"/>
      <c r="B4616" s="405">
        <v>1.5314971950564447E-3</v>
      </c>
      <c r="C4616" s="158"/>
      <c r="D4616" s="158"/>
      <c r="E4616" s="405">
        <v>0</v>
      </c>
      <c r="F4616" s="158"/>
      <c r="G4616" s="158"/>
      <c r="H4616" s="420">
        <v>-1.6834989780477372E-2</v>
      </c>
      <c r="I4616" s="158"/>
      <c r="J4616" s="158"/>
      <c r="K4616" s="158"/>
      <c r="L4616" s="158"/>
      <c r="M4616" s="346"/>
    </row>
    <row r="4617" spans="1:13" x14ac:dyDescent="0.25">
      <c r="A4617" s="347"/>
      <c r="B4617" s="405">
        <v>3.0210352589414608E-3</v>
      </c>
      <c r="C4617" s="158"/>
      <c r="D4617" s="158"/>
      <c r="E4617" s="405">
        <v>0</v>
      </c>
      <c r="F4617" s="158"/>
      <c r="G4617" s="158"/>
      <c r="H4617" s="420">
        <v>-0.51256109678166695</v>
      </c>
      <c r="I4617" s="158"/>
      <c r="J4617" s="158"/>
      <c r="K4617" s="158"/>
      <c r="L4617" s="158"/>
      <c r="M4617" s="346"/>
    </row>
    <row r="4618" spans="1:13" x14ac:dyDescent="0.25">
      <c r="A4618" s="347"/>
      <c r="B4618" s="24">
        <v>5.1194436468434933E-3</v>
      </c>
      <c r="C4618" s="158"/>
      <c r="D4618" s="158"/>
      <c r="E4618" s="24">
        <v>-339.29610096713287</v>
      </c>
      <c r="F4618" s="158"/>
      <c r="G4618" s="158"/>
      <c r="H4618" s="75">
        <v>335.78620067486179</v>
      </c>
      <c r="I4618" s="158"/>
      <c r="J4618" s="158"/>
      <c r="K4618" s="158"/>
      <c r="L4618" s="158"/>
      <c r="M4618" s="346"/>
    </row>
    <row r="4619" spans="1:13" x14ac:dyDescent="0.25">
      <c r="A4619" s="347"/>
      <c r="B4619" s="158"/>
      <c r="C4619" s="158"/>
      <c r="D4619" s="158"/>
      <c r="E4619" s="158"/>
      <c r="F4619" s="158"/>
      <c r="G4619" s="158"/>
      <c r="H4619" s="158"/>
      <c r="I4619" s="158"/>
      <c r="J4619" s="158"/>
      <c r="K4619" s="158"/>
      <c r="L4619" s="158"/>
      <c r="M4619" s="346"/>
    </row>
    <row r="4620" spans="1:13" x14ac:dyDescent="0.25">
      <c r="A4620" s="347"/>
      <c r="B4620" s="158"/>
      <c r="C4620" s="158"/>
      <c r="D4620" s="158"/>
      <c r="E4620" s="158"/>
      <c r="F4620" s="158"/>
      <c r="G4620" s="158"/>
      <c r="H4620" s="158"/>
      <c r="I4620" s="158"/>
      <c r="J4620" s="158"/>
      <c r="K4620" s="158"/>
      <c r="L4620" s="158"/>
      <c r="M4620" s="346"/>
    </row>
    <row r="4621" spans="1:13" x14ac:dyDescent="0.25">
      <c r="A4621" s="347"/>
      <c r="B4621" s="419">
        <f t="array" ref="B4621:B4631">H4608:H4618+E4608:E4618</f>
        <v>-2.835848372059786</v>
      </c>
      <c r="C4621" s="158"/>
      <c r="D4621" s="158"/>
      <c r="E4621" s="158"/>
      <c r="F4621" s="158"/>
      <c r="G4621" s="158"/>
      <c r="H4621" s="158"/>
      <c r="I4621" s="158"/>
      <c r="J4621" s="158"/>
      <c r="K4621" s="158"/>
      <c r="L4621" s="158"/>
      <c r="M4621" s="346"/>
    </row>
    <row r="4622" spans="1:13" ht="15.75" x14ac:dyDescent="0.3">
      <c r="A4622" s="447" t="s">
        <v>251</v>
      </c>
      <c r="B4622" s="420">
        <v>-1.1697780272124874</v>
      </c>
      <c r="C4622" s="158"/>
      <c r="D4622" s="158"/>
      <c r="E4622" s="158"/>
      <c r="F4622" s="158"/>
      <c r="G4622" s="158"/>
      <c r="H4622" s="158"/>
      <c r="I4622" s="158"/>
      <c r="J4622" s="158"/>
      <c r="K4622" s="158"/>
      <c r="L4622" s="158"/>
      <c r="M4622" s="346"/>
    </row>
    <row r="4623" spans="1:13" x14ac:dyDescent="0.25">
      <c r="A4623" s="347"/>
      <c r="B4623" s="420">
        <v>-2.7953325194403078E-2</v>
      </c>
      <c r="C4623" s="158"/>
      <c r="D4623" s="158"/>
      <c r="E4623" s="158"/>
      <c r="F4623" s="158"/>
      <c r="G4623" s="158"/>
      <c r="H4623" s="158"/>
      <c r="I4623" s="158"/>
      <c r="J4623" s="158"/>
      <c r="K4623" s="158"/>
      <c r="L4623" s="158"/>
      <c r="M4623" s="346"/>
    </row>
    <row r="4624" spans="1:13" x14ac:dyDescent="0.25">
      <c r="A4624" s="347"/>
      <c r="B4624" s="420">
        <v>0.73130659485019578</v>
      </c>
      <c r="C4624" s="158"/>
      <c r="D4624" s="158"/>
      <c r="E4624" s="158"/>
      <c r="F4624" s="158"/>
      <c r="G4624" s="158"/>
      <c r="H4624" s="158"/>
      <c r="I4624" s="158"/>
      <c r="J4624" s="158"/>
      <c r="K4624" s="158"/>
      <c r="L4624" s="158"/>
      <c r="M4624" s="346"/>
    </row>
    <row r="4625" spans="1:13" x14ac:dyDescent="0.25">
      <c r="A4625" s="347"/>
      <c r="B4625" s="420">
        <v>-0.72018825943627007</v>
      </c>
      <c r="C4625" s="158"/>
      <c r="D4625" s="158"/>
      <c r="E4625" s="158"/>
      <c r="F4625" s="158"/>
      <c r="G4625" s="158"/>
      <c r="H4625" s="158"/>
      <c r="I4625" s="158"/>
      <c r="J4625" s="158"/>
      <c r="K4625" s="158"/>
      <c r="L4625" s="158"/>
      <c r="M4625" s="346"/>
    </row>
    <row r="4626" spans="1:13" x14ac:dyDescent="0.25">
      <c r="A4626" s="347"/>
      <c r="B4626" s="420">
        <v>0.66290513813169127</v>
      </c>
      <c r="C4626" s="158"/>
      <c r="D4626" s="158"/>
      <c r="E4626" s="158"/>
      <c r="F4626" s="158"/>
      <c r="G4626" s="158"/>
      <c r="H4626" s="158"/>
      <c r="I4626" s="158"/>
      <c r="J4626" s="158"/>
      <c r="K4626" s="158"/>
      <c r="L4626" s="158"/>
      <c r="M4626" s="346"/>
    </row>
    <row r="4627" spans="1:13" x14ac:dyDescent="0.25">
      <c r="A4627" s="347"/>
      <c r="B4627" s="420">
        <v>0.10333813262565172</v>
      </c>
      <c r="C4627" s="158"/>
      <c r="D4627" s="158"/>
      <c r="E4627" s="158"/>
      <c r="F4627" s="158"/>
      <c r="G4627" s="158"/>
      <c r="H4627" s="158"/>
      <c r="I4627" s="158"/>
      <c r="J4627" s="158"/>
      <c r="K4627" s="158"/>
      <c r="L4627" s="158"/>
      <c r="M4627" s="346"/>
    </row>
    <row r="4628" spans="1:13" x14ac:dyDescent="0.25">
      <c r="A4628" s="347"/>
      <c r="B4628" s="420">
        <v>-0.25368217397567605</v>
      </c>
      <c r="C4628" s="158"/>
      <c r="D4628" s="158"/>
      <c r="E4628" s="158"/>
      <c r="F4628" s="158"/>
      <c r="G4628" s="158"/>
      <c r="H4628" s="158"/>
      <c r="I4628" s="158"/>
      <c r="J4628" s="158"/>
      <c r="K4628" s="158"/>
      <c r="L4628" s="158"/>
      <c r="M4628" s="346"/>
    </row>
    <row r="4629" spans="1:13" x14ac:dyDescent="0.25">
      <c r="A4629" s="347"/>
      <c r="B4629" s="420">
        <v>-1.6834989780477372E-2</v>
      </c>
      <c r="C4629" s="158"/>
      <c r="D4629" s="158"/>
      <c r="E4629" s="158"/>
      <c r="F4629" s="158"/>
      <c r="G4629" s="158"/>
      <c r="H4629" s="158"/>
      <c r="I4629" s="158"/>
      <c r="J4629" s="158"/>
      <c r="K4629" s="158"/>
      <c r="L4629" s="158"/>
      <c r="M4629" s="346"/>
    </row>
    <row r="4630" spans="1:13" x14ac:dyDescent="0.25">
      <c r="A4630" s="347"/>
      <c r="B4630" s="420">
        <v>-0.51256109678166695</v>
      </c>
      <c r="C4630" s="158"/>
      <c r="D4630" s="158"/>
      <c r="E4630" s="158"/>
      <c r="F4630" s="158"/>
      <c r="G4630" s="158"/>
      <c r="H4630" s="158"/>
      <c r="I4630" s="158"/>
      <c r="J4630" s="158"/>
      <c r="K4630" s="158"/>
      <c r="L4630" s="158"/>
      <c r="M4630" s="346"/>
    </row>
    <row r="4631" spans="1:13" x14ac:dyDescent="0.25">
      <c r="A4631" s="347"/>
      <c r="B4631" s="75">
        <v>-3.5099002922710838</v>
      </c>
      <c r="C4631" s="158"/>
      <c r="D4631" s="158"/>
      <c r="E4631" s="158"/>
      <c r="F4631" s="158"/>
      <c r="G4631" s="158"/>
      <c r="H4631" s="158"/>
      <c r="I4631" s="158"/>
      <c r="J4631" s="158"/>
      <c r="K4631" s="158"/>
      <c r="L4631" s="158"/>
      <c r="M4631" s="346"/>
    </row>
    <row r="4632" spans="1:13" x14ac:dyDescent="0.25">
      <c r="A4632" s="347"/>
      <c r="B4632" s="158"/>
      <c r="C4632" s="158"/>
      <c r="D4632" s="158"/>
      <c r="E4632" s="158"/>
      <c r="F4632" s="158"/>
      <c r="G4632" s="158"/>
      <c r="H4632" s="158"/>
      <c r="I4632" s="158"/>
      <c r="J4632" s="158"/>
      <c r="K4632" s="158"/>
      <c r="L4632" s="158"/>
      <c r="M4632" s="346"/>
    </row>
    <row r="4633" spans="1:13" ht="15.75" thickBot="1" x14ac:dyDescent="0.3">
      <c r="A4633" s="347"/>
      <c r="B4633" s="158"/>
      <c r="C4633" s="158"/>
      <c r="D4633" s="158"/>
      <c r="E4633" s="158"/>
      <c r="F4633" s="158"/>
      <c r="G4633" s="158"/>
      <c r="H4633" s="158"/>
      <c r="I4633" s="158"/>
      <c r="J4633" s="158"/>
      <c r="K4633" s="158"/>
      <c r="L4633" s="158"/>
      <c r="M4633" s="346"/>
    </row>
    <row r="4634" spans="1:13" ht="15.75" x14ac:dyDescent="0.3">
      <c r="A4634" s="347"/>
      <c r="B4634" s="419">
        <f t="array" ref="B4634:B4644">+MMULT(B4493:L4503,B4621:B4631)</f>
        <v>-5.0312457984235072E-3</v>
      </c>
      <c r="C4634" s="158"/>
      <c r="D4634" s="428" t="s">
        <v>253</v>
      </c>
      <c r="E4634" s="429">
        <f t="array" ref="E4634:E4644">B4608:B4618-B4634:B4644</f>
        <v>1.007257231440974E-2</v>
      </c>
      <c r="F4634" s="158"/>
      <c r="G4634" s="158"/>
      <c r="H4634" s="158"/>
      <c r="I4634" s="158"/>
      <c r="J4634" s="158"/>
      <c r="K4634" s="158"/>
      <c r="L4634" s="158"/>
      <c r="M4634" s="346"/>
    </row>
    <row r="4635" spans="1:13" ht="15.75" x14ac:dyDescent="0.3">
      <c r="A4635" s="447" t="s">
        <v>252</v>
      </c>
      <c r="B4635" s="420">
        <v>-3.5447938530889585E-3</v>
      </c>
      <c r="C4635" s="158"/>
      <c r="D4635" s="430" t="s">
        <v>254</v>
      </c>
      <c r="E4635" s="431">
        <v>7.0996684237409867E-3</v>
      </c>
      <c r="F4635" s="158"/>
      <c r="G4635" s="158"/>
      <c r="H4635" s="158"/>
      <c r="I4635" s="158"/>
      <c r="J4635" s="158"/>
      <c r="K4635" s="158"/>
      <c r="L4635" s="158"/>
      <c r="M4635" s="346"/>
    </row>
    <row r="4636" spans="1:13" ht="15.75" x14ac:dyDescent="0.3">
      <c r="A4636" s="347"/>
      <c r="B4636" s="420">
        <v>-1.6509823785467691E-3</v>
      </c>
      <c r="C4636" s="158"/>
      <c r="D4636" s="430" t="s">
        <v>255</v>
      </c>
      <c r="E4636" s="431">
        <v>1.8106312242422531E-3</v>
      </c>
      <c r="F4636" s="158"/>
      <c r="G4636" s="158"/>
      <c r="H4636" s="158"/>
      <c r="I4636" s="158"/>
      <c r="J4636" s="158"/>
      <c r="K4636" s="158"/>
      <c r="L4636" s="158"/>
      <c r="M4636" s="346"/>
    </row>
    <row r="4637" spans="1:13" ht="15.75" x14ac:dyDescent="0.3">
      <c r="A4637" s="347"/>
      <c r="B4637" s="420">
        <v>-7.0008009263266766E-4</v>
      </c>
      <c r="C4637" s="158"/>
      <c r="D4637" s="430" t="s">
        <v>256</v>
      </c>
      <c r="E4637" s="431">
        <v>-9.1173347588123705E-5</v>
      </c>
      <c r="F4637" s="158"/>
      <c r="G4637" s="158"/>
      <c r="H4637" s="158"/>
      <c r="I4637" s="158"/>
      <c r="J4637" s="158"/>
      <c r="K4637" s="158"/>
      <c r="L4637" s="158"/>
      <c r="M4637" s="346"/>
    </row>
    <row r="4638" spans="1:13" ht="15.75" x14ac:dyDescent="0.3">
      <c r="A4638" s="347"/>
      <c r="B4638" s="420">
        <v>2.7441894142780595E-4</v>
      </c>
      <c r="C4638" s="158"/>
      <c r="D4638" s="430" t="s">
        <v>257</v>
      </c>
      <c r="E4638" s="431">
        <v>-2.0401714157011813E-3</v>
      </c>
      <c r="F4638" s="158"/>
      <c r="G4638" s="158"/>
      <c r="H4638" s="158"/>
      <c r="I4638" s="158"/>
      <c r="J4638" s="158"/>
      <c r="K4638" s="158"/>
      <c r="L4638" s="158"/>
      <c r="M4638" s="346"/>
    </row>
    <row r="4639" spans="1:13" ht="15.75" x14ac:dyDescent="0.3">
      <c r="A4639" s="347"/>
      <c r="B4639" s="420">
        <v>3.1493330582020167E-4</v>
      </c>
      <c r="C4639" s="158"/>
      <c r="D4639" s="430" t="s">
        <v>258</v>
      </c>
      <c r="E4639" s="431">
        <v>2.1403537012294971E-4</v>
      </c>
      <c r="F4639" s="158"/>
      <c r="G4639" s="158"/>
      <c r="H4639" s="158"/>
      <c r="I4639" s="158"/>
      <c r="J4639" s="158"/>
      <c r="K4639" s="158"/>
      <c r="L4639" s="158"/>
      <c r="M4639" s="346"/>
    </row>
    <row r="4640" spans="1:13" ht="15.75" x14ac:dyDescent="0.3">
      <c r="A4640" s="347"/>
      <c r="B4640" s="420">
        <v>7.0757789338604193E-4</v>
      </c>
      <c r="C4640" s="158"/>
      <c r="D4640" s="430" t="s">
        <v>259</v>
      </c>
      <c r="E4640" s="431">
        <v>-5.7125380500953275E-4</v>
      </c>
      <c r="F4640" s="158"/>
      <c r="G4640" s="158"/>
      <c r="H4640" s="158"/>
      <c r="I4640" s="158"/>
      <c r="J4640" s="158"/>
      <c r="K4640" s="158"/>
      <c r="L4640" s="158"/>
      <c r="M4640" s="346"/>
    </row>
    <row r="4641" spans="1:13" ht="15.75" x14ac:dyDescent="0.3">
      <c r="A4641" s="347"/>
      <c r="B4641" s="420">
        <v>1.0890459666546845E-3</v>
      </c>
      <c r="C4641" s="158"/>
      <c r="D4641" s="430" t="s">
        <v>260</v>
      </c>
      <c r="E4641" s="431">
        <v>-1.3341899515466353E-3</v>
      </c>
      <c r="F4641" s="158"/>
      <c r="G4641" s="158"/>
      <c r="H4641" s="158"/>
      <c r="I4641" s="158"/>
      <c r="J4641" s="158"/>
      <c r="K4641" s="158"/>
      <c r="L4641" s="158"/>
      <c r="M4641" s="346"/>
    </row>
    <row r="4642" spans="1:13" ht="15.75" x14ac:dyDescent="0.3">
      <c r="A4642" s="347"/>
      <c r="B4642" s="420">
        <v>-3.0082944642074765E-5</v>
      </c>
      <c r="C4642" s="158"/>
      <c r="D4642" s="430" t="s">
        <v>261</v>
      </c>
      <c r="E4642" s="431">
        <v>1.5615801396985194E-3</v>
      </c>
      <c r="F4642" s="158"/>
      <c r="G4642" s="158"/>
      <c r="H4642" s="158"/>
      <c r="I4642" s="158"/>
      <c r="J4642" s="158"/>
      <c r="K4642" s="158"/>
      <c r="L4642" s="158"/>
      <c r="M4642" s="346"/>
    </row>
    <row r="4643" spans="1:13" ht="15.75" x14ac:dyDescent="0.3">
      <c r="A4643" s="347"/>
      <c r="B4643" s="420">
        <v>-2.1872139947508471E-3</v>
      </c>
      <c r="C4643" s="158"/>
      <c r="D4643" s="430" t="s">
        <v>262</v>
      </c>
      <c r="E4643" s="431">
        <v>5.2082492536923083E-3</v>
      </c>
      <c r="F4643" s="158"/>
      <c r="G4643" s="158"/>
      <c r="H4643" s="158"/>
      <c r="I4643" s="158"/>
      <c r="J4643" s="158"/>
      <c r="K4643" s="158"/>
      <c r="L4643" s="158"/>
      <c r="M4643" s="346"/>
    </row>
    <row r="4644" spans="1:13" ht="16.5" thickBot="1" x14ac:dyDescent="0.35">
      <c r="A4644" s="355"/>
      <c r="B4644" s="451">
        <v>-5.1295243644148072E-3</v>
      </c>
      <c r="C4644" s="356"/>
      <c r="D4644" s="452" t="s">
        <v>263</v>
      </c>
      <c r="E4644" s="453">
        <v>1.0248968011258301E-2</v>
      </c>
      <c r="F4644" s="356"/>
      <c r="G4644" s="356"/>
      <c r="H4644" s="356"/>
      <c r="I4644" s="356"/>
      <c r="J4644" s="356"/>
      <c r="K4644" s="356"/>
      <c r="L4644" s="356"/>
      <c r="M4644" s="454"/>
    </row>
    <row r="4645" spans="1:13" ht="15.75" thickTop="1" x14ac:dyDescent="0.25"/>
    <row r="4646" spans="1:13" ht="15.75" thickBot="1" x14ac:dyDescent="0.3"/>
    <row r="4647" spans="1:13" ht="15.75" thickBot="1" x14ac:dyDescent="0.3">
      <c r="A4647" s="432">
        <f>+A4389+1</f>
        <v>19</v>
      </c>
    </row>
    <row r="4648" spans="1:13" ht="16.5" thickTop="1" thickBot="1" x14ac:dyDescent="0.3">
      <c r="A4648" s="433" t="s">
        <v>174</v>
      </c>
      <c r="B4648" s="434" t="s">
        <v>175</v>
      </c>
      <c r="C4648" s="434" t="s">
        <v>214</v>
      </c>
      <c r="D4648" s="434" t="s">
        <v>215</v>
      </c>
      <c r="E4648" s="434" t="s">
        <v>216</v>
      </c>
      <c r="F4648" s="434" t="s">
        <v>217</v>
      </c>
      <c r="G4648" s="434" t="s">
        <v>95</v>
      </c>
      <c r="H4648" s="434" t="s">
        <v>157</v>
      </c>
      <c r="I4648" s="434" t="s">
        <v>218</v>
      </c>
      <c r="J4648" s="434" t="s">
        <v>219</v>
      </c>
      <c r="K4648" s="434" t="s">
        <v>220</v>
      </c>
      <c r="L4648" s="434" t="s">
        <v>221</v>
      </c>
      <c r="M4648" s="435" t="s">
        <v>222</v>
      </c>
    </row>
    <row r="4649" spans="1:13" x14ac:dyDescent="0.25">
      <c r="A4649" s="436" t="s">
        <v>178</v>
      </c>
      <c r="B4649" s="93">
        <f t="shared" ref="B4649:B4659" si="179">+E4634</f>
        <v>1.007257231440974E-2</v>
      </c>
      <c r="C4649" s="12">
        <v>310.83</v>
      </c>
      <c r="D4649" s="103">
        <f>110/1000</f>
        <v>0.11</v>
      </c>
      <c r="E4649" s="24">
        <f>+PI()*D4649^2/4</f>
        <v>9.5033177771091243E-3</v>
      </c>
      <c r="F4649" s="379">
        <f>+ABS(B4649)/E4649</f>
        <v>1.0599006105711621</v>
      </c>
      <c r="G4649" s="463">
        <v>1.7498032059022266E-2</v>
      </c>
      <c r="H4649" s="102">
        <f>+G4649*(C4649/D4649)*(F4649^2/(2*9.81))</f>
        <v>2.8310708153494022</v>
      </c>
      <c r="I4649" s="76">
        <v>0</v>
      </c>
      <c r="J4649" s="76">
        <f>+I4649*(F4649^2)/(2*9.81)</f>
        <v>0</v>
      </c>
      <c r="K4649" s="103">
        <f>+H4649+J4649</f>
        <v>2.8310708153494022</v>
      </c>
      <c r="L4649" s="76">
        <f>+K4649/(ABS(B4649)^2)</f>
        <v>27904.223691337218</v>
      </c>
      <c r="M4649" s="437">
        <f>+L4649*B4649</f>
        <v>281.06731100845963</v>
      </c>
    </row>
    <row r="4650" spans="1:13" x14ac:dyDescent="0.25">
      <c r="A4650" s="438" t="s">
        <v>138</v>
      </c>
      <c r="B4650" s="72">
        <f t="shared" si="179"/>
        <v>7.0996684237409867E-3</v>
      </c>
      <c r="C4650" s="16">
        <v>240.22</v>
      </c>
      <c r="D4650" s="104">
        <f>110/1000</f>
        <v>0.11</v>
      </c>
      <c r="E4650" s="25">
        <f t="shared" ref="E4650:E4659" si="180">+PI()*D4650^2/4</f>
        <v>9.5033177771091243E-3</v>
      </c>
      <c r="F4650" s="372">
        <f>+ABS(B4650)/E4650</f>
        <v>0.74707261087723842</v>
      </c>
      <c r="G4650" s="464">
        <v>1.8783908330266764E-2</v>
      </c>
      <c r="H4650" s="109">
        <f t="shared" ref="H4650:H4659" si="181">+G4650*(C4650/D4650)*(F4650^2/(2*9.81))</f>
        <v>1.1668877047703463</v>
      </c>
      <c r="I4650" s="70">
        <v>0</v>
      </c>
      <c r="J4650" s="70">
        <f t="shared" ref="J4650:J4659" si="182">+I4650*(F4650^2)/(2*9.81)</f>
        <v>0</v>
      </c>
      <c r="K4650" s="104">
        <f t="shared" ref="K4650:K4659" si="183">+H4650+J4650</f>
        <v>1.1668877047703463</v>
      </c>
      <c r="L4650" s="70">
        <f>+K4650/(ABS(B4650)^2)</f>
        <v>23150.103189340196</v>
      </c>
      <c r="M4650" s="439">
        <f t="shared" ref="M4650:M4659" si="184">+L4650*B4650</f>
        <v>164.35805661970409</v>
      </c>
    </row>
    <row r="4651" spans="1:13" x14ac:dyDescent="0.25">
      <c r="A4651" s="438" t="s">
        <v>139</v>
      </c>
      <c r="B4651" s="72">
        <f t="shared" si="179"/>
        <v>1.8106312242422531E-3</v>
      </c>
      <c r="C4651" s="16">
        <v>237.3</v>
      </c>
      <c r="D4651" s="104">
        <f>110/1000</f>
        <v>0.11</v>
      </c>
      <c r="E4651" s="25">
        <f t="shared" si="180"/>
        <v>9.5033177771091243E-3</v>
      </c>
      <c r="F4651" s="372">
        <f t="shared" ref="F4651:F4659" si="185">+ABS(B4651)/E4651</f>
        <v>0.19052622112706419</v>
      </c>
      <c r="G4651" s="464">
        <v>2.3835166835056119E-2</v>
      </c>
      <c r="H4651" s="109">
        <f t="shared" si="181"/>
        <v>9.5133561081200191E-2</v>
      </c>
      <c r="I4651" s="70">
        <v>0</v>
      </c>
      <c r="J4651" s="70">
        <f t="shared" si="182"/>
        <v>0</v>
      </c>
      <c r="K4651" s="104">
        <f t="shared" si="183"/>
        <v>9.5133561081200191E-2</v>
      </c>
      <c r="L4651" s="70">
        <f t="shared" ref="L4651:L4659" si="186">+K4651/(ABS(B4651)^2)</f>
        <v>29018.418702332838</v>
      </c>
      <c r="M4651" s="439">
        <f t="shared" si="184"/>
        <v>52.541654980579196</v>
      </c>
    </row>
    <row r="4652" spans="1:13" x14ac:dyDescent="0.25">
      <c r="A4652" s="438" t="s">
        <v>117</v>
      </c>
      <c r="B4652" s="72">
        <f t="shared" si="179"/>
        <v>-9.1173347588123705E-5</v>
      </c>
      <c r="C4652" s="473">
        <v>401.35</v>
      </c>
      <c r="D4652" s="104">
        <f>75/1000</f>
        <v>7.4999999999999997E-2</v>
      </c>
      <c r="E4652" s="25">
        <f t="shared" si="180"/>
        <v>4.4178646691106467E-3</v>
      </c>
      <c r="F4652" s="372">
        <f t="shared" si="185"/>
        <v>2.0637424280014822E-2</v>
      </c>
      <c r="G4652" s="464">
        <v>3.1244635488479083E-2</v>
      </c>
      <c r="H4652" s="109">
        <f t="shared" si="181"/>
        <v>3.6295221314490782E-3</v>
      </c>
      <c r="I4652" s="70">
        <v>0</v>
      </c>
      <c r="J4652" s="70">
        <f t="shared" si="182"/>
        <v>0</v>
      </c>
      <c r="K4652" s="104">
        <f t="shared" si="183"/>
        <v>3.6295221314490782E-3</v>
      </c>
      <c r="L4652" s="70">
        <f t="shared" si="186"/>
        <v>436630.07544448774</v>
      </c>
      <c r="M4652" s="439">
        <f t="shared" si="184"/>
        <v>-39.809025635928954</v>
      </c>
    </row>
    <row r="4653" spans="1:13" x14ac:dyDescent="0.25">
      <c r="A4653" s="438" t="s">
        <v>118</v>
      </c>
      <c r="B4653" s="72">
        <f t="shared" si="179"/>
        <v>-2.0401714157011813E-3</v>
      </c>
      <c r="C4653" s="473">
        <v>249.85</v>
      </c>
      <c r="D4653" s="104">
        <f>75/1000</f>
        <v>7.4999999999999997E-2</v>
      </c>
      <c r="E4653" s="25">
        <f t="shared" si="180"/>
        <v>4.4178646691106467E-3</v>
      </c>
      <c r="F4653" s="372">
        <f t="shared" si="185"/>
        <v>0.46180034213494481</v>
      </c>
      <c r="G4653" s="464">
        <v>2.5024680072174805E-2</v>
      </c>
      <c r="H4653" s="109">
        <f t="shared" si="181"/>
        <v>0.90614171081142869</v>
      </c>
      <c r="I4653" s="70">
        <v>0</v>
      </c>
      <c r="J4653" s="70">
        <f t="shared" si="182"/>
        <v>0</v>
      </c>
      <c r="K4653" s="104">
        <f t="shared" si="183"/>
        <v>0.90614171081142869</v>
      </c>
      <c r="L4653" s="70">
        <f t="shared" si="186"/>
        <v>217702.19355825835</v>
      </c>
      <c r="M4653" s="439">
        <f t="shared" si="184"/>
        <v>-444.14979243300456</v>
      </c>
    </row>
    <row r="4654" spans="1:13" x14ac:dyDescent="0.25">
      <c r="A4654" s="438" t="s">
        <v>140</v>
      </c>
      <c r="B4654" s="72">
        <f t="shared" si="179"/>
        <v>2.1403537012294971E-4</v>
      </c>
      <c r="C4654" s="473">
        <v>298.01</v>
      </c>
      <c r="D4654" s="104">
        <f>63/1000</f>
        <v>6.3E-2</v>
      </c>
      <c r="E4654" s="25">
        <f t="shared" si="180"/>
        <v>3.1172453105244723E-3</v>
      </c>
      <c r="F4654" s="372">
        <f t="shared" si="185"/>
        <v>6.8661702497497243E-2</v>
      </c>
      <c r="G4654" s="464">
        <v>2.6049832852668472E-2</v>
      </c>
      <c r="H4654" s="109">
        <f t="shared" si="181"/>
        <v>2.9609110549812238E-2</v>
      </c>
      <c r="I4654" s="70">
        <v>0</v>
      </c>
      <c r="J4654" s="70">
        <f t="shared" si="182"/>
        <v>0</v>
      </c>
      <c r="K4654" s="104">
        <f t="shared" si="183"/>
        <v>2.9609110549812238E-2</v>
      </c>
      <c r="L4654" s="70">
        <f t="shared" si="186"/>
        <v>646329.92689537141</v>
      </c>
      <c r="M4654" s="439">
        <f t="shared" si="184"/>
        <v>138.33746512458984</v>
      </c>
    </row>
    <row r="4655" spans="1:13" x14ac:dyDescent="0.25">
      <c r="A4655" s="438" t="s">
        <v>121</v>
      </c>
      <c r="B4655" s="72">
        <f t="shared" si="179"/>
        <v>-5.7125380500953275E-4</v>
      </c>
      <c r="C4655" s="473">
        <v>119.71</v>
      </c>
      <c r="D4655" s="104">
        <f>63/1000</f>
        <v>6.3E-2</v>
      </c>
      <c r="E4655" s="25">
        <f t="shared" si="180"/>
        <v>3.1172453105244723E-3</v>
      </c>
      <c r="F4655" s="372">
        <f t="shared" si="185"/>
        <v>0.18325596740200728</v>
      </c>
      <c r="G4655" s="464">
        <v>4.0144915870603121E-2</v>
      </c>
      <c r="H4655" s="109">
        <f t="shared" si="181"/>
        <v>0.13056827953440062</v>
      </c>
      <c r="I4655" s="70">
        <v>0</v>
      </c>
      <c r="J4655" s="70">
        <f t="shared" si="182"/>
        <v>0</v>
      </c>
      <c r="K4655" s="104">
        <f t="shared" si="183"/>
        <v>0.13056827953440062</v>
      </c>
      <c r="L4655" s="70">
        <f t="shared" si="186"/>
        <v>400110.05895605101</v>
      </c>
      <c r="M4655" s="439">
        <f t="shared" si="184"/>
        <v>-228.56439360123261</v>
      </c>
    </row>
    <row r="4656" spans="1:13" x14ac:dyDescent="0.25">
      <c r="A4656" s="438" t="s">
        <v>122</v>
      </c>
      <c r="B4656" s="72">
        <f t="shared" si="179"/>
        <v>-1.3341899515466353E-3</v>
      </c>
      <c r="C4656" s="473">
        <v>283.68</v>
      </c>
      <c r="D4656" s="104">
        <f>75/1000</f>
        <v>7.4999999999999997E-2</v>
      </c>
      <c r="E4656" s="25">
        <f t="shared" si="180"/>
        <v>4.4178646691106467E-3</v>
      </c>
      <c r="F4656" s="372">
        <f t="shared" si="185"/>
        <v>0.30199882782177184</v>
      </c>
      <c r="G4656" s="464">
        <v>3.1315890403070284E-2</v>
      </c>
      <c r="H4656" s="109">
        <f t="shared" si="181"/>
        <v>0.55060953881790187</v>
      </c>
      <c r="I4656" s="70">
        <v>0</v>
      </c>
      <c r="J4656" s="70">
        <f t="shared" si="182"/>
        <v>0</v>
      </c>
      <c r="K4656" s="104">
        <f t="shared" si="183"/>
        <v>0.55060953881790187</v>
      </c>
      <c r="L4656" s="70">
        <f t="shared" si="186"/>
        <v>309320.28382686252</v>
      </c>
      <c r="M4656" s="439">
        <f t="shared" si="184"/>
        <v>-412.69201449135318</v>
      </c>
    </row>
    <row r="4657" spans="1:13" x14ac:dyDescent="0.25">
      <c r="A4657" s="438" t="s">
        <v>112</v>
      </c>
      <c r="B4657" s="72">
        <f t="shared" si="179"/>
        <v>1.5615801396985194E-3</v>
      </c>
      <c r="C4657" s="473">
        <v>401.36</v>
      </c>
      <c r="D4657" s="104">
        <f>110/1000</f>
        <v>0.11</v>
      </c>
      <c r="E4657" s="25">
        <f t="shared" si="180"/>
        <v>9.5033177771091243E-3</v>
      </c>
      <c r="F4657" s="372">
        <f t="shared" si="185"/>
        <v>0.16431946992869542</v>
      </c>
      <c r="G4657" s="464">
        <v>2.9619840733420576E-2</v>
      </c>
      <c r="H4657" s="109">
        <f t="shared" si="181"/>
        <v>0.14873157240342291</v>
      </c>
      <c r="I4657" s="70">
        <v>0</v>
      </c>
      <c r="J4657" s="70">
        <f t="shared" si="182"/>
        <v>0</v>
      </c>
      <c r="K4657" s="104">
        <f t="shared" si="183"/>
        <v>0.14873157240342291</v>
      </c>
      <c r="L4657" s="70">
        <f t="shared" si="186"/>
        <v>60992.244478564404</v>
      </c>
      <c r="M4657" s="439">
        <f t="shared" si="184"/>
        <v>95.244277653362843</v>
      </c>
    </row>
    <row r="4658" spans="1:13" x14ac:dyDescent="0.25">
      <c r="A4658" s="438" t="s">
        <v>113</v>
      </c>
      <c r="B4658" s="72">
        <f t="shared" si="179"/>
        <v>5.2082492536923083E-3</v>
      </c>
      <c r="C4658" s="473">
        <v>184.94</v>
      </c>
      <c r="D4658" s="104">
        <f>110/1000</f>
        <v>0.11</v>
      </c>
      <c r="E4658" s="25">
        <f t="shared" si="180"/>
        <v>9.5033177771091243E-3</v>
      </c>
      <c r="F4658" s="372">
        <f t="shared" si="185"/>
        <v>0.54804536435028472</v>
      </c>
      <c r="G4658" s="464">
        <v>1.964581786761815E-2</v>
      </c>
      <c r="H4658" s="109">
        <f t="shared" si="181"/>
        <v>0.50564101657770777</v>
      </c>
      <c r="I4658" s="70">
        <v>0</v>
      </c>
      <c r="J4658" s="70">
        <f t="shared" si="182"/>
        <v>0</v>
      </c>
      <c r="K4658" s="104">
        <f t="shared" si="183"/>
        <v>0.50564101657770777</v>
      </c>
      <c r="L4658" s="70">
        <f t="shared" si="186"/>
        <v>18640.552269985033</v>
      </c>
      <c r="M4658" s="439">
        <f t="shared" si="184"/>
        <v>97.084642448562022</v>
      </c>
    </row>
    <row r="4659" spans="1:13" ht="15.75" thickBot="1" x14ac:dyDescent="0.3">
      <c r="A4659" s="440" t="s">
        <v>170</v>
      </c>
      <c r="B4659" s="455">
        <f t="shared" si="179"/>
        <v>1.0248968011258301E-2</v>
      </c>
      <c r="C4659" s="374">
        <v>372.26</v>
      </c>
      <c r="D4659" s="375">
        <f>110/1000</f>
        <v>0.11</v>
      </c>
      <c r="E4659" s="373">
        <f t="shared" si="180"/>
        <v>9.5033177771091243E-3</v>
      </c>
      <c r="F4659" s="376">
        <f t="shared" si="185"/>
        <v>1.078462096252873</v>
      </c>
      <c r="G4659" s="465">
        <v>1.7525196967096184E-2</v>
      </c>
      <c r="H4659" s="377">
        <f t="shared" si="181"/>
        <v>3.5158259267685978</v>
      </c>
      <c r="I4659" s="378">
        <v>0</v>
      </c>
      <c r="J4659" s="378">
        <f t="shared" si="182"/>
        <v>0</v>
      </c>
      <c r="K4659" s="375">
        <f t="shared" si="183"/>
        <v>3.5158259267685978</v>
      </c>
      <c r="L4659" s="378">
        <f t="shared" si="186"/>
        <v>33470.876794923453</v>
      </c>
      <c r="M4659" s="441">
        <f t="shared" si="184"/>
        <v>343.04194557993821</v>
      </c>
    </row>
    <row r="4660" spans="1:13" x14ac:dyDescent="0.25">
      <c r="A4660" s="347"/>
      <c r="B4660" s="158"/>
      <c r="C4660" s="158"/>
      <c r="D4660" s="158"/>
      <c r="E4660" s="158"/>
      <c r="F4660" s="158"/>
      <c r="G4660" s="158"/>
      <c r="H4660" s="158"/>
      <c r="I4660" s="158"/>
      <c r="J4660" s="158"/>
      <c r="K4660" s="158"/>
      <c r="L4660" s="158"/>
      <c r="M4660" s="346"/>
    </row>
    <row r="4661" spans="1:13" x14ac:dyDescent="0.25">
      <c r="A4661" s="347"/>
      <c r="B4661" s="168"/>
      <c r="C4661" s="168"/>
      <c r="D4661" s="168"/>
      <c r="E4661" s="168"/>
      <c r="F4661" s="168"/>
      <c r="G4661" s="168"/>
      <c r="H4661" s="168"/>
      <c r="I4661" s="168"/>
      <c r="J4661" s="158"/>
      <c r="K4661" s="158"/>
      <c r="L4661" s="158"/>
      <c r="M4661" s="346"/>
    </row>
    <row r="4662" spans="1:13" x14ac:dyDescent="0.25">
      <c r="A4662" s="348"/>
      <c r="B4662" s="395">
        <v>1</v>
      </c>
      <c r="C4662" s="380">
        <v>0</v>
      </c>
      <c r="D4662" s="380">
        <v>0</v>
      </c>
      <c r="E4662" s="380">
        <v>0</v>
      </c>
      <c r="F4662" s="380">
        <v>0</v>
      </c>
      <c r="G4662" s="380">
        <v>0</v>
      </c>
      <c r="H4662" s="380">
        <v>0</v>
      </c>
      <c r="I4662" s="381">
        <v>0</v>
      </c>
      <c r="J4662" s="158"/>
      <c r="K4662" s="158"/>
      <c r="L4662" s="158"/>
      <c r="M4662" s="346"/>
    </row>
    <row r="4663" spans="1:13" ht="15.75" x14ac:dyDescent="0.25">
      <c r="A4663" s="442" t="s">
        <v>223</v>
      </c>
      <c r="B4663" s="382">
        <v>-1</v>
      </c>
      <c r="C4663" s="168">
        <v>1</v>
      </c>
      <c r="D4663" s="159">
        <v>0</v>
      </c>
      <c r="E4663" s="159">
        <v>0</v>
      </c>
      <c r="F4663" s="159">
        <v>0</v>
      </c>
      <c r="G4663" s="159">
        <v>0</v>
      </c>
      <c r="H4663" s="159">
        <v>0</v>
      </c>
      <c r="I4663" s="383">
        <v>0</v>
      </c>
      <c r="J4663" s="158"/>
      <c r="K4663" s="158"/>
      <c r="L4663" s="158"/>
      <c r="M4663" s="346"/>
    </row>
    <row r="4664" spans="1:13" x14ac:dyDescent="0.25">
      <c r="A4664" s="348"/>
      <c r="B4664" s="382">
        <v>0</v>
      </c>
      <c r="C4664" s="168">
        <v>-1</v>
      </c>
      <c r="D4664" s="168">
        <v>1</v>
      </c>
      <c r="E4664" s="168">
        <v>0</v>
      </c>
      <c r="F4664" s="168">
        <v>0</v>
      </c>
      <c r="G4664" s="168">
        <v>0</v>
      </c>
      <c r="H4664" s="168">
        <v>0</v>
      </c>
      <c r="I4664" s="384">
        <v>0</v>
      </c>
      <c r="J4664" s="158"/>
      <c r="K4664" s="158"/>
      <c r="L4664" s="158"/>
      <c r="M4664" s="346"/>
    </row>
    <row r="4665" spans="1:13" x14ac:dyDescent="0.25">
      <c r="A4665" s="348"/>
      <c r="B4665" s="382">
        <v>0</v>
      </c>
      <c r="C4665" s="168">
        <v>0</v>
      </c>
      <c r="D4665" s="168">
        <v>-1</v>
      </c>
      <c r="E4665" s="168">
        <v>1</v>
      </c>
      <c r="F4665" s="168">
        <v>0</v>
      </c>
      <c r="G4665" s="168">
        <v>0</v>
      </c>
      <c r="H4665" s="168">
        <v>0</v>
      </c>
      <c r="I4665" s="384">
        <v>0</v>
      </c>
      <c r="J4665" s="158"/>
      <c r="K4665" s="158"/>
      <c r="L4665" s="158"/>
      <c r="M4665" s="346"/>
    </row>
    <row r="4666" spans="1:13" x14ac:dyDescent="0.25">
      <c r="A4666" s="348"/>
      <c r="B4666" s="382">
        <v>0</v>
      </c>
      <c r="C4666" s="168">
        <v>0</v>
      </c>
      <c r="D4666" s="168">
        <v>0</v>
      </c>
      <c r="E4666" s="168">
        <v>-1</v>
      </c>
      <c r="F4666" s="168">
        <v>1</v>
      </c>
      <c r="G4666" s="168">
        <v>0</v>
      </c>
      <c r="H4666" s="168">
        <v>0</v>
      </c>
      <c r="I4666" s="384">
        <v>0</v>
      </c>
      <c r="J4666" s="158"/>
      <c r="K4666" s="158"/>
      <c r="L4666" s="158"/>
      <c r="M4666" s="346"/>
    </row>
    <row r="4667" spans="1:13" x14ac:dyDescent="0.25">
      <c r="A4667" s="348"/>
      <c r="B4667" s="382">
        <v>0</v>
      </c>
      <c r="C4667" s="168">
        <v>0</v>
      </c>
      <c r="D4667" s="168">
        <v>0</v>
      </c>
      <c r="E4667" s="168">
        <v>0</v>
      </c>
      <c r="F4667" s="168">
        <v>-1</v>
      </c>
      <c r="G4667" s="168">
        <v>1</v>
      </c>
      <c r="H4667" s="168">
        <v>0</v>
      </c>
      <c r="I4667" s="384">
        <v>0</v>
      </c>
      <c r="J4667" s="158"/>
      <c r="K4667" s="158"/>
      <c r="L4667" s="158"/>
      <c r="M4667" s="346"/>
    </row>
    <row r="4668" spans="1:13" x14ac:dyDescent="0.25">
      <c r="A4668" s="348"/>
      <c r="B4668" s="382">
        <v>0</v>
      </c>
      <c r="C4668" s="168">
        <v>0</v>
      </c>
      <c r="D4668" s="168">
        <v>0</v>
      </c>
      <c r="E4668" s="168">
        <v>0</v>
      </c>
      <c r="F4668" s="168">
        <v>0</v>
      </c>
      <c r="G4668" s="168">
        <v>-1</v>
      </c>
      <c r="H4668" s="168">
        <v>1</v>
      </c>
      <c r="I4668" s="384">
        <v>0</v>
      </c>
      <c r="J4668" s="158"/>
      <c r="K4668" s="158"/>
      <c r="L4668" s="158"/>
      <c r="M4668" s="346"/>
    </row>
    <row r="4669" spans="1:13" x14ac:dyDescent="0.25">
      <c r="A4669" s="348"/>
      <c r="B4669" s="382">
        <v>0</v>
      </c>
      <c r="C4669" s="168">
        <v>0</v>
      </c>
      <c r="D4669" s="168">
        <v>0</v>
      </c>
      <c r="E4669" s="168">
        <v>0</v>
      </c>
      <c r="F4669" s="168">
        <v>0</v>
      </c>
      <c r="G4669" s="168">
        <v>0</v>
      </c>
      <c r="H4669" s="168">
        <v>-1</v>
      </c>
      <c r="I4669" s="384">
        <v>1</v>
      </c>
      <c r="J4669" s="158"/>
      <c r="K4669" s="158"/>
      <c r="L4669" s="158"/>
      <c r="M4669" s="346"/>
    </row>
    <row r="4670" spans="1:13" x14ac:dyDescent="0.25">
      <c r="A4670" s="348"/>
      <c r="B4670" s="382">
        <v>0</v>
      </c>
      <c r="C4670" s="152">
        <v>-1</v>
      </c>
      <c r="D4670" s="152">
        <v>0</v>
      </c>
      <c r="E4670" s="152">
        <v>0</v>
      </c>
      <c r="F4670" s="152">
        <v>1</v>
      </c>
      <c r="G4670" s="152">
        <v>0</v>
      </c>
      <c r="H4670" s="152">
        <v>0</v>
      </c>
      <c r="I4670" s="387">
        <v>0</v>
      </c>
      <c r="J4670" s="158"/>
      <c r="K4670" s="158"/>
      <c r="L4670" s="158"/>
      <c r="M4670" s="346"/>
    </row>
    <row r="4671" spans="1:13" x14ac:dyDescent="0.25">
      <c r="A4671" s="348"/>
      <c r="B4671" s="382">
        <v>0</v>
      </c>
      <c r="C4671" s="152">
        <v>0</v>
      </c>
      <c r="D4671" s="152">
        <v>0</v>
      </c>
      <c r="E4671" s="152">
        <v>0</v>
      </c>
      <c r="F4671" s="152">
        <v>1</v>
      </c>
      <c r="G4671" s="152">
        <v>0</v>
      </c>
      <c r="H4671" s="152">
        <v>0</v>
      </c>
      <c r="I4671" s="387">
        <v>-1</v>
      </c>
      <c r="J4671" s="158"/>
      <c r="K4671" s="158"/>
      <c r="L4671" s="158"/>
      <c r="M4671" s="346"/>
    </row>
    <row r="4672" spans="1:13" x14ac:dyDescent="0.25">
      <c r="A4672" s="348"/>
      <c r="B4672" s="385">
        <v>0</v>
      </c>
      <c r="C4672" s="388">
        <v>0</v>
      </c>
      <c r="D4672" s="388">
        <v>0</v>
      </c>
      <c r="E4672" s="388">
        <v>0</v>
      </c>
      <c r="F4672" s="388">
        <v>0</v>
      </c>
      <c r="G4672" s="388">
        <v>0</v>
      </c>
      <c r="H4672" s="388">
        <v>0</v>
      </c>
      <c r="I4672" s="389">
        <v>1</v>
      </c>
      <c r="J4672" s="158"/>
      <c r="K4672" s="158"/>
      <c r="L4672" s="158"/>
      <c r="M4672" s="346"/>
    </row>
    <row r="4673" spans="1:13" x14ac:dyDescent="0.25">
      <c r="A4673" s="347"/>
      <c r="B4673" s="158"/>
      <c r="C4673" s="158"/>
      <c r="D4673" s="158"/>
      <c r="E4673" s="158"/>
      <c r="F4673" s="158"/>
      <c r="G4673" s="158"/>
      <c r="H4673" s="158"/>
      <c r="I4673" s="158"/>
      <c r="J4673" s="158"/>
      <c r="K4673" s="158"/>
      <c r="L4673" s="158"/>
      <c r="M4673" s="346"/>
    </row>
    <row r="4674" spans="1:13" x14ac:dyDescent="0.25">
      <c r="A4674" s="347"/>
      <c r="B4674" s="168"/>
      <c r="C4674" s="168"/>
      <c r="D4674" s="168"/>
      <c r="E4674" s="168"/>
      <c r="F4674" s="168"/>
      <c r="G4674" s="168"/>
      <c r="H4674" s="168"/>
      <c r="I4674" s="168"/>
      <c r="J4674" s="168"/>
      <c r="K4674" s="168"/>
      <c r="L4674" s="168"/>
      <c r="M4674" s="346"/>
    </row>
    <row r="4675" spans="1:13" x14ac:dyDescent="0.25">
      <c r="A4675" s="347"/>
      <c r="B4675" s="395">
        <f t="array" ref="B4675:L4682">+TRANSPOSE(B4662:I4672)</f>
        <v>1</v>
      </c>
      <c r="C4675" s="380">
        <v>-1</v>
      </c>
      <c r="D4675" s="380">
        <v>0</v>
      </c>
      <c r="E4675" s="380">
        <v>0</v>
      </c>
      <c r="F4675" s="380">
        <v>0</v>
      </c>
      <c r="G4675" s="380">
        <v>0</v>
      </c>
      <c r="H4675" s="380">
        <v>0</v>
      </c>
      <c r="I4675" s="380">
        <v>0</v>
      </c>
      <c r="J4675" s="380">
        <v>0</v>
      </c>
      <c r="K4675" s="380">
        <v>0</v>
      </c>
      <c r="L4675" s="381">
        <v>0</v>
      </c>
      <c r="M4675" s="346"/>
    </row>
    <row r="4676" spans="1:13" ht="15.75" x14ac:dyDescent="0.25">
      <c r="A4676" s="442" t="s">
        <v>224</v>
      </c>
      <c r="B4676" s="396">
        <v>0</v>
      </c>
      <c r="C4676" s="159">
        <v>1</v>
      </c>
      <c r="D4676" s="159">
        <v>-1</v>
      </c>
      <c r="E4676" s="159">
        <v>0</v>
      </c>
      <c r="F4676" s="159">
        <v>0</v>
      </c>
      <c r="G4676" s="159">
        <v>0</v>
      </c>
      <c r="H4676" s="159">
        <v>0</v>
      </c>
      <c r="I4676" s="159">
        <v>0</v>
      </c>
      <c r="J4676" s="143">
        <v>-1</v>
      </c>
      <c r="K4676" s="143">
        <v>0</v>
      </c>
      <c r="L4676" s="392">
        <v>0</v>
      </c>
      <c r="M4676" s="346"/>
    </row>
    <row r="4677" spans="1:13" x14ac:dyDescent="0.25">
      <c r="A4677" s="347"/>
      <c r="B4677" s="396">
        <v>0</v>
      </c>
      <c r="C4677" s="159">
        <v>0</v>
      </c>
      <c r="D4677" s="159">
        <v>1</v>
      </c>
      <c r="E4677" s="159">
        <v>-1</v>
      </c>
      <c r="F4677" s="159">
        <v>0</v>
      </c>
      <c r="G4677" s="159">
        <v>0</v>
      </c>
      <c r="H4677" s="159">
        <v>0</v>
      </c>
      <c r="I4677" s="159">
        <v>0</v>
      </c>
      <c r="J4677" s="143">
        <v>0</v>
      </c>
      <c r="K4677" s="143">
        <v>0</v>
      </c>
      <c r="L4677" s="392">
        <v>0</v>
      </c>
      <c r="M4677" s="346"/>
    </row>
    <row r="4678" spans="1:13" x14ac:dyDescent="0.25">
      <c r="A4678" s="347"/>
      <c r="B4678" s="396">
        <v>0</v>
      </c>
      <c r="C4678" s="159">
        <v>0</v>
      </c>
      <c r="D4678" s="159">
        <v>0</v>
      </c>
      <c r="E4678" s="159">
        <v>1</v>
      </c>
      <c r="F4678" s="159">
        <v>-1</v>
      </c>
      <c r="G4678" s="159">
        <v>0</v>
      </c>
      <c r="H4678" s="159">
        <v>0</v>
      </c>
      <c r="I4678" s="159">
        <v>0</v>
      </c>
      <c r="J4678" s="143">
        <v>0</v>
      </c>
      <c r="K4678" s="143">
        <v>0</v>
      </c>
      <c r="L4678" s="392">
        <v>0</v>
      </c>
      <c r="M4678" s="346"/>
    </row>
    <row r="4679" spans="1:13" x14ac:dyDescent="0.25">
      <c r="A4679" s="347"/>
      <c r="B4679" s="396">
        <v>0</v>
      </c>
      <c r="C4679" s="159">
        <v>0</v>
      </c>
      <c r="D4679" s="159">
        <v>0</v>
      </c>
      <c r="E4679" s="159">
        <v>0</v>
      </c>
      <c r="F4679" s="159">
        <v>1</v>
      </c>
      <c r="G4679" s="159">
        <v>-1</v>
      </c>
      <c r="H4679" s="159">
        <v>0</v>
      </c>
      <c r="I4679" s="159">
        <v>0</v>
      </c>
      <c r="J4679" s="143">
        <v>1</v>
      </c>
      <c r="K4679" s="143">
        <v>1</v>
      </c>
      <c r="L4679" s="392">
        <v>0</v>
      </c>
      <c r="M4679" s="346"/>
    </row>
    <row r="4680" spans="1:13" x14ac:dyDescent="0.25">
      <c r="A4680" s="347"/>
      <c r="B4680" s="396">
        <v>0</v>
      </c>
      <c r="C4680" s="159">
        <v>0</v>
      </c>
      <c r="D4680" s="159">
        <v>0</v>
      </c>
      <c r="E4680" s="159">
        <v>0</v>
      </c>
      <c r="F4680" s="159">
        <v>0</v>
      </c>
      <c r="G4680" s="159">
        <v>1</v>
      </c>
      <c r="H4680" s="159">
        <v>-1</v>
      </c>
      <c r="I4680" s="159">
        <v>0</v>
      </c>
      <c r="J4680" s="143">
        <v>0</v>
      </c>
      <c r="K4680" s="143">
        <v>0</v>
      </c>
      <c r="L4680" s="392">
        <v>0</v>
      </c>
      <c r="M4680" s="346"/>
    </row>
    <row r="4681" spans="1:13" x14ac:dyDescent="0.25">
      <c r="A4681" s="347"/>
      <c r="B4681" s="396">
        <v>0</v>
      </c>
      <c r="C4681" s="159">
        <v>0</v>
      </c>
      <c r="D4681" s="159">
        <v>0</v>
      </c>
      <c r="E4681" s="159">
        <v>0</v>
      </c>
      <c r="F4681" s="159">
        <v>0</v>
      </c>
      <c r="G4681" s="159">
        <v>0</v>
      </c>
      <c r="H4681" s="159">
        <v>1</v>
      </c>
      <c r="I4681" s="159">
        <v>-1</v>
      </c>
      <c r="J4681" s="143">
        <v>0</v>
      </c>
      <c r="K4681" s="143">
        <v>0</v>
      </c>
      <c r="L4681" s="392">
        <v>0</v>
      </c>
      <c r="M4681" s="346"/>
    </row>
    <row r="4682" spans="1:13" x14ac:dyDescent="0.25">
      <c r="A4682" s="347"/>
      <c r="B4682" s="397">
        <v>0</v>
      </c>
      <c r="C4682" s="398">
        <v>0</v>
      </c>
      <c r="D4682" s="398">
        <v>0</v>
      </c>
      <c r="E4682" s="398">
        <v>0</v>
      </c>
      <c r="F4682" s="398">
        <v>0</v>
      </c>
      <c r="G4682" s="398">
        <v>0</v>
      </c>
      <c r="H4682" s="398">
        <v>0</v>
      </c>
      <c r="I4682" s="398">
        <v>1</v>
      </c>
      <c r="J4682" s="393">
        <v>0</v>
      </c>
      <c r="K4682" s="393">
        <v>-1</v>
      </c>
      <c r="L4682" s="394">
        <v>1</v>
      </c>
      <c r="M4682" s="346"/>
    </row>
    <row r="4683" spans="1:13" x14ac:dyDescent="0.25">
      <c r="A4683" s="347"/>
      <c r="B4683" s="168"/>
      <c r="C4683" s="168"/>
      <c r="D4683" s="168"/>
      <c r="E4683" s="168"/>
      <c r="F4683" s="168"/>
      <c r="G4683" s="168"/>
      <c r="H4683" s="168"/>
      <c r="I4683" s="168"/>
      <c r="J4683" s="143"/>
      <c r="K4683" s="143"/>
      <c r="L4683" s="143"/>
      <c r="M4683" s="346"/>
    </row>
    <row r="4684" spans="1:13" x14ac:dyDescent="0.25">
      <c r="A4684" s="347"/>
      <c r="B4684" s="158"/>
      <c r="C4684" s="158"/>
      <c r="D4684" s="158"/>
      <c r="E4684" s="158"/>
      <c r="F4684" s="158"/>
      <c r="G4684" s="158"/>
      <c r="H4684" s="158"/>
      <c r="I4684" s="158"/>
      <c r="J4684" s="158"/>
      <c r="K4684" s="158"/>
      <c r="L4684" s="158"/>
      <c r="M4684" s="346"/>
    </row>
    <row r="4685" spans="1:13" x14ac:dyDescent="0.25">
      <c r="A4685" s="347"/>
      <c r="B4685" s="158"/>
      <c r="C4685" s="158"/>
      <c r="D4685" s="158"/>
      <c r="E4685" s="158"/>
      <c r="F4685" s="158"/>
      <c r="G4685" s="158"/>
      <c r="H4685" s="158"/>
      <c r="I4685" s="158"/>
      <c r="J4685" s="158"/>
      <c r="K4685" s="158"/>
      <c r="L4685" s="158"/>
      <c r="M4685" s="346"/>
    </row>
    <row r="4686" spans="1:13" x14ac:dyDescent="0.25">
      <c r="A4686" s="347"/>
      <c r="B4686" s="399">
        <v>-1</v>
      </c>
      <c r="C4686" s="158"/>
      <c r="D4686" s="158"/>
      <c r="E4686" s="402">
        <f>2.97290389066863/1000</f>
        <v>2.9729038906686298E-3</v>
      </c>
      <c r="F4686" s="158"/>
      <c r="G4686" s="158"/>
      <c r="H4686" s="399">
        <f>+B4649</f>
        <v>1.007257231440974E-2</v>
      </c>
      <c r="I4686" s="158"/>
      <c r="J4686" s="158"/>
      <c r="K4686" s="158"/>
      <c r="L4686" s="158"/>
      <c r="M4686" s="346"/>
    </row>
    <row r="4687" spans="1:13" ht="15.75" x14ac:dyDescent="0.25">
      <c r="A4687" s="442" t="s">
        <v>225</v>
      </c>
      <c r="B4687" s="400">
        <v>0</v>
      </c>
      <c r="C4687" s="158"/>
      <c r="D4687" s="443" t="s">
        <v>226</v>
      </c>
      <c r="E4687" s="403">
        <f>3.7274570597985/1000</f>
        <v>3.7274570597985003E-3</v>
      </c>
      <c r="F4687" s="158"/>
      <c r="G4687" s="443" t="s">
        <v>228</v>
      </c>
      <c r="H4687" s="400">
        <f t="shared" ref="H4687:H4694" si="187">+B4650</f>
        <v>7.0996684237409867E-3</v>
      </c>
      <c r="I4687" s="158"/>
      <c r="J4687" s="443" t="s">
        <v>229</v>
      </c>
      <c r="K4687" s="70">
        <v>339.29610096713287</v>
      </c>
      <c r="L4687" s="158"/>
      <c r="M4687" s="346"/>
    </row>
    <row r="4688" spans="1:13" x14ac:dyDescent="0.25">
      <c r="A4688" s="347"/>
      <c r="B4688" s="400">
        <v>0</v>
      </c>
      <c r="C4688" s="158"/>
      <c r="D4688" s="158"/>
      <c r="E4688" s="403">
        <f>1.90180457183241/1000</f>
        <v>1.90180457183241E-3</v>
      </c>
      <c r="F4688" s="158"/>
      <c r="G4688" s="158"/>
      <c r="H4688" s="400">
        <f t="shared" si="187"/>
        <v>1.8106312242422531E-3</v>
      </c>
      <c r="I4688" s="158"/>
      <c r="J4688" s="158"/>
      <c r="K4688" s="158"/>
      <c r="L4688" s="158"/>
      <c r="M4688" s="346"/>
    </row>
    <row r="4689" spans="1:13" x14ac:dyDescent="0.25">
      <c r="A4689" s="347"/>
      <c r="B4689" s="400">
        <v>0</v>
      </c>
      <c r="C4689" s="158"/>
      <c r="D4689" s="158"/>
      <c r="E4689" s="403">
        <f>1.94899806811293/1000</f>
        <v>1.94899806811293E-3</v>
      </c>
      <c r="F4689" s="158"/>
      <c r="G4689" s="158"/>
      <c r="H4689" s="400">
        <f t="shared" si="187"/>
        <v>-9.1173347588123705E-5</v>
      </c>
      <c r="I4689" s="158"/>
      <c r="J4689" s="158"/>
      <c r="K4689" s="158"/>
      <c r="L4689" s="158"/>
      <c r="M4689" s="346"/>
    </row>
    <row r="4690" spans="1:13" x14ac:dyDescent="0.25">
      <c r="A4690" s="347"/>
      <c r="B4690" s="400">
        <v>0</v>
      </c>
      <c r="C4690" s="158"/>
      <c r="D4690" s="158"/>
      <c r="E4690" s="403">
        <f>4.51562260756677/1000</f>
        <v>4.5156226075667698E-3</v>
      </c>
      <c r="F4690" s="158"/>
      <c r="G4690" s="158"/>
      <c r="H4690" s="400">
        <f t="shared" si="187"/>
        <v>-2.0401714157011813E-3</v>
      </c>
      <c r="I4690" s="158"/>
      <c r="J4690" s="158"/>
      <c r="K4690" s="158"/>
      <c r="L4690" s="158"/>
      <c r="M4690" s="346"/>
    </row>
    <row r="4691" spans="1:13" x14ac:dyDescent="0.25">
      <c r="A4691" s="347"/>
      <c r="B4691" s="400">
        <v>0</v>
      </c>
      <c r="C4691" s="158"/>
      <c r="D4691" s="158"/>
      <c r="E4691" s="403">
        <f>0.785289175132599/1000</f>
        <v>7.8528917513259896E-4</v>
      </c>
      <c r="F4691" s="158"/>
      <c r="G4691" s="158"/>
      <c r="H4691" s="400">
        <f t="shared" si="187"/>
        <v>2.1403537012294971E-4</v>
      </c>
      <c r="I4691" s="158"/>
      <c r="J4691" s="158"/>
      <c r="K4691" s="158"/>
      <c r="L4691" s="158"/>
      <c r="M4691" s="346"/>
    </row>
    <row r="4692" spans="1:13" x14ac:dyDescent="0.25">
      <c r="A4692" s="347"/>
      <c r="B4692" s="400">
        <v>0</v>
      </c>
      <c r="C4692" s="158"/>
      <c r="D4692" s="158"/>
      <c r="E4692" s="403">
        <f>0.762936146537081/1000</f>
        <v>7.6293614653708095E-4</v>
      </c>
      <c r="F4692" s="158"/>
      <c r="G4692" s="158"/>
      <c r="H4692" s="400">
        <f t="shared" si="187"/>
        <v>-5.7125380500953275E-4</v>
      </c>
      <c r="I4692" s="158"/>
      <c r="J4692" s="158"/>
      <c r="K4692" s="158"/>
      <c r="L4692" s="158"/>
      <c r="M4692" s="346"/>
    </row>
    <row r="4693" spans="1:13" x14ac:dyDescent="0.25">
      <c r="A4693" s="347"/>
      <c r="B4693" s="400">
        <v>0</v>
      </c>
      <c r="C4693" s="158"/>
      <c r="D4693" s="158"/>
      <c r="E4693" s="93">
        <f>3.70652880601923/1000</f>
        <v>3.7065288060192303E-3</v>
      </c>
      <c r="F4693" s="158"/>
      <c r="G4693" s="158"/>
      <c r="H4693" s="400">
        <f t="shared" si="187"/>
        <v>-1.3341899515466353E-3</v>
      </c>
      <c r="I4693" s="158"/>
      <c r="J4693" s="158"/>
      <c r="K4693" s="158"/>
      <c r="L4693" s="158"/>
      <c r="M4693" s="346"/>
    </row>
    <row r="4694" spans="1:13" x14ac:dyDescent="0.25">
      <c r="A4694" s="347"/>
      <c r="B4694" s="400">
        <v>0</v>
      </c>
      <c r="C4694" s="158"/>
      <c r="D4694" s="158"/>
      <c r="E4694" s="158"/>
      <c r="F4694" s="158"/>
      <c r="G4694" s="158"/>
      <c r="H4694" s="400">
        <f t="shared" si="187"/>
        <v>1.5615801396985194E-3</v>
      </c>
      <c r="I4694" s="158"/>
      <c r="J4694" s="158"/>
      <c r="K4694" s="158"/>
      <c r="L4694" s="158"/>
      <c r="M4694" s="346"/>
    </row>
    <row r="4695" spans="1:13" x14ac:dyDescent="0.25">
      <c r="A4695" s="347"/>
      <c r="B4695" s="400">
        <v>0</v>
      </c>
      <c r="C4695" s="158"/>
      <c r="D4695" s="158"/>
      <c r="E4695" s="158"/>
      <c r="F4695" s="158"/>
      <c r="G4695" s="158"/>
      <c r="H4695" s="400">
        <f>+B4658</f>
        <v>5.2082492536923083E-3</v>
      </c>
      <c r="I4695" s="158"/>
      <c r="J4695" s="158"/>
      <c r="K4695" s="158"/>
      <c r="L4695" s="158"/>
      <c r="M4695" s="346"/>
    </row>
    <row r="4696" spans="1:13" x14ac:dyDescent="0.25">
      <c r="A4696" s="347"/>
      <c r="B4696" s="401">
        <v>-1</v>
      </c>
      <c r="C4696" s="158"/>
      <c r="D4696" s="158"/>
      <c r="E4696" s="158"/>
      <c r="F4696" s="158"/>
      <c r="G4696" s="158"/>
      <c r="H4696" s="401">
        <f>+B4659</f>
        <v>1.0248968011258301E-2</v>
      </c>
      <c r="I4696" s="158"/>
      <c r="J4696" s="158"/>
      <c r="K4696" s="158"/>
      <c r="L4696" s="158"/>
      <c r="M4696" s="346"/>
    </row>
    <row r="4697" spans="1:13" x14ac:dyDescent="0.25">
      <c r="A4697" s="347"/>
      <c r="B4697" s="158"/>
      <c r="C4697" s="158"/>
      <c r="D4697" s="158"/>
      <c r="E4697" s="158"/>
      <c r="F4697" s="158"/>
      <c r="G4697" s="158"/>
      <c r="H4697" s="158"/>
      <c r="I4697" s="158"/>
      <c r="J4697" s="158"/>
      <c r="K4697" s="158"/>
      <c r="L4697" s="158"/>
      <c r="M4697" s="346"/>
    </row>
    <row r="4698" spans="1:13" x14ac:dyDescent="0.25">
      <c r="A4698" s="347"/>
      <c r="B4698" s="158"/>
      <c r="C4698" s="158"/>
      <c r="D4698" s="158"/>
      <c r="E4698" s="158"/>
      <c r="F4698" s="158"/>
      <c r="G4698" s="158"/>
      <c r="H4698" s="158"/>
      <c r="I4698" s="158"/>
      <c r="J4698" s="158"/>
      <c r="K4698" s="158"/>
      <c r="L4698" s="158"/>
      <c r="M4698" s="346"/>
    </row>
    <row r="4699" spans="1:13" x14ac:dyDescent="0.25">
      <c r="A4699" s="350"/>
      <c r="B4699" s="409">
        <v>2</v>
      </c>
      <c r="C4699" s="390">
        <v>0</v>
      </c>
      <c r="D4699" s="390">
        <v>0</v>
      </c>
      <c r="E4699" s="390">
        <v>0</v>
      </c>
      <c r="F4699" s="390">
        <v>0</v>
      </c>
      <c r="G4699" s="390">
        <v>0</v>
      </c>
      <c r="H4699" s="390">
        <v>0</v>
      </c>
      <c r="I4699" s="390">
        <v>0</v>
      </c>
      <c r="J4699" s="390">
        <v>0</v>
      </c>
      <c r="K4699" s="390">
        <v>0</v>
      </c>
      <c r="L4699" s="391">
        <v>0</v>
      </c>
      <c r="M4699" s="345"/>
    </row>
    <row r="4700" spans="1:13" ht="15.75" x14ac:dyDescent="0.25">
      <c r="A4700" s="442" t="s">
        <v>230</v>
      </c>
      <c r="B4700" s="396">
        <v>0</v>
      </c>
      <c r="C4700" s="159">
        <v>2</v>
      </c>
      <c r="D4700" s="159">
        <v>0</v>
      </c>
      <c r="E4700" s="159">
        <v>0</v>
      </c>
      <c r="F4700" s="159">
        <v>0</v>
      </c>
      <c r="G4700" s="159">
        <v>0</v>
      </c>
      <c r="H4700" s="159">
        <v>0</v>
      </c>
      <c r="I4700" s="159">
        <v>0</v>
      </c>
      <c r="J4700" s="159">
        <v>0</v>
      </c>
      <c r="K4700" s="159">
        <v>0</v>
      </c>
      <c r="L4700" s="383">
        <v>0</v>
      </c>
      <c r="M4700" s="346"/>
    </row>
    <row r="4701" spans="1:13" x14ac:dyDescent="0.25">
      <c r="A4701" s="347"/>
      <c r="B4701" s="396">
        <v>0</v>
      </c>
      <c r="C4701" s="159">
        <v>0</v>
      </c>
      <c r="D4701" s="159">
        <v>2</v>
      </c>
      <c r="E4701" s="159">
        <v>0</v>
      </c>
      <c r="F4701" s="159">
        <v>0</v>
      </c>
      <c r="G4701" s="159">
        <v>0</v>
      </c>
      <c r="H4701" s="159">
        <v>0</v>
      </c>
      <c r="I4701" s="159">
        <v>0</v>
      </c>
      <c r="J4701" s="159">
        <v>0</v>
      </c>
      <c r="K4701" s="159">
        <v>0</v>
      </c>
      <c r="L4701" s="383">
        <v>0</v>
      </c>
      <c r="M4701" s="346"/>
    </row>
    <row r="4702" spans="1:13" x14ac:dyDescent="0.25">
      <c r="A4702" s="347"/>
      <c r="B4702" s="396">
        <v>0</v>
      </c>
      <c r="C4702" s="159">
        <v>0</v>
      </c>
      <c r="D4702" s="159">
        <v>0</v>
      </c>
      <c r="E4702" s="159">
        <v>2</v>
      </c>
      <c r="F4702" s="159">
        <v>0</v>
      </c>
      <c r="G4702" s="159">
        <v>0</v>
      </c>
      <c r="H4702" s="159">
        <v>0</v>
      </c>
      <c r="I4702" s="159">
        <v>0</v>
      </c>
      <c r="J4702" s="159">
        <v>0</v>
      </c>
      <c r="K4702" s="159">
        <v>0</v>
      </c>
      <c r="L4702" s="383">
        <v>0</v>
      </c>
      <c r="M4702" s="346"/>
    </row>
    <row r="4703" spans="1:13" x14ac:dyDescent="0.25">
      <c r="A4703" s="347"/>
      <c r="B4703" s="396">
        <v>0</v>
      </c>
      <c r="C4703" s="159">
        <v>0</v>
      </c>
      <c r="D4703" s="159">
        <v>0</v>
      </c>
      <c r="E4703" s="159">
        <v>0</v>
      </c>
      <c r="F4703" s="159">
        <v>2</v>
      </c>
      <c r="G4703" s="159">
        <v>0</v>
      </c>
      <c r="H4703" s="159">
        <v>0</v>
      </c>
      <c r="I4703" s="159">
        <v>0</v>
      </c>
      <c r="J4703" s="159">
        <v>0</v>
      </c>
      <c r="K4703" s="159">
        <v>0</v>
      </c>
      <c r="L4703" s="383">
        <v>0</v>
      </c>
      <c r="M4703" s="346"/>
    </row>
    <row r="4704" spans="1:13" x14ac:dyDescent="0.25">
      <c r="A4704" s="347"/>
      <c r="B4704" s="396">
        <v>0</v>
      </c>
      <c r="C4704" s="159">
        <v>0</v>
      </c>
      <c r="D4704" s="159">
        <v>0</v>
      </c>
      <c r="E4704" s="159">
        <v>0</v>
      </c>
      <c r="F4704" s="159">
        <v>0</v>
      </c>
      <c r="G4704" s="159">
        <v>2</v>
      </c>
      <c r="H4704" s="159">
        <v>0</v>
      </c>
      <c r="I4704" s="159">
        <v>0</v>
      </c>
      <c r="J4704" s="159">
        <v>0</v>
      </c>
      <c r="K4704" s="159">
        <v>0</v>
      </c>
      <c r="L4704" s="383">
        <v>0</v>
      </c>
      <c r="M4704" s="346"/>
    </row>
    <row r="4705" spans="1:13" x14ac:dyDescent="0.25">
      <c r="A4705" s="347"/>
      <c r="B4705" s="396">
        <v>0</v>
      </c>
      <c r="C4705" s="159">
        <v>0</v>
      </c>
      <c r="D4705" s="159">
        <v>0</v>
      </c>
      <c r="E4705" s="159">
        <v>0</v>
      </c>
      <c r="F4705" s="159">
        <v>0</v>
      </c>
      <c r="G4705" s="159">
        <v>0</v>
      </c>
      <c r="H4705" s="159">
        <v>2</v>
      </c>
      <c r="I4705" s="159">
        <v>0</v>
      </c>
      <c r="J4705" s="159">
        <v>0</v>
      </c>
      <c r="K4705" s="159">
        <v>0</v>
      </c>
      <c r="L4705" s="383">
        <v>0</v>
      </c>
      <c r="M4705" s="346"/>
    </row>
    <row r="4706" spans="1:13" x14ac:dyDescent="0.25">
      <c r="A4706" s="347"/>
      <c r="B4706" s="396">
        <v>0</v>
      </c>
      <c r="C4706" s="159">
        <v>0</v>
      </c>
      <c r="D4706" s="159">
        <v>0</v>
      </c>
      <c r="E4706" s="159">
        <v>0</v>
      </c>
      <c r="F4706" s="159">
        <v>0</v>
      </c>
      <c r="G4706" s="159">
        <v>0</v>
      </c>
      <c r="H4706" s="159">
        <v>0</v>
      </c>
      <c r="I4706" s="159">
        <v>2</v>
      </c>
      <c r="J4706" s="159">
        <v>0</v>
      </c>
      <c r="K4706" s="159">
        <v>0</v>
      </c>
      <c r="L4706" s="383">
        <v>0</v>
      </c>
      <c r="M4706" s="346"/>
    </row>
    <row r="4707" spans="1:13" x14ac:dyDescent="0.25">
      <c r="A4707" s="347"/>
      <c r="B4707" s="396">
        <v>0</v>
      </c>
      <c r="C4707" s="159">
        <v>0</v>
      </c>
      <c r="D4707" s="159">
        <v>0</v>
      </c>
      <c r="E4707" s="159">
        <v>0</v>
      </c>
      <c r="F4707" s="159">
        <v>0</v>
      </c>
      <c r="G4707" s="159">
        <v>0</v>
      </c>
      <c r="H4707" s="159">
        <v>0</v>
      </c>
      <c r="I4707" s="159">
        <v>0</v>
      </c>
      <c r="J4707" s="159">
        <v>2</v>
      </c>
      <c r="K4707" s="159">
        <v>0</v>
      </c>
      <c r="L4707" s="383">
        <v>0</v>
      </c>
      <c r="M4707" s="346"/>
    </row>
    <row r="4708" spans="1:13" x14ac:dyDescent="0.25">
      <c r="A4708" s="347"/>
      <c r="B4708" s="396">
        <v>0</v>
      </c>
      <c r="C4708" s="159">
        <v>0</v>
      </c>
      <c r="D4708" s="159">
        <v>0</v>
      </c>
      <c r="E4708" s="159">
        <v>0</v>
      </c>
      <c r="F4708" s="159">
        <v>0</v>
      </c>
      <c r="G4708" s="159">
        <v>0</v>
      </c>
      <c r="H4708" s="159">
        <v>0</v>
      </c>
      <c r="I4708" s="159">
        <v>0</v>
      </c>
      <c r="J4708" s="159">
        <v>0</v>
      </c>
      <c r="K4708" s="159">
        <v>2</v>
      </c>
      <c r="L4708" s="383">
        <v>0</v>
      </c>
      <c r="M4708" s="346"/>
    </row>
    <row r="4709" spans="1:13" x14ac:dyDescent="0.25">
      <c r="A4709" s="347"/>
      <c r="B4709" s="397">
        <v>0</v>
      </c>
      <c r="C4709" s="398">
        <v>0</v>
      </c>
      <c r="D4709" s="398">
        <v>0</v>
      </c>
      <c r="E4709" s="398">
        <v>0</v>
      </c>
      <c r="F4709" s="398">
        <v>0</v>
      </c>
      <c r="G4709" s="398">
        <v>0</v>
      </c>
      <c r="H4709" s="398">
        <v>0</v>
      </c>
      <c r="I4709" s="398">
        <v>0</v>
      </c>
      <c r="J4709" s="398">
        <v>0</v>
      </c>
      <c r="K4709" s="398">
        <v>0</v>
      </c>
      <c r="L4709" s="410">
        <v>2</v>
      </c>
      <c r="M4709" s="346"/>
    </row>
    <row r="4710" spans="1:13" x14ac:dyDescent="0.25">
      <c r="A4710" s="347"/>
      <c r="B4710" s="158"/>
      <c r="C4710" s="158"/>
      <c r="D4710" s="158"/>
      <c r="E4710" s="158"/>
      <c r="F4710" s="158"/>
      <c r="G4710" s="158"/>
      <c r="H4710" s="158"/>
      <c r="I4710" s="158"/>
      <c r="J4710" s="158"/>
      <c r="K4710" s="158"/>
      <c r="L4710" s="158"/>
      <c r="M4710" s="346"/>
    </row>
    <row r="4711" spans="1:13" x14ac:dyDescent="0.25">
      <c r="A4711" s="347"/>
      <c r="B4711" s="158"/>
      <c r="C4711" s="158"/>
      <c r="D4711" s="158"/>
      <c r="E4711" s="158"/>
      <c r="F4711" s="158"/>
      <c r="G4711" s="158"/>
      <c r="H4711" s="158"/>
      <c r="I4711" s="158"/>
      <c r="J4711" s="158"/>
      <c r="K4711" s="158"/>
      <c r="L4711" s="158"/>
      <c r="M4711" s="346"/>
    </row>
    <row r="4712" spans="1:13" x14ac:dyDescent="0.25">
      <c r="A4712" s="350"/>
      <c r="B4712" s="409">
        <v>1</v>
      </c>
      <c r="C4712" s="390">
        <v>0</v>
      </c>
      <c r="D4712" s="390">
        <v>0</v>
      </c>
      <c r="E4712" s="390">
        <v>0</v>
      </c>
      <c r="F4712" s="390">
        <v>0</v>
      </c>
      <c r="G4712" s="390">
        <v>0</v>
      </c>
      <c r="H4712" s="390">
        <v>0</v>
      </c>
      <c r="I4712" s="390">
        <v>0</v>
      </c>
      <c r="J4712" s="390">
        <v>0</v>
      </c>
      <c r="K4712" s="390">
        <v>0</v>
      </c>
      <c r="L4712" s="391">
        <v>0</v>
      </c>
      <c r="M4712" s="346"/>
    </row>
    <row r="4713" spans="1:13" ht="15.75" x14ac:dyDescent="0.25">
      <c r="A4713" s="442" t="s">
        <v>231</v>
      </c>
      <c r="B4713" s="396">
        <v>0</v>
      </c>
      <c r="C4713" s="159">
        <v>1</v>
      </c>
      <c r="D4713" s="159">
        <v>0</v>
      </c>
      <c r="E4713" s="159">
        <v>0</v>
      </c>
      <c r="F4713" s="159">
        <v>0</v>
      </c>
      <c r="G4713" s="159">
        <v>0</v>
      </c>
      <c r="H4713" s="159">
        <v>0</v>
      </c>
      <c r="I4713" s="159">
        <v>0</v>
      </c>
      <c r="J4713" s="159">
        <v>0</v>
      </c>
      <c r="K4713" s="159">
        <v>0</v>
      </c>
      <c r="L4713" s="383">
        <v>0</v>
      </c>
      <c r="M4713" s="346"/>
    </row>
    <row r="4714" spans="1:13" x14ac:dyDescent="0.25">
      <c r="A4714" s="347"/>
      <c r="B4714" s="396">
        <v>0</v>
      </c>
      <c r="C4714" s="159">
        <v>0</v>
      </c>
      <c r="D4714" s="159">
        <v>1</v>
      </c>
      <c r="E4714" s="159">
        <v>0</v>
      </c>
      <c r="F4714" s="159">
        <v>0</v>
      </c>
      <c r="G4714" s="159">
        <v>0</v>
      </c>
      <c r="H4714" s="159">
        <v>0</v>
      </c>
      <c r="I4714" s="159">
        <v>0</v>
      </c>
      <c r="J4714" s="159">
        <v>0</v>
      </c>
      <c r="K4714" s="159">
        <v>0</v>
      </c>
      <c r="L4714" s="383">
        <v>0</v>
      </c>
      <c r="M4714" s="346"/>
    </row>
    <row r="4715" spans="1:13" x14ac:dyDescent="0.25">
      <c r="A4715" s="347"/>
      <c r="B4715" s="396">
        <v>0</v>
      </c>
      <c r="C4715" s="159">
        <v>0</v>
      </c>
      <c r="D4715" s="159">
        <v>0</v>
      </c>
      <c r="E4715" s="159">
        <v>1</v>
      </c>
      <c r="F4715" s="159">
        <v>0</v>
      </c>
      <c r="G4715" s="159">
        <v>0</v>
      </c>
      <c r="H4715" s="159">
        <v>0</v>
      </c>
      <c r="I4715" s="159">
        <v>0</v>
      </c>
      <c r="J4715" s="159">
        <v>0</v>
      </c>
      <c r="K4715" s="159">
        <v>0</v>
      </c>
      <c r="L4715" s="383">
        <v>0</v>
      </c>
      <c r="M4715" s="346"/>
    </row>
    <row r="4716" spans="1:13" x14ac:dyDescent="0.25">
      <c r="A4716" s="347"/>
      <c r="B4716" s="396">
        <v>0</v>
      </c>
      <c r="C4716" s="159">
        <v>0</v>
      </c>
      <c r="D4716" s="159">
        <v>0</v>
      </c>
      <c r="E4716" s="159">
        <v>0</v>
      </c>
      <c r="F4716" s="159">
        <v>1</v>
      </c>
      <c r="G4716" s="159">
        <v>0</v>
      </c>
      <c r="H4716" s="159">
        <v>0</v>
      </c>
      <c r="I4716" s="159">
        <v>0</v>
      </c>
      <c r="J4716" s="159">
        <v>0</v>
      </c>
      <c r="K4716" s="159">
        <v>0</v>
      </c>
      <c r="L4716" s="383">
        <v>0</v>
      </c>
      <c r="M4716" s="346"/>
    </row>
    <row r="4717" spans="1:13" x14ac:dyDescent="0.25">
      <c r="A4717" s="347"/>
      <c r="B4717" s="396">
        <v>0</v>
      </c>
      <c r="C4717" s="159">
        <v>0</v>
      </c>
      <c r="D4717" s="159">
        <v>0</v>
      </c>
      <c r="E4717" s="159">
        <v>0</v>
      </c>
      <c r="F4717" s="159">
        <v>0</v>
      </c>
      <c r="G4717" s="159">
        <v>1</v>
      </c>
      <c r="H4717" s="159">
        <v>0</v>
      </c>
      <c r="I4717" s="159">
        <v>0</v>
      </c>
      <c r="J4717" s="159">
        <v>0</v>
      </c>
      <c r="K4717" s="159">
        <v>0</v>
      </c>
      <c r="L4717" s="383">
        <v>0</v>
      </c>
      <c r="M4717" s="346"/>
    </row>
    <row r="4718" spans="1:13" x14ac:dyDescent="0.25">
      <c r="A4718" s="347"/>
      <c r="B4718" s="396">
        <v>0</v>
      </c>
      <c r="C4718" s="159">
        <v>0</v>
      </c>
      <c r="D4718" s="159">
        <v>0</v>
      </c>
      <c r="E4718" s="159">
        <v>0</v>
      </c>
      <c r="F4718" s="159">
        <v>0</v>
      </c>
      <c r="G4718" s="159">
        <v>0</v>
      </c>
      <c r="H4718" s="159">
        <v>1</v>
      </c>
      <c r="I4718" s="159">
        <v>0</v>
      </c>
      <c r="J4718" s="159">
        <v>0</v>
      </c>
      <c r="K4718" s="159">
        <v>0</v>
      </c>
      <c r="L4718" s="383">
        <v>0</v>
      </c>
      <c r="M4718" s="346"/>
    </row>
    <row r="4719" spans="1:13" x14ac:dyDescent="0.25">
      <c r="A4719" s="347"/>
      <c r="B4719" s="396">
        <v>0</v>
      </c>
      <c r="C4719" s="159">
        <v>0</v>
      </c>
      <c r="D4719" s="159">
        <v>0</v>
      </c>
      <c r="E4719" s="159">
        <v>0</v>
      </c>
      <c r="F4719" s="159">
        <v>0</v>
      </c>
      <c r="G4719" s="159">
        <v>0</v>
      </c>
      <c r="H4719" s="159">
        <v>0</v>
      </c>
      <c r="I4719" s="159">
        <v>1</v>
      </c>
      <c r="J4719" s="159">
        <v>0</v>
      </c>
      <c r="K4719" s="159">
        <v>0</v>
      </c>
      <c r="L4719" s="383">
        <v>0</v>
      </c>
      <c r="M4719" s="346"/>
    </row>
    <row r="4720" spans="1:13" x14ac:dyDescent="0.25">
      <c r="A4720" s="347"/>
      <c r="B4720" s="396">
        <v>0</v>
      </c>
      <c r="C4720" s="159">
        <v>0</v>
      </c>
      <c r="D4720" s="159">
        <v>0</v>
      </c>
      <c r="E4720" s="159">
        <v>0</v>
      </c>
      <c r="F4720" s="159">
        <v>0</v>
      </c>
      <c r="G4720" s="159">
        <v>0</v>
      </c>
      <c r="H4720" s="159">
        <v>0</v>
      </c>
      <c r="I4720" s="159">
        <v>0</v>
      </c>
      <c r="J4720" s="159">
        <v>1</v>
      </c>
      <c r="K4720" s="159">
        <v>0</v>
      </c>
      <c r="L4720" s="383">
        <v>0</v>
      </c>
      <c r="M4720" s="346"/>
    </row>
    <row r="4721" spans="1:13" x14ac:dyDescent="0.25">
      <c r="A4721" s="347"/>
      <c r="B4721" s="396">
        <v>0</v>
      </c>
      <c r="C4721" s="159">
        <v>0</v>
      </c>
      <c r="D4721" s="159">
        <v>0</v>
      </c>
      <c r="E4721" s="159">
        <v>0</v>
      </c>
      <c r="F4721" s="159">
        <v>0</v>
      </c>
      <c r="G4721" s="159">
        <v>0</v>
      </c>
      <c r="H4721" s="159">
        <v>0</v>
      </c>
      <c r="I4721" s="159">
        <v>0</v>
      </c>
      <c r="J4721" s="159">
        <v>0</v>
      </c>
      <c r="K4721" s="159">
        <v>1</v>
      </c>
      <c r="L4721" s="383">
        <v>0</v>
      </c>
      <c r="M4721" s="346"/>
    </row>
    <row r="4722" spans="1:13" x14ac:dyDescent="0.25">
      <c r="A4722" s="347"/>
      <c r="B4722" s="397">
        <v>0</v>
      </c>
      <c r="C4722" s="398">
        <v>0</v>
      </c>
      <c r="D4722" s="398">
        <v>0</v>
      </c>
      <c r="E4722" s="398">
        <v>0</v>
      </c>
      <c r="F4722" s="398">
        <v>0</v>
      </c>
      <c r="G4722" s="398">
        <v>0</v>
      </c>
      <c r="H4722" s="398">
        <v>0</v>
      </c>
      <c r="I4722" s="398">
        <v>0</v>
      </c>
      <c r="J4722" s="398">
        <v>0</v>
      </c>
      <c r="K4722" s="398">
        <v>0</v>
      </c>
      <c r="L4722" s="410">
        <v>1</v>
      </c>
      <c r="M4722" s="346"/>
    </row>
    <row r="4723" spans="1:13" x14ac:dyDescent="0.25">
      <c r="A4723" s="347"/>
      <c r="B4723" s="158"/>
      <c r="C4723" s="158"/>
      <c r="D4723" s="158"/>
      <c r="E4723" s="158"/>
      <c r="F4723" s="158"/>
      <c r="G4723" s="158"/>
      <c r="H4723" s="158"/>
      <c r="I4723" s="158"/>
      <c r="J4723" s="158"/>
      <c r="K4723" s="158"/>
      <c r="L4723" s="158"/>
      <c r="M4723" s="346"/>
    </row>
    <row r="4724" spans="1:13" x14ac:dyDescent="0.25">
      <c r="A4724" s="347"/>
      <c r="B4724" s="158"/>
      <c r="C4724" s="158"/>
      <c r="D4724" s="158"/>
      <c r="E4724" s="158"/>
      <c r="F4724" s="158"/>
      <c r="G4724" s="158"/>
      <c r="H4724" s="158"/>
      <c r="I4724" s="158"/>
      <c r="J4724" s="158"/>
      <c r="K4724" s="158"/>
      <c r="L4724" s="158"/>
      <c r="M4724" s="346"/>
    </row>
    <row r="4725" spans="1:13" x14ac:dyDescent="0.25">
      <c r="A4725" s="350"/>
      <c r="B4725" s="411">
        <f>+M4649</f>
        <v>281.06731100845963</v>
      </c>
      <c r="C4725" s="390">
        <v>0</v>
      </c>
      <c r="D4725" s="390">
        <v>0</v>
      </c>
      <c r="E4725" s="390">
        <v>0</v>
      </c>
      <c r="F4725" s="390">
        <v>0</v>
      </c>
      <c r="G4725" s="390">
        <v>0</v>
      </c>
      <c r="H4725" s="390">
        <v>0</v>
      </c>
      <c r="I4725" s="390">
        <v>0</v>
      </c>
      <c r="J4725" s="390">
        <v>0</v>
      </c>
      <c r="K4725" s="390">
        <v>0</v>
      </c>
      <c r="L4725" s="391">
        <v>0</v>
      </c>
      <c r="M4725" s="346"/>
    </row>
    <row r="4726" spans="1:13" ht="15.75" x14ac:dyDescent="0.25">
      <c r="A4726" s="442" t="s">
        <v>232</v>
      </c>
      <c r="B4726" s="396">
        <v>0</v>
      </c>
      <c r="C4726" s="161">
        <f>+M4650</f>
        <v>164.35805661970409</v>
      </c>
      <c r="D4726" s="159">
        <v>0</v>
      </c>
      <c r="E4726" s="159">
        <v>0</v>
      </c>
      <c r="F4726" s="159">
        <v>0</v>
      </c>
      <c r="G4726" s="159">
        <v>0</v>
      </c>
      <c r="H4726" s="159">
        <v>0</v>
      </c>
      <c r="I4726" s="159">
        <v>0</v>
      </c>
      <c r="J4726" s="159">
        <v>0</v>
      </c>
      <c r="K4726" s="159">
        <v>0</v>
      </c>
      <c r="L4726" s="383">
        <v>0</v>
      </c>
      <c r="M4726" s="346"/>
    </row>
    <row r="4727" spans="1:13" x14ac:dyDescent="0.25">
      <c r="A4727" s="347"/>
      <c r="B4727" s="396">
        <v>0</v>
      </c>
      <c r="C4727" s="159">
        <v>0</v>
      </c>
      <c r="D4727" s="161">
        <f>+M4651</f>
        <v>52.541654980579196</v>
      </c>
      <c r="E4727" s="159">
        <v>0</v>
      </c>
      <c r="F4727" s="159">
        <v>0</v>
      </c>
      <c r="G4727" s="159">
        <v>0</v>
      </c>
      <c r="H4727" s="159">
        <v>0</v>
      </c>
      <c r="I4727" s="159">
        <v>0</v>
      </c>
      <c r="J4727" s="159">
        <v>0</v>
      </c>
      <c r="K4727" s="159">
        <v>0</v>
      </c>
      <c r="L4727" s="383">
        <v>0</v>
      </c>
      <c r="M4727" s="346"/>
    </row>
    <row r="4728" spans="1:13" x14ac:dyDescent="0.25">
      <c r="A4728" s="347"/>
      <c r="B4728" s="396">
        <v>0</v>
      </c>
      <c r="C4728" s="159">
        <v>0</v>
      </c>
      <c r="D4728" s="159">
        <v>0</v>
      </c>
      <c r="E4728" s="161">
        <f>+M4652</f>
        <v>-39.809025635928954</v>
      </c>
      <c r="F4728" s="159">
        <v>0</v>
      </c>
      <c r="G4728" s="159">
        <v>0</v>
      </c>
      <c r="H4728" s="159">
        <v>0</v>
      </c>
      <c r="I4728" s="159">
        <v>0</v>
      </c>
      <c r="J4728" s="159">
        <v>0</v>
      </c>
      <c r="K4728" s="159">
        <v>0</v>
      </c>
      <c r="L4728" s="383">
        <v>0</v>
      </c>
      <c r="M4728" s="346"/>
    </row>
    <row r="4729" spans="1:13" x14ac:dyDescent="0.25">
      <c r="A4729" s="347"/>
      <c r="B4729" s="396">
        <v>0</v>
      </c>
      <c r="C4729" s="159">
        <v>0</v>
      </c>
      <c r="D4729" s="159">
        <v>0</v>
      </c>
      <c r="E4729" s="159">
        <v>0</v>
      </c>
      <c r="F4729" s="161">
        <f>+M4653</f>
        <v>-444.14979243300456</v>
      </c>
      <c r="G4729" s="159">
        <v>0</v>
      </c>
      <c r="H4729" s="159">
        <v>0</v>
      </c>
      <c r="I4729" s="159">
        <v>0</v>
      </c>
      <c r="J4729" s="159">
        <v>0</v>
      </c>
      <c r="K4729" s="159">
        <v>0</v>
      </c>
      <c r="L4729" s="383">
        <v>0</v>
      </c>
      <c r="M4729" s="346"/>
    </row>
    <row r="4730" spans="1:13" x14ac:dyDescent="0.25">
      <c r="A4730" s="347"/>
      <c r="B4730" s="396">
        <v>0</v>
      </c>
      <c r="C4730" s="159">
        <v>0</v>
      </c>
      <c r="D4730" s="159">
        <v>0</v>
      </c>
      <c r="E4730" s="159">
        <v>0</v>
      </c>
      <c r="F4730" s="159">
        <v>0</v>
      </c>
      <c r="G4730" s="161">
        <f>+M4654</f>
        <v>138.33746512458984</v>
      </c>
      <c r="H4730" s="159">
        <v>0</v>
      </c>
      <c r="I4730" s="159">
        <v>0</v>
      </c>
      <c r="J4730" s="159">
        <v>0</v>
      </c>
      <c r="K4730" s="159">
        <v>0</v>
      </c>
      <c r="L4730" s="383">
        <v>0</v>
      </c>
      <c r="M4730" s="346"/>
    </row>
    <row r="4731" spans="1:13" x14ac:dyDescent="0.25">
      <c r="A4731" s="347"/>
      <c r="B4731" s="396">
        <v>0</v>
      </c>
      <c r="C4731" s="159">
        <v>0</v>
      </c>
      <c r="D4731" s="159">
        <v>0</v>
      </c>
      <c r="E4731" s="159">
        <v>0</v>
      </c>
      <c r="F4731" s="159">
        <v>0</v>
      </c>
      <c r="G4731" s="159">
        <v>0</v>
      </c>
      <c r="H4731" s="161">
        <f>+M4655</f>
        <v>-228.56439360123261</v>
      </c>
      <c r="I4731" s="159">
        <v>0</v>
      </c>
      <c r="J4731" s="159">
        <v>0</v>
      </c>
      <c r="K4731" s="159">
        <v>0</v>
      </c>
      <c r="L4731" s="383">
        <v>0</v>
      </c>
      <c r="M4731" s="346"/>
    </row>
    <row r="4732" spans="1:13" x14ac:dyDescent="0.25">
      <c r="A4732" s="347"/>
      <c r="B4732" s="396">
        <v>0</v>
      </c>
      <c r="C4732" s="159">
        <v>0</v>
      </c>
      <c r="D4732" s="159">
        <v>0</v>
      </c>
      <c r="E4732" s="159">
        <v>0</v>
      </c>
      <c r="F4732" s="159">
        <v>0</v>
      </c>
      <c r="G4732" s="159">
        <v>0</v>
      </c>
      <c r="H4732" s="159">
        <v>0</v>
      </c>
      <c r="I4732" s="161">
        <f>+M4656</f>
        <v>-412.69201449135318</v>
      </c>
      <c r="J4732" s="159">
        <v>0</v>
      </c>
      <c r="K4732" s="159">
        <v>0</v>
      </c>
      <c r="L4732" s="383">
        <v>0</v>
      </c>
      <c r="M4732" s="346"/>
    </row>
    <row r="4733" spans="1:13" x14ac:dyDescent="0.25">
      <c r="A4733" s="347"/>
      <c r="B4733" s="396">
        <v>0</v>
      </c>
      <c r="C4733" s="159">
        <v>0</v>
      </c>
      <c r="D4733" s="159">
        <v>0</v>
      </c>
      <c r="E4733" s="159">
        <v>0</v>
      </c>
      <c r="F4733" s="159">
        <v>0</v>
      </c>
      <c r="G4733" s="159">
        <v>0</v>
      </c>
      <c r="H4733" s="159">
        <v>0</v>
      </c>
      <c r="I4733" s="159">
        <v>0</v>
      </c>
      <c r="J4733" s="161">
        <f>+M4657</f>
        <v>95.244277653362843</v>
      </c>
      <c r="K4733" s="159">
        <v>0</v>
      </c>
      <c r="L4733" s="383">
        <v>0</v>
      </c>
      <c r="M4733" s="346"/>
    </row>
    <row r="4734" spans="1:13" x14ac:dyDescent="0.25">
      <c r="A4734" s="347"/>
      <c r="B4734" s="396">
        <v>0</v>
      </c>
      <c r="C4734" s="159">
        <v>0</v>
      </c>
      <c r="D4734" s="159">
        <v>0</v>
      </c>
      <c r="E4734" s="159">
        <v>0</v>
      </c>
      <c r="F4734" s="159">
        <v>0</v>
      </c>
      <c r="G4734" s="159">
        <v>0</v>
      </c>
      <c r="H4734" s="159">
        <v>0</v>
      </c>
      <c r="I4734" s="159">
        <v>0</v>
      </c>
      <c r="J4734" s="159">
        <v>0</v>
      </c>
      <c r="K4734" s="161">
        <f>+M4658</f>
        <v>97.084642448562022</v>
      </c>
      <c r="L4734" s="383">
        <v>0</v>
      </c>
      <c r="M4734" s="346"/>
    </row>
    <row r="4735" spans="1:13" x14ac:dyDescent="0.25">
      <c r="A4735" s="347"/>
      <c r="B4735" s="397">
        <v>0</v>
      </c>
      <c r="C4735" s="398">
        <v>0</v>
      </c>
      <c r="D4735" s="398">
        <v>0</v>
      </c>
      <c r="E4735" s="398">
        <v>0</v>
      </c>
      <c r="F4735" s="398">
        <v>0</v>
      </c>
      <c r="G4735" s="398">
        <v>0</v>
      </c>
      <c r="H4735" s="398">
        <v>0</v>
      </c>
      <c r="I4735" s="398">
        <v>0</v>
      </c>
      <c r="J4735" s="398">
        <v>0</v>
      </c>
      <c r="K4735" s="398">
        <v>0</v>
      </c>
      <c r="L4735" s="412">
        <f>+M4659</f>
        <v>343.04194557993821</v>
      </c>
      <c r="M4735" s="346"/>
    </row>
    <row r="4736" spans="1:13" x14ac:dyDescent="0.25">
      <c r="A4736" s="347"/>
      <c r="B4736" s="158"/>
      <c r="C4736" s="158"/>
      <c r="D4736" s="158"/>
      <c r="E4736" s="158"/>
      <c r="F4736" s="158"/>
      <c r="G4736" s="158"/>
      <c r="H4736" s="158"/>
      <c r="I4736" s="158"/>
      <c r="J4736" s="158"/>
      <c r="K4736" s="158"/>
      <c r="L4736" s="158"/>
      <c r="M4736" s="346"/>
    </row>
    <row r="4737" spans="1:13" ht="15.75" x14ac:dyDescent="0.3">
      <c r="A4737" s="444" t="s">
        <v>245</v>
      </c>
      <c r="B4737" s="158"/>
      <c r="C4737" s="158"/>
      <c r="D4737" s="158"/>
      <c r="E4737" s="158"/>
      <c r="F4737" s="158"/>
      <c r="G4737" s="158"/>
      <c r="H4737" s="158"/>
      <c r="I4737" s="158"/>
      <c r="J4737" s="158"/>
      <c r="K4737" s="158"/>
      <c r="L4737" s="158"/>
      <c r="M4737" s="346"/>
    </row>
    <row r="4738" spans="1:13" ht="15.75" x14ac:dyDescent="0.3">
      <c r="A4738" s="445"/>
      <c r="B4738" s="411">
        <f t="array" ref="B4738:L4748">+MMULT(B4699:L4709,B4725:L4735)</f>
        <v>562.13462201691925</v>
      </c>
      <c r="C4738" s="390">
        <v>0</v>
      </c>
      <c r="D4738" s="390">
        <v>0</v>
      </c>
      <c r="E4738" s="390">
        <v>0</v>
      </c>
      <c r="F4738" s="390">
        <v>0</v>
      </c>
      <c r="G4738" s="390">
        <v>0</v>
      </c>
      <c r="H4738" s="390">
        <v>0</v>
      </c>
      <c r="I4738" s="390">
        <v>0</v>
      </c>
      <c r="J4738" s="390">
        <v>0</v>
      </c>
      <c r="K4738" s="390">
        <v>0</v>
      </c>
      <c r="L4738" s="391">
        <v>0</v>
      </c>
      <c r="M4738" s="345"/>
    </row>
    <row r="4739" spans="1:13" ht="15.75" x14ac:dyDescent="0.3">
      <c r="A4739" s="445" t="s">
        <v>233</v>
      </c>
      <c r="B4739" s="396">
        <v>0</v>
      </c>
      <c r="C4739" s="161">
        <v>328.71611323940817</v>
      </c>
      <c r="D4739" s="159">
        <v>0</v>
      </c>
      <c r="E4739" s="159">
        <v>0</v>
      </c>
      <c r="F4739" s="159">
        <v>0</v>
      </c>
      <c r="G4739" s="159">
        <v>0</v>
      </c>
      <c r="H4739" s="159">
        <v>0</v>
      </c>
      <c r="I4739" s="159">
        <v>0</v>
      </c>
      <c r="J4739" s="159">
        <v>0</v>
      </c>
      <c r="K4739" s="159">
        <v>0</v>
      </c>
      <c r="L4739" s="383">
        <v>0</v>
      </c>
      <c r="M4739" s="346"/>
    </row>
    <row r="4740" spans="1:13" x14ac:dyDescent="0.25">
      <c r="A4740" s="347"/>
      <c r="B4740" s="396">
        <v>0</v>
      </c>
      <c r="C4740" s="159">
        <v>0</v>
      </c>
      <c r="D4740" s="161">
        <v>105.08330996115839</v>
      </c>
      <c r="E4740" s="159">
        <v>0</v>
      </c>
      <c r="F4740" s="159">
        <v>0</v>
      </c>
      <c r="G4740" s="159">
        <v>0</v>
      </c>
      <c r="H4740" s="159">
        <v>0</v>
      </c>
      <c r="I4740" s="159">
        <v>0</v>
      </c>
      <c r="J4740" s="159">
        <v>0</v>
      </c>
      <c r="K4740" s="159">
        <v>0</v>
      </c>
      <c r="L4740" s="383">
        <v>0</v>
      </c>
      <c r="M4740" s="346"/>
    </row>
    <row r="4741" spans="1:13" x14ac:dyDescent="0.25">
      <c r="A4741" s="347"/>
      <c r="B4741" s="396">
        <v>0</v>
      </c>
      <c r="C4741" s="159">
        <v>0</v>
      </c>
      <c r="D4741" s="159">
        <v>0</v>
      </c>
      <c r="E4741" s="161">
        <v>-79.618051271857908</v>
      </c>
      <c r="F4741" s="159">
        <v>0</v>
      </c>
      <c r="G4741" s="159">
        <v>0</v>
      </c>
      <c r="H4741" s="159">
        <v>0</v>
      </c>
      <c r="I4741" s="159">
        <v>0</v>
      </c>
      <c r="J4741" s="159">
        <v>0</v>
      </c>
      <c r="K4741" s="159">
        <v>0</v>
      </c>
      <c r="L4741" s="383">
        <v>0</v>
      </c>
      <c r="M4741" s="346"/>
    </row>
    <row r="4742" spans="1:13" x14ac:dyDescent="0.25">
      <c r="A4742" s="347"/>
      <c r="B4742" s="396">
        <v>0</v>
      </c>
      <c r="C4742" s="159">
        <v>0</v>
      </c>
      <c r="D4742" s="159">
        <v>0</v>
      </c>
      <c r="E4742" s="159">
        <v>0</v>
      </c>
      <c r="F4742" s="161">
        <v>-888.29958486600913</v>
      </c>
      <c r="G4742" s="159">
        <v>0</v>
      </c>
      <c r="H4742" s="159">
        <v>0</v>
      </c>
      <c r="I4742" s="159">
        <v>0</v>
      </c>
      <c r="J4742" s="159">
        <v>0</v>
      </c>
      <c r="K4742" s="159">
        <v>0</v>
      </c>
      <c r="L4742" s="383">
        <v>0</v>
      </c>
      <c r="M4742" s="346"/>
    </row>
    <row r="4743" spans="1:13" x14ac:dyDescent="0.25">
      <c r="A4743" s="347"/>
      <c r="B4743" s="396">
        <v>0</v>
      </c>
      <c r="C4743" s="159">
        <v>0</v>
      </c>
      <c r="D4743" s="159">
        <v>0</v>
      </c>
      <c r="E4743" s="159">
        <v>0</v>
      </c>
      <c r="F4743" s="159">
        <v>0</v>
      </c>
      <c r="G4743" s="161">
        <v>276.67493024917968</v>
      </c>
      <c r="H4743" s="159">
        <v>0</v>
      </c>
      <c r="I4743" s="159">
        <v>0</v>
      </c>
      <c r="J4743" s="159">
        <v>0</v>
      </c>
      <c r="K4743" s="159">
        <v>0</v>
      </c>
      <c r="L4743" s="383">
        <v>0</v>
      </c>
      <c r="M4743" s="346"/>
    </row>
    <row r="4744" spans="1:13" x14ac:dyDescent="0.25">
      <c r="A4744" s="347"/>
      <c r="B4744" s="396">
        <v>0</v>
      </c>
      <c r="C4744" s="159">
        <v>0</v>
      </c>
      <c r="D4744" s="159">
        <v>0</v>
      </c>
      <c r="E4744" s="159">
        <v>0</v>
      </c>
      <c r="F4744" s="159">
        <v>0</v>
      </c>
      <c r="G4744" s="159">
        <v>0</v>
      </c>
      <c r="H4744" s="161">
        <v>-457.12878720246522</v>
      </c>
      <c r="I4744" s="159">
        <v>0</v>
      </c>
      <c r="J4744" s="159">
        <v>0</v>
      </c>
      <c r="K4744" s="159">
        <v>0</v>
      </c>
      <c r="L4744" s="383">
        <v>0</v>
      </c>
      <c r="M4744" s="346"/>
    </row>
    <row r="4745" spans="1:13" x14ac:dyDescent="0.25">
      <c r="A4745" s="347"/>
      <c r="B4745" s="396">
        <v>0</v>
      </c>
      <c r="C4745" s="159">
        <v>0</v>
      </c>
      <c r="D4745" s="159">
        <v>0</v>
      </c>
      <c r="E4745" s="159">
        <v>0</v>
      </c>
      <c r="F4745" s="159">
        <v>0</v>
      </c>
      <c r="G4745" s="159">
        <v>0</v>
      </c>
      <c r="H4745" s="159">
        <v>0</v>
      </c>
      <c r="I4745" s="161">
        <v>-825.38402898270635</v>
      </c>
      <c r="J4745" s="159">
        <v>0</v>
      </c>
      <c r="K4745" s="159">
        <v>0</v>
      </c>
      <c r="L4745" s="383">
        <v>0</v>
      </c>
      <c r="M4745" s="346"/>
    </row>
    <row r="4746" spans="1:13" x14ac:dyDescent="0.25">
      <c r="A4746" s="347"/>
      <c r="B4746" s="396">
        <v>0</v>
      </c>
      <c r="C4746" s="159">
        <v>0</v>
      </c>
      <c r="D4746" s="159">
        <v>0</v>
      </c>
      <c r="E4746" s="159">
        <v>0</v>
      </c>
      <c r="F4746" s="159">
        <v>0</v>
      </c>
      <c r="G4746" s="159">
        <v>0</v>
      </c>
      <c r="H4746" s="159">
        <v>0</v>
      </c>
      <c r="I4746" s="159">
        <v>0</v>
      </c>
      <c r="J4746" s="161">
        <v>190.48855530672569</v>
      </c>
      <c r="K4746" s="159">
        <v>0</v>
      </c>
      <c r="L4746" s="383">
        <v>0</v>
      </c>
      <c r="M4746" s="346"/>
    </row>
    <row r="4747" spans="1:13" x14ac:dyDescent="0.25">
      <c r="A4747" s="347"/>
      <c r="B4747" s="396">
        <v>0</v>
      </c>
      <c r="C4747" s="159">
        <v>0</v>
      </c>
      <c r="D4747" s="159">
        <v>0</v>
      </c>
      <c r="E4747" s="159">
        <v>0</v>
      </c>
      <c r="F4747" s="159">
        <v>0</v>
      </c>
      <c r="G4747" s="159">
        <v>0</v>
      </c>
      <c r="H4747" s="159">
        <v>0</v>
      </c>
      <c r="I4747" s="159">
        <v>0</v>
      </c>
      <c r="J4747" s="159">
        <v>0</v>
      </c>
      <c r="K4747" s="161">
        <v>194.16928489712404</v>
      </c>
      <c r="L4747" s="383">
        <v>0</v>
      </c>
      <c r="M4747" s="346"/>
    </row>
    <row r="4748" spans="1:13" x14ac:dyDescent="0.25">
      <c r="A4748" s="347"/>
      <c r="B4748" s="397">
        <v>0</v>
      </c>
      <c r="C4748" s="398">
        <v>0</v>
      </c>
      <c r="D4748" s="398">
        <v>0</v>
      </c>
      <c r="E4748" s="398">
        <v>0</v>
      </c>
      <c r="F4748" s="398">
        <v>0</v>
      </c>
      <c r="G4748" s="398">
        <v>0</v>
      </c>
      <c r="H4748" s="398">
        <v>0</v>
      </c>
      <c r="I4748" s="398">
        <v>0</v>
      </c>
      <c r="J4748" s="398">
        <v>0</v>
      </c>
      <c r="K4748" s="398">
        <v>0</v>
      </c>
      <c r="L4748" s="412">
        <v>686.08389115987643</v>
      </c>
      <c r="M4748" s="346"/>
    </row>
    <row r="4749" spans="1:13" x14ac:dyDescent="0.25">
      <c r="A4749" s="347"/>
      <c r="B4749" s="158"/>
      <c r="C4749" s="158"/>
      <c r="D4749" s="158"/>
      <c r="E4749" s="158"/>
      <c r="F4749" s="158"/>
      <c r="G4749" s="158"/>
      <c r="H4749" s="158"/>
      <c r="I4749" s="158"/>
      <c r="J4749" s="158"/>
      <c r="K4749" s="158"/>
      <c r="L4749" s="158"/>
      <c r="M4749" s="346"/>
    </row>
    <row r="4750" spans="1:13" x14ac:dyDescent="0.25">
      <c r="A4750" s="347"/>
      <c r="B4750" s="158"/>
      <c r="C4750" s="158"/>
      <c r="D4750" s="158"/>
      <c r="E4750" s="158"/>
      <c r="F4750" s="158"/>
      <c r="G4750" s="158"/>
      <c r="H4750" s="158"/>
      <c r="I4750" s="158"/>
      <c r="J4750" s="158"/>
      <c r="K4750" s="158"/>
      <c r="L4750" s="158"/>
      <c r="M4750" s="346"/>
    </row>
    <row r="4751" spans="1:13" x14ac:dyDescent="0.25">
      <c r="A4751" s="347"/>
      <c r="B4751" s="413">
        <f t="array" ref="B4751:L4761">+MINVERSE(B4738:L4748)</f>
        <v>1.7789333032219848E-3</v>
      </c>
      <c r="C4751" s="390">
        <v>0</v>
      </c>
      <c r="D4751" s="390">
        <v>0</v>
      </c>
      <c r="E4751" s="390">
        <v>0</v>
      </c>
      <c r="F4751" s="390">
        <v>0</v>
      </c>
      <c r="G4751" s="390">
        <v>0</v>
      </c>
      <c r="H4751" s="390">
        <v>0</v>
      </c>
      <c r="I4751" s="390">
        <v>0</v>
      </c>
      <c r="J4751" s="390">
        <v>0</v>
      </c>
      <c r="K4751" s="390">
        <v>0</v>
      </c>
      <c r="L4751" s="391">
        <v>0</v>
      </c>
      <c r="M4751" s="346"/>
    </row>
    <row r="4752" spans="1:13" ht="15.75" x14ac:dyDescent="0.3">
      <c r="A4752" s="445" t="s">
        <v>234</v>
      </c>
      <c r="B4752" s="396">
        <v>0</v>
      </c>
      <c r="C4752" s="178">
        <v>3.042138671406373E-3</v>
      </c>
      <c r="D4752" s="159">
        <v>0</v>
      </c>
      <c r="E4752" s="159">
        <v>0</v>
      </c>
      <c r="F4752" s="159">
        <v>0</v>
      </c>
      <c r="G4752" s="159">
        <v>0</v>
      </c>
      <c r="H4752" s="159">
        <v>0</v>
      </c>
      <c r="I4752" s="159">
        <v>0</v>
      </c>
      <c r="J4752" s="159">
        <v>0</v>
      </c>
      <c r="K4752" s="159">
        <v>0</v>
      </c>
      <c r="L4752" s="383">
        <v>0</v>
      </c>
      <c r="M4752" s="346"/>
    </row>
    <row r="4753" spans="1:13" x14ac:dyDescent="0.25">
      <c r="A4753" s="347"/>
      <c r="B4753" s="396">
        <v>0</v>
      </c>
      <c r="C4753" s="159">
        <v>0</v>
      </c>
      <c r="D4753" s="178">
        <v>9.5162590555020275E-3</v>
      </c>
      <c r="E4753" s="159">
        <v>0</v>
      </c>
      <c r="F4753" s="159">
        <v>0</v>
      </c>
      <c r="G4753" s="159">
        <v>0</v>
      </c>
      <c r="H4753" s="159">
        <v>0</v>
      </c>
      <c r="I4753" s="159">
        <v>0</v>
      </c>
      <c r="J4753" s="159">
        <v>0</v>
      </c>
      <c r="K4753" s="159">
        <v>0</v>
      </c>
      <c r="L4753" s="383">
        <v>0</v>
      </c>
      <c r="M4753" s="346"/>
    </row>
    <row r="4754" spans="1:13" x14ac:dyDescent="0.25">
      <c r="A4754" s="347"/>
      <c r="B4754" s="396">
        <v>0</v>
      </c>
      <c r="C4754" s="159">
        <v>0</v>
      </c>
      <c r="D4754" s="159">
        <v>0</v>
      </c>
      <c r="E4754" s="178">
        <v>-1.2559965786973031E-2</v>
      </c>
      <c r="F4754" s="159">
        <v>0</v>
      </c>
      <c r="G4754" s="159">
        <v>0</v>
      </c>
      <c r="H4754" s="159">
        <v>0</v>
      </c>
      <c r="I4754" s="159">
        <v>0</v>
      </c>
      <c r="J4754" s="159">
        <v>0</v>
      </c>
      <c r="K4754" s="159">
        <v>0</v>
      </c>
      <c r="L4754" s="383">
        <v>0</v>
      </c>
      <c r="M4754" s="346"/>
    </row>
    <row r="4755" spans="1:13" x14ac:dyDescent="0.25">
      <c r="A4755" s="347"/>
      <c r="B4755" s="396">
        <v>0</v>
      </c>
      <c r="C4755" s="159">
        <v>0</v>
      </c>
      <c r="D4755" s="159">
        <v>0</v>
      </c>
      <c r="E4755" s="159">
        <v>0</v>
      </c>
      <c r="F4755" s="178">
        <v>-1.1257463326979262E-3</v>
      </c>
      <c r="G4755" s="159">
        <v>0</v>
      </c>
      <c r="H4755" s="159">
        <v>0</v>
      </c>
      <c r="I4755" s="159">
        <v>0</v>
      </c>
      <c r="J4755" s="159">
        <v>0</v>
      </c>
      <c r="K4755" s="159">
        <v>0</v>
      </c>
      <c r="L4755" s="383">
        <v>0</v>
      </c>
      <c r="M4755" s="346"/>
    </row>
    <row r="4756" spans="1:13" x14ac:dyDescent="0.25">
      <c r="A4756" s="347"/>
      <c r="B4756" s="396">
        <v>0</v>
      </c>
      <c r="C4756" s="159">
        <v>0</v>
      </c>
      <c r="D4756" s="159">
        <v>0</v>
      </c>
      <c r="E4756" s="159">
        <v>0</v>
      </c>
      <c r="F4756" s="159">
        <v>0</v>
      </c>
      <c r="G4756" s="178">
        <v>3.6143498765839662E-3</v>
      </c>
      <c r="H4756" s="159">
        <v>0</v>
      </c>
      <c r="I4756" s="159">
        <v>0</v>
      </c>
      <c r="J4756" s="159">
        <v>0</v>
      </c>
      <c r="K4756" s="159">
        <v>0</v>
      </c>
      <c r="L4756" s="383">
        <v>0</v>
      </c>
      <c r="M4756" s="346"/>
    </row>
    <row r="4757" spans="1:13" x14ac:dyDescent="0.25">
      <c r="A4757" s="347"/>
      <c r="B4757" s="396">
        <v>0</v>
      </c>
      <c r="C4757" s="159">
        <v>0</v>
      </c>
      <c r="D4757" s="159">
        <v>0</v>
      </c>
      <c r="E4757" s="159">
        <v>0</v>
      </c>
      <c r="F4757" s="159">
        <v>0</v>
      </c>
      <c r="G4757" s="159">
        <v>0</v>
      </c>
      <c r="H4757" s="178">
        <v>-2.1875673289354532E-3</v>
      </c>
      <c r="I4757" s="159">
        <v>0</v>
      </c>
      <c r="J4757" s="159">
        <v>0</v>
      </c>
      <c r="K4757" s="159">
        <v>0</v>
      </c>
      <c r="L4757" s="383">
        <v>0</v>
      </c>
      <c r="M4757" s="346"/>
    </row>
    <row r="4758" spans="1:13" x14ac:dyDescent="0.25">
      <c r="A4758" s="347"/>
      <c r="B4758" s="396">
        <v>0</v>
      </c>
      <c r="C4758" s="159">
        <v>0</v>
      </c>
      <c r="D4758" s="159">
        <v>0</v>
      </c>
      <c r="E4758" s="159">
        <v>0</v>
      </c>
      <c r="F4758" s="159">
        <v>0</v>
      </c>
      <c r="G4758" s="159">
        <v>0</v>
      </c>
      <c r="H4758" s="159">
        <v>0</v>
      </c>
      <c r="I4758" s="178">
        <v>-1.2115572447318971E-3</v>
      </c>
      <c r="J4758" s="159">
        <v>0</v>
      </c>
      <c r="K4758" s="159">
        <v>0</v>
      </c>
      <c r="L4758" s="383">
        <v>0</v>
      </c>
      <c r="M4758" s="346"/>
    </row>
    <row r="4759" spans="1:13" x14ac:dyDescent="0.25">
      <c r="A4759" s="347"/>
      <c r="B4759" s="396">
        <v>0</v>
      </c>
      <c r="C4759" s="159">
        <v>0</v>
      </c>
      <c r="D4759" s="159">
        <v>0</v>
      </c>
      <c r="E4759" s="159">
        <v>0</v>
      </c>
      <c r="F4759" s="159">
        <v>0</v>
      </c>
      <c r="G4759" s="159">
        <v>0</v>
      </c>
      <c r="H4759" s="159">
        <v>0</v>
      </c>
      <c r="I4759" s="159">
        <v>0</v>
      </c>
      <c r="J4759" s="178">
        <v>5.249659216480458E-3</v>
      </c>
      <c r="K4759" s="159">
        <v>0</v>
      </c>
      <c r="L4759" s="383">
        <v>0</v>
      </c>
      <c r="M4759" s="346"/>
    </row>
    <row r="4760" spans="1:13" x14ac:dyDescent="0.25">
      <c r="A4760" s="347"/>
      <c r="B4760" s="396">
        <v>0</v>
      </c>
      <c r="C4760" s="159">
        <v>0</v>
      </c>
      <c r="D4760" s="159">
        <v>0</v>
      </c>
      <c r="E4760" s="159">
        <v>0</v>
      </c>
      <c r="F4760" s="159">
        <v>0</v>
      </c>
      <c r="G4760" s="159">
        <v>0</v>
      </c>
      <c r="H4760" s="159">
        <v>0</v>
      </c>
      <c r="I4760" s="159">
        <v>0</v>
      </c>
      <c r="J4760" s="159">
        <v>0</v>
      </c>
      <c r="K4760" s="178">
        <v>5.1501451454066286E-3</v>
      </c>
      <c r="L4760" s="383">
        <v>0</v>
      </c>
      <c r="M4760" s="346"/>
    </row>
    <row r="4761" spans="1:13" x14ac:dyDescent="0.25">
      <c r="A4761" s="347"/>
      <c r="B4761" s="397">
        <v>0</v>
      </c>
      <c r="C4761" s="398">
        <v>0</v>
      </c>
      <c r="D4761" s="398">
        <v>0</v>
      </c>
      <c r="E4761" s="398">
        <v>0</v>
      </c>
      <c r="F4761" s="398">
        <v>0</v>
      </c>
      <c r="G4761" s="398">
        <v>0</v>
      </c>
      <c r="H4761" s="398">
        <v>0</v>
      </c>
      <c r="I4761" s="398">
        <v>0</v>
      </c>
      <c r="J4761" s="398">
        <v>0</v>
      </c>
      <c r="K4761" s="398">
        <v>0</v>
      </c>
      <c r="L4761" s="414">
        <v>1.4575477035460266E-3</v>
      </c>
      <c r="M4761" s="346"/>
    </row>
    <row r="4762" spans="1:13" x14ac:dyDescent="0.25">
      <c r="A4762" s="347"/>
      <c r="B4762" s="158"/>
      <c r="C4762" s="158"/>
      <c r="D4762" s="158"/>
      <c r="E4762" s="158"/>
      <c r="F4762" s="158"/>
      <c r="G4762" s="158"/>
      <c r="H4762" s="158"/>
      <c r="I4762" s="158"/>
      <c r="J4762" s="158"/>
      <c r="K4762" s="158"/>
      <c r="L4762" s="158"/>
      <c r="M4762" s="346"/>
    </row>
    <row r="4763" spans="1:13" x14ac:dyDescent="0.25">
      <c r="A4763" s="347"/>
      <c r="B4763" s="158"/>
      <c r="C4763" s="158"/>
      <c r="D4763" s="158"/>
      <c r="E4763" s="158"/>
      <c r="F4763" s="158"/>
      <c r="G4763" s="158"/>
      <c r="H4763" s="158"/>
      <c r="I4763" s="158"/>
      <c r="J4763" s="158"/>
      <c r="K4763" s="158"/>
      <c r="L4763" s="158"/>
      <c r="M4763" s="346"/>
    </row>
    <row r="4764" spans="1:13" x14ac:dyDescent="0.25">
      <c r="A4764" s="347"/>
      <c r="B4764" s="395">
        <f t="array" ref="B4764:L4771">+MMULT(B4675:L4682,B4751:L4761)</f>
        <v>1.7789333032219848E-3</v>
      </c>
      <c r="C4764" s="380">
        <v>-3.042138671406373E-3</v>
      </c>
      <c r="D4764" s="380">
        <v>0</v>
      </c>
      <c r="E4764" s="380">
        <v>0</v>
      </c>
      <c r="F4764" s="380">
        <v>0</v>
      </c>
      <c r="G4764" s="380">
        <v>0</v>
      </c>
      <c r="H4764" s="380">
        <v>0</v>
      </c>
      <c r="I4764" s="380">
        <v>0</v>
      </c>
      <c r="J4764" s="380">
        <v>0</v>
      </c>
      <c r="K4764" s="380">
        <v>0</v>
      </c>
      <c r="L4764" s="381">
        <v>0</v>
      </c>
      <c r="M4764" s="346"/>
    </row>
    <row r="4765" spans="1:13" ht="15.75" x14ac:dyDescent="0.3">
      <c r="A4765" s="445" t="s">
        <v>235</v>
      </c>
      <c r="B4765" s="396">
        <v>0</v>
      </c>
      <c r="C4765" s="159">
        <v>3.042138671406373E-3</v>
      </c>
      <c r="D4765" s="159">
        <v>-9.5162590555020275E-3</v>
      </c>
      <c r="E4765" s="159">
        <v>0</v>
      </c>
      <c r="F4765" s="159">
        <v>0</v>
      </c>
      <c r="G4765" s="159">
        <v>0</v>
      </c>
      <c r="H4765" s="159">
        <v>0</v>
      </c>
      <c r="I4765" s="159">
        <v>0</v>
      </c>
      <c r="J4765" s="143">
        <v>-5.249659216480458E-3</v>
      </c>
      <c r="K4765" s="143">
        <v>0</v>
      </c>
      <c r="L4765" s="392">
        <v>0</v>
      </c>
      <c r="M4765" s="346"/>
    </row>
    <row r="4766" spans="1:13" x14ac:dyDescent="0.25">
      <c r="A4766" s="446"/>
      <c r="B4766" s="396">
        <v>0</v>
      </c>
      <c r="C4766" s="159">
        <v>0</v>
      </c>
      <c r="D4766" s="159">
        <v>9.5162590555020275E-3</v>
      </c>
      <c r="E4766" s="159">
        <v>1.2559965786973031E-2</v>
      </c>
      <c r="F4766" s="159">
        <v>0</v>
      </c>
      <c r="G4766" s="159">
        <v>0</v>
      </c>
      <c r="H4766" s="159">
        <v>0</v>
      </c>
      <c r="I4766" s="159">
        <v>0</v>
      </c>
      <c r="J4766" s="143">
        <v>0</v>
      </c>
      <c r="K4766" s="143">
        <v>0</v>
      </c>
      <c r="L4766" s="392">
        <v>0</v>
      </c>
      <c r="M4766" s="346"/>
    </row>
    <row r="4767" spans="1:13" x14ac:dyDescent="0.25">
      <c r="A4767" s="446"/>
      <c r="B4767" s="396">
        <v>0</v>
      </c>
      <c r="C4767" s="159">
        <v>0</v>
      </c>
      <c r="D4767" s="159">
        <v>0</v>
      </c>
      <c r="E4767" s="159">
        <v>-1.2559965786973031E-2</v>
      </c>
      <c r="F4767" s="159">
        <v>1.1257463326979262E-3</v>
      </c>
      <c r="G4767" s="159">
        <v>0</v>
      </c>
      <c r="H4767" s="159">
        <v>0</v>
      </c>
      <c r="I4767" s="159">
        <v>0</v>
      </c>
      <c r="J4767" s="143">
        <v>0</v>
      </c>
      <c r="K4767" s="143">
        <v>0</v>
      </c>
      <c r="L4767" s="392">
        <v>0</v>
      </c>
      <c r="M4767" s="346"/>
    </row>
    <row r="4768" spans="1:13" x14ac:dyDescent="0.25">
      <c r="A4768" s="446"/>
      <c r="B4768" s="396">
        <v>0</v>
      </c>
      <c r="C4768" s="159">
        <v>0</v>
      </c>
      <c r="D4768" s="159">
        <v>0</v>
      </c>
      <c r="E4768" s="159">
        <v>0</v>
      </c>
      <c r="F4768" s="159">
        <v>-1.1257463326979262E-3</v>
      </c>
      <c r="G4768" s="159">
        <v>-3.6143498765839662E-3</v>
      </c>
      <c r="H4768" s="159">
        <v>0</v>
      </c>
      <c r="I4768" s="159">
        <v>0</v>
      </c>
      <c r="J4768" s="143">
        <v>5.249659216480458E-3</v>
      </c>
      <c r="K4768" s="143">
        <v>5.1501451454066286E-3</v>
      </c>
      <c r="L4768" s="392">
        <v>0</v>
      </c>
      <c r="M4768" s="346"/>
    </row>
    <row r="4769" spans="1:13" x14ac:dyDescent="0.25">
      <c r="A4769" s="446"/>
      <c r="B4769" s="396">
        <v>0</v>
      </c>
      <c r="C4769" s="159">
        <v>0</v>
      </c>
      <c r="D4769" s="159">
        <v>0</v>
      </c>
      <c r="E4769" s="159">
        <v>0</v>
      </c>
      <c r="F4769" s="159">
        <v>0</v>
      </c>
      <c r="G4769" s="159">
        <v>3.6143498765839662E-3</v>
      </c>
      <c r="H4769" s="159">
        <v>2.1875673289354532E-3</v>
      </c>
      <c r="I4769" s="159">
        <v>0</v>
      </c>
      <c r="J4769" s="143">
        <v>0</v>
      </c>
      <c r="K4769" s="143">
        <v>0</v>
      </c>
      <c r="L4769" s="392">
        <v>0</v>
      </c>
      <c r="M4769" s="346"/>
    </row>
    <row r="4770" spans="1:13" x14ac:dyDescent="0.25">
      <c r="A4770" s="446"/>
      <c r="B4770" s="396">
        <v>0</v>
      </c>
      <c r="C4770" s="159">
        <v>0</v>
      </c>
      <c r="D4770" s="159">
        <v>0</v>
      </c>
      <c r="E4770" s="159">
        <v>0</v>
      </c>
      <c r="F4770" s="159">
        <v>0</v>
      </c>
      <c r="G4770" s="159">
        <v>0</v>
      </c>
      <c r="H4770" s="159">
        <v>-2.1875673289354532E-3</v>
      </c>
      <c r="I4770" s="159">
        <v>1.2115572447318971E-3</v>
      </c>
      <c r="J4770" s="143">
        <v>0</v>
      </c>
      <c r="K4770" s="143">
        <v>0</v>
      </c>
      <c r="L4770" s="392">
        <v>0</v>
      </c>
      <c r="M4770" s="346"/>
    </row>
    <row r="4771" spans="1:13" x14ac:dyDescent="0.25">
      <c r="A4771" s="446"/>
      <c r="B4771" s="397">
        <v>0</v>
      </c>
      <c r="C4771" s="398">
        <v>0</v>
      </c>
      <c r="D4771" s="398">
        <v>0</v>
      </c>
      <c r="E4771" s="398">
        <v>0</v>
      </c>
      <c r="F4771" s="398">
        <v>0</v>
      </c>
      <c r="G4771" s="398">
        <v>0</v>
      </c>
      <c r="H4771" s="398">
        <v>0</v>
      </c>
      <c r="I4771" s="398">
        <v>-1.2115572447318971E-3</v>
      </c>
      <c r="J4771" s="393">
        <v>0</v>
      </c>
      <c r="K4771" s="393">
        <v>-5.1501451454066286E-3</v>
      </c>
      <c r="L4771" s="394">
        <v>1.4575477035460266E-3</v>
      </c>
      <c r="M4771" s="346"/>
    </row>
    <row r="4772" spans="1:13" x14ac:dyDescent="0.25">
      <c r="A4772" s="446"/>
      <c r="B4772" s="158"/>
      <c r="C4772" s="158"/>
      <c r="D4772" s="158"/>
      <c r="E4772" s="158"/>
      <c r="F4772" s="158"/>
      <c r="G4772" s="158"/>
      <c r="H4772" s="158"/>
      <c r="I4772" s="158"/>
      <c r="J4772" s="158"/>
      <c r="K4772" s="158"/>
      <c r="L4772" s="158"/>
      <c r="M4772" s="346"/>
    </row>
    <row r="4773" spans="1:13" x14ac:dyDescent="0.25">
      <c r="A4773" s="446"/>
      <c r="B4773" s="158"/>
      <c r="C4773" s="158"/>
      <c r="D4773" s="158"/>
      <c r="E4773" s="158"/>
      <c r="F4773" s="158"/>
      <c r="G4773" s="158"/>
      <c r="H4773" s="158"/>
      <c r="I4773" s="158"/>
      <c r="J4773" s="158"/>
      <c r="K4773" s="158"/>
      <c r="L4773" s="158"/>
      <c r="M4773" s="346"/>
    </row>
    <row r="4774" spans="1:13" x14ac:dyDescent="0.25">
      <c r="A4774" s="446"/>
      <c r="B4774" s="329">
        <f t="array" ref="B4774:I4781">+MMULT(B4764:L4771,B4662:I4672)</f>
        <v>4.8210719746283577E-3</v>
      </c>
      <c r="C4774" s="330">
        <v>-3.042138671406373E-3</v>
      </c>
      <c r="D4774" s="330">
        <v>0</v>
      </c>
      <c r="E4774" s="330">
        <v>0</v>
      </c>
      <c r="F4774" s="330">
        <v>0</v>
      </c>
      <c r="G4774" s="330">
        <v>0</v>
      </c>
      <c r="H4774" s="330">
        <v>0</v>
      </c>
      <c r="I4774" s="331">
        <v>0</v>
      </c>
      <c r="J4774" s="158"/>
      <c r="K4774" s="158"/>
      <c r="L4774" s="158"/>
      <c r="M4774" s="346"/>
    </row>
    <row r="4775" spans="1:13" ht="15.75" x14ac:dyDescent="0.3">
      <c r="A4775" s="447" t="s">
        <v>236</v>
      </c>
      <c r="B4775" s="332">
        <v>-3.042138671406373E-3</v>
      </c>
      <c r="C4775" s="158">
        <v>1.7808056943388859E-2</v>
      </c>
      <c r="D4775" s="158">
        <v>-9.5162590555020275E-3</v>
      </c>
      <c r="E4775" s="158">
        <v>0</v>
      </c>
      <c r="F4775" s="158">
        <v>-5.249659216480458E-3</v>
      </c>
      <c r="G4775" s="158">
        <v>0</v>
      </c>
      <c r="H4775" s="158">
        <v>0</v>
      </c>
      <c r="I4775" s="333">
        <v>0</v>
      </c>
      <c r="J4775" s="158"/>
      <c r="K4775" s="158"/>
      <c r="L4775" s="158"/>
      <c r="M4775" s="346"/>
    </row>
    <row r="4776" spans="1:13" x14ac:dyDescent="0.25">
      <c r="A4776" s="446"/>
      <c r="B4776" s="332">
        <v>0</v>
      </c>
      <c r="C4776" s="158">
        <v>-9.5162590555020275E-3</v>
      </c>
      <c r="D4776" s="158">
        <v>-3.0437067314710037E-3</v>
      </c>
      <c r="E4776" s="158">
        <v>1.2559965786973031E-2</v>
      </c>
      <c r="F4776" s="158">
        <v>0</v>
      </c>
      <c r="G4776" s="158">
        <v>0</v>
      </c>
      <c r="H4776" s="158">
        <v>0</v>
      </c>
      <c r="I4776" s="333">
        <v>0</v>
      </c>
      <c r="J4776" s="158"/>
      <c r="K4776" s="158"/>
      <c r="L4776" s="158"/>
      <c r="M4776" s="346"/>
    </row>
    <row r="4777" spans="1:13" x14ac:dyDescent="0.25">
      <c r="A4777" s="446"/>
      <c r="B4777" s="332">
        <v>0</v>
      </c>
      <c r="C4777" s="158">
        <v>0</v>
      </c>
      <c r="D4777" s="158">
        <v>1.2559965786973031E-2</v>
      </c>
      <c r="E4777" s="158">
        <v>-1.3685712119670958E-2</v>
      </c>
      <c r="F4777" s="158">
        <v>1.1257463326979262E-3</v>
      </c>
      <c r="G4777" s="158">
        <v>0</v>
      </c>
      <c r="H4777" s="158">
        <v>0</v>
      </c>
      <c r="I4777" s="333">
        <v>0</v>
      </c>
      <c r="J4777" s="158"/>
      <c r="K4777" s="158"/>
      <c r="L4777" s="158"/>
      <c r="M4777" s="346"/>
    </row>
    <row r="4778" spans="1:13" x14ac:dyDescent="0.25">
      <c r="A4778" s="446"/>
      <c r="B4778" s="332">
        <v>0</v>
      </c>
      <c r="C4778" s="158">
        <v>-5.249659216480458E-3</v>
      </c>
      <c r="D4778" s="158">
        <v>0</v>
      </c>
      <c r="E4778" s="158">
        <v>1.1257463326979262E-3</v>
      </c>
      <c r="F4778" s="158">
        <v>1.2888407905773128E-2</v>
      </c>
      <c r="G4778" s="158">
        <v>-3.6143498765839662E-3</v>
      </c>
      <c r="H4778" s="158">
        <v>0</v>
      </c>
      <c r="I4778" s="333">
        <v>-5.1501451454066286E-3</v>
      </c>
      <c r="J4778" s="158"/>
      <c r="K4778" s="158"/>
      <c r="L4778" s="158"/>
      <c r="M4778" s="346"/>
    </row>
    <row r="4779" spans="1:13" x14ac:dyDescent="0.25">
      <c r="A4779" s="446"/>
      <c r="B4779" s="332">
        <v>0</v>
      </c>
      <c r="C4779" s="158">
        <v>0</v>
      </c>
      <c r="D4779" s="158">
        <v>0</v>
      </c>
      <c r="E4779" s="158">
        <v>0</v>
      </c>
      <c r="F4779" s="158">
        <v>-3.6143498765839662E-3</v>
      </c>
      <c r="G4779" s="158">
        <v>1.426782547648513E-3</v>
      </c>
      <c r="H4779" s="158">
        <v>2.1875673289354532E-3</v>
      </c>
      <c r="I4779" s="333">
        <v>0</v>
      </c>
      <c r="J4779" s="158"/>
      <c r="K4779" s="158"/>
      <c r="L4779" s="158"/>
      <c r="M4779" s="346"/>
    </row>
    <row r="4780" spans="1:13" x14ac:dyDescent="0.25">
      <c r="A4780" s="446"/>
      <c r="B4780" s="332">
        <v>0</v>
      </c>
      <c r="C4780" s="158">
        <v>0</v>
      </c>
      <c r="D4780" s="158">
        <v>0</v>
      </c>
      <c r="E4780" s="158">
        <v>0</v>
      </c>
      <c r="F4780" s="158">
        <v>0</v>
      </c>
      <c r="G4780" s="158">
        <v>2.1875673289354532E-3</v>
      </c>
      <c r="H4780" s="158">
        <v>-3.3991245736673505E-3</v>
      </c>
      <c r="I4780" s="333">
        <v>1.2115572447318971E-3</v>
      </c>
      <c r="J4780" s="158"/>
      <c r="K4780" s="158"/>
      <c r="L4780" s="158"/>
      <c r="M4780" s="346"/>
    </row>
    <row r="4781" spans="1:13" x14ac:dyDescent="0.25">
      <c r="A4781" s="446"/>
      <c r="B4781" s="406">
        <v>0</v>
      </c>
      <c r="C4781" s="407">
        <v>0</v>
      </c>
      <c r="D4781" s="407">
        <v>0</v>
      </c>
      <c r="E4781" s="407">
        <v>0</v>
      </c>
      <c r="F4781" s="407">
        <v>-5.1501451454066286E-3</v>
      </c>
      <c r="G4781" s="407">
        <v>0</v>
      </c>
      <c r="H4781" s="407">
        <v>1.2115572447318971E-3</v>
      </c>
      <c r="I4781" s="408">
        <v>5.3961356042207583E-3</v>
      </c>
      <c r="J4781" s="158"/>
      <c r="K4781" s="158"/>
      <c r="L4781" s="158"/>
      <c r="M4781" s="346"/>
    </row>
    <row r="4782" spans="1:13" x14ac:dyDescent="0.25">
      <c r="A4782" s="446"/>
      <c r="B4782" s="158"/>
      <c r="C4782" s="158"/>
      <c r="D4782" s="158"/>
      <c r="E4782" s="158"/>
      <c r="F4782" s="158"/>
      <c r="G4782" s="158"/>
      <c r="H4782" s="158"/>
      <c r="I4782" s="158"/>
      <c r="J4782" s="158"/>
      <c r="K4782" s="158"/>
      <c r="L4782" s="158"/>
      <c r="M4782" s="346"/>
    </row>
    <row r="4783" spans="1:13" x14ac:dyDescent="0.25">
      <c r="A4783" s="446"/>
      <c r="B4783" s="158"/>
      <c r="C4783" s="158"/>
      <c r="D4783" s="158"/>
      <c r="E4783" s="158"/>
      <c r="F4783" s="158"/>
      <c r="G4783" s="158"/>
      <c r="H4783" s="158"/>
      <c r="I4783" s="158"/>
      <c r="J4783" s="158"/>
      <c r="K4783" s="158"/>
      <c r="L4783" s="158"/>
      <c r="M4783" s="346"/>
    </row>
    <row r="4784" spans="1:13" x14ac:dyDescent="0.25">
      <c r="A4784" s="446"/>
      <c r="B4784" s="329">
        <f t="array" ref="B4784:I4791">-MINVERSE(B4774:I4781)</f>
        <v>-408.8884445410136</v>
      </c>
      <c r="C4784" s="330">
        <v>-319.27559050983103</v>
      </c>
      <c r="D4784" s="330">
        <v>-327.39191254718838</v>
      </c>
      <c r="E4784" s="330">
        <v>-321.24245128309155</v>
      </c>
      <c r="F4784" s="330">
        <v>-252.63283574006891</v>
      </c>
      <c r="G4784" s="330">
        <v>-270.67634099580141</v>
      </c>
      <c r="H4784" s="330">
        <v>-240.86443983437067</v>
      </c>
      <c r="I4784" s="331">
        <v>-187.03657385629231</v>
      </c>
      <c r="J4784" s="158"/>
      <c r="K4784" s="158"/>
      <c r="L4784" s="158"/>
      <c r="M4784" s="346"/>
    </row>
    <row r="4785" spans="1:13" ht="15.75" x14ac:dyDescent="0.3">
      <c r="A4785" s="448" t="s">
        <v>237</v>
      </c>
      <c r="B4785" s="332">
        <v>-319.27559050983098</v>
      </c>
      <c r="C4785" s="158">
        <v>-505.97647505604152</v>
      </c>
      <c r="D4785" s="158">
        <v>-518.83893036721668</v>
      </c>
      <c r="E4785" s="158">
        <v>-509.09348528344799</v>
      </c>
      <c r="F4785" s="158">
        <v>-400.36343369392671</v>
      </c>
      <c r="G4785" s="158">
        <v>-428.95813199946332</v>
      </c>
      <c r="H4785" s="158">
        <v>-381.71330304059131</v>
      </c>
      <c r="I4785" s="333">
        <v>-296.40883662683808</v>
      </c>
      <c r="J4785" s="158"/>
      <c r="K4785" s="158"/>
      <c r="L4785" s="158"/>
      <c r="M4785" s="346"/>
    </row>
    <row r="4786" spans="1:13" x14ac:dyDescent="0.25">
      <c r="A4786" s="446"/>
      <c r="B4786" s="332">
        <v>-327.39191254718827</v>
      </c>
      <c r="C4786" s="158">
        <v>-518.83893036721656</v>
      </c>
      <c r="D4786" s="158">
        <v>-652.77867776884796</v>
      </c>
      <c r="E4786" s="158">
        <v>-630.91513619875514</v>
      </c>
      <c r="F4786" s="158">
        <v>-386.98333191357688</v>
      </c>
      <c r="G4786" s="158">
        <v>-414.62239855670998</v>
      </c>
      <c r="H4786" s="158">
        <v>-368.95648656893229</v>
      </c>
      <c r="I4786" s="333">
        <v>-286.50288601074323</v>
      </c>
      <c r="J4786" s="158"/>
      <c r="K4786" s="158"/>
      <c r="L4786" s="158"/>
      <c r="M4786" s="346"/>
    </row>
    <row r="4787" spans="1:13" x14ac:dyDescent="0.25">
      <c r="A4787" s="446"/>
      <c r="B4787" s="332">
        <v>-321.24245128309144</v>
      </c>
      <c r="C4787" s="158">
        <v>-509.09348528344782</v>
      </c>
      <c r="D4787" s="158">
        <v>-630.91513619875514</v>
      </c>
      <c r="E4787" s="158">
        <v>-538.61501306614355</v>
      </c>
      <c r="F4787" s="158">
        <v>-397.12098012778267</v>
      </c>
      <c r="G4787" s="158">
        <v>-425.48409639137765</v>
      </c>
      <c r="H4787" s="158">
        <v>-378.62189269557268</v>
      </c>
      <c r="I4787" s="333">
        <v>-294.00828800407834</v>
      </c>
      <c r="J4787" s="158"/>
      <c r="K4787" s="158"/>
      <c r="L4787" s="158"/>
      <c r="M4787" s="346"/>
    </row>
    <row r="4788" spans="1:13" x14ac:dyDescent="0.25">
      <c r="A4788" s="446"/>
      <c r="B4788" s="332">
        <v>-252.632835740069</v>
      </c>
      <c r="C4788" s="158">
        <v>-400.36343369392682</v>
      </c>
      <c r="D4788" s="158">
        <v>-386.98333191357699</v>
      </c>
      <c r="E4788" s="158">
        <v>-397.12098012778284</v>
      </c>
      <c r="F4788" s="158">
        <v>-510.22684690475228</v>
      </c>
      <c r="G4788" s="158">
        <v>-546.66819375807233</v>
      </c>
      <c r="H4788" s="158">
        <v>-486.45894864837027</v>
      </c>
      <c r="I4788" s="333">
        <v>-377.74615106941917</v>
      </c>
      <c r="J4788" s="158"/>
      <c r="K4788" s="158"/>
      <c r="L4788" s="158"/>
      <c r="M4788" s="346"/>
    </row>
    <row r="4789" spans="1:13" x14ac:dyDescent="0.25">
      <c r="A4789" s="446"/>
      <c r="B4789" s="332">
        <v>-270.67634099580141</v>
      </c>
      <c r="C4789" s="158">
        <v>-428.95813199946332</v>
      </c>
      <c r="D4789" s="158">
        <v>-414.62239855671015</v>
      </c>
      <c r="E4789" s="158">
        <v>-425.4840963913777</v>
      </c>
      <c r="F4789" s="158">
        <v>-546.66819375807222</v>
      </c>
      <c r="G4789" s="158">
        <v>-951.97067236577914</v>
      </c>
      <c r="H4789" s="158">
        <v>-739.44923022064518</v>
      </c>
      <c r="I4789" s="333">
        <v>-355.72409832411796</v>
      </c>
      <c r="J4789" s="158"/>
      <c r="K4789" s="158"/>
      <c r="L4789" s="158"/>
      <c r="M4789" s="346"/>
    </row>
    <row r="4790" spans="1:13" x14ac:dyDescent="0.25">
      <c r="A4790" s="446"/>
      <c r="B4790" s="332">
        <v>-240.86443983437078</v>
      </c>
      <c r="C4790" s="158">
        <v>-381.71330304059148</v>
      </c>
      <c r="D4790" s="158">
        <v>-368.95648656893252</v>
      </c>
      <c r="E4790" s="158">
        <v>-378.62189269557285</v>
      </c>
      <c r="F4790" s="158">
        <v>-486.45894864837038</v>
      </c>
      <c r="G4790" s="158">
        <v>-739.4492302206454</v>
      </c>
      <c r="H4790" s="158">
        <v>-321.45277320522996</v>
      </c>
      <c r="I4790" s="333">
        <v>-392.10944864878149</v>
      </c>
      <c r="J4790" s="158"/>
      <c r="K4790" s="158"/>
      <c r="L4790" s="158"/>
      <c r="M4790" s="346"/>
    </row>
    <row r="4791" spans="1:13" x14ac:dyDescent="0.25">
      <c r="A4791" s="446"/>
      <c r="B4791" s="406">
        <v>-187.03657385629236</v>
      </c>
      <c r="C4791" s="407">
        <v>-296.40883662683814</v>
      </c>
      <c r="D4791" s="407">
        <v>-286.50288601074334</v>
      </c>
      <c r="E4791" s="407">
        <v>-294.00828800407851</v>
      </c>
      <c r="F4791" s="407">
        <v>-377.74615106941923</v>
      </c>
      <c r="G4791" s="407">
        <v>-355.72409832411802</v>
      </c>
      <c r="H4791" s="407">
        <v>-392.10944864878149</v>
      </c>
      <c r="I4791" s="408">
        <v>-457.80622357889928</v>
      </c>
      <c r="J4791" s="158"/>
      <c r="K4791" s="158"/>
      <c r="L4791" s="158"/>
      <c r="M4791" s="346"/>
    </row>
    <row r="4792" spans="1:13" x14ac:dyDescent="0.25">
      <c r="A4792" s="446"/>
      <c r="B4792" s="158"/>
      <c r="C4792" s="158"/>
      <c r="D4792" s="158"/>
      <c r="E4792" s="158"/>
      <c r="F4792" s="158"/>
      <c r="G4792" s="158"/>
      <c r="H4792" s="158"/>
      <c r="I4792" s="158"/>
      <c r="J4792" s="158"/>
      <c r="K4792" s="158"/>
      <c r="L4792" s="158"/>
      <c r="M4792" s="346"/>
    </row>
    <row r="4793" spans="1:13" ht="15.75" x14ac:dyDescent="0.3">
      <c r="A4793" s="447"/>
      <c r="B4793" s="158"/>
      <c r="C4793" s="158"/>
      <c r="D4793" s="158"/>
      <c r="E4793" s="158"/>
      <c r="F4793" s="158"/>
      <c r="G4793" s="158"/>
      <c r="H4793" s="158"/>
      <c r="I4793" s="158"/>
      <c r="J4793" s="158"/>
      <c r="K4793" s="158"/>
      <c r="L4793" s="158"/>
      <c r="M4793" s="346"/>
    </row>
    <row r="4794" spans="1:13" ht="15.75" x14ac:dyDescent="0.3">
      <c r="A4794" s="447"/>
      <c r="B4794" s="402">
        <f t="array" ref="B4794:B4804">+MMULT(B4725:L4735,H4686:H4696)</f>
        <v>2.8310708153494022</v>
      </c>
      <c r="C4794" s="158"/>
      <c r="D4794" s="158"/>
      <c r="E4794" s="417">
        <f t="array" ref="E4794:E4804">+MMULT(B4686:B4696,K4687)</f>
        <v>-339.29610096713287</v>
      </c>
      <c r="F4794" s="158"/>
      <c r="G4794" s="158"/>
      <c r="H4794" s="158"/>
      <c r="I4794" s="158"/>
      <c r="J4794" s="158"/>
      <c r="K4794" s="158"/>
      <c r="L4794" s="158"/>
      <c r="M4794" s="346"/>
    </row>
    <row r="4795" spans="1:13" ht="15.75" x14ac:dyDescent="0.3">
      <c r="A4795" s="447" t="s">
        <v>238</v>
      </c>
      <c r="B4795" s="403">
        <v>1.1668877047703463</v>
      </c>
      <c r="C4795" s="158"/>
      <c r="D4795" s="449" t="s">
        <v>239</v>
      </c>
      <c r="E4795" s="418">
        <v>0</v>
      </c>
      <c r="F4795" s="158"/>
      <c r="G4795" s="158"/>
      <c r="H4795" s="158"/>
      <c r="I4795" s="158"/>
      <c r="J4795" s="158"/>
      <c r="K4795" s="158"/>
      <c r="L4795" s="158"/>
      <c r="M4795" s="346"/>
    </row>
    <row r="4796" spans="1:13" ht="15.75" x14ac:dyDescent="0.3">
      <c r="A4796" s="447"/>
      <c r="B4796" s="403">
        <v>9.5133561081200177E-2</v>
      </c>
      <c r="C4796" s="158"/>
      <c r="D4796" s="158"/>
      <c r="E4796" s="418">
        <v>0</v>
      </c>
      <c r="F4796" s="158"/>
      <c r="G4796" s="158"/>
      <c r="H4796" s="158"/>
      <c r="I4796" s="158"/>
      <c r="J4796" s="158"/>
      <c r="K4796" s="158"/>
      <c r="L4796" s="158"/>
      <c r="M4796" s="346"/>
    </row>
    <row r="4797" spans="1:13" x14ac:dyDescent="0.25">
      <c r="A4797" s="347"/>
      <c r="B4797" s="403">
        <v>3.6295221314490778E-3</v>
      </c>
      <c r="C4797" s="158"/>
      <c r="D4797" s="158"/>
      <c r="E4797" s="418">
        <v>0</v>
      </c>
      <c r="F4797" s="158"/>
      <c r="G4797" s="158"/>
      <c r="H4797" s="158"/>
      <c r="I4797" s="158"/>
      <c r="J4797" s="158"/>
      <c r="K4797" s="158"/>
      <c r="L4797" s="158"/>
      <c r="M4797" s="346"/>
    </row>
    <row r="4798" spans="1:13" x14ac:dyDescent="0.25">
      <c r="A4798" s="347"/>
      <c r="B4798" s="403">
        <v>0.90614171081142869</v>
      </c>
      <c r="C4798" s="158"/>
      <c r="D4798" s="158"/>
      <c r="E4798" s="418">
        <v>0</v>
      </c>
      <c r="F4798" s="158"/>
      <c r="G4798" s="158"/>
      <c r="H4798" s="158"/>
      <c r="I4798" s="158"/>
      <c r="J4798" s="158"/>
      <c r="K4798" s="158"/>
      <c r="L4798" s="158"/>
      <c r="M4798" s="346"/>
    </row>
    <row r="4799" spans="1:13" x14ac:dyDescent="0.25">
      <c r="A4799" s="347"/>
      <c r="B4799" s="403">
        <v>2.9609110549812235E-2</v>
      </c>
      <c r="C4799" s="158"/>
      <c r="D4799" s="158"/>
      <c r="E4799" s="418">
        <v>0</v>
      </c>
      <c r="F4799" s="158"/>
      <c r="G4799" s="158"/>
      <c r="H4799" s="158"/>
      <c r="I4799" s="158"/>
      <c r="J4799" s="158"/>
      <c r="K4799" s="158"/>
      <c r="L4799" s="158"/>
      <c r="M4799" s="346"/>
    </row>
    <row r="4800" spans="1:13" x14ac:dyDescent="0.25">
      <c r="A4800" s="347"/>
      <c r="B4800" s="403">
        <v>0.13056827953440062</v>
      </c>
      <c r="C4800" s="158"/>
      <c r="D4800" s="158"/>
      <c r="E4800" s="418">
        <v>0</v>
      </c>
      <c r="F4800" s="158"/>
      <c r="G4800" s="158"/>
      <c r="H4800" s="158"/>
      <c r="I4800" s="158"/>
      <c r="J4800" s="158"/>
      <c r="K4800" s="158"/>
      <c r="L4800" s="158"/>
      <c r="M4800" s="346"/>
    </row>
    <row r="4801" spans="1:13" x14ac:dyDescent="0.25">
      <c r="A4801" s="347"/>
      <c r="B4801" s="403">
        <v>0.55060953881790176</v>
      </c>
      <c r="C4801" s="158"/>
      <c r="D4801" s="158"/>
      <c r="E4801" s="418">
        <v>0</v>
      </c>
      <c r="F4801" s="158"/>
      <c r="G4801" s="158"/>
      <c r="H4801" s="158"/>
      <c r="I4801" s="158"/>
      <c r="J4801" s="158"/>
      <c r="K4801" s="158"/>
      <c r="L4801" s="158"/>
      <c r="M4801" s="346"/>
    </row>
    <row r="4802" spans="1:13" x14ac:dyDescent="0.25">
      <c r="A4802" s="347"/>
      <c r="B4802" s="403">
        <v>0.14873157240342291</v>
      </c>
      <c r="C4802" s="158"/>
      <c r="D4802" s="158"/>
      <c r="E4802" s="418">
        <v>0</v>
      </c>
      <c r="F4802" s="158"/>
      <c r="G4802" s="158"/>
      <c r="H4802" s="158"/>
      <c r="I4802" s="158"/>
      <c r="J4802" s="158"/>
      <c r="K4802" s="158"/>
      <c r="L4802" s="158"/>
      <c r="M4802" s="346"/>
    </row>
    <row r="4803" spans="1:13" x14ac:dyDescent="0.25">
      <c r="A4803" s="347"/>
      <c r="B4803" s="403">
        <v>0.50564101657770777</v>
      </c>
      <c r="C4803" s="158"/>
      <c r="D4803" s="158"/>
      <c r="E4803" s="418">
        <v>0</v>
      </c>
      <c r="F4803" s="158"/>
      <c r="G4803" s="158"/>
      <c r="H4803" s="158"/>
      <c r="I4803" s="158"/>
      <c r="J4803" s="158"/>
      <c r="K4803" s="158"/>
      <c r="L4803" s="158"/>
      <c r="M4803" s="346"/>
    </row>
    <row r="4804" spans="1:13" x14ac:dyDescent="0.25">
      <c r="A4804" s="347"/>
      <c r="B4804" s="93">
        <v>3.5158259267685974</v>
      </c>
      <c r="C4804" s="158"/>
      <c r="D4804" s="158"/>
      <c r="E4804" s="76">
        <v>-339.29610096713287</v>
      </c>
      <c r="F4804" s="158"/>
      <c r="G4804" s="158"/>
      <c r="H4804" s="158"/>
      <c r="I4804" s="158"/>
      <c r="J4804" s="158"/>
      <c r="K4804" s="158"/>
      <c r="L4804" s="158"/>
      <c r="M4804" s="346"/>
    </row>
    <row r="4805" spans="1:13" x14ac:dyDescent="0.25">
      <c r="A4805" s="347"/>
      <c r="B4805" s="158"/>
      <c r="C4805" s="158"/>
      <c r="D4805" s="158"/>
      <c r="E4805" s="158"/>
      <c r="F4805" s="158"/>
      <c r="G4805" s="158"/>
      <c r="H4805" s="158"/>
      <c r="I4805" s="158"/>
      <c r="J4805" s="158"/>
      <c r="K4805" s="158"/>
      <c r="L4805" s="158"/>
      <c r="M4805" s="346"/>
    </row>
    <row r="4806" spans="1:13" x14ac:dyDescent="0.25">
      <c r="A4806" s="347"/>
      <c r="B4806" s="158"/>
      <c r="C4806" s="158"/>
      <c r="D4806" s="158"/>
      <c r="E4806" s="158"/>
      <c r="F4806" s="158"/>
      <c r="G4806" s="158"/>
      <c r="H4806" s="158"/>
      <c r="I4806" s="158"/>
      <c r="J4806" s="158"/>
      <c r="K4806" s="158"/>
      <c r="L4806" s="158"/>
      <c r="M4806" s="346"/>
    </row>
    <row r="4807" spans="1:13" x14ac:dyDescent="0.25">
      <c r="A4807" s="347"/>
      <c r="B4807" s="415">
        <f t="array" ref="B4807:B4817">+B4794:B4804+E4794:E4804</f>
        <v>-336.46503015178348</v>
      </c>
      <c r="C4807" s="158"/>
      <c r="D4807" s="158"/>
      <c r="E4807" s="158"/>
      <c r="F4807" s="158"/>
      <c r="G4807" s="158"/>
      <c r="H4807" s="158"/>
      <c r="I4807" s="158"/>
      <c r="J4807" s="158"/>
      <c r="K4807" s="158"/>
      <c r="L4807" s="158"/>
      <c r="M4807" s="346"/>
    </row>
    <row r="4808" spans="1:13" ht="15.75" x14ac:dyDescent="0.3">
      <c r="A4808" s="447" t="s">
        <v>240</v>
      </c>
      <c r="B4808" s="416">
        <v>1.1668877047703463</v>
      </c>
      <c r="C4808" s="158"/>
      <c r="D4808" s="158"/>
      <c r="E4808" s="158"/>
      <c r="F4808" s="158"/>
      <c r="G4808" s="158"/>
      <c r="H4808" s="158"/>
      <c r="I4808" s="158"/>
      <c r="J4808" s="158"/>
      <c r="K4808" s="158"/>
      <c r="L4808" s="158"/>
      <c r="M4808" s="346"/>
    </row>
    <row r="4809" spans="1:13" x14ac:dyDescent="0.25">
      <c r="A4809" s="347"/>
      <c r="B4809" s="416">
        <v>9.5133561081200177E-2</v>
      </c>
      <c r="C4809" s="158"/>
      <c r="D4809" s="158"/>
      <c r="E4809" s="158"/>
      <c r="F4809" s="158"/>
      <c r="G4809" s="158"/>
      <c r="H4809" s="158"/>
      <c r="I4809" s="158"/>
      <c r="J4809" s="158"/>
      <c r="K4809" s="158"/>
      <c r="L4809" s="158"/>
      <c r="M4809" s="346"/>
    </row>
    <row r="4810" spans="1:13" x14ac:dyDescent="0.25">
      <c r="A4810" s="347"/>
      <c r="B4810" s="416">
        <v>3.6295221314490778E-3</v>
      </c>
      <c r="C4810" s="158"/>
      <c r="D4810" s="158"/>
      <c r="E4810" s="158"/>
      <c r="F4810" s="158"/>
      <c r="G4810" s="158"/>
      <c r="H4810" s="158"/>
      <c r="I4810" s="158"/>
      <c r="J4810" s="158"/>
      <c r="K4810" s="158"/>
      <c r="L4810" s="158"/>
      <c r="M4810" s="346"/>
    </row>
    <row r="4811" spans="1:13" x14ac:dyDescent="0.25">
      <c r="A4811" s="347"/>
      <c r="B4811" s="416">
        <v>0.90614171081142869</v>
      </c>
      <c r="C4811" s="158"/>
      <c r="D4811" s="158"/>
      <c r="E4811" s="158"/>
      <c r="F4811" s="158"/>
      <c r="G4811" s="158"/>
      <c r="H4811" s="158"/>
      <c r="I4811" s="158"/>
      <c r="J4811" s="158"/>
      <c r="K4811" s="158"/>
      <c r="L4811" s="158"/>
      <c r="M4811" s="346"/>
    </row>
    <row r="4812" spans="1:13" x14ac:dyDescent="0.25">
      <c r="A4812" s="347"/>
      <c r="B4812" s="416">
        <v>2.9609110549812235E-2</v>
      </c>
      <c r="C4812" s="158"/>
      <c r="D4812" s="158"/>
      <c r="E4812" s="158"/>
      <c r="F4812" s="158"/>
      <c r="G4812" s="158"/>
      <c r="H4812" s="158"/>
      <c r="I4812" s="158"/>
      <c r="J4812" s="158"/>
      <c r="K4812" s="158"/>
      <c r="L4812" s="158"/>
      <c r="M4812" s="346"/>
    </row>
    <row r="4813" spans="1:13" x14ac:dyDescent="0.25">
      <c r="A4813" s="347"/>
      <c r="B4813" s="416">
        <v>0.13056827953440062</v>
      </c>
      <c r="C4813" s="158"/>
      <c r="D4813" s="158"/>
      <c r="E4813" s="158"/>
      <c r="F4813" s="158"/>
      <c r="G4813" s="158"/>
      <c r="H4813" s="158"/>
      <c r="I4813" s="158"/>
      <c r="J4813" s="158"/>
      <c r="K4813" s="158"/>
      <c r="L4813" s="158"/>
      <c r="M4813" s="346"/>
    </row>
    <row r="4814" spans="1:13" x14ac:dyDescent="0.25">
      <c r="A4814" s="347"/>
      <c r="B4814" s="416">
        <v>0.55060953881790176</v>
      </c>
      <c r="C4814" s="158"/>
      <c r="D4814" s="158"/>
      <c r="E4814" s="158"/>
      <c r="F4814" s="158"/>
      <c r="G4814" s="158"/>
      <c r="H4814" s="158"/>
      <c r="I4814" s="158"/>
      <c r="J4814" s="158"/>
      <c r="K4814" s="158"/>
      <c r="L4814" s="158"/>
      <c r="M4814" s="346"/>
    </row>
    <row r="4815" spans="1:13" x14ac:dyDescent="0.25">
      <c r="A4815" s="347"/>
      <c r="B4815" s="416">
        <v>0.14873157240342291</v>
      </c>
      <c r="C4815" s="158"/>
      <c r="D4815" s="158"/>
      <c r="E4815" s="158"/>
      <c r="F4815" s="158"/>
      <c r="G4815" s="158"/>
      <c r="H4815" s="158"/>
      <c r="I4815" s="158"/>
      <c r="J4815" s="158"/>
      <c r="K4815" s="158"/>
      <c r="L4815" s="158"/>
      <c r="M4815" s="346"/>
    </row>
    <row r="4816" spans="1:13" x14ac:dyDescent="0.25">
      <c r="A4816" s="347"/>
      <c r="B4816" s="416">
        <v>0.50564101657770777</v>
      </c>
      <c r="C4816" s="158"/>
      <c r="D4816" s="158"/>
      <c r="E4816" s="158"/>
      <c r="F4816" s="158"/>
      <c r="G4816" s="158"/>
      <c r="H4816" s="158"/>
      <c r="I4816" s="158"/>
      <c r="J4816" s="158"/>
      <c r="K4816" s="158"/>
      <c r="L4816" s="158"/>
      <c r="M4816" s="346"/>
    </row>
    <row r="4817" spans="1:13" x14ac:dyDescent="0.25">
      <c r="A4817" s="347"/>
      <c r="B4817" s="103">
        <v>-335.7802750403643</v>
      </c>
      <c r="C4817" s="158"/>
      <c r="D4817" s="158"/>
      <c r="E4817" s="158"/>
      <c r="F4817" s="158"/>
      <c r="G4817" s="158"/>
      <c r="H4817" s="158"/>
      <c r="I4817" s="158"/>
      <c r="J4817" s="158"/>
      <c r="K4817" s="158"/>
      <c r="L4817" s="158"/>
      <c r="M4817" s="346"/>
    </row>
    <row r="4818" spans="1:13" x14ac:dyDescent="0.25">
      <c r="A4818" s="347"/>
      <c r="B4818" s="158"/>
      <c r="C4818" s="158"/>
      <c r="D4818" s="158"/>
      <c r="E4818" s="158"/>
      <c r="F4818" s="158"/>
      <c r="G4818" s="158"/>
      <c r="H4818" s="158"/>
      <c r="I4818" s="158"/>
      <c r="J4818" s="158"/>
      <c r="K4818" s="158"/>
      <c r="L4818" s="158"/>
      <c r="M4818" s="346"/>
    </row>
    <row r="4819" spans="1:13" x14ac:dyDescent="0.25">
      <c r="A4819" s="347"/>
      <c r="B4819" s="158"/>
      <c r="C4819" s="158"/>
      <c r="D4819" s="158"/>
      <c r="E4819" s="158"/>
      <c r="F4819" s="158"/>
      <c r="G4819" s="158"/>
      <c r="H4819" s="158"/>
      <c r="I4819" s="158"/>
      <c r="J4819" s="158"/>
      <c r="K4819" s="158"/>
      <c r="L4819" s="158"/>
      <c r="M4819" s="346"/>
    </row>
    <row r="4820" spans="1:13" x14ac:dyDescent="0.25">
      <c r="A4820" s="347"/>
      <c r="B4820" s="419">
        <f t="array" ref="B4820:B4827">+MMULT(B4764:L4771,B4807:B4817)</f>
        <v>-0.60209868171846737</v>
      </c>
      <c r="C4820" s="158"/>
      <c r="D4820" s="158"/>
      <c r="E4820" s="402">
        <f t="array" ref="E4820:E4827">+MMULT(B4675:L4682,H4686:H4696)</f>
        <v>2.972903890668753E-3</v>
      </c>
      <c r="F4820" s="158"/>
      <c r="G4820" s="158"/>
      <c r="H4820" s="402">
        <f t="array" ref="H4820:H4827">E4820:E4827-E4686:E4693</f>
        <v>1.231653667943533E-16</v>
      </c>
      <c r="I4820" s="158"/>
      <c r="J4820" s="158"/>
      <c r="K4820" s="158"/>
      <c r="L4820" s="158"/>
      <c r="M4820" s="346"/>
    </row>
    <row r="4821" spans="1:13" ht="15.75" x14ac:dyDescent="0.3">
      <c r="A4821" s="447" t="s">
        <v>241</v>
      </c>
      <c r="B4821" s="420">
        <v>1.8637285299001071E-3</v>
      </c>
      <c r="C4821" s="158"/>
      <c r="D4821" s="449" t="s">
        <v>242</v>
      </c>
      <c r="E4821" s="403">
        <v>3.7274570598002143E-3</v>
      </c>
      <c r="F4821" s="158"/>
      <c r="G4821" s="449" t="s">
        <v>243</v>
      </c>
      <c r="H4821" s="403">
        <v>1.7139067942650854E-15</v>
      </c>
      <c r="I4821" s="158"/>
      <c r="J4821" s="158"/>
      <c r="K4821" s="158"/>
      <c r="L4821" s="158"/>
      <c r="M4821" s="346"/>
    </row>
    <row r="4822" spans="1:13" x14ac:dyDescent="0.25">
      <c r="A4822" s="347"/>
      <c r="B4822" s="420">
        <v>9.5090228591518822E-4</v>
      </c>
      <c r="C4822" s="158"/>
      <c r="D4822" s="158"/>
      <c r="E4822" s="403">
        <v>1.9018045718303769E-3</v>
      </c>
      <c r="F4822" s="158"/>
      <c r="G4822" s="158"/>
      <c r="H4822" s="403">
        <v>-2.0330959138448179E-15</v>
      </c>
      <c r="I4822" s="158"/>
      <c r="J4822" s="158"/>
      <c r="K4822" s="158"/>
      <c r="L4822" s="158"/>
      <c r="M4822" s="346"/>
    </row>
    <row r="4823" spans="1:13" x14ac:dyDescent="0.25">
      <c r="A4823" s="347"/>
      <c r="B4823" s="420">
        <v>9.7449903405652885E-4</v>
      </c>
      <c r="C4823" s="158"/>
      <c r="D4823" s="158"/>
      <c r="E4823" s="403">
        <v>1.9489980681130577E-3</v>
      </c>
      <c r="F4823" s="158"/>
      <c r="G4823" s="158"/>
      <c r="H4823" s="403">
        <v>1.2771901591879242E-16</v>
      </c>
      <c r="I4823" s="158"/>
      <c r="J4823" s="158"/>
      <c r="K4823" s="158"/>
      <c r="L4823" s="158"/>
      <c r="M4823" s="346"/>
    </row>
    <row r="4824" spans="1:13" x14ac:dyDescent="0.25">
      <c r="A4824" s="347"/>
      <c r="B4824" s="420">
        <v>2.2578113037833485E-3</v>
      </c>
      <c r="C4824" s="158"/>
      <c r="D4824" s="158"/>
      <c r="E4824" s="403">
        <v>4.515622607566697E-3</v>
      </c>
      <c r="F4824" s="158"/>
      <c r="G4824" s="158"/>
      <c r="H4824" s="403">
        <v>-7.2858385991025898E-17</v>
      </c>
      <c r="I4824" s="158"/>
      <c r="J4824" s="158"/>
      <c r="K4824" s="158"/>
      <c r="L4824" s="158"/>
      <c r="M4824" s="346"/>
    </row>
    <row r="4825" spans="1:13" x14ac:dyDescent="0.25">
      <c r="A4825" s="347"/>
      <c r="B4825" s="420">
        <v>3.9264458756624126E-4</v>
      </c>
      <c r="C4825" s="158"/>
      <c r="D4825" s="158"/>
      <c r="E4825" s="403">
        <v>7.8528917513248251E-4</v>
      </c>
      <c r="F4825" s="158"/>
      <c r="G4825" s="158"/>
      <c r="H4825" s="403">
        <v>-1.1644331332494318E-16</v>
      </c>
      <c r="I4825" s="158"/>
      <c r="J4825" s="158"/>
      <c r="K4825" s="158"/>
      <c r="L4825" s="158"/>
      <c r="M4825" s="346"/>
    </row>
    <row r="4826" spans="1:13" x14ac:dyDescent="0.25">
      <c r="A4826" s="347"/>
      <c r="B4826" s="420">
        <v>3.8146807326855126E-4</v>
      </c>
      <c r="C4826" s="158"/>
      <c r="D4826" s="158"/>
      <c r="E4826" s="403">
        <v>7.6293614653710252E-4</v>
      </c>
      <c r="F4826" s="158"/>
      <c r="G4826" s="158"/>
      <c r="H4826" s="403">
        <v>2.1575623232461538E-17</v>
      </c>
      <c r="I4826" s="158"/>
      <c r="J4826" s="158"/>
      <c r="K4826" s="158"/>
      <c r="L4826" s="158"/>
      <c r="M4826" s="346"/>
    </row>
    <row r="4827" spans="1:13" x14ac:dyDescent="0.25">
      <c r="A4827" s="347"/>
      <c r="B4827" s="75">
        <v>-0.49268698838375563</v>
      </c>
      <c r="C4827" s="158"/>
      <c r="D4827" s="158"/>
      <c r="E4827" s="93">
        <v>3.7065288060193569E-3</v>
      </c>
      <c r="F4827" s="158"/>
      <c r="G4827" s="158"/>
      <c r="H4827" s="93">
        <v>1.2663481374630692E-16</v>
      </c>
      <c r="I4827" s="158"/>
      <c r="J4827" s="158"/>
      <c r="K4827" s="158"/>
      <c r="L4827" s="158"/>
      <c r="M4827" s="346"/>
    </row>
    <row r="4828" spans="1:13" x14ac:dyDescent="0.25">
      <c r="A4828" s="347"/>
      <c r="B4828" s="158"/>
      <c r="C4828" s="158"/>
      <c r="D4828" s="158"/>
      <c r="E4828" s="158"/>
      <c r="F4828" s="158"/>
      <c r="G4828" s="158"/>
      <c r="H4828" s="158"/>
      <c r="I4828" s="158"/>
      <c r="J4828" s="158"/>
      <c r="K4828" s="158"/>
      <c r="L4828" s="158"/>
      <c r="M4828" s="346"/>
    </row>
    <row r="4829" spans="1:13" ht="16.5" thickBot="1" x14ac:dyDescent="0.35">
      <c r="A4829" s="347"/>
      <c r="B4829" s="158"/>
      <c r="C4829" s="158"/>
      <c r="D4829" s="158"/>
      <c r="E4829" s="158"/>
      <c r="F4829" s="158"/>
      <c r="G4829" s="456" t="s">
        <v>264</v>
      </c>
      <c r="H4829" s="158"/>
      <c r="I4829" s="158"/>
      <c r="J4829" s="158"/>
      <c r="K4829" s="158"/>
      <c r="L4829" s="158"/>
      <c r="M4829" s="346"/>
    </row>
    <row r="4830" spans="1:13" ht="15.75" x14ac:dyDescent="0.3">
      <c r="A4830" s="347"/>
      <c r="B4830" s="421">
        <f t="array" ref="B4830:B4837">B4820:B4827-H4820:H4827</f>
        <v>-0.60209868171846748</v>
      </c>
      <c r="C4830" s="158"/>
      <c r="D4830" s="422" t="s">
        <v>205</v>
      </c>
      <c r="E4830" s="468">
        <f t="array" ref="E4830:E4837">+MMULT(B4784:I4791,B4830:B4837)</f>
        <v>336.35370954919546</v>
      </c>
      <c r="F4830" s="158"/>
      <c r="G4830" s="457" t="s">
        <v>205</v>
      </c>
      <c r="H4830" s="460">
        <f>+ABS(E4830-E4572)</f>
        <v>0.10654304587762908</v>
      </c>
      <c r="I4830" s="158"/>
      <c r="J4830" s="158"/>
      <c r="K4830" s="158"/>
      <c r="L4830" s="158"/>
      <c r="M4830" s="346"/>
    </row>
    <row r="4831" spans="1:13" ht="15.75" x14ac:dyDescent="0.3">
      <c r="A4831" s="450" t="s">
        <v>244</v>
      </c>
      <c r="B4831" s="420">
        <v>1.8637285298983932E-3</v>
      </c>
      <c r="C4831" s="158"/>
      <c r="D4831" s="424" t="s">
        <v>206</v>
      </c>
      <c r="E4831" s="469">
        <v>335.12172555899281</v>
      </c>
      <c r="F4831" s="158"/>
      <c r="G4831" s="458" t="s">
        <v>206</v>
      </c>
      <c r="H4831" s="461">
        <f t="shared" ref="H4831:H4837" si="188">+ABS(E4831-E4573)</f>
        <v>0.16874900886779187</v>
      </c>
      <c r="I4831" s="158"/>
      <c r="J4831" s="158"/>
      <c r="K4831" s="158"/>
      <c r="L4831" s="158"/>
      <c r="M4831" s="346"/>
    </row>
    <row r="4832" spans="1:13" ht="15.75" x14ac:dyDescent="0.3">
      <c r="A4832" s="347"/>
      <c r="B4832" s="420">
        <v>9.5090228591722132E-4</v>
      </c>
      <c r="C4832" s="158"/>
      <c r="D4832" s="424" t="s">
        <v>207</v>
      </c>
      <c r="E4832" s="469">
        <v>334.89867347530571</v>
      </c>
      <c r="F4832" s="158"/>
      <c r="G4832" s="458" t="s">
        <v>207</v>
      </c>
      <c r="H4832" s="461">
        <f t="shared" si="188"/>
        <v>0.36384776736048252</v>
      </c>
      <c r="I4832" s="158"/>
      <c r="J4832" s="158"/>
      <c r="K4832" s="158"/>
      <c r="L4832" s="158"/>
      <c r="M4832" s="346"/>
    </row>
    <row r="4833" spans="1:13" ht="15.75" x14ac:dyDescent="0.3">
      <c r="A4833" s="347"/>
      <c r="B4833" s="420">
        <v>9.7449903405640113E-4</v>
      </c>
      <c r="C4833" s="158"/>
      <c r="D4833" s="424" t="s">
        <v>208</v>
      </c>
      <c r="E4833" s="469">
        <v>334.9919634687015</v>
      </c>
      <c r="F4833" s="158"/>
      <c r="G4833" s="458" t="s">
        <v>208</v>
      </c>
      <c r="H4833" s="461">
        <f t="shared" si="188"/>
        <v>1.0018643688148927</v>
      </c>
      <c r="I4833" s="158"/>
      <c r="J4833" s="158"/>
      <c r="K4833" s="158"/>
      <c r="L4833" s="158"/>
      <c r="M4833" s="346"/>
    </row>
    <row r="4834" spans="1:13" ht="15.75" x14ac:dyDescent="0.3">
      <c r="A4834" s="347"/>
      <c r="B4834" s="420">
        <v>2.2578113037834214E-3</v>
      </c>
      <c r="C4834" s="158"/>
      <c r="D4834" s="424" t="s">
        <v>209</v>
      </c>
      <c r="E4834" s="469">
        <v>335.16715399389682</v>
      </c>
      <c r="F4834" s="158"/>
      <c r="G4834" s="458" t="s">
        <v>209</v>
      </c>
      <c r="H4834" s="461">
        <f t="shared" si="188"/>
        <v>0.10648558418330367</v>
      </c>
      <c r="I4834" s="158"/>
      <c r="J4834" s="158"/>
      <c r="K4834" s="158"/>
      <c r="L4834" s="158"/>
      <c r="M4834" s="346"/>
    </row>
    <row r="4835" spans="1:13" ht="15.75" x14ac:dyDescent="0.3">
      <c r="A4835" s="347"/>
      <c r="B4835" s="420">
        <v>3.926445875663577E-4</v>
      </c>
      <c r="C4835" s="158"/>
      <c r="D4835" s="424" t="s">
        <v>210</v>
      </c>
      <c r="E4835" s="469">
        <v>334.73600601608365</v>
      </c>
      <c r="F4835" s="158"/>
      <c r="G4835" s="458" t="s">
        <v>210</v>
      </c>
      <c r="H4835" s="461">
        <f t="shared" si="188"/>
        <v>1.2005387001281633</v>
      </c>
      <c r="I4835" s="158"/>
      <c r="J4835" s="158"/>
      <c r="K4835" s="158"/>
      <c r="L4835" s="158"/>
      <c r="M4835" s="346"/>
    </row>
    <row r="4836" spans="1:13" ht="15.75" x14ac:dyDescent="0.3">
      <c r="A4836" s="347"/>
      <c r="B4836" s="420">
        <v>3.8146807326852969E-4</v>
      </c>
      <c r="C4836" s="158"/>
      <c r="D4836" s="424" t="s">
        <v>211</v>
      </c>
      <c r="E4836" s="469">
        <v>335.26886963925699</v>
      </c>
      <c r="F4836" s="158"/>
      <c r="G4836" s="458" t="s">
        <v>211</v>
      </c>
      <c r="H4836" s="461">
        <f t="shared" si="188"/>
        <v>0.77101320958047381</v>
      </c>
      <c r="I4836" s="158"/>
      <c r="J4836" s="158"/>
      <c r="K4836" s="158"/>
      <c r="L4836" s="158"/>
      <c r="M4836" s="346"/>
    </row>
    <row r="4837" spans="1:13" ht="16.5" thickBot="1" x14ac:dyDescent="0.35">
      <c r="A4837" s="347"/>
      <c r="B4837" s="75">
        <v>-0.49268698838375574</v>
      </c>
      <c r="C4837" s="158"/>
      <c r="D4837" s="426" t="s">
        <v>212</v>
      </c>
      <c r="E4837" s="470">
        <v>335.91614155560563</v>
      </c>
      <c r="F4837" s="158"/>
      <c r="G4837" s="459" t="s">
        <v>212</v>
      </c>
      <c r="H4837" s="462">
        <f t="shared" si="188"/>
        <v>0.12994088074384536</v>
      </c>
      <c r="I4837" s="158"/>
      <c r="J4837" s="158"/>
      <c r="K4837" s="158"/>
      <c r="L4837" s="158"/>
      <c r="M4837" s="346"/>
    </row>
    <row r="4838" spans="1:13" x14ac:dyDescent="0.25">
      <c r="A4838" s="347"/>
      <c r="B4838" s="158"/>
      <c r="C4838" s="158"/>
      <c r="D4838" s="158"/>
      <c r="E4838" s="158"/>
      <c r="F4838" s="158"/>
      <c r="G4838" s="158"/>
      <c r="H4838" s="158"/>
      <c r="I4838" s="158"/>
      <c r="J4838" s="158"/>
      <c r="K4838" s="158"/>
      <c r="L4838" s="158"/>
      <c r="M4838" s="346"/>
    </row>
    <row r="4839" spans="1:13" ht="15.75" x14ac:dyDescent="0.3">
      <c r="A4839" s="444" t="s">
        <v>246</v>
      </c>
      <c r="B4839" s="158"/>
      <c r="C4839" s="158"/>
      <c r="D4839" s="158"/>
      <c r="E4839" s="158"/>
      <c r="F4839" s="158"/>
      <c r="G4839" s="158"/>
      <c r="H4839" s="158"/>
      <c r="I4839" s="158"/>
      <c r="J4839" s="158"/>
      <c r="K4839" s="158"/>
      <c r="L4839" s="158"/>
      <c r="M4839" s="346"/>
    </row>
    <row r="4840" spans="1:13" x14ac:dyDescent="0.25">
      <c r="A4840" s="347"/>
      <c r="B4840" s="411">
        <f t="array" ref="B4840:L4850">+MMULT(B4751:L4761,B4725:L4735)</f>
        <v>0.5</v>
      </c>
      <c r="C4840" s="390">
        <v>0</v>
      </c>
      <c r="D4840" s="390">
        <v>0</v>
      </c>
      <c r="E4840" s="390">
        <v>0</v>
      </c>
      <c r="F4840" s="390">
        <v>0</v>
      </c>
      <c r="G4840" s="390">
        <v>0</v>
      </c>
      <c r="H4840" s="390">
        <v>0</v>
      </c>
      <c r="I4840" s="390">
        <v>0</v>
      </c>
      <c r="J4840" s="390">
        <v>0</v>
      </c>
      <c r="K4840" s="390">
        <v>0</v>
      </c>
      <c r="L4840" s="391">
        <v>0</v>
      </c>
      <c r="M4840" s="346"/>
    </row>
    <row r="4841" spans="1:13" ht="15.75" x14ac:dyDescent="0.3">
      <c r="A4841" s="447" t="s">
        <v>247</v>
      </c>
      <c r="B4841" s="396">
        <v>0</v>
      </c>
      <c r="C4841" s="161">
        <v>0.5</v>
      </c>
      <c r="D4841" s="159">
        <v>0</v>
      </c>
      <c r="E4841" s="159">
        <v>0</v>
      </c>
      <c r="F4841" s="159">
        <v>0</v>
      </c>
      <c r="G4841" s="159">
        <v>0</v>
      </c>
      <c r="H4841" s="159">
        <v>0</v>
      </c>
      <c r="I4841" s="159">
        <v>0</v>
      </c>
      <c r="J4841" s="159">
        <v>0</v>
      </c>
      <c r="K4841" s="159">
        <v>0</v>
      </c>
      <c r="L4841" s="383">
        <v>0</v>
      </c>
      <c r="M4841" s="346"/>
    </row>
    <row r="4842" spans="1:13" x14ac:dyDescent="0.25">
      <c r="A4842" s="347"/>
      <c r="B4842" s="396">
        <v>0</v>
      </c>
      <c r="C4842" s="159">
        <v>0</v>
      </c>
      <c r="D4842" s="161">
        <v>0.5</v>
      </c>
      <c r="E4842" s="159">
        <v>0</v>
      </c>
      <c r="F4842" s="159">
        <v>0</v>
      </c>
      <c r="G4842" s="159">
        <v>0</v>
      </c>
      <c r="H4842" s="159">
        <v>0</v>
      </c>
      <c r="I4842" s="159">
        <v>0</v>
      </c>
      <c r="J4842" s="159">
        <v>0</v>
      </c>
      <c r="K4842" s="159">
        <v>0</v>
      </c>
      <c r="L4842" s="383">
        <v>0</v>
      </c>
      <c r="M4842" s="346"/>
    </row>
    <row r="4843" spans="1:13" x14ac:dyDescent="0.25">
      <c r="A4843" s="347"/>
      <c r="B4843" s="396">
        <v>0</v>
      </c>
      <c r="C4843" s="159">
        <v>0</v>
      </c>
      <c r="D4843" s="159">
        <v>0</v>
      </c>
      <c r="E4843" s="161">
        <v>0.5</v>
      </c>
      <c r="F4843" s="159">
        <v>0</v>
      </c>
      <c r="G4843" s="159">
        <v>0</v>
      </c>
      <c r="H4843" s="159">
        <v>0</v>
      </c>
      <c r="I4843" s="159">
        <v>0</v>
      </c>
      <c r="J4843" s="159">
        <v>0</v>
      </c>
      <c r="K4843" s="159">
        <v>0</v>
      </c>
      <c r="L4843" s="383">
        <v>0</v>
      </c>
      <c r="M4843" s="346"/>
    </row>
    <row r="4844" spans="1:13" x14ac:dyDescent="0.25">
      <c r="A4844" s="347"/>
      <c r="B4844" s="396">
        <v>0</v>
      </c>
      <c r="C4844" s="159">
        <v>0</v>
      </c>
      <c r="D4844" s="159">
        <v>0</v>
      </c>
      <c r="E4844" s="159">
        <v>0</v>
      </c>
      <c r="F4844" s="161">
        <v>0.5</v>
      </c>
      <c r="G4844" s="159">
        <v>0</v>
      </c>
      <c r="H4844" s="159">
        <v>0</v>
      </c>
      <c r="I4844" s="159">
        <v>0</v>
      </c>
      <c r="J4844" s="159">
        <v>0</v>
      </c>
      <c r="K4844" s="159">
        <v>0</v>
      </c>
      <c r="L4844" s="383">
        <v>0</v>
      </c>
      <c r="M4844" s="346"/>
    </row>
    <row r="4845" spans="1:13" x14ac:dyDescent="0.25">
      <c r="A4845" s="350"/>
      <c r="B4845" s="396">
        <v>0</v>
      </c>
      <c r="C4845" s="159">
        <v>0</v>
      </c>
      <c r="D4845" s="159">
        <v>0</v>
      </c>
      <c r="E4845" s="159">
        <v>0</v>
      </c>
      <c r="F4845" s="159">
        <v>0</v>
      </c>
      <c r="G4845" s="161">
        <v>0.5</v>
      </c>
      <c r="H4845" s="159">
        <v>0</v>
      </c>
      <c r="I4845" s="159">
        <v>0</v>
      </c>
      <c r="J4845" s="159">
        <v>0</v>
      </c>
      <c r="K4845" s="159">
        <v>0</v>
      </c>
      <c r="L4845" s="383">
        <v>0</v>
      </c>
      <c r="M4845" s="346"/>
    </row>
    <row r="4846" spans="1:13" x14ac:dyDescent="0.25">
      <c r="A4846" s="350"/>
      <c r="B4846" s="396">
        <v>0</v>
      </c>
      <c r="C4846" s="159">
        <v>0</v>
      </c>
      <c r="D4846" s="159">
        <v>0</v>
      </c>
      <c r="E4846" s="159">
        <v>0</v>
      </c>
      <c r="F4846" s="159">
        <v>0</v>
      </c>
      <c r="G4846" s="159">
        <v>0</v>
      </c>
      <c r="H4846" s="161">
        <v>0.5</v>
      </c>
      <c r="I4846" s="159">
        <v>0</v>
      </c>
      <c r="J4846" s="159">
        <v>0</v>
      </c>
      <c r="K4846" s="159">
        <v>0</v>
      </c>
      <c r="L4846" s="383">
        <v>0</v>
      </c>
      <c r="M4846" s="346"/>
    </row>
    <row r="4847" spans="1:13" x14ac:dyDescent="0.25">
      <c r="A4847" s="347"/>
      <c r="B4847" s="396">
        <v>0</v>
      </c>
      <c r="C4847" s="159">
        <v>0</v>
      </c>
      <c r="D4847" s="159">
        <v>0</v>
      </c>
      <c r="E4847" s="159">
        <v>0</v>
      </c>
      <c r="F4847" s="159">
        <v>0</v>
      </c>
      <c r="G4847" s="159">
        <v>0</v>
      </c>
      <c r="H4847" s="159">
        <v>0</v>
      </c>
      <c r="I4847" s="161">
        <v>0.5</v>
      </c>
      <c r="J4847" s="159">
        <v>0</v>
      </c>
      <c r="K4847" s="159">
        <v>0</v>
      </c>
      <c r="L4847" s="383">
        <v>0</v>
      </c>
      <c r="M4847" s="346"/>
    </row>
    <row r="4848" spans="1:13" x14ac:dyDescent="0.25">
      <c r="A4848" s="347"/>
      <c r="B4848" s="396">
        <v>0</v>
      </c>
      <c r="C4848" s="159">
        <v>0</v>
      </c>
      <c r="D4848" s="159">
        <v>0</v>
      </c>
      <c r="E4848" s="159">
        <v>0</v>
      </c>
      <c r="F4848" s="159">
        <v>0</v>
      </c>
      <c r="G4848" s="159">
        <v>0</v>
      </c>
      <c r="H4848" s="159">
        <v>0</v>
      </c>
      <c r="I4848" s="159">
        <v>0</v>
      </c>
      <c r="J4848" s="161">
        <v>0.5</v>
      </c>
      <c r="K4848" s="159">
        <v>0</v>
      </c>
      <c r="L4848" s="383">
        <v>0</v>
      </c>
      <c r="M4848" s="346"/>
    </row>
    <row r="4849" spans="1:13" x14ac:dyDescent="0.25">
      <c r="A4849" s="347"/>
      <c r="B4849" s="396">
        <v>0</v>
      </c>
      <c r="C4849" s="159">
        <v>0</v>
      </c>
      <c r="D4849" s="159">
        <v>0</v>
      </c>
      <c r="E4849" s="159">
        <v>0</v>
      </c>
      <c r="F4849" s="159">
        <v>0</v>
      </c>
      <c r="G4849" s="159">
        <v>0</v>
      </c>
      <c r="H4849" s="159">
        <v>0</v>
      </c>
      <c r="I4849" s="159">
        <v>0</v>
      </c>
      <c r="J4849" s="159">
        <v>0</v>
      </c>
      <c r="K4849" s="161">
        <v>0.5</v>
      </c>
      <c r="L4849" s="383">
        <v>0</v>
      </c>
      <c r="M4849" s="346"/>
    </row>
    <row r="4850" spans="1:13" x14ac:dyDescent="0.25">
      <c r="A4850" s="347"/>
      <c r="B4850" s="397">
        <v>0</v>
      </c>
      <c r="C4850" s="398">
        <v>0</v>
      </c>
      <c r="D4850" s="398">
        <v>0</v>
      </c>
      <c r="E4850" s="398">
        <v>0</v>
      </c>
      <c r="F4850" s="398">
        <v>0</v>
      </c>
      <c r="G4850" s="398">
        <v>0</v>
      </c>
      <c r="H4850" s="398">
        <v>0</v>
      </c>
      <c r="I4850" s="398">
        <v>0</v>
      </c>
      <c r="J4850" s="398">
        <v>0</v>
      </c>
      <c r="K4850" s="398">
        <v>0</v>
      </c>
      <c r="L4850" s="412">
        <v>0.49999999999999994</v>
      </c>
      <c r="M4850" s="346"/>
    </row>
    <row r="4851" spans="1:13" x14ac:dyDescent="0.25">
      <c r="A4851" s="347"/>
      <c r="B4851" s="158"/>
      <c r="C4851" s="158"/>
      <c r="D4851" s="158"/>
      <c r="E4851" s="158"/>
      <c r="F4851" s="158"/>
      <c r="G4851" s="158"/>
      <c r="H4851" s="158"/>
      <c r="I4851" s="158"/>
      <c r="J4851" s="158"/>
      <c r="K4851" s="158"/>
      <c r="L4851" s="158"/>
      <c r="M4851" s="346"/>
    </row>
    <row r="4852" spans="1:13" x14ac:dyDescent="0.25">
      <c r="A4852" s="347"/>
      <c r="B4852" s="158"/>
      <c r="C4852" s="158"/>
      <c r="D4852" s="158"/>
      <c r="E4852" s="158"/>
      <c r="F4852" s="158"/>
      <c r="G4852" s="158"/>
      <c r="H4852" s="158"/>
      <c r="I4852" s="158"/>
      <c r="J4852" s="158"/>
      <c r="K4852" s="158"/>
      <c r="L4852" s="158"/>
      <c r="M4852" s="346"/>
    </row>
    <row r="4853" spans="1:13" x14ac:dyDescent="0.25">
      <c r="A4853" s="347"/>
      <c r="B4853" s="411">
        <f t="array" ref="B4853:L4863">B4712:L4722-B4840:L4850</f>
        <v>0.5</v>
      </c>
      <c r="C4853" s="390">
        <v>0</v>
      </c>
      <c r="D4853" s="390">
        <v>0</v>
      </c>
      <c r="E4853" s="390">
        <v>0</v>
      </c>
      <c r="F4853" s="390">
        <v>0</v>
      </c>
      <c r="G4853" s="390">
        <v>0</v>
      </c>
      <c r="H4853" s="390">
        <v>0</v>
      </c>
      <c r="I4853" s="390">
        <v>0</v>
      </c>
      <c r="J4853" s="390">
        <v>0</v>
      </c>
      <c r="K4853" s="390">
        <v>0</v>
      </c>
      <c r="L4853" s="391">
        <v>0</v>
      </c>
      <c r="M4853" s="346"/>
    </row>
    <row r="4854" spans="1:13" ht="15.75" x14ac:dyDescent="0.3">
      <c r="A4854" s="447" t="s">
        <v>248</v>
      </c>
      <c r="B4854" s="396">
        <v>0</v>
      </c>
      <c r="C4854" s="161">
        <v>0.5</v>
      </c>
      <c r="D4854" s="159">
        <v>0</v>
      </c>
      <c r="E4854" s="159">
        <v>0</v>
      </c>
      <c r="F4854" s="159">
        <v>0</v>
      </c>
      <c r="G4854" s="159">
        <v>0</v>
      </c>
      <c r="H4854" s="159">
        <v>0</v>
      </c>
      <c r="I4854" s="159">
        <v>0</v>
      </c>
      <c r="J4854" s="159">
        <v>0</v>
      </c>
      <c r="K4854" s="159">
        <v>0</v>
      </c>
      <c r="L4854" s="383">
        <v>0</v>
      </c>
      <c r="M4854" s="346"/>
    </row>
    <row r="4855" spans="1:13" x14ac:dyDescent="0.25">
      <c r="A4855" s="347"/>
      <c r="B4855" s="396">
        <v>0</v>
      </c>
      <c r="C4855" s="159">
        <v>0</v>
      </c>
      <c r="D4855" s="161">
        <v>0.5</v>
      </c>
      <c r="E4855" s="159">
        <v>0</v>
      </c>
      <c r="F4855" s="159">
        <v>0</v>
      </c>
      <c r="G4855" s="159">
        <v>0</v>
      </c>
      <c r="H4855" s="159">
        <v>0</v>
      </c>
      <c r="I4855" s="159">
        <v>0</v>
      </c>
      <c r="J4855" s="159">
        <v>0</v>
      </c>
      <c r="K4855" s="159">
        <v>0</v>
      </c>
      <c r="L4855" s="383">
        <v>0</v>
      </c>
      <c r="M4855" s="346"/>
    </row>
    <row r="4856" spans="1:13" x14ac:dyDescent="0.25">
      <c r="A4856" s="347"/>
      <c r="B4856" s="396">
        <v>0</v>
      </c>
      <c r="C4856" s="159">
        <v>0</v>
      </c>
      <c r="D4856" s="159">
        <v>0</v>
      </c>
      <c r="E4856" s="161">
        <v>0.5</v>
      </c>
      <c r="F4856" s="159">
        <v>0</v>
      </c>
      <c r="G4856" s="159">
        <v>0</v>
      </c>
      <c r="H4856" s="159">
        <v>0</v>
      </c>
      <c r="I4856" s="159">
        <v>0</v>
      </c>
      <c r="J4856" s="159">
        <v>0</v>
      </c>
      <c r="K4856" s="159">
        <v>0</v>
      </c>
      <c r="L4856" s="383">
        <v>0</v>
      </c>
      <c r="M4856" s="346"/>
    </row>
    <row r="4857" spans="1:13" x14ac:dyDescent="0.25">
      <c r="A4857" s="347"/>
      <c r="B4857" s="396">
        <v>0</v>
      </c>
      <c r="C4857" s="159">
        <v>0</v>
      </c>
      <c r="D4857" s="159">
        <v>0</v>
      </c>
      <c r="E4857" s="159">
        <v>0</v>
      </c>
      <c r="F4857" s="161">
        <v>0.5</v>
      </c>
      <c r="G4857" s="159">
        <v>0</v>
      </c>
      <c r="H4857" s="159">
        <v>0</v>
      </c>
      <c r="I4857" s="159">
        <v>0</v>
      </c>
      <c r="J4857" s="159">
        <v>0</v>
      </c>
      <c r="K4857" s="159">
        <v>0</v>
      </c>
      <c r="L4857" s="383">
        <v>0</v>
      </c>
      <c r="M4857" s="346"/>
    </row>
    <row r="4858" spans="1:13" x14ac:dyDescent="0.25">
      <c r="A4858" s="347"/>
      <c r="B4858" s="396">
        <v>0</v>
      </c>
      <c r="C4858" s="159">
        <v>0</v>
      </c>
      <c r="D4858" s="159">
        <v>0</v>
      </c>
      <c r="E4858" s="159">
        <v>0</v>
      </c>
      <c r="F4858" s="159">
        <v>0</v>
      </c>
      <c r="G4858" s="161">
        <v>0.5</v>
      </c>
      <c r="H4858" s="159">
        <v>0</v>
      </c>
      <c r="I4858" s="159">
        <v>0</v>
      </c>
      <c r="J4858" s="159">
        <v>0</v>
      </c>
      <c r="K4858" s="159">
        <v>0</v>
      </c>
      <c r="L4858" s="383">
        <v>0</v>
      </c>
      <c r="M4858" s="346"/>
    </row>
    <row r="4859" spans="1:13" x14ac:dyDescent="0.25">
      <c r="A4859" s="347"/>
      <c r="B4859" s="396">
        <v>0</v>
      </c>
      <c r="C4859" s="159">
        <v>0</v>
      </c>
      <c r="D4859" s="159">
        <v>0</v>
      </c>
      <c r="E4859" s="159">
        <v>0</v>
      </c>
      <c r="F4859" s="159">
        <v>0</v>
      </c>
      <c r="G4859" s="159">
        <v>0</v>
      </c>
      <c r="H4859" s="161">
        <v>0.5</v>
      </c>
      <c r="I4859" s="159">
        <v>0</v>
      </c>
      <c r="J4859" s="159">
        <v>0</v>
      </c>
      <c r="K4859" s="159">
        <v>0</v>
      </c>
      <c r="L4859" s="383">
        <v>0</v>
      </c>
      <c r="M4859" s="346"/>
    </row>
    <row r="4860" spans="1:13" x14ac:dyDescent="0.25">
      <c r="A4860" s="347"/>
      <c r="B4860" s="396">
        <v>0</v>
      </c>
      <c r="C4860" s="159">
        <v>0</v>
      </c>
      <c r="D4860" s="159">
        <v>0</v>
      </c>
      <c r="E4860" s="159">
        <v>0</v>
      </c>
      <c r="F4860" s="159">
        <v>0</v>
      </c>
      <c r="G4860" s="159">
        <v>0</v>
      </c>
      <c r="H4860" s="159">
        <v>0</v>
      </c>
      <c r="I4860" s="161">
        <v>0.5</v>
      </c>
      <c r="J4860" s="159">
        <v>0</v>
      </c>
      <c r="K4860" s="159">
        <v>0</v>
      </c>
      <c r="L4860" s="383">
        <v>0</v>
      </c>
      <c r="M4860" s="346"/>
    </row>
    <row r="4861" spans="1:13" x14ac:dyDescent="0.25">
      <c r="A4861" s="347"/>
      <c r="B4861" s="396">
        <v>0</v>
      </c>
      <c r="C4861" s="159">
        <v>0</v>
      </c>
      <c r="D4861" s="159">
        <v>0</v>
      </c>
      <c r="E4861" s="159">
        <v>0</v>
      </c>
      <c r="F4861" s="159">
        <v>0</v>
      </c>
      <c r="G4861" s="159">
        <v>0</v>
      </c>
      <c r="H4861" s="159">
        <v>0</v>
      </c>
      <c r="I4861" s="159">
        <v>0</v>
      </c>
      <c r="J4861" s="161">
        <v>0.5</v>
      </c>
      <c r="K4861" s="159">
        <v>0</v>
      </c>
      <c r="L4861" s="383">
        <v>0</v>
      </c>
      <c r="M4861" s="346"/>
    </row>
    <row r="4862" spans="1:13" x14ac:dyDescent="0.25">
      <c r="A4862" s="347"/>
      <c r="B4862" s="396">
        <v>0</v>
      </c>
      <c r="C4862" s="159">
        <v>0</v>
      </c>
      <c r="D4862" s="159">
        <v>0</v>
      </c>
      <c r="E4862" s="159">
        <v>0</v>
      </c>
      <c r="F4862" s="159">
        <v>0</v>
      </c>
      <c r="G4862" s="159">
        <v>0</v>
      </c>
      <c r="H4862" s="159">
        <v>0</v>
      </c>
      <c r="I4862" s="159">
        <v>0</v>
      </c>
      <c r="J4862" s="159">
        <v>0</v>
      </c>
      <c r="K4862" s="161">
        <v>0.5</v>
      </c>
      <c r="L4862" s="383">
        <v>0</v>
      </c>
      <c r="M4862" s="346"/>
    </row>
    <row r="4863" spans="1:13" x14ac:dyDescent="0.25">
      <c r="A4863" s="347"/>
      <c r="B4863" s="397">
        <v>0</v>
      </c>
      <c r="C4863" s="398">
        <v>0</v>
      </c>
      <c r="D4863" s="398">
        <v>0</v>
      </c>
      <c r="E4863" s="398">
        <v>0</v>
      </c>
      <c r="F4863" s="398">
        <v>0</v>
      </c>
      <c r="G4863" s="398">
        <v>0</v>
      </c>
      <c r="H4863" s="398">
        <v>0</v>
      </c>
      <c r="I4863" s="398">
        <v>0</v>
      </c>
      <c r="J4863" s="398">
        <v>0</v>
      </c>
      <c r="K4863" s="398">
        <v>0</v>
      </c>
      <c r="L4863" s="412">
        <v>0.5</v>
      </c>
      <c r="M4863" s="346"/>
    </row>
    <row r="4864" spans="1:13" x14ac:dyDescent="0.25">
      <c r="A4864" s="347"/>
      <c r="B4864" s="158"/>
      <c r="C4864" s="158"/>
      <c r="D4864" s="158"/>
      <c r="E4864" s="158"/>
      <c r="F4864" s="158"/>
      <c r="G4864" s="158"/>
      <c r="H4864" s="158"/>
      <c r="I4864" s="158"/>
      <c r="J4864" s="158"/>
      <c r="K4864" s="158"/>
      <c r="L4864" s="158"/>
      <c r="M4864" s="346"/>
    </row>
    <row r="4865" spans="1:13" x14ac:dyDescent="0.25">
      <c r="A4865" s="347"/>
      <c r="B4865" s="158"/>
      <c r="C4865" s="158"/>
      <c r="D4865" s="158"/>
      <c r="E4865" s="158"/>
      <c r="F4865" s="158"/>
      <c r="G4865" s="158"/>
      <c r="H4865" s="158"/>
      <c r="I4865" s="158"/>
      <c r="J4865" s="158"/>
      <c r="K4865" s="158"/>
      <c r="L4865" s="158"/>
      <c r="M4865" s="346"/>
    </row>
    <row r="4866" spans="1:13" x14ac:dyDescent="0.25">
      <c r="A4866" s="347"/>
      <c r="B4866" s="404">
        <f t="array" ref="B4866:B4876">+MMULT(B4853:L4863,H4686:H4696)</f>
        <v>5.0362861572048698E-3</v>
      </c>
      <c r="C4866" s="158"/>
      <c r="D4866" s="158"/>
      <c r="E4866" s="404">
        <f t="array" ref="E4866:E4876">+MMULT(B4686:B4696,K4687)</f>
        <v>-339.29610096713287</v>
      </c>
      <c r="F4866" s="158"/>
      <c r="G4866" s="158"/>
      <c r="H4866" s="419">
        <f t="array" ref="H4866:H4876">+MMULT(B4662:I4672,E4830:E4837)</f>
        <v>336.35370954919546</v>
      </c>
      <c r="I4866" s="158"/>
      <c r="J4866" s="158"/>
      <c r="K4866" s="158"/>
      <c r="L4866" s="158"/>
      <c r="M4866" s="346"/>
    </row>
    <row r="4867" spans="1:13" ht="15.75" x14ac:dyDescent="0.3">
      <c r="A4867" s="447" t="s">
        <v>249</v>
      </c>
      <c r="B4867" s="405">
        <v>3.5498342118704933E-3</v>
      </c>
      <c r="C4867" s="158"/>
      <c r="D4867" s="449" t="s">
        <v>239</v>
      </c>
      <c r="E4867" s="405">
        <v>0</v>
      </c>
      <c r="F4867" s="158"/>
      <c r="G4867" s="449" t="s">
        <v>250</v>
      </c>
      <c r="H4867" s="420">
        <v>-1.2319839902026501</v>
      </c>
      <c r="I4867" s="158"/>
      <c r="J4867" s="158"/>
      <c r="K4867" s="158"/>
      <c r="L4867" s="158"/>
      <c r="M4867" s="346"/>
    </row>
    <row r="4868" spans="1:13" x14ac:dyDescent="0.25">
      <c r="A4868" s="347"/>
      <c r="B4868" s="405">
        <v>9.0531561212112653E-4</v>
      </c>
      <c r="C4868" s="158"/>
      <c r="D4868" s="158"/>
      <c r="E4868" s="405">
        <v>0</v>
      </c>
      <c r="F4868" s="158"/>
      <c r="G4868" s="158"/>
      <c r="H4868" s="420">
        <v>-0.22305208368709373</v>
      </c>
      <c r="I4868" s="158"/>
      <c r="J4868" s="158"/>
      <c r="K4868" s="158"/>
      <c r="L4868" s="158"/>
      <c r="M4868" s="346"/>
    </row>
    <row r="4869" spans="1:13" x14ac:dyDescent="0.25">
      <c r="A4869" s="347"/>
      <c r="B4869" s="405">
        <v>-4.5586673794061853E-5</v>
      </c>
      <c r="C4869" s="158"/>
      <c r="D4869" s="158"/>
      <c r="E4869" s="405">
        <v>0</v>
      </c>
      <c r="F4869" s="158"/>
      <c r="G4869" s="158"/>
      <c r="H4869" s="420">
        <v>9.3289993395785586E-2</v>
      </c>
      <c r="I4869" s="158"/>
      <c r="J4869" s="158"/>
      <c r="K4869" s="158"/>
      <c r="L4869" s="158"/>
      <c r="M4869" s="346"/>
    </row>
    <row r="4870" spans="1:13" x14ac:dyDescent="0.25">
      <c r="A4870" s="347"/>
      <c r="B4870" s="405">
        <v>-1.0200857078505906E-3</v>
      </c>
      <c r="C4870" s="158"/>
      <c r="D4870" s="158"/>
      <c r="E4870" s="405">
        <v>0</v>
      </c>
      <c r="F4870" s="158"/>
      <c r="G4870" s="158"/>
      <c r="H4870" s="420">
        <v>0.17519052519531897</v>
      </c>
      <c r="I4870" s="158"/>
      <c r="J4870" s="158"/>
      <c r="K4870" s="158"/>
      <c r="L4870" s="158"/>
      <c r="M4870" s="346"/>
    </row>
    <row r="4871" spans="1:13" x14ac:dyDescent="0.25">
      <c r="A4871" s="347"/>
      <c r="B4871" s="405">
        <v>1.0701768506147486E-4</v>
      </c>
      <c r="C4871" s="158"/>
      <c r="D4871" s="158"/>
      <c r="E4871" s="405">
        <v>0</v>
      </c>
      <c r="F4871" s="158"/>
      <c r="G4871" s="158"/>
      <c r="H4871" s="420">
        <v>-0.43114797781316838</v>
      </c>
      <c r="I4871" s="158"/>
      <c r="J4871" s="158"/>
      <c r="K4871" s="158"/>
      <c r="L4871" s="158"/>
      <c r="M4871" s="346"/>
    </row>
    <row r="4872" spans="1:13" x14ac:dyDescent="0.25">
      <c r="A4872" s="347"/>
      <c r="B4872" s="405">
        <v>-2.8562690250476637E-4</v>
      </c>
      <c r="C4872" s="158"/>
      <c r="D4872" s="158"/>
      <c r="E4872" s="405">
        <v>0</v>
      </c>
      <c r="F4872" s="158"/>
      <c r="G4872" s="158"/>
      <c r="H4872" s="420">
        <v>0.53286362317334124</v>
      </c>
      <c r="I4872" s="158"/>
      <c r="J4872" s="158"/>
      <c r="K4872" s="158"/>
      <c r="L4872" s="158"/>
      <c r="M4872" s="346"/>
    </row>
    <row r="4873" spans="1:13" x14ac:dyDescent="0.25">
      <c r="A4873" s="347"/>
      <c r="B4873" s="405">
        <v>-6.6709497577331764E-4</v>
      </c>
      <c r="C4873" s="158"/>
      <c r="D4873" s="158"/>
      <c r="E4873" s="405">
        <v>0</v>
      </c>
      <c r="F4873" s="158"/>
      <c r="G4873" s="158"/>
      <c r="H4873" s="420">
        <v>0.64727191634864312</v>
      </c>
      <c r="I4873" s="158"/>
      <c r="J4873" s="158"/>
      <c r="K4873" s="158"/>
      <c r="L4873" s="158"/>
      <c r="M4873" s="346"/>
    </row>
    <row r="4874" spans="1:13" x14ac:dyDescent="0.25">
      <c r="A4874" s="347"/>
      <c r="B4874" s="405">
        <v>7.8079006984925969E-4</v>
      </c>
      <c r="C4874" s="158"/>
      <c r="D4874" s="158"/>
      <c r="E4874" s="405">
        <v>0</v>
      </c>
      <c r="F4874" s="158"/>
      <c r="G4874" s="158"/>
      <c r="H4874" s="420">
        <v>4.5428434904010828E-2</v>
      </c>
      <c r="I4874" s="158"/>
      <c r="J4874" s="158"/>
      <c r="K4874" s="158"/>
      <c r="L4874" s="158"/>
      <c r="M4874" s="346"/>
    </row>
    <row r="4875" spans="1:13" x14ac:dyDescent="0.25">
      <c r="A4875" s="347"/>
      <c r="B4875" s="405">
        <v>2.6041246268461542E-3</v>
      </c>
      <c r="C4875" s="158"/>
      <c r="D4875" s="158"/>
      <c r="E4875" s="405">
        <v>0</v>
      </c>
      <c r="F4875" s="158"/>
      <c r="G4875" s="158"/>
      <c r="H4875" s="420">
        <v>-0.74898756170881597</v>
      </c>
      <c r="I4875" s="158"/>
      <c r="J4875" s="158"/>
      <c r="K4875" s="158"/>
      <c r="L4875" s="158"/>
      <c r="M4875" s="346"/>
    </row>
    <row r="4876" spans="1:13" x14ac:dyDescent="0.25">
      <c r="A4876" s="347"/>
      <c r="B4876" s="24">
        <v>5.1244840056291503E-3</v>
      </c>
      <c r="C4876" s="158"/>
      <c r="D4876" s="158"/>
      <c r="E4876" s="24">
        <v>-339.29610096713287</v>
      </c>
      <c r="F4876" s="158"/>
      <c r="G4876" s="158"/>
      <c r="H4876" s="75">
        <v>335.91614155560563</v>
      </c>
      <c r="I4876" s="158"/>
      <c r="J4876" s="158"/>
      <c r="K4876" s="158"/>
      <c r="L4876" s="158"/>
      <c r="M4876" s="346"/>
    </row>
    <row r="4877" spans="1:13" x14ac:dyDescent="0.25">
      <c r="A4877" s="347"/>
      <c r="B4877" s="158"/>
      <c r="C4877" s="158"/>
      <c r="D4877" s="158"/>
      <c r="E4877" s="158"/>
      <c r="F4877" s="158"/>
      <c r="G4877" s="158"/>
      <c r="H4877" s="158"/>
      <c r="I4877" s="158"/>
      <c r="J4877" s="158"/>
      <c r="K4877" s="158"/>
      <c r="L4877" s="158"/>
      <c r="M4877" s="346"/>
    </row>
    <row r="4878" spans="1:13" x14ac:dyDescent="0.25">
      <c r="A4878" s="347"/>
      <c r="B4878" s="158"/>
      <c r="C4878" s="158"/>
      <c r="D4878" s="158"/>
      <c r="E4878" s="158"/>
      <c r="F4878" s="158"/>
      <c r="G4878" s="158"/>
      <c r="H4878" s="158"/>
      <c r="I4878" s="158"/>
      <c r="J4878" s="158"/>
      <c r="K4878" s="158"/>
      <c r="L4878" s="158"/>
      <c r="M4878" s="346"/>
    </row>
    <row r="4879" spans="1:13" x14ac:dyDescent="0.25">
      <c r="A4879" s="347"/>
      <c r="B4879" s="419">
        <f t="array" ref="B4879:B4889">H4866:H4876+E4866:E4876</f>
        <v>-2.9423914179374151</v>
      </c>
      <c r="C4879" s="158"/>
      <c r="D4879" s="158"/>
      <c r="E4879" s="158"/>
      <c r="F4879" s="158"/>
      <c r="G4879" s="158"/>
      <c r="H4879" s="158"/>
      <c r="I4879" s="158"/>
      <c r="J4879" s="158"/>
      <c r="K4879" s="158"/>
      <c r="L4879" s="158"/>
      <c r="M4879" s="346"/>
    </row>
    <row r="4880" spans="1:13" ht="15.75" x14ac:dyDescent="0.3">
      <c r="A4880" s="447" t="s">
        <v>251</v>
      </c>
      <c r="B4880" s="420">
        <v>-1.2319839902026501</v>
      </c>
      <c r="C4880" s="158"/>
      <c r="D4880" s="158"/>
      <c r="E4880" s="158"/>
      <c r="F4880" s="158"/>
      <c r="G4880" s="158"/>
      <c r="H4880" s="158"/>
      <c r="I4880" s="158"/>
      <c r="J4880" s="158"/>
      <c r="K4880" s="158"/>
      <c r="L4880" s="158"/>
      <c r="M4880" s="346"/>
    </row>
    <row r="4881" spans="1:13" x14ac:dyDescent="0.25">
      <c r="A4881" s="347"/>
      <c r="B4881" s="420">
        <v>-0.22305208368709373</v>
      </c>
      <c r="C4881" s="158"/>
      <c r="D4881" s="158"/>
      <c r="E4881" s="158"/>
      <c r="F4881" s="158"/>
      <c r="G4881" s="158"/>
      <c r="H4881" s="158"/>
      <c r="I4881" s="158"/>
      <c r="J4881" s="158"/>
      <c r="K4881" s="158"/>
      <c r="L4881" s="158"/>
      <c r="M4881" s="346"/>
    </row>
    <row r="4882" spans="1:13" x14ac:dyDescent="0.25">
      <c r="A4882" s="347"/>
      <c r="B4882" s="420">
        <v>9.3289993395785586E-2</v>
      </c>
      <c r="C4882" s="158"/>
      <c r="D4882" s="158"/>
      <c r="E4882" s="158"/>
      <c r="F4882" s="158"/>
      <c r="G4882" s="158"/>
      <c r="H4882" s="158"/>
      <c r="I4882" s="158"/>
      <c r="J4882" s="158"/>
      <c r="K4882" s="158"/>
      <c r="L4882" s="158"/>
      <c r="M4882" s="346"/>
    </row>
    <row r="4883" spans="1:13" x14ac:dyDescent="0.25">
      <c r="A4883" s="347"/>
      <c r="B4883" s="420">
        <v>0.17519052519531897</v>
      </c>
      <c r="C4883" s="158"/>
      <c r="D4883" s="158"/>
      <c r="E4883" s="158"/>
      <c r="F4883" s="158"/>
      <c r="G4883" s="158"/>
      <c r="H4883" s="158"/>
      <c r="I4883" s="158"/>
      <c r="J4883" s="158"/>
      <c r="K4883" s="158"/>
      <c r="L4883" s="158"/>
      <c r="M4883" s="346"/>
    </row>
    <row r="4884" spans="1:13" x14ac:dyDescent="0.25">
      <c r="A4884" s="347"/>
      <c r="B4884" s="420">
        <v>-0.43114797781316838</v>
      </c>
      <c r="C4884" s="158"/>
      <c r="D4884" s="158"/>
      <c r="E4884" s="158"/>
      <c r="F4884" s="158"/>
      <c r="G4884" s="158"/>
      <c r="H4884" s="158"/>
      <c r="I4884" s="158"/>
      <c r="J4884" s="158"/>
      <c r="K4884" s="158"/>
      <c r="L4884" s="158"/>
      <c r="M4884" s="346"/>
    </row>
    <row r="4885" spans="1:13" x14ac:dyDescent="0.25">
      <c r="A4885" s="347"/>
      <c r="B4885" s="420">
        <v>0.53286362317334124</v>
      </c>
      <c r="C4885" s="158"/>
      <c r="D4885" s="158"/>
      <c r="E4885" s="158"/>
      <c r="F4885" s="158"/>
      <c r="G4885" s="158"/>
      <c r="H4885" s="158"/>
      <c r="I4885" s="158"/>
      <c r="J4885" s="158"/>
      <c r="K4885" s="158"/>
      <c r="L4885" s="158"/>
      <c r="M4885" s="346"/>
    </row>
    <row r="4886" spans="1:13" x14ac:dyDescent="0.25">
      <c r="A4886" s="347"/>
      <c r="B4886" s="420">
        <v>0.64727191634864312</v>
      </c>
      <c r="C4886" s="158"/>
      <c r="D4886" s="158"/>
      <c r="E4886" s="158"/>
      <c r="F4886" s="158"/>
      <c r="G4886" s="158"/>
      <c r="H4886" s="158"/>
      <c r="I4886" s="158"/>
      <c r="J4886" s="158"/>
      <c r="K4886" s="158"/>
      <c r="L4886" s="158"/>
      <c r="M4886" s="346"/>
    </row>
    <row r="4887" spans="1:13" x14ac:dyDescent="0.25">
      <c r="A4887" s="347"/>
      <c r="B4887" s="420">
        <v>4.5428434904010828E-2</v>
      </c>
      <c r="C4887" s="158"/>
      <c r="D4887" s="158"/>
      <c r="E4887" s="158"/>
      <c r="F4887" s="158"/>
      <c r="G4887" s="158"/>
      <c r="H4887" s="158"/>
      <c r="I4887" s="158"/>
      <c r="J4887" s="158"/>
      <c r="K4887" s="158"/>
      <c r="L4887" s="158"/>
      <c r="M4887" s="346"/>
    </row>
    <row r="4888" spans="1:13" x14ac:dyDescent="0.25">
      <c r="A4888" s="347"/>
      <c r="B4888" s="420">
        <v>-0.74898756170881597</v>
      </c>
      <c r="C4888" s="158"/>
      <c r="D4888" s="158"/>
      <c r="E4888" s="158"/>
      <c r="F4888" s="158"/>
      <c r="G4888" s="158"/>
      <c r="H4888" s="158"/>
      <c r="I4888" s="158"/>
      <c r="J4888" s="158"/>
      <c r="K4888" s="158"/>
      <c r="L4888" s="158"/>
      <c r="M4888" s="346"/>
    </row>
    <row r="4889" spans="1:13" x14ac:dyDescent="0.25">
      <c r="A4889" s="347"/>
      <c r="B4889" s="75">
        <v>-3.3799594115272384</v>
      </c>
      <c r="C4889" s="158"/>
      <c r="D4889" s="158"/>
      <c r="E4889" s="158"/>
      <c r="F4889" s="158"/>
      <c r="G4889" s="158"/>
      <c r="H4889" s="158"/>
      <c r="I4889" s="158"/>
      <c r="J4889" s="158"/>
      <c r="K4889" s="158"/>
      <c r="L4889" s="158"/>
      <c r="M4889" s="346"/>
    </row>
    <row r="4890" spans="1:13" x14ac:dyDescent="0.25">
      <c r="A4890" s="347"/>
      <c r="B4890" s="158"/>
      <c r="C4890" s="158"/>
      <c r="D4890" s="158"/>
      <c r="E4890" s="158"/>
      <c r="F4890" s="158"/>
      <c r="G4890" s="158"/>
      <c r="H4890" s="158"/>
      <c r="I4890" s="158"/>
      <c r="J4890" s="158"/>
      <c r="K4890" s="158"/>
      <c r="L4890" s="158"/>
      <c r="M4890" s="346"/>
    </row>
    <row r="4891" spans="1:13" ht="15.75" thickBot="1" x14ac:dyDescent="0.3">
      <c r="A4891" s="347"/>
      <c r="B4891" s="158"/>
      <c r="C4891" s="158"/>
      <c r="D4891" s="158"/>
      <c r="E4891" s="158"/>
      <c r="F4891" s="158"/>
      <c r="G4891" s="158"/>
      <c r="H4891" s="158"/>
      <c r="I4891" s="158"/>
      <c r="J4891" s="158"/>
      <c r="K4891" s="158"/>
      <c r="L4891" s="158"/>
      <c r="M4891" s="346"/>
    </row>
    <row r="4892" spans="1:13" ht="15.75" x14ac:dyDescent="0.3">
      <c r="A4892" s="347"/>
      <c r="B4892" s="419">
        <f t="array" ref="B4892:B4902">+MMULT(B4751:L4761,B4879:B4889)</f>
        <v>-5.2343180844834254E-3</v>
      </c>
      <c r="C4892" s="158"/>
      <c r="D4892" s="428" t="s">
        <v>253</v>
      </c>
      <c r="E4892" s="429">
        <f t="array" ref="E4892:E4902">B4866:B4876-B4892:B4902</f>
        <v>1.0270604241688295E-2</v>
      </c>
      <c r="F4892" s="158"/>
      <c r="G4892" s="158"/>
      <c r="H4892" s="158"/>
      <c r="I4892" s="158"/>
      <c r="J4892" s="158"/>
      <c r="K4892" s="158"/>
      <c r="L4892" s="158"/>
      <c r="M4892" s="346"/>
    </row>
    <row r="4893" spans="1:13" ht="15.75" x14ac:dyDescent="0.3">
      <c r="A4893" s="447" t="s">
        <v>252</v>
      </c>
      <c r="B4893" s="420">
        <v>-3.7478661391490121E-3</v>
      </c>
      <c r="C4893" s="158"/>
      <c r="D4893" s="430" t="s">
        <v>254</v>
      </c>
      <c r="E4893" s="431">
        <v>7.2977003510195058E-3</v>
      </c>
      <c r="F4893" s="158"/>
      <c r="G4893" s="158"/>
      <c r="H4893" s="158"/>
      <c r="I4893" s="158"/>
      <c r="J4893" s="158"/>
      <c r="K4893" s="158"/>
      <c r="L4893" s="158"/>
      <c r="M4893" s="346"/>
    </row>
    <row r="4894" spans="1:13" ht="15.75" x14ac:dyDescent="0.3">
      <c r="A4894" s="347"/>
      <c r="B4894" s="420">
        <v>-2.1226214112359016E-3</v>
      </c>
      <c r="C4894" s="158"/>
      <c r="D4894" s="430" t="s">
        <v>255</v>
      </c>
      <c r="E4894" s="431">
        <v>3.0279370233570282E-3</v>
      </c>
      <c r="F4894" s="158"/>
      <c r="G4894" s="158"/>
      <c r="H4894" s="158"/>
      <c r="I4894" s="158"/>
      <c r="J4894" s="158"/>
      <c r="K4894" s="158"/>
      <c r="L4894" s="158"/>
      <c r="M4894" s="346"/>
    </row>
    <row r="4895" spans="1:13" ht="15.75" x14ac:dyDescent="0.3">
      <c r="A4895" s="347"/>
      <c r="B4895" s="420">
        <v>-1.1717191253180069E-3</v>
      </c>
      <c r="C4895" s="158"/>
      <c r="D4895" s="430" t="s">
        <v>256</v>
      </c>
      <c r="E4895" s="431">
        <v>1.1261324515239451E-3</v>
      </c>
      <c r="F4895" s="158"/>
      <c r="G4895" s="158"/>
      <c r="H4895" s="158"/>
      <c r="I4895" s="158"/>
      <c r="J4895" s="158"/>
      <c r="K4895" s="158"/>
      <c r="L4895" s="158"/>
      <c r="M4895" s="346"/>
    </row>
    <row r="4896" spans="1:13" ht="15.75" x14ac:dyDescent="0.3">
      <c r="A4896" s="347"/>
      <c r="B4896" s="420">
        <v>-1.9722009126205397E-4</v>
      </c>
      <c r="C4896" s="158"/>
      <c r="D4896" s="430" t="s">
        <v>257</v>
      </c>
      <c r="E4896" s="431">
        <v>-8.2286561658853662E-4</v>
      </c>
      <c r="F4896" s="158"/>
      <c r="G4896" s="158"/>
      <c r="H4896" s="158"/>
      <c r="I4896" s="158"/>
      <c r="J4896" s="158"/>
      <c r="K4896" s="158"/>
      <c r="L4896" s="158"/>
      <c r="M4896" s="346"/>
    </row>
    <row r="4897" spans="1:13" ht="15.75" x14ac:dyDescent="0.3">
      <c r="A4897" s="347"/>
      <c r="B4897" s="420">
        <v>-1.5583196403984518E-3</v>
      </c>
      <c r="C4897" s="158"/>
      <c r="D4897" s="430" t="s">
        <v>258</v>
      </c>
      <c r="E4897" s="431">
        <v>1.6653373254599266E-3</v>
      </c>
      <c r="F4897" s="158"/>
      <c r="G4897" s="158"/>
      <c r="H4897" s="158"/>
      <c r="I4897" s="158"/>
      <c r="J4897" s="158"/>
      <c r="K4897" s="158"/>
      <c r="L4897" s="158"/>
      <c r="M4897" s="346"/>
    </row>
    <row r="4898" spans="1:13" ht="15.75" x14ac:dyDescent="0.3">
      <c r="A4898" s="347"/>
      <c r="B4898" s="420">
        <v>-1.1656750528321739E-3</v>
      </c>
      <c r="C4898" s="158"/>
      <c r="D4898" s="430" t="s">
        <v>259</v>
      </c>
      <c r="E4898" s="431">
        <v>8.8004815032740745E-4</v>
      </c>
      <c r="F4898" s="158"/>
      <c r="G4898" s="158"/>
      <c r="H4898" s="158"/>
      <c r="I4898" s="158"/>
      <c r="J4898" s="158"/>
      <c r="K4898" s="158"/>
      <c r="L4898" s="158"/>
      <c r="M4898" s="346"/>
    </row>
    <row r="4899" spans="1:13" ht="15.75" x14ac:dyDescent="0.3">
      <c r="A4899" s="347"/>
      <c r="B4899" s="420">
        <v>-7.8420697956369705E-4</v>
      </c>
      <c r="C4899" s="158"/>
      <c r="D4899" s="430" t="s">
        <v>260</v>
      </c>
      <c r="E4899" s="431">
        <v>1.1711200379037941E-4</v>
      </c>
      <c r="F4899" s="158"/>
      <c r="G4899" s="158"/>
      <c r="H4899" s="158"/>
      <c r="I4899" s="158"/>
      <c r="J4899" s="158"/>
      <c r="K4899" s="158"/>
      <c r="L4899" s="158"/>
      <c r="M4899" s="346"/>
    </row>
    <row r="4900" spans="1:13" ht="15.75" x14ac:dyDescent="0.3">
      <c r="A4900" s="347"/>
      <c r="B4900" s="420">
        <v>2.3848380198412296E-4</v>
      </c>
      <c r="C4900" s="158"/>
      <c r="D4900" s="430" t="s">
        <v>261</v>
      </c>
      <c r="E4900" s="431">
        <v>5.4230626786513675E-4</v>
      </c>
      <c r="F4900" s="158"/>
      <c r="G4900" s="158"/>
      <c r="H4900" s="158"/>
      <c r="I4900" s="158"/>
      <c r="J4900" s="158"/>
      <c r="K4900" s="158"/>
      <c r="L4900" s="158"/>
      <c r="M4900" s="346"/>
    </row>
    <row r="4901" spans="1:13" ht="15.75" x14ac:dyDescent="0.3">
      <c r="A4901" s="347"/>
      <c r="B4901" s="420">
        <v>-3.8573946549046063E-3</v>
      </c>
      <c r="C4901" s="158"/>
      <c r="D4901" s="430" t="s">
        <v>262</v>
      </c>
      <c r="E4901" s="431">
        <v>6.4615192817507605E-3</v>
      </c>
      <c r="F4901" s="158"/>
      <c r="G4901" s="158"/>
      <c r="H4901" s="158"/>
      <c r="I4901" s="158"/>
      <c r="J4901" s="158"/>
      <c r="K4901" s="158"/>
      <c r="L4901" s="158"/>
      <c r="M4901" s="346"/>
    </row>
    <row r="4902" spans="1:13" ht="16.5" thickBot="1" x14ac:dyDescent="0.35">
      <c r="A4902" s="355"/>
      <c r="B4902" s="451">
        <v>-4.9264520783503058E-3</v>
      </c>
      <c r="C4902" s="356"/>
      <c r="D4902" s="452" t="s">
        <v>263</v>
      </c>
      <c r="E4902" s="453">
        <v>1.0050936083979455E-2</v>
      </c>
      <c r="F4902" s="356"/>
      <c r="G4902" s="356"/>
      <c r="H4902" s="356"/>
      <c r="I4902" s="356"/>
      <c r="J4902" s="356"/>
      <c r="K4902" s="356"/>
      <c r="L4902" s="356"/>
      <c r="M4902" s="454"/>
    </row>
    <row r="4903" spans="1:13" ht="15.75" thickTop="1" x14ac:dyDescent="0.25"/>
    <row r="4904" spans="1:13" ht="15.75" thickBot="1" x14ac:dyDescent="0.3"/>
    <row r="4905" spans="1:13" ht="15.75" thickBot="1" x14ac:dyDescent="0.3">
      <c r="A4905" s="432">
        <f>+A4647+1</f>
        <v>20</v>
      </c>
    </row>
    <row r="4906" spans="1:13" ht="16.5" thickTop="1" thickBot="1" x14ac:dyDescent="0.3">
      <c r="A4906" s="433" t="s">
        <v>174</v>
      </c>
      <c r="B4906" s="434" t="s">
        <v>175</v>
      </c>
      <c r="C4906" s="434" t="s">
        <v>214</v>
      </c>
      <c r="D4906" s="434" t="s">
        <v>215</v>
      </c>
      <c r="E4906" s="434" t="s">
        <v>216</v>
      </c>
      <c r="F4906" s="434" t="s">
        <v>217</v>
      </c>
      <c r="G4906" s="434" t="s">
        <v>95</v>
      </c>
      <c r="H4906" s="434" t="s">
        <v>157</v>
      </c>
      <c r="I4906" s="434" t="s">
        <v>218</v>
      </c>
      <c r="J4906" s="434" t="s">
        <v>219</v>
      </c>
      <c r="K4906" s="434" t="s">
        <v>220</v>
      </c>
      <c r="L4906" s="434" t="s">
        <v>221</v>
      </c>
      <c r="M4906" s="435" t="s">
        <v>222</v>
      </c>
    </row>
    <row r="4907" spans="1:13" x14ac:dyDescent="0.25">
      <c r="A4907" s="436" t="s">
        <v>178</v>
      </c>
      <c r="B4907" s="93">
        <f t="shared" ref="B4907:B4917" si="189">+E4892</f>
        <v>1.0270604241688295E-2</v>
      </c>
      <c r="C4907" s="12">
        <v>310.83</v>
      </c>
      <c r="D4907" s="103">
        <f>110/1000</f>
        <v>0.11</v>
      </c>
      <c r="E4907" s="24">
        <f>+PI()*D4907^2/4</f>
        <v>9.5033177771091243E-3</v>
      </c>
      <c r="F4907" s="379">
        <f>+ABS(B4907)/E4907</f>
        <v>1.0807387990778707</v>
      </c>
      <c r="G4907" s="463">
        <v>1.7665253256871682E-2</v>
      </c>
      <c r="H4907" s="102">
        <f>+G4907*(C4907/D4907)*(F4907^2/(2*9.81))</f>
        <v>2.9716153603351563</v>
      </c>
      <c r="I4907" s="76">
        <v>0</v>
      </c>
      <c r="J4907" s="76">
        <f>+I4907*(F4907^2)/(2*9.81)</f>
        <v>0</v>
      </c>
      <c r="K4907" s="103">
        <f>+H4907+J4907</f>
        <v>2.9716153603351563</v>
      </c>
      <c r="L4907" s="76">
        <f>+K4907/(ABS(B4907)^2)</f>
        <v>28170.892405566563</v>
      </c>
      <c r="M4907" s="437">
        <f>+L4907*B4907</f>
        <v>289.33208703275653</v>
      </c>
    </row>
    <row r="4908" spans="1:13" x14ac:dyDescent="0.25">
      <c r="A4908" s="438" t="s">
        <v>138</v>
      </c>
      <c r="B4908" s="72">
        <f t="shared" si="189"/>
        <v>7.2977003510195058E-3</v>
      </c>
      <c r="C4908" s="16">
        <v>240.22</v>
      </c>
      <c r="D4908" s="104">
        <f>110/1000</f>
        <v>0.11</v>
      </c>
      <c r="E4908" s="25">
        <f t="shared" ref="E4908:E4917" si="190">+PI()*D4908^2/4</f>
        <v>9.5033177771091243E-3</v>
      </c>
      <c r="F4908" s="372">
        <f>+ABS(B4908)/E4908</f>
        <v>0.76791079938394324</v>
      </c>
      <c r="G4908" s="464">
        <v>1.9050341307670682E-2</v>
      </c>
      <c r="H4908" s="109">
        <f t="shared" ref="H4908:H4917" si="191">+G4908*(C4908/D4908)*(F4908^2/(2*9.81))</f>
        <v>1.2503793303910729</v>
      </c>
      <c r="I4908" s="70">
        <v>0</v>
      </c>
      <c r="J4908" s="70">
        <f t="shared" ref="J4908:J4917" si="192">+I4908*(F4908^2)/(2*9.81)</f>
        <v>0</v>
      </c>
      <c r="K4908" s="104">
        <f t="shared" ref="K4908:K4917" si="193">+H4908+J4908</f>
        <v>1.2503793303910729</v>
      </c>
      <c r="L4908" s="70">
        <f>+K4908/(ABS(B4908)^2)</f>
        <v>23478.466744543744</v>
      </c>
      <c r="M4908" s="439">
        <f t="shared" ref="M4908:M4917" si="194">+L4908*B4908</f>
        <v>171.33881500305668</v>
      </c>
    </row>
    <row r="4909" spans="1:13" x14ac:dyDescent="0.25">
      <c r="A4909" s="438" t="s">
        <v>139</v>
      </c>
      <c r="B4909" s="72">
        <f t="shared" si="189"/>
        <v>3.0279370233570282E-3</v>
      </c>
      <c r="C4909" s="16">
        <v>237.3</v>
      </c>
      <c r="D4909" s="104">
        <f>110/1000</f>
        <v>0.11</v>
      </c>
      <c r="E4909" s="25">
        <f t="shared" si="190"/>
        <v>9.5033177771091243E-3</v>
      </c>
      <c r="F4909" s="372">
        <f t="shared" ref="F4909:F4917" si="195">+ABS(B4909)/E4909</f>
        <v>0.31861893860378898</v>
      </c>
      <c r="G4909" s="464">
        <v>2.5523093704817441E-2</v>
      </c>
      <c r="H4909" s="109">
        <f t="shared" si="191"/>
        <v>0.28489349827252719</v>
      </c>
      <c r="I4909" s="70">
        <v>0</v>
      </c>
      <c r="J4909" s="70">
        <f t="shared" si="192"/>
        <v>0</v>
      </c>
      <c r="K4909" s="104">
        <f t="shared" si="193"/>
        <v>0.28489349827252719</v>
      </c>
      <c r="L4909" s="70">
        <f t="shared" ref="L4909:L4917" si="196">+K4909/(ABS(B4909)^2)</f>
        <v>31073.406149436094</v>
      </c>
      <c r="M4909" s="439">
        <f t="shared" si="194"/>
        <v>94.088316921687507</v>
      </c>
    </row>
    <row r="4910" spans="1:13" x14ac:dyDescent="0.25">
      <c r="A4910" s="438" t="s">
        <v>117</v>
      </c>
      <c r="B4910" s="72">
        <f t="shared" si="189"/>
        <v>1.1261324515239451E-3</v>
      </c>
      <c r="C4910" s="473">
        <v>401.35</v>
      </c>
      <c r="D4910" s="104">
        <f>75/1000</f>
        <v>7.4999999999999997E-2</v>
      </c>
      <c r="E4910" s="25">
        <f t="shared" si="190"/>
        <v>4.4178646691106467E-3</v>
      </c>
      <c r="F4910" s="372">
        <f t="shared" si="195"/>
        <v>0.25490424353597163</v>
      </c>
      <c r="G4910" s="464">
        <v>1.9923077765537259E-2</v>
      </c>
      <c r="H4910" s="109">
        <f t="shared" si="191"/>
        <v>0.35308036101486001</v>
      </c>
      <c r="I4910" s="70">
        <v>0</v>
      </c>
      <c r="J4910" s="70">
        <f t="shared" si="192"/>
        <v>0</v>
      </c>
      <c r="K4910" s="104">
        <f t="shared" si="193"/>
        <v>0.35308036101486001</v>
      </c>
      <c r="L4910" s="70">
        <f t="shared" si="196"/>
        <v>278416.27248493716</v>
      </c>
      <c r="M4910" s="439">
        <f t="shared" si="194"/>
        <v>313.53359947762101</v>
      </c>
    </row>
    <row r="4911" spans="1:13" x14ac:dyDescent="0.25">
      <c r="A4911" s="438" t="s">
        <v>118</v>
      </c>
      <c r="B4911" s="72">
        <f t="shared" si="189"/>
        <v>-8.2286561658853662E-4</v>
      </c>
      <c r="C4911" s="473">
        <v>249.85</v>
      </c>
      <c r="D4911" s="104">
        <f>75/1000</f>
        <v>7.4999999999999997E-2</v>
      </c>
      <c r="E4911" s="25">
        <f t="shared" si="190"/>
        <v>4.4178646691106467E-3</v>
      </c>
      <c r="F4911" s="372">
        <f t="shared" si="195"/>
        <v>0.18625867431882798</v>
      </c>
      <c r="G4911" s="464">
        <v>1.8251296674443897E-2</v>
      </c>
      <c r="H4911" s="109">
        <f t="shared" si="191"/>
        <v>0.10750924874365815</v>
      </c>
      <c r="I4911" s="70">
        <v>0</v>
      </c>
      <c r="J4911" s="70">
        <f t="shared" si="192"/>
        <v>0</v>
      </c>
      <c r="K4911" s="104">
        <f t="shared" si="193"/>
        <v>0.10750924874365815</v>
      </c>
      <c r="L4911" s="70">
        <f t="shared" si="196"/>
        <v>158777.14759386625</v>
      </c>
      <c r="M4911" s="439">
        <f t="shared" si="194"/>
        <v>-130.65225545499584</v>
      </c>
    </row>
    <row r="4912" spans="1:13" x14ac:dyDescent="0.25">
      <c r="A4912" s="438" t="s">
        <v>140</v>
      </c>
      <c r="B4912" s="72">
        <f t="shared" si="189"/>
        <v>1.6653373254599266E-3</v>
      </c>
      <c r="C4912" s="473">
        <v>298.01</v>
      </c>
      <c r="D4912" s="104">
        <f>63/1000</f>
        <v>6.3E-2</v>
      </c>
      <c r="E4912" s="25">
        <f t="shared" si="190"/>
        <v>3.1172453105244723E-3</v>
      </c>
      <c r="F4912" s="372">
        <f t="shared" si="195"/>
        <v>0.53423364527565398</v>
      </c>
      <c r="G4912" s="464">
        <v>4.2654176652515634E-2</v>
      </c>
      <c r="H4912" s="109">
        <f t="shared" si="191"/>
        <v>2.9350487548095479</v>
      </c>
      <c r="I4912" s="70">
        <v>0</v>
      </c>
      <c r="J4912" s="70">
        <f t="shared" si="192"/>
        <v>0</v>
      </c>
      <c r="K4912" s="104">
        <f t="shared" si="193"/>
        <v>2.9350487548095479</v>
      </c>
      <c r="L4912" s="70">
        <f t="shared" si="196"/>
        <v>1058305.0967552997</v>
      </c>
      <c r="M4912" s="439">
        <f t="shared" si="194"/>
        <v>1762.4349793510796</v>
      </c>
    </row>
    <row r="4913" spans="1:13" x14ac:dyDescent="0.25">
      <c r="A4913" s="438" t="s">
        <v>121</v>
      </c>
      <c r="B4913" s="72">
        <f t="shared" si="189"/>
        <v>8.8004815032740745E-4</v>
      </c>
      <c r="C4913" s="473">
        <v>119.71</v>
      </c>
      <c r="D4913" s="104">
        <f>63/1000</f>
        <v>6.3E-2</v>
      </c>
      <c r="E4913" s="25">
        <f t="shared" si="190"/>
        <v>3.1172453105244723E-3</v>
      </c>
      <c r="F4913" s="372">
        <f t="shared" si="195"/>
        <v>0.28231597537613762</v>
      </c>
      <c r="G4913" s="464">
        <v>2.6288684692217103E-2</v>
      </c>
      <c r="H4913" s="109">
        <f t="shared" si="191"/>
        <v>0.20292270560526848</v>
      </c>
      <c r="I4913" s="70">
        <v>0</v>
      </c>
      <c r="J4913" s="70">
        <f t="shared" si="192"/>
        <v>0</v>
      </c>
      <c r="K4913" s="104">
        <f t="shared" si="193"/>
        <v>0.20292270560526848</v>
      </c>
      <c r="L4913" s="70">
        <f t="shared" si="196"/>
        <v>262009.94457139444</v>
      </c>
      <c r="M4913" s="439">
        <f t="shared" si="194"/>
        <v>230.58136708744223</v>
      </c>
    </row>
    <row r="4914" spans="1:13" x14ac:dyDescent="0.25">
      <c r="A4914" s="438" t="s">
        <v>122</v>
      </c>
      <c r="B4914" s="72">
        <f t="shared" si="189"/>
        <v>1.1711200379037941E-4</v>
      </c>
      <c r="C4914" s="473">
        <v>283.68</v>
      </c>
      <c r="D4914" s="104">
        <f>75/1000</f>
        <v>7.4999999999999997E-2</v>
      </c>
      <c r="E4914" s="25">
        <f t="shared" si="190"/>
        <v>4.4178646691106467E-3</v>
      </c>
      <c r="F4914" s="372">
        <f t="shared" si="195"/>
        <v>2.6508735002504058E-2</v>
      </c>
      <c r="G4914" s="464">
        <v>2.3778732762867703E-2</v>
      </c>
      <c r="H4914" s="109">
        <f t="shared" si="191"/>
        <v>3.2213296152030593E-3</v>
      </c>
      <c r="I4914" s="70">
        <v>0</v>
      </c>
      <c r="J4914" s="70">
        <f t="shared" si="192"/>
        <v>0</v>
      </c>
      <c r="K4914" s="104">
        <f t="shared" si="193"/>
        <v>3.2213296152030593E-3</v>
      </c>
      <c r="L4914" s="70">
        <f t="shared" si="196"/>
        <v>234872.592558704</v>
      </c>
      <c r="M4914" s="439">
        <f t="shared" si="194"/>
        <v>27.506399949991181</v>
      </c>
    </row>
    <row r="4915" spans="1:13" x14ac:dyDescent="0.25">
      <c r="A4915" s="438" t="s">
        <v>112</v>
      </c>
      <c r="B4915" s="72">
        <f t="shared" si="189"/>
        <v>5.4230626786513675E-4</v>
      </c>
      <c r="C4915" s="473">
        <v>401.36</v>
      </c>
      <c r="D4915" s="104">
        <f>110/1000</f>
        <v>0.11</v>
      </c>
      <c r="E4915" s="25">
        <f t="shared" si="190"/>
        <v>9.5033177771091243E-3</v>
      </c>
      <c r="F4915" s="372">
        <f t="shared" si="195"/>
        <v>5.7064940958977843E-2</v>
      </c>
      <c r="G4915" s="464">
        <v>2.0423271312392948E-2</v>
      </c>
      <c r="H4915" s="109">
        <f t="shared" si="191"/>
        <v>1.236819862512205E-2</v>
      </c>
      <c r="I4915" s="70">
        <v>0</v>
      </c>
      <c r="J4915" s="70">
        <f t="shared" si="192"/>
        <v>0</v>
      </c>
      <c r="K4915" s="104">
        <f t="shared" si="193"/>
        <v>1.236819862512205E-2</v>
      </c>
      <c r="L4915" s="70">
        <f t="shared" si="196"/>
        <v>42054.957963768538</v>
      </c>
      <c r="M4915" s="439">
        <f t="shared" si="194"/>
        <v>22.806667298556526</v>
      </c>
    </row>
    <row r="4916" spans="1:13" x14ac:dyDescent="0.25">
      <c r="A4916" s="438" t="s">
        <v>113</v>
      </c>
      <c r="B4916" s="72">
        <f t="shared" si="189"/>
        <v>6.4615192817507605E-3</v>
      </c>
      <c r="C4916" s="473">
        <v>184.94</v>
      </c>
      <c r="D4916" s="104">
        <f>110/1000</f>
        <v>0.11</v>
      </c>
      <c r="E4916" s="25">
        <f t="shared" si="190"/>
        <v>9.5033177771091243E-3</v>
      </c>
      <c r="F4916" s="372">
        <f t="shared" si="195"/>
        <v>0.67992246847882765</v>
      </c>
      <c r="G4916" s="464">
        <v>2.0171928976482359E-2</v>
      </c>
      <c r="H4916" s="109">
        <f t="shared" si="191"/>
        <v>0.79910782132786551</v>
      </c>
      <c r="I4916" s="70">
        <v>0</v>
      </c>
      <c r="J4916" s="70">
        <f t="shared" si="192"/>
        <v>0</v>
      </c>
      <c r="K4916" s="104">
        <f t="shared" si="193"/>
        <v>0.79910782132786551</v>
      </c>
      <c r="L4916" s="70">
        <f t="shared" si="196"/>
        <v>19139.742565379551</v>
      </c>
      <c r="M4916" s="439">
        <f t="shared" si="194"/>
        <v>123.67181563394573</v>
      </c>
    </row>
    <row r="4917" spans="1:13" ht="15.75" thickBot="1" x14ac:dyDescent="0.3">
      <c r="A4917" s="440" t="s">
        <v>170</v>
      </c>
      <c r="B4917" s="455">
        <f t="shared" si="189"/>
        <v>1.0050936083979455E-2</v>
      </c>
      <c r="C4917" s="374">
        <v>372.26</v>
      </c>
      <c r="D4917" s="375">
        <f>110/1000</f>
        <v>0.11</v>
      </c>
      <c r="E4917" s="373">
        <f t="shared" si="190"/>
        <v>9.5033177771091243E-3</v>
      </c>
      <c r="F4917" s="376">
        <f t="shared" si="195"/>
        <v>1.057623907746134</v>
      </c>
      <c r="G4917" s="465">
        <v>1.7366184485552771E-2</v>
      </c>
      <c r="H4917" s="377">
        <f t="shared" si="191"/>
        <v>3.3505925169839288</v>
      </c>
      <c r="I4917" s="378">
        <v>0</v>
      </c>
      <c r="J4917" s="378">
        <f t="shared" si="192"/>
        <v>0</v>
      </c>
      <c r="K4917" s="375">
        <f t="shared" si="193"/>
        <v>3.3505925169839288</v>
      </c>
      <c r="L4917" s="378">
        <f t="shared" si="196"/>
        <v>33167.183364910255</v>
      </c>
      <c r="M4917" s="441">
        <f t="shared" si="194"/>
        <v>333.36124008633959</v>
      </c>
    </row>
    <row r="4918" spans="1:13" x14ac:dyDescent="0.25">
      <c r="A4918" s="347"/>
      <c r="B4918" s="158"/>
      <c r="C4918" s="158"/>
      <c r="D4918" s="158"/>
      <c r="E4918" s="158"/>
      <c r="F4918" s="158"/>
      <c r="G4918" s="158"/>
      <c r="H4918" s="158"/>
      <c r="I4918" s="158"/>
      <c r="J4918" s="158"/>
      <c r="K4918" s="158"/>
      <c r="L4918" s="158"/>
      <c r="M4918" s="346"/>
    </row>
    <row r="4919" spans="1:13" x14ac:dyDescent="0.25">
      <c r="A4919" s="347"/>
      <c r="B4919" s="168"/>
      <c r="C4919" s="168"/>
      <c r="D4919" s="168"/>
      <c r="E4919" s="168"/>
      <c r="F4919" s="168"/>
      <c r="G4919" s="168"/>
      <c r="H4919" s="168"/>
      <c r="I4919" s="168"/>
      <c r="J4919" s="158"/>
      <c r="K4919" s="158"/>
      <c r="L4919" s="158"/>
      <c r="M4919" s="346"/>
    </row>
    <row r="4920" spans="1:13" x14ac:dyDescent="0.25">
      <c r="A4920" s="348"/>
      <c r="B4920" s="395">
        <v>1</v>
      </c>
      <c r="C4920" s="380">
        <v>0</v>
      </c>
      <c r="D4920" s="380">
        <v>0</v>
      </c>
      <c r="E4920" s="380">
        <v>0</v>
      </c>
      <c r="F4920" s="380">
        <v>0</v>
      </c>
      <c r="G4920" s="380">
        <v>0</v>
      </c>
      <c r="H4920" s="380">
        <v>0</v>
      </c>
      <c r="I4920" s="381">
        <v>0</v>
      </c>
      <c r="J4920" s="158"/>
      <c r="K4920" s="158"/>
      <c r="L4920" s="158"/>
      <c r="M4920" s="346"/>
    </row>
    <row r="4921" spans="1:13" ht="15.75" x14ac:dyDescent="0.25">
      <c r="A4921" s="442" t="s">
        <v>223</v>
      </c>
      <c r="B4921" s="382">
        <v>-1</v>
      </c>
      <c r="C4921" s="168">
        <v>1</v>
      </c>
      <c r="D4921" s="159">
        <v>0</v>
      </c>
      <c r="E4921" s="159">
        <v>0</v>
      </c>
      <c r="F4921" s="159">
        <v>0</v>
      </c>
      <c r="G4921" s="159">
        <v>0</v>
      </c>
      <c r="H4921" s="159">
        <v>0</v>
      </c>
      <c r="I4921" s="383">
        <v>0</v>
      </c>
      <c r="J4921" s="158"/>
      <c r="K4921" s="158"/>
      <c r="L4921" s="158"/>
      <c r="M4921" s="346"/>
    </row>
    <row r="4922" spans="1:13" x14ac:dyDescent="0.25">
      <c r="A4922" s="348"/>
      <c r="B4922" s="382">
        <v>0</v>
      </c>
      <c r="C4922" s="168">
        <v>-1</v>
      </c>
      <c r="D4922" s="168">
        <v>1</v>
      </c>
      <c r="E4922" s="168">
        <v>0</v>
      </c>
      <c r="F4922" s="168">
        <v>0</v>
      </c>
      <c r="G4922" s="168">
        <v>0</v>
      </c>
      <c r="H4922" s="168">
        <v>0</v>
      </c>
      <c r="I4922" s="384">
        <v>0</v>
      </c>
      <c r="J4922" s="158"/>
      <c r="K4922" s="158"/>
      <c r="L4922" s="158"/>
      <c r="M4922" s="346"/>
    </row>
    <row r="4923" spans="1:13" x14ac:dyDescent="0.25">
      <c r="A4923" s="348"/>
      <c r="B4923" s="382">
        <v>0</v>
      </c>
      <c r="C4923" s="168">
        <v>0</v>
      </c>
      <c r="D4923" s="168">
        <v>-1</v>
      </c>
      <c r="E4923" s="168">
        <v>1</v>
      </c>
      <c r="F4923" s="168">
        <v>0</v>
      </c>
      <c r="G4923" s="168">
        <v>0</v>
      </c>
      <c r="H4923" s="168">
        <v>0</v>
      </c>
      <c r="I4923" s="384">
        <v>0</v>
      </c>
      <c r="J4923" s="158"/>
      <c r="K4923" s="158"/>
      <c r="L4923" s="158"/>
      <c r="M4923" s="346"/>
    </row>
    <row r="4924" spans="1:13" x14ac:dyDescent="0.25">
      <c r="A4924" s="348"/>
      <c r="B4924" s="382">
        <v>0</v>
      </c>
      <c r="C4924" s="168">
        <v>0</v>
      </c>
      <c r="D4924" s="168">
        <v>0</v>
      </c>
      <c r="E4924" s="168">
        <v>-1</v>
      </c>
      <c r="F4924" s="168">
        <v>1</v>
      </c>
      <c r="G4924" s="168">
        <v>0</v>
      </c>
      <c r="H4924" s="168">
        <v>0</v>
      </c>
      <c r="I4924" s="384">
        <v>0</v>
      </c>
      <c r="J4924" s="158"/>
      <c r="K4924" s="158"/>
      <c r="L4924" s="158"/>
      <c r="M4924" s="346"/>
    </row>
    <row r="4925" spans="1:13" x14ac:dyDescent="0.25">
      <c r="A4925" s="348"/>
      <c r="B4925" s="382">
        <v>0</v>
      </c>
      <c r="C4925" s="168">
        <v>0</v>
      </c>
      <c r="D4925" s="168">
        <v>0</v>
      </c>
      <c r="E4925" s="168">
        <v>0</v>
      </c>
      <c r="F4925" s="168">
        <v>-1</v>
      </c>
      <c r="G4925" s="168">
        <v>1</v>
      </c>
      <c r="H4925" s="168">
        <v>0</v>
      </c>
      <c r="I4925" s="384">
        <v>0</v>
      </c>
      <c r="J4925" s="158"/>
      <c r="K4925" s="158"/>
      <c r="L4925" s="158"/>
      <c r="M4925" s="346"/>
    </row>
    <row r="4926" spans="1:13" x14ac:dyDescent="0.25">
      <c r="A4926" s="348"/>
      <c r="B4926" s="382">
        <v>0</v>
      </c>
      <c r="C4926" s="168">
        <v>0</v>
      </c>
      <c r="D4926" s="168">
        <v>0</v>
      </c>
      <c r="E4926" s="168">
        <v>0</v>
      </c>
      <c r="F4926" s="168">
        <v>0</v>
      </c>
      <c r="G4926" s="168">
        <v>-1</v>
      </c>
      <c r="H4926" s="168">
        <v>1</v>
      </c>
      <c r="I4926" s="384">
        <v>0</v>
      </c>
      <c r="J4926" s="158"/>
      <c r="K4926" s="158"/>
      <c r="L4926" s="158"/>
      <c r="M4926" s="346"/>
    </row>
    <row r="4927" spans="1:13" x14ac:dyDescent="0.25">
      <c r="A4927" s="348"/>
      <c r="B4927" s="382">
        <v>0</v>
      </c>
      <c r="C4927" s="168">
        <v>0</v>
      </c>
      <c r="D4927" s="168">
        <v>0</v>
      </c>
      <c r="E4927" s="168">
        <v>0</v>
      </c>
      <c r="F4927" s="168">
        <v>0</v>
      </c>
      <c r="G4927" s="168">
        <v>0</v>
      </c>
      <c r="H4927" s="168">
        <v>-1</v>
      </c>
      <c r="I4927" s="384">
        <v>1</v>
      </c>
      <c r="J4927" s="158"/>
      <c r="K4927" s="158"/>
      <c r="L4927" s="158"/>
      <c r="M4927" s="346"/>
    </row>
    <row r="4928" spans="1:13" x14ac:dyDescent="0.25">
      <c r="A4928" s="348"/>
      <c r="B4928" s="382">
        <v>0</v>
      </c>
      <c r="C4928" s="152">
        <v>-1</v>
      </c>
      <c r="D4928" s="152">
        <v>0</v>
      </c>
      <c r="E4928" s="152">
        <v>0</v>
      </c>
      <c r="F4928" s="152">
        <v>1</v>
      </c>
      <c r="G4928" s="152">
        <v>0</v>
      </c>
      <c r="H4928" s="152">
        <v>0</v>
      </c>
      <c r="I4928" s="387">
        <v>0</v>
      </c>
      <c r="J4928" s="158"/>
      <c r="K4928" s="158"/>
      <c r="L4928" s="158"/>
      <c r="M4928" s="346"/>
    </row>
    <row r="4929" spans="1:13" x14ac:dyDescent="0.25">
      <c r="A4929" s="348"/>
      <c r="B4929" s="382">
        <v>0</v>
      </c>
      <c r="C4929" s="152">
        <v>0</v>
      </c>
      <c r="D4929" s="152">
        <v>0</v>
      </c>
      <c r="E4929" s="152">
        <v>0</v>
      </c>
      <c r="F4929" s="152">
        <v>1</v>
      </c>
      <c r="G4929" s="152">
        <v>0</v>
      </c>
      <c r="H4929" s="152">
        <v>0</v>
      </c>
      <c r="I4929" s="387">
        <v>-1</v>
      </c>
      <c r="J4929" s="158"/>
      <c r="K4929" s="158"/>
      <c r="L4929" s="158"/>
      <c r="M4929" s="346"/>
    </row>
    <row r="4930" spans="1:13" x14ac:dyDescent="0.25">
      <c r="A4930" s="348"/>
      <c r="B4930" s="385">
        <v>0</v>
      </c>
      <c r="C4930" s="388">
        <v>0</v>
      </c>
      <c r="D4930" s="388">
        <v>0</v>
      </c>
      <c r="E4930" s="388">
        <v>0</v>
      </c>
      <c r="F4930" s="388">
        <v>0</v>
      </c>
      <c r="G4930" s="388">
        <v>0</v>
      </c>
      <c r="H4930" s="388">
        <v>0</v>
      </c>
      <c r="I4930" s="389">
        <v>1</v>
      </c>
      <c r="J4930" s="158"/>
      <c r="K4930" s="158"/>
      <c r="L4930" s="158"/>
      <c r="M4930" s="346"/>
    </row>
    <row r="4931" spans="1:13" x14ac:dyDescent="0.25">
      <c r="A4931" s="347"/>
      <c r="B4931" s="158"/>
      <c r="C4931" s="158"/>
      <c r="D4931" s="158"/>
      <c r="E4931" s="158"/>
      <c r="F4931" s="158"/>
      <c r="G4931" s="158"/>
      <c r="H4931" s="158"/>
      <c r="I4931" s="158"/>
      <c r="J4931" s="158"/>
      <c r="K4931" s="158"/>
      <c r="L4931" s="158"/>
      <c r="M4931" s="346"/>
    </row>
    <row r="4932" spans="1:13" x14ac:dyDescent="0.25">
      <c r="A4932" s="347"/>
      <c r="B4932" s="168"/>
      <c r="C4932" s="168"/>
      <c r="D4932" s="168"/>
      <c r="E4932" s="168"/>
      <c r="F4932" s="168"/>
      <c r="G4932" s="168"/>
      <c r="H4932" s="168"/>
      <c r="I4932" s="168"/>
      <c r="J4932" s="168"/>
      <c r="K4932" s="168"/>
      <c r="L4932" s="168"/>
      <c r="M4932" s="346"/>
    </row>
    <row r="4933" spans="1:13" x14ac:dyDescent="0.25">
      <c r="A4933" s="347"/>
      <c r="B4933" s="395">
        <f t="array" ref="B4933:L4940">+TRANSPOSE(B4920:I4930)</f>
        <v>1</v>
      </c>
      <c r="C4933" s="380">
        <v>-1</v>
      </c>
      <c r="D4933" s="380">
        <v>0</v>
      </c>
      <c r="E4933" s="380">
        <v>0</v>
      </c>
      <c r="F4933" s="380">
        <v>0</v>
      </c>
      <c r="G4933" s="380">
        <v>0</v>
      </c>
      <c r="H4933" s="380">
        <v>0</v>
      </c>
      <c r="I4933" s="380">
        <v>0</v>
      </c>
      <c r="J4933" s="380">
        <v>0</v>
      </c>
      <c r="K4933" s="380">
        <v>0</v>
      </c>
      <c r="L4933" s="381">
        <v>0</v>
      </c>
      <c r="M4933" s="346"/>
    </row>
    <row r="4934" spans="1:13" ht="15.75" x14ac:dyDescent="0.25">
      <c r="A4934" s="442" t="s">
        <v>224</v>
      </c>
      <c r="B4934" s="396">
        <v>0</v>
      </c>
      <c r="C4934" s="159">
        <v>1</v>
      </c>
      <c r="D4934" s="159">
        <v>-1</v>
      </c>
      <c r="E4934" s="159">
        <v>0</v>
      </c>
      <c r="F4934" s="159">
        <v>0</v>
      </c>
      <c r="G4934" s="159">
        <v>0</v>
      </c>
      <c r="H4934" s="159">
        <v>0</v>
      </c>
      <c r="I4934" s="159">
        <v>0</v>
      </c>
      <c r="J4934" s="143">
        <v>-1</v>
      </c>
      <c r="K4934" s="143">
        <v>0</v>
      </c>
      <c r="L4934" s="392">
        <v>0</v>
      </c>
      <c r="M4934" s="346"/>
    </row>
    <row r="4935" spans="1:13" x14ac:dyDescent="0.25">
      <c r="A4935" s="347"/>
      <c r="B4935" s="396">
        <v>0</v>
      </c>
      <c r="C4935" s="159">
        <v>0</v>
      </c>
      <c r="D4935" s="159">
        <v>1</v>
      </c>
      <c r="E4935" s="159">
        <v>-1</v>
      </c>
      <c r="F4935" s="159">
        <v>0</v>
      </c>
      <c r="G4935" s="159">
        <v>0</v>
      </c>
      <c r="H4935" s="159">
        <v>0</v>
      </c>
      <c r="I4935" s="159">
        <v>0</v>
      </c>
      <c r="J4935" s="143">
        <v>0</v>
      </c>
      <c r="K4935" s="143">
        <v>0</v>
      </c>
      <c r="L4935" s="392">
        <v>0</v>
      </c>
      <c r="M4935" s="346"/>
    </row>
    <row r="4936" spans="1:13" x14ac:dyDescent="0.25">
      <c r="A4936" s="347"/>
      <c r="B4936" s="396">
        <v>0</v>
      </c>
      <c r="C4936" s="159">
        <v>0</v>
      </c>
      <c r="D4936" s="159">
        <v>0</v>
      </c>
      <c r="E4936" s="159">
        <v>1</v>
      </c>
      <c r="F4936" s="159">
        <v>-1</v>
      </c>
      <c r="G4936" s="159">
        <v>0</v>
      </c>
      <c r="H4936" s="159">
        <v>0</v>
      </c>
      <c r="I4936" s="159">
        <v>0</v>
      </c>
      <c r="J4936" s="143">
        <v>0</v>
      </c>
      <c r="K4936" s="143">
        <v>0</v>
      </c>
      <c r="L4936" s="392">
        <v>0</v>
      </c>
      <c r="M4936" s="346"/>
    </row>
    <row r="4937" spans="1:13" x14ac:dyDescent="0.25">
      <c r="A4937" s="347"/>
      <c r="B4937" s="396">
        <v>0</v>
      </c>
      <c r="C4937" s="159">
        <v>0</v>
      </c>
      <c r="D4937" s="159">
        <v>0</v>
      </c>
      <c r="E4937" s="159">
        <v>0</v>
      </c>
      <c r="F4937" s="159">
        <v>1</v>
      </c>
      <c r="G4937" s="159">
        <v>-1</v>
      </c>
      <c r="H4937" s="159">
        <v>0</v>
      </c>
      <c r="I4937" s="159">
        <v>0</v>
      </c>
      <c r="J4937" s="143">
        <v>1</v>
      </c>
      <c r="K4937" s="143">
        <v>1</v>
      </c>
      <c r="L4937" s="392">
        <v>0</v>
      </c>
      <c r="M4937" s="346"/>
    </row>
    <row r="4938" spans="1:13" x14ac:dyDescent="0.25">
      <c r="A4938" s="347"/>
      <c r="B4938" s="396">
        <v>0</v>
      </c>
      <c r="C4938" s="159">
        <v>0</v>
      </c>
      <c r="D4938" s="159">
        <v>0</v>
      </c>
      <c r="E4938" s="159">
        <v>0</v>
      </c>
      <c r="F4938" s="159">
        <v>0</v>
      </c>
      <c r="G4938" s="159">
        <v>1</v>
      </c>
      <c r="H4938" s="159">
        <v>-1</v>
      </c>
      <c r="I4938" s="159">
        <v>0</v>
      </c>
      <c r="J4938" s="143">
        <v>0</v>
      </c>
      <c r="K4938" s="143">
        <v>0</v>
      </c>
      <c r="L4938" s="392">
        <v>0</v>
      </c>
      <c r="M4938" s="346"/>
    </row>
    <row r="4939" spans="1:13" x14ac:dyDescent="0.25">
      <c r="A4939" s="347"/>
      <c r="B4939" s="396">
        <v>0</v>
      </c>
      <c r="C4939" s="159">
        <v>0</v>
      </c>
      <c r="D4939" s="159">
        <v>0</v>
      </c>
      <c r="E4939" s="159">
        <v>0</v>
      </c>
      <c r="F4939" s="159">
        <v>0</v>
      </c>
      <c r="G4939" s="159">
        <v>0</v>
      </c>
      <c r="H4939" s="159">
        <v>1</v>
      </c>
      <c r="I4939" s="159">
        <v>-1</v>
      </c>
      <c r="J4939" s="143">
        <v>0</v>
      </c>
      <c r="K4939" s="143">
        <v>0</v>
      </c>
      <c r="L4939" s="392">
        <v>0</v>
      </c>
      <c r="M4939" s="346"/>
    </row>
    <row r="4940" spans="1:13" x14ac:dyDescent="0.25">
      <c r="A4940" s="347"/>
      <c r="B4940" s="397">
        <v>0</v>
      </c>
      <c r="C4940" s="398">
        <v>0</v>
      </c>
      <c r="D4940" s="398">
        <v>0</v>
      </c>
      <c r="E4940" s="398">
        <v>0</v>
      </c>
      <c r="F4940" s="398">
        <v>0</v>
      </c>
      <c r="G4940" s="398">
        <v>0</v>
      </c>
      <c r="H4940" s="398">
        <v>0</v>
      </c>
      <c r="I4940" s="398">
        <v>1</v>
      </c>
      <c r="J4940" s="393">
        <v>0</v>
      </c>
      <c r="K4940" s="393">
        <v>-1</v>
      </c>
      <c r="L4940" s="394">
        <v>1</v>
      </c>
      <c r="M4940" s="346"/>
    </row>
    <row r="4941" spans="1:13" x14ac:dyDescent="0.25">
      <c r="A4941" s="347"/>
      <c r="B4941" s="168"/>
      <c r="C4941" s="168"/>
      <c r="D4941" s="168"/>
      <c r="E4941" s="168"/>
      <c r="F4941" s="168"/>
      <c r="G4941" s="168"/>
      <c r="H4941" s="168"/>
      <c r="I4941" s="168"/>
      <c r="J4941" s="143"/>
      <c r="K4941" s="143"/>
      <c r="L4941" s="143"/>
      <c r="M4941" s="346"/>
    </row>
    <row r="4942" spans="1:13" x14ac:dyDescent="0.25">
      <c r="A4942" s="347"/>
      <c r="B4942" s="158"/>
      <c r="C4942" s="158"/>
      <c r="D4942" s="158"/>
      <c r="E4942" s="158"/>
      <c r="F4942" s="158"/>
      <c r="G4942" s="158"/>
      <c r="H4942" s="158"/>
      <c r="I4942" s="158"/>
      <c r="J4942" s="158"/>
      <c r="K4942" s="158"/>
      <c r="L4942" s="158"/>
      <c r="M4942" s="346"/>
    </row>
    <row r="4943" spans="1:13" x14ac:dyDescent="0.25">
      <c r="A4943" s="347"/>
      <c r="B4943" s="158"/>
      <c r="C4943" s="158"/>
      <c r="D4943" s="158"/>
      <c r="E4943" s="158"/>
      <c r="F4943" s="158"/>
      <c r="G4943" s="158"/>
      <c r="H4943" s="158"/>
      <c r="I4943" s="158"/>
      <c r="J4943" s="158"/>
      <c r="K4943" s="158"/>
      <c r="L4943" s="158"/>
      <c r="M4943" s="346"/>
    </row>
    <row r="4944" spans="1:13" x14ac:dyDescent="0.25">
      <c r="A4944" s="347"/>
      <c r="B4944" s="399">
        <v>-1</v>
      </c>
      <c r="C4944" s="158"/>
      <c r="D4944" s="158"/>
      <c r="E4944" s="402">
        <f>2.97290389066863/1000</f>
        <v>2.9729038906686298E-3</v>
      </c>
      <c r="F4944" s="158"/>
      <c r="G4944" s="158"/>
      <c r="H4944" s="399">
        <f>+B4907</f>
        <v>1.0270604241688295E-2</v>
      </c>
      <c r="I4944" s="158"/>
      <c r="J4944" s="158"/>
      <c r="K4944" s="158"/>
      <c r="L4944" s="158"/>
      <c r="M4944" s="346"/>
    </row>
    <row r="4945" spans="1:13" ht="15.75" x14ac:dyDescent="0.25">
      <c r="A4945" s="442" t="s">
        <v>225</v>
      </c>
      <c r="B4945" s="400">
        <v>0</v>
      </c>
      <c r="C4945" s="158"/>
      <c r="D4945" s="443" t="s">
        <v>226</v>
      </c>
      <c r="E4945" s="403">
        <f>3.7274570597985/1000</f>
        <v>3.7274570597985003E-3</v>
      </c>
      <c r="F4945" s="158"/>
      <c r="G4945" s="443" t="s">
        <v>228</v>
      </c>
      <c r="H4945" s="400">
        <f t="shared" ref="H4945:H4952" si="197">+B4908</f>
        <v>7.2977003510195058E-3</v>
      </c>
      <c r="I4945" s="158"/>
      <c r="J4945" s="443" t="s">
        <v>229</v>
      </c>
      <c r="K4945" s="70">
        <v>339.29610096713287</v>
      </c>
      <c r="L4945" s="158"/>
      <c r="M4945" s="346"/>
    </row>
    <row r="4946" spans="1:13" x14ac:dyDescent="0.25">
      <c r="A4946" s="347"/>
      <c r="B4946" s="400">
        <v>0</v>
      </c>
      <c r="C4946" s="158"/>
      <c r="D4946" s="158"/>
      <c r="E4946" s="403">
        <f>1.90180457183241/1000</f>
        <v>1.90180457183241E-3</v>
      </c>
      <c r="F4946" s="158"/>
      <c r="G4946" s="158"/>
      <c r="H4946" s="400">
        <f t="shared" si="197"/>
        <v>3.0279370233570282E-3</v>
      </c>
      <c r="I4946" s="158"/>
      <c r="J4946" s="158"/>
      <c r="K4946" s="158"/>
      <c r="L4946" s="158"/>
      <c r="M4946" s="346"/>
    </row>
    <row r="4947" spans="1:13" x14ac:dyDescent="0.25">
      <c r="A4947" s="347"/>
      <c r="B4947" s="400">
        <v>0</v>
      </c>
      <c r="C4947" s="158"/>
      <c r="D4947" s="158"/>
      <c r="E4947" s="403">
        <f>1.94899806811293/1000</f>
        <v>1.94899806811293E-3</v>
      </c>
      <c r="F4947" s="158"/>
      <c r="G4947" s="158"/>
      <c r="H4947" s="400">
        <f t="shared" si="197"/>
        <v>1.1261324515239451E-3</v>
      </c>
      <c r="I4947" s="158"/>
      <c r="J4947" s="158"/>
      <c r="K4947" s="158"/>
      <c r="L4947" s="158"/>
      <c r="M4947" s="346"/>
    </row>
    <row r="4948" spans="1:13" x14ac:dyDescent="0.25">
      <c r="A4948" s="347"/>
      <c r="B4948" s="400">
        <v>0</v>
      </c>
      <c r="C4948" s="158"/>
      <c r="D4948" s="158"/>
      <c r="E4948" s="403">
        <f>4.51562260756677/1000</f>
        <v>4.5156226075667698E-3</v>
      </c>
      <c r="F4948" s="158"/>
      <c r="G4948" s="158"/>
      <c r="H4948" s="400">
        <f t="shared" si="197"/>
        <v>-8.2286561658853662E-4</v>
      </c>
      <c r="I4948" s="158"/>
      <c r="J4948" s="158"/>
      <c r="K4948" s="158"/>
      <c r="L4948" s="158"/>
      <c r="M4948" s="346"/>
    </row>
    <row r="4949" spans="1:13" x14ac:dyDescent="0.25">
      <c r="A4949" s="347"/>
      <c r="B4949" s="400">
        <v>0</v>
      </c>
      <c r="C4949" s="158"/>
      <c r="D4949" s="158"/>
      <c r="E4949" s="403">
        <f>0.785289175132599/1000</f>
        <v>7.8528917513259896E-4</v>
      </c>
      <c r="F4949" s="158"/>
      <c r="G4949" s="158"/>
      <c r="H4949" s="400">
        <f t="shared" si="197"/>
        <v>1.6653373254599266E-3</v>
      </c>
      <c r="I4949" s="158"/>
      <c r="J4949" s="158"/>
      <c r="K4949" s="158"/>
      <c r="L4949" s="158"/>
      <c r="M4949" s="346"/>
    </row>
    <row r="4950" spans="1:13" x14ac:dyDescent="0.25">
      <c r="A4950" s="347"/>
      <c r="B4950" s="400">
        <v>0</v>
      </c>
      <c r="C4950" s="158"/>
      <c r="D4950" s="158"/>
      <c r="E4950" s="403">
        <f>0.762936146537081/1000</f>
        <v>7.6293614653708095E-4</v>
      </c>
      <c r="F4950" s="158"/>
      <c r="G4950" s="158"/>
      <c r="H4950" s="400">
        <f t="shared" si="197"/>
        <v>8.8004815032740745E-4</v>
      </c>
      <c r="I4950" s="158"/>
      <c r="J4950" s="158"/>
      <c r="K4950" s="158"/>
      <c r="L4950" s="158"/>
      <c r="M4950" s="346"/>
    </row>
    <row r="4951" spans="1:13" x14ac:dyDescent="0.25">
      <c r="A4951" s="347"/>
      <c r="B4951" s="400">
        <v>0</v>
      </c>
      <c r="C4951" s="158"/>
      <c r="D4951" s="158"/>
      <c r="E4951" s="93">
        <f>3.70652880601923/1000</f>
        <v>3.7065288060192303E-3</v>
      </c>
      <c r="F4951" s="158"/>
      <c r="G4951" s="158"/>
      <c r="H4951" s="400">
        <f t="shared" si="197"/>
        <v>1.1711200379037941E-4</v>
      </c>
      <c r="I4951" s="158"/>
      <c r="J4951" s="158"/>
      <c r="K4951" s="158"/>
      <c r="L4951" s="158"/>
      <c r="M4951" s="346"/>
    </row>
    <row r="4952" spans="1:13" x14ac:dyDescent="0.25">
      <c r="A4952" s="347"/>
      <c r="B4952" s="400">
        <v>0</v>
      </c>
      <c r="C4952" s="158"/>
      <c r="D4952" s="158"/>
      <c r="E4952" s="158"/>
      <c r="F4952" s="158"/>
      <c r="G4952" s="158"/>
      <c r="H4952" s="400">
        <f t="shared" si="197"/>
        <v>5.4230626786513675E-4</v>
      </c>
      <c r="I4952" s="158"/>
      <c r="J4952" s="158"/>
      <c r="K4952" s="158"/>
      <c r="L4952" s="158"/>
      <c r="M4952" s="346"/>
    </row>
    <row r="4953" spans="1:13" x14ac:dyDescent="0.25">
      <c r="A4953" s="347"/>
      <c r="B4953" s="400">
        <v>0</v>
      </c>
      <c r="C4953" s="158"/>
      <c r="D4953" s="158"/>
      <c r="E4953" s="158"/>
      <c r="F4953" s="158"/>
      <c r="G4953" s="158"/>
      <c r="H4953" s="400">
        <f>+B4916</f>
        <v>6.4615192817507605E-3</v>
      </c>
      <c r="I4953" s="158"/>
      <c r="J4953" s="158"/>
      <c r="K4953" s="158"/>
      <c r="L4953" s="158"/>
      <c r="M4953" s="346"/>
    </row>
    <row r="4954" spans="1:13" x14ac:dyDescent="0.25">
      <c r="A4954" s="347"/>
      <c r="B4954" s="401">
        <v>-1</v>
      </c>
      <c r="C4954" s="158"/>
      <c r="D4954" s="158"/>
      <c r="E4954" s="158"/>
      <c r="F4954" s="158"/>
      <c r="G4954" s="158"/>
      <c r="H4954" s="401">
        <f>+B4917</f>
        <v>1.0050936083979455E-2</v>
      </c>
      <c r="I4954" s="158"/>
      <c r="J4954" s="158"/>
      <c r="K4954" s="158"/>
      <c r="L4954" s="158"/>
      <c r="M4954" s="346"/>
    </row>
    <row r="4955" spans="1:13" x14ac:dyDescent="0.25">
      <c r="A4955" s="347"/>
      <c r="B4955" s="158"/>
      <c r="C4955" s="158"/>
      <c r="D4955" s="158"/>
      <c r="E4955" s="158"/>
      <c r="F4955" s="158"/>
      <c r="G4955" s="158"/>
      <c r="H4955" s="158"/>
      <c r="I4955" s="158"/>
      <c r="J4955" s="158"/>
      <c r="K4955" s="158"/>
      <c r="L4955" s="158"/>
      <c r="M4955" s="346"/>
    </row>
    <row r="4956" spans="1:13" x14ac:dyDescent="0.25">
      <c r="A4956" s="347"/>
      <c r="B4956" s="158"/>
      <c r="C4956" s="158"/>
      <c r="D4956" s="158"/>
      <c r="E4956" s="158"/>
      <c r="F4956" s="158"/>
      <c r="G4956" s="158"/>
      <c r="H4956" s="158"/>
      <c r="I4956" s="158"/>
      <c r="J4956" s="158"/>
      <c r="K4956" s="158"/>
      <c r="L4956" s="158"/>
      <c r="M4956" s="346"/>
    </row>
    <row r="4957" spans="1:13" x14ac:dyDescent="0.25">
      <c r="A4957" s="350"/>
      <c r="B4957" s="409">
        <v>2</v>
      </c>
      <c r="C4957" s="390">
        <v>0</v>
      </c>
      <c r="D4957" s="390">
        <v>0</v>
      </c>
      <c r="E4957" s="390">
        <v>0</v>
      </c>
      <c r="F4957" s="390">
        <v>0</v>
      </c>
      <c r="G4957" s="390">
        <v>0</v>
      </c>
      <c r="H4957" s="390">
        <v>0</v>
      </c>
      <c r="I4957" s="390">
        <v>0</v>
      </c>
      <c r="J4957" s="390">
        <v>0</v>
      </c>
      <c r="K4957" s="390">
        <v>0</v>
      </c>
      <c r="L4957" s="391">
        <v>0</v>
      </c>
      <c r="M4957" s="345"/>
    </row>
    <row r="4958" spans="1:13" ht="15.75" x14ac:dyDescent="0.25">
      <c r="A4958" s="442" t="s">
        <v>230</v>
      </c>
      <c r="B4958" s="396">
        <v>0</v>
      </c>
      <c r="C4958" s="159">
        <v>2</v>
      </c>
      <c r="D4958" s="159">
        <v>0</v>
      </c>
      <c r="E4958" s="159">
        <v>0</v>
      </c>
      <c r="F4958" s="159">
        <v>0</v>
      </c>
      <c r="G4958" s="159">
        <v>0</v>
      </c>
      <c r="H4958" s="159">
        <v>0</v>
      </c>
      <c r="I4958" s="159">
        <v>0</v>
      </c>
      <c r="J4958" s="159">
        <v>0</v>
      </c>
      <c r="K4958" s="159">
        <v>0</v>
      </c>
      <c r="L4958" s="383">
        <v>0</v>
      </c>
      <c r="M4958" s="346"/>
    </row>
    <row r="4959" spans="1:13" x14ac:dyDescent="0.25">
      <c r="A4959" s="347"/>
      <c r="B4959" s="396">
        <v>0</v>
      </c>
      <c r="C4959" s="159">
        <v>0</v>
      </c>
      <c r="D4959" s="159">
        <v>2</v>
      </c>
      <c r="E4959" s="159">
        <v>0</v>
      </c>
      <c r="F4959" s="159">
        <v>0</v>
      </c>
      <c r="G4959" s="159">
        <v>0</v>
      </c>
      <c r="H4959" s="159">
        <v>0</v>
      </c>
      <c r="I4959" s="159">
        <v>0</v>
      </c>
      <c r="J4959" s="159">
        <v>0</v>
      </c>
      <c r="K4959" s="159">
        <v>0</v>
      </c>
      <c r="L4959" s="383">
        <v>0</v>
      </c>
      <c r="M4959" s="346"/>
    </row>
    <row r="4960" spans="1:13" x14ac:dyDescent="0.25">
      <c r="A4960" s="347"/>
      <c r="B4960" s="396">
        <v>0</v>
      </c>
      <c r="C4960" s="159">
        <v>0</v>
      </c>
      <c r="D4960" s="159">
        <v>0</v>
      </c>
      <c r="E4960" s="159">
        <v>2</v>
      </c>
      <c r="F4960" s="159">
        <v>0</v>
      </c>
      <c r="G4960" s="159">
        <v>0</v>
      </c>
      <c r="H4960" s="159">
        <v>0</v>
      </c>
      <c r="I4960" s="159">
        <v>0</v>
      </c>
      <c r="J4960" s="159">
        <v>0</v>
      </c>
      <c r="K4960" s="159">
        <v>0</v>
      </c>
      <c r="L4960" s="383">
        <v>0</v>
      </c>
      <c r="M4960" s="346"/>
    </row>
    <row r="4961" spans="1:13" x14ac:dyDescent="0.25">
      <c r="A4961" s="347"/>
      <c r="B4961" s="396">
        <v>0</v>
      </c>
      <c r="C4961" s="159">
        <v>0</v>
      </c>
      <c r="D4961" s="159">
        <v>0</v>
      </c>
      <c r="E4961" s="159">
        <v>0</v>
      </c>
      <c r="F4961" s="159">
        <v>2</v>
      </c>
      <c r="G4961" s="159">
        <v>0</v>
      </c>
      <c r="H4961" s="159">
        <v>0</v>
      </c>
      <c r="I4961" s="159">
        <v>0</v>
      </c>
      <c r="J4961" s="159">
        <v>0</v>
      </c>
      <c r="K4961" s="159">
        <v>0</v>
      </c>
      <c r="L4961" s="383">
        <v>0</v>
      </c>
      <c r="M4961" s="346"/>
    </row>
    <row r="4962" spans="1:13" x14ac:dyDescent="0.25">
      <c r="A4962" s="347"/>
      <c r="B4962" s="396">
        <v>0</v>
      </c>
      <c r="C4962" s="159">
        <v>0</v>
      </c>
      <c r="D4962" s="159">
        <v>0</v>
      </c>
      <c r="E4962" s="159">
        <v>0</v>
      </c>
      <c r="F4962" s="159">
        <v>0</v>
      </c>
      <c r="G4962" s="159">
        <v>2</v>
      </c>
      <c r="H4962" s="159">
        <v>0</v>
      </c>
      <c r="I4962" s="159">
        <v>0</v>
      </c>
      <c r="J4962" s="159">
        <v>0</v>
      </c>
      <c r="K4962" s="159">
        <v>0</v>
      </c>
      <c r="L4962" s="383">
        <v>0</v>
      </c>
      <c r="M4962" s="346"/>
    </row>
    <row r="4963" spans="1:13" x14ac:dyDescent="0.25">
      <c r="A4963" s="347"/>
      <c r="B4963" s="396">
        <v>0</v>
      </c>
      <c r="C4963" s="159">
        <v>0</v>
      </c>
      <c r="D4963" s="159">
        <v>0</v>
      </c>
      <c r="E4963" s="159">
        <v>0</v>
      </c>
      <c r="F4963" s="159">
        <v>0</v>
      </c>
      <c r="G4963" s="159">
        <v>0</v>
      </c>
      <c r="H4963" s="159">
        <v>2</v>
      </c>
      <c r="I4963" s="159">
        <v>0</v>
      </c>
      <c r="J4963" s="159">
        <v>0</v>
      </c>
      <c r="K4963" s="159">
        <v>0</v>
      </c>
      <c r="L4963" s="383">
        <v>0</v>
      </c>
      <c r="M4963" s="346"/>
    </row>
    <row r="4964" spans="1:13" x14ac:dyDescent="0.25">
      <c r="A4964" s="347"/>
      <c r="B4964" s="396">
        <v>0</v>
      </c>
      <c r="C4964" s="159">
        <v>0</v>
      </c>
      <c r="D4964" s="159">
        <v>0</v>
      </c>
      <c r="E4964" s="159">
        <v>0</v>
      </c>
      <c r="F4964" s="159">
        <v>0</v>
      </c>
      <c r="G4964" s="159">
        <v>0</v>
      </c>
      <c r="H4964" s="159">
        <v>0</v>
      </c>
      <c r="I4964" s="159">
        <v>2</v>
      </c>
      <c r="J4964" s="159">
        <v>0</v>
      </c>
      <c r="K4964" s="159">
        <v>0</v>
      </c>
      <c r="L4964" s="383">
        <v>0</v>
      </c>
      <c r="M4964" s="346"/>
    </row>
    <row r="4965" spans="1:13" x14ac:dyDescent="0.25">
      <c r="A4965" s="347"/>
      <c r="B4965" s="396">
        <v>0</v>
      </c>
      <c r="C4965" s="159">
        <v>0</v>
      </c>
      <c r="D4965" s="159">
        <v>0</v>
      </c>
      <c r="E4965" s="159">
        <v>0</v>
      </c>
      <c r="F4965" s="159">
        <v>0</v>
      </c>
      <c r="G4965" s="159">
        <v>0</v>
      </c>
      <c r="H4965" s="159">
        <v>0</v>
      </c>
      <c r="I4965" s="159">
        <v>0</v>
      </c>
      <c r="J4965" s="159">
        <v>2</v>
      </c>
      <c r="K4965" s="159">
        <v>0</v>
      </c>
      <c r="L4965" s="383">
        <v>0</v>
      </c>
      <c r="M4965" s="346"/>
    </row>
    <row r="4966" spans="1:13" x14ac:dyDescent="0.25">
      <c r="A4966" s="347"/>
      <c r="B4966" s="396">
        <v>0</v>
      </c>
      <c r="C4966" s="159">
        <v>0</v>
      </c>
      <c r="D4966" s="159">
        <v>0</v>
      </c>
      <c r="E4966" s="159">
        <v>0</v>
      </c>
      <c r="F4966" s="159">
        <v>0</v>
      </c>
      <c r="G4966" s="159">
        <v>0</v>
      </c>
      <c r="H4966" s="159">
        <v>0</v>
      </c>
      <c r="I4966" s="159">
        <v>0</v>
      </c>
      <c r="J4966" s="159">
        <v>0</v>
      </c>
      <c r="K4966" s="159">
        <v>2</v>
      </c>
      <c r="L4966" s="383">
        <v>0</v>
      </c>
      <c r="M4966" s="346"/>
    </row>
    <row r="4967" spans="1:13" x14ac:dyDescent="0.25">
      <c r="A4967" s="347"/>
      <c r="B4967" s="397">
        <v>0</v>
      </c>
      <c r="C4967" s="398">
        <v>0</v>
      </c>
      <c r="D4967" s="398">
        <v>0</v>
      </c>
      <c r="E4967" s="398">
        <v>0</v>
      </c>
      <c r="F4967" s="398">
        <v>0</v>
      </c>
      <c r="G4967" s="398">
        <v>0</v>
      </c>
      <c r="H4967" s="398">
        <v>0</v>
      </c>
      <c r="I4967" s="398">
        <v>0</v>
      </c>
      <c r="J4967" s="398">
        <v>0</v>
      </c>
      <c r="K4967" s="398">
        <v>0</v>
      </c>
      <c r="L4967" s="410">
        <v>2</v>
      </c>
      <c r="M4967" s="346"/>
    </row>
    <row r="4968" spans="1:13" x14ac:dyDescent="0.25">
      <c r="A4968" s="347"/>
      <c r="B4968" s="158"/>
      <c r="C4968" s="158"/>
      <c r="D4968" s="158"/>
      <c r="E4968" s="158"/>
      <c r="F4968" s="158"/>
      <c r="G4968" s="158"/>
      <c r="H4968" s="158"/>
      <c r="I4968" s="158"/>
      <c r="J4968" s="158"/>
      <c r="K4968" s="158"/>
      <c r="L4968" s="158"/>
      <c r="M4968" s="346"/>
    </row>
    <row r="4969" spans="1:13" x14ac:dyDescent="0.25">
      <c r="A4969" s="347"/>
      <c r="B4969" s="158"/>
      <c r="C4969" s="158"/>
      <c r="D4969" s="158"/>
      <c r="E4969" s="158"/>
      <c r="F4969" s="158"/>
      <c r="G4969" s="158"/>
      <c r="H4969" s="158"/>
      <c r="I4969" s="158"/>
      <c r="J4969" s="158"/>
      <c r="K4969" s="158"/>
      <c r="L4969" s="158"/>
      <c r="M4969" s="346"/>
    </row>
    <row r="4970" spans="1:13" x14ac:dyDescent="0.25">
      <c r="A4970" s="350"/>
      <c r="B4970" s="409">
        <v>1</v>
      </c>
      <c r="C4970" s="390">
        <v>0</v>
      </c>
      <c r="D4970" s="390">
        <v>0</v>
      </c>
      <c r="E4970" s="390">
        <v>0</v>
      </c>
      <c r="F4970" s="390">
        <v>0</v>
      </c>
      <c r="G4970" s="390">
        <v>0</v>
      </c>
      <c r="H4970" s="390">
        <v>0</v>
      </c>
      <c r="I4970" s="390">
        <v>0</v>
      </c>
      <c r="J4970" s="390">
        <v>0</v>
      </c>
      <c r="K4970" s="390">
        <v>0</v>
      </c>
      <c r="L4970" s="391">
        <v>0</v>
      </c>
      <c r="M4970" s="346"/>
    </row>
    <row r="4971" spans="1:13" ht="15.75" x14ac:dyDescent="0.25">
      <c r="A4971" s="442" t="s">
        <v>231</v>
      </c>
      <c r="B4971" s="396">
        <v>0</v>
      </c>
      <c r="C4971" s="159">
        <v>1</v>
      </c>
      <c r="D4971" s="159">
        <v>0</v>
      </c>
      <c r="E4971" s="159">
        <v>0</v>
      </c>
      <c r="F4971" s="159">
        <v>0</v>
      </c>
      <c r="G4971" s="159">
        <v>0</v>
      </c>
      <c r="H4971" s="159">
        <v>0</v>
      </c>
      <c r="I4971" s="159">
        <v>0</v>
      </c>
      <c r="J4971" s="159">
        <v>0</v>
      </c>
      <c r="K4971" s="159">
        <v>0</v>
      </c>
      <c r="L4971" s="383">
        <v>0</v>
      </c>
      <c r="M4971" s="346"/>
    </row>
    <row r="4972" spans="1:13" x14ac:dyDescent="0.25">
      <c r="A4972" s="347"/>
      <c r="B4972" s="396">
        <v>0</v>
      </c>
      <c r="C4972" s="159">
        <v>0</v>
      </c>
      <c r="D4972" s="159">
        <v>1</v>
      </c>
      <c r="E4972" s="159">
        <v>0</v>
      </c>
      <c r="F4972" s="159">
        <v>0</v>
      </c>
      <c r="G4972" s="159">
        <v>0</v>
      </c>
      <c r="H4972" s="159">
        <v>0</v>
      </c>
      <c r="I4972" s="159">
        <v>0</v>
      </c>
      <c r="J4972" s="159">
        <v>0</v>
      </c>
      <c r="K4972" s="159">
        <v>0</v>
      </c>
      <c r="L4972" s="383">
        <v>0</v>
      </c>
      <c r="M4972" s="346"/>
    </row>
    <row r="4973" spans="1:13" x14ac:dyDescent="0.25">
      <c r="A4973" s="347"/>
      <c r="B4973" s="396">
        <v>0</v>
      </c>
      <c r="C4973" s="159">
        <v>0</v>
      </c>
      <c r="D4973" s="159">
        <v>0</v>
      </c>
      <c r="E4973" s="159">
        <v>1</v>
      </c>
      <c r="F4973" s="159">
        <v>0</v>
      </c>
      <c r="G4973" s="159">
        <v>0</v>
      </c>
      <c r="H4973" s="159">
        <v>0</v>
      </c>
      <c r="I4973" s="159">
        <v>0</v>
      </c>
      <c r="J4973" s="159">
        <v>0</v>
      </c>
      <c r="K4973" s="159">
        <v>0</v>
      </c>
      <c r="L4973" s="383">
        <v>0</v>
      </c>
      <c r="M4973" s="346"/>
    </row>
    <row r="4974" spans="1:13" x14ac:dyDescent="0.25">
      <c r="A4974" s="347"/>
      <c r="B4974" s="396">
        <v>0</v>
      </c>
      <c r="C4974" s="159">
        <v>0</v>
      </c>
      <c r="D4974" s="159">
        <v>0</v>
      </c>
      <c r="E4974" s="159">
        <v>0</v>
      </c>
      <c r="F4974" s="159">
        <v>1</v>
      </c>
      <c r="G4974" s="159">
        <v>0</v>
      </c>
      <c r="H4974" s="159">
        <v>0</v>
      </c>
      <c r="I4974" s="159">
        <v>0</v>
      </c>
      <c r="J4974" s="159">
        <v>0</v>
      </c>
      <c r="K4974" s="159">
        <v>0</v>
      </c>
      <c r="L4974" s="383">
        <v>0</v>
      </c>
      <c r="M4974" s="346"/>
    </row>
    <row r="4975" spans="1:13" x14ac:dyDescent="0.25">
      <c r="A4975" s="347"/>
      <c r="B4975" s="396">
        <v>0</v>
      </c>
      <c r="C4975" s="159">
        <v>0</v>
      </c>
      <c r="D4975" s="159">
        <v>0</v>
      </c>
      <c r="E4975" s="159">
        <v>0</v>
      </c>
      <c r="F4975" s="159">
        <v>0</v>
      </c>
      <c r="G4975" s="159">
        <v>1</v>
      </c>
      <c r="H4975" s="159">
        <v>0</v>
      </c>
      <c r="I4975" s="159">
        <v>0</v>
      </c>
      <c r="J4975" s="159">
        <v>0</v>
      </c>
      <c r="K4975" s="159">
        <v>0</v>
      </c>
      <c r="L4975" s="383">
        <v>0</v>
      </c>
      <c r="M4975" s="346"/>
    </row>
    <row r="4976" spans="1:13" x14ac:dyDescent="0.25">
      <c r="A4976" s="347"/>
      <c r="B4976" s="396">
        <v>0</v>
      </c>
      <c r="C4976" s="159">
        <v>0</v>
      </c>
      <c r="D4976" s="159">
        <v>0</v>
      </c>
      <c r="E4976" s="159">
        <v>0</v>
      </c>
      <c r="F4976" s="159">
        <v>0</v>
      </c>
      <c r="G4976" s="159">
        <v>0</v>
      </c>
      <c r="H4976" s="159">
        <v>1</v>
      </c>
      <c r="I4976" s="159">
        <v>0</v>
      </c>
      <c r="J4976" s="159">
        <v>0</v>
      </c>
      <c r="K4976" s="159">
        <v>0</v>
      </c>
      <c r="L4976" s="383">
        <v>0</v>
      </c>
      <c r="M4976" s="346"/>
    </row>
    <row r="4977" spans="1:13" x14ac:dyDescent="0.25">
      <c r="A4977" s="347"/>
      <c r="B4977" s="396">
        <v>0</v>
      </c>
      <c r="C4977" s="159">
        <v>0</v>
      </c>
      <c r="D4977" s="159">
        <v>0</v>
      </c>
      <c r="E4977" s="159">
        <v>0</v>
      </c>
      <c r="F4977" s="159">
        <v>0</v>
      </c>
      <c r="G4977" s="159">
        <v>0</v>
      </c>
      <c r="H4977" s="159">
        <v>0</v>
      </c>
      <c r="I4977" s="159">
        <v>1</v>
      </c>
      <c r="J4977" s="159">
        <v>0</v>
      </c>
      <c r="K4977" s="159">
        <v>0</v>
      </c>
      <c r="L4977" s="383">
        <v>0</v>
      </c>
      <c r="M4977" s="346"/>
    </row>
    <row r="4978" spans="1:13" x14ac:dyDescent="0.25">
      <c r="A4978" s="347"/>
      <c r="B4978" s="396">
        <v>0</v>
      </c>
      <c r="C4978" s="159">
        <v>0</v>
      </c>
      <c r="D4978" s="159">
        <v>0</v>
      </c>
      <c r="E4978" s="159">
        <v>0</v>
      </c>
      <c r="F4978" s="159">
        <v>0</v>
      </c>
      <c r="G4978" s="159">
        <v>0</v>
      </c>
      <c r="H4978" s="159">
        <v>0</v>
      </c>
      <c r="I4978" s="159">
        <v>0</v>
      </c>
      <c r="J4978" s="159">
        <v>1</v>
      </c>
      <c r="K4978" s="159">
        <v>0</v>
      </c>
      <c r="L4978" s="383">
        <v>0</v>
      </c>
      <c r="M4978" s="346"/>
    </row>
    <row r="4979" spans="1:13" x14ac:dyDescent="0.25">
      <c r="A4979" s="347"/>
      <c r="B4979" s="396">
        <v>0</v>
      </c>
      <c r="C4979" s="159">
        <v>0</v>
      </c>
      <c r="D4979" s="159">
        <v>0</v>
      </c>
      <c r="E4979" s="159">
        <v>0</v>
      </c>
      <c r="F4979" s="159">
        <v>0</v>
      </c>
      <c r="G4979" s="159">
        <v>0</v>
      </c>
      <c r="H4979" s="159">
        <v>0</v>
      </c>
      <c r="I4979" s="159">
        <v>0</v>
      </c>
      <c r="J4979" s="159">
        <v>0</v>
      </c>
      <c r="K4979" s="159">
        <v>1</v>
      </c>
      <c r="L4979" s="383">
        <v>0</v>
      </c>
      <c r="M4979" s="346"/>
    </row>
    <row r="4980" spans="1:13" x14ac:dyDescent="0.25">
      <c r="A4980" s="347"/>
      <c r="B4980" s="397">
        <v>0</v>
      </c>
      <c r="C4980" s="398">
        <v>0</v>
      </c>
      <c r="D4980" s="398">
        <v>0</v>
      </c>
      <c r="E4980" s="398">
        <v>0</v>
      </c>
      <c r="F4980" s="398">
        <v>0</v>
      </c>
      <c r="G4980" s="398">
        <v>0</v>
      </c>
      <c r="H4980" s="398">
        <v>0</v>
      </c>
      <c r="I4980" s="398">
        <v>0</v>
      </c>
      <c r="J4980" s="398">
        <v>0</v>
      </c>
      <c r="K4980" s="398">
        <v>0</v>
      </c>
      <c r="L4980" s="410">
        <v>1</v>
      </c>
      <c r="M4980" s="346"/>
    </row>
    <row r="4981" spans="1:13" x14ac:dyDescent="0.25">
      <c r="A4981" s="347"/>
      <c r="B4981" s="158"/>
      <c r="C4981" s="158"/>
      <c r="D4981" s="158"/>
      <c r="E4981" s="158"/>
      <c r="F4981" s="158"/>
      <c r="G4981" s="158"/>
      <c r="H4981" s="158"/>
      <c r="I4981" s="158"/>
      <c r="J4981" s="158"/>
      <c r="K4981" s="158"/>
      <c r="L4981" s="158"/>
      <c r="M4981" s="346"/>
    </row>
    <row r="4982" spans="1:13" x14ac:dyDescent="0.25">
      <c r="A4982" s="347"/>
      <c r="B4982" s="158"/>
      <c r="C4982" s="158"/>
      <c r="D4982" s="158"/>
      <c r="E4982" s="158"/>
      <c r="F4982" s="158"/>
      <c r="G4982" s="158"/>
      <c r="H4982" s="158"/>
      <c r="I4982" s="158"/>
      <c r="J4982" s="158"/>
      <c r="K4982" s="158"/>
      <c r="L4982" s="158"/>
      <c r="M4982" s="346"/>
    </row>
    <row r="4983" spans="1:13" x14ac:dyDescent="0.25">
      <c r="A4983" s="350"/>
      <c r="B4983" s="411">
        <f>+M4907</f>
        <v>289.33208703275653</v>
      </c>
      <c r="C4983" s="390">
        <v>0</v>
      </c>
      <c r="D4983" s="390">
        <v>0</v>
      </c>
      <c r="E4983" s="390">
        <v>0</v>
      </c>
      <c r="F4983" s="390">
        <v>0</v>
      </c>
      <c r="G4983" s="390">
        <v>0</v>
      </c>
      <c r="H4983" s="390">
        <v>0</v>
      </c>
      <c r="I4983" s="390">
        <v>0</v>
      </c>
      <c r="J4983" s="390">
        <v>0</v>
      </c>
      <c r="K4983" s="390">
        <v>0</v>
      </c>
      <c r="L4983" s="391">
        <v>0</v>
      </c>
      <c r="M4983" s="346"/>
    </row>
    <row r="4984" spans="1:13" ht="15.75" x14ac:dyDescent="0.25">
      <c r="A4984" s="442" t="s">
        <v>232</v>
      </c>
      <c r="B4984" s="396">
        <v>0</v>
      </c>
      <c r="C4984" s="161">
        <f>+M4908</f>
        <v>171.33881500305668</v>
      </c>
      <c r="D4984" s="159">
        <v>0</v>
      </c>
      <c r="E4984" s="159">
        <v>0</v>
      </c>
      <c r="F4984" s="159">
        <v>0</v>
      </c>
      <c r="G4984" s="159">
        <v>0</v>
      </c>
      <c r="H4984" s="159">
        <v>0</v>
      </c>
      <c r="I4984" s="159">
        <v>0</v>
      </c>
      <c r="J4984" s="159">
        <v>0</v>
      </c>
      <c r="K4984" s="159">
        <v>0</v>
      </c>
      <c r="L4984" s="383">
        <v>0</v>
      </c>
      <c r="M4984" s="346"/>
    </row>
    <row r="4985" spans="1:13" x14ac:dyDescent="0.25">
      <c r="A4985" s="347"/>
      <c r="B4985" s="396">
        <v>0</v>
      </c>
      <c r="C4985" s="159">
        <v>0</v>
      </c>
      <c r="D4985" s="161">
        <f>+M4909</f>
        <v>94.088316921687507</v>
      </c>
      <c r="E4985" s="159">
        <v>0</v>
      </c>
      <c r="F4985" s="159">
        <v>0</v>
      </c>
      <c r="G4985" s="159">
        <v>0</v>
      </c>
      <c r="H4985" s="159">
        <v>0</v>
      </c>
      <c r="I4985" s="159">
        <v>0</v>
      </c>
      <c r="J4985" s="159">
        <v>0</v>
      </c>
      <c r="K4985" s="159">
        <v>0</v>
      </c>
      <c r="L4985" s="383">
        <v>0</v>
      </c>
      <c r="M4985" s="346"/>
    </row>
    <row r="4986" spans="1:13" x14ac:dyDescent="0.25">
      <c r="A4986" s="347"/>
      <c r="B4986" s="396">
        <v>0</v>
      </c>
      <c r="C4986" s="159">
        <v>0</v>
      </c>
      <c r="D4986" s="159">
        <v>0</v>
      </c>
      <c r="E4986" s="161">
        <f>+M4910</f>
        <v>313.53359947762101</v>
      </c>
      <c r="F4986" s="159">
        <v>0</v>
      </c>
      <c r="G4986" s="159">
        <v>0</v>
      </c>
      <c r="H4986" s="159">
        <v>0</v>
      </c>
      <c r="I4986" s="159">
        <v>0</v>
      </c>
      <c r="J4986" s="159">
        <v>0</v>
      </c>
      <c r="K4986" s="159">
        <v>0</v>
      </c>
      <c r="L4986" s="383">
        <v>0</v>
      </c>
      <c r="M4986" s="346"/>
    </row>
    <row r="4987" spans="1:13" x14ac:dyDescent="0.25">
      <c r="A4987" s="347"/>
      <c r="B4987" s="396">
        <v>0</v>
      </c>
      <c r="C4987" s="159">
        <v>0</v>
      </c>
      <c r="D4987" s="159">
        <v>0</v>
      </c>
      <c r="E4987" s="159">
        <v>0</v>
      </c>
      <c r="F4987" s="161">
        <f>+M4911</f>
        <v>-130.65225545499584</v>
      </c>
      <c r="G4987" s="159">
        <v>0</v>
      </c>
      <c r="H4987" s="159">
        <v>0</v>
      </c>
      <c r="I4987" s="159">
        <v>0</v>
      </c>
      <c r="J4987" s="159">
        <v>0</v>
      </c>
      <c r="K4987" s="159">
        <v>0</v>
      </c>
      <c r="L4987" s="383">
        <v>0</v>
      </c>
      <c r="M4987" s="346"/>
    </row>
    <row r="4988" spans="1:13" x14ac:dyDescent="0.25">
      <c r="A4988" s="347"/>
      <c r="B4988" s="396">
        <v>0</v>
      </c>
      <c r="C4988" s="159">
        <v>0</v>
      </c>
      <c r="D4988" s="159">
        <v>0</v>
      </c>
      <c r="E4988" s="159">
        <v>0</v>
      </c>
      <c r="F4988" s="159">
        <v>0</v>
      </c>
      <c r="G4988" s="161">
        <f>+M4912</f>
        <v>1762.4349793510796</v>
      </c>
      <c r="H4988" s="159">
        <v>0</v>
      </c>
      <c r="I4988" s="159">
        <v>0</v>
      </c>
      <c r="J4988" s="159">
        <v>0</v>
      </c>
      <c r="K4988" s="159">
        <v>0</v>
      </c>
      <c r="L4988" s="383">
        <v>0</v>
      </c>
      <c r="M4988" s="346"/>
    </row>
    <row r="4989" spans="1:13" x14ac:dyDescent="0.25">
      <c r="A4989" s="347"/>
      <c r="B4989" s="396">
        <v>0</v>
      </c>
      <c r="C4989" s="159">
        <v>0</v>
      </c>
      <c r="D4989" s="159">
        <v>0</v>
      </c>
      <c r="E4989" s="159">
        <v>0</v>
      </c>
      <c r="F4989" s="159">
        <v>0</v>
      </c>
      <c r="G4989" s="159">
        <v>0</v>
      </c>
      <c r="H4989" s="161">
        <f>+M4913</f>
        <v>230.58136708744223</v>
      </c>
      <c r="I4989" s="159">
        <v>0</v>
      </c>
      <c r="J4989" s="159">
        <v>0</v>
      </c>
      <c r="K4989" s="159">
        <v>0</v>
      </c>
      <c r="L4989" s="383">
        <v>0</v>
      </c>
      <c r="M4989" s="346"/>
    </row>
    <row r="4990" spans="1:13" x14ac:dyDescent="0.25">
      <c r="A4990" s="347"/>
      <c r="B4990" s="396">
        <v>0</v>
      </c>
      <c r="C4990" s="159">
        <v>0</v>
      </c>
      <c r="D4990" s="159">
        <v>0</v>
      </c>
      <c r="E4990" s="159">
        <v>0</v>
      </c>
      <c r="F4990" s="159">
        <v>0</v>
      </c>
      <c r="G4990" s="159">
        <v>0</v>
      </c>
      <c r="H4990" s="159">
        <v>0</v>
      </c>
      <c r="I4990" s="161">
        <f>+M4914</f>
        <v>27.506399949991181</v>
      </c>
      <c r="J4990" s="159">
        <v>0</v>
      </c>
      <c r="K4990" s="159">
        <v>0</v>
      </c>
      <c r="L4990" s="383">
        <v>0</v>
      </c>
      <c r="M4990" s="346"/>
    </row>
    <row r="4991" spans="1:13" x14ac:dyDescent="0.25">
      <c r="A4991" s="347"/>
      <c r="B4991" s="396">
        <v>0</v>
      </c>
      <c r="C4991" s="159">
        <v>0</v>
      </c>
      <c r="D4991" s="159">
        <v>0</v>
      </c>
      <c r="E4991" s="159">
        <v>0</v>
      </c>
      <c r="F4991" s="159">
        <v>0</v>
      </c>
      <c r="G4991" s="159">
        <v>0</v>
      </c>
      <c r="H4991" s="159">
        <v>0</v>
      </c>
      <c r="I4991" s="159">
        <v>0</v>
      </c>
      <c r="J4991" s="161">
        <f>+M4915</f>
        <v>22.806667298556526</v>
      </c>
      <c r="K4991" s="159">
        <v>0</v>
      </c>
      <c r="L4991" s="383">
        <v>0</v>
      </c>
      <c r="M4991" s="346"/>
    </row>
    <row r="4992" spans="1:13" x14ac:dyDescent="0.25">
      <c r="A4992" s="347"/>
      <c r="B4992" s="396">
        <v>0</v>
      </c>
      <c r="C4992" s="159">
        <v>0</v>
      </c>
      <c r="D4992" s="159">
        <v>0</v>
      </c>
      <c r="E4992" s="159">
        <v>0</v>
      </c>
      <c r="F4992" s="159">
        <v>0</v>
      </c>
      <c r="G4992" s="159">
        <v>0</v>
      </c>
      <c r="H4992" s="159">
        <v>0</v>
      </c>
      <c r="I4992" s="159">
        <v>0</v>
      </c>
      <c r="J4992" s="159">
        <v>0</v>
      </c>
      <c r="K4992" s="161">
        <f>+M4916</f>
        <v>123.67181563394573</v>
      </c>
      <c r="L4992" s="383">
        <v>0</v>
      </c>
      <c r="M4992" s="346"/>
    </row>
    <row r="4993" spans="1:13" x14ac:dyDescent="0.25">
      <c r="A4993" s="347"/>
      <c r="B4993" s="397">
        <v>0</v>
      </c>
      <c r="C4993" s="398">
        <v>0</v>
      </c>
      <c r="D4993" s="398">
        <v>0</v>
      </c>
      <c r="E4993" s="398">
        <v>0</v>
      </c>
      <c r="F4993" s="398">
        <v>0</v>
      </c>
      <c r="G4993" s="398">
        <v>0</v>
      </c>
      <c r="H4993" s="398">
        <v>0</v>
      </c>
      <c r="I4993" s="398">
        <v>0</v>
      </c>
      <c r="J4993" s="398">
        <v>0</v>
      </c>
      <c r="K4993" s="398">
        <v>0</v>
      </c>
      <c r="L4993" s="412">
        <f>+M4917</f>
        <v>333.36124008633959</v>
      </c>
      <c r="M4993" s="346"/>
    </row>
    <row r="4994" spans="1:13" x14ac:dyDescent="0.25">
      <c r="A4994" s="347"/>
      <c r="B4994" s="158"/>
      <c r="C4994" s="158"/>
      <c r="D4994" s="158"/>
      <c r="E4994" s="158"/>
      <c r="F4994" s="158"/>
      <c r="G4994" s="158"/>
      <c r="H4994" s="158"/>
      <c r="I4994" s="158"/>
      <c r="J4994" s="158"/>
      <c r="K4994" s="158"/>
      <c r="L4994" s="158"/>
      <c r="M4994" s="346"/>
    </row>
    <row r="4995" spans="1:13" ht="15.75" x14ac:dyDescent="0.3">
      <c r="A4995" s="444" t="s">
        <v>245</v>
      </c>
      <c r="B4995" s="158"/>
      <c r="C4995" s="158"/>
      <c r="D4995" s="158"/>
      <c r="E4995" s="158"/>
      <c r="F4995" s="158"/>
      <c r="G4995" s="158"/>
      <c r="H4995" s="158"/>
      <c r="I4995" s="158"/>
      <c r="J4995" s="158"/>
      <c r="K4995" s="158"/>
      <c r="L4995" s="158"/>
      <c r="M4995" s="346"/>
    </row>
    <row r="4996" spans="1:13" ht="15.75" x14ac:dyDescent="0.3">
      <c r="A4996" s="445"/>
      <c r="B4996" s="411">
        <f t="array" ref="B4996:L5006">+MMULT(B4957:L4967,B4983:L4993)</f>
        <v>578.66417406551307</v>
      </c>
      <c r="C4996" s="390">
        <v>0</v>
      </c>
      <c r="D4996" s="390">
        <v>0</v>
      </c>
      <c r="E4996" s="390">
        <v>0</v>
      </c>
      <c r="F4996" s="390">
        <v>0</v>
      </c>
      <c r="G4996" s="390">
        <v>0</v>
      </c>
      <c r="H4996" s="390">
        <v>0</v>
      </c>
      <c r="I4996" s="390">
        <v>0</v>
      </c>
      <c r="J4996" s="390">
        <v>0</v>
      </c>
      <c r="K4996" s="390">
        <v>0</v>
      </c>
      <c r="L4996" s="391">
        <v>0</v>
      </c>
      <c r="M4996" s="345"/>
    </row>
    <row r="4997" spans="1:13" ht="15.75" x14ac:dyDescent="0.3">
      <c r="A4997" s="445" t="s">
        <v>233</v>
      </c>
      <c r="B4997" s="396">
        <v>0</v>
      </c>
      <c r="C4997" s="161">
        <v>342.67763000611336</v>
      </c>
      <c r="D4997" s="159">
        <v>0</v>
      </c>
      <c r="E4997" s="159">
        <v>0</v>
      </c>
      <c r="F4997" s="159">
        <v>0</v>
      </c>
      <c r="G4997" s="159">
        <v>0</v>
      </c>
      <c r="H4997" s="159">
        <v>0</v>
      </c>
      <c r="I4997" s="159">
        <v>0</v>
      </c>
      <c r="J4997" s="159">
        <v>0</v>
      </c>
      <c r="K4997" s="159">
        <v>0</v>
      </c>
      <c r="L4997" s="383">
        <v>0</v>
      </c>
      <c r="M4997" s="346"/>
    </row>
    <row r="4998" spans="1:13" x14ac:dyDescent="0.25">
      <c r="A4998" s="347"/>
      <c r="B4998" s="396">
        <v>0</v>
      </c>
      <c r="C4998" s="159">
        <v>0</v>
      </c>
      <c r="D4998" s="161">
        <v>188.17663384337501</v>
      </c>
      <c r="E4998" s="159">
        <v>0</v>
      </c>
      <c r="F4998" s="159">
        <v>0</v>
      </c>
      <c r="G4998" s="159">
        <v>0</v>
      </c>
      <c r="H4998" s="159">
        <v>0</v>
      </c>
      <c r="I4998" s="159">
        <v>0</v>
      </c>
      <c r="J4998" s="159">
        <v>0</v>
      </c>
      <c r="K4998" s="159">
        <v>0</v>
      </c>
      <c r="L4998" s="383">
        <v>0</v>
      </c>
      <c r="M4998" s="346"/>
    </row>
    <row r="4999" spans="1:13" x14ac:dyDescent="0.25">
      <c r="A4999" s="347"/>
      <c r="B4999" s="396">
        <v>0</v>
      </c>
      <c r="C4999" s="159">
        <v>0</v>
      </c>
      <c r="D4999" s="159">
        <v>0</v>
      </c>
      <c r="E4999" s="161">
        <v>627.06719895524202</v>
      </c>
      <c r="F4999" s="159">
        <v>0</v>
      </c>
      <c r="G4999" s="159">
        <v>0</v>
      </c>
      <c r="H4999" s="159">
        <v>0</v>
      </c>
      <c r="I4999" s="159">
        <v>0</v>
      </c>
      <c r="J4999" s="159">
        <v>0</v>
      </c>
      <c r="K4999" s="159">
        <v>0</v>
      </c>
      <c r="L4999" s="383">
        <v>0</v>
      </c>
      <c r="M4999" s="346"/>
    </row>
    <row r="5000" spans="1:13" x14ac:dyDescent="0.25">
      <c r="A5000" s="347"/>
      <c r="B5000" s="396">
        <v>0</v>
      </c>
      <c r="C5000" s="159">
        <v>0</v>
      </c>
      <c r="D5000" s="159">
        <v>0</v>
      </c>
      <c r="E5000" s="159">
        <v>0</v>
      </c>
      <c r="F5000" s="161">
        <v>-261.30451090999168</v>
      </c>
      <c r="G5000" s="159">
        <v>0</v>
      </c>
      <c r="H5000" s="159">
        <v>0</v>
      </c>
      <c r="I5000" s="159">
        <v>0</v>
      </c>
      <c r="J5000" s="159">
        <v>0</v>
      </c>
      <c r="K5000" s="159">
        <v>0</v>
      </c>
      <c r="L5000" s="383">
        <v>0</v>
      </c>
      <c r="M5000" s="346"/>
    </row>
    <row r="5001" spans="1:13" x14ac:dyDescent="0.25">
      <c r="A5001" s="347"/>
      <c r="B5001" s="396">
        <v>0</v>
      </c>
      <c r="C5001" s="159">
        <v>0</v>
      </c>
      <c r="D5001" s="159">
        <v>0</v>
      </c>
      <c r="E5001" s="159">
        <v>0</v>
      </c>
      <c r="F5001" s="159">
        <v>0</v>
      </c>
      <c r="G5001" s="161">
        <v>3524.8699587021592</v>
      </c>
      <c r="H5001" s="159">
        <v>0</v>
      </c>
      <c r="I5001" s="159">
        <v>0</v>
      </c>
      <c r="J5001" s="159">
        <v>0</v>
      </c>
      <c r="K5001" s="159">
        <v>0</v>
      </c>
      <c r="L5001" s="383">
        <v>0</v>
      </c>
      <c r="M5001" s="346"/>
    </row>
    <row r="5002" spans="1:13" x14ac:dyDescent="0.25">
      <c r="A5002" s="347"/>
      <c r="B5002" s="396">
        <v>0</v>
      </c>
      <c r="C5002" s="159">
        <v>0</v>
      </c>
      <c r="D5002" s="159">
        <v>0</v>
      </c>
      <c r="E5002" s="159">
        <v>0</v>
      </c>
      <c r="F5002" s="159">
        <v>0</v>
      </c>
      <c r="G5002" s="159">
        <v>0</v>
      </c>
      <c r="H5002" s="161">
        <v>461.16273417488446</v>
      </c>
      <c r="I5002" s="159">
        <v>0</v>
      </c>
      <c r="J5002" s="159">
        <v>0</v>
      </c>
      <c r="K5002" s="159">
        <v>0</v>
      </c>
      <c r="L5002" s="383">
        <v>0</v>
      </c>
      <c r="M5002" s="346"/>
    </row>
    <row r="5003" spans="1:13" x14ac:dyDescent="0.25">
      <c r="A5003" s="347"/>
      <c r="B5003" s="396">
        <v>0</v>
      </c>
      <c r="C5003" s="159">
        <v>0</v>
      </c>
      <c r="D5003" s="159">
        <v>0</v>
      </c>
      <c r="E5003" s="159">
        <v>0</v>
      </c>
      <c r="F5003" s="159">
        <v>0</v>
      </c>
      <c r="G5003" s="159">
        <v>0</v>
      </c>
      <c r="H5003" s="159">
        <v>0</v>
      </c>
      <c r="I5003" s="161">
        <v>55.012799899982362</v>
      </c>
      <c r="J5003" s="159">
        <v>0</v>
      </c>
      <c r="K5003" s="159">
        <v>0</v>
      </c>
      <c r="L5003" s="383">
        <v>0</v>
      </c>
      <c r="M5003" s="346"/>
    </row>
    <row r="5004" spans="1:13" x14ac:dyDescent="0.25">
      <c r="A5004" s="347"/>
      <c r="B5004" s="396">
        <v>0</v>
      </c>
      <c r="C5004" s="159">
        <v>0</v>
      </c>
      <c r="D5004" s="159">
        <v>0</v>
      </c>
      <c r="E5004" s="159">
        <v>0</v>
      </c>
      <c r="F5004" s="159">
        <v>0</v>
      </c>
      <c r="G5004" s="159">
        <v>0</v>
      </c>
      <c r="H5004" s="159">
        <v>0</v>
      </c>
      <c r="I5004" s="159">
        <v>0</v>
      </c>
      <c r="J5004" s="161">
        <v>45.613334597113052</v>
      </c>
      <c r="K5004" s="159">
        <v>0</v>
      </c>
      <c r="L5004" s="383">
        <v>0</v>
      </c>
      <c r="M5004" s="346"/>
    </row>
    <row r="5005" spans="1:13" x14ac:dyDescent="0.25">
      <c r="A5005" s="347"/>
      <c r="B5005" s="396">
        <v>0</v>
      </c>
      <c r="C5005" s="159">
        <v>0</v>
      </c>
      <c r="D5005" s="159">
        <v>0</v>
      </c>
      <c r="E5005" s="159">
        <v>0</v>
      </c>
      <c r="F5005" s="159">
        <v>0</v>
      </c>
      <c r="G5005" s="159">
        <v>0</v>
      </c>
      <c r="H5005" s="159">
        <v>0</v>
      </c>
      <c r="I5005" s="159">
        <v>0</v>
      </c>
      <c r="J5005" s="159">
        <v>0</v>
      </c>
      <c r="K5005" s="161">
        <v>247.34363126789145</v>
      </c>
      <c r="L5005" s="383">
        <v>0</v>
      </c>
      <c r="M5005" s="346"/>
    </row>
    <row r="5006" spans="1:13" x14ac:dyDescent="0.25">
      <c r="A5006" s="347"/>
      <c r="B5006" s="397">
        <v>0</v>
      </c>
      <c r="C5006" s="398">
        <v>0</v>
      </c>
      <c r="D5006" s="398">
        <v>0</v>
      </c>
      <c r="E5006" s="398">
        <v>0</v>
      </c>
      <c r="F5006" s="398">
        <v>0</v>
      </c>
      <c r="G5006" s="398">
        <v>0</v>
      </c>
      <c r="H5006" s="398">
        <v>0</v>
      </c>
      <c r="I5006" s="398">
        <v>0</v>
      </c>
      <c r="J5006" s="398">
        <v>0</v>
      </c>
      <c r="K5006" s="398">
        <v>0</v>
      </c>
      <c r="L5006" s="412">
        <v>666.72248017267918</v>
      </c>
      <c r="M5006" s="346"/>
    </row>
    <row r="5007" spans="1:13" x14ac:dyDescent="0.25">
      <c r="A5007" s="347"/>
      <c r="B5007" s="158"/>
      <c r="C5007" s="158"/>
      <c r="D5007" s="158"/>
      <c r="E5007" s="158"/>
      <c r="F5007" s="158"/>
      <c r="G5007" s="158"/>
      <c r="H5007" s="158"/>
      <c r="I5007" s="158"/>
      <c r="J5007" s="158"/>
      <c r="K5007" s="158"/>
      <c r="L5007" s="158"/>
      <c r="M5007" s="346"/>
    </row>
    <row r="5008" spans="1:13" x14ac:dyDescent="0.25">
      <c r="A5008" s="347"/>
      <c r="B5008" s="158"/>
      <c r="C5008" s="158"/>
      <c r="D5008" s="158"/>
      <c r="E5008" s="158"/>
      <c r="F5008" s="158"/>
      <c r="G5008" s="158"/>
      <c r="H5008" s="158"/>
      <c r="I5008" s="158"/>
      <c r="J5008" s="158"/>
      <c r="K5008" s="158"/>
      <c r="L5008" s="158"/>
      <c r="M5008" s="346"/>
    </row>
    <row r="5009" spans="1:13" x14ac:dyDescent="0.25">
      <c r="A5009" s="347"/>
      <c r="B5009" s="413">
        <f t="array" ref="B5009:L5019">+MINVERSE(B4996:L5006)</f>
        <v>1.7281180429303468E-3</v>
      </c>
      <c r="C5009" s="390">
        <v>0</v>
      </c>
      <c r="D5009" s="390">
        <v>0</v>
      </c>
      <c r="E5009" s="390">
        <v>0</v>
      </c>
      <c r="F5009" s="390">
        <v>0</v>
      </c>
      <c r="G5009" s="390">
        <v>0</v>
      </c>
      <c r="H5009" s="390">
        <v>0</v>
      </c>
      <c r="I5009" s="390">
        <v>0</v>
      </c>
      <c r="J5009" s="390">
        <v>0</v>
      </c>
      <c r="K5009" s="390">
        <v>0</v>
      </c>
      <c r="L5009" s="391">
        <v>0</v>
      </c>
      <c r="M5009" s="346"/>
    </row>
    <row r="5010" spans="1:13" ht="15.75" x14ac:dyDescent="0.3">
      <c r="A5010" s="445" t="s">
        <v>234</v>
      </c>
      <c r="B5010" s="396">
        <v>0</v>
      </c>
      <c r="C5010" s="178">
        <v>2.9181945724970726E-3</v>
      </c>
      <c r="D5010" s="159">
        <v>0</v>
      </c>
      <c r="E5010" s="159">
        <v>0</v>
      </c>
      <c r="F5010" s="159">
        <v>0</v>
      </c>
      <c r="G5010" s="159">
        <v>0</v>
      </c>
      <c r="H5010" s="159">
        <v>0</v>
      </c>
      <c r="I5010" s="159">
        <v>0</v>
      </c>
      <c r="J5010" s="159">
        <v>0</v>
      </c>
      <c r="K5010" s="159">
        <v>0</v>
      </c>
      <c r="L5010" s="383">
        <v>0</v>
      </c>
      <c r="M5010" s="346"/>
    </row>
    <row r="5011" spans="1:13" x14ac:dyDescent="0.25">
      <c r="A5011" s="347"/>
      <c r="B5011" s="396">
        <v>0</v>
      </c>
      <c r="C5011" s="159">
        <v>0</v>
      </c>
      <c r="D5011" s="178">
        <v>5.3141560648402803E-3</v>
      </c>
      <c r="E5011" s="159">
        <v>0</v>
      </c>
      <c r="F5011" s="159">
        <v>0</v>
      </c>
      <c r="G5011" s="159">
        <v>0</v>
      </c>
      <c r="H5011" s="159">
        <v>0</v>
      </c>
      <c r="I5011" s="159">
        <v>0</v>
      </c>
      <c r="J5011" s="159">
        <v>0</v>
      </c>
      <c r="K5011" s="159">
        <v>0</v>
      </c>
      <c r="L5011" s="383">
        <v>0</v>
      </c>
      <c r="M5011" s="346"/>
    </row>
    <row r="5012" spans="1:13" x14ac:dyDescent="0.25">
      <c r="A5012" s="347"/>
      <c r="B5012" s="396">
        <v>0</v>
      </c>
      <c r="C5012" s="159">
        <v>0</v>
      </c>
      <c r="D5012" s="159">
        <v>0</v>
      </c>
      <c r="E5012" s="178">
        <v>1.5947254164563258E-3</v>
      </c>
      <c r="F5012" s="159">
        <v>0</v>
      </c>
      <c r="G5012" s="159">
        <v>0</v>
      </c>
      <c r="H5012" s="159">
        <v>0</v>
      </c>
      <c r="I5012" s="159">
        <v>0</v>
      </c>
      <c r="J5012" s="159">
        <v>0</v>
      </c>
      <c r="K5012" s="159">
        <v>0</v>
      </c>
      <c r="L5012" s="383">
        <v>0</v>
      </c>
      <c r="M5012" s="346"/>
    </row>
    <row r="5013" spans="1:13" x14ac:dyDescent="0.25">
      <c r="A5013" s="347"/>
      <c r="B5013" s="396">
        <v>0</v>
      </c>
      <c r="C5013" s="159">
        <v>0</v>
      </c>
      <c r="D5013" s="159">
        <v>0</v>
      </c>
      <c r="E5013" s="159">
        <v>0</v>
      </c>
      <c r="F5013" s="178">
        <v>-3.8269526864174864E-3</v>
      </c>
      <c r="G5013" s="159">
        <v>0</v>
      </c>
      <c r="H5013" s="159">
        <v>0</v>
      </c>
      <c r="I5013" s="159">
        <v>0</v>
      </c>
      <c r="J5013" s="159">
        <v>0</v>
      </c>
      <c r="K5013" s="159">
        <v>0</v>
      </c>
      <c r="L5013" s="383">
        <v>0</v>
      </c>
      <c r="M5013" s="346"/>
    </row>
    <row r="5014" spans="1:13" x14ac:dyDescent="0.25">
      <c r="A5014" s="347"/>
      <c r="B5014" s="396">
        <v>0</v>
      </c>
      <c r="C5014" s="159">
        <v>0</v>
      </c>
      <c r="D5014" s="159">
        <v>0</v>
      </c>
      <c r="E5014" s="159">
        <v>0</v>
      </c>
      <c r="F5014" s="159">
        <v>0</v>
      </c>
      <c r="G5014" s="178">
        <v>2.8369840922250515E-4</v>
      </c>
      <c r="H5014" s="159">
        <v>0</v>
      </c>
      <c r="I5014" s="159">
        <v>0</v>
      </c>
      <c r="J5014" s="159">
        <v>0</v>
      </c>
      <c r="K5014" s="159">
        <v>0</v>
      </c>
      <c r="L5014" s="383">
        <v>0</v>
      </c>
      <c r="M5014" s="346"/>
    </row>
    <row r="5015" spans="1:13" x14ac:dyDescent="0.25">
      <c r="A5015" s="347"/>
      <c r="B5015" s="396">
        <v>0</v>
      </c>
      <c r="C5015" s="159">
        <v>0</v>
      </c>
      <c r="D5015" s="159">
        <v>0</v>
      </c>
      <c r="E5015" s="159">
        <v>0</v>
      </c>
      <c r="F5015" s="159">
        <v>0</v>
      </c>
      <c r="G5015" s="159">
        <v>0</v>
      </c>
      <c r="H5015" s="178">
        <v>2.1684319349637104E-3</v>
      </c>
      <c r="I5015" s="159">
        <v>0</v>
      </c>
      <c r="J5015" s="159">
        <v>0</v>
      </c>
      <c r="K5015" s="159">
        <v>0</v>
      </c>
      <c r="L5015" s="383">
        <v>0</v>
      </c>
      <c r="M5015" s="346"/>
    </row>
    <row r="5016" spans="1:13" x14ac:dyDescent="0.25">
      <c r="A5016" s="347"/>
      <c r="B5016" s="396">
        <v>0</v>
      </c>
      <c r="C5016" s="159">
        <v>0</v>
      </c>
      <c r="D5016" s="159">
        <v>0</v>
      </c>
      <c r="E5016" s="159">
        <v>0</v>
      </c>
      <c r="F5016" s="159">
        <v>0</v>
      </c>
      <c r="G5016" s="159">
        <v>0</v>
      </c>
      <c r="H5016" s="159">
        <v>0</v>
      </c>
      <c r="I5016" s="178">
        <v>1.8177587794442011E-2</v>
      </c>
      <c r="J5016" s="159">
        <v>0</v>
      </c>
      <c r="K5016" s="159">
        <v>0</v>
      </c>
      <c r="L5016" s="383">
        <v>0</v>
      </c>
      <c r="M5016" s="346"/>
    </row>
    <row r="5017" spans="1:13" x14ac:dyDescent="0.25">
      <c r="A5017" s="347"/>
      <c r="B5017" s="396">
        <v>0</v>
      </c>
      <c r="C5017" s="159">
        <v>0</v>
      </c>
      <c r="D5017" s="159">
        <v>0</v>
      </c>
      <c r="E5017" s="159">
        <v>0</v>
      </c>
      <c r="F5017" s="159">
        <v>0</v>
      </c>
      <c r="G5017" s="159">
        <v>0</v>
      </c>
      <c r="H5017" s="159">
        <v>0</v>
      </c>
      <c r="I5017" s="159">
        <v>0</v>
      </c>
      <c r="J5017" s="178">
        <v>2.1923413598954278E-2</v>
      </c>
      <c r="K5017" s="159">
        <v>0</v>
      </c>
      <c r="L5017" s="383">
        <v>0</v>
      </c>
      <c r="M5017" s="346"/>
    </row>
    <row r="5018" spans="1:13" x14ac:dyDescent="0.25">
      <c r="A5018" s="347"/>
      <c r="B5018" s="396">
        <v>0</v>
      </c>
      <c r="C5018" s="159">
        <v>0</v>
      </c>
      <c r="D5018" s="159">
        <v>0</v>
      </c>
      <c r="E5018" s="159">
        <v>0</v>
      </c>
      <c r="F5018" s="159">
        <v>0</v>
      </c>
      <c r="G5018" s="159">
        <v>0</v>
      </c>
      <c r="H5018" s="159">
        <v>0</v>
      </c>
      <c r="I5018" s="159">
        <v>0</v>
      </c>
      <c r="J5018" s="159">
        <v>0</v>
      </c>
      <c r="K5018" s="178">
        <v>4.0429583526123865E-3</v>
      </c>
      <c r="L5018" s="383">
        <v>0</v>
      </c>
      <c r="M5018" s="346"/>
    </row>
    <row r="5019" spans="1:13" x14ac:dyDescent="0.25">
      <c r="A5019" s="347"/>
      <c r="B5019" s="397">
        <v>0</v>
      </c>
      <c r="C5019" s="398">
        <v>0</v>
      </c>
      <c r="D5019" s="398">
        <v>0</v>
      </c>
      <c r="E5019" s="398">
        <v>0</v>
      </c>
      <c r="F5019" s="398">
        <v>0</v>
      </c>
      <c r="G5019" s="398">
        <v>0</v>
      </c>
      <c r="H5019" s="398">
        <v>0</v>
      </c>
      <c r="I5019" s="398">
        <v>0</v>
      </c>
      <c r="J5019" s="398">
        <v>0</v>
      </c>
      <c r="K5019" s="398">
        <v>0</v>
      </c>
      <c r="L5019" s="414">
        <v>1.4998744301242145E-3</v>
      </c>
      <c r="M5019" s="346"/>
    </row>
    <row r="5020" spans="1:13" x14ac:dyDescent="0.25">
      <c r="A5020" s="347"/>
      <c r="B5020" s="158"/>
      <c r="C5020" s="158"/>
      <c r="D5020" s="158"/>
      <c r="E5020" s="158"/>
      <c r="F5020" s="158"/>
      <c r="G5020" s="158"/>
      <c r="H5020" s="158"/>
      <c r="I5020" s="158"/>
      <c r="J5020" s="158"/>
      <c r="K5020" s="158"/>
      <c r="L5020" s="158"/>
      <c r="M5020" s="346"/>
    </row>
    <row r="5021" spans="1:13" x14ac:dyDescent="0.25">
      <c r="A5021" s="347"/>
      <c r="B5021" s="158"/>
      <c r="C5021" s="158"/>
      <c r="D5021" s="158"/>
      <c r="E5021" s="158"/>
      <c r="F5021" s="158"/>
      <c r="G5021" s="158"/>
      <c r="H5021" s="158"/>
      <c r="I5021" s="158"/>
      <c r="J5021" s="158"/>
      <c r="K5021" s="158"/>
      <c r="L5021" s="158"/>
      <c r="M5021" s="346"/>
    </row>
    <row r="5022" spans="1:13" x14ac:dyDescent="0.25">
      <c r="A5022" s="347"/>
      <c r="B5022" s="395">
        <f t="array" ref="B5022:L5029">+MMULT(B4933:L4940,B5009:L5019)</f>
        <v>1.7281180429303468E-3</v>
      </c>
      <c r="C5022" s="380">
        <v>-2.9181945724970726E-3</v>
      </c>
      <c r="D5022" s="380">
        <v>0</v>
      </c>
      <c r="E5022" s="380">
        <v>0</v>
      </c>
      <c r="F5022" s="380">
        <v>0</v>
      </c>
      <c r="G5022" s="380">
        <v>0</v>
      </c>
      <c r="H5022" s="380">
        <v>0</v>
      </c>
      <c r="I5022" s="380">
        <v>0</v>
      </c>
      <c r="J5022" s="380">
        <v>0</v>
      </c>
      <c r="K5022" s="380">
        <v>0</v>
      </c>
      <c r="L5022" s="381">
        <v>0</v>
      </c>
      <c r="M5022" s="346"/>
    </row>
    <row r="5023" spans="1:13" ht="15.75" x14ac:dyDescent="0.3">
      <c r="A5023" s="445" t="s">
        <v>235</v>
      </c>
      <c r="B5023" s="396">
        <v>0</v>
      </c>
      <c r="C5023" s="159">
        <v>2.9181945724970726E-3</v>
      </c>
      <c r="D5023" s="159">
        <v>-5.3141560648402803E-3</v>
      </c>
      <c r="E5023" s="159">
        <v>0</v>
      </c>
      <c r="F5023" s="159">
        <v>0</v>
      </c>
      <c r="G5023" s="159">
        <v>0</v>
      </c>
      <c r="H5023" s="159">
        <v>0</v>
      </c>
      <c r="I5023" s="159">
        <v>0</v>
      </c>
      <c r="J5023" s="143">
        <v>-2.1923413598954278E-2</v>
      </c>
      <c r="K5023" s="143">
        <v>0</v>
      </c>
      <c r="L5023" s="392">
        <v>0</v>
      </c>
      <c r="M5023" s="346"/>
    </row>
    <row r="5024" spans="1:13" x14ac:dyDescent="0.25">
      <c r="A5024" s="446"/>
      <c r="B5024" s="396">
        <v>0</v>
      </c>
      <c r="C5024" s="159">
        <v>0</v>
      </c>
      <c r="D5024" s="159">
        <v>5.3141560648402803E-3</v>
      </c>
      <c r="E5024" s="159">
        <v>-1.5947254164563258E-3</v>
      </c>
      <c r="F5024" s="159">
        <v>0</v>
      </c>
      <c r="G5024" s="159">
        <v>0</v>
      </c>
      <c r="H5024" s="159">
        <v>0</v>
      </c>
      <c r="I5024" s="159">
        <v>0</v>
      </c>
      <c r="J5024" s="143">
        <v>0</v>
      </c>
      <c r="K5024" s="143">
        <v>0</v>
      </c>
      <c r="L5024" s="392">
        <v>0</v>
      </c>
      <c r="M5024" s="346"/>
    </row>
    <row r="5025" spans="1:13" x14ac:dyDescent="0.25">
      <c r="A5025" s="446"/>
      <c r="B5025" s="396">
        <v>0</v>
      </c>
      <c r="C5025" s="159">
        <v>0</v>
      </c>
      <c r="D5025" s="159">
        <v>0</v>
      </c>
      <c r="E5025" s="159">
        <v>1.5947254164563258E-3</v>
      </c>
      <c r="F5025" s="159">
        <v>3.8269526864174864E-3</v>
      </c>
      <c r="G5025" s="159">
        <v>0</v>
      </c>
      <c r="H5025" s="159">
        <v>0</v>
      </c>
      <c r="I5025" s="159">
        <v>0</v>
      </c>
      <c r="J5025" s="143">
        <v>0</v>
      </c>
      <c r="K5025" s="143">
        <v>0</v>
      </c>
      <c r="L5025" s="392">
        <v>0</v>
      </c>
      <c r="M5025" s="346"/>
    </row>
    <row r="5026" spans="1:13" x14ac:dyDescent="0.25">
      <c r="A5026" s="446"/>
      <c r="B5026" s="396">
        <v>0</v>
      </c>
      <c r="C5026" s="159">
        <v>0</v>
      </c>
      <c r="D5026" s="159">
        <v>0</v>
      </c>
      <c r="E5026" s="159">
        <v>0</v>
      </c>
      <c r="F5026" s="159">
        <v>-3.8269526864174864E-3</v>
      </c>
      <c r="G5026" s="159">
        <v>-2.8369840922250515E-4</v>
      </c>
      <c r="H5026" s="159">
        <v>0</v>
      </c>
      <c r="I5026" s="159">
        <v>0</v>
      </c>
      <c r="J5026" s="143">
        <v>2.1923413598954278E-2</v>
      </c>
      <c r="K5026" s="143">
        <v>4.0429583526123865E-3</v>
      </c>
      <c r="L5026" s="392">
        <v>0</v>
      </c>
      <c r="M5026" s="346"/>
    </row>
    <row r="5027" spans="1:13" x14ac:dyDescent="0.25">
      <c r="A5027" s="446"/>
      <c r="B5027" s="396">
        <v>0</v>
      </c>
      <c r="C5027" s="159">
        <v>0</v>
      </c>
      <c r="D5027" s="159">
        <v>0</v>
      </c>
      <c r="E5027" s="159">
        <v>0</v>
      </c>
      <c r="F5027" s="159">
        <v>0</v>
      </c>
      <c r="G5027" s="159">
        <v>2.8369840922250515E-4</v>
      </c>
      <c r="H5027" s="159">
        <v>-2.1684319349637104E-3</v>
      </c>
      <c r="I5027" s="159">
        <v>0</v>
      </c>
      <c r="J5027" s="143">
        <v>0</v>
      </c>
      <c r="K5027" s="143">
        <v>0</v>
      </c>
      <c r="L5027" s="392">
        <v>0</v>
      </c>
      <c r="M5027" s="346"/>
    </row>
    <row r="5028" spans="1:13" x14ac:dyDescent="0.25">
      <c r="A5028" s="446"/>
      <c r="B5028" s="396">
        <v>0</v>
      </c>
      <c r="C5028" s="159">
        <v>0</v>
      </c>
      <c r="D5028" s="159">
        <v>0</v>
      </c>
      <c r="E5028" s="159">
        <v>0</v>
      </c>
      <c r="F5028" s="159">
        <v>0</v>
      </c>
      <c r="G5028" s="159">
        <v>0</v>
      </c>
      <c r="H5028" s="159">
        <v>2.1684319349637104E-3</v>
      </c>
      <c r="I5028" s="159">
        <v>-1.8177587794442011E-2</v>
      </c>
      <c r="J5028" s="143">
        <v>0</v>
      </c>
      <c r="K5028" s="143">
        <v>0</v>
      </c>
      <c r="L5028" s="392">
        <v>0</v>
      </c>
      <c r="M5028" s="346"/>
    </row>
    <row r="5029" spans="1:13" x14ac:dyDescent="0.25">
      <c r="A5029" s="446"/>
      <c r="B5029" s="397">
        <v>0</v>
      </c>
      <c r="C5029" s="398">
        <v>0</v>
      </c>
      <c r="D5029" s="398">
        <v>0</v>
      </c>
      <c r="E5029" s="398">
        <v>0</v>
      </c>
      <c r="F5029" s="398">
        <v>0</v>
      </c>
      <c r="G5029" s="398">
        <v>0</v>
      </c>
      <c r="H5029" s="398">
        <v>0</v>
      </c>
      <c r="I5029" s="398">
        <v>1.8177587794442011E-2</v>
      </c>
      <c r="J5029" s="393">
        <v>0</v>
      </c>
      <c r="K5029" s="393">
        <v>-4.0429583526123865E-3</v>
      </c>
      <c r="L5029" s="394">
        <v>1.4998744301242145E-3</v>
      </c>
      <c r="M5029" s="346"/>
    </row>
    <row r="5030" spans="1:13" x14ac:dyDescent="0.25">
      <c r="A5030" s="446"/>
      <c r="B5030" s="158"/>
      <c r="C5030" s="158"/>
      <c r="D5030" s="158"/>
      <c r="E5030" s="158"/>
      <c r="F5030" s="158"/>
      <c r="G5030" s="158"/>
      <c r="H5030" s="158"/>
      <c r="I5030" s="158"/>
      <c r="J5030" s="158"/>
      <c r="K5030" s="158"/>
      <c r="L5030" s="158"/>
      <c r="M5030" s="346"/>
    </row>
    <row r="5031" spans="1:13" x14ac:dyDescent="0.25">
      <c r="A5031" s="446"/>
      <c r="B5031" s="158"/>
      <c r="C5031" s="158"/>
      <c r="D5031" s="158"/>
      <c r="E5031" s="158"/>
      <c r="F5031" s="158"/>
      <c r="G5031" s="158"/>
      <c r="H5031" s="158"/>
      <c r="I5031" s="158"/>
      <c r="J5031" s="158"/>
      <c r="K5031" s="158"/>
      <c r="L5031" s="158"/>
      <c r="M5031" s="346"/>
    </row>
    <row r="5032" spans="1:13" x14ac:dyDescent="0.25">
      <c r="A5032" s="446"/>
      <c r="B5032" s="329">
        <f t="array" ref="B5032:I5039">+MMULT(B5022:L5029,B4920:I4930)</f>
        <v>4.6463126154274196E-3</v>
      </c>
      <c r="C5032" s="330">
        <v>-2.9181945724970726E-3</v>
      </c>
      <c r="D5032" s="330">
        <v>0</v>
      </c>
      <c r="E5032" s="330">
        <v>0</v>
      </c>
      <c r="F5032" s="330">
        <v>0</v>
      </c>
      <c r="G5032" s="330">
        <v>0</v>
      </c>
      <c r="H5032" s="330">
        <v>0</v>
      </c>
      <c r="I5032" s="331">
        <v>0</v>
      </c>
      <c r="J5032" s="158"/>
      <c r="K5032" s="158"/>
      <c r="L5032" s="158"/>
      <c r="M5032" s="346"/>
    </row>
    <row r="5033" spans="1:13" ht="15.75" x14ac:dyDescent="0.3">
      <c r="A5033" s="447" t="s">
        <v>236</v>
      </c>
      <c r="B5033" s="332">
        <v>-2.9181945724970726E-3</v>
      </c>
      <c r="C5033" s="158">
        <v>3.015576423629163E-2</v>
      </c>
      <c r="D5033" s="158">
        <v>-5.3141560648402803E-3</v>
      </c>
      <c r="E5033" s="158">
        <v>0</v>
      </c>
      <c r="F5033" s="158">
        <v>-2.1923413598954278E-2</v>
      </c>
      <c r="G5033" s="158">
        <v>0</v>
      </c>
      <c r="H5033" s="158">
        <v>0</v>
      </c>
      <c r="I5033" s="333">
        <v>0</v>
      </c>
      <c r="J5033" s="158"/>
      <c r="K5033" s="158"/>
      <c r="L5033" s="158"/>
      <c r="M5033" s="346"/>
    </row>
    <row r="5034" spans="1:13" x14ac:dyDescent="0.25">
      <c r="A5034" s="446"/>
      <c r="B5034" s="332">
        <v>0</v>
      </c>
      <c r="C5034" s="158">
        <v>-5.3141560648402803E-3</v>
      </c>
      <c r="D5034" s="158">
        <v>6.9088814812966063E-3</v>
      </c>
      <c r="E5034" s="158">
        <v>-1.5947254164563258E-3</v>
      </c>
      <c r="F5034" s="158">
        <v>0</v>
      </c>
      <c r="G5034" s="158">
        <v>0</v>
      </c>
      <c r="H5034" s="158">
        <v>0</v>
      </c>
      <c r="I5034" s="333">
        <v>0</v>
      </c>
      <c r="J5034" s="158"/>
      <c r="K5034" s="158"/>
      <c r="L5034" s="158"/>
      <c r="M5034" s="346"/>
    </row>
    <row r="5035" spans="1:13" x14ac:dyDescent="0.25">
      <c r="A5035" s="446"/>
      <c r="B5035" s="332">
        <v>0</v>
      </c>
      <c r="C5035" s="158">
        <v>0</v>
      </c>
      <c r="D5035" s="158">
        <v>-1.5947254164563258E-3</v>
      </c>
      <c r="E5035" s="158">
        <v>-2.2322272699611609E-3</v>
      </c>
      <c r="F5035" s="158">
        <v>3.8269526864174864E-3</v>
      </c>
      <c r="G5035" s="158">
        <v>0</v>
      </c>
      <c r="H5035" s="158">
        <v>0</v>
      </c>
      <c r="I5035" s="333">
        <v>0</v>
      </c>
      <c r="J5035" s="158"/>
      <c r="K5035" s="158"/>
      <c r="L5035" s="158"/>
      <c r="M5035" s="346"/>
    </row>
    <row r="5036" spans="1:13" x14ac:dyDescent="0.25">
      <c r="A5036" s="446"/>
      <c r="B5036" s="332">
        <v>0</v>
      </c>
      <c r="C5036" s="158">
        <v>-2.1923413598954278E-2</v>
      </c>
      <c r="D5036" s="158">
        <v>0</v>
      </c>
      <c r="E5036" s="158">
        <v>3.8269526864174864E-3</v>
      </c>
      <c r="F5036" s="158">
        <v>2.2423117674371683E-2</v>
      </c>
      <c r="G5036" s="158">
        <v>-2.8369840922250515E-4</v>
      </c>
      <c r="H5036" s="158">
        <v>0</v>
      </c>
      <c r="I5036" s="333">
        <v>-4.0429583526123865E-3</v>
      </c>
      <c r="J5036" s="158"/>
      <c r="K5036" s="158"/>
      <c r="L5036" s="158"/>
      <c r="M5036" s="346"/>
    </row>
    <row r="5037" spans="1:13" x14ac:dyDescent="0.25">
      <c r="A5037" s="446"/>
      <c r="B5037" s="332">
        <v>0</v>
      </c>
      <c r="C5037" s="158">
        <v>0</v>
      </c>
      <c r="D5037" s="158">
        <v>0</v>
      </c>
      <c r="E5037" s="158">
        <v>0</v>
      </c>
      <c r="F5037" s="158">
        <v>-2.8369840922250515E-4</v>
      </c>
      <c r="G5037" s="158">
        <v>2.4521303441862154E-3</v>
      </c>
      <c r="H5037" s="158">
        <v>-2.1684319349637104E-3</v>
      </c>
      <c r="I5037" s="333">
        <v>0</v>
      </c>
      <c r="J5037" s="158"/>
      <c r="K5037" s="158"/>
      <c r="L5037" s="158"/>
      <c r="M5037" s="346"/>
    </row>
    <row r="5038" spans="1:13" x14ac:dyDescent="0.25">
      <c r="A5038" s="446"/>
      <c r="B5038" s="332">
        <v>0</v>
      </c>
      <c r="C5038" s="158">
        <v>0</v>
      </c>
      <c r="D5038" s="158">
        <v>0</v>
      </c>
      <c r="E5038" s="158">
        <v>0</v>
      </c>
      <c r="F5038" s="158">
        <v>0</v>
      </c>
      <c r="G5038" s="158">
        <v>-2.1684319349637104E-3</v>
      </c>
      <c r="H5038" s="158">
        <v>2.034601972940572E-2</v>
      </c>
      <c r="I5038" s="333">
        <v>-1.8177587794442011E-2</v>
      </c>
      <c r="J5038" s="158"/>
      <c r="K5038" s="158"/>
      <c r="L5038" s="158"/>
      <c r="M5038" s="346"/>
    </row>
    <row r="5039" spans="1:13" x14ac:dyDescent="0.25">
      <c r="A5039" s="446"/>
      <c r="B5039" s="406">
        <v>0</v>
      </c>
      <c r="C5039" s="407">
        <v>0</v>
      </c>
      <c r="D5039" s="407">
        <v>0</v>
      </c>
      <c r="E5039" s="407">
        <v>0</v>
      </c>
      <c r="F5039" s="407">
        <v>-4.0429583526123865E-3</v>
      </c>
      <c r="G5039" s="407">
        <v>0</v>
      </c>
      <c r="H5039" s="407">
        <v>-1.8177587794442011E-2</v>
      </c>
      <c r="I5039" s="408">
        <v>2.3720420577178613E-2</v>
      </c>
      <c r="J5039" s="158"/>
      <c r="K5039" s="158"/>
      <c r="L5039" s="158"/>
      <c r="M5039" s="346"/>
    </row>
    <row r="5040" spans="1:13" x14ac:dyDescent="0.25">
      <c r="A5040" s="446"/>
      <c r="B5040" s="158"/>
      <c r="C5040" s="158"/>
      <c r="D5040" s="158"/>
      <c r="E5040" s="158"/>
      <c r="F5040" s="158"/>
      <c r="G5040" s="158"/>
      <c r="H5040" s="158"/>
      <c r="I5040" s="158"/>
      <c r="J5040" s="158"/>
      <c r="K5040" s="158"/>
      <c r="L5040" s="158"/>
      <c r="M5040" s="346"/>
    </row>
    <row r="5041" spans="1:13" x14ac:dyDescent="0.25">
      <c r="A5041" s="446"/>
      <c r="B5041" s="158"/>
      <c r="C5041" s="158"/>
      <c r="D5041" s="158"/>
      <c r="E5041" s="158"/>
      <c r="F5041" s="158"/>
      <c r="G5041" s="158"/>
      <c r="H5041" s="158"/>
      <c r="I5041" s="158"/>
      <c r="J5041" s="158"/>
      <c r="K5041" s="158"/>
      <c r="L5041" s="158"/>
      <c r="M5041" s="346"/>
    </row>
    <row r="5042" spans="1:13" x14ac:dyDescent="0.25">
      <c r="A5042" s="446"/>
      <c r="B5042" s="329">
        <f t="array" ref="B5042:I5049">-MINVERSE(B5032:I5039)</f>
        <v>-398.95347505549086</v>
      </c>
      <c r="C5042" s="330">
        <v>-292.53106429721856</v>
      </c>
      <c r="D5042" s="330">
        <v>-288.08498171828256</v>
      </c>
      <c r="E5042" s="330">
        <v>-273.26915420476894</v>
      </c>
      <c r="F5042" s="330">
        <v>-279.44304205697313</v>
      </c>
      <c r="G5042" s="330">
        <v>-216.30414604589515</v>
      </c>
      <c r="H5042" s="330">
        <v>-208.04361267632569</v>
      </c>
      <c r="I5042" s="331">
        <v>-207.05820115962905</v>
      </c>
      <c r="J5042" s="158"/>
      <c r="K5042" s="158"/>
      <c r="L5042" s="158"/>
      <c r="M5042" s="346"/>
    </row>
    <row r="5043" spans="1:13" ht="15.75" x14ac:dyDescent="0.3">
      <c r="A5043" s="448" t="s">
        <v>237</v>
      </c>
      <c r="B5043" s="332">
        <v>-292.53106429721856</v>
      </c>
      <c r="C5043" s="158">
        <v>-465.76427331421189</v>
      </c>
      <c r="D5043" s="158">
        <v>-458.68527667346848</v>
      </c>
      <c r="E5043" s="158">
        <v>-435.09570285518464</v>
      </c>
      <c r="F5043" s="158">
        <v>-444.92568927359684</v>
      </c>
      <c r="G5043" s="158">
        <v>-344.396734890201</v>
      </c>
      <c r="H5043" s="158">
        <v>-331.24441778053426</v>
      </c>
      <c r="I5043" s="333">
        <v>-329.67545798444456</v>
      </c>
      <c r="J5043" s="158"/>
      <c r="K5043" s="158"/>
      <c r="L5043" s="158"/>
      <c r="M5043" s="346"/>
    </row>
    <row r="5044" spans="1:13" x14ac:dyDescent="0.25">
      <c r="A5044" s="446"/>
      <c r="B5044" s="332">
        <v>-288.08498171828256</v>
      </c>
      <c r="C5044" s="158">
        <v>-458.68527667346859</v>
      </c>
      <c r="D5044" s="158">
        <v>-580.61147300890741</v>
      </c>
      <c r="E5044" s="158">
        <v>-359.8429565934282</v>
      </c>
      <c r="F5044" s="158">
        <v>-451.83917215435218</v>
      </c>
      <c r="G5044" s="158">
        <v>-349.74814747044275</v>
      </c>
      <c r="H5044" s="158">
        <v>-336.39146293185007</v>
      </c>
      <c r="I5044" s="333">
        <v>-334.79812383613267</v>
      </c>
      <c r="J5044" s="158"/>
      <c r="K5044" s="158"/>
      <c r="L5044" s="158"/>
      <c r="M5044" s="346"/>
    </row>
    <row r="5045" spans="1:13" x14ac:dyDescent="0.25">
      <c r="A5045" s="446"/>
      <c r="B5045" s="332">
        <v>-273.26915420476894</v>
      </c>
      <c r="C5045" s="158">
        <v>-435.09570285518475</v>
      </c>
      <c r="D5045" s="158">
        <v>-359.8429565934282</v>
      </c>
      <c r="E5045" s="158">
        <v>-109.07575001598676</v>
      </c>
      <c r="F5045" s="158">
        <v>-474.87719901516118</v>
      </c>
      <c r="G5045" s="158">
        <v>-367.58083598552736</v>
      </c>
      <c r="H5045" s="158">
        <v>-353.54313112790317</v>
      </c>
      <c r="I5045" s="333">
        <v>-351.86855208853393</v>
      </c>
      <c r="J5045" s="158"/>
      <c r="K5045" s="158"/>
      <c r="L5045" s="158"/>
      <c r="M5045" s="346"/>
    </row>
    <row r="5046" spans="1:13" x14ac:dyDescent="0.25">
      <c r="A5046" s="446"/>
      <c r="B5046" s="332">
        <v>-279.44304205697318</v>
      </c>
      <c r="C5046" s="158">
        <v>-444.92568927359696</v>
      </c>
      <c r="D5046" s="158">
        <v>-451.83917215435224</v>
      </c>
      <c r="E5046" s="158">
        <v>-474.87719901516118</v>
      </c>
      <c r="F5046" s="158">
        <v>-465.27704714750689</v>
      </c>
      <c r="G5046" s="158">
        <v>-360.14979516819864</v>
      </c>
      <c r="H5046" s="158">
        <v>-346.39587756922998</v>
      </c>
      <c r="I5046" s="333">
        <v>-344.75515194107032</v>
      </c>
      <c r="J5046" s="158"/>
      <c r="K5046" s="158"/>
      <c r="L5046" s="158"/>
      <c r="M5046" s="346"/>
    </row>
    <row r="5047" spans="1:13" x14ac:dyDescent="0.25">
      <c r="A5047" s="446"/>
      <c r="B5047" s="332">
        <v>-216.30414604589521</v>
      </c>
      <c r="C5047" s="158">
        <v>-344.39673489020112</v>
      </c>
      <c r="D5047" s="158">
        <v>-349.74814747044286</v>
      </c>
      <c r="E5047" s="158">
        <v>-367.58083598552736</v>
      </c>
      <c r="F5047" s="158">
        <v>-360.14979516819869</v>
      </c>
      <c r="G5047" s="158">
        <v>-860.41921111849877</v>
      </c>
      <c r="H5047" s="158">
        <v>-464.70729197698876</v>
      </c>
      <c r="I5047" s="333">
        <v>-417.50221877279853</v>
      </c>
      <c r="J5047" s="158"/>
      <c r="K5047" s="158"/>
      <c r="L5047" s="158"/>
      <c r="M5047" s="346"/>
    </row>
    <row r="5048" spans="1:13" x14ac:dyDescent="0.25">
      <c r="A5048" s="446"/>
      <c r="B5048" s="332">
        <v>-208.04361267632569</v>
      </c>
      <c r="C5048" s="158">
        <v>-331.24441778053432</v>
      </c>
      <c r="D5048" s="158">
        <v>-336.39146293185007</v>
      </c>
      <c r="E5048" s="158">
        <v>-353.54313112790317</v>
      </c>
      <c r="F5048" s="158">
        <v>-346.39587756922992</v>
      </c>
      <c r="G5048" s="158">
        <v>-464.70729197698864</v>
      </c>
      <c r="H5048" s="158">
        <v>-480.1861084983417</v>
      </c>
      <c r="I5048" s="333">
        <v>-427.01980002724997</v>
      </c>
      <c r="J5048" s="158"/>
      <c r="K5048" s="158"/>
      <c r="L5048" s="158"/>
      <c r="M5048" s="346"/>
    </row>
    <row r="5049" spans="1:13" x14ac:dyDescent="0.25">
      <c r="A5049" s="446"/>
      <c r="B5049" s="406">
        <v>-207.05820115962902</v>
      </c>
      <c r="C5049" s="407">
        <v>-329.67545798444456</v>
      </c>
      <c r="D5049" s="407">
        <v>-334.79812383613262</v>
      </c>
      <c r="E5049" s="407">
        <v>-351.86855208853387</v>
      </c>
      <c r="F5049" s="407">
        <v>-344.75515194107027</v>
      </c>
      <c r="G5049" s="407">
        <v>-417.50221877279847</v>
      </c>
      <c r="H5049" s="407">
        <v>-427.01980002724997</v>
      </c>
      <c r="I5049" s="408">
        <v>-428.15516668696017</v>
      </c>
      <c r="J5049" s="158"/>
      <c r="K5049" s="158"/>
      <c r="L5049" s="158"/>
      <c r="M5049" s="346"/>
    </row>
    <row r="5050" spans="1:13" x14ac:dyDescent="0.25">
      <c r="A5050" s="446"/>
      <c r="B5050" s="158"/>
      <c r="C5050" s="158"/>
      <c r="D5050" s="158"/>
      <c r="E5050" s="158"/>
      <c r="F5050" s="158"/>
      <c r="G5050" s="158"/>
      <c r="H5050" s="158"/>
      <c r="I5050" s="158"/>
      <c r="J5050" s="158"/>
      <c r="K5050" s="158"/>
      <c r="L5050" s="158"/>
      <c r="M5050" s="346"/>
    </row>
    <row r="5051" spans="1:13" ht="15.75" x14ac:dyDescent="0.3">
      <c r="A5051" s="447"/>
      <c r="B5051" s="158"/>
      <c r="C5051" s="158"/>
      <c r="D5051" s="158"/>
      <c r="E5051" s="158"/>
      <c r="F5051" s="158"/>
      <c r="G5051" s="158"/>
      <c r="H5051" s="158"/>
      <c r="I5051" s="158"/>
      <c r="J5051" s="158"/>
      <c r="K5051" s="158"/>
      <c r="L5051" s="158"/>
      <c r="M5051" s="346"/>
    </row>
    <row r="5052" spans="1:13" ht="15.75" x14ac:dyDescent="0.3">
      <c r="A5052" s="447"/>
      <c r="B5052" s="402">
        <f t="array" ref="B5052:B5062">+MMULT(B4983:L4993,H4944:H4954)</f>
        <v>2.9716153603351563</v>
      </c>
      <c r="C5052" s="158"/>
      <c r="D5052" s="158"/>
      <c r="E5052" s="417">
        <f t="array" ref="E5052:E5062">+MMULT(B4944:B4954,K4945)</f>
        <v>-339.29610096713287</v>
      </c>
      <c r="F5052" s="158"/>
      <c r="G5052" s="158"/>
      <c r="H5052" s="158"/>
      <c r="I5052" s="158"/>
      <c r="J5052" s="158"/>
      <c r="K5052" s="158"/>
      <c r="L5052" s="158"/>
      <c r="M5052" s="346"/>
    </row>
    <row r="5053" spans="1:13" ht="15.75" x14ac:dyDescent="0.3">
      <c r="A5053" s="447" t="s">
        <v>238</v>
      </c>
      <c r="B5053" s="403">
        <v>1.2503793303910729</v>
      </c>
      <c r="C5053" s="158"/>
      <c r="D5053" s="449" t="s">
        <v>239</v>
      </c>
      <c r="E5053" s="418">
        <v>0</v>
      </c>
      <c r="F5053" s="158"/>
      <c r="G5053" s="158"/>
      <c r="H5053" s="158"/>
      <c r="I5053" s="158"/>
      <c r="J5053" s="158"/>
      <c r="K5053" s="158"/>
      <c r="L5053" s="158"/>
      <c r="M5053" s="346"/>
    </row>
    <row r="5054" spans="1:13" ht="15.75" x14ac:dyDescent="0.3">
      <c r="A5054" s="447"/>
      <c r="B5054" s="403">
        <v>0.28489349827252719</v>
      </c>
      <c r="C5054" s="158"/>
      <c r="D5054" s="158"/>
      <c r="E5054" s="418">
        <v>0</v>
      </c>
      <c r="F5054" s="158"/>
      <c r="G5054" s="158"/>
      <c r="H5054" s="158"/>
      <c r="I5054" s="158"/>
      <c r="J5054" s="158"/>
      <c r="K5054" s="158"/>
      <c r="L5054" s="158"/>
      <c r="M5054" s="346"/>
    </row>
    <row r="5055" spans="1:13" x14ac:dyDescent="0.25">
      <c r="A5055" s="347"/>
      <c r="B5055" s="403">
        <v>0.35308036101486007</v>
      </c>
      <c r="C5055" s="158"/>
      <c r="D5055" s="158"/>
      <c r="E5055" s="418">
        <v>0</v>
      </c>
      <c r="F5055" s="158"/>
      <c r="G5055" s="158"/>
      <c r="H5055" s="158"/>
      <c r="I5055" s="158"/>
      <c r="J5055" s="158"/>
      <c r="K5055" s="158"/>
      <c r="L5055" s="158"/>
      <c r="M5055" s="346"/>
    </row>
    <row r="5056" spans="1:13" x14ac:dyDescent="0.25">
      <c r="A5056" s="347"/>
      <c r="B5056" s="403">
        <v>0.10750924874365815</v>
      </c>
      <c r="C5056" s="158"/>
      <c r="D5056" s="158"/>
      <c r="E5056" s="418">
        <v>0</v>
      </c>
      <c r="F5056" s="158"/>
      <c r="G5056" s="158"/>
      <c r="H5056" s="158"/>
      <c r="I5056" s="158"/>
      <c r="J5056" s="158"/>
      <c r="K5056" s="158"/>
      <c r="L5056" s="158"/>
      <c r="M5056" s="346"/>
    </row>
    <row r="5057" spans="1:13" x14ac:dyDescent="0.25">
      <c r="A5057" s="347"/>
      <c r="B5057" s="403">
        <v>2.9350487548095479</v>
      </c>
      <c r="C5057" s="158"/>
      <c r="D5057" s="158"/>
      <c r="E5057" s="418">
        <v>0</v>
      </c>
      <c r="F5057" s="158"/>
      <c r="G5057" s="158"/>
      <c r="H5057" s="158"/>
      <c r="I5057" s="158"/>
      <c r="J5057" s="158"/>
      <c r="K5057" s="158"/>
      <c r="L5057" s="158"/>
      <c r="M5057" s="346"/>
    </row>
    <row r="5058" spans="1:13" x14ac:dyDescent="0.25">
      <c r="A5058" s="347"/>
      <c r="B5058" s="403">
        <v>0.20292270560526848</v>
      </c>
      <c r="C5058" s="158"/>
      <c r="D5058" s="158"/>
      <c r="E5058" s="418">
        <v>0</v>
      </c>
      <c r="F5058" s="158"/>
      <c r="G5058" s="158"/>
      <c r="H5058" s="158"/>
      <c r="I5058" s="158"/>
      <c r="J5058" s="158"/>
      <c r="K5058" s="158"/>
      <c r="L5058" s="158"/>
      <c r="M5058" s="346"/>
    </row>
    <row r="5059" spans="1:13" x14ac:dyDescent="0.25">
      <c r="A5059" s="347"/>
      <c r="B5059" s="403">
        <v>3.2213296152030593E-3</v>
      </c>
      <c r="C5059" s="158"/>
      <c r="D5059" s="158"/>
      <c r="E5059" s="418">
        <v>0</v>
      </c>
      <c r="F5059" s="158"/>
      <c r="G5059" s="158"/>
      <c r="H5059" s="158"/>
      <c r="I5059" s="158"/>
      <c r="J5059" s="158"/>
      <c r="K5059" s="158"/>
      <c r="L5059" s="158"/>
      <c r="M5059" s="346"/>
    </row>
    <row r="5060" spans="1:13" x14ac:dyDescent="0.25">
      <c r="A5060" s="347"/>
      <c r="B5060" s="403">
        <v>1.236819862512205E-2</v>
      </c>
      <c r="C5060" s="158"/>
      <c r="D5060" s="158"/>
      <c r="E5060" s="418">
        <v>0</v>
      </c>
      <c r="F5060" s="158"/>
      <c r="G5060" s="158"/>
      <c r="H5060" s="158"/>
      <c r="I5060" s="158"/>
      <c r="J5060" s="158"/>
      <c r="K5060" s="158"/>
      <c r="L5060" s="158"/>
      <c r="M5060" s="346"/>
    </row>
    <row r="5061" spans="1:13" x14ac:dyDescent="0.25">
      <c r="A5061" s="347"/>
      <c r="B5061" s="403">
        <v>0.79910782132786551</v>
      </c>
      <c r="C5061" s="158"/>
      <c r="D5061" s="158"/>
      <c r="E5061" s="418">
        <v>0</v>
      </c>
      <c r="F5061" s="158"/>
      <c r="G5061" s="158"/>
      <c r="H5061" s="158"/>
      <c r="I5061" s="158"/>
      <c r="J5061" s="158"/>
      <c r="K5061" s="158"/>
      <c r="L5061" s="158"/>
      <c r="M5061" s="346"/>
    </row>
    <row r="5062" spans="1:13" x14ac:dyDescent="0.25">
      <c r="A5062" s="347"/>
      <c r="B5062" s="93">
        <v>3.3505925169839292</v>
      </c>
      <c r="C5062" s="158"/>
      <c r="D5062" s="158"/>
      <c r="E5062" s="76">
        <v>-339.29610096713287</v>
      </c>
      <c r="F5062" s="158"/>
      <c r="G5062" s="158"/>
      <c r="H5062" s="158"/>
      <c r="I5062" s="158"/>
      <c r="J5062" s="158"/>
      <c r="K5062" s="158"/>
      <c r="L5062" s="158"/>
      <c r="M5062" s="346"/>
    </row>
    <row r="5063" spans="1:13" x14ac:dyDescent="0.25">
      <c r="A5063" s="347"/>
      <c r="B5063" s="158"/>
      <c r="C5063" s="158"/>
      <c r="D5063" s="158"/>
      <c r="E5063" s="158"/>
      <c r="F5063" s="158"/>
      <c r="G5063" s="158"/>
      <c r="H5063" s="158"/>
      <c r="I5063" s="158"/>
      <c r="J5063" s="158"/>
      <c r="K5063" s="158"/>
      <c r="L5063" s="158"/>
      <c r="M5063" s="346"/>
    </row>
    <row r="5064" spans="1:13" x14ac:dyDescent="0.25">
      <c r="A5064" s="347"/>
      <c r="B5064" s="158"/>
      <c r="C5064" s="158"/>
      <c r="D5064" s="158"/>
      <c r="E5064" s="158"/>
      <c r="F5064" s="158"/>
      <c r="G5064" s="158"/>
      <c r="H5064" s="158"/>
      <c r="I5064" s="158"/>
      <c r="J5064" s="158"/>
      <c r="K5064" s="158"/>
      <c r="L5064" s="158"/>
      <c r="M5064" s="346"/>
    </row>
    <row r="5065" spans="1:13" x14ac:dyDescent="0.25">
      <c r="A5065" s="347"/>
      <c r="B5065" s="415">
        <f t="array" ref="B5065:B5075">+B5052:B5062+E5052:E5062</f>
        <v>-336.32448560679774</v>
      </c>
      <c r="C5065" s="158"/>
      <c r="D5065" s="158"/>
      <c r="E5065" s="158"/>
      <c r="F5065" s="158"/>
      <c r="G5065" s="158"/>
      <c r="H5065" s="158"/>
      <c r="I5065" s="158"/>
      <c r="J5065" s="158"/>
      <c r="K5065" s="158"/>
      <c r="L5065" s="158"/>
      <c r="M5065" s="346"/>
    </row>
    <row r="5066" spans="1:13" ht="15.75" x14ac:dyDescent="0.3">
      <c r="A5066" s="447" t="s">
        <v>240</v>
      </c>
      <c r="B5066" s="416">
        <v>1.2503793303910729</v>
      </c>
      <c r="C5066" s="158"/>
      <c r="D5066" s="158"/>
      <c r="E5066" s="158"/>
      <c r="F5066" s="158"/>
      <c r="G5066" s="158"/>
      <c r="H5066" s="158"/>
      <c r="I5066" s="158"/>
      <c r="J5066" s="158"/>
      <c r="K5066" s="158"/>
      <c r="L5066" s="158"/>
      <c r="M5066" s="346"/>
    </row>
    <row r="5067" spans="1:13" x14ac:dyDescent="0.25">
      <c r="A5067" s="347"/>
      <c r="B5067" s="416">
        <v>0.28489349827252719</v>
      </c>
      <c r="C5067" s="158"/>
      <c r="D5067" s="158"/>
      <c r="E5067" s="158"/>
      <c r="F5067" s="158"/>
      <c r="G5067" s="158"/>
      <c r="H5067" s="158"/>
      <c r="I5067" s="158"/>
      <c r="J5067" s="158"/>
      <c r="K5067" s="158"/>
      <c r="L5067" s="158"/>
      <c r="M5067" s="346"/>
    </row>
    <row r="5068" spans="1:13" x14ac:dyDescent="0.25">
      <c r="A5068" s="347"/>
      <c r="B5068" s="416">
        <v>0.35308036101486007</v>
      </c>
      <c r="C5068" s="158"/>
      <c r="D5068" s="158"/>
      <c r="E5068" s="158"/>
      <c r="F5068" s="158"/>
      <c r="G5068" s="158"/>
      <c r="H5068" s="158"/>
      <c r="I5068" s="158"/>
      <c r="J5068" s="158"/>
      <c r="K5068" s="158"/>
      <c r="L5068" s="158"/>
      <c r="M5068" s="346"/>
    </row>
    <row r="5069" spans="1:13" x14ac:dyDescent="0.25">
      <c r="A5069" s="347"/>
      <c r="B5069" s="416">
        <v>0.10750924874365815</v>
      </c>
      <c r="C5069" s="158"/>
      <c r="D5069" s="158"/>
      <c r="E5069" s="158"/>
      <c r="F5069" s="158"/>
      <c r="G5069" s="158"/>
      <c r="H5069" s="158"/>
      <c r="I5069" s="158"/>
      <c r="J5069" s="158"/>
      <c r="K5069" s="158"/>
      <c r="L5069" s="158"/>
      <c r="M5069" s="346"/>
    </row>
    <row r="5070" spans="1:13" x14ac:dyDescent="0.25">
      <c r="A5070" s="347"/>
      <c r="B5070" s="416">
        <v>2.9350487548095479</v>
      </c>
      <c r="C5070" s="158"/>
      <c r="D5070" s="158"/>
      <c r="E5070" s="158"/>
      <c r="F5070" s="158"/>
      <c r="G5070" s="158"/>
      <c r="H5070" s="158"/>
      <c r="I5070" s="158"/>
      <c r="J5070" s="158"/>
      <c r="K5070" s="158"/>
      <c r="L5070" s="158"/>
      <c r="M5070" s="346"/>
    </row>
    <row r="5071" spans="1:13" x14ac:dyDescent="0.25">
      <c r="A5071" s="347"/>
      <c r="B5071" s="416">
        <v>0.20292270560526848</v>
      </c>
      <c r="C5071" s="158"/>
      <c r="D5071" s="158"/>
      <c r="E5071" s="158"/>
      <c r="F5071" s="158"/>
      <c r="G5071" s="158"/>
      <c r="H5071" s="158"/>
      <c r="I5071" s="158"/>
      <c r="J5071" s="158"/>
      <c r="K5071" s="158"/>
      <c r="L5071" s="158"/>
      <c r="M5071" s="346"/>
    </row>
    <row r="5072" spans="1:13" x14ac:dyDescent="0.25">
      <c r="A5072" s="347"/>
      <c r="B5072" s="416">
        <v>3.2213296152030593E-3</v>
      </c>
      <c r="C5072" s="158"/>
      <c r="D5072" s="158"/>
      <c r="E5072" s="158"/>
      <c r="F5072" s="158"/>
      <c r="G5072" s="158"/>
      <c r="H5072" s="158"/>
      <c r="I5072" s="158"/>
      <c r="J5072" s="158"/>
      <c r="K5072" s="158"/>
      <c r="L5072" s="158"/>
      <c r="M5072" s="346"/>
    </row>
    <row r="5073" spans="1:13" x14ac:dyDescent="0.25">
      <c r="A5073" s="347"/>
      <c r="B5073" s="416">
        <v>1.236819862512205E-2</v>
      </c>
      <c r="C5073" s="158"/>
      <c r="D5073" s="158"/>
      <c r="E5073" s="158"/>
      <c r="F5073" s="158"/>
      <c r="G5073" s="158"/>
      <c r="H5073" s="158"/>
      <c r="I5073" s="158"/>
      <c r="J5073" s="158"/>
      <c r="K5073" s="158"/>
      <c r="L5073" s="158"/>
      <c r="M5073" s="346"/>
    </row>
    <row r="5074" spans="1:13" x14ac:dyDescent="0.25">
      <c r="A5074" s="347"/>
      <c r="B5074" s="416">
        <v>0.79910782132786551</v>
      </c>
      <c r="C5074" s="158"/>
      <c r="D5074" s="158"/>
      <c r="E5074" s="158"/>
      <c r="F5074" s="158"/>
      <c r="G5074" s="158"/>
      <c r="H5074" s="158"/>
      <c r="I5074" s="158"/>
      <c r="J5074" s="158"/>
      <c r="K5074" s="158"/>
      <c r="L5074" s="158"/>
      <c r="M5074" s="346"/>
    </row>
    <row r="5075" spans="1:13" x14ac:dyDescent="0.25">
      <c r="A5075" s="347"/>
      <c r="B5075" s="103">
        <v>-335.94550845014896</v>
      </c>
      <c r="C5075" s="158"/>
      <c r="D5075" s="158"/>
      <c r="E5075" s="158"/>
      <c r="F5075" s="158"/>
      <c r="G5075" s="158"/>
      <c r="H5075" s="158"/>
      <c r="I5075" s="158"/>
      <c r="J5075" s="158"/>
      <c r="K5075" s="158"/>
      <c r="L5075" s="158"/>
      <c r="M5075" s="346"/>
    </row>
    <row r="5076" spans="1:13" x14ac:dyDescent="0.25">
      <c r="A5076" s="347"/>
      <c r="B5076" s="158"/>
      <c r="C5076" s="158"/>
      <c r="D5076" s="158"/>
      <c r="E5076" s="158"/>
      <c r="F5076" s="158"/>
      <c r="G5076" s="158"/>
      <c r="H5076" s="158"/>
      <c r="I5076" s="158"/>
      <c r="J5076" s="158"/>
      <c r="K5076" s="158"/>
      <c r="L5076" s="158"/>
      <c r="M5076" s="346"/>
    </row>
    <row r="5077" spans="1:13" x14ac:dyDescent="0.25">
      <c r="A5077" s="347"/>
      <c r="B5077" s="158"/>
      <c r="C5077" s="158"/>
      <c r="D5077" s="158"/>
      <c r="E5077" s="158"/>
      <c r="F5077" s="158"/>
      <c r="G5077" s="158"/>
      <c r="H5077" s="158"/>
      <c r="I5077" s="158"/>
      <c r="J5077" s="158"/>
      <c r="K5077" s="158"/>
      <c r="L5077" s="158"/>
      <c r="M5077" s="346"/>
    </row>
    <row r="5078" spans="1:13" x14ac:dyDescent="0.25">
      <c r="A5078" s="347"/>
      <c r="B5078" s="419">
        <f t="array" ref="B5078:B5085">+MMULT(B5022:L5029,B5065:B5075)</f>
        <v>-0.58485726203188471</v>
      </c>
      <c r="C5078" s="158"/>
      <c r="D5078" s="158"/>
      <c r="E5078" s="402">
        <f t="array" ref="E5078:E5085">+MMULT(B4933:L4940,H4944:H4954)</f>
        <v>2.9729038906687894E-3</v>
      </c>
      <c r="F5078" s="158"/>
      <c r="G5078" s="158"/>
      <c r="H5078" s="402">
        <f t="array" ref="H5078:H5085">E5078:E5085-E4944:E4951</f>
        <v>1.5959455978986625E-16</v>
      </c>
      <c r="I5078" s="158"/>
      <c r="J5078" s="158"/>
      <c r="K5078" s="158"/>
      <c r="L5078" s="158"/>
      <c r="M5078" s="346"/>
    </row>
    <row r="5079" spans="1:13" ht="15.75" x14ac:dyDescent="0.3">
      <c r="A5079" s="447" t="s">
        <v>241</v>
      </c>
      <c r="B5079" s="420">
        <v>1.8637285298986703E-3</v>
      </c>
      <c r="C5079" s="158"/>
      <c r="D5079" s="449" t="s">
        <v>242</v>
      </c>
      <c r="E5079" s="403">
        <v>3.7274570597973416E-3</v>
      </c>
      <c r="F5079" s="158"/>
      <c r="G5079" s="449" t="s">
        <v>243</v>
      </c>
      <c r="H5079" s="403">
        <v>-1.1587952819525071E-15</v>
      </c>
      <c r="I5079" s="158"/>
      <c r="J5079" s="158"/>
      <c r="K5079" s="158"/>
      <c r="L5079" s="158"/>
      <c r="M5079" s="346"/>
    </row>
    <row r="5080" spans="1:13" x14ac:dyDescent="0.25">
      <c r="A5080" s="347"/>
      <c r="B5080" s="420">
        <v>9.5090228591654174E-4</v>
      </c>
      <c r="C5080" s="158"/>
      <c r="D5080" s="158"/>
      <c r="E5080" s="403">
        <v>1.901804571833083E-3</v>
      </c>
      <c r="F5080" s="158"/>
      <c r="G5080" s="158"/>
      <c r="H5080" s="403">
        <v>6.7307270867900115E-16</v>
      </c>
      <c r="I5080" s="158"/>
      <c r="J5080" s="158"/>
      <c r="K5080" s="158"/>
      <c r="L5080" s="158"/>
      <c r="M5080" s="346"/>
    </row>
    <row r="5081" spans="1:13" x14ac:dyDescent="0.25">
      <c r="A5081" s="347"/>
      <c r="B5081" s="420">
        <v>9.7449903405624088E-4</v>
      </c>
      <c r="C5081" s="158"/>
      <c r="D5081" s="158"/>
      <c r="E5081" s="403">
        <v>1.9489980681124818E-3</v>
      </c>
      <c r="F5081" s="158"/>
      <c r="G5081" s="158"/>
      <c r="H5081" s="403">
        <v>-4.4820917810550753E-16</v>
      </c>
      <c r="I5081" s="158"/>
      <c r="J5081" s="158"/>
      <c r="K5081" s="158"/>
      <c r="L5081" s="158"/>
      <c r="M5081" s="346"/>
    </row>
    <row r="5082" spans="1:13" x14ac:dyDescent="0.25">
      <c r="A5082" s="347"/>
      <c r="B5082" s="420">
        <v>2.2578113037837171E-3</v>
      </c>
      <c r="C5082" s="158"/>
      <c r="D5082" s="158"/>
      <c r="E5082" s="403">
        <v>4.5156226075674342E-3</v>
      </c>
      <c r="F5082" s="158"/>
      <c r="G5082" s="158"/>
      <c r="H5082" s="403">
        <v>6.6439909129911712E-16</v>
      </c>
      <c r="I5082" s="158"/>
      <c r="J5082" s="158"/>
      <c r="K5082" s="158"/>
      <c r="L5082" s="158"/>
      <c r="M5082" s="346"/>
    </row>
    <row r="5083" spans="1:13" x14ac:dyDescent="0.25">
      <c r="A5083" s="347"/>
      <c r="B5083" s="420">
        <v>3.9264458756625963E-4</v>
      </c>
      <c r="C5083" s="158"/>
      <c r="D5083" s="158"/>
      <c r="E5083" s="403">
        <v>7.8528917513251916E-4</v>
      </c>
      <c r="F5083" s="158"/>
      <c r="G5083" s="158"/>
      <c r="H5083" s="403">
        <v>-7.9797279894933126E-17</v>
      </c>
      <c r="I5083" s="158"/>
      <c r="J5083" s="158"/>
      <c r="K5083" s="158"/>
      <c r="L5083" s="158"/>
      <c r="M5083" s="346"/>
    </row>
    <row r="5084" spans="1:13" x14ac:dyDescent="0.25">
      <c r="A5084" s="347"/>
      <c r="B5084" s="420">
        <v>3.8146807326851396E-4</v>
      </c>
      <c r="C5084" s="158"/>
      <c r="D5084" s="158"/>
      <c r="E5084" s="403">
        <v>7.6293614653702804E-4</v>
      </c>
      <c r="F5084" s="158"/>
      <c r="G5084" s="158"/>
      <c r="H5084" s="403">
        <v>-5.2909066017292616E-17</v>
      </c>
      <c r="I5084" s="158"/>
      <c r="J5084" s="158"/>
      <c r="K5084" s="158"/>
      <c r="L5084" s="158"/>
      <c r="M5084" s="346"/>
    </row>
    <row r="5085" spans="1:13" x14ac:dyDescent="0.25">
      <c r="A5085" s="347"/>
      <c r="B5085" s="75">
        <v>-0.50704828167843685</v>
      </c>
      <c r="C5085" s="158"/>
      <c r="D5085" s="158"/>
      <c r="E5085" s="93">
        <v>3.7065288060190741E-3</v>
      </c>
      <c r="F5085" s="158"/>
      <c r="G5085" s="158"/>
      <c r="H5085" s="93">
        <v>-1.5612511283791264E-16</v>
      </c>
      <c r="I5085" s="158"/>
      <c r="J5085" s="158"/>
      <c r="K5085" s="158"/>
      <c r="L5085" s="158"/>
      <c r="M5085" s="346"/>
    </row>
    <row r="5086" spans="1:13" x14ac:dyDescent="0.25">
      <c r="A5086" s="347"/>
      <c r="B5086" s="158"/>
      <c r="C5086" s="158"/>
      <c r="D5086" s="158"/>
      <c r="E5086" s="158"/>
      <c r="F5086" s="158"/>
      <c r="G5086" s="158"/>
      <c r="H5086" s="158"/>
      <c r="I5086" s="158"/>
      <c r="J5086" s="158"/>
      <c r="K5086" s="158"/>
      <c r="L5086" s="158"/>
      <c r="M5086" s="346"/>
    </row>
    <row r="5087" spans="1:13" ht="16.5" thickBot="1" x14ac:dyDescent="0.35">
      <c r="A5087" s="347"/>
      <c r="B5087" s="158"/>
      <c r="C5087" s="158"/>
      <c r="D5087" s="158"/>
      <c r="E5087" s="158"/>
      <c r="F5087" s="158"/>
      <c r="G5087" s="456" t="s">
        <v>264</v>
      </c>
      <c r="H5087" s="158"/>
      <c r="I5087" s="158"/>
      <c r="J5087" s="158"/>
      <c r="K5087" s="158"/>
      <c r="L5087" s="158"/>
      <c r="M5087" s="346"/>
    </row>
    <row r="5088" spans="1:13" ht="15.75" x14ac:dyDescent="0.3">
      <c r="A5088" s="347"/>
      <c r="B5088" s="421">
        <f t="array" ref="B5088:B5095">B5078:B5085-H5078:H5085</f>
        <v>-0.58485726203188482</v>
      </c>
      <c r="C5088" s="158"/>
      <c r="D5088" s="422" t="s">
        <v>205</v>
      </c>
      <c r="E5088" s="468">
        <f t="array" ref="E5088:E5095">+MMULT(B5042:I5049,B5088:B5095)</f>
        <v>336.43868021218526</v>
      </c>
      <c r="F5088" s="158"/>
      <c r="G5088" s="457" t="s">
        <v>205</v>
      </c>
      <c r="H5088" s="460">
        <f>+ABS(E5088-E4830)</f>
        <v>8.4970662989803714E-2</v>
      </c>
      <c r="I5088" s="158"/>
      <c r="J5088" s="158"/>
      <c r="K5088" s="158"/>
      <c r="L5088" s="158"/>
      <c r="M5088" s="346"/>
    </row>
    <row r="5089" spans="1:13" ht="15.75" x14ac:dyDescent="0.3">
      <c r="A5089" s="450" t="s">
        <v>244</v>
      </c>
      <c r="B5089" s="420">
        <v>1.8637285298998291E-3</v>
      </c>
      <c r="C5089" s="158"/>
      <c r="D5089" s="424" t="s">
        <v>206</v>
      </c>
      <c r="E5089" s="469">
        <v>335.2559254877184</v>
      </c>
      <c r="F5089" s="158"/>
      <c r="G5089" s="458" t="s">
        <v>206</v>
      </c>
      <c r="H5089" s="461">
        <f t="shared" ref="H5089:H5095" si="198">+ABS(E5089-E4831)</f>
        <v>0.13419992872559305</v>
      </c>
      <c r="I5089" s="158"/>
      <c r="J5089" s="158"/>
      <c r="K5089" s="158"/>
      <c r="L5089" s="158"/>
      <c r="M5089" s="346"/>
    </row>
    <row r="5090" spans="1:13" ht="15.75" x14ac:dyDescent="0.3">
      <c r="A5090" s="347"/>
      <c r="B5090" s="420">
        <v>9.5090228591586867E-4</v>
      </c>
      <c r="C5090" s="158"/>
      <c r="D5090" s="424" t="s">
        <v>207</v>
      </c>
      <c r="E5090" s="469">
        <v>335.20395390290264</v>
      </c>
      <c r="F5090" s="158"/>
      <c r="G5090" s="458" t="s">
        <v>207</v>
      </c>
      <c r="H5090" s="461">
        <f t="shared" si="198"/>
        <v>0.30528042759692653</v>
      </c>
      <c r="I5090" s="158"/>
      <c r="J5090" s="158"/>
      <c r="K5090" s="158"/>
      <c r="L5090" s="158"/>
      <c r="M5090" s="346"/>
    </row>
    <row r="5091" spans="1:13" ht="15.75" x14ac:dyDescent="0.3">
      <c r="A5091" s="347"/>
      <c r="B5091" s="420">
        <v>9.7449903405668909E-4</v>
      </c>
      <c r="C5091" s="158"/>
      <c r="D5091" s="424" t="s">
        <v>208</v>
      </c>
      <c r="E5091" s="469">
        <v>335.62704691083093</v>
      </c>
      <c r="F5091" s="158"/>
      <c r="G5091" s="458" t="s">
        <v>208</v>
      </c>
      <c r="H5091" s="461">
        <f t="shared" si="198"/>
        <v>0.63508344212942802</v>
      </c>
      <c r="I5091" s="158"/>
      <c r="J5091" s="158"/>
      <c r="K5091" s="158"/>
      <c r="L5091" s="158"/>
      <c r="M5091" s="346"/>
    </row>
    <row r="5092" spans="1:13" ht="15.75" x14ac:dyDescent="0.3">
      <c r="A5092" s="347"/>
      <c r="B5092" s="420">
        <v>2.2578113037830527E-3</v>
      </c>
      <c r="C5092" s="158"/>
      <c r="D5092" s="424" t="s">
        <v>209</v>
      </c>
      <c r="E5092" s="469">
        <v>335.19609927639112</v>
      </c>
      <c r="F5092" s="158"/>
      <c r="G5092" s="458" t="s">
        <v>209</v>
      </c>
      <c r="H5092" s="461">
        <f t="shared" si="198"/>
        <v>2.8945282494305502E-2</v>
      </c>
      <c r="I5092" s="158"/>
      <c r="J5092" s="158"/>
      <c r="K5092" s="158"/>
      <c r="L5092" s="158"/>
      <c r="M5092" s="346"/>
    </row>
    <row r="5093" spans="1:13" ht="15.75" x14ac:dyDescent="0.3">
      <c r="A5093" s="347"/>
      <c r="B5093" s="420">
        <v>3.9264458756633943E-4</v>
      </c>
      <c r="C5093" s="158"/>
      <c r="D5093" s="424" t="s">
        <v>210</v>
      </c>
      <c r="E5093" s="469">
        <v>335.53992752510612</v>
      </c>
      <c r="F5093" s="158"/>
      <c r="G5093" s="458" t="s">
        <v>210</v>
      </c>
      <c r="H5093" s="461">
        <f t="shared" si="198"/>
        <v>0.80392150902247295</v>
      </c>
      <c r="I5093" s="158"/>
      <c r="J5093" s="158"/>
      <c r="K5093" s="158"/>
      <c r="L5093" s="158"/>
      <c r="M5093" s="346"/>
    </row>
    <row r="5094" spans="1:13" ht="15.75" x14ac:dyDescent="0.3">
      <c r="A5094" s="347"/>
      <c r="B5094" s="420">
        <v>3.8146807326856687E-4</v>
      </c>
      <c r="C5094" s="158"/>
      <c r="D5094" s="424" t="s">
        <v>211</v>
      </c>
      <c r="E5094" s="469">
        <v>335.76598401637472</v>
      </c>
      <c r="F5094" s="158"/>
      <c r="G5094" s="458" t="s">
        <v>211</v>
      </c>
      <c r="H5094" s="461">
        <f t="shared" si="198"/>
        <v>0.49711437711772533</v>
      </c>
      <c r="I5094" s="158"/>
      <c r="J5094" s="158"/>
      <c r="K5094" s="158"/>
      <c r="L5094" s="158"/>
      <c r="M5094" s="346"/>
    </row>
    <row r="5095" spans="1:13" ht="16.5" thickBot="1" x14ac:dyDescent="0.35">
      <c r="A5095" s="347"/>
      <c r="B5095" s="75">
        <v>-0.50704828167843674</v>
      </c>
      <c r="C5095" s="158"/>
      <c r="D5095" s="426" t="s">
        <v>212</v>
      </c>
      <c r="E5095" s="470">
        <v>335.81393626382896</v>
      </c>
      <c r="F5095" s="158"/>
      <c r="G5095" s="459" t="s">
        <v>212</v>
      </c>
      <c r="H5095" s="462">
        <f t="shared" si="198"/>
        <v>0.10220529177667004</v>
      </c>
      <c r="I5095" s="158"/>
      <c r="J5095" s="158"/>
      <c r="K5095" s="158"/>
      <c r="L5095" s="158"/>
      <c r="M5095" s="346"/>
    </row>
    <row r="5096" spans="1:13" x14ac:dyDescent="0.25">
      <c r="A5096" s="347"/>
      <c r="B5096" s="158"/>
      <c r="C5096" s="158"/>
      <c r="D5096" s="158"/>
      <c r="E5096" s="158"/>
      <c r="F5096" s="158"/>
      <c r="G5096" s="158"/>
      <c r="H5096" s="158"/>
      <c r="I5096" s="158"/>
      <c r="J5096" s="158"/>
      <c r="K5096" s="158"/>
      <c r="L5096" s="158"/>
      <c r="M5096" s="346"/>
    </row>
    <row r="5097" spans="1:13" ht="15.75" x14ac:dyDescent="0.3">
      <c r="A5097" s="444" t="s">
        <v>246</v>
      </c>
      <c r="B5097" s="158"/>
      <c r="C5097" s="158"/>
      <c r="D5097" s="158"/>
      <c r="E5097" s="158"/>
      <c r="F5097" s="158"/>
      <c r="G5097" s="158"/>
      <c r="H5097" s="158"/>
      <c r="I5097" s="158"/>
      <c r="J5097" s="158"/>
      <c r="K5097" s="158"/>
      <c r="L5097" s="158"/>
      <c r="M5097" s="346"/>
    </row>
    <row r="5098" spans="1:13" x14ac:dyDescent="0.25">
      <c r="A5098" s="347"/>
      <c r="B5098" s="411">
        <f t="array" ref="B5098:L5108">+MMULT(B5009:L5019,B4983:L4993)</f>
        <v>0.5</v>
      </c>
      <c r="C5098" s="390">
        <v>0</v>
      </c>
      <c r="D5098" s="390">
        <v>0</v>
      </c>
      <c r="E5098" s="390">
        <v>0</v>
      </c>
      <c r="F5098" s="390">
        <v>0</v>
      </c>
      <c r="G5098" s="390">
        <v>0</v>
      </c>
      <c r="H5098" s="390">
        <v>0</v>
      </c>
      <c r="I5098" s="390">
        <v>0</v>
      </c>
      <c r="J5098" s="390">
        <v>0</v>
      </c>
      <c r="K5098" s="390">
        <v>0</v>
      </c>
      <c r="L5098" s="391">
        <v>0</v>
      </c>
      <c r="M5098" s="346"/>
    </row>
    <row r="5099" spans="1:13" ht="15.75" x14ac:dyDescent="0.3">
      <c r="A5099" s="447" t="s">
        <v>247</v>
      </c>
      <c r="B5099" s="396">
        <v>0</v>
      </c>
      <c r="C5099" s="161">
        <v>0.5</v>
      </c>
      <c r="D5099" s="159">
        <v>0</v>
      </c>
      <c r="E5099" s="159">
        <v>0</v>
      </c>
      <c r="F5099" s="159">
        <v>0</v>
      </c>
      <c r="G5099" s="159">
        <v>0</v>
      </c>
      <c r="H5099" s="159">
        <v>0</v>
      </c>
      <c r="I5099" s="159">
        <v>0</v>
      </c>
      <c r="J5099" s="159">
        <v>0</v>
      </c>
      <c r="K5099" s="159">
        <v>0</v>
      </c>
      <c r="L5099" s="383">
        <v>0</v>
      </c>
      <c r="M5099" s="346"/>
    </row>
    <row r="5100" spans="1:13" x14ac:dyDescent="0.25">
      <c r="A5100" s="347"/>
      <c r="B5100" s="396">
        <v>0</v>
      </c>
      <c r="C5100" s="159">
        <v>0</v>
      </c>
      <c r="D5100" s="161">
        <v>0.5</v>
      </c>
      <c r="E5100" s="159">
        <v>0</v>
      </c>
      <c r="F5100" s="159">
        <v>0</v>
      </c>
      <c r="G5100" s="159">
        <v>0</v>
      </c>
      <c r="H5100" s="159">
        <v>0</v>
      </c>
      <c r="I5100" s="159">
        <v>0</v>
      </c>
      <c r="J5100" s="159">
        <v>0</v>
      </c>
      <c r="K5100" s="159">
        <v>0</v>
      </c>
      <c r="L5100" s="383">
        <v>0</v>
      </c>
      <c r="M5100" s="346"/>
    </row>
    <row r="5101" spans="1:13" x14ac:dyDescent="0.25">
      <c r="A5101" s="347"/>
      <c r="B5101" s="396">
        <v>0</v>
      </c>
      <c r="C5101" s="159">
        <v>0</v>
      </c>
      <c r="D5101" s="159">
        <v>0</v>
      </c>
      <c r="E5101" s="161">
        <v>0.5</v>
      </c>
      <c r="F5101" s="159">
        <v>0</v>
      </c>
      <c r="G5101" s="159">
        <v>0</v>
      </c>
      <c r="H5101" s="159">
        <v>0</v>
      </c>
      <c r="I5101" s="159">
        <v>0</v>
      </c>
      <c r="J5101" s="159">
        <v>0</v>
      </c>
      <c r="K5101" s="159">
        <v>0</v>
      </c>
      <c r="L5101" s="383">
        <v>0</v>
      </c>
      <c r="M5101" s="346"/>
    </row>
    <row r="5102" spans="1:13" x14ac:dyDescent="0.25">
      <c r="A5102" s="347"/>
      <c r="B5102" s="396">
        <v>0</v>
      </c>
      <c r="C5102" s="159">
        <v>0</v>
      </c>
      <c r="D5102" s="159">
        <v>0</v>
      </c>
      <c r="E5102" s="159">
        <v>0</v>
      </c>
      <c r="F5102" s="161">
        <v>0.5</v>
      </c>
      <c r="G5102" s="159">
        <v>0</v>
      </c>
      <c r="H5102" s="159">
        <v>0</v>
      </c>
      <c r="I5102" s="159">
        <v>0</v>
      </c>
      <c r="J5102" s="159">
        <v>0</v>
      </c>
      <c r="K5102" s="159">
        <v>0</v>
      </c>
      <c r="L5102" s="383">
        <v>0</v>
      </c>
      <c r="M5102" s="346"/>
    </row>
    <row r="5103" spans="1:13" x14ac:dyDescent="0.25">
      <c r="A5103" s="350"/>
      <c r="B5103" s="396">
        <v>0</v>
      </c>
      <c r="C5103" s="159">
        <v>0</v>
      </c>
      <c r="D5103" s="159">
        <v>0</v>
      </c>
      <c r="E5103" s="159">
        <v>0</v>
      </c>
      <c r="F5103" s="159">
        <v>0</v>
      </c>
      <c r="G5103" s="161">
        <v>0.5</v>
      </c>
      <c r="H5103" s="159">
        <v>0</v>
      </c>
      <c r="I5103" s="159">
        <v>0</v>
      </c>
      <c r="J5103" s="159">
        <v>0</v>
      </c>
      <c r="K5103" s="159">
        <v>0</v>
      </c>
      <c r="L5103" s="383">
        <v>0</v>
      </c>
      <c r="M5103" s="346"/>
    </row>
    <row r="5104" spans="1:13" x14ac:dyDescent="0.25">
      <c r="A5104" s="350"/>
      <c r="B5104" s="396">
        <v>0</v>
      </c>
      <c r="C5104" s="159">
        <v>0</v>
      </c>
      <c r="D5104" s="159">
        <v>0</v>
      </c>
      <c r="E5104" s="159">
        <v>0</v>
      </c>
      <c r="F5104" s="159">
        <v>0</v>
      </c>
      <c r="G5104" s="159">
        <v>0</v>
      </c>
      <c r="H5104" s="161">
        <v>0.49999999999999994</v>
      </c>
      <c r="I5104" s="159">
        <v>0</v>
      </c>
      <c r="J5104" s="159">
        <v>0</v>
      </c>
      <c r="K5104" s="159">
        <v>0</v>
      </c>
      <c r="L5104" s="383">
        <v>0</v>
      </c>
      <c r="M5104" s="346"/>
    </row>
    <row r="5105" spans="1:13" x14ac:dyDescent="0.25">
      <c r="A5105" s="347"/>
      <c r="B5105" s="396">
        <v>0</v>
      </c>
      <c r="C5105" s="159">
        <v>0</v>
      </c>
      <c r="D5105" s="159">
        <v>0</v>
      </c>
      <c r="E5105" s="159">
        <v>0</v>
      </c>
      <c r="F5105" s="159">
        <v>0</v>
      </c>
      <c r="G5105" s="159">
        <v>0</v>
      </c>
      <c r="H5105" s="159">
        <v>0</v>
      </c>
      <c r="I5105" s="161">
        <v>0.5</v>
      </c>
      <c r="J5105" s="159">
        <v>0</v>
      </c>
      <c r="K5105" s="159">
        <v>0</v>
      </c>
      <c r="L5105" s="383">
        <v>0</v>
      </c>
      <c r="M5105" s="346"/>
    </row>
    <row r="5106" spans="1:13" x14ac:dyDescent="0.25">
      <c r="A5106" s="347"/>
      <c r="B5106" s="396">
        <v>0</v>
      </c>
      <c r="C5106" s="159">
        <v>0</v>
      </c>
      <c r="D5106" s="159">
        <v>0</v>
      </c>
      <c r="E5106" s="159">
        <v>0</v>
      </c>
      <c r="F5106" s="159">
        <v>0</v>
      </c>
      <c r="G5106" s="159">
        <v>0</v>
      </c>
      <c r="H5106" s="159">
        <v>0</v>
      </c>
      <c r="I5106" s="159">
        <v>0</v>
      </c>
      <c r="J5106" s="161">
        <v>0.49999999999999994</v>
      </c>
      <c r="K5106" s="159">
        <v>0</v>
      </c>
      <c r="L5106" s="383">
        <v>0</v>
      </c>
      <c r="M5106" s="346"/>
    </row>
    <row r="5107" spans="1:13" x14ac:dyDescent="0.25">
      <c r="A5107" s="347"/>
      <c r="B5107" s="396">
        <v>0</v>
      </c>
      <c r="C5107" s="159">
        <v>0</v>
      </c>
      <c r="D5107" s="159">
        <v>0</v>
      </c>
      <c r="E5107" s="159">
        <v>0</v>
      </c>
      <c r="F5107" s="159">
        <v>0</v>
      </c>
      <c r="G5107" s="159">
        <v>0</v>
      </c>
      <c r="H5107" s="159">
        <v>0</v>
      </c>
      <c r="I5107" s="159">
        <v>0</v>
      </c>
      <c r="J5107" s="159">
        <v>0</v>
      </c>
      <c r="K5107" s="161">
        <v>0.5</v>
      </c>
      <c r="L5107" s="383">
        <v>0</v>
      </c>
      <c r="M5107" s="346"/>
    </row>
    <row r="5108" spans="1:13" x14ac:dyDescent="0.25">
      <c r="A5108" s="347"/>
      <c r="B5108" s="397">
        <v>0</v>
      </c>
      <c r="C5108" s="398">
        <v>0</v>
      </c>
      <c r="D5108" s="398">
        <v>0</v>
      </c>
      <c r="E5108" s="398">
        <v>0</v>
      </c>
      <c r="F5108" s="398">
        <v>0</v>
      </c>
      <c r="G5108" s="398">
        <v>0</v>
      </c>
      <c r="H5108" s="398">
        <v>0</v>
      </c>
      <c r="I5108" s="398">
        <v>0</v>
      </c>
      <c r="J5108" s="398">
        <v>0</v>
      </c>
      <c r="K5108" s="398">
        <v>0</v>
      </c>
      <c r="L5108" s="412">
        <v>0.5</v>
      </c>
      <c r="M5108" s="346"/>
    </row>
    <row r="5109" spans="1:13" x14ac:dyDescent="0.25">
      <c r="A5109" s="347"/>
      <c r="B5109" s="158"/>
      <c r="C5109" s="158"/>
      <c r="D5109" s="158"/>
      <c r="E5109" s="158"/>
      <c r="F5109" s="158"/>
      <c r="G5109" s="158"/>
      <c r="H5109" s="158"/>
      <c r="I5109" s="158"/>
      <c r="J5109" s="158"/>
      <c r="K5109" s="158"/>
      <c r="L5109" s="158"/>
      <c r="M5109" s="346"/>
    </row>
    <row r="5110" spans="1:13" x14ac:dyDescent="0.25">
      <c r="A5110" s="347"/>
      <c r="B5110" s="158"/>
      <c r="C5110" s="158"/>
      <c r="D5110" s="158"/>
      <c r="E5110" s="158"/>
      <c r="F5110" s="158"/>
      <c r="G5110" s="158"/>
      <c r="H5110" s="158"/>
      <c r="I5110" s="158"/>
      <c r="J5110" s="158"/>
      <c r="K5110" s="158"/>
      <c r="L5110" s="158"/>
      <c r="M5110" s="346"/>
    </row>
    <row r="5111" spans="1:13" x14ac:dyDescent="0.25">
      <c r="A5111" s="347"/>
      <c r="B5111" s="411">
        <f t="array" ref="B5111:L5121">B4970:L4980-B5098:L5108</f>
        <v>0.5</v>
      </c>
      <c r="C5111" s="390">
        <v>0</v>
      </c>
      <c r="D5111" s="390">
        <v>0</v>
      </c>
      <c r="E5111" s="390">
        <v>0</v>
      </c>
      <c r="F5111" s="390">
        <v>0</v>
      </c>
      <c r="G5111" s="390">
        <v>0</v>
      </c>
      <c r="H5111" s="390">
        <v>0</v>
      </c>
      <c r="I5111" s="390">
        <v>0</v>
      </c>
      <c r="J5111" s="390">
        <v>0</v>
      </c>
      <c r="K5111" s="390">
        <v>0</v>
      </c>
      <c r="L5111" s="391">
        <v>0</v>
      </c>
      <c r="M5111" s="346"/>
    </row>
    <row r="5112" spans="1:13" ht="15.75" x14ac:dyDescent="0.3">
      <c r="A5112" s="447" t="s">
        <v>248</v>
      </c>
      <c r="B5112" s="396">
        <v>0</v>
      </c>
      <c r="C5112" s="161">
        <v>0.5</v>
      </c>
      <c r="D5112" s="159">
        <v>0</v>
      </c>
      <c r="E5112" s="159">
        <v>0</v>
      </c>
      <c r="F5112" s="159">
        <v>0</v>
      </c>
      <c r="G5112" s="159">
        <v>0</v>
      </c>
      <c r="H5112" s="159">
        <v>0</v>
      </c>
      <c r="I5112" s="159">
        <v>0</v>
      </c>
      <c r="J5112" s="159">
        <v>0</v>
      </c>
      <c r="K5112" s="159">
        <v>0</v>
      </c>
      <c r="L5112" s="383">
        <v>0</v>
      </c>
      <c r="M5112" s="346"/>
    </row>
    <row r="5113" spans="1:13" x14ac:dyDescent="0.25">
      <c r="A5113" s="347"/>
      <c r="B5113" s="396">
        <v>0</v>
      </c>
      <c r="C5113" s="159">
        <v>0</v>
      </c>
      <c r="D5113" s="161">
        <v>0.5</v>
      </c>
      <c r="E5113" s="159">
        <v>0</v>
      </c>
      <c r="F5113" s="159">
        <v>0</v>
      </c>
      <c r="G5113" s="159">
        <v>0</v>
      </c>
      <c r="H5113" s="159">
        <v>0</v>
      </c>
      <c r="I5113" s="159">
        <v>0</v>
      </c>
      <c r="J5113" s="159">
        <v>0</v>
      </c>
      <c r="K5113" s="159">
        <v>0</v>
      </c>
      <c r="L5113" s="383">
        <v>0</v>
      </c>
      <c r="M5113" s="346"/>
    </row>
    <row r="5114" spans="1:13" x14ac:dyDescent="0.25">
      <c r="A5114" s="347"/>
      <c r="B5114" s="396">
        <v>0</v>
      </c>
      <c r="C5114" s="159">
        <v>0</v>
      </c>
      <c r="D5114" s="159">
        <v>0</v>
      </c>
      <c r="E5114" s="161">
        <v>0.5</v>
      </c>
      <c r="F5114" s="159">
        <v>0</v>
      </c>
      <c r="G5114" s="159">
        <v>0</v>
      </c>
      <c r="H5114" s="159">
        <v>0</v>
      </c>
      <c r="I5114" s="159">
        <v>0</v>
      </c>
      <c r="J5114" s="159">
        <v>0</v>
      </c>
      <c r="K5114" s="159">
        <v>0</v>
      </c>
      <c r="L5114" s="383">
        <v>0</v>
      </c>
      <c r="M5114" s="346"/>
    </row>
    <row r="5115" spans="1:13" x14ac:dyDescent="0.25">
      <c r="A5115" s="347"/>
      <c r="B5115" s="396">
        <v>0</v>
      </c>
      <c r="C5115" s="159">
        <v>0</v>
      </c>
      <c r="D5115" s="159">
        <v>0</v>
      </c>
      <c r="E5115" s="159">
        <v>0</v>
      </c>
      <c r="F5115" s="161">
        <v>0.5</v>
      </c>
      <c r="G5115" s="159">
        <v>0</v>
      </c>
      <c r="H5115" s="159">
        <v>0</v>
      </c>
      <c r="I5115" s="159">
        <v>0</v>
      </c>
      <c r="J5115" s="159">
        <v>0</v>
      </c>
      <c r="K5115" s="159">
        <v>0</v>
      </c>
      <c r="L5115" s="383">
        <v>0</v>
      </c>
      <c r="M5115" s="346"/>
    </row>
    <row r="5116" spans="1:13" x14ac:dyDescent="0.25">
      <c r="A5116" s="347"/>
      <c r="B5116" s="396">
        <v>0</v>
      </c>
      <c r="C5116" s="159">
        <v>0</v>
      </c>
      <c r="D5116" s="159">
        <v>0</v>
      </c>
      <c r="E5116" s="159">
        <v>0</v>
      </c>
      <c r="F5116" s="159">
        <v>0</v>
      </c>
      <c r="G5116" s="161">
        <v>0.5</v>
      </c>
      <c r="H5116" s="159">
        <v>0</v>
      </c>
      <c r="I5116" s="159">
        <v>0</v>
      </c>
      <c r="J5116" s="159">
        <v>0</v>
      </c>
      <c r="K5116" s="159">
        <v>0</v>
      </c>
      <c r="L5116" s="383">
        <v>0</v>
      </c>
      <c r="M5116" s="346"/>
    </row>
    <row r="5117" spans="1:13" x14ac:dyDescent="0.25">
      <c r="A5117" s="347"/>
      <c r="B5117" s="396">
        <v>0</v>
      </c>
      <c r="C5117" s="159">
        <v>0</v>
      </c>
      <c r="D5117" s="159">
        <v>0</v>
      </c>
      <c r="E5117" s="159">
        <v>0</v>
      </c>
      <c r="F5117" s="159">
        <v>0</v>
      </c>
      <c r="G5117" s="159">
        <v>0</v>
      </c>
      <c r="H5117" s="161">
        <v>0.5</v>
      </c>
      <c r="I5117" s="159">
        <v>0</v>
      </c>
      <c r="J5117" s="159">
        <v>0</v>
      </c>
      <c r="K5117" s="159">
        <v>0</v>
      </c>
      <c r="L5117" s="383">
        <v>0</v>
      </c>
      <c r="M5117" s="346"/>
    </row>
    <row r="5118" spans="1:13" x14ac:dyDescent="0.25">
      <c r="A5118" s="347"/>
      <c r="B5118" s="396">
        <v>0</v>
      </c>
      <c r="C5118" s="159">
        <v>0</v>
      </c>
      <c r="D5118" s="159">
        <v>0</v>
      </c>
      <c r="E5118" s="159">
        <v>0</v>
      </c>
      <c r="F5118" s="159">
        <v>0</v>
      </c>
      <c r="G5118" s="159">
        <v>0</v>
      </c>
      <c r="H5118" s="159">
        <v>0</v>
      </c>
      <c r="I5118" s="161">
        <v>0.5</v>
      </c>
      <c r="J5118" s="159">
        <v>0</v>
      </c>
      <c r="K5118" s="159">
        <v>0</v>
      </c>
      <c r="L5118" s="383">
        <v>0</v>
      </c>
      <c r="M5118" s="346"/>
    </row>
    <row r="5119" spans="1:13" x14ac:dyDescent="0.25">
      <c r="A5119" s="347"/>
      <c r="B5119" s="396">
        <v>0</v>
      </c>
      <c r="C5119" s="159">
        <v>0</v>
      </c>
      <c r="D5119" s="159">
        <v>0</v>
      </c>
      <c r="E5119" s="159">
        <v>0</v>
      </c>
      <c r="F5119" s="159">
        <v>0</v>
      </c>
      <c r="G5119" s="159">
        <v>0</v>
      </c>
      <c r="H5119" s="159">
        <v>0</v>
      </c>
      <c r="I5119" s="159">
        <v>0</v>
      </c>
      <c r="J5119" s="161">
        <v>0.5</v>
      </c>
      <c r="K5119" s="159">
        <v>0</v>
      </c>
      <c r="L5119" s="383">
        <v>0</v>
      </c>
      <c r="M5119" s="346"/>
    </row>
    <row r="5120" spans="1:13" x14ac:dyDescent="0.25">
      <c r="A5120" s="347"/>
      <c r="B5120" s="396">
        <v>0</v>
      </c>
      <c r="C5120" s="159">
        <v>0</v>
      </c>
      <c r="D5120" s="159">
        <v>0</v>
      </c>
      <c r="E5120" s="159">
        <v>0</v>
      </c>
      <c r="F5120" s="159">
        <v>0</v>
      </c>
      <c r="G5120" s="159">
        <v>0</v>
      </c>
      <c r="H5120" s="159">
        <v>0</v>
      </c>
      <c r="I5120" s="159">
        <v>0</v>
      </c>
      <c r="J5120" s="159">
        <v>0</v>
      </c>
      <c r="K5120" s="161">
        <v>0.5</v>
      </c>
      <c r="L5120" s="383">
        <v>0</v>
      </c>
      <c r="M5120" s="346"/>
    </row>
    <row r="5121" spans="1:13" x14ac:dyDescent="0.25">
      <c r="A5121" s="347"/>
      <c r="B5121" s="397">
        <v>0</v>
      </c>
      <c r="C5121" s="398">
        <v>0</v>
      </c>
      <c r="D5121" s="398">
        <v>0</v>
      </c>
      <c r="E5121" s="398">
        <v>0</v>
      </c>
      <c r="F5121" s="398">
        <v>0</v>
      </c>
      <c r="G5121" s="398">
        <v>0</v>
      </c>
      <c r="H5121" s="398">
        <v>0</v>
      </c>
      <c r="I5121" s="398">
        <v>0</v>
      </c>
      <c r="J5121" s="398">
        <v>0</v>
      </c>
      <c r="K5121" s="398">
        <v>0</v>
      </c>
      <c r="L5121" s="412">
        <v>0.5</v>
      </c>
      <c r="M5121" s="346"/>
    </row>
    <row r="5122" spans="1:13" x14ac:dyDescent="0.25">
      <c r="A5122" s="347"/>
      <c r="B5122" s="158"/>
      <c r="C5122" s="158"/>
      <c r="D5122" s="158"/>
      <c r="E5122" s="158"/>
      <c r="F5122" s="158"/>
      <c r="G5122" s="158"/>
      <c r="H5122" s="158"/>
      <c r="I5122" s="158"/>
      <c r="J5122" s="158"/>
      <c r="K5122" s="158"/>
      <c r="L5122" s="158"/>
      <c r="M5122" s="346"/>
    </row>
    <row r="5123" spans="1:13" x14ac:dyDescent="0.25">
      <c r="A5123" s="347"/>
      <c r="B5123" s="158"/>
      <c r="C5123" s="158"/>
      <c r="D5123" s="158"/>
      <c r="E5123" s="158"/>
      <c r="F5123" s="158"/>
      <c r="G5123" s="158"/>
      <c r="H5123" s="158"/>
      <c r="I5123" s="158"/>
      <c r="J5123" s="158"/>
      <c r="K5123" s="158"/>
      <c r="L5123" s="158"/>
      <c r="M5123" s="346"/>
    </row>
    <row r="5124" spans="1:13" x14ac:dyDescent="0.25">
      <c r="A5124" s="347"/>
      <c r="B5124" s="404">
        <f t="array" ref="B5124:B5134">+MMULT(B5111:L5121,H4944:H4954)</f>
        <v>5.1353021208441476E-3</v>
      </c>
      <c r="C5124" s="158"/>
      <c r="D5124" s="158"/>
      <c r="E5124" s="404">
        <f t="array" ref="E5124:E5134">+MMULT(B4944:B4954,K4945)</f>
        <v>-339.29610096713287</v>
      </c>
      <c r="F5124" s="158"/>
      <c r="G5124" s="158"/>
      <c r="H5124" s="419">
        <f t="array" ref="H5124:H5134">+MMULT(B4920:I4930,E5088:E5095)</f>
        <v>336.43868021218526</v>
      </c>
      <c r="I5124" s="158"/>
      <c r="J5124" s="158"/>
      <c r="K5124" s="158"/>
      <c r="L5124" s="158"/>
      <c r="M5124" s="346"/>
    </row>
    <row r="5125" spans="1:13" ht="15.75" x14ac:dyDescent="0.3">
      <c r="A5125" s="447" t="s">
        <v>249</v>
      </c>
      <c r="B5125" s="405">
        <v>3.6488501755097529E-3</v>
      </c>
      <c r="C5125" s="158"/>
      <c r="D5125" s="449" t="s">
        <v>239</v>
      </c>
      <c r="E5125" s="405">
        <v>0</v>
      </c>
      <c r="F5125" s="158"/>
      <c r="G5125" s="449" t="s">
        <v>250</v>
      </c>
      <c r="H5125" s="420">
        <v>-1.1827547244668608</v>
      </c>
      <c r="I5125" s="158"/>
      <c r="J5125" s="158"/>
      <c r="K5125" s="158"/>
      <c r="L5125" s="158"/>
      <c r="M5125" s="346"/>
    </row>
    <row r="5126" spans="1:13" x14ac:dyDescent="0.25">
      <c r="A5126" s="347"/>
      <c r="B5126" s="405">
        <v>1.5139685116785141E-3</v>
      </c>
      <c r="C5126" s="158"/>
      <c r="D5126" s="158"/>
      <c r="E5126" s="405">
        <v>0</v>
      </c>
      <c r="F5126" s="158"/>
      <c r="G5126" s="158"/>
      <c r="H5126" s="420">
        <v>-5.1971584815760252E-2</v>
      </c>
      <c r="I5126" s="158"/>
      <c r="J5126" s="158"/>
      <c r="K5126" s="158"/>
      <c r="L5126" s="158"/>
      <c r="M5126" s="346"/>
    </row>
    <row r="5127" spans="1:13" x14ac:dyDescent="0.25">
      <c r="A5127" s="347"/>
      <c r="B5127" s="405">
        <v>5.6306622576197257E-4</v>
      </c>
      <c r="C5127" s="158"/>
      <c r="D5127" s="158"/>
      <c r="E5127" s="405">
        <v>0</v>
      </c>
      <c r="F5127" s="158"/>
      <c r="G5127" s="158"/>
      <c r="H5127" s="420">
        <v>0.42309300792828708</v>
      </c>
      <c r="I5127" s="158"/>
      <c r="J5127" s="158"/>
      <c r="K5127" s="158"/>
      <c r="L5127" s="158"/>
      <c r="M5127" s="346"/>
    </row>
    <row r="5128" spans="1:13" x14ac:dyDescent="0.25">
      <c r="A5128" s="347"/>
      <c r="B5128" s="405">
        <v>-4.1143280829426831E-4</v>
      </c>
      <c r="C5128" s="158"/>
      <c r="D5128" s="158"/>
      <c r="E5128" s="405">
        <v>0</v>
      </c>
      <c r="F5128" s="158"/>
      <c r="G5128" s="158"/>
      <c r="H5128" s="420">
        <v>-0.43094763443980355</v>
      </c>
      <c r="I5128" s="158"/>
      <c r="J5128" s="158"/>
      <c r="K5128" s="158"/>
      <c r="L5128" s="158"/>
      <c r="M5128" s="346"/>
    </row>
    <row r="5129" spans="1:13" x14ac:dyDescent="0.25">
      <c r="A5129" s="347"/>
      <c r="B5129" s="405">
        <v>8.3266866272996331E-4</v>
      </c>
      <c r="C5129" s="158"/>
      <c r="D5129" s="158"/>
      <c r="E5129" s="405">
        <v>0</v>
      </c>
      <c r="F5129" s="158"/>
      <c r="G5129" s="158"/>
      <c r="H5129" s="420">
        <v>0.34382824871499906</v>
      </c>
      <c r="I5129" s="158"/>
      <c r="J5129" s="158"/>
      <c r="K5129" s="158"/>
      <c r="L5129" s="158"/>
      <c r="M5129" s="346"/>
    </row>
    <row r="5130" spans="1:13" x14ac:dyDescent="0.25">
      <c r="A5130" s="347"/>
      <c r="B5130" s="405">
        <v>4.4002407516370373E-4</v>
      </c>
      <c r="C5130" s="158"/>
      <c r="D5130" s="158"/>
      <c r="E5130" s="405">
        <v>0</v>
      </c>
      <c r="F5130" s="158"/>
      <c r="G5130" s="158"/>
      <c r="H5130" s="420">
        <v>0.22605649126859362</v>
      </c>
      <c r="I5130" s="158"/>
      <c r="J5130" s="158"/>
      <c r="K5130" s="158"/>
      <c r="L5130" s="158"/>
      <c r="M5130" s="346"/>
    </row>
    <row r="5131" spans="1:13" x14ac:dyDescent="0.25">
      <c r="A5131" s="347"/>
      <c r="B5131" s="405">
        <v>5.8556001895189707E-5</v>
      </c>
      <c r="C5131" s="158"/>
      <c r="D5131" s="158"/>
      <c r="E5131" s="405">
        <v>0</v>
      </c>
      <c r="F5131" s="158"/>
      <c r="G5131" s="158"/>
      <c r="H5131" s="420">
        <v>4.7952247454247754E-2</v>
      </c>
      <c r="I5131" s="158"/>
      <c r="J5131" s="158"/>
      <c r="K5131" s="158"/>
      <c r="L5131" s="158"/>
      <c r="M5131" s="346"/>
    </row>
    <row r="5132" spans="1:13" x14ac:dyDescent="0.25">
      <c r="A5132" s="347"/>
      <c r="B5132" s="405">
        <v>2.7115313393256838E-4</v>
      </c>
      <c r="C5132" s="158"/>
      <c r="D5132" s="158"/>
      <c r="E5132" s="405">
        <v>0</v>
      </c>
      <c r="F5132" s="158"/>
      <c r="G5132" s="158"/>
      <c r="H5132" s="420">
        <v>-5.9826211327276724E-2</v>
      </c>
      <c r="I5132" s="158"/>
      <c r="J5132" s="158"/>
      <c r="K5132" s="158"/>
      <c r="L5132" s="158"/>
      <c r="M5132" s="346"/>
    </row>
    <row r="5133" spans="1:13" x14ac:dyDescent="0.25">
      <c r="A5133" s="347"/>
      <c r="B5133" s="405">
        <v>3.2307596408753803E-3</v>
      </c>
      <c r="C5133" s="158"/>
      <c r="D5133" s="158"/>
      <c r="E5133" s="405">
        <v>0</v>
      </c>
      <c r="F5133" s="158"/>
      <c r="G5133" s="158"/>
      <c r="H5133" s="420">
        <v>-0.61783698743784043</v>
      </c>
      <c r="I5133" s="158"/>
      <c r="J5133" s="158"/>
      <c r="K5133" s="158"/>
      <c r="L5133" s="158"/>
      <c r="M5133" s="346"/>
    </row>
    <row r="5134" spans="1:13" x14ac:dyDescent="0.25">
      <c r="A5134" s="347"/>
      <c r="B5134" s="24">
        <v>5.0254680419897276E-3</v>
      </c>
      <c r="C5134" s="158"/>
      <c r="D5134" s="158"/>
      <c r="E5134" s="24">
        <v>-339.29610096713287</v>
      </c>
      <c r="F5134" s="158"/>
      <c r="G5134" s="158"/>
      <c r="H5134" s="75">
        <v>335.81393626382896</v>
      </c>
      <c r="I5134" s="158"/>
      <c r="J5134" s="158"/>
      <c r="K5134" s="158"/>
      <c r="L5134" s="158"/>
      <c r="M5134" s="346"/>
    </row>
    <row r="5135" spans="1:13" x14ac:dyDescent="0.25">
      <c r="A5135" s="347"/>
      <c r="B5135" s="158"/>
      <c r="C5135" s="158"/>
      <c r="D5135" s="158"/>
      <c r="E5135" s="158"/>
      <c r="F5135" s="158"/>
      <c r="G5135" s="158"/>
      <c r="H5135" s="158"/>
      <c r="I5135" s="158"/>
      <c r="J5135" s="158"/>
      <c r="K5135" s="158"/>
      <c r="L5135" s="158"/>
      <c r="M5135" s="346"/>
    </row>
    <row r="5136" spans="1:13" x14ac:dyDescent="0.25">
      <c r="A5136" s="347"/>
      <c r="B5136" s="158"/>
      <c r="C5136" s="158"/>
      <c r="D5136" s="158"/>
      <c r="E5136" s="158"/>
      <c r="F5136" s="158"/>
      <c r="G5136" s="158"/>
      <c r="H5136" s="158"/>
      <c r="I5136" s="158"/>
      <c r="J5136" s="158"/>
      <c r="K5136" s="158"/>
      <c r="L5136" s="158"/>
      <c r="M5136" s="346"/>
    </row>
    <row r="5137" spans="1:13" x14ac:dyDescent="0.25">
      <c r="A5137" s="347"/>
      <c r="B5137" s="419">
        <f t="array" ref="B5137:B5147">H5124:H5134+E5124:E5134</f>
        <v>-2.8574207549476114</v>
      </c>
      <c r="C5137" s="158"/>
      <c r="D5137" s="158"/>
      <c r="E5137" s="158"/>
      <c r="F5137" s="158"/>
      <c r="G5137" s="158"/>
      <c r="H5137" s="158"/>
      <c r="I5137" s="158"/>
      <c r="J5137" s="158"/>
      <c r="K5137" s="158"/>
      <c r="L5137" s="158"/>
      <c r="M5137" s="346"/>
    </row>
    <row r="5138" spans="1:13" ht="15.75" x14ac:dyDescent="0.3">
      <c r="A5138" s="447" t="s">
        <v>251</v>
      </c>
      <c r="B5138" s="420">
        <v>-1.1827547244668608</v>
      </c>
      <c r="C5138" s="158"/>
      <c r="D5138" s="158"/>
      <c r="E5138" s="158"/>
      <c r="F5138" s="158"/>
      <c r="G5138" s="158"/>
      <c r="H5138" s="158"/>
      <c r="I5138" s="158"/>
      <c r="J5138" s="158"/>
      <c r="K5138" s="158"/>
      <c r="L5138" s="158"/>
      <c r="M5138" s="346"/>
    </row>
    <row r="5139" spans="1:13" x14ac:dyDescent="0.25">
      <c r="A5139" s="347"/>
      <c r="B5139" s="420">
        <v>-5.1971584815760252E-2</v>
      </c>
      <c r="C5139" s="158"/>
      <c r="D5139" s="158"/>
      <c r="E5139" s="158"/>
      <c r="F5139" s="158"/>
      <c r="G5139" s="158"/>
      <c r="H5139" s="158"/>
      <c r="I5139" s="158"/>
      <c r="J5139" s="158"/>
      <c r="K5139" s="158"/>
      <c r="L5139" s="158"/>
      <c r="M5139" s="346"/>
    </row>
    <row r="5140" spans="1:13" x14ac:dyDescent="0.25">
      <c r="A5140" s="347"/>
      <c r="B5140" s="420">
        <v>0.42309300792828708</v>
      </c>
      <c r="C5140" s="158"/>
      <c r="D5140" s="158"/>
      <c r="E5140" s="158"/>
      <c r="F5140" s="158"/>
      <c r="G5140" s="158"/>
      <c r="H5140" s="158"/>
      <c r="I5140" s="158"/>
      <c r="J5140" s="158"/>
      <c r="K5140" s="158"/>
      <c r="L5140" s="158"/>
      <c r="M5140" s="346"/>
    </row>
    <row r="5141" spans="1:13" x14ac:dyDescent="0.25">
      <c r="A5141" s="347"/>
      <c r="B5141" s="420">
        <v>-0.43094763443980355</v>
      </c>
      <c r="C5141" s="158"/>
      <c r="D5141" s="158"/>
      <c r="E5141" s="158"/>
      <c r="F5141" s="158"/>
      <c r="G5141" s="158"/>
      <c r="H5141" s="158"/>
      <c r="I5141" s="158"/>
      <c r="J5141" s="158"/>
      <c r="K5141" s="158"/>
      <c r="L5141" s="158"/>
      <c r="M5141" s="346"/>
    </row>
    <row r="5142" spans="1:13" x14ac:dyDescent="0.25">
      <c r="A5142" s="347"/>
      <c r="B5142" s="420">
        <v>0.34382824871499906</v>
      </c>
      <c r="C5142" s="158"/>
      <c r="D5142" s="158"/>
      <c r="E5142" s="158"/>
      <c r="F5142" s="158"/>
      <c r="G5142" s="158"/>
      <c r="H5142" s="158"/>
      <c r="I5142" s="158"/>
      <c r="J5142" s="158"/>
      <c r="K5142" s="158"/>
      <c r="L5142" s="158"/>
      <c r="M5142" s="346"/>
    </row>
    <row r="5143" spans="1:13" x14ac:dyDescent="0.25">
      <c r="A5143" s="347"/>
      <c r="B5143" s="420">
        <v>0.22605649126859362</v>
      </c>
      <c r="C5143" s="158"/>
      <c r="D5143" s="158"/>
      <c r="E5143" s="158"/>
      <c r="F5143" s="158"/>
      <c r="G5143" s="158"/>
      <c r="H5143" s="158"/>
      <c r="I5143" s="158"/>
      <c r="J5143" s="158"/>
      <c r="K5143" s="158"/>
      <c r="L5143" s="158"/>
      <c r="M5143" s="346"/>
    </row>
    <row r="5144" spans="1:13" x14ac:dyDescent="0.25">
      <c r="A5144" s="347"/>
      <c r="B5144" s="420">
        <v>4.7952247454247754E-2</v>
      </c>
      <c r="C5144" s="158"/>
      <c r="D5144" s="158"/>
      <c r="E5144" s="158"/>
      <c r="F5144" s="158"/>
      <c r="G5144" s="158"/>
      <c r="H5144" s="158"/>
      <c r="I5144" s="158"/>
      <c r="J5144" s="158"/>
      <c r="K5144" s="158"/>
      <c r="L5144" s="158"/>
      <c r="M5144" s="346"/>
    </row>
    <row r="5145" spans="1:13" x14ac:dyDescent="0.25">
      <c r="A5145" s="347"/>
      <c r="B5145" s="420">
        <v>-5.9826211327276724E-2</v>
      </c>
      <c r="C5145" s="158"/>
      <c r="D5145" s="158"/>
      <c r="E5145" s="158"/>
      <c r="F5145" s="158"/>
      <c r="G5145" s="158"/>
      <c r="H5145" s="158"/>
      <c r="I5145" s="158"/>
      <c r="J5145" s="158"/>
      <c r="K5145" s="158"/>
      <c r="L5145" s="158"/>
      <c r="M5145" s="346"/>
    </row>
    <row r="5146" spans="1:13" x14ac:dyDescent="0.25">
      <c r="A5146" s="347"/>
      <c r="B5146" s="420">
        <v>-0.61783698743784043</v>
      </c>
      <c r="C5146" s="158"/>
      <c r="D5146" s="158"/>
      <c r="E5146" s="158"/>
      <c r="F5146" s="158"/>
      <c r="G5146" s="158"/>
      <c r="H5146" s="158"/>
      <c r="I5146" s="158"/>
      <c r="J5146" s="158"/>
      <c r="K5146" s="158"/>
      <c r="L5146" s="158"/>
      <c r="M5146" s="346"/>
    </row>
    <row r="5147" spans="1:13" x14ac:dyDescent="0.25">
      <c r="A5147" s="347"/>
      <c r="B5147" s="75">
        <v>-3.4821647033039085</v>
      </c>
      <c r="C5147" s="158"/>
      <c r="D5147" s="158"/>
      <c r="E5147" s="158"/>
      <c r="F5147" s="158"/>
      <c r="G5147" s="158"/>
      <c r="H5147" s="158"/>
      <c r="I5147" s="158"/>
      <c r="J5147" s="158"/>
      <c r="K5147" s="158"/>
      <c r="L5147" s="158"/>
      <c r="M5147" s="346"/>
    </row>
    <row r="5148" spans="1:13" x14ac:dyDescent="0.25">
      <c r="A5148" s="347"/>
      <c r="B5148" s="158"/>
      <c r="C5148" s="158"/>
      <c r="D5148" s="158"/>
      <c r="E5148" s="158"/>
      <c r="F5148" s="158"/>
      <c r="G5148" s="158"/>
      <c r="H5148" s="158"/>
      <c r="I5148" s="158"/>
      <c r="J5148" s="158"/>
      <c r="K5148" s="158"/>
      <c r="L5148" s="158"/>
      <c r="M5148" s="346"/>
    </row>
    <row r="5149" spans="1:13" ht="15.75" thickBot="1" x14ac:dyDescent="0.3">
      <c r="A5149" s="347"/>
      <c r="B5149" s="158"/>
      <c r="C5149" s="158"/>
      <c r="D5149" s="158"/>
      <c r="E5149" s="158"/>
      <c r="F5149" s="158"/>
      <c r="G5149" s="158"/>
      <c r="H5149" s="158"/>
      <c r="I5149" s="158"/>
      <c r="J5149" s="158"/>
      <c r="K5149" s="158"/>
      <c r="L5149" s="158"/>
      <c r="M5149" s="346"/>
    </row>
    <row r="5150" spans="1:13" ht="15.75" x14ac:dyDescent="0.3">
      <c r="A5150" s="347"/>
      <c r="B5150" s="419">
        <f t="array" ref="B5150:B5160">+MMULT(B5009:L5019,B5137:B5147)</f>
        <v>-4.9379603628686205E-3</v>
      </c>
      <c r="C5150" s="158"/>
      <c r="D5150" s="428" t="s">
        <v>253</v>
      </c>
      <c r="E5150" s="429">
        <f t="array" ref="E5150:E5160">B5124:B5134-B5150:B5160</f>
        <v>1.0073262483712767E-2</v>
      </c>
      <c r="F5150" s="158"/>
      <c r="G5150" s="158"/>
      <c r="H5150" s="158"/>
      <c r="I5150" s="158"/>
      <c r="J5150" s="158"/>
      <c r="K5150" s="158"/>
      <c r="L5150" s="158"/>
      <c r="M5150" s="346"/>
    </row>
    <row r="5151" spans="1:13" ht="15.75" x14ac:dyDescent="0.3">
      <c r="A5151" s="447" t="s">
        <v>252</v>
      </c>
      <c r="B5151" s="420">
        <v>-3.4515084175344639E-3</v>
      </c>
      <c r="C5151" s="158"/>
      <c r="D5151" s="430" t="s">
        <v>254</v>
      </c>
      <c r="E5151" s="431">
        <v>7.1003585930442172E-3</v>
      </c>
      <c r="F5151" s="158"/>
      <c r="G5151" s="158"/>
      <c r="H5151" s="158"/>
      <c r="I5151" s="158"/>
      <c r="J5151" s="158"/>
      <c r="K5151" s="158"/>
      <c r="L5151" s="158"/>
      <c r="M5151" s="346"/>
    </row>
    <row r="5152" spans="1:13" ht="15.75" x14ac:dyDescent="0.3">
      <c r="A5152" s="347"/>
      <c r="B5152" s="420">
        <v>-2.7618511264803334E-4</v>
      </c>
      <c r="C5152" s="158"/>
      <c r="D5152" s="430" t="s">
        <v>255</v>
      </c>
      <c r="E5152" s="431">
        <v>1.7901536243265475E-3</v>
      </c>
      <c r="F5152" s="158"/>
      <c r="G5152" s="158"/>
      <c r="H5152" s="158"/>
      <c r="I5152" s="158"/>
      <c r="J5152" s="158"/>
      <c r="K5152" s="158"/>
      <c r="L5152" s="158"/>
      <c r="M5152" s="346"/>
    </row>
    <row r="5153" spans="1:13" ht="15.75" x14ac:dyDescent="0.3">
      <c r="A5153" s="347"/>
      <c r="B5153" s="420">
        <v>6.7471717326819712E-4</v>
      </c>
      <c r="C5153" s="158"/>
      <c r="D5153" s="430" t="s">
        <v>256</v>
      </c>
      <c r="E5153" s="431">
        <v>-1.1165094750622455E-4</v>
      </c>
      <c r="F5153" s="158"/>
      <c r="G5153" s="158"/>
      <c r="H5153" s="158"/>
      <c r="I5153" s="158"/>
      <c r="J5153" s="158"/>
      <c r="K5153" s="158"/>
      <c r="L5153" s="158"/>
      <c r="M5153" s="346"/>
    </row>
    <row r="5154" spans="1:13" ht="15.75" x14ac:dyDescent="0.3">
      <c r="A5154" s="347"/>
      <c r="B5154" s="420">
        <v>1.649216207324667E-3</v>
      </c>
      <c r="C5154" s="158"/>
      <c r="D5154" s="430" t="s">
        <v>257</v>
      </c>
      <c r="E5154" s="431">
        <v>-2.0606490156189353E-3</v>
      </c>
      <c r="F5154" s="158"/>
      <c r="G5154" s="158"/>
      <c r="H5154" s="158"/>
      <c r="I5154" s="158"/>
      <c r="J5154" s="158"/>
      <c r="K5154" s="158"/>
      <c r="L5154" s="158"/>
      <c r="M5154" s="346"/>
    </row>
    <row r="5155" spans="1:13" ht="15.75" x14ac:dyDescent="0.3">
      <c r="A5155" s="347"/>
      <c r="B5155" s="420">
        <v>9.7543527206205081E-5</v>
      </c>
      <c r="C5155" s="158"/>
      <c r="D5155" s="430" t="s">
        <v>258</v>
      </c>
      <c r="E5155" s="431">
        <v>7.3512513552375822E-4</v>
      </c>
      <c r="F5155" s="158"/>
      <c r="G5155" s="158"/>
      <c r="H5155" s="158"/>
      <c r="I5155" s="158"/>
      <c r="J5155" s="158"/>
      <c r="K5155" s="158"/>
      <c r="L5155" s="158"/>
      <c r="M5155" s="346"/>
    </row>
    <row r="5156" spans="1:13" ht="15.75" x14ac:dyDescent="0.3">
      <c r="A5156" s="347"/>
      <c r="B5156" s="420">
        <v>4.901881147726635E-4</v>
      </c>
      <c r="C5156" s="158"/>
      <c r="D5156" s="430" t="s">
        <v>259</v>
      </c>
      <c r="E5156" s="431">
        <v>-5.0164039608959778E-5</v>
      </c>
      <c r="F5156" s="158"/>
      <c r="G5156" s="158"/>
      <c r="H5156" s="158"/>
      <c r="I5156" s="158"/>
      <c r="J5156" s="158"/>
      <c r="K5156" s="158"/>
      <c r="L5156" s="158"/>
      <c r="M5156" s="346"/>
    </row>
    <row r="5157" spans="1:13" ht="15.75" x14ac:dyDescent="0.3">
      <c r="A5157" s="347"/>
      <c r="B5157" s="420">
        <v>8.7165618804039701E-4</v>
      </c>
      <c r="C5157" s="158"/>
      <c r="D5157" s="430" t="s">
        <v>260</v>
      </c>
      <c r="E5157" s="431">
        <v>-8.131001861452073E-4</v>
      </c>
      <c r="F5157" s="158"/>
      <c r="G5157" s="158"/>
      <c r="H5157" s="158"/>
      <c r="I5157" s="158"/>
      <c r="J5157" s="158"/>
      <c r="K5157" s="158"/>
      <c r="L5157" s="158"/>
      <c r="M5157" s="346"/>
    </row>
    <row r="5158" spans="1:13" ht="15.75" x14ac:dyDescent="0.3">
      <c r="A5158" s="347"/>
      <c r="B5158" s="420">
        <v>-1.3115947749863309E-3</v>
      </c>
      <c r="C5158" s="158"/>
      <c r="D5158" s="430" t="s">
        <v>261</v>
      </c>
      <c r="E5158" s="431">
        <v>1.5827479089188991E-3</v>
      </c>
      <c r="F5158" s="158"/>
      <c r="G5158" s="158"/>
      <c r="H5158" s="158"/>
      <c r="I5158" s="158"/>
      <c r="J5158" s="158"/>
      <c r="K5158" s="158"/>
      <c r="L5158" s="158"/>
      <c r="M5158" s="346"/>
    </row>
    <row r="5159" spans="1:13" ht="15.75" x14ac:dyDescent="0.3">
      <c r="A5159" s="347"/>
      <c r="B5159" s="420">
        <v>-2.4978892089146912E-3</v>
      </c>
      <c r="C5159" s="158"/>
      <c r="D5159" s="430" t="s">
        <v>262</v>
      </c>
      <c r="E5159" s="431">
        <v>5.728648849790071E-3</v>
      </c>
      <c r="F5159" s="158"/>
      <c r="G5159" s="158"/>
      <c r="H5159" s="158"/>
      <c r="I5159" s="158"/>
      <c r="J5159" s="158"/>
      <c r="K5159" s="158"/>
      <c r="L5159" s="158"/>
      <c r="M5159" s="346"/>
    </row>
    <row r="5160" spans="1:13" ht="16.5" thickBot="1" x14ac:dyDescent="0.35">
      <c r="A5160" s="355"/>
      <c r="B5160" s="451">
        <v>-5.2228097999666044E-3</v>
      </c>
      <c r="C5160" s="356"/>
      <c r="D5160" s="452" t="s">
        <v>263</v>
      </c>
      <c r="E5160" s="453">
        <v>1.0248277841956331E-2</v>
      </c>
      <c r="F5160" s="356"/>
      <c r="G5160" s="356"/>
      <c r="H5160" s="356"/>
      <c r="I5160" s="356"/>
      <c r="J5160" s="356"/>
      <c r="K5160" s="356"/>
      <c r="L5160" s="356"/>
      <c r="M5160" s="454"/>
    </row>
    <row r="5161" spans="1:13" ht="15.75" thickTop="1" x14ac:dyDescent="0.25"/>
    <row r="5162" spans="1:13" ht="15.75" thickBot="1" x14ac:dyDescent="0.3"/>
    <row r="5163" spans="1:13" ht="15.75" thickBot="1" x14ac:dyDescent="0.3">
      <c r="A5163" s="432">
        <f>+A4905+1</f>
        <v>21</v>
      </c>
    </row>
    <row r="5164" spans="1:13" ht="16.5" thickTop="1" thickBot="1" x14ac:dyDescent="0.3">
      <c r="A5164" s="433" t="s">
        <v>174</v>
      </c>
      <c r="B5164" s="434" t="s">
        <v>175</v>
      </c>
      <c r="C5164" s="434" t="s">
        <v>214</v>
      </c>
      <c r="D5164" s="434" t="s">
        <v>215</v>
      </c>
      <c r="E5164" s="434" t="s">
        <v>216</v>
      </c>
      <c r="F5164" s="434" t="s">
        <v>217</v>
      </c>
      <c r="G5164" s="434" t="s">
        <v>95</v>
      </c>
      <c r="H5164" s="434" t="s">
        <v>157</v>
      </c>
      <c r="I5164" s="434" t="s">
        <v>218</v>
      </c>
      <c r="J5164" s="434" t="s">
        <v>219</v>
      </c>
      <c r="K5164" s="434" t="s">
        <v>220</v>
      </c>
      <c r="L5164" s="434" t="s">
        <v>221</v>
      </c>
      <c r="M5164" s="435" t="s">
        <v>222</v>
      </c>
    </row>
    <row r="5165" spans="1:13" x14ac:dyDescent="0.25">
      <c r="A5165" s="436" t="s">
        <v>178</v>
      </c>
      <c r="B5165" s="93">
        <f t="shared" ref="B5165:B5175" si="199">+E5150</f>
        <v>1.0073262483712767E-2</v>
      </c>
      <c r="C5165" s="12">
        <v>310.83</v>
      </c>
      <c r="D5165" s="103">
        <f>110/1000</f>
        <v>0.11</v>
      </c>
      <c r="E5165" s="24">
        <f>+PI()*D5165^2/4</f>
        <v>9.5033177771091243E-3</v>
      </c>
      <c r="F5165" s="379">
        <f>+ABS(B5165)/E5165</f>
        <v>1.0599732346082842</v>
      </c>
      <c r="G5165" s="463">
        <v>1.7565259581869417E-2</v>
      </c>
      <c r="H5165" s="102">
        <f>+G5165*(C5165/D5165)*(F5165^2/(2*9.81))</f>
        <v>2.8423372749385001</v>
      </c>
      <c r="I5165" s="76">
        <v>0</v>
      </c>
      <c r="J5165" s="76">
        <f>+I5165*(F5165^2)/(2*9.81)</f>
        <v>0</v>
      </c>
      <c r="K5165" s="103">
        <f>+H5165+J5165</f>
        <v>2.8423372749385001</v>
      </c>
      <c r="L5165" s="76">
        <f>+K5165/(ABS(B5165)^2)</f>
        <v>28011.431852198602</v>
      </c>
      <c r="M5165" s="437">
        <f>+L5165*B5165</f>
        <v>282.16650559182904</v>
      </c>
    </row>
    <row r="5166" spans="1:13" x14ac:dyDescent="0.25">
      <c r="A5166" s="438" t="s">
        <v>138</v>
      </c>
      <c r="B5166" s="72">
        <f t="shared" si="199"/>
        <v>7.1003585930442172E-3</v>
      </c>
      <c r="C5166" s="16">
        <v>240.22</v>
      </c>
      <c r="D5166" s="104">
        <f>110/1000</f>
        <v>0.11</v>
      </c>
      <c r="E5166" s="25">
        <f t="shared" ref="E5166:E5175" si="200">+PI()*D5166^2/4</f>
        <v>9.5033177771091243E-3</v>
      </c>
      <c r="F5166" s="372">
        <f>+ABS(B5166)/E5166</f>
        <v>0.74714523491438178</v>
      </c>
      <c r="G5166" s="464">
        <v>1.8890171858455016E-2</v>
      </c>
      <c r="H5166" s="109">
        <f t="shared" ref="H5166:H5175" si="201">+G5166*(C5166/D5166)*(F5166^2/(2*9.81))</f>
        <v>1.1737171366180015</v>
      </c>
      <c r="I5166" s="70">
        <v>0</v>
      </c>
      <c r="J5166" s="70">
        <f t="shared" ref="J5166:J5175" si="202">+I5166*(F5166^2)/(2*9.81)</f>
        <v>0</v>
      </c>
      <c r="K5166" s="104">
        <f t="shared" ref="K5166:K5175" si="203">+H5166+J5166</f>
        <v>1.1737171366180015</v>
      </c>
      <c r="L5166" s="70">
        <f>+K5166/(ABS(B5166)^2)</f>
        <v>23281.066969591273</v>
      </c>
      <c r="M5166" s="439">
        <f t="shared" ref="M5166:M5175" si="204">+L5166*B5166</f>
        <v>165.30392391277528</v>
      </c>
    </row>
    <row r="5167" spans="1:13" x14ac:dyDescent="0.25">
      <c r="A5167" s="438" t="s">
        <v>139</v>
      </c>
      <c r="B5167" s="72">
        <f t="shared" si="199"/>
        <v>1.7901536243265475E-3</v>
      </c>
      <c r="C5167" s="16">
        <v>237.3</v>
      </c>
      <c r="D5167" s="104">
        <f>110/1000</f>
        <v>0.11</v>
      </c>
      <c r="E5167" s="25">
        <f t="shared" si="200"/>
        <v>9.5033177771091243E-3</v>
      </c>
      <c r="F5167" s="372">
        <f t="shared" ref="F5167:F5175" si="205">+ABS(B5167)/E5167</f>
        <v>0.1883714368300442</v>
      </c>
      <c r="G5167" s="464">
        <v>3.8777278269551338E-2</v>
      </c>
      <c r="H5167" s="109">
        <f t="shared" si="201"/>
        <v>0.1512911325895652</v>
      </c>
      <c r="I5167" s="70">
        <v>0</v>
      </c>
      <c r="J5167" s="70">
        <f t="shared" si="202"/>
        <v>0</v>
      </c>
      <c r="K5167" s="104">
        <f t="shared" si="203"/>
        <v>0.1512911325895652</v>
      </c>
      <c r="L5167" s="70">
        <f t="shared" ref="L5167:L5175" si="206">+K5167/(ABS(B5167)^2)</f>
        <v>47209.877100911166</v>
      </c>
      <c r="M5167" s="439">
        <f t="shared" si="204"/>
        <v>84.512932596207008</v>
      </c>
    </row>
    <row r="5168" spans="1:13" x14ac:dyDescent="0.25">
      <c r="A5168" s="438" t="s">
        <v>117</v>
      </c>
      <c r="B5168" s="72">
        <f t="shared" si="199"/>
        <v>-1.1165094750622455E-4</v>
      </c>
      <c r="C5168" s="475">
        <v>401.35</v>
      </c>
      <c r="D5168" s="104">
        <f>75/1000</f>
        <v>7.4999999999999997E-2</v>
      </c>
      <c r="E5168" s="25">
        <f t="shared" si="200"/>
        <v>4.4178646691106467E-3</v>
      </c>
      <c r="F5168" s="372">
        <f t="shared" si="205"/>
        <v>2.5272604723924424E-2</v>
      </c>
      <c r="G5168" s="464">
        <v>2.4457222078268521E-2</v>
      </c>
      <c r="H5168" s="109">
        <f t="shared" si="201"/>
        <v>4.2605938646164227E-3</v>
      </c>
      <c r="I5168" s="70">
        <v>0</v>
      </c>
      <c r="J5168" s="70">
        <f t="shared" si="202"/>
        <v>0</v>
      </c>
      <c r="K5168" s="104">
        <f t="shared" si="203"/>
        <v>4.2605938646164227E-3</v>
      </c>
      <c r="L5168" s="70">
        <f t="shared" si="206"/>
        <v>341778.95034603879</v>
      </c>
      <c r="M5168" s="439">
        <f t="shared" si="204"/>
        <v>-38.159943643818103</v>
      </c>
    </row>
    <row r="5169" spans="1:13" x14ac:dyDescent="0.25">
      <c r="A5169" s="438" t="s">
        <v>118</v>
      </c>
      <c r="B5169" s="72">
        <f t="shared" si="199"/>
        <v>-2.0606490156189353E-3</v>
      </c>
      <c r="C5169" s="475">
        <v>249.85</v>
      </c>
      <c r="D5169" s="104">
        <f>75/1000</f>
        <v>7.4999999999999997E-2</v>
      </c>
      <c r="E5169" s="25">
        <f t="shared" si="200"/>
        <v>4.4178646691106467E-3</v>
      </c>
      <c r="F5169" s="372">
        <f t="shared" si="205"/>
        <v>0.46643552257877591</v>
      </c>
      <c r="G5169" s="464">
        <v>2.0275712516182511E-2</v>
      </c>
      <c r="H5169" s="109">
        <f t="shared" si="201"/>
        <v>0.7489941881861536</v>
      </c>
      <c r="I5169" s="70">
        <v>0</v>
      </c>
      <c r="J5169" s="70">
        <f t="shared" si="202"/>
        <v>0</v>
      </c>
      <c r="K5169" s="104">
        <f t="shared" si="203"/>
        <v>0.7489941881861536</v>
      </c>
      <c r="L5169" s="70">
        <f t="shared" si="206"/>
        <v>176388.55234107916</v>
      </c>
      <c r="M5169" s="439">
        <f t="shared" si="204"/>
        <v>-363.47489674809384</v>
      </c>
    </row>
    <row r="5170" spans="1:13" x14ac:dyDescent="0.25">
      <c r="A5170" s="438" t="s">
        <v>140</v>
      </c>
      <c r="B5170" s="72">
        <f t="shared" si="199"/>
        <v>7.3512513552375822E-4</v>
      </c>
      <c r="C5170" s="475">
        <v>298.01</v>
      </c>
      <c r="D5170" s="104">
        <f>63/1000</f>
        <v>6.3E-2</v>
      </c>
      <c r="E5170" s="25">
        <f t="shared" si="200"/>
        <v>3.1172453105244723E-3</v>
      </c>
      <c r="F5170" s="372">
        <f t="shared" si="205"/>
        <v>0.23582524385932091</v>
      </c>
      <c r="G5170" s="464">
        <v>2.7268409658675104E-2</v>
      </c>
      <c r="H5170" s="109">
        <f t="shared" si="201"/>
        <v>0.36562146058832007</v>
      </c>
      <c r="I5170" s="70">
        <v>0</v>
      </c>
      <c r="J5170" s="70">
        <f t="shared" si="202"/>
        <v>0</v>
      </c>
      <c r="K5170" s="104">
        <f t="shared" si="203"/>
        <v>0.36562146058832007</v>
      </c>
      <c r="L5170" s="70">
        <f t="shared" si="206"/>
        <v>676564.38799142337</v>
      </c>
      <c r="M5170" s="439">
        <f t="shared" si="204"/>
        <v>497.35948741274365</v>
      </c>
    </row>
    <row r="5171" spans="1:13" x14ac:dyDescent="0.25">
      <c r="A5171" s="438" t="s">
        <v>121</v>
      </c>
      <c r="B5171" s="72">
        <f t="shared" si="199"/>
        <v>-5.0164039608959778E-5</v>
      </c>
      <c r="C5171" s="475">
        <v>119.71</v>
      </c>
      <c r="D5171" s="104">
        <f>63/1000</f>
        <v>6.3E-2</v>
      </c>
      <c r="E5171" s="25">
        <f t="shared" si="200"/>
        <v>3.1172453105244723E-3</v>
      </c>
      <c r="F5171" s="372">
        <f t="shared" si="205"/>
        <v>1.6092426040259164E-2</v>
      </c>
      <c r="G5171" s="464">
        <v>0.10552789754678123</v>
      </c>
      <c r="H5171" s="109">
        <f t="shared" si="201"/>
        <v>2.6466786107972669E-3</v>
      </c>
      <c r="I5171" s="70">
        <v>0</v>
      </c>
      <c r="J5171" s="70">
        <f t="shared" si="202"/>
        <v>0</v>
      </c>
      <c r="K5171" s="104">
        <f t="shared" si="203"/>
        <v>2.6466786107972669E-3</v>
      </c>
      <c r="L5171" s="70">
        <f t="shared" si="206"/>
        <v>1051758.9187394257</v>
      </c>
      <c r="M5171" s="439">
        <f t="shared" si="204"/>
        <v>-52.76047605872126</v>
      </c>
    </row>
    <row r="5172" spans="1:13" x14ac:dyDescent="0.25">
      <c r="A5172" s="438" t="s">
        <v>122</v>
      </c>
      <c r="B5172" s="72">
        <f t="shared" si="199"/>
        <v>-8.131001861452073E-4</v>
      </c>
      <c r="C5172" s="475">
        <v>283.68</v>
      </c>
      <c r="D5172" s="104">
        <f>75/1000</f>
        <v>7.4999999999999997E-2</v>
      </c>
      <c r="E5172" s="25">
        <f t="shared" si="200"/>
        <v>4.4178646691106467E-3</v>
      </c>
      <c r="F5172" s="372">
        <f t="shared" si="205"/>
        <v>0.18404823303672885</v>
      </c>
      <c r="G5172" s="464">
        <v>2.9279517295098551E-2</v>
      </c>
      <c r="H5172" s="109">
        <f t="shared" si="201"/>
        <v>0.19120342573050261</v>
      </c>
      <c r="I5172" s="70">
        <v>0</v>
      </c>
      <c r="J5172" s="70">
        <f t="shared" si="202"/>
        <v>0</v>
      </c>
      <c r="K5172" s="104">
        <f t="shared" si="203"/>
        <v>0.19120342573050261</v>
      </c>
      <c r="L5172" s="70">
        <f t="shared" si="206"/>
        <v>289206.16605381499</v>
      </c>
      <c r="M5172" s="439">
        <f t="shared" si="204"/>
        <v>-235.1535874526987</v>
      </c>
    </row>
    <row r="5173" spans="1:13" x14ac:dyDescent="0.25">
      <c r="A5173" s="438" t="s">
        <v>112</v>
      </c>
      <c r="B5173" s="72">
        <f t="shared" si="199"/>
        <v>1.5827479089188991E-3</v>
      </c>
      <c r="C5173" s="475">
        <v>401.36</v>
      </c>
      <c r="D5173" s="104">
        <f>110/1000</f>
        <v>0.11</v>
      </c>
      <c r="E5173" s="25">
        <f t="shared" si="200"/>
        <v>9.5033177771091243E-3</v>
      </c>
      <c r="F5173" s="372">
        <f t="shared" si="205"/>
        <v>0.16654687826301073</v>
      </c>
      <c r="G5173" s="464">
        <v>2.2926078620980794E-2</v>
      </c>
      <c r="H5173" s="109">
        <f t="shared" si="201"/>
        <v>0.11826198675379122</v>
      </c>
      <c r="I5173" s="70">
        <v>0</v>
      </c>
      <c r="J5173" s="70">
        <f t="shared" si="202"/>
        <v>0</v>
      </c>
      <c r="K5173" s="104">
        <f t="shared" si="203"/>
        <v>0.11826198675379122</v>
      </c>
      <c r="L5173" s="70">
        <f t="shared" si="206"/>
        <v>47208.660058995796</v>
      </c>
      <c r="M5173" s="439">
        <f t="shared" si="204"/>
        <v>74.719407991238754</v>
      </c>
    </row>
    <row r="5174" spans="1:13" x14ac:dyDescent="0.25">
      <c r="A5174" s="438" t="s">
        <v>113</v>
      </c>
      <c r="B5174" s="72">
        <f t="shared" si="199"/>
        <v>5.728648849790071E-3</v>
      </c>
      <c r="C5174" s="475">
        <v>184.94</v>
      </c>
      <c r="D5174" s="104">
        <f>110/1000</f>
        <v>0.11</v>
      </c>
      <c r="E5174" s="25">
        <f t="shared" si="200"/>
        <v>9.5033177771091243E-3</v>
      </c>
      <c r="F5174" s="372">
        <f t="shared" si="205"/>
        <v>0.6028051449135805</v>
      </c>
      <c r="G5174" s="464">
        <v>1.9627438258657225E-2</v>
      </c>
      <c r="H5174" s="109">
        <f t="shared" si="201"/>
        <v>0.61116248160011133</v>
      </c>
      <c r="I5174" s="70">
        <v>0</v>
      </c>
      <c r="J5174" s="70">
        <f t="shared" si="202"/>
        <v>0</v>
      </c>
      <c r="K5174" s="104">
        <f t="shared" si="203"/>
        <v>0.61116248160011133</v>
      </c>
      <c r="L5174" s="70">
        <f t="shared" si="206"/>
        <v>18623.113135414689</v>
      </c>
      <c r="M5174" s="439">
        <f t="shared" si="204"/>
        <v>106.68527564270373</v>
      </c>
    </row>
    <row r="5175" spans="1:13" ht="15.75" thickBot="1" x14ac:dyDescent="0.3">
      <c r="A5175" s="440" t="s">
        <v>170</v>
      </c>
      <c r="B5175" s="455">
        <f t="shared" si="199"/>
        <v>1.0248277841956331E-2</v>
      </c>
      <c r="C5175" s="374">
        <v>372.26</v>
      </c>
      <c r="D5175" s="375">
        <f>110/1000</f>
        <v>0.11</v>
      </c>
      <c r="E5175" s="373">
        <f t="shared" si="200"/>
        <v>9.5033177771091243E-3</v>
      </c>
      <c r="F5175" s="376">
        <f t="shared" si="205"/>
        <v>1.0783894722158625</v>
      </c>
      <c r="G5175" s="465">
        <v>1.7458947631168391E-2</v>
      </c>
      <c r="H5175" s="377">
        <f t="shared" si="201"/>
        <v>3.5020635758051801</v>
      </c>
      <c r="I5175" s="378">
        <v>0</v>
      </c>
      <c r="J5175" s="378">
        <f t="shared" si="202"/>
        <v>0</v>
      </c>
      <c r="K5175" s="375">
        <f t="shared" si="203"/>
        <v>3.5020635758051801</v>
      </c>
      <c r="L5175" s="378">
        <f t="shared" si="206"/>
        <v>33344.349066604758</v>
      </c>
      <c r="M5175" s="441">
        <f t="shared" si="204"/>
        <v>341.72215369374283</v>
      </c>
    </row>
    <row r="5176" spans="1:13" x14ac:dyDescent="0.25">
      <c r="A5176" s="347"/>
      <c r="B5176" s="158"/>
      <c r="C5176" s="158"/>
      <c r="D5176" s="158"/>
      <c r="E5176" s="158"/>
      <c r="F5176" s="158"/>
      <c r="G5176" s="158"/>
      <c r="H5176" s="158"/>
      <c r="I5176" s="158"/>
      <c r="J5176" s="158"/>
      <c r="K5176" s="158"/>
      <c r="L5176" s="158"/>
      <c r="M5176" s="346"/>
    </row>
    <row r="5177" spans="1:13" x14ac:dyDescent="0.25">
      <c r="A5177" s="347"/>
      <c r="B5177" s="168"/>
      <c r="C5177" s="168"/>
      <c r="D5177" s="168"/>
      <c r="E5177" s="168"/>
      <c r="F5177" s="168"/>
      <c r="G5177" s="168"/>
      <c r="H5177" s="168"/>
      <c r="I5177" s="168"/>
      <c r="J5177" s="158"/>
      <c r="K5177" s="158"/>
      <c r="L5177" s="158"/>
      <c r="M5177" s="346"/>
    </row>
    <row r="5178" spans="1:13" x14ac:dyDescent="0.25">
      <c r="A5178" s="348"/>
      <c r="B5178" s="395">
        <v>1</v>
      </c>
      <c r="C5178" s="380">
        <v>0</v>
      </c>
      <c r="D5178" s="380">
        <v>0</v>
      </c>
      <c r="E5178" s="380">
        <v>0</v>
      </c>
      <c r="F5178" s="380">
        <v>0</v>
      </c>
      <c r="G5178" s="380">
        <v>0</v>
      </c>
      <c r="H5178" s="380">
        <v>0</v>
      </c>
      <c r="I5178" s="381">
        <v>0</v>
      </c>
      <c r="J5178" s="158"/>
      <c r="K5178" s="158"/>
      <c r="L5178" s="158"/>
      <c r="M5178" s="346"/>
    </row>
    <row r="5179" spans="1:13" ht="15.75" x14ac:dyDescent="0.25">
      <c r="A5179" s="442" t="s">
        <v>223</v>
      </c>
      <c r="B5179" s="382">
        <v>-1</v>
      </c>
      <c r="C5179" s="168">
        <v>1</v>
      </c>
      <c r="D5179" s="159">
        <v>0</v>
      </c>
      <c r="E5179" s="159">
        <v>0</v>
      </c>
      <c r="F5179" s="159">
        <v>0</v>
      </c>
      <c r="G5179" s="159">
        <v>0</v>
      </c>
      <c r="H5179" s="159">
        <v>0</v>
      </c>
      <c r="I5179" s="383">
        <v>0</v>
      </c>
      <c r="J5179" s="158"/>
      <c r="K5179" s="158"/>
      <c r="L5179" s="158"/>
      <c r="M5179" s="346"/>
    </row>
    <row r="5180" spans="1:13" x14ac:dyDescent="0.25">
      <c r="A5180" s="348"/>
      <c r="B5180" s="382">
        <v>0</v>
      </c>
      <c r="C5180" s="168">
        <v>-1</v>
      </c>
      <c r="D5180" s="168">
        <v>1</v>
      </c>
      <c r="E5180" s="168">
        <v>0</v>
      </c>
      <c r="F5180" s="168">
        <v>0</v>
      </c>
      <c r="G5180" s="168">
        <v>0</v>
      </c>
      <c r="H5180" s="168">
        <v>0</v>
      </c>
      <c r="I5180" s="384">
        <v>0</v>
      </c>
      <c r="J5180" s="158"/>
      <c r="K5180" s="158"/>
      <c r="L5180" s="158"/>
      <c r="M5180" s="346"/>
    </row>
    <row r="5181" spans="1:13" x14ac:dyDescent="0.25">
      <c r="A5181" s="348"/>
      <c r="B5181" s="382">
        <v>0</v>
      </c>
      <c r="C5181" s="168">
        <v>0</v>
      </c>
      <c r="D5181" s="168">
        <v>-1</v>
      </c>
      <c r="E5181" s="168">
        <v>1</v>
      </c>
      <c r="F5181" s="168">
        <v>0</v>
      </c>
      <c r="G5181" s="168">
        <v>0</v>
      </c>
      <c r="H5181" s="168">
        <v>0</v>
      </c>
      <c r="I5181" s="384">
        <v>0</v>
      </c>
      <c r="J5181" s="158"/>
      <c r="K5181" s="158"/>
      <c r="L5181" s="158"/>
      <c r="M5181" s="346"/>
    </row>
    <row r="5182" spans="1:13" x14ac:dyDescent="0.25">
      <c r="A5182" s="348"/>
      <c r="B5182" s="382">
        <v>0</v>
      </c>
      <c r="C5182" s="168">
        <v>0</v>
      </c>
      <c r="D5182" s="168">
        <v>0</v>
      </c>
      <c r="E5182" s="168">
        <v>-1</v>
      </c>
      <c r="F5182" s="168">
        <v>1</v>
      </c>
      <c r="G5182" s="168">
        <v>0</v>
      </c>
      <c r="H5182" s="168">
        <v>0</v>
      </c>
      <c r="I5182" s="384">
        <v>0</v>
      </c>
      <c r="J5182" s="158"/>
      <c r="K5182" s="158"/>
      <c r="L5182" s="158"/>
      <c r="M5182" s="346"/>
    </row>
    <row r="5183" spans="1:13" x14ac:dyDescent="0.25">
      <c r="A5183" s="348"/>
      <c r="B5183" s="382">
        <v>0</v>
      </c>
      <c r="C5183" s="168">
        <v>0</v>
      </c>
      <c r="D5183" s="168">
        <v>0</v>
      </c>
      <c r="E5183" s="168">
        <v>0</v>
      </c>
      <c r="F5183" s="168">
        <v>-1</v>
      </c>
      <c r="G5183" s="168">
        <v>1</v>
      </c>
      <c r="H5183" s="168">
        <v>0</v>
      </c>
      <c r="I5183" s="384">
        <v>0</v>
      </c>
      <c r="J5183" s="158"/>
      <c r="K5183" s="158"/>
      <c r="L5183" s="158"/>
      <c r="M5183" s="346"/>
    </row>
    <row r="5184" spans="1:13" x14ac:dyDescent="0.25">
      <c r="A5184" s="348"/>
      <c r="B5184" s="382">
        <v>0</v>
      </c>
      <c r="C5184" s="168">
        <v>0</v>
      </c>
      <c r="D5184" s="168">
        <v>0</v>
      </c>
      <c r="E5184" s="168">
        <v>0</v>
      </c>
      <c r="F5184" s="168">
        <v>0</v>
      </c>
      <c r="G5184" s="168">
        <v>-1</v>
      </c>
      <c r="H5184" s="168">
        <v>1</v>
      </c>
      <c r="I5184" s="384">
        <v>0</v>
      </c>
      <c r="J5184" s="158"/>
      <c r="K5184" s="158"/>
      <c r="L5184" s="158"/>
      <c r="M5184" s="346"/>
    </row>
    <row r="5185" spans="1:13" x14ac:dyDescent="0.25">
      <c r="A5185" s="348"/>
      <c r="B5185" s="382">
        <v>0</v>
      </c>
      <c r="C5185" s="168">
        <v>0</v>
      </c>
      <c r="D5185" s="168">
        <v>0</v>
      </c>
      <c r="E5185" s="168">
        <v>0</v>
      </c>
      <c r="F5185" s="168">
        <v>0</v>
      </c>
      <c r="G5185" s="168">
        <v>0</v>
      </c>
      <c r="H5185" s="168">
        <v>-1</v>
      </c>
      <c r="I5185" s="384">
        <v>1</v>
      </c>
      <c r="J5185" s="158"/>
      <c r="K5185" s="158"/>
      <c r="L5185" s="158"/>
      <c r="M5185" s="346"/>
    </row>
    <row r="5186" spans="1:13" x14ac:dyDescent="0.25">
      <c r="A5186" s="348"/>
      <c r="B5186" s="382">
        <v>0</v>
      </c>
      <c r="C5186" s="152">
        <v>-1</v>
      </c>
      <c r="D5186" s="152">
        <v>0</v>
      </c>
      <c r="E5186" s="152">
        <v>0</v>
      </c>
      <c r="F5186" s="152">
        <v>1</v>
      </c>
      <c r="G5186" s="152">
        <v>0</v>
      </c>
      <c r="H5186" s="152">
        <v>0</v>
      </c>
      <c r="I5186" s="387">
        <v>0</v>
      </c>
      <c r="J5186" s="158"/>
      <c r="K5186" s="158"/>
      <c r="L5186" s="158"/>
      <c r="M5186" s="346"/>
    </row>
    <row r="5187" spans="1:13" x14ac:dyDescent="0.25">
      <c r="A5187" s="348"/>
      <c r="B5187" s="382">
        <v>0</v>
      </c>
      <c r="C5187" s="152">
        <v>0</v>
      </c>
      <c r="D5187" s="152">
        <v>0</v>
      </c>
      <c r="E5187" s="152">
        <v>0</v>
      </c>
      <c r="F5187" s="152">
        <v>1</v>
      </c>
      <c r="G5187" s="152">
        <v>0</v>
      </c>
      <c r="H5187" s="152">
        <v>0</v>
      </c>
      <c r="I5187" s="387">
        <v>-1</v>
      </c>
      <c r="J5187" s="158"/>
      <c r="K5187" s="158"/>
      <c r="L5187" s="158"/>
      <c r="M5187" s="346"/>
    </row>
    <row r="5188" spans="1:13" x14ac:dyDescent="0.25">
      <c r="A5188" s="348"/>
      <c r="B5188" s="385">
        <v>0</v>
      </c>
      <c r="C5188" s="388">
        <v>0</v>
      </c>
      <c r="D5188" s="388">
        <v>0</v>
      </c>
      <c r="E5188" s="388">
        <v>0</v>
      </c>
      <c r="F5188" s="388">
        <v>0</v>
      </c>
      <c r="G5188" s="388">
        <v>0</v>
      </c>
      <c r="H5188" s="388">
        <v>0</v>
      </c>
      <c r="I5188" s="389">
        <v>1</v>
      </c>
      <c r="J5188" s="158"/>
      <c r="K5188" s="158"/>
      <c r="L5188" s="158"/>
      <c r="M5188" s="346"/>
    </row>
    <row r="5189" spans="1:13" x14ac:dyDescent="0.25">
      <c r="A5189" s="347"/>
      <c r="B5189" s="158"/>
      <c r="C5189" s="158"/>
      <c r="D5189" s="158"/>
      <c r="E5189" s="158"/>
      <c r="F5189" s="158"/>
      <c r="G5189" s="158"/>
      <c r="H5189" s="158"/>
      <c r="I5189" s="158"/>
      <c r="J5189" s="158"/>
      <c r="K5189" s="158"/>
      <c r="L5189" s="158"/>
      <c r="M5189" s="346"/>
    </row>
    <row r="5190" spans="1:13" x14ac:dyDescent="0.25">
      <c r="A5190" s="347"/>
      <c r="B5190" s="168"/>
      <c r="C5190" s="168"/>
      <c r="D5190" s="168"/>
      <c r="E5190" s="168"/>
      <c r="F5190" s="168"/>
      <c r="G5190" s="168"/>
      <c r="H5190" s="168"/>
      <c r="I5190" s="168"/>
      <c r="J5190" s="168"/>
      <c r="K5190" s="168"/>
      <c r="L5190" s="168"/>
      <c r="M5190" s="346"/>
    </row>
    <row r="5191" spans="1:13" x14ac:dyDescent="0.25">
      <c r="A5191" s="347"/>
      <c r="B5191" s="395">
        <f t="array" ref="B5191:L5198">+TRANSPOSE(B5178:I5188)</f>
        <v>1</v>
      </c>
      <c r="C5191" s="380">
        <v>-1</v>
      </c>
      <c r="D5191" s="380">
        <v>0</v>
      </c>
      <c r="E5191" s="380">
        <v>0</v>
      </c>
      <c r="F5191" s="380">
        <v>0</v>
      </c>
      <c r="G5191" s="380">
        <v>0</v>
      </c>
      <c r="H5191" s="380">
        <v>0</v>
      </c>
      <c r="I5191" s="380">
        <v>0</v>
      </c>
      <c r="J5191" s="380">
        <v>0</v>
      </c>
      <c r="K5191" s="380">
        <v>0</v>
      </c>
      <c r="L5191" s="381">
        <v>0</v>
      </c>
      <c r="M5191" s="346"/>
    </row>
    <row r="5192" spans="1:13" ht="15.75" x14ac:dyDescent="0.25">
      <c r="A5192" s="442" t="s">
        <v>224</v>
      </c>
      <c r="B5192" s="396">
        <v>0</v>
      </c>
      <c r="C5192" s="159">
        <v>1</v>
      </c>
      <c r="D5192" s="159">
        <v>-1</v>
      </c>
      <c r="E5192" s="159">
        <v>0</v>
      </c>
      <c r="F5192" s="159">
        <v>0</v>
      </c>
      <c r="G5192" s="159">
        <v>0</v>
      </c>
      <c r="H5192" s="159">
        <v>0</v>
      </c>
      <c r="I5192" s="159">
        <v>0</v>
      </c>
      <c r="J5192" s="143">
        <v>-1</v>
      </c>
      <c r="K5192" s="143">
        <v>0</v>
      </c>
      <c r="L5192" s="392">
        <v>0</v>
      </c>
      <c r="M5192" s="346"/>
    </row>
    <row r="5193" spans="1:13" x14ac:dyDescent="0.25">
      <c r="A5193" s="347"/>
      <c r="B5193" s="396">
        <v>0</v>
      </c>
      <c r="C5193" s="159">
        <v>0</v>
      </c>
      <c r="D5193" s="159">
        <v>1</v>
      </c>
      <c r="E5193" s="159">
        <v>-1</v>
      </c>
      <c r="F5193" s="159">
        <v>0</v>
      </c>
      <c r="G5193" s="159">
        <v>0</v>
      </c>
      <c r="H5193" s="159">
        <v>0</v>
      </c>
      <c r="I5193" s="159">
        <v>0</v>
      </c>
      <c r="J5193" s="143">
        <v>0</v>
      </c>
      <c r="K5193" s="143">
        <v>0</v>
      </c>
      <c r="L5193" s="392">
        <v>0</v>
      </c>
      <c r="M5193" s="346"/>
    </row>
    <row r="5194" spans="1:13" x14ac:dyDescent="0.25">
      <c r="A5194" s="347"/>
      <c r="B5194" s="396">
        <v>0</v>
      </c>
      <c r="C5194" s="159">
        <v>0</v>
      </c>
      <c r="D5194" s="159">
        <v>0</v>
      </c>
      <c r="E5194" s="159">
        <v>1</v>
      </c>
      <c r="F5194" s="159">
        <v>-1</v>
      </c>
      <c r="G5194" s="159">
        <v>0</v>
      </c>
      <c r="H5194" s="159">
        <v>0</v>
      </c>
      <c r="I5194" s="159">
        <v>0</v>
      </c>
      <c r="J5194" s="143">
        <v>0</v>
      </c>
      <c r="K5194" s="143">
        <v>0</v>
      </c>
      <c r="L5194" s="392">
        <v>0</v>
      </c>
      <c r="M5194" s="346"/>
    </row>
    <row r="5195" spans="1:13" x14ac:dyDescent="0.25">
      <c r="A5195" s="347"/>
      <c r="B5195" s="396">
        <v>0</v>
      </c>
      <c r="C5195" s="159">
        <v>0</v>
      </c>
      <c r="D5195" s="159">
        <v>0</v>
      </c>
      <c r="E5195" s="159">
        <v>0</v>
      </c>
      <c r="F5195" s="159">
        <v>1</v>
      </c>
      <c r="G5195" s="159">
        <v>-1</v>
      </c>
      <c r="H5195" s="159">
        <v>0</v>
      </c>
      <c r="I5195" s="159">
        <v>0</v>
      </c>
      <c r="J5195" s="143">
        <v>1</v>
      </c>
      <c r="K5195" s="143">
        <v>1</v>
      </c>
      <c r="L5195" s="392">
        <v>0</v>
      </c>
      <c r="M5195" s="346"/>
    </row>
    <row r="5196" spans="1:13" x14ac:dyDescent="0.25">
      <c r="A5196" s="347"/>
      <c r="B5196" s="396">
        <v>0</v>
      </c>
      <c r="C5196" s="159">
        <v>0</v>
      </c>
      <c r="D5196" s="159">
        <v>0</v>
      </c>
      <c r="E5196" s="159">
        <v>0</v>
      </c>
      <c r="F5196" s="159">
        <v>0</v>
      </c>
      <c r="G5196" s="159">
        <v>1</v>
      </c>
      <c r="H5196" s="159">
        <v>-1</v>
      </c>
      <c r="I5196" s="159">
        <v>0</v>
      </c>
      <c r="J5196" s="143">
        <v>0</v>
      </c>
      <c r="K5196" s="143">
        <v>0</v>
      </c>
      <c r="L5196" s="392">
        <v>0</v>
      </c>
      <c r="M5196" s="346"/>
    </row>
    <row r="5197" spans="1:13" x14ac:dyDescent="0.25">
      <c r="A5197" s="347"/>
      <c r="B5197" s="396">
        <v>0</v>
      </c>
      <c r="C5197" s="159">
        <v>0</v>
      </c>
      <c r="D5197" s="159">
        <v>0</v>
      </c>
      <c r="E5197" s="159">
        <v>0</v>
      </c>
      <c r="F5197" s="159">
        <v>0</v>
      </c>
      <c r="G5197" s="159">
        <v>0</v>
      </c>
      <c r="H5197" s="159">
        <v>1</v>
      </c>
      <c r="I5197" s="159">
        <v>-1</v>
      </c>
      <c r="J5197" s="143">
        <v>0</v>
      </c>
      <c r="K5197" s="143">
        <v>0</v>
      </c>
      <c r="L5197" s="392">
        <v>0</v>
      </c>
      <c r="M5197" s="346"/>
    </row>
    <row r="5198" spans="1:13" x14ac:dyDescent="0.25">
      <c r="A5198" s="347"/>
      <c r="B5198" s="397">
        <v>0</v>
      </c>
      <c r="C5198" s="398">
        <v>0</v>
      </c>
      <c r="D5198" s="398">
        <v>0</v>
      </c>
      <c r="E5198" s="398">
        <v>0</v>
      </c>
      <c r="F5198" s="398">
        <v>0</v>
      </c>
      <c r="G5198" s="398">
        <v>0</v>
      </c>
      <c r="H5198" s="398">
        <v>0</v>
      </c>
      <c r="I5198" s="398">
        <v>1</v>
      </c>
      <c r="J5198" s="393">
        <v>0</v>
      </c>
      <c r="K5198" s="393">
        <v>-1</v>
      </c>
      <c r="L5198" s="394">
        <v>1</v>
      </c>
      <c r="M5198" s="346"/>
    </row>
    <row r="5199" spans="1:13" x14ac:dyDescent="0.25">
      <c r="A5199" s="347"/>
      <c r="B5199" s="168"/>
      <c r="C5199" s="168"/>
      <c r="D5199" s="168"/>
      <c r="E5199" s="168"/>
      <c r="F5199" s="168"/>
      <c r="G5199" s="168"/>
      <c r="H5199" s="168"/>
      <c r="I5199" s="168"/>
      <c r="J5199" s="143"/>
      <c r="K5199" s="143"/>
      <c r="L5199" s="143"/>
      <c r="M5199" s="346"/>
    </row>
    <row r="5200" spans="1:13" x14ac:dyDescent="0.25">
      <c r="A5200" s="347"/>
      <c r="B5200" s="158"/>
      <c r="C5200" s="158"/>
      <c r="D5200" s="158"/>
      <c r="E5200" s="158"/>
      <c r="F5200" s="158"/>
      <c r="G5200" s="158"/>
      <c r="H5200" s="158"/>
      <c r="I5200" s="158"/>
      <c r="J5200" s="158"/>
      <c r="K5200" s="158"/>
      <c r="L5200" s="158"/>
      <c r="M5200" s="346"/>
    </row>
    <row r="5201" spans="1:13" x14ac:dyDescent="0.25">
      <c r="A5201" s="347"/>
      <c r="B5201" s="158"/>
      <c r="C5201" s="158"/>
      <c r="D5201" s="158"/>
      <c r="E5201" s="158"/>
      <c r="F5201" s="158"/>
      <c r="G5201" s="158"/>
      <c r="H5201" s="158"/>
      <c r="I5201" s="158"/>
      <c r="J5201" s="158"/>
      <c r="K5201" s="158"/>
      <c r="L5201" s="158"/>
      <c r="M5201" s="346"/>
    </row>
    <row r="5202" spans="1:13" x14ac:dyDescent="0.25">
      <c r="A5202" s="347"/>
      <c r="B5202" s="399">
        <v>-1</v>
      </c>
      <c r="C5202" s="158"/>
      <c r="D5202" s="158"/>
      <c r="E5202" s="402">
        <f>2.97290389066863/1000</f>
        <v>2.9729038906686298E-3</v>
      </c>
      <c r="F5202" s="158"/>
      <c r="G5202" s="158"/>
      <c r="H5202" s="399">
        <f>+B5165</f>
        <v>1.0073262483712767E-2</v>
      </c>
      <c r="I5202" s="158"/>
      <c r="J5202" s="158"/>
      <c r="K5202" s="158"/>
      <c r="L5202" s="158"/>
      <c r="M5202" s="346"/>
    </row>
    <row r="5203" spans="1:13" ht="15.75" x14ac:dyDescent="0.25">
      <c r="A5203" s="442" t="s">
        <v>225</v>
      </c>
      <c r="B5203" s="400">
        <v>0</v>
      </c>
      <c r="C5203" s="158"/>
      <c r="D5203" s="443" t="s">
        <v>226</v>
      </c>
      <c r="E5203" s="403">
        <f>3.7274570597985/1000</f>
        <v>3.7274570597985003E-3</v>
      </c>
      <c r="F5203" s="158"/>
      <c r="G5203" s="443" t="s">
        <v>228</v>
      </c>
      <c r="H5203" s="400">
        <f t="shared" ref="H5203:H5210" si="207">+B5166</f>
        <v>7.1003585930442172E-3</v>
      </c>
      <c r="I5203" s="158"/>
      <c r="J5203" s="443" t="s">
        <v>229</v>
      </c>
      <c r="K5203" s="70">
        <v>339.29610096713287</v>
      </c>
      <c r="L5203" s="158"/>
      <c r="M5203" s="346"/>
    </row>
    <row r="5204" spans="1:13" x14ac:dyDescent="0.25">
      <c r="A5204" s="347"/>
      <c r="B5204" s="400">
        <v>0</v>
      </c>
      <c r="C5204" s="158"/>
      <c r="D5204" s="158"/>
      <c r="E5204" s="403">
        <f>1.90180457183241/1000</f>
        <v>1.90180457183241E-3</v>
      </c>
      <c r="F5204" s="158"/>
      <c r="G5204" s="158"/>
      <c r="H5204" s="400">
        <f t="shared" si="207"/>
        <v>1.7901536243265475E-3</v>
      </c>
      <c r="I5204" s="158"/>
      <c r="J5204" s="158"/>
      <c r="K5204" s="158"/>
      <c r="L5204" s="158"/>
      <c r="M5204" s="346"/>
    </row>
    <row r="5205" spans="1:13" x14ac:dyDescent="0.25">
      <c r="A5205" s="347"/>
      <c r="B5205" s="400">
        <v>0</v>
      </c>
      <c r="C5205" s="158"/>
      <c r="D5205" s="158"/>
      <c r="E5205" s="403">
        <f>1.94899806811293/1000</f>
        <v>1.94899806811293E-3</v>
      </c>
      <c r="F5205" s="158"/>
      <c r="G5205" s="158"/>
      <c r="H5205" s="400">
        <f t="shared" si="207"/>
        <v>-1.1165094750622455E-4</v>
      </c>
      <c r="I5205" s="158"/>
      <c r="J5205" s="158"/>
      <c r="K5205" s="158"/>
      <c r="L5205" s="158"/>
      <c r="M5205" s="346"/>
    </row>
    <row r="5206" spans="1:13" x14ac:dyDescent="0.25">
      <c r="A5206" s="347"/>
      <c r="B5206" s="400">
        <v>0</v>
      </c>
      <c r="C5206" s="158"/>
      <c r="D5206" s="158"/>
      <c r="E5206" s="403">
        <f>4.51562260756677/1000</f>
        <v>4.5156226075667698E-3</v>
      </c>
      <c r="F5206" s="158"/>
      <c r="G5206" s="158"/>
      <c r="H5206" s="400">
        <f t="shared" si="207"/>
        <v>-2.0606490156189353E-3</v>
      </c>
      <c r="I5206" s="158"/>
      <c r="J5206" s="158"/>
      <c r="K5206" s="158"/>
      <c r="L5206" s="158"/>
      <c r="M5206" s="346"/>
    </row>
    <row r="5207" spans="1:13" x14ac:dyDescent="0.25">
      <c r="A5207" s="347"/>
      <c r="B5207" s="400">
        <v>0</v>
      </c>
      <c r="C5207" s="158"/>
      <c r="D5207" s="158"/>
      <c r="E5207" s="403">
        <f>0.785289175132599/1000</f>
        <v>7.8528917513259896E-4</v>
      </c>
      <c r="F5207" s="158"/>
      <c r="G5207" s="158"/>
      <c r="H5207" s="400">
        <f t="shared" si="207"/>
        <v>7.3512513552375822E-4</v>
      </c>
      <c r="I5207" s="158"/>
      <c r="J5207" s="158"/>
      <c r="K5207" s="158"/>
      <c r="L5207" s="158"/>
      <c r="M5207" s="346"/>
    </row>
    <row r="5208" spans="1:13" x14ac:dyDescent="0.25">
      <c r="A5208" s="347"/>
      <c r="B5208" s="400">
        <v>0</v>
      </c>
      <c r="C5208" s="158"/>
      <c r="D5208" s="158"/>
      <c r="E5208" s="403">
        <f>0.762936146537081/1000</f>
        <v>7.6293614653708095E-4</v>
      </c>
      <c r="F5208" s="158"/>
      <c r="G5208" s="158"/>
      <c r="H5208" s="400">
        <f t="shared" si="207"/>
        <v>-5.0164039608959778E-5</v>
      </c>
      <c r="I5208" s="158"/>
      <c r="J5208" s="158"/>
      <c r="K5208" s="158"/>
      <c r="L5208" s="158"/>
      <c r="M5208" s="346"/>
    </row>
    <row r="5209" spans="1:13" x14ac:dyDescent="0.25">
      <c r="A5209" s="347"/>
      <c r="B5209" s="400">
        <v>0</v>
      </c>
      <c r="C5209" s="158"/>
      <c r="D5209" s="158"/>
      <c r="E5209" s="93">
        <f>3.70652880601923/1000</f>
        <v>3.7065288060192303E-3</v>
      </c>
      <c r="F5209" s="158"/>
      <c r="G5209" s="158"/>
      <c r="H5209" s="400">
        <f t="shared" si="207"/>
        <v>-8.131001861452073E-4</v>
      </c>
      <c r="I5209" s="158"/>
      <c r="J5209" s="158"/>
      <c r="K5209" s="158"/>
      <c r="L5209" s="158"/>
      <c r="M5209" s="346"/>
    </row>
    <row r="5210" spans="1:13" x14ac:dyDescent="0.25">
      <c r="A5210" s="347"/>
      <c r="B5210" s="400">
        <v>0</v>
      </c>
      <c r="C5210" s="158"/>
      <c r="D5210" s="158"/>
      <c r="E5210" s="158"/>
      <c r="F5210" s="158"/>
      <c r="G5210" s="158"/>
      <c r="H5210" s="400">
        <f t="shared" si="207"/>
        <v>1.5827479089188991E-3</v>
      </c>
      <c r="I5210" s="158"/>
      <c r="J5210" s="158"/>
      <c r="K5210" s="158"/>
      <c r="L5210" s="158"/>
      <c r="M5210" s="346"/>
    </row>
    <row r="5211" spans="1:13" x14ac:dyDescent="0.25">
      <c r="A5211" s="347"/>
      <c r="B5211" s="400">
        <v>0</v>
      </c>
      <c r="C5211" s="158"/>
      <c r="D5211" s="158"/>
      <c r="E5211" s="158"/>
      <c r="F5211" s="158"/>
      <c r="G5211" s="158"/>
      <c r="H5211" s="400">
        <f>+B5174</f>
        <v>5.728648849790071E-3</v>
      </c>
      <c r="I5211" s="158"/>
      <c r="J5211" s="158"/>
      <c r="K5211" s="158"/>
      <c r="L5211" s="158"/>
      <c r="M5211" s="346"/>
    </row>
    <row r="5212" spans="1:13" x14ac:dyDescent="0.25">
      <c r="A5212" s="347"/>
      <c r="B5212" s="401">
        <v>-1</v>
      </c>
      <c r="C5212" s="158"/>
      <c r="D5212" s="158"/>
      <c r="E5212" s="158"/>
      <c r="F5212" s="158"/>
      <c r="G5212" s="158"/>
      <c r="H5212" s="401">
        <f>+B5175</f>
        <v>1.0248277841956331E-2</v>
      </c>
      <c r="I5212" s="158"/>
      <c r="J5212" s="158"/>
      <c r="K5212" s="158"/>
      <c r="L5212" s="158"/>
      <c r="M5212" s="346"/>
    </row>
    <row r="5213" spans="1:13" x14ac:dyDescent="0.25">
      <c r="A5213" s="347"/>
      <c r="B5213" s="158"/>
      <c r="C5213" s="158"/>
      <c r="D5213" s="158"/>
      <c r="E5213" s="158"/>
      <c r="F5213" s="158"/>
      <c r="G5213" s="158"/>
      <c r="H5213" s="158"/>
      <c r="I5213" s="158"/>
      <c r="J5213" s="158"/>
      <c r="K5213" s="158"/>
      <c r="L5213" s="158"/>
      <c r="M5213" s="346"/>
    </row>
    <row r="5214" spans="1:13" x14ac:dyDescent="0.25">
      <c r="A5214" s="347"/>
      <c r="B5214" s="158"/>
      <c r="C5214" s="158"/>
      <c r="D5214" s="158"/>
      <c r="E5214" s="158"/>
      <c r="F5214" s="158"/>
      <c r="G5214" s="158"/>
      <c r="H5214" s="158"/>
      <c r="I5214" s="158"/>
      <c r="J5214" s="158"/>
      <c r="K5214" s="158"/>
      <c r="L5214" s="158"/>
      <c r="M5214" s="346"/>
    </row>
    <row r="5215" spans="1:13" x14ac:dyDescent="0.25">
      <c r="A5215" s="350"/>
      <c r="B5215" s="409">
        <v>2</v>
      </c>
      <c r="C5215" s="390">
        <v>0</v>
      </c>
      <c r="D5215" s="390">
        <v>0</v>
      </c>
      <c r="E5215" s="390">
        <v>0</v>
      </c>
      <c r="F5215" s="390">
        <v>0</v>
      </c>
      <c r="G5215" s="390">
        <v>0</v>
      </c>
      <c r="H5215" s="390">
        <v>0</v>
      </c>
      <c r="I5215" s="390">
        <v>0</v>
      </c>
      <c r="J5215" s="390">
        <v>0</v>
      </c>
      <c r="K5215" s="390">
        <v>0</v>
      </c>
      <c r="L5215" s="391">
        <v>0</v>
      </c>
      <c r="M5215" s="345"/>
    </row>
    <row r="5216" spans="1:13" ht="15.75" x14ac:dyDescent="0.25">
      <c r="A5216" s="442" t="s">
        <v>230</v>
      </c>
      <c r="B5216" s="396">
        <v>0</v>
      </c>
      <c r="C5216" s="159">
        <v>2</v>
      </c>
      <c r="D5216" s="159">
        <v>0</v>
      </c>
      <c r="E5216" s="159">
        <v>0</v>
      </c>
      <c r="F5216" s="159">
        <v>0</v>
      </c>
      <c r="G5216" s="159">
        <v>0</v>
      </c>
      <c r="H5216" s="159">
        <v>0</v>
      </c>
      <c r="I5216" s="159">
        <v>0</v>
      </c>
      <c r="J5216" s="159">
        <v>0</v>
      </c>
      <c r="K5216" s="159">
        <v>0</v>
      </c>
      <c r="L5216" s="383">
        <v>0</v>
      </c>
      <c r="M5216" s="346"/>
    </row>
    <row r="5217" spans="1:13" x14ac:dyDescent="0.25">
      <c r="A5217" s="347"/>
      <c r="B5217" s="396">
        <v>0</v>
      </c>
      <c r="C5217" s="159">
        <v>0</v>
      </c>
      <c r="D5217" s="159">
        <v>2</v>
      </c>
      <c r="E5217" s="159">
        <v>0</v>
      </c>
      <c r="F5217" s="159">
        <v>0</v>
      </c>
      <c r="G5217" s="159">
        <v>0</v>
      </c>
      <c r="H5217" s="159">
        <v>0</v>
      </c>
      <c r="I5217" s="159">
        <v>0</v>
      </c>
      <c r="J5217" s="159">
        <v>0</v>
      </c>
      <c r="K5217" s="159">
        <v>0</v>
      </c>
      <c r="L5217" s="383">
        <v>0</v>
      </c>
      <c r="M5217" s="346"/>
    </row>
    <row r="5218" spans="1:13" x14ac:dyDescent="0.25">
      <c r="A5218" s="347"/>
      <c r="B5218" s="396">
        <v>0</v>
      </c>
      <c r="C5218" s="159">
        <v>0</v>
      </c>
      <c r="D5218" s="159">
        <v>0</v>
      </c>
      <c r="E5218" s="159">
        <v>2</v>
      </c>
      <c r="F5218" s="159">
        <v>0</v>
      </c>
      <c r="G5218" s="159">
        <v>0</v>
      </c>
      <c r="H5218" s="159">
        <v>0</v>
      </c>
      <c r="I5218" s="159">
        <v>0</v>
      </c>
      <c r="J5218" s="159">
        <v>0</v>
      </c>
      <c r="K5218" s="159">
        <v>0</v>
      </c>
      <c r="L5218" s="383">
        <v>0</v>
      </c>
      <c r="M5218" s="346"/>
    </row>
    <row r="5219" spans="1:13" x14ac:dyDescent="0.25">
      <c r="A5219" s="347"/>
      <c r="B5219" s="396">
        <v>0</v>
      </c>
      <c r="C5219" s="159">
        <v>0</v>
      </c>
      <c r="D5219" s="159">
        <v>0</v>
      </c>
      <c r="E5219" s="159">
        <v>0</v>
      </c>
      <c r="F5219" s="159">
        <v>2</v>
      </c>
      <c r="G5219" s="159">
        <v>0</v>
      </c>
      <c r="H5219" s="159">
        <v>0</v>
      </c>
      <c r="I5219" s="159">
        <v>0</v>
      </c>
      <c r="J5219" s="159">
        <v>0</v>
      </c>
      <c r="K5219" s="159">
        <v>0</v>
      </c>
      <c r="L5219" s="383">
        <v>0</v>
      </c>
      <c r="M5219" s="346"/>
    </row>
    <row r="5220" spans="1:13" x14ac:dyDescent="0.25">
      <c r="A5220" s="347"/>
      <c r="B5220" s="396">
        <v>0</v>
      </c>
      <c r="C5220" s="159">
        <v>0</v>
      </c>
      <c r="D5220" s="159">
        <v>0</v>
      </c>
      <c r="E5220" s="159">
        <v>0</v>
      </c>
      <c r="F5220" s="159">
        <v>0</v>
      </c>
      <c r="G5220" s="159">
        <v>2</v>
      </c>
      <c r="H5220" s="159">
        <v>0</v>
      </c>
      <c r="I5220" s="159">
        <v>0</v>
      </c>
      <c r="J5220" s="159">
        <v>0</v>
      </c>
      <c r="K5220" s="159">
        <v>0</v>
      </c>
      <c r="L5220" s="383">
        <v>0</v>
      </c>
      <c r="M5220" s="346"/>
    </row>
    <row r="5221" spans="1:13" x14ac:dyDescent="0.25">
      <c r="A5221" s="347"/>
      <c r="B5221" s="396">
        <v>0</v>
      </c>
      <c r="C5221" s="159">
        <v>0</v>
      </c>
      <c r="D5221" s="159">
        <v>0</v>
      </c>
      <c r="E5221" s="159">
        <v>0</v>
      </c>
      <c r="F5221" s="159">
        <v>0</v>
      </c>
      <c r="G5221" s="159">
        <v>0</v>
      </c>
      <c r="H5221" s="159">
        <v>2</v>
      </c>
      <c r="I5221" s="159">
        <v>0</v>
      </c>
      <c r="J5221" s="159">
        <v>0</v>
      </c>
      <c r="K5221" s="159">
        <v>0</v>
      </c>
      <c r="L5221" s="383">
        <v>0</v>
      </c>
      <c r="M5221" s="346"/>
    </row>
    <row r="5222" spans="1:13" x14ac:dyDescent="0.25">
      <c r="A5222" s="347"/>
      <c r="B5222" s="396">
        <v>0</v>
      </c>
      <c r="C5222" s="159">
        <v>0</v>
      </c>
      <c r="D5222" s="159">
        <v>0</v>
      </c>
      <c r="E5222" s="159">
        <v>0</v>
      </c>
      <c r="F5222" s="159">
        <v>0</v>
      </c>
      <c r="G5222" s="159">
        <v>0</v>
      </c>
      <c r="H5222" s="159">
        <v>0</v>
      </c>
      <c r="I5222" s="159">
        <v>2</v>
      </c>
      <c r="J5222" s="159">
        <v>0</v>
      </c>
      <c r="K5222" s="159">
        <v>0</v>
      </c>
      <c r="L5222" s="383">
        <v>0</v>
      </c>
      <c r="M5222" s="346"/>
    </row>
    <row r="5223" spans="1:13" x14ac:dyDescent="0.25">
      <c r="A5223" s="347"/>
      <c r="B5223" s="396">
        <v>0</v>
      </c>
      <c r="C5223" s="159">
        <v>0</v>
      </c>
      <c r="D5223" s="159">
        <v>0</v>
      </c>
      <c r="E5223" s="159">
        <v>0</v>
      </c>
      <c r="F5223" s="159">
        <v>0</v>
      </c>
      <c r="G5223" s="159">
        <v>0</v>
      </c>
      <c r="H5223" s="159">
        <v>0</v>
      </c>
      <c r="I5223" s="159">
        <v>0</v>
      </c>
      <c r="J5223" s="159">
        <v>2</v>
      </c>
      <c r="K5223" s="159">
        <v>0</v>
      </c>
      <c r="L5223" s="383">
        <v>0</v>
      </c>
      <c r="M5223" s="346"/>
    </row>
    <row r="5224" spans="1:13" x14ac:dyDescent="0.25">
      <c r="A5224" s="347"/>
      <c r="B5224" s="396">
        <v>0</v>
      </c>
      <c r="C5224" s="159">
        <v>0</v>
      </c>
      <c r="D5224" s="159">
        <v>0</v>
      </c>
      <c r="E5224" s="159">
        <v>0</v>
      </c>
      <c r="F5224" s="159">
        <v>0</v>
      </c>
      <c r="G5224" s="159">
        <v>0</v>
      </c>
      <c r="H5224" s="159">
        <v>0</v>
      </c>
      <c r="I5224" s="159">
        <v>0</v>
      </c>
      <c r="J5224" s="159">
        <v>0</v>
      </c>
      <c r="K5224" s="159">
        <v>2</v>
      </c>
      <c r="L5224" s="383">
        <v>0</v>
      </c>
      <c r="M5224" s="346"/>
    </row>
    <row r="5225" spans="1:13" x14ac:dyDescent="0.25">
      <c r="A5225" s="347"/>
      <c r="B5225" s="397">
        <v>0</v>
      </c>
      <c r="C5225" s="398">
        <v>0</v>
      </c>
      <c r="D5225" s="398">
        <v>0</v>
      </c>
      <c r="E5225" s="398">
        <v>0</v>
      </c>
      <c r="F5225" s="398">
        <v>0</v>
      </c>
      <c r="G5225" s="398">
        <v>0</v>
      </c>
      <c r="H5225" s="398">
        <v>0</v>
      </c>
      <c r="I5225" s="398">
        <v>0</v>
      </c>
      <c r="J5225" s="398">
        <v>0</v>
      </c>
      <c r="K5225" s="398">
        <v>0</v>
      </c>
      <c r="L5225" s="410">
        <v>2</v>
      </c>
      <c r="M5225" s="346"/>
    </row>
    <row r="5226" spans="1:13" x14ac:dyDescent="0.25">
      <c r="A5226" s="347"/>
      <c r="B5226" s="158"/>
      <c r="C5226" s="158"/>
      <c r="D5226" s="158"/>
      <c r="E5226" s="158"/>
      <c r="F5226" s="158"/>
      <c r="G5226" s="158"/>
      <c r="H5226" s="158"/>
      <c r="I5226" s="158"/>
      <c r="J5226" s="158"/>
      <c r="K5226" s="158"/>
      <c r="L5226" s="158"/>
      <c r="M5226" s="346"/>
    </row>
    <row r="5227" spans="1:13" x14ac:dyDescent="0.25">
      <c r="A5227" s="347"/>
      <c r="B5227" s="158"/>
      <c r="C5227" s="158"/>
      <c r="D5227" s="158"/>
      <c r="E5227" s="158"/>
      <c r="F5227" s="158"/>
      <c r="G5227" s="158"/>
      <c r="H5227" s="158"/>
      <c r="I5227" s="158"/>
      <c r="J5227" s="158"/>
      <c r="K5227" s="158"/>
      <c r="L5227" s="158"/>
      <c r="M5227" s="346"/>
    </row>
    <row r="5228" spans="1:13" x14ac:dyDescent="0.25">
      <c r="A5228" s="350"/>
      <c r="B5228" s="409">
        <v>1</v>
      </c>
      <c r="C5228" s="390">
        <v>0</v>
      </c>
      <c r="D5228" s="390">
        <v>0</v>
      </c>
      <c r="E5228" s="390">
        <v>0</v>
      </c>
      <c r="F5228" s="390">
        <v>0</v>
      </c>
      <c r="G5228" s="390">
        <v>0</v>
      </c>
      <c r="H5228" s="390">
        <v>0</v>
      </c>
      <c r="I5228" s="390">
        <v>0</v>
      </c>
      <c r="J5228" s="390">
        <v>0</v>
      </c>
      <c r="K5228" s="390">
        <v>0</v>
      </c>
      <c r="L5228" s="391">
        <v>0</v>
      </c>
      <c r="M5228" s="346"/>
    </row>
    <row r="5229" spans="1:13" ht="15.75" x14ac:dyDescent="0.25">
      <c r="A5229" s="442" t="s">
        <v>231</v>
      </c>
      <c r="B5229" s="396">
        <v>0</v>
      </c>
      <c r="C5229" s="159">
        <v>1</v>
      </c>
      <c r="D5229" s="159">
        <v>0</v>
      </c>
      <c r="E5229" s="159">
        <v>0</v>
      </c>
      <c r="F5229" s="159">
        <v>0</v>
      </c>
      <c r="G5229" s="159">
        <v>0</v>
      </c>
      <c r="H5229" s="159">
        <v>0</v>
      </c>
      <c r="I5229" s="159">
        <v>0</v>
      </c>
      <c r="J5229" s="159">
        <v>0</v>
      </c>
      <c r="K5229" s="159">
        <v>0</v>
      </c>
      <c r="L5229" s="383">
        <v>0</v>
      </c>
      <c r="M5229" s="346"/>
    </row>
    <row r="5230" spans="1:13" x14ac:dyDescent="0.25">
      <c r="A5230" s="347"/>
      <c r="B5230" s="396">
        <v>0</v>
      </c>
      <c r="C5230" s="159">
        <v>0</v>
      </c>
      <c r="D5230" s="159">
        <v>1</v>
      </c>
      <c r="E5230" s="159">
        <v>0</v>
      </c>
      <c r="F5230" s="159">
        <v>0</v>
      </c>
      <c r="G5230" s="159">
        <v>0</v>
      </c>
      <c r="H5230" s="159">
        <v>0</v>
      </c>
      <c r="I5230" s="159">
        <v>0</v>
      </c>
      <c r="J5230" s="159">
        <v>0</v>
      </c>
      <c r="K5230" s="159">
        <v>0</v>
      </c>
      <c r="L5230" s="383">
        <v>0</v>
      </c>
      <c r="M5230" s="346"/>
    </row>
    <row r="5231" spans="1:13" x14ac:dyDescent="0.25">
      <c r="A5231" s="347"/>
      <c r="B5231" s="396">
        <v>0</v>
      </c>
      <c r="C5231" s="159">
        <v>0</v>
      </c>
      <c r="D5231" s="159">
        <v>0</v>
      </c>
      <c r="E5231" s="159">
        <v>1</v>
      </c>
      <c r="F5231" s="159">
        <v>0</v>
      </c>
      <c r="G5231" s="159">
        <v>0</v>
      </c>
      <c r="H5231" s="159">
        <v>0</v>
      </c>
      <c r="I5231" s="159">
        <v>0</v>
      </c>
      <c r="J5231" s="159">
        <v>0</v>
      </c>
      <c r="K5231" s="159">
        <v>0</v>
      </c>
      <c r="L5231" s="383">
        <v>0</v>
      </c>
      <c r="M5231" s="346"/>
    </row>
    <row r="5232" spans="1:13" x14ac:dyDescent="0.25">
      <c r="A5232" s="347"/>
      <c r="B5232" s="396">
        <v>0</v>
      </c>
      <c r="C5232" s="159">
        <v>0</v>
      </c>
      <c r="D5232" s="159">
        <v>0</v>
      </c>
      <c r="E5232" s="159">
        <v>0</v>
      </c>
      <c r="F5232" s="159">
        <v>1</v>
      </c>
      <c r="G5232" s="159">
        <v>0</v>
      </c>
      <c r="H5232" s="159">
        <v>0</v>
      </c>
      <c r="I5232" s="159">
        <v>0</v>
      </c>
      <c r="J5232" s="159">
        <v>0</v>
      </c>
      <c r="K5232" s="159">
        <v>0</v>
      </c>
      <c r="L5232" s="383">
        <v>0</v>
      </c>
      <c r="M5232" s="346"/>
    </row>
    <row r="5233" spans="1:13" x14ac:dyDescent="0.25">
      <c r="A5233" s="347"/>
      <c r="B5233" s="396">
        <v>0</v>
      </c>
      <c r="C5233" s="159">
        <v>0</v>
      </c>
      <c r="D5233" s="159">
        <v>0</v>
      </c>
      <c r="E5233" s="159">
        <v>0</v>
      </c>
      <c r="F5233" s="159">
        <v>0</v>
      </c>
      <c r="G5233" s="159">
        <v>1</v>
      </c>
      <c r="H5233" s="159">
        <v>0</v>
      </c>
      <c r="I5233" s="159">
        <v>0</v>
      </c>
      <c r="J5233" s="159">
        <v>0</v>
      </c>
      <c r="K5233" s="159">
        <v>0</v>
      </c>
      <c r="L5233" s="383">
        <v>0</v>
      </c>
      <c r="M5233" s="346"/>
    </row>
    <row r="5234" spans="1:13" x14ac:dyDescent="0.25">
      <c r="A5234" s="347"/>
      <c r="B5234" s="396">
        <v>0</v>
      </c>
      <c r="C5234" s="159">
        <v>0</v>
      </c>
      <c r="D5234" s="159">
        <v>0</v>
      </c>
      <c r="E5234" s="159">
        <v>0</v>
      </c>
      <c r="F5234" s="159">
        <v>0</v>
      </c>
      <c r="G5234" s="159">
        <v>0</v>
      </c>
      <c r="H5234" s="159">
        <v>1</v>
      </c>
      <c r="I5234" s="159">
        <v>0</v>
      </c>
      <c r="J5234" s="159">
        <v>0</v>
      </c>
      <c r="K5234" s="159">
        <v>0</v>
      </c>
      <c r="L5234" s="383">
        <v>0</v>
      </c>
      <c r="M5234" s="346"/>
    </row>
    <row r="5235" spans="1:13" x14ac:dyDescent="0.25">
      <c r="A5235" s="347"/>
      <c r="B5235" s="396">
        <v>0</v>
      </c>
      <c r="C5235" s="159">
        <v>0</v>
      </c>
      <c r="D5235" s="159">
        <v>0</v>
      </c>
      <c r="E5235" s="159">
        <v>0</v>
      </c>
      <c r="F5235" s="159">
        <v>0</v>
      </c>
      <c r="G5235" s="159">
        <v>0</v>
      </c>
      <c r="H5235" s="159">
        <v>0</v>
      </c>
      <c r="I5235" s="159">
        <v>1</v>
      </c>
      <c r="J5235" s="159">
        <v>0</v>
      </c>
      <c r="K5235" s="159">
        <v>0</v>
      </c>
      <c r="L5235" s="383">
        <v>0</v>
      </c>
      <c r="M5235" s="346"/>
    </row>
    <row r="5236" spans="1:13" x14ac:dyDescent="0.25">
      <c r="A5236" s="347"/>
      <c r="B5236" s="396">
        <v>0</v>
      </c>
      <c r="C5236" s="159">
        <v>0</v>
      </c>
      <c r="D5236" s="159">
        <v>0</v>
      </c>
      <c r="E5236" s="159">
        <v>0</v>
      </c>
      <c r="F5236" s="159">
        <v>0</v>
      </c>
      <c r="G5236" s="159">
        <v>0</v>
      </c>
      <c r="H5236" s="159">
        <v>0</v>
      </c>
      <c r="I5236" s="159">
        <v>0</v>
      </c>
      <c r="J5236" s="159">
        <v>1</v>
      </c>
      <c r="K5236" s="159">
        <v>0</v>
      </c>
      <c r="L5236" s="383">
        <v>0</v>
      </c>
      <c r="M5236" s="346"/>
    </row>
    <row r="5237" spans="1:13" x14ac:dyDescent="0.25">
      <c r="A5237" s="347"/>
      <c r="B5237" s="396">
        <v>0</v>
      </c>
      <c r="C5237" s="159">
        <v>0</v>
      </c>
      <c r="D5237" s="159">
        <v>0</v>
      </c>
      <c r="E5237" s="159">
        <v>0</v>
      </c>
      <c r="F5237" s="159">
        <v>0</v>
      </c>
      <c r="G5237" s="159">
        <v>0</v>
      </c>
      <c r="H5237" s="159">
        <v>0</v>
      </c>
      <c r="I5237" s="159">
        <v>0</v>
      </c>
      <c r="J5237" s="159">
        <v>0</v>
      </c>
      <c r="K5237" s="159">
        <v>1</v>
      </c>
      <c r="L5237" s="383">
        <v>0</v>
      </c>
      <c r="M5237" s="346"/>
    </row>
    <row r="5238" spans="1:13" x14ac:dyDescent="0.25">
      <c r="A5238" s="347"/>
      <c r="B5238" s="397">
        <v>0</v>
      </c>
      <c r="C5238" s="398">
        <v>0</v>
      </c>
      <c r="D5238" s="398">
        <v>0</v>
      </c>
      <c r="E5238" s="398">
        <v>0</v>
      </c>
      <c r="F5238" s="398">
        <v>0</v>
      </c>
      <c r="G5238" s="398">
        <v>0</v>
      </c>
      <c r="H5238" s="398">
        <v>0</v>
      </c>
      <c r="I5238" s="398">
        <v>0</v>
      </c>
      <c r="J5238" s="398">
        <v>0</v>
      </c>
      <c r="K5238" s="398">
        <v>0</v>
      </c>
      <c r="L5238" s="410">
        <v>1</v>
      </c>
      <c r="M5238" s="346"/>
    </row>
    <row r="5239" spans="1:13" x14ac:dyDescent="0.25">
      <c r="A5239" s="347"/>
      <c r="B5239" s="158"/>
      <c r="C5239" s="158"/>
      <c r="D5239" s="158"/>
      <c r="E5239" s="158"/>
      <c r="F5239" s="158"/>
      <c r="G5239" s="158"/>
      <c r="H5239" s="158"/>
      <c r="I5239" s="158"/>
      <c r="J5239" s="158"/>
      <c r="K5239" s="158"/>
      <c r="L5239" s="158"/>
      <c r="M5239" s="346"/>
    </row>
    <row r="5240" spans="1:13" x14ac:dyDescent="0.25">
      <c r="A5240" s="347"/>
      <c r="B5240" s="158"/>
      <c r="C5240" s="158"/>
      <c r="D5240" s="158"/>
      <c r="E5240" s="158"/>
      <c r="F5240" s="158"/>
      <c r="G5240" s="158"/>
      <c r="H5240" s="158"/>
      <c r="I5240" s="158"/>
      <c r="J5240" s="158"/>
      <c r="K5240" s="158"/>
      <c r="L5240" s="158"/>
      <c r="M5240" s="346"/>
    </row>
    <row r="5241" spans="1:13" x14ac:dyDescent="0.25">
      <c r="A5241" s="350"/>
      <c r="B5241" s="411">
        <f>+M5165</f>
        <v>282.16650559182904</v>
      </c>
      <c r="C5241" s="390">
        <v>0</v>
      </c>
      <c r="D5241" s="390">
        <v>0</v>
      </c>
      <c r="E5241" s="390">
        <v>0</v>
      </c>
      <c r="F5241" s="390">
        <v>0</v>
      </c>
      <c r="G5241" s="390">
        <v>0</v>
      </c>
      <c r="H5241" s="390">
        <v>0</v>
      </c>
      <c r="I5241" s="390">
        <v>0</v>
      </c>
      <c r="J5241" s="390">
        <v>0</v>
      </c>
      <c r="K5241" s="390">
        <v>0</v>
      </c>
      <c r="L5241" s="391">
        <v>0</v>
      </c>
      <c r="M5241" s="346"/>
    </row>
    <row r="5242" spans="1:13" ht="15.75" x14ac:dyDescent="0.25">
      <c r="A5242" s="442" t="s">
        <v>232</v>
      </c>
      <c r="B5242" s="396">
        <v>0</v>
      </c>
      <c r="C5242" s="161">
        <f>+M5166</f>
        <v>165.30392391277528</v>
      </c>
      <c r="D5242" s="159">
        <v>0</v>
      </c>
      <c r="E5242" s="159">
        <v>0</v>
      </c>
      <c r="F5242" s="159">
        <v>0</v>
      </c>
      <c r="G5242" s="159">
        <v>0</v>
      </c>
      <c r="H5242" s="159">
        <v>0</v>
      </c>
      <c r="I5242" s="159">
        <v>0</v>
      </c>
      <c r="J5242" s="159">
        <v>0</v>
      </c>
      <c r="K5242" s="159">
        <v>0</v>
      </c>
      <c r="L5242" s="383">
        <v>0</v>
      </c>
      <c r="M5242" s="346"/>
    </row>
    <row r="5243" spans="1:13" x14ac:dyDescent="0.25">
      <c r="A5243" s="347"/>
      <c r="B5243" s="396">
        <v>0</v>
      </c>
      <c r="C5243" s="159">
        <v>0</v>
      </c>
      <c r="D5243" s="161">
        <f>+M5167</f>
        <v>84.512932596207008</v>
      </c>
      <c r="E5243" s="159">
        <v>0</v>
      </c>
      <c r="F5243" s="159">
        <v>0</v>
      </c>
      <c r="G5243" s="159">
        <v>0</v>
      </c>
      <c r="H5243" s="159">
        <v>0</v>
      </c>
      <c r="I5243" s="159">
        <v>0</v>
      </c>
      <c r="J5243" s="159">
        <v>0</v>
      </c>
      <c r="K5243" s="159">
        <v>0</v>
      </c>
      <c r="L5243" s="383">
        <v>0</v>
      </c>
      <c r="M5243" s="346"/>
    </row>
    <row r="5244" spans="1:13" x14ac:dyDescent="0.25">
      <c r="A5244" s="347"/>
      <c r="B5244" s="396">
        <v>0</v>
      </c>
      <c r="C5244" s="159">
        <v>0</v>
      </c>
      <c r="D5244" s="159">
        <v>0</v>
      </c>
      <c r="E5244" s="161">
        <f>+M5168</f>
        <v>-38.159943643818103</v>
      </c>
      <c r="F5244" s="159">
        <v>0</v>
      </c>
      <c r="G5244" s="159">
        <v>0</v>
      </c>
      <c r="H5244" s="159">
        <v>0</v>
      </c>
      <c r="I5244" s="159">
        <v>0</v>
      </c>
      <c r="J5244" s="159">
        <v>0</v>
      </c>
      <c r="K5244" s="159">
        <v>0</v>
      </c>
      <c r="L5244" s="383">
        <v>0</v>
      </c>
      <c r="M5244" s="346"/>
    </row>
    <row r="5245" spans="1:13" x14ac:dyDescent="0.25">
      <c r="A5245" s="347"/>
      <c r="B5245" s="396">
        <v>0</v>
      </c>
      <c r="C5245" s="159">
        <v>0</v>
      </c>
      <c r="D5245" s="159">
        <v>0</v>
      </c>
      <c r="E5245" s="159">
        <v>0</v>
      </c>
      <c r="F5245" s="161">
        <f>+M5169</f>
        <v>-363.47489674809384</v>
      </c>
      <c r="G5245" s="159">
        <v>0</v>
      </c>
      <c r="H5245" s="159">
        <v>0</v>
      </c>
      <c r="I5245" s="159">
        <v>0</v>
      </c>
      <c r="J5245" s="159">
        <v>0</v>
      </c>
      <c r="K5245" s="159">
        <v>0</v>
      </c>
      <c r="L5245" s="383">
        <v>0</v>
      </c>
      <c r="M5245" s="346"/>
    </row>
    <row r="5246" spans="1:13" x14ac:dyDescent="0.25">
      <c r="A5246" s="347"/>
      <c r="B5246" s="396">
        <v>0</v>
      </c>
      <c r="C5246" s="159">
        <v>0</v>
      </c>
      <c r="D5246" s="159">
        <v>0</v>
      </c>
      <c r="E5246" s="159">
        <v>0</v>
      </c>
      <c r="F5246" s="159">
        <v>0</v>
      </c>
      <c r="G5246" s="161">
        <f>+M5170</f>
        <v>497.35948741274365</v>
      </c>
      <c r="H5246" s="159">
        <v>0</v>
      </c>
      <c r="I5246" s="159">
        <v>0</v>
      </c>
      <c r="J5246" s="159">
        <v>0</v>
      </c>
      <c r="K5246" s="159">
        <v>0</v>
      </c>
      <c r="L5246" s="383">
        <v>0</v>
      </c>
      <c r="M5246" s="346"/>
    </row>
    <row r="5247" spans="1:13" x14ac:dyDescent="0.25">
      <c r="A5247" s="347"/>
      <c r="B5247" s="396">
        <v>0</v>
      </c>
      <c r="C5247" s="159">
        <v>0</v>
      </c>
      <c r="D5247" s="159">
        <v>0</v>
      </c>
      <c r="E5247" s="159">
        <v>0</v>
      </c>
      <c r="F5247" s="159">
        <v>0</v>
      </c>
      <c r="G5247" s="159">
        <v>0</v>
      </c>
      <c r="H5247" s="161">
        <f>+M5171</f>
        <v>-52.76047605872126</v>
      </c>
      <c r="I5247" s="159">
        <v>0</v>
      </c>
      <c r="J5247" s="159">
        <v>0</v>
      </c>
      <c r="K5247" s="159">
        <v>0</v>
      </c>
      <c r="L5247" s="383">
        <v>0</v>
      </c>
      <c r="M5247" s="346"/>
    </row>
    <row r="5248" spans="1:13" x14ac:dyDescent="0.25">
      <c r="A5248" s="347"/>
      <c r="B5248" s="396">
        <v>0</v>
      </c>
      <c r="C5248" s="159">
        <v>0</v>
      </c>
      <c r="D5248" s="159">
        <v>0</v>
      </c>
      <c r="E5248" s="159">
        <v>0</v>
      </c>
      <c r="F5248" s="159">
        <v>0</v>
      </c>
      <c r="G5248" s="159">
        <v>0</v>
      </c>
      <c r="H5248" s="159">
        <v>0</v>
      </c>
      <c r="I5248" s="161">
        <f>+M5172</f>
        <v>-235.1535874526987</v>
      </c>
      <c r="J5248" s="159">
        <v>0</v>
      </c>
      <c r="K5248" s="159">
        <v>0</v>
      </c>
      <c r="L5248" s="383">
        <v>0</v>
      </c>
      <c r="M5248" s="346"/>
    </row>
    <row r="5249" spans="1:13" x14ac:dyDescent="0.25">
      <c r="A5249" s="347"/>
      <c r="B5249" s="396">
        <v>0</v>
      </c>
      <c r="C5249" s="159">
        <v>0</v>
      </c>
      <c r="D5249" s="159">
        <v>0</v>
      </c>
      <c r="E5249" s="159">
        <v>0</v>
      </c>
      <c r="F5249" s="159">
        <v>0</v>
      </c>
      <c r="G5249" s="159">
        <v>0</v>
      </c>
      <c r="H5249" s="159">
        <v>0</v>
      </c>
      <c r="I5249" s="159">
        <v>0</v>
      </c>
      <c r="J5249" s="161">
        <f>+M5173</f>
        <v>74.719407991238754</v>
      </c>
      <c r="K5249" s="159">
        <v>0</v>
      </c>
      <c r="L5249" s="383">
        <v>0</v>
      </c>
      <c r="M5249" s="346"/>
    </row>
    <row r="5250" spans="1:13" x14ac:dyDescent="0.25">
      <c r="A5250" s="347"/>
      <c r="B5250" s="396">
        <v>0</v>
      </c>
      <c r="C5250" s="159">
        <v>0</v>
      </c>
      <c r="D5250" s="159">
        <v>0</v>
      </c>
      <c r="E5250" s="159">
        <v>0</v>
      </c>
      <c r="F5250" s="159">
        <v>0</v>
      </c>
      <c r="G5250" s="159">
        <v>0</v>
      </c>
      <c r="H5250" s="159">
        <v>0</v>
      </c>
      <c r="I5250" s="159">
        <v>0</v>
      </c>
      <c r="J5250" s="159">
        <v>0</v>
      </c>
      <c r="K5250" s="161">
        <f>+M5174</f>
        <v>106.68527564270373</v>
      </c>
      <c r="L5250" s="383">
        <v>0</v>
      </c>
      <c r="M5250" s="346"/>
    </row>
    <row r="5251" spans="1:13" x14ac:dyDescent="0.25">
      <c r="A5251" s="347"/>
      <c r="B5251" s="397">
        <v>0</v>
      </c>
      <c r="C5251" s="398">
        <v>0</v>
      </c>
      <c r="D5251" s="398">
        <v>0</v>
      </c>
      <c r="E5251" s="398">
        <v>0</v>
      </c>
      <c r="F5251" s="398">
        <v>0</v>
      </c>
      <c r="G5251" s="398">
        <v>0</v>
      </c>
      <c r="H5251" s="398">
        <v>0</v>
      </c>
      <c r="I5251" s="398">
        <v>0</v>
      </c>
      <c r="J5251" s="398">
        <v>0</v>
      </c>
      <c r="K5251" s="398">
        <v>0</v>
      </c>
      <c r="L5251" s="412">
        <f>+M5175</f>
        <v>341.72215369374283</v>
      </c>
      <c r="M5251" s="346"/>
    </row>
    <row r="5252" spans="1:13" x14ac:dyDescent="0.25">
      <c r="A5252" s="347"/>
      <c r="B5252" s="158"/>
      <c r="C5252" s="158"/>
      <c r="D5252" s="158"/>
      <c r="E5252" s="158"/>
      <c r="F5252" s="158"/>
      <c r="G5252" s="158"/>
      <c r="H5252" s="158"/>
      <c r="I5252" s="158"/>
      <c r="J5252" s="158"/>
      <c r="K5252" s="158"/>
      <c r="L5252" s="158"/>
      <c r="M5252" s="346"/>
    </row>
    <row r="5253" spans="1:13" ht="15.75" x14ac:dyDescent="0.3">
      <c r="A5253" s="444" t="s">
        <v>245</v>
      </c>
      <c r="B5253" s="158"/>
      <c r="C5253" s="158"/>
      <c r="D5253" s="158"/>
      <c r="E5253" s="158"/>
      <c r="F5253" s="158"/>
      <c r="G5253" s="158"/>
      <c r="H5253" s="158"/>
      <c r="I5253" s="158"/>
      <c r="J5253" s="158"/>
      <c r="K5253" s="158"/>
      <c r="L5253" s="158"/>
      <c r="M5253" s="346"/>
    </row>
    <row r="5254" spans="1:13" ht="15.75" x14ac:dyDescent="0.3">
      <c r="A5254" s="445"/>
      <c r="B5254" s="411">
        <f t="array" ref="B5254:L5264">+MMULT(B5215:L5225,B5241:L5251)</f>
        <v>564.33301118365807</v>
      </c>
      <c r="C5254" s="390">
        <v>0</v>
      </c>
      <c r="D5254" s="390">
        <v>0</v>
      </c>
      <c r="E5254" s="390">
        <v>0</v>
      </c>
      <c r="F5254" s="390">
        <v>0</v>
      </c>
      <c r="G5254" s="390">
        <v>0</v>
      </c>
      <c r="H5254" s="390">
        <v>0</v>
      </c>
      <c r="I5254" s="390">
        <v>0</v>
      </c>
      <c r="J5254" s="390">
        <v>0</v>
      </c>
      <c r="K5254" s="390">
        <v>0</v>
      </c>
      <c r="L5254" s="391">
        <v>0</v>
      </c>
      <c r="M5254" s="345"/>
    </row>
    <row r="5255" spans="1:13" ht="15.75" x14ac:dyDescent="0.3">
      <c r="A5255" s="445" t="s">
        <v>233</v>
      </c>
      <c r="B5255" s="396">
        <v>0</v>
      </c>
      <c r="C5255" s="161">
        <v>330.60784782555055</v>
      </c>
      <c r="D5255" s="159">
        <v>0</v>
      </c>
      <c r="E5255" s="159">
        <v>0</v>
      </c>
      <c r="F5255" s="159">
        <v>0</v>
      </c>
      <c r="G5255" s="159">
        <v>0</v>
      </c>
      <c r="H5255" s="159">
        <v>0</v>
      </c>
      <c r="I5255" s="159">
        <v>0</v>
      </c>
      <c r="J5255" s="159">
        <v>0</v>
      </c>
      <c r="K5255" s="159">
        <v>0</v>
      </c>
      <c r="L5255" s="383">
        <v>0</v>
      </c>
      <c r="M5255" s="346"/>
    </row>
    <row r="5256" spans="1:13" x14ac:dyDescent="0.25">
      <c r="A5256" s="347"/>
      <c r="B5256" s="396">
        <v>0</v>
      </c>
      <c r="C5256" s="159">
        <v>0</v>
      </c>
      <c r="D5256" s="161">
        <v>169.02586519241402</v>
      </c>
      <c r="E5256" s="159">
        <v>0</v>
      </c>
      <c r="F5256" s="159">
        <v>0</v>
      </c>
      <c r="G5256" s="159">
        <v>0</v>
      </c>
      <c r="H5256" s="159">
        <v>0</v>
      </c>
      <c r="I5256" s="159">
        <v>0</v>
      </c>
      <c r="J5256" s="159">
        <v>0</v>
      </c>
      <c r="K5256" s="159">
        <v>0</v>
      </c>
      <c r="L5256" s="383">
        <v>0</v>
      </c>
      <c r="M5256" s="346"/>
    </row>
    <row r="5257" spans="1:13" x14ac:dyDescent="0.25">
      <c r="A5257" s="347"/>
      <c r="B5257" s="396">
        <v>0</v>
      </c>
      <c r="C5257" s="159">
        <v>0</v>
      </c>
      <c r="D5257" s="159">
        <v>0</v>
      </c>
      <c r="E5257" s="161">
        <v>-76.319887287636206</v>
      </c>
      <c r="F5257" s="159">
        <v>0</v>
      </c>
      <c r="G5257" s="159">
        <v>0</v>
      </c>
      <c r="H5257" s="159">
        <v>0</v>
      </c>
      <c r="I5257" s="159">
        <v>0</v>
      </c>
      <c r="J5257" s="159">
        <v>0</v>
      </c>
      <c r="K5257" s="159">
        <v>0</v>
      </c>
      <c r="L5257" s="383">
        <v>0</v>
      </c>
      <c r="M5257" s="346"/>
    </row>
    <row r="5258" spans="1:13" x14ac:dyDescent="0.25">
      <c r="A5258" s="347"/>
      <c r="B5258" s="396">
        <v>0</v>
      </c>
      <c r="C5258" s="159">
        <v>0</v>
      </c>
      <c r="D5258" s="159">
        <v>0</v>
      </c>
      <c r="E5258" s="159">
        <v>0</v>
      </c>
      <c r="F5258" s="161">
        <v>-726.94979349618768</v>
      </c>
      <c r="G5258" s="159">
        <v>0</v>
      </c>
      <c r="H5258" s="159">
        <v>0</v>
      </c>
      <c r="I5258" s="159">
        <v>0</v>
      </c>
      <c r="J5258" s="159">
        <v>0</v>
      </c>
      <c r="K5258" s="159">
        <v>0</v>
      </c>
      <c r="L5258" s="383">
        <v>0</v>
      </c>
      <c r="M5258" s="346"/>
    </row>
    <row r="5259" spans="1:13" x14ac:dyDescent="0.25">
      <c r="A5259" s="347"/>
      <c r="B5259" s="396">
        <v>0</v>
      </c>
      <c r="C5259" s="159">
        <v>0</v>
      </c>
      <c r="D5259" s="159">
        <v>0</v>
      </c>
      <c r="E5259" s="159">
        <v>0</v>
      </c>
      <c r="F5259" s="159">
        <v>0</v>
      </c>
      <c r="G5259" s="161">
        <v>994.71897482548729</v>
      </c>
      <c r="H5259" s="159">
        <v>0</v>
      </c>
      <c r="I5259" s="159">
        <v>0</v>
      </c>
      <c r="J5259" s="159">
        <v>0</v>
      </c>
      <c r="K5259" s="159">
        <v>0</v>
      </c>
      <c r="L5259" s="383">
        <v>0</v>
      </c>
      <c r="M5259" s="346"/>
    </row>
    <row r="5260" spans="1:13" x14ac:dyDescent="0.25">
      <c r="A5260" s="347"/>
      <c r="B5260" s="396">
        <v>0</v>
      </c>
      <c r="C5260" s="159">
        <v>0</v>
      </c>
      <c r="D5260" s="159">
        <v>0</v>
      </c>
      <c r="E5260" s="159">
        <v>0</v>
      </c>
      <c r="F5260" s="159">
        <v>0</v>
      </c>
      <c r="G5260" s="159">
        <v>0</v>
      </c>
      <c r="H5260" s="161">
        <v>-105.52095211744252</v>
      </c>
      <c r="I5260" s="159">
        <v>0</v>
      </c>
      <c r="J5260" s="159">
        <v>0</v>
      </c>
      <c r="K5260" s="159">
        <v>0</v>
      </c>
      <c r="L5260" s="383">
        <v>0</v>
      </c>
      <c r="M5260" s="346"/>
    </row>
    <row r="5261" spans="1:13" x14ac:dyDescent="0.25">
      <c r="A5261" s="347"/>
      <c r="B5261" s="396">
        <v>0</v>
      </c>
      <c r="C5261" s="159">
        <v>0</v>
      </c>
      <c r="D5261" s="159">
        <v>0</v>
      </c>
      <c r="E5261" s="159">
        <v>0</v>
      </c>
      <c r="F5261" s="159">
        <v>0</v>
      </c>
      <c r="G5261" s="159">
        <v>0</v>
      </c>
      <c r="H5261" s="159">
        <v>0</v>
      </c>
      <c r="I5261" s="161">
        <v>-470.3071749053974</v>
      </c>
      <c r="J5261" s="159">
        <v>0</v>
      </c>
      <c r="K5261" s="159">
        <v>0</v>
      </c>
      <c r="L5261" s="383">
        <v>0</v>
      </c>
      <c r="M5261" s="346"/>
    </row>
    <row r="5262" spans="1:13" x14ac:dyDescent="0.25">
      <c r="A5262" s="347"/>
      <c r="B5262" s="396">
        <v>0</v>
      </c>
      <c r="C5262" s="159">
        <v>0</v>
      </c>
      <c r="D5262" s="159">
        <v>0</v>
      </c>
      <c r="E5262" s="159">
        <v>0</v>
      </c>
      <c r="F5262" s="159">
        <v>0</v>
      </c>
      <c r="G5262" s="159">
        <v>0</v>
      </c>
      <c r="H5262" s="159">
        <v>0</v>
      </c>
      <c r="I5262" s="159">
        <v>0</v>
      </c>
      <c r="J5262" s="161">
        <v>149.43881598247751</v>
      </c>
      <c r="K5262" s="159">
        <v>0</v>
      </c>
      <c r="L5262" s="383">
        <v>0</v>
      </c>
      <c r="M5262" s="346"/>
    </row>
    <row r="5263" spans="1:13" x14ac:dyDescent="0.25">
      <c r="A5263" s="347"/>
      <c r="B5263" s="396">
        <v>0</v>
      </c>
      <c r="C5263" s="159">
        <v>0</v>
      </c>
      <c r="D5263" s="159">
        <v>0</v>
      </c>
      <c r="E5263" s="159">
        <v>0</v>
      </c>
      <c r="F5263" s="159">
        <v>0</v>
      </c>
      <c r="G5263" s="159">
        <v>0</v>
      </c>
      <c r="H5263" s="159">
        <v>0</v>
      </c>
      <c r="I5263" s="159">
        <v>0</v>
      </c>
      <c r="J5263" s="159">
        <v>0</v>
      </c>
      <c r="K5263" s="161">
        <v>213.37055128540746</v>
      </c>
      <c r="L5263" s="383">
        <v>0</v>
      </c>
      <c r="M5263" s="346"/>
    </row>
    <row r="5264" spans="1:13" x14ac:dyDescent="0.25">
      <c r="A5264" s="347"/>
      <c r="B5264" s="397">
        <v>0</v>
      </c>
      <c r="C5264" s="398">
        <v>0</v>
      </c>
      <c r="D5264" s="398">
        <v>0</v>
      </c>
      <c r="E5264" s="398">
        <v>0</v>
      </c>
      <c r="F5264" s="398">
        <v>0</v>
      </c>
      <c r="G5264" s="398">
        <v>0</v>
      </c>
      <c r="H5264" s="398">
        <v>0</v>
      </c>
      <c r="I5264" s="398">
        <v>0</v>
      </c>
      <c r="J5264" s="398">
        <v>0</v>
      </c>
      <c r="K5264" s="398">
        <v>0</v>
      </c>
      <c r="L5264" s="412">
        <v>683.44430738748565</v>
      </c>
      <c r="M5264" s="346"/>
    </row>
    <row r="5265" spans="1:13" x14ac:dyDescent="0.25">
      <c r="A5265" s="347"/>
      <c r="B5265" s="158"/>
      <c r="C5265" s="158"/>
      <c r="D5265" s="158"/>
      <c r="E5265" s="158"/>
      <c r="F5265" s="158"/>
      <c r="G5265" s="158"/>
      <c r="H5265" s="158"/>
      <c r="I5265" s="158"/>
      <c r="J5265" s="158"/>
      <c r="K5265" s="158"/>
      <c r="L5265" s="158"/>
      <c r="M5265" s="346"/>
    </row>
    <row r="5266" spans="1:13" x14ac:dyDescent="0.25">
      <c r="A5266" s="347"/>
      <c r="B5266" s="158"/>
      <c r="C5266" s="158"/>
      <c r="D5266" s="158"/>
      <c r="E5266" s="158"/>
      <c r="F5266" s="158"/>
      <c r="G5266" s="158"/>
      <c r="H5266" s="158"/>
      <c r="I5266" s="158"/>
      <c r="J5266" s="158"/>
      <c r="K5266" s="158"/>
      <c r="L5266" s="158"/>
      <c r="M5266" s="346"/>
    </row>
    <row r="5267" spans="1:13" x14ac:dyDescent="0.25">
      <c r="A5267" s="347"/>
      <c r="B5267" s="413">
        <f t="array" ref="B5267:L5277">+MINVERSE(B5254:L5264)</f>
        <v>1.7720033742179178E-3</v>
      </c>
      <c r="C5267" s="390">
        <v>0</v>
      </c>
      <c r="D5267" s="390">
        <v>0</v>
      </c>
      <c r="E5267" s="390">
        <v>0</v>
      </c>
      <c r="F5267" s="390">
        <v>0</v>
      </c>
      <c r="G5267" s="390">
        <v>0</v>
      </c>
      <c r="H5267" s="390">
        <v>0</v>
      </c>
      <c r="I5267" s="390">
        <v>0</v>
      </c>
      <c r="J5267" s="390">
        <v>0</v>
      </c>
      <c r="K5267" s="390">
        <v>0</v>
      </c>
      <c r="L5267" s="391">
        <v>0</v>
      </c>
      <c r="M5267" s="346"/>
    </row>
    <row r="5268" spans="1:13" ht="15.75" x14ac:dyDescent="0.3">
      <c r="A5268" s="445" t="s">
        <v>234</v>
      </c>
      <c r="B5268" s="396">
        <v>0</v>
      </c>
      <c r="C5268" s="178">
        <v>3.0247315863102643E-3</v>
      </c>
      <c r="D5268" s="159">
        <v>0</v>
      </c>
      <c r="E5268" s="159">
        <v>0</v>
      </c>
      <c r="F5268" s="159">
        <v>0</v>
      </c>
      <c r="G5268" s="159">
        <v>0</v>
      </c>
      <c r="H5268" s="159">
        <v>0</v>
      </c>
      <c r="I5268" s="159">
        <v>0</v>
      </c>
      <c r="J5268" s="159">
        <v>0</v>
      </c>
      <c r="K5268" s="159">
        <v>0</v>
      </c>
      <c r="L5268" s="383">
        <v>0</v>
      </c>
      <c r="M5268" s="346"/>
    </row>
    <row r="5269" spans="1:13" x14ac:dyDescent="0.25">
      <c r="A5269" s="347"/>
      <c r="B5269" s="396">
        <v>0</v>
      </c>
      <c r="C5269" s="159">
        <v>0</v>
      </c>
      <c r="D5269" s="178">
        <v>5.9162542896120055E-3</v>
      </c>
      <c r="E5269" s="159">
        <v>0</v>
      </c>
      <c r="F5269" s="159">
        <v>0</v>
      </c>
      <c r="G5269" s="159">
        <v>0</v>
      </c>
      <c r="H5269" s="159">
        <v>0</v>
      </c>
      <c r="I5269" s="159">
        <v>0</v>
      </c>
      <c r="J5269" s="159">
        <v>0</v>
      </c>
      <c r="K5269" s="159">
        <v>0</v>
      </c>
      <c r="L5269" s="383">
        <v>0</v>
      </c>
      <c r="M5269" s="346"/>
    </row>
    <row r="5270" spans="1:13" x14ac:dyDescent="0.25">
      <c r="A5270" s="347"/>
      <c r="B5270" s="396">
        <v>0</v>
      </c>
      <c r="C5270" s="159">
        <v>0</v>
      </c>
      <c r="D5270" s="159">
        <v>0</v>
      </c>
      <c r="E5270" s="178">
        <v>-1.3102744717522659E-2</v>
      </c>
      <c r="F5270" s="159">
        <v>0</v>
      </c>
      <c r="G5270" s="159">
        <v>0</v>
      </c>
      <c r="H5270" s="159">
        <v>0</v>
      </c>
      <c r="I5270" s="159">
        <v>0</v>
      </c>
      <c r="J5270" s="159">
        <v>0</v>
      </c>
      <c r="K5270" s="159">
        <v>0</v>
      </c>
      <c r="L5270" s="383">
        <v>0</v>
      </c>
      <c r="M5270" s="346"/>
    </row>
    <row r="5271" spans="1:13" x14ac:dyDescent="0.25">
      <c r="A5271" s="347"/>
      <c r="B5271" s="396">
        <v>0</v>
      </c>
      <c r="C5271" s="159">
        <v>0</v>
      </c>
      <c r="D5271" s="159">
        <v>0</v>
      </c>
      <c r="E5271" s="159">
        <v>0</v>
      </c>
      <c r="F5271" s="178">
        <v>-1.3756108178951485E-3</v>
      </c>
      <c r="G5271" s="159">
        <v>0</v>
      </c>
      <c r="H5271" s="159">
        <v>0</v>
      </c>
      <c r="I5271" s="159">
        <v>0</v>
      </c>
      <c r="J5271" s="159">
        <v>0</v>
      </c>
      <c r="K5271" s="159">
        <v>0</v>
      </c>
      <c r="L5271" s="383">
        <v>0</v>
      </c>
      <c r="M5271" s="346"/>
    </row>
    <row r="5272" spans="1:13" x14ac:dyDescent="0.25">
      <c r="A5272" s="347"/>
      <c r="B5272" s="396">
        <v>0</v>
      </c>
      <c r="C5272" s="159">
        <v>0</v>
      </c>
      <c r="D5272" s="159">
        <v>0</v>
      </c>
      <c r="E5272" s="159">
        <v>0</v>
      </c>
      <c r="F5272" s="159">
        <v>0</v>
      </c>
      <c r="G5272" s="178">
        <v>1.0053090624670543E-3</v>
      </c>
      <c r="H5272" s="159">
        <v>0</v>
      </c>
      <c r="I5272" s="159">
        <v>0</v>
      </c>
      <c r="J5272" s="159">
        <v>0</v>
      </c>
      <c r="K5272" s="159">
        <v>0</v>
      </c>
      <c r="L5272" s="383">
        <v>0</v>
      </c>
      <c r="M5272" s="346"/>
    </row>
    <row r="5273" spans="1:13" x14ac:dyDescent="0.25">
      <c r="A5273" s="347"/>
      <c r="B5273" s="396">
        <v>0</v>
      </c>
      <c r="C5273" s="159">
        <v>0</v>
      </c>
      <c r="D5273" s="159">
        <v>0</v>
      </c>
      <c r="E5273" s="159">
        <v>0</v>
      </c>
      <c r="F5273" s="159">
        <v>0</v>
      </c>
      <c r="G5273" s="159">
        <v>0</v>
      </c>
      <c r="H5273" s="178">
        <v>-9.4767909115056302E-3</v>
      </c>
      <c r="I5273" s="159">
        <v>0</v>
      </c>
      <c r="J5273" s="159">
        <v>0</v>
      </c>
      <c r="K5273" s="159">
        <v>0</v>
      </c>
      <c r="L5273" s="383">
        <v>0</v>
      </c>
      <c r="M5273" s="346"/>
    </row>
    <row r="5274" spans="1:13" x14ac:dyDescent="0.25">
      <c r="A5274" s="347"/>
      <c r="B5274" s="396">
        <v>0</v>
      </c>
      <c r="C5274" s="159">
        <v>0</v>
      </c>
      <c r="D5274" s="159">
        <v>0</v>
      </c>
      <c r="E5274" s="159">
        <v>0</v>
      </c>
      <c r="F5274" s="159">
        <v>0</v>
      </c>
      <c r="G5274" s="159">
        <v>0</v>
      </c>
      <c r="H5274" s="159">
        <v>0</v>
      </c>
      <c r="I5274" s="178">
        <v>-2.1262699217828233E-3</v>
      </c>
      <c r="J5274" s="159">
        <v>0</v>
      </c>
      <c r="K5274" s="159">
        <v>0</v>
      </c>
      <c r="L5274" s="383">
        <v>0</v>
      </c>
      <c r="M5274" s="346"/>
    </row>
    <row r="5275" spans="1:13" x14ac:dyDescent="0.25">
      <c r="A5275" s="347"/>
      <c r="B5275" s="396">
        <v>0</v>
      </c>
      <c r="C5275" s="159">
        <v>0</v>
      </c>
      <c r="D5275" s="159">
        <v>0</v>
      </c>
      <c r="E5275" s="159">
        <v>0</v>
      </c>
      <c r="F5275" s="159">
        <v>0</v>
      </c>
      <c r="G5275" s="159">
        <v>0</v>
      </c>
      <c r="H5275" s="159">
        <v>0</v>
      </c>
      <c r="I5275" s="159">
        <v>0</v>
      </c>
      <c r="J5275" s="178">
        <v>6.6917018408206288E-3</v>
      </c>
      <c r="K5275" s="159">
        <v>0</v>
      </c>
      <c r="L5275" s="383">
        <v>0</v>
      </c>
      <c r="M5275" s="346"/>
    </row>
    <row r="5276" spans="1:13" x14ac:dyDescent="0.25">
      <c r="A5276" s="347"/>
      <c r="B5276" s="396">
        <v>0</v>
      </c>
      <c r="C5276" s="159">
        <v>0</v>
      </c>
      <c r="D5276" s="159">
        <v>0</v>
      </c>
      <c r="E5276" s="159">
        <v>0</v>
      </c>
      <c r="F5276" s="159">
        <v>0</v>
      </c>
      <c r="G5276" s="159">
        <v>0</v>
      </c>
      <c r="H5276" s="159">
        <v>0</v>
      </c>
      <c r="I5276" s="159">
        <v>0</v>
      </c>
      <c r="J5276" s="159">
        <v>0</v>
      </c>
      <c r="K5276" s="178">
        <v>4.6866823653765877E-3</v>
      </c>
      <c r="L5276" s="383">
        <v>0</v>
      </c>
      <c r="M5276" s="346"/>
    </row>
    <row r="5277" spans="1:13" x14ac:dyDescent="0.25">
      <c r="A5277" s="347"/>
      <c r="B5277" s="397">
        <v>0</v>
      </c>
      <c r="C5277" s="398">
        <v>0</v>
      </c>
      <c r="D5277" s="398">
        <v>0</v>
      </c>
      <c r="E5277" s="398">
        <v>0</v>
      </c>
      <c r="F5277" s="398">
        <v>0</v>
      </c>
      <c r="G5277" s="398">
        <v>0</v>
      </c>
      <c r="H5277" s="398">
        <v>0</v>
      </c>
      <c r="I5277" s="398">
        <v>0</v>
      </c>
      <c r="J5277" s="398">
        <v>0</v>
      </c>
      <c r="K5277" s="398">
        <v>0</v>
      </c>
      <c r="L5277" s="414">
        <v>1.4631770126560435E-3</v>
      </c>
      <c r="M5277" s="346"/>
    </row>
    <row r="5278" spans="1:13" x14ac:dyDescent="0.25">
      <c r="A5278" s="347"/>
      <c r="B5278" s="158"/>
      <c r="C5278" s="158"/>
      <c r="D5278" s="158"/>
      <c r="E5278" s="158"/>
      <c r="F5278" s="158"/>
      <c r="G5278" s="158"/>
      <c r="H5278" s="158"/>
      <c r="I5278" s="158"/>
      <c r="J5278" s="158"/>
      <c r="K5278" s="158"/>
      <c r="L5278" s="158"/>
      <c r="M5278" s="346"/>
    </row>
    <row r="5279" spans="1:13" x14ac:dyDescent="0.25">
      <c r="A5279" s="347"/>
      <c r="B5279" s="158"/>
      <c r="C5279" s="158"/>
      <c r="D5279" s="158"/>
      <c r="E5279" s="158"/>
      <c r="F5279" s="158"/>
      <c r="G5279" s="158"/>
      <c r="H5279" s="158"/>
      <c r="I5279" s="158"/>
      <c r="J5279" s="158"/>
      <c r="K5279" s="158"/>
      <c r="L5279" s="158"/>
      <c r="M5279" s="346"/>
    </row>
    <row r="5280" spans="1:13" x14ac:dyDescent="0.25">
      <c r="A5280" s="347"/>
      <c r="B5280" s="395">
        <f t="array" ref="B5280:L5287">+MMULT(B5191:L5198,B5267:L5277)</f>
        <v>1.7720033742179178E-3</v>
      </c>
      <c r="C5280" s="380">
        <v>-3.0247315863102643E-3</v>
      </c>
      <c r="D5280" s="380">
        <v>0</v>
      </c>
      <c r="E5280" s="380">
        <v>0</v>
      </c>
      <c r="F5280" s="380">
        <v>0</v>
      </c>
      <c r="G5280" s="380">
        <v>0</v>
      </c>
      <c r="H5280" s="380">
        <v>0</v>
      </c>
      <c r="I5280" s="380">
        <v>0</v>
      </c>
      <c r="J5280" s="380">
        <v>0</v>
      </c>
      <c r="K5280" s="380">
        <v>0</v>
      </c>
      <c r="L5280" s="381">
        <v>0</v>
      </c>
      <c r="M5280" s="346"/>
    </row>
    <row r="5281" spans="1:13" ht="15.75" x14ac:dyDescent="0.3">
      <c r="A5281" s="445" t="s">
        <v>235</v>
      </c>
      <c r="B5281" s="396">
        <v>0</v>
      </c>
      <c r="C5281" s="159">
        <v>3.0247315863102643E-3</v>
      </c>
      <c r="D5281" s="159">
        <v>-5.9162542896120055E-3</v>
      </c>
      <c r="E5281" s="159">
        <v>0</v>
      </c>
      <c r="F5281" s="159">
        <v>0</v>
      </c>
      <c r="G5281" s="159">
        <v>0</v>
      </c>
      <c r="H5281" s="159">
        <v>0</v>
      </c>
      <c r="I5281" s="159">
        <v>0</v>
      </c>
      <c r="J5281" s="143">
        <v>-6.6917018408206288E-3</v>
      </c>
      <c r="K5281" s="143">
        <v>0</v>
      </c>
      <c r="L5281" s="392">
        <v>0</v>
      </c>
      <c r="M5281" s="346"/>
    </row>
    <row r="5282" spans="1:13" x14ac:dyDescent="0.25">
      <c r="A5282" s="446"/>
      <c r="B5282" s="396">
        <v>0</v>
      </c>
      <c r="C5282" s="159">
        <v>0</v>
      </c>
      <c r="D5282" s="159">
        <v>5.9162542896120055E-3</v>
      </c>
      <c r="E5282" s="159">
        <v>1.3102744717522659E-2</v>
      </c>
      <c r="F5282" s="159">
        <v>0</v>
      </c>
      <c r="G5282" s="159">
        <v>0</v>
      </c>
      <c r="H5282" s="159">
        <v>0</v>
      </c>
      <c r="I5282" s="159">
        <v>0</v>
      </c>
      <c r="J5282" s="143">
        <v>0</v>
      </c>
      <c r="K5282" s="143">
        <v>0</v>
      </c>
      <c r="L5282" s="392">
        <v>0</v>
      </c>
      <c r="M5282" s="346"/>
    </row>
    <row r="5283" spans="1:13" x14ac:dyDescent="0.25">
      <c r="A5283" s="446"/>
      <c r="B5283" s="396">
        <v>0</v>
      </c>
      <c r="C5283" s="159">
        <v>0</v>
      </c>
      <c r="D5283" s="159">
        <v>0</v>
      </c>
      <c r="E5283" s="159">
        <v>-1.3102744717522659E-2</v>
      </c>
      <c r="F5283" s="159">
        <v>1.3756108178951485E-3</v>
      </c>
      <c r="G5283" s="159">
        <v>0</v>
      </c>
      <c r="H5283" s="159">
        <v>0</v>
      </c>
      <c r="I5283" s="159">
        <v>0</v>
      </c>
      <c r="J5283" s="143">
        <v>0</v>
      </c>
      <c r="K5283" s="143">
        <v>0</v>
      </c>
      <c r="L5283" s="392">
        <v>0</v>
      </c>
      <c r="M5283" s="346"/>
    </row>
    <row r="5284" spans="1:13" x14ac:dyDescent="0.25">
      <c r="A5284" s="446"/>
      <c r="B5284" s="396">
        <v>0</v>
      </c>
      <c r="C5284" s="159">
        <v>0</v>
      </c>
      <c r="D5284" s="159">
        <v>0</v>
      </c>
      <c r="E5284" s="159">
        <v>0</v>
      </c>
      <c r="F5284" s="159">
        <v>-1.3756108178951485E-3</v>
      </c>
      <c r="G5284" s="159">
        <v>-1.0053090624670543E-3</v>
      </c>
      <c r="H5284" s="159">
        <v>0</v>
      </c>
      <c r="I5284" s="159">
        <v>0</v>
      </c>
      <c r="J5284" s="143">
        <v>6.6917018408206288E-3</v>
      </c>
      <c r="K5284" s="143">
        <v>4.6866823653765877E-3</v>
      </c>
      <c r="L5284" s="392">
        <v>0</v>
      </c>
      <c r="M5284" s="346"/>
    </row>
    <row r="5285" spans="1:13" x14ac:dyDescent="0.25">
      <c r="A5285" s="446"/>
      <c r="B5285" s="396">
        <v>0</v>
      </c>
      <c r="C5285" s="159">
        <v>0</v>
      </c>
      <c r="D5285" s="159">
        <v>0</v>
      </c>
      <c r="E5285" s="159">
        <v>0</v>
      </c>
      <c r="F5285" s="159">
        <v>0</v>
      </c>
      <c r="G5285" s="159">
        <v>1.0053090624670543E-3</v>
      </c>
      <c r="H5285" s="159">
        <v>9.4767909115056302E-3</v>
      </c>
      <c r="I5285" s="159">
        <v>0</v>
      </c>
      <c r="J5285" s="143">
        <v>0</v>
      </c>
      <c r="K5285" s="143">
        <v>0</v>
      </c>
      <c r="L5285" s="392">
        <v>0</v>
      </c>
      <c r="M5285" s="346"/>
    </row>
    <row r="5286" spans="1:13" x14ac:dyDescent="0.25">
      <c r="A5286" s="446"/>
      <c r="B5286" s="396">
        <v>0</v>
      </c>
      <c r="C5286" s="159">
        <v>0</v>
      </c>
      <c r="D5286" s="159">
        <v>0</v>
      </c>
      <c r="E5286" s="159">
        <v>0</v>
      </c>
      <c r="F5286" s="159">
        <v>0</v>
      </c>
      <c r="G5286" s="159">
        <v>0</v>
      </c>
      <c r="H5286" s="159">
        <v>-9.4767909115056302E-3</v>
      </c>
      <c r="I5286" s="159">
        <v>2.1262699217828233E-3</v>
      </c>
      <c r="J5286" s="143">
        <v>0</v>
      </c>
      <c r="K5286" s="143">
        <v>0</v>
      </c>
      <c r="L5286" s="392">
        <v>0</v>
      </c>
      <c r="M5286" s="346"/>
    </row>
    <row r="5287" spans="1:13" x14ac:dyDescent="0.25">
      <c r="A5287" s="446"/>
      <c r="B5287" s="397">
        <v>0</v>
      </c>
      <c r="C5287" s="398">
        <v>0</v>
      </c>
      <c r="D5287" s="398">
        <v>0</v>
      </c>
      <c r="E5287" s="398">
        <v>0</v>
      </c>
      <c r="F5287" s="398">
        <v>0</v>
      </c>
      <c r="G5287" s="398">
        <v>0</v>
      </c>
      <c r="H5287" s="398">
        <v>0</v>
      </c>
      <c r="I5287" s="398">
        <v>-2.1262699217828233E-3</v>
      </c>
      <c r="J5287" s="393">
        <v>0</v>
      </c>
      <c r="K5287" s="393">
        <v>-4.6866823653765877E-3</v>
      </c>
      <c r="L5287" s="394">
        <v>1.4631770126560435E-3</v>
      </c>
      <c r="M5287" s="346"/>
    </row>
    <row r="5288" spans="1:13" x14ac:dyDescent="0.25">
      <c r="A5288" s="446"/>
      <c r="B5288" s="158"/>
      <c r="C5288" s="158"/>
      <c r="D5288" s="158"/>
      <c r="E5288" s="158"/>
      <c r="F5288" s="158"/>
      <c r="G5288" s="158"/>
      <c r="H5288" s="158"/>
      <c r="I5288" s="158"/>
      <c r="J5288" s="158"/>
      <c r="K5288" s="158"/>
      <c r="L5288" s="158"/>
      <c r="M5288" s="346"/>
    </row>
    <row r="5289" spans="1:13" x14ac:dyDescent="0.25">
      <c r="A5289" s="446"/>
      <c r="B5289" s="158"/>
      <c r="C5289" s="158"/>
      <c r="D5289" s="158"/>
      <c r="E5289" s="158"/>
      <c r="F5289" s="158"/>
      <c r="G5289" s="158"/>
      <c r="H5289" s="158"/>
      <c r="I5289" s="158"/>
      <c r="J5289" s="158"/>
      <c r="K5289" s="158"/>
      <c r="L5289" s="158"/>
      <c r="M5289" s="346"/>
    </row>
    <row r="5290" spans="1:13" x14ac:dyDescent="0.25">
      <c r="A5290" s="446"/>
      <c r="B5290" s="329">
        <f t="array" ref="B5290:I5297">+MMULT(B5280:L5287,B5178:I5188)</f>
        <v>4.7967349605281817E-3</v>
      </c>
      <c r="C5290" s="330">
        <v>-3.0247315863102643E-3</v>
      </c>
      <c r="D5290" s="330">
        <v>0</v>
      </c>
      <c r="E5290" s="330">
        <v>0</v>
      </c>
      <c r="F5290" s="330">
        <v>0</v>
      </c>
      <c r="G5290" s="330">
        <v>0</v>
      </c>
      <c r="H5290" s="330">
        <v>0</v>
      </c>
      <c r="I5290" s="331">
        <v>0</v>
      </c>
      <c r="J5290" s="158"/>
      <c r="K5290" s="158"/>
      <c r="L5290" s="158"/>
      <c r="M5290" s="346"/>
    </row>
    <row r="5291" spans="1:13" ht="15.75" x14ac:dyDescent="0.3">
      <c r="A5291" s="447" t="s">
        <v>236</v>
      </c>
      <c r="B5291" s="332">
        <v>-3.0247315863102643E-3</v>
      </c>
      <c r="C5291" s="158">
        <v>1.56326877167429E-2</v>
      </c>
      <c r="D5291" s="158">
        <v>-5.9162542896120055E-3</v>
      </c>
      <c r="E5291" s="158">
        <v>0</v>
      </c>
      <c r="F5291" s="158">
        <v>-6.6917018408206288E-3</v>
      </c>
      <c r="G5291" s="158">
        <v>0</v>
      </c>
      <c r="H5291" s="158">
        <v>0</v>
      </c>
      <c r="I5291" s="333">
        <v>0</v>
      </c>
      <c r="J5291" s="158"/>
      <c r="K5291" s="158"/>
      <c r="L5291" s="158"/>
      <c r="M5291" s="346"/>
    </row>
    <row r="5292" spans="1:13" x14ac:dyDescent="0.25">
      <c r="A5292" s="446"/>
      <c r="B5292" s="332">
        <v>0</v>
      </c>
      <c r="C5292" s="158">
        <v>-5.9162542896120055E-3</v>
      </c>
      <c r="D5292" s="158">
        <v>-7.1864904279106533E-3</v>
      </c>
      <c r="E5292" s="158">
        <v>1.3102744717522659E-2</v>
      </c>
      <c r="F5292" s="158">
        <v>0</v>
      </c>
      <c r="G5292" s="158">
        <v>0</v>
      </c>
      <c r="H5292" s="158">
        <v>0</v>
      </c>
      <c r="I5292" s="333">
        <v>0</v>
      </c>
      <c r="J5292" s="158"/>
      <c r="K5292" s="158"/>
      <c r="L5292" s="158"/>
      <c r="M5292" s="346"/>
    </row>
    <row r="5293" spans="1:13" x14ac:dyDescent="0.25">
      <c r="A5293" s="446"/>
      <c r="B5293" s="332">
        <v>0</v>
      </c>
      <c r="C5293" s="158">
        <v>0</v>
      </c>
      <c r="D5293" s="158">
        <v>1.3102744717522659E-2</v>
      </c>
      <c r="E5293" s="158">
        <v>-1.4478355535417807E-2</v>
      </c>
      <c r="F5293" s="158">
        <v>1.3756108178951485E-3</v>
      </c>
      <c r="G5293" s="158">
        <v>0</v>
      </c>
      <c r="H5293" s="158">
        <v>0</v>
      </c>
      <c r="I5293" s="333">
        <v>0</v>
      </c>
      <c r="J5293" s="158"/>
      <c r="K5293" s="158"/>
      <c r="L5293" s="158"/>
      <c r="M5293" s="346"/>
    </row>
    <row r="5294" spans="1:13" x14ac:dyDescent="0.25">
      <c r="A5294" s="446"/>
      <c r="B5294" s="332">
        <v>0</v>
      </c>
      <c r="C5294" s="158">
        <v>-6.6917018408206288E-3</v>
      </c>
      <c r="D5294" s="158">
        <v>0</v>
      </c>
      <c r="E5294" s="158">
        <v>1.3756108178951485E-3</v>
      </c>
      <c r="F5294" s="158">
        <v>1.1008082450769122E-2</v>
      </c>
      <c r="G5294" s="158">
        <v>-1.0053090624670543E-3</v>
      </c>
      <c r="H5294" s="158">
        <v>0</v>
      </c>
      <c r="I5294" s="333">
        <v>-4.6866823653765877E-3</v>
      </c>
      <c r="J5294" s="158"/>
      <c r="K5294" s="158"/>
      <c r="L5294" s="158"/>
      <c r="M5294" s="346"/>
    </row>
    <row r="5295" spans="1:13" x14ac:dyDescent="0.25">
      <c r="A5295" s="446"/>
      <c r="B5295" s="332">
        <v>0</v>
      </c>
      <c r="C5295" s="158">
        <v>0</v>
      </c>
      <c r="D5295" s="158">
        <v>0</v>
      </c>
      <c r="E5295" s="158">
        <v>0</v>
      </c>
      <c r="F5295" s="158">
        <v>-1.0053090624670543E-3</v>
      </c>
      <c r="G5295" s="158">
        <v>-8.471481849038575E-3</v>
      </c>
      <c r="H5295" s="158">
        <v>9.4767909115056302E-3</v>
      </c>
      <c r="I5295" s="333">
        <v>0</v>
      </c>
      <c r="J5295" s="158"/>
      <c r="K5295" s="158"/>
      <c r="L5295" s="158"/>
      <c r="M5295" s="346"/>
    </row>
    <row r="5296" spans="1:13" x14ac:dyDescent="0.25">
      <c r="A5296" s="446"/>
      <c r="B5296" s="332">
        <v>0</v>
      </c>
      <c r="C5296" s="158">
        <v>0</v>
      </c>
      <c r="D5296" s="158">
        <v>0</v>
      </c>
      <c r="E5296" s="158">
        <v>0</v>
      </c>
      <c r="F5296" s="158">
        <v>0</v>
      </c>
      <c r="G5296" s="158">
        <v>9.4767909115056302E-3</v>
      </c>
      <c r="H5296" s="158">
        <v>-1.1603060833288454E-2</v>
      </c>
      <c r="I5296" s="333">
        <v>2.1262699217828233E-3</v>
      </c>
      <c r="J5296" s="158"/>
      <c r="K5296" s="158"/>
      <c r="L5296" s="158"/>
      <c r="M5296" s="346"/>
    </row>
    <row r="5297" spans="1:13" x14ac:dyDescent="0.25">
      <c r="A5297" s="446"/>
      <c r="B5297" s="406">
        <v>0</v>
      </c>
      <c r="C5297" s="407">
        <v>0</v>
      </c>
      <c r="D5297" s="407">
        <v>0</v>
      </c>
      <c r="E5297" s="407">
        <v>0</v>
      </c>
      <c r="F5297" s="407">
        <v>-4.6866823653765877E-3</v>
      </c>
      <c r="G5297" s="407">
        <v>0</v>
      </c>
      <c r="H5297" s="407">
        <v>2.1262699217828233E-3</v>
      </c>
      <c r="I5297" s="408">
        <v>4.0235894562498081E-3</v>
      </c>
      <c r="J5297" s="158"/>
      <c r="K5297" s="158"/>
      <c r="L5297" s="158"/>
      <c r="M5297" s="346"/>
    </row>
    <row r="5298" spans="1:13" x14ac:dyDescent="0.25">
      <c r="A5298" s="446"/>
      <c r="B5298" s="158"/>
      <c r="C5298" s="158"/>
      <c r="D5298" s="158"/>
      <c r="E5298" s="158"/>
      <c r="F5298" s="158"/>
      <c r="G5298" s="158"/>
      <c r="H5298" s="158"/>
      <c r="I5298" s="158"/>
      <c r="J5298" s="158"/>
      <c r="K5298" s="158"/>
      <c r="L5298" s="158"/>
      <c r="M5298" s="346"/>
    </row>
    <row r="5299" spans="1:13" x14ac:dyDescent="0.25">
      <c r="A5299" s="446"/>
      <c r="B5299" s="158"/>
      <c r="C5299" s="158"/>
      <c r="D5299" s="158"/>
      <c r="E5299" s="158"/>
      <c r="F5299" s="158"/>
      <c r="G5299" s="158"/>
      <c r="H5299" s="158"/>
      <c r="I5299" s="158"/>
      <c r="J5299" s="158"/>
      <c r="K5299" s="158"/>
      <c r="L5299" s="158"/>
      <c r="M5299" s="346"/>
    </row>
    <row r="5300" spans="1:13" x14ac:dyDescent="0.25">
      <c r="A5300" s="446"/>
      <c r="B5300" s="329">
        <f t="array" ref="B5300:I5307">-MINVERSE(B5290:I5297)</f>
        <v>-398.05108500176453</v>
      </c>
      <c r="C5300" s="330">
        <v>-300.63677703495324</v>
      </c>
      <c r="D5300" s="330">
        <v>-315.98856936439563</v>
      </c>
      <c r="E5300" s="330">
        <v>-309.05680741830253</v>
      </c>
      <c r="F5300" s="330">
        <v>-243.03151447878511</v>
      </c>
      <c r="G5300" s="330">
        <v>-144.11978288052649</v>
      </c>
      <c r="H5300" s="330">
        <v>-154.61245504018271</v>
      </c>
      <c r="I5300" s="331">
        <v>-201.3783238235132</v>
      </c>
      <c r="J5300" s="158"/>
      <c r="K5300" s="158"/>
      <c r="L5300" s="158"/>
      <c r="M5300" s="346"/>
    </row>
    <row r="5301" spans="1:13" ht="15.75" x14ac:dyDescent="0.3">
      <c r="A5301" s="448" t="s">
        <v>237</v>
      </c>
      <c r="B5301" s="332">
        <v>-300.63677703495313</v>
      </c>
      <c r="C5301" s="158">
        <v>-476.7612919277903</v>
      </c>
      <c r="D5301" s="158">
        <v>-501.10675097833467</v>
      </c>
      <c r="E5301" s="158">
        <v>-490.11409793917909</v>
      </c>
      <c r="F5301" s="158">
        <v>-385.40866478422157</v>
      </c>
      <c r="G5301" s="158">
        <v>-228.55066022239805</v>
      </c>
      <c r="H5301" s="158">
        <v>-245.19034078293987</v>
      </c>
      <c r="I5301" s="333">
        <v>-319.35344297942839</v>
      </c>
      <c r="J5301" s="158"/>
      <c r="K5301" s="158"/>
      <c r="L5301" s="158"/>
      <c r="M5301" s="346"/>
    </row>
    <row r="5302" spans="1:13" x14ac:dyDescent="0.25">
      <c r="A5302" s="446"/>
      <c r="B5302" s="332">
        <v>-315.98856936439552</v>
      </c>
      <c r="C5302" s="158">
        <v>-501.10675097833462</v>
      </c>
      <c r="D5302" s="158">
        <v>-751.9911187314957</v>
      </c>
      <c r="E5302" s="158">
        <v>-715.02972420256378</v>
      </c>
      <c r="F5302" s="158">
        <v>-362.9710527992188</v>
      </c>
      <c r="G5302" s="158">
        <v>-215.24496291572885</v>
      </c>
      <c r="H5302" s="158">
        <v>-230.91591928793193</v>
      </c>
      <c r="I5302" s="333">
        <v>-300.76141510258014</v>
      </c>
      <c r="J5302" s="158"/>
      <c r="K5302" s="158"/>
      <c r="L5302" s="158"/>
      <c r="M5302" s="346"/>
    </row>
    <row r="5303" spans="1:13" x14ac:dyDescent="0.25">
      <c r="A5303" s="446"/>
      <c r="B5303" s="332">
        <v>-309.05680741830241</v>
      </c>
      <c r="C5303" s="158">
        <v>-490.11409793917892</v>
      </c>
      <c r="D5303" s="158">
        <v>-715.02972420256367</v>
      </c>
      <c r="E5303" s="158">
        <v>-613.47405267200304</v>
      </c>
      <c r="F5303" s="158">
        <v>-373.10225973461741</v>
      </c>
      <c r="G5303" s="158">
        <v>-221.25285595371088</v>
      </c>
      <c r="H5303" s="158">
        <v>-237.36121828613585</v>
      </c>
      <c r="I5303" s="333">
        <v>-309.15623367306563</v>
      </c>
      <c r="J5303" s="158"/>
      <c r="K5303" s="158"/>
      <c r="L5303" s="158"/>
      <c r="M5303" s="346"/>
    </row>
    <row r="5304" spans="1:13" x14ac:dyDescent="0.25">
      <c r="A5304" s="446"/>
      <c r="B5304" s="332">
        <v>-243.03151447878506</v>
      </c>
      <c r="C5304" s="158">
        <v>-385.40866478422163</v>
      </c>
      <c r="D5304" s="158">
        <v>-362.9710527992188</v>
      </c>
      <c r="E5304" s="158">
        <v>-373.10225973461746</v>
      </c>
      <c r="F5304" s="158">
        <v>-469.60238638965546</v>
      </c>
      <c r="G5304" s="158">
        <v>-278.47826283682281</v>
      </c>
      <c r="H5304" s="158">
        <v>-298.75293337223189</v>
      </c>
      <c r="I5304" s="333">
        <v>-389.11719592203622</v>
      </c>
      <c r="J5304" s="158"/>
      <c r="K5304" s="158"/>
      <c r="L5304" s="158"/>
      <c r="M5304" s="346"/>
    </row>
    <row r="5305" spans="1:13" x14ac:dyDescent="0.25">
      <c r="A5305" s="446"/>
      <c r="B5305" s="332">
        <v>-144.11978288052649</v>
      </c>
      <c r="C5305" s="158">
        <v>-228.55066022239811</v>
      </c>
      <c r="D5305" s="158">
        <v>-215.24496291572882</v>
      </c>
      <c r="E5305" s="158">
        <v>-221.25285595371091</v>
      </c>
      <c r="F5305" s="158">
        <v>-278.47826283682281</v>
      </c>
      <c r="G5305" s="158">
        <v>541.72711778144935</v>
      </c>
      <c r="H5305" s="158">
        <v>349.19781970390943</v>
      </c>
      <c r="I5305" s="333">
        <v>-508.90579335474791</v>
      </c>
      <c r="J5305" s="158"/>
      <c r="K5305" s="158"/>
      <c r="L5305" s="158"/>
      <c r="M5305" s="346"/>
    </row>
    <row r="5306" spans="1:13" x14ac:dyDescent="0.25">
      <c r="A5306" s="446"/>
      <c r="B5306" s="332">
        <v>-154.61245504018265</v>
      </c>
      <c r="C5306" s="158">
        <v>-245.19034078293987</v>
      </c>
      <c r="D5306" s="158">
        <v>-230.91591928793184</v>
      </c>
      <c r="E5306" s="158">
        <v>-237.3612182861358</v>
      </c>
      <c r="F5306" s="158">
        <v>-298.75293337223184</v>
      </c>
      <c r="G5306" s="158">
        <v>349.19781970390932</v>
      </c>
      <c r="H5306" s="158">
        <v>280.46244607559032</v>
      </c>
      <c r="I5306" s="333">
        <v>-496.19847885305114</v>
      </c>
      <c r="J5306" s="158"/>
      <c r="K5306" s="158"/>
      <c r="L5306" s="158"/>
      <c r="M5306" s="346"/>
    </row>
    <row r="5307" spans="1:13" x14ac:dyDescent="0.25">
      <c r="A5307" s="446"/>
      <c r="B5307" s="406">
        <v>-201.37832382351323</v>
      </c>
      <c r="C5307" s="407">
        <v>-319.35344297942851</v>
      </c>
      <c r="D5307" s="407">
        <v>-300.76141510258026</v>
      </c>
      <c r="E5307" s="407">
        <v>-309.15623367306574</v>
      </c>
      <c r="F5307" s="407">
        <v>-389.11719592203633</v>
      </c>
      <c r="G5307" s="407">
        <v>-508.90579335474803</v>
      </c>
      <c r="H5307" s="407">
        <v>-496.19847885305131</v>
      </c>
      <c r="I5307" s="408">
        <v>-439.56194303715137</v>
      </c>
      <c r="J5307" s="158"/>
      <c r="K5307" s="158"/>
      <c r="L5307" s="158"/>
      <c r="M5307" s="346"/>
    </row>
    <row r="5308" spans="1:13" x14ac:dyDescent="0.25">
      <c r="A5308" s="446"/>
      <c r="B5308" s="158"/>
      <c r="C5308" s="158"/>
      <c r="D5308" s="158"/>
      <c r="E5308" s="158"/>
      <c r="F5308" s="158"/>
      <c r="G5308" s="158"/>
      <c r="H5308" s="158"/>
      <c r="I5308" s="158"/>
      <c r="J5308" s="158"/>
      <c r="K5308" s="158"/>
      <c r="L5308" s="158"/>
      <c r="M5308" s="346"/>
    </row>
    <row r="5309" spans="1:13" ht="15.75" x14ac:dyDescent="0.3">
      <c r="A5309" s="447"/>
      <c r="B5309" s="158"/>
      <c r="C5309" s="158"/>
      <c r="D5309" s="158"/>
      <c r="E5309" s="158"/>
      <c r="F5309" s="158"/>
      <c r="G5309" s="158"/>
      <c r="H5309" s="158"/>
      <c r="I5309" s="158"/>
      <c r="J5309" s="158"/>
      <c r="K5309" s="158"/>
      <c r="L5309" s="158"/>
      <c r="M5309" s="346"/>
    </row>
    <row r="5310" spans="1:13" ht="15.75" x14ac:dyDescent="0.3">
      <c r="A5310" s="447"/>
      <c r="B5310" s="402">
        <f t="array" ref="B5310:B5320">+MMULT(B5241:L5251,H5202:H5212)</f>
        <v>2.8423372749385001</v>
      </c>
      <c r="C5310" s="158"/>
      <c r="D5310" s="158"/>
      <c r="E5310" s="417">
        <f t="array" ref="E5310:E5320">+MMULT(B5202:B5212,K5203)</f>
        <v>-339.29610096713287</v>
      </c>
      <c r="F5310" s="158"/>
      <c r="G5310" s="158"/>
      <c r="H5310" s="158"/>
      <c r="I5310" s="158"/>
      <c r="J5310" s="158"/>
      <c r="K5310" s="158"/>
      <c r="L5310" s="158"/>
      <c r="M5310" s="346"/>
    </row>
    <row r="5311" spans="1:13" ht="15.75" x14ac:dyDescent="0.3">
      <c r="A5311" s="447" t="s">
        <v>238</v>
      </c>
      <c r="B5311" s="403">
        <v>1.1737171366180015</v>
      </c>
      <c r="C5311" s="158"/>
      <c r="D5311" s="449" t="s">
        <v>239</v>
      </c>
      <c r="E5311" s="418">
        <v>0</v>
      </c>
      <c r="F5311" s="158"/>
      <c r="G5311" s="158"/>
      <c r="H5311" s="158"/>
      <c r="I5311" s="158"/>
      <c r="J5311" s="158"/>
      <c r="K5311" s="158"/>
      <c r="L5311" s="158"/>
      <c r="M5311" s="346"/>
    </row>
    <row r="5312" spans="1:13" ht="15.75" x14ac:dyDescent="0.3">
      <c r="A5312" s="447"/>
      <c r="B5312" s="403">
        <v>0.1512911325895652</v>
      </c>
      <c r="C5312" s="158"/>
      <c r="D5312" s="158"/>
      <c r="E5312" s="418">
        <v>0</v>
      </c>
      <c r="F5312" s="158"/>
      <c r="G5312" s="158"/>
      <c r="H5312" s="158"/>
      <c r="I5312" s="158"/>
      <c r="J5312" s="158"/>
      <c r="K5312" s="158"/>
      <c r="L5312" s="158"/>
      <c r="M5312" s="346"/>
    </row>
    <row r="5313" spans="1:13" x14ac:dyDescent="0.25">
      <c r="A5313" s="347"/>
      <c r="B5313" s="403">
        <v>4.2605938646164219E-3</v>
      </c>
      <c r="C5313" s="158"/>
      <c r="D5313" s="158"/>
      <c r="E5313" s="418">
        <v>0</v>
      </c>
      <c r="F5313" s="158"/>
      <c r="G5313" s="158"/>
      <c r="H5313" s="158"/>
      <c r="I5313" s="158"/>
      <c r="J5313" s="158"/>
      <c r="K5313" s="158"/>
      <c r="L5313" s="158"/>
      <c r="M5313" s="346"/>
    </row>
    <row r="5314" spans="1:13" x14ac:dyDescent="0.25">
      <c r="A5314" s="347"/>
      <c r="B5314" s="403">
        <v>0.74899418818615371</v>
      </c>
      <c r="C5314" s="158"/>
      <c r="D5314" s="158"/>
      <c r="E5314" s="418">
        <v>0</v>
      </c>
      <c r="F5314" s="158"/>
      <c r="G5314" s="158"/>
      <c r="H5314" s="158"/>
      <c r="I5314" s="158"/>
      <c r="J5314" s="158"/>
      <c r="K5314" s="158"/>
      <c r="L5314" s="158"/>
      <c r="M5314" s="346"/>
    </row>
    <row r="5315" spans="1:13" x14ac:dyDescent="0.25">
      <c r="A5315" s="347"/>
      <c r="B5315" s="403">
        <v>0.36562146058832007</v>
      </c>
      <c r="C5315" s="158"/>
      <c r="D5315" s="158"/>
      <c r="E5315" s="418">
        <v>0</v>
      </c>
      <c r="F5315" s="158"/>
      <c r="G5315" s="158"/>
      <c r="H5315" s="158"/>
      <c r="I5315" s="158"/>
      <c r="J5315" s="158"/>
      <c r="K5315" s="158"/>
      <c r="L5315" s="158"/>
      <c r="M5315" s="346"/>
    </row>
    <row r="5316" spans="1:13" x14ac:dyDescent="0.25">
      <c r="A5316" s="347"/>
      <c r="B5316" s="403">
        <v>2.6466786107972673E-3</v>
      </c>
      <c r="C5316" s="158"/>
      <c r="D5316" s="158"/>
      <c r="E5316" s="418">
        <v>0</v>
      </c>
      <c r="F5316" s="158"/>
      <c r="G5316" s="158"/>
      <c r="H5316" s="158"/>
      <c r="I5316" s="158"/>
      <c r="J5316" s="158"/>
      <c r="K5316" s="158"/>
      <c r="L5316" s="158"/>
      <c r="M5316" s="346"/>
    </row>
    <row r="5317" spans="1:13" x14ac:dyDescent="0.25">
      <c r="A5317" s="347"/>
      <c r="B5317" s="403">
        <v>0.19120342573050259</v>
      </c>
      <c r="C5317" s="158"/>
      <c r="D5317" s="158"/>
      <c r="E5317" s="418">
        <v>0</v>
      </c>
      <c r="F5317" s="158"/>
      <c r="G5317" s="158"/>
      <c r="H5317" s="158"/>
      <c r="I5317" s="158"/>
      <c r="J5317" s="158"/>
      <c r="K5317" s="158"/>
      <c r="L5317" s="158"/>
      <c r="M5317" s="346"/>
    </row>
    <row r="5318" spans="1:13" x14ac:dyDescent="0.25">
      <c r="A5318" s="347"/>
      <c r="B5318" s="403">
        <v>0.11826198675379122</v>
      </c>
      <c r="C5318" s="158"/>
      <c r="D5318" s="158"/>
      <c r="E5318" s="418">
        <v>0</v>
      </c>
      <c r="F5318" s="158"/>
      <c r="G5318" s="158"/>
      <c r="H5318" s="158"/>
      <c r="I5318" s="158"/>
      <c r="J5318" s="158"/>
      <c r="K5318" s="158"/>
      <c r="L5318" s="158"/>
      <c r="M5318" s="346"/>
    </row>
    <row r="5319" spans="1:13" x14ac:dyDescent="0.25">
      <c r="A5319" s="347"/>
      <c r="B5319" s="403">
        <v>0.61116248160011144</v>
      </c>
      <c r="C5319" s="158"/>
      <c r="D5319" s="158"/>
      <c r="E5319" s="418">
        <v>0</v>
      </c>
      <c r="F5319" s="158"/>
      <c r="G5319" s="158"/>
      <c r="H5319" s="158"/>
      <c r="I5319" s="158"/>
      <c r="J5319" s="158"/>
      <c r="K5319" s="158"/>
      <c r="L5319" s="158"/>
      <c r="M5319" s="346"/>
    </row>
    <row r="5320" spans="1:13" x14ac:dyDescent="0.25">
      <c r="A5320" s="347"/>
      <c r="B5320" s="93">
        <v>3.5020635758051806</v>
      </c>
      <c r="C5320" s="158"/>
      <c r="D5320" s="158"/>
      <c r="E5320" s="76">
        <v>-339.29610096713287</v>
      </c>
      <c r="F5320" s="158"/>
      <c r="G5320" s="158"/>
      <c r="H5320" s="158"/>
      <c r="I5320" s="158"/>
      <c r="J5320" s="158"/>
      <c r="K5320" s="158"/>
      <c r="L5320" s="158"/>
      <c r="M5320" s="346"/>
    </row>
    <row r="5321" spans="1:13" x14ac:dyDescent="0.25">
      <c r="A5321" s="347"/>
      <c r="B5321" s="158"/>
      <c r="C5321" s="158"/>
      <c r="D5321" s="158"/>
      <c r="E5321" s="158"/>
      <c r="F5321" s="158"/>
      <c r="G5321" s="158"/>
      <c r="H5321" s="158"/>
      <c r="I5321" s="158"/>
      <c r="J5321" s="158"/>
      <c r="K5321" s="158"/>
      <c r="L5321" s="158"/>
      <c r="M5321" s="346"/>
    </row>
    <row r="5322" spans="1:13" x14ac:dyDescent="0.25">
      <c r="A5322" s="347"/>
      <c r="B5322" s="158"/>
      <c r="C5322" s="158"/>
      <c r="D5322" s="158"/>
      <c r="E5322" s="158"/>
      <c r="F5322" s="158"/>
      <c r="G5322" s="158"/>
      <c r="H5322" s="158"/>
      <c r="I5322" s="158"/>
      <c r="J5322" s="158"/>
      <c r="K5322" s="158"/>
      <c r="L5322" s="158"/>
      <c r="M5322" s="346"/>
    </row>
    <row r="5323" spans="1:13" x14ac:dyDescent="0.25">
      <c r="A5323" s="347"/>
      <c r="B5323" s="415">
        <f t="array" ref="B5323:B5333">+B5310:B5320+E5310:E5320</f>
        <v>-336.4537636921944</v>
      </c>
      <c r="C5323" s="158"/>
      <c r="D5323" s="158"/>
      <c r="E5323" s="158"/>
      <c r="F5323" s="158"/>
      <c r="G5323" s="158"/>
      <c r="H5323" s="158"/>
      <c r="I5323" s="158"/>
      <c r="J5323" s="158"/>
      <c r="K5323" s="158"/>
      <c r="L5323" s="158"/>
      <c r="M5323" s="346"/>
    </row>
    <row r="5324" spans="1:13" ht="15.75" x14ac:dyDescent="0.3">
      <c r="A5324" s="447" t="s">
        <v>240</v>
      </c>
      <c r="B5324" s="416">
        <v>1.1737171366180015</v>
      </c>
      <c r="C5324" s="158"/>
      <c r="D5324" s="158"/>
      <c r="E5324" s="158"/>
      <c r="F5324" s="158"/>
      <c r="G5324" s="158"/>
      <c r="H5324" s="158"/>
      <c r="I5324" s="158"/>
      <c r="J5324" s="158"/>
      <c r="K5324" s="158"/>
      <c r="L5324" s="158"/>
      <c r="M5324" s="346"/>
    </row>
    <row r="5325" spans="1:13" x14ac:dyDescent="0.25">
      <c r="A5325" s="347"/>
      <c r="B5325" s="416">
        <v>0.1512911325895652</v>
      </c>
      <c r="C5325" s="158"/>
      <c r="D5325" s="158"/>
      <c r="E5325" s="158"/>
      <c r="F5325" s="158"/>
      <c r="G5325" s="158"/>
      <c r="H5325" s="158"/>
      <c r="I5325" s="158"/>
      <c r="J5325" s="158"/>
      <c r="K5325" s="158"/>
      <c r="L5325" s="158"/>
      <c r="M5325" s="346"/>
    </row>
    <row r="5326" spans="1:13" x14ac:dyDescent="0.25">
      <c r="A5326" s="347"/>
      <c r="B5326" s="416">
        <v>4.2605938646164219E-3</v>
      </c>
      <c r="C5326" s="158"/>
      <c r="D5326" s="158"/>
      <c r="E5326" s="158"/>
      <c r="F5326" s="158"/>
      <c r="G5326" s="158"/>
      <c r="H5326" s="158"/>
      <c r="I5326" s="158"/>
      <c r="J5326" s="158"/>
      <c r="K5326" s="158"/>
      <c r="L5326" s="158"/>
      <c r="M5326" s="346"/>
    </row>
    <row r="5327" spans="1:13" x14ac:dyDescent="0.25">
      <c r="A5327" s="347"/>
      <c r="B5327" s="416">
        <v>0.74899418818615371</v>
      </c>
      <c r="C5327" s="158"/>
      <c r="D5327" s="158"/>
      <c r="E5327" s="158"/>
      <c r="F5327" s="158"/>
      <c r="G5327" s="158"/>
      <c r="H5327" s="158"/>
      <c r="I5327" s="158"/>
      <c r="J5327" s="158"/>
      <c r="K5327" s="158"/>
      <c r="L5327" s="158"/>
      <c r="M5327" s="346"/>
    </row>
    <row r="5328" spans="1:13" x14ac:dyDescent="0.25">
      <c r="A5328" s="347"/>
      <c r="B5328" s="416">
        <v>0.36562146058832007</v>
      </c>
      <c r="C5328" s="158"/>
      <c r="D5328" s="158"/>
      <c r="E5328" s="158"/>
      <c r="F5328" s="158"/>
      <c r="G5328" s="158"/>
      <c r="H5328" s="158"/>
      <c r="I5328" s="158"/>
      <c r="J5328" s="158"/>
      <c r="K5328" s="158"/>
      <c r="L5328" s="158"/>
      <c r="M5328" s="346"/>
    </row>
    <row r="5329" spans="1:13" x14ac:dyDescent="0.25">
      <c r="A5329" s="347"/>
      <c r="B5329" s="416">
        <v>2.6466786107972673E-3</v>
      </c>
      <c r="C5329" s="158"/>
      <c r="D5329" s="158"/>
      <c r="E5329" s="158"/>
      <c r="F5329" s="158"/>
      <c r="G5329" s="158"/>
      <c r="H5329" s="158"/>
      <c r="I5329" s="158"/>
      <c r="J5329" s="158"/>
      <c r="K5329" s="158"/>
      <c r="L5329" s="158"/>
      <c r="M5329" s="346"/>
    </row>
    <row r="5330" spans="1:13" x14ac:dyDescent="0.25">
      <c r="A5330" s="347"/>
      <c r="B5330" s="416">
        <v>0.19120342573050259</v>
      </c>
      <c r="C5330" s="158"/>
      <c r="D5330" s="158"/>
      <c r="E5330" s="158"/>
      <c r="F5330" s="158"/>
      <c r="G5330" s="158"/>
      <c r="H5330" s="158"/>
      <c r="I5330" s="158"/>
      <c r="J5330" s="158"/>
      <c r="K5330" s="158"/>
      <c r="L5330" s="158"/>
      <c r="M5330" s="346"/>
    </row>
    <row r="5331" spans="1:13" x14ac:dyDescent="0.25">
      <c r="A5331" s="347"/>
      <c r="B5331" s="416">
        <v>0.11826198675379122</v>
      </c>
      <c r="C5331" s="158"/>
      <c r="D5331" s="158"/>
      <c r="E5331" s="158"/>
      <c r="F5331" s="158"/>
      <c r="G5331" s="158"/>
      <c r="H5331" s="158"/>
      <c r="I5331" s="158"/>
      <c r="J5331" s="158"/>
      <c r="K5331" s="158"/>
      <c r="L5331" s="158"/>
      <c r="M5331" s="346"/>
    </row>
    <row r="5332" spans="1:13" x14ac:dyDescent="0.25">
      <c r="A5332" s="347"/>
      <c r="B5332" s="416">
        <v>0.61116248160011144</v>
      </c>
      <c r="C5332" s="158"/>
      <c r="D5332" s="158"/>
      <c r="E5332" s="158"/>
      <c r="F5332" s="158"/>
      <c r="G5332" s="158"/>
      <c r="H5332" s="158"/>
      <c r="I5332" s="158"/>
      <c r="J5332" s="158"/>
      <c r="K5332" s="158"/>
      <c r="L5332" s="158"/>
      <c r="M5332" s="346"/>
    </row>
    <row r="5333" spans="1:13" x14ac:dyDescent="0.25">
      <c r="A5333" s="347"/>
      <c r="B5333" s="103">
        <v>-335.79403739132772</v>
      </c>
      <c r="C5333" s="158"/>
      <c r="D5333" s="158"/>
      <c r="E5333" s="158"/>
      <c r="F5333" s="158"/>
      <c r="G5333" s="158"/>
      <c r="H5333" s="158"/>
      <c r="I5333" s="158"/>
      <c r="J5333" s="158"/>
      <c r="K5333" s="158"/>
      <c r="L5333" s="158"/>
      <c r="M5333" s="346"/>
    </row>
    <row r="5334" spans="1:13" x14ac:dyDescent="0.25">
      <c r="A5334" s="347"/>
      <c r="B5334" s="158"/>
      <c r="C5334" s="158"/>
      <c r="D5334" s="158"/>
      <c r="E5334" s="158"/>
      <c r="F5334" s="158"/>
      <c r="G5334" s="158"/>
      <c r="H5334" s="158"/>
      <c r="I5334" s="158"/>
      <c r="J5334" s="158"/>
      <c r="K5334" s="158"/>
      <c r="L5334" s="158"/>
      <c r="M5334" s="346"/>
    </row>
    <row r="5335" spans="1:13" x14ac:dyDescent="0.25">
      <c r="A5335" s="347"/>
      <c r="B5335" s="158"/>
      <c r="C5335" s="158"/>
      <c r="D5335" s="158"/>
      <c r="E5335" s="158"/>
      <c r="F5335" s="158"/>
      <c r="G5335" s="158"/>
      <c r="H5335" s="158"/>
      <c r="I5335" s="158"/>
      <c r="J5335" s="158"/>
      <c r="K5335" s="158"/>
      <c r="L5335" s="158"/>
      <c r="M5335" s="346"/>
    </row>
    <row r="5336" spans="1:13" x14ac:dyDescent="0.25">
      <c r="A5336" s="347"/>
      <c r="B5336" s="419">
        <f t="array" ref="B5336:B5343">+MMULT(B5280:L5287,B5323:B5333)</f>
        <v>-0.59974738382740855</v>
      </c>
      <c r="C5336" s="158"/>
      <c r="D5336" s="158"/>
      <c r="E5336" s="402">
        <f t="array" ref="E5336:E5343">+MMULT(B5191:L5198,H5202:H5212)</f>
        <v>2.97290389066855E-3</v>
      </c>
      <c r="F5336" s="158"/>
      <c r="G5336" s="158"/>
      <c r="H5336" s="402">
        <f t="array" ref="H5336:H5343">E5336:E5343-E5202:E5209</f>
        <v>-7.9797279894933126E-17</v>
      </c>
      <c r="I5336" s="158"/>
      <c r="J5336" s="158"/>
      <c r="K5336" s="158"/>
      <c r="L5336" s="158"/>
      <c r="M5336" s="346"/>
    </row>
    <row r="5337" spans="1:13" ht="15.75" x14ac:dyDescent="0.3">
      <c r="A5337" s="447" t="s">
        <v>241</v>
      </c>
      <c r="B5337" s="420">
        <v>1.8637285298993859E-3</v>
      </c>
      <c r="C5337" s="158"/>
      <c r="D5337" s="449" t="s">
        <v>242</v>
      </c>
      <c r="E5337" s="403">
        <v>3.7274570597987701E-3</v>
      </c>
      <c r="F5337" s="158"/>
      <c r="G5337" s="449" t="s">
        <v>243</v>
      </c>
      <c r="H5337" s="403">
        <v>2.697495005143935E-16</v>
      </c>
      <c r="I5337" s="158"/>
      <c r="J5337" s="158"/>
      <c r="K5337" s="158"/>
      <c r="L5337" s="158"/>
      <c r="M5337" s="346"/>
    </row>
    <row r="5338" spans="1:13" x14ac:dyDescent="0.25">
      <c r="A5338" s="347"/>
      <c r="B5338" s="420">
        <v>9.5090228591638605E-4</v>
      </c>
      <c r="C5338" s="158"/>
      <c r="D5338" s="158"/>
      <c r="E5338" s="403">
        <v>1.9018045718327721E-3</v>
      </c>
      <c r="F5338" s="158"/>
      <c r="G5338" s="158"/>
      <c r="H5338" s="403">
        <v>3.6212352561015848E-16</v>
      </c>
      <c r="I5338" s="158"/>
      <c r="J5338" s="158"/>
      <c r="K5338" s="158"/>
      <c r="L5338" s="158"/>
      <c r="M5338" s="346"/>
    </row>
    <row r="5339" spans="1:13" x14ac:dyDescent="0.25">
      <c r="A5339" s="347"/>
      <c r="B5339" s="420">
        <v>9.7449903405635537E-4</v>
      </c>
      <c r="C5339" s="158"/>
      <c r="D5339" s="158"/>
      <c r="E5339" s="403">
        <v>1.9489980681127107E-3</v>
      </c>
      <c r="F5339" s="158"/>
      <c r="G5339" s="158"/>
      <c r="H5339" s="403">
        <v>-2.19225679276569E-16</v>
      </c>
      <c r="I5339" s="158"/>
      <c r="J5339" s="158"/>
      <c r="K5339" s="158"/>
      <c r="L5339" s="158"/>
      <c r="M5339" s="346"/>
    </row>
    <row r="5340" spans="1:13" x14ac:dyDescent="0.25">
      <c r="A5340" s="347"/>
      <c r="B5340" s="420">
        <v>2.2578113037831386E-3</v>
      </c>
      <c r="C5340" s="158"/>
      <c r="D5340" s="158"/>
      <c r="E5340" s="403">
        <v>4.5156226075662772E-3</v>
      </c>
      <c r="F5340" s="158"/>
      <c r="G5340" s="158"/>
      <c r="H5340" s="403">
        <v>-4.9266146717741321E-16</v>
      </c>
      <c r="I5340" s="158"/>
      <c r="J5340" s="158"/>
      <c r="K5340" s="158"/>
      <c r="L5340" s="158"/>
      <c r="M5340" s="346"/>
    </row>
    <row r="5341" spans="1:13" x14ac:dyDescent="0.25">
      <c r="A5341" s="347"/>
      <c r="B5341" s="420">
        <v>3.92644587566359E-4</v>
      </c>
      <c r="C5341" s="158"/>
      <c r="D5341" s="158"/>
      <c r="E5341" s="403">
        <v>7.85289175132718E-4</v>
      </c>
      <c r="F5341" s="158"/>
      <c r="G5341" s="158"/>
      <c r="H5341" s="403">
        <v>1.1904539853890839E-16</v>
      </c>
      <c r="I5341" s="158"/>
      <c r="J5341" s="158"/>
      <c r="K5341" s="158"/>
      <c r="L5341" s="158"/>
      <c r="M5341" s="346"/>
    </row>
    <row r="5342" spans="1:13" x14ac:dyDescent="0.25">
      <c r="A5342" s="347"/>
      <c r="B5342" s="420">
        <v>3.8146807326812371E-4</v>
      </c>
      <c r="C5342" s="158"/>
      <c r="D5342" s="158"/>
      <c r="E5342" s="403">
        <v>7.6293614653624752E-4</v>
      </c>
      <c r="F5342" s="158"/>
      <c r="G5342" s="158"/>
      <c r="H5342" s="403">
        <v>-8.3342620998960726E-16</v>
      </c>
      <c r="I5342" s="158"/>
      <c r="J5342" s="158"/>
      <c r="K5342" s="158"/>
      <c r="L5342" s="158"/>
      <c r="M5342" s="346"/>
    </row>
    <row r="5343" spans="1:13" x14ac:dyDescent="0.25">
      <c r="A5343" s="347"/>
      <c r="B5343" s="75">
        <v>-0.4945969910159223</v>
      </c>
      <c r="C5343" s="158"/>
      <c r="D5343" s="158"/>
      <c r="E5343" s="93">
        <v>3.7065288060210526E-3</v>
      </c>
      <c r="F5343" s="158"/>
      <c r="G5343" s="158"/>
      <c r="H5343" s="93">
        <v>1.8223270115136359E-15</v>
      </c>
      <c r="I5343" s="158"/>
      <c r="J5343" s="158"/>
      <c r="K5343" s="158"/>
      <c r="L5343" s="158"/>
      <c r="M5343" s="346"/>
    </row>
    <row r="5344" spans="1:13" x14ac:dyDescent="0.25">
      <c r="A5344" s="347"/>
      <c r="B5344" s="158"/>
      <c r="C5344" s="158"/>
      <c r="D5344" s="158"/>
      <c r="E5344" s="158"/>
      <c r="F5344" s="158"/>
      <c r="G5344" s="158"/>
      <c r="H5344" s="158"/>
      <c r="I5344" s="158"/>
      <c r="J5344" s="158"/>
      <c r="K5344" s="158"/>
      <c r="L5344" s="158"/>
      <c r="M5344" s="346"/>
    </row>
    <row r="5345" spans="1:13" ht="16.5" thickBot="1" x14ac:dyDescent="0.35">
      <c r="A5345" s="347"/>
      <c r="B5345" s="158"/>
      <c r="C5345" s="158"/>
      <c r="D5345" s="158"/>
      <c r="E5345" s="158"/>
      <c r="F5345" s="158"/>
      <c r="G5345" s="456" t="s">
        <v>264</v>
      </c>
      <c r="H5345" s="158"/>
      <c r="I5345" s="158"/>
      <c r="J5345" s="158"/>
      <c r="K5345" s="158"/>
      <c r="L5345" s="158"/>
      <c r="M5345" s="346"/>
    </row>
    <row r="5346" spans="1:13" ht="15.75" x14ac:dyDescent="0.3">
      <c r="A5346" s="347"/>
      <c r="B5346" s="421">
        <f t="array" ref="B5346:B5353">B5336:B5343-H5336:H5343</f>
        <v>-0.59974738382740844</v>
      </c>
      <c r="C5346" s="158"/>
      <c r="D5346" s="422" t="s">
        <v>205</v>
      </c>
      <c r="E5346" s="468">
        <f t="array" ref="E5346:E5353">+MMULT(B5300:I5307,B5346:B5353)</f>
        <v>336.50496785808036</v>
      </c>
      <c r="F5346" s="158"/>
      <c r="G5346" s="457" t="s">
        <v>205</v>
      </c>
      <c r="H5346" s="460">
        <f>+ABS(E5346-E5088)</f>
        <v>6.6287645895101832E-2</v>
      </c>
      <c r="I5346" s="158"/>
      <c r="J5346" s="158"/>
      <c r="K5346" s="158"/>
      <c r="L5346" s="158"/>
      <c r="M5346" s="346"/>
    </row>
    <row r="5347" spans="1:13" ht="15.75" x14ac:dyDescent="0.3">
      <c r="A5347" s="450" t="s">
        <v>244</v>
      </c>
      <c r="B5347" s="420">
        <v>1.8637285298991162E-3</v>
      </c>
      <c r="C5347" s="158"/>
      <c r="D5347" s="424" t="s">
        <v>206</v>
      </c>
      <c r="E5347" s="469">
        <v>335.36124807895828</v>
      </c>
      <c r="F5347" s="158"/>
      <c r="G5347" s="458" t="s">
        <v>206</v>
      </c>
      <c r="H5347" s="461">
        <f t="shared" ref="H5347:H5353" si="208">+ABS(E5347-E5089)</f>
        <v>0.10532259123988297</v>
      </c>
      <c r="I5347" s="158"/>
      <c r="J5347" s="158"/>
      <c r="K5347" s="158"/>
      <c r="L5347" s="158"/>
      <c r="M5347" s="346"/>
    </row>
    <row r="5348" spans="1:13" ht="15.75" x14ac:dyDescent="0.3">
      <c r="A5348" s="347"/>
      <c r="B5348" s="420">
        <v>9.5090228591602393E-4</v>
      </c>
      <c r="C5348" s="158"/>
      <c r="D5348" s="424" t="s">
        <v>207</v>
      </c>
      <c r="E5348" s="469">
        <v>334.93109395495446</v>
      </c>
      <c r="F5348" s="158"/>
      <c r="G5348" s="458" t="s">
        <v>207</v>
      </c>
      <c r="H5348" s="461">
        <f t="shared" si="208"/>
        <v>0.27285994794817725</v>
      </c>
      <c r="I5348" s="158"/>
      <c r="J5348" s="158"/>
      <c r="K5348" s="158"/>
      <c r="L5348" s="158"/>
      <c r="M5348" s="346"/>
    </row>
    <row r="5349" spans="1:13" ht="15.75" x14ac:dyDescent="0.3">
      <c r="A5349" s="347"/>
      <c r="B5349" s="420">
        <v>9.744990340565746E-4</v>
      </c>
      <c r="C5349" s="158"/>
      <c r="D5349" s="424" t="s">
        <v>208</v>
      </c>
      <c r="E5349" s="469">
        <v>335.05274777098924</v>
      </c>
      <c r="F5349" s="158"/>
      <c r="G5349" s="458" t="s">
        <v>208</v>
      </c>
      <c r="H5349" s="461">
        <f t="shared" si="208"/>
        <v>0.57429913984168479</v>
      </c>
      <c r="I5349" s="158"/>
      <c r="J5349" s="158"/>
      <c r="K5349" s="158"/>
      <c r="L5349" s="158"/>
      <c r="M5349" s="346"/>
    </row>
    <row r="5350" spans="1:13" ht="15.75" x14ac:dyDescent="0.3">
      <c r="A5350" s="347"/>
      <c r="B5350" s="420">
        <v>2.2578113037836313E-3</v>
      </c>
      <c r="C5350" s="158"/>
      <c r="D5350" s="424" t="s">
        <v>209</v>
      </c>
      <c r="E5350" s="469">
        <v>335.5030930672757</v>
      </c>
      <c r="F5350" s="158"/>
      <c r="G5350" s="458" t="s">
        <v>209</v>
      </c>
      <c r="H5350" s="461">
        <f t="shared" si="208"/>
        <v>0.3069937908845759</v>
      </c>
      <c r="I5350" s="158"/>
      <c r="J5350" s="158"/>
      <c r="K5350" s="158"/>
      <c r="L5350" s="158"/>
      <c r="M5350" s="346"/>
    </row>
    <row r="5351" spans="1:13" ht="15.75" x14ac:dyDescent="0.3">
      <c r="A5351" s="347"/>
      <c r="B5351" s="420">
        <v>3.9264458756623996E-4</v>
      </c>
      <c r="C5351" s="158"/>
      <c r="D5351" s="424" t="s">
        <v>210</v>
      </c>
      <c r="E5351" s="469">
        <v>337.00965550705439</v>
      </c>
      <c r="F5351" s="158"/>
      <c r="G5351" s="458" t="s">
        <v>210</v>
      </c>
      <c r="H5351" s="461">
        <f t="shared" si="208"/>
        <v>1.4697279819482674</v>
      </c>
      <c r="I5351" s="158"/>
      <c r="J5351" s="158"/>
      <c r="K5351" s="158"/>
      <c r="L5351" s="158"/>
      <c r="M5351" s="346"/>
    </row>
    <row r="5352" spans="1:13" ht="15.75" x14ac:dyDescent="0.3">
      <c r="A5352" s="347"/>
      <c r="B5352" s="420">
        <v>3.8146807326895713E-4</v>
      </c>
      <c r="C5352" s="158"/>
      <c r="D5352" s="424" t="s">
        <v>211</v>
      </c>
      <c r="E5352" s="469">
        <v>336.80840537087869</v>
      </c>
      <c r="F5352" s="158"/>
      <c r="G5352" s="458" t="s">
        <v>211</v>
      </c>
      <c r="H5352" s="461">
        <f t="shared" si="208"/>
        <v>1.042421354503972</v>
      </c>
      <c r="I5352" s="158"/>
      <c r="J5352" s="158"/>
      <c r="K5352" s="158"/>
      <c r="L5352" s="158"/>
      <c r="M5352" s="346"/>
    </row>
    <row r="5353" spans="1:13" ht="16.5" thickBot="1" x14ac:dyDescent="0.35">
      <c r="A5353" s="347"/>
      <c r="B5353" s="75">
        <v>-0.49459699101592414</v>
      </c>
      <c r="C5353" s="158"/>
      <c r="D5353" s="426" t="s">
        <v>212</v>
      </c>
      <c r="E5353" s="470">
        <v>335.732025786485</v>
      </c>
      <c r="F5353" s="158"/>
      <c r="G5353" s="459" t="s">
        <v>212</v>
      </c>
      <c r="H5353" s="462">
        <f t="shared" si="208"/>
        <v>8.1910477343967614E-2</v>
      </c>
      <c r="I5353" s="158"/>
      <c r="J5353" s="158"/>
      <c r="K5353" s="158"/>
      <c r="L5353" s="158"/>
      <c r="M5353" s="346"/>
    </row>
    <row r="5354" spans="1:13" x14ac:dyDescent="0.25">
      <c r="A5354" s="347"/>
      <c r="B5354" s="158"/>
      <c r="C5354" s="158"/>
      <c r="D5354" s="158"/>
      <c r="E5354" s="158"/>
      <c r="F5354" s="158"/>
      <c r="G5354" s="158"/>
      <c r="H5354" s="158"/>
      <c r="I5354" s="158"/>
      <c r="J5354" s="158"/>
      <c r="K5354" s="158"/>
      <c r="L5354" s="158"/>
      <c r="M5354" s="346"/>
    </row>
    <row r="5355" spans="1:13" ht="15.75" x14ac:dyDescent="0.3">
      <c r="A5355" s="444" t="s">
        <v>246</v>
      </c>
      <c r="B5355" s="158"/>
      <c r="C5355" s="158"/>
      <c r="D5355" s="158"/>
      <c r="E5355" s="158"/>
      <c r="F5355" s="158"/>
      <c r="G5355" s="158"/>
      <c r="H5355" s="158"/>
      <c r="I5355" s="158"/>
      <c r="J5355" s="158"/>
      <c r="K5355" s="158"/>
      <c r="L5355" s="158"/>
      <c r="M5355" s="346"/>
    </row>
    <row r="5356" spans="1:13" x14ac:dyDescent="0.25">
      <c r="A5356" s="347"/>
      <c r="B5356" s="411">
        <f t="array" ref="B5356:L5366">+MMULT(B5267:L5277,B5241:L5251)</f>
        <v>0.5</v>
      </c>
      <c r="C5356" s="390">
        <v>0</v>
      </c>
      <c r="D5356" s="390">
        <v>0</v>
      </c>
      <c r="E5356" s="390">
        <v>0</v>
      </c>
      <c r="F5356" s="390">
        <v>0</v>
      </c>
      <c r="G5356" s="390">
        <v>0</v>
      </c>
      <c r="H5356" s="390">
        <v>0</v>
      </c>
      <c r="I5356" s="390">
        <v>0</v>
      </c>
      <c r="J5356" s="390">
        <v>0</v>
      </c>
      <c r="K5356" s="390">
        <v>0</v>
      </c>
      <c r="L5356" s="391">
        <v>0</v>
      </c>
      <c r="M5356" s="346"/>
    </row>
    <row r="5357" spans="1:13" ht="15.75" x14ac:dyDescent="0.3">
      <c r="A5357" s="447" t="s">
        <v>247</v>
      </c>
      <c r="B5357" s="396">
        <v>0</v>
      </c>
      <c r="C5357" s="161">
        <v>0.5</v>
      </c>
      <c r="D5357" s="159">
        <v>0</v>
      </c>
      <c r="E5357" s="159">
        <v>0</v>
      </c>
      <c r="F5357" s="159">
        <v>0</v>
      </c>
      <c r="G5357" s="159">
        <v>0</v>
      </c>
      <c r="H5357" s="159">
        <v>0</v>
      </c>
      <c r="I5357" s="159">
        <v>0</v>
      </c>
      <c r="J5357" s="159">
        <v>0</v>
      </c>
      <c r="K5357" s="159">
        <v>0</v>
      </c>
      <c r="L5357" s="383">
        <v>0</v>
      </c>
      <c r="M5357" s="346"/>
    </row>
    <row r="5358" spans="1:13" x14ac:dyDescent="0.25">
      <c r="A5358" s="347"/>
      <c r="B5358" s="396">
        <v>0</v>
      </c>
      <c r="C5358" s="159">
        <v>0</v>
      </c>
      <c r="D5358" s="161">
        <v>0.5</v>
      </c>
      <c r="E5358" s="159">
        <v>0</v>
      </c>
      <c r="F5358" s="159">
        <v>0</v>
      </c>
      <c r="G5358" s="159">
        <v>0</v>
      </c>
      <c r="H5358" s="159">
        <v>0</v>
      </c>
      <c r="I5358" s="159">
        <v>0</v>
      </c>
      <c r="J5358" s="159">
        <v>0</v>
      </c>
      <c r="K5358" s="159">
        <v>0</v>
      </c>
      <c r="L5358" s="383">
        <v>0</v>
      </c>
      <c r="M5358" s="346"/>
    </row>
    <row r="5359" spans="1:13" x14ac:dyDescent="0.25">
      <c r="A5359" s="347"/>
      <c r="B5359" s="396">
        <v>0</v>
      </c>
      <c r="C5359" s="159">
        <v>0</v>
      </c>
      <c r="D5359" s="159">
        <v>0</v>
      </c>
      <c r="E5359" s="161">
        <v>0.5</v>
      </c>
      <c r="F5359" s="159">
        <v>0</v>
      </c>
      <c r="G5359" s="159">
        <v>0</v>
      </c>
      <c r="H5359" s="159">
        <v>0</v>
      </c>
      <c r="I5359" s="159">
        <v>0</v>
      </c>
      <c r="J5359" s="159">
        <v>0</v>
      </c>
      <c r="K5359" s="159">
        <v>0</v>
      </c>
      <c r="L5359" s="383">
        <v>0</v>
      </c>
      <c r="M5359" s="346"/>
    </row>
    <row r="5360" spans="1:13" x14ac:dyDescent="0.25">
      <c r="A5360" s="347"/>
      <c r="B5360" s="396">
        <v>0</v>
      </c>
      <c r="C5360" s="159">
        <v>0</v>
      </c>
      <c r="D5360" s="159">
        <v>0</v>
      </c>
      <c r="E5360" s="159">
        <v>0</v>
      </c>
      <c r="F5360" s="161">
        <v>0.5</v>
      </c>
      <c r="G5360" s="159">
        <v>0</v>
      </c>
      <c r="H5360" s="159">
        <v>0</v>
      </c>
      <c r="I5360" s="159">
        <v>0</v>
      </c>
      <c r="J5360" s="159">
        <v>0</v>
      </c>
      <c r="K5360" s="159">
        <v>0</v>
      </c>
      <c r="L5360" s="383">
        <v>0</v>
      </c>
      <c r="M5360" s="346"/>
    </row>
    <row r="5361" spans="1:13" x14ac:dyDescent="0.25">
      <c r="A5361" s="350"/>
      <c r="B5361" s="396">
        <v>0</v>
      </c>
      <c r="C5361" s="159">
        <v>0</v>
      </c>
      <c r="D5361" s="159">
        <v>0</v>
      </c>
      <c r="E5361" s="159">
        <v>0</v>
      </c>
      <c r="F5361" s="159">
        <v>0</v>
      </c>
      <c r="G5361" s="161">
        <v>0.5</v>
      </c>
      <c r="H5361" s="159">
        <v>0</v>
      </c>
      <c r="I5361" s="159">
        <v>0</v>
      </c>
      <c r="J5361" s="159">
        <v>0</v>
      </c>
      <c r="K5361" s="159">
        <v>0</v>
      </c>
      <c r="L5361" s="383">
        <v>0</v>
      </c>
      <c r="M5361" s="346"/>
    </row>
    <row r="5362" spans="1:13" x14ac:dyDescent="0.25">
      <c r="A5362" s="350"/>
      <c r="B5362" s="396">
        <v>0</v>
      </c>
      <c r="C5362" s="159">
        <v>0</v>
      </c>
      <c r="D5362" s="159">
        <v>0</v>
      </c>
      <c r="E5362" s="159">
        <v>0</v>
      </c>
      <c r="F5362" s="159">
        <v>0</v>
      </c>
      <c r="G5362" s="159">
        <v>0</v>
      </c>
      <c r="H5362" s="161">
        <v>0.5</v>
      </c>
      <c r="I5362" s="159">
        <v>0</v>
      </c>
      <c r="J5362" s="159">
        <v>0</v>
      </c>
      <c r="K5362" s="159">
        <v>0</v>
      </c>
      <c r="L5362" s="383">
        <v>0</v>
      </c>
      <c r="M5362" s="346"/>
    </row>
    <row r="5363" spans="1:13" x14ac:dyDescent="0.25">
      <c r="A5363" s="347"/>
      <c r="B5363" s="396">
        <v>0</v>
      </c>
      <c r="C5363" s="159">
        <v>0</v>
      </c>
      <c r="D5363" s="159">
        <v>0</v>
      </c>
      <c r="E5363" s="159">
        <v>0</v>
      </c>
      <c r="F5363" s="159">
        <v>0</v>
      </c>
      <c r="G5363" s="159">
        <v>0</v>
      </c>
      <c r="H5363" s="159">
        <v>0</v>
      </c>
      <c r="I5363" s="161">
        <v>0.5</v>
      </c>
      <c r="J5363" s="159">
        <v>0</v>
      </c>
      <c r="K5363" s="159">
        <v>0</v>
      </c>
      <c r="L5363" s="383">
        <v>0</v>
      </c>
      <c r="M5363" s="346"/>
    </row>
    <row r="5364" spans="1:13" x14ac:dyDescent="0.25">
      <c r="A5364" s="347"/>
      <c r="B5364" s="396">
        <v>0</v>
      </c>
      <c r="C5364" s="159">
        <v>0</v>
      </c>
      <c r="D5364" s="159">
        <v>0</v>
      </c>
      <c r="E5364" s="159">
        <v>0</v>
      </c>
      <c r="F5364" s="159">
        <v>0</v>
      </c>
      <c r="G5364" s="159">
        <v>0</v>
      </c>
      <c r="H5364" s="159">
        <v>0</v>
      </c>
      <c r="I5364" s="159">
        <v>0</v>
      </c>
      <c r="J5364" s="161">
        <v>0.49999999999999994</v>
      </c>
      <c r="K5364" s="159">
        <v>0</v>
      </c>
      <c r="L5364" s="383">
        <v>0</v>
      </c>
      <c r="M5364" s="346"/>
    </row>
    <row r="5365" spans="1:13" x14ac:dyDescent="0.25">
      <c r="A5365" s="347"/>
      <c r="B5365" s="396">
        <v>0</v>
      </c>
      <c r="C5365" s="159">
        <v>0</v>
      </c>
      <c r="D5365" s="159">
        <v>0</v>
      </c>
      <c r="E5365" s="159">
        <v>0</v>
      </c>
      <c r="F5365" s="159">
        <v>0</v>
      </c>
      <c r="G5365" s="159">
        <v>0</v>
      </c>
      <c r="H5365" s="159">
        <v>0</v>
      </c>
      <c r="I5365" s="159">
        <v>0</v>
      </c>
      <c r="J5365" s="159">
        <v>0</v>
      </c>
      <c r="K5365" s="161">
        <v>0.49999999999999994</v>
      </c>
      <c r="L5365" s="383">
        <v>0</v>
      </c>
      <c r="M5365" s="346"/>
    </row>
    <row r="5366" spans="1:13" x14ac:dyDescent="0.25">
      <c r="A5366" s="347"/>
      <c r="B5366" s="397">
        <v>0</v>
      </c>
      <c r="C5366" s="398">
        <v>0</v>
      </c>
      <c r="D5366" s="398">
        <v>0</v>
      </c>
      <c r="E5366" s="398">
        <v>0</v>
      </c>
      <c r="F5366" s="398">
        <v>0</v>
      </c>
      <c r="G5366" s="398">
        <v>0</v>
      </c>
      <c r="H5366" s="398">
        <v>0</v>
      </c>
      <c r="I5366" s="398">
        <v>0</v>
      </c>
      <c r="J5366" s="398">
        <v>0</v>
      </c>
      <c r="K5366" s="398">
        <v>0</v>
      </c>
      <c r="L5366" s="412">
        <v>0.5</v>
      </c>
      <c r="M5366" s="346"/>
    </row>
    <row r="5367" spans="1:13" x14ac:dyDescent="0.25">
      <c r="A5367" s="347"/>
      <c r="B5367" s="158"/>
      <c r="C5367" s="158"/>
      <c r="D5367" s="158"/>
      <c r="E5367" s="158"/>
      <c r="F5367" s="158"/>
      <c r="G5367" s="158"/>
      <c r="H5367" s="158"/>
      <c r="I5367" s="158"/>
      <c r="J5367" s="158"/>
      <c r="K5367" s="158"/>
      <c r="L5367" s="158"/>
      <c r="M5367" s="346"/>
    </row>
    <row r="5368" spans="1:13" x14ac:dyDescent="0.25">
      <c r="A5368" s="347"/>
      <c r="B5368" s="158"/>
      <c r="C5368" s="158"/>
      <c r="D5368" s="158"/>
      <c r="E5368" s="158"/>
      <c r="F5368" s="158"/>
      <c r="G5368" s="158"/>
      <c r="H5368" s="158"/>
      <c r="I5368" s="158"/>
      <c r="J5368" s="158"/>
      <c r="K5368" s="158"/>
      <c r="L5368" s="158"/>
      <c r="M5368" s="346"/>
    </row>
    <row r="5369" spans="1:13" x14ac:dyDescent="0.25">
      <c r="A5369" s="347"/>
      <c r="B5369" s="411">
        <f t="array" ref="B5369:L5379">B5228:L5238-B5356:L5366</f>
        <v>0.5</v>
      </c>
      <c r="C5369" s="390">
        <v>0</v>
      </c>
      <c r="D5369" s="390">
        <v>0</v>
      </c>
      <c r="E5369" s="390">
        <v>0</v>
      </c>
      <c r="F5369" s="390">
        <v>0</v>
      </c>
      <c r="G5369" s="390">
        <v>0</v>
      </c>
      <c r="H5369" s="390">
        <v>0</v>
      </c>
      <c r="I5369" s="390">
        <v>0</v>
      </c>
      <c r="J5369" s="390">
        <v>0</v>
      </c>
      <c r="K5369" s="390">
        <v>0</v>
      </c>
      <c r="L5369" s="391">
        <v>0</v>
      </c>
      <c r="M5369" s="346"/>
    </row>
    <row r="5370" spans="1:13" ht="15.75" x14ac:dyDescent="0.3">
      <c r="A5370" s="447" t="s">
        <v>248</v>
      </c>
      <c r="B5370" s="396">
        <v>0</v>
      </c>
      <c r="C5370" s="161">
        <v>0.5</v>
      </c>
      <c r="D5370" s="159">
        <v>0</v>
      </c>
      <c r="E5370" s="159">
        <v>0</v>
      </c>
      <c r="F5370" s="159">
        <v>0</v>
      </c>
      <c r="G5370" s="159">
        <v>0</v>
      </c>
      <c r="H5370" s="159">
        <v>0</v>
      </c>
      <c r="I5370" s="159">
        <v>0</v>
      </c>
      <c r="J5370" s="159">
        <v>0</v>
      </c>
      <c r="K5370" s="159">
        <v>0</v>
      </c>
      <c r="L5370" s="383">
        <v>0</v>
      </c>
      <c r="M5370" s="346"/>
    </row>
    <row r="5371" spans="1:13" x14ac:dyDescent="0.25">
      <c r="A5371" s="347"/>
      <c r="B5371" s="396">
        <v>0</v>
      </c>
      <c r="C5371" s="159">
        <v>0</v>
      </c>
      <c r="D5371" s="161">
        <v>0.5</v>
      </c>
      <c r="E5371" s="159">
        <v>0</v>
      </c>
      <c r="F5371" s="159">
        <v>0</v>
      </c>
      <c r="G5371" s="159">
        <v>0</v>
      </c>
      <c r="H5371" s="159">
        <v>0</v>
      </c>
      <c r="I5371" s="159">
        <v>0</v>
      </c>
      <c r="J5371" s="159">
        <v>0</v>
      </c>
      <c r="K5371" s="159">
        <v>0</v>
      </c>
      <c r="L5371" s="383">
        <v>0</v>
      </c>
      <c r="M5371" s="346"/>
    </row>
    <row r="5372" spans="1:13" x14ac:dyDescent="0.25">
      <c r="A5372" s="347"/>
      <c r="B5372" s="396">
        <v>0</v>
      </c>
      <c r="C5372" s="159">
        <v>0</v>
      </c>
      <c r="D5372" s="159">
        <v>0</v>
      </c>
      <c r="E5372" s="161">
        <v>0.5</v>
      </c>
      <c r="F5372" s="159">
        <v>0</v>
      </c>
      <c r="G5372" s="159">
        <v>0</v>
      </c>
      <c r="H5372" s="159">
        <v>0</v>
      </c>
      <c r="I5372" s="159">
        <v>0</v>
      </c>
      <c r="J5372" s="159">
        <v>0</v>
      </c>
      <c r="K5372" s="159">
        <v>0</v>
      </c>
      <c r="L5372" s="383">
        <v>0</v>
      </c>
      <c r="M5372" s="346"/>
    </row>
    <row r="5373" spans="1:13" x14ac:dyDescent="0.25">
      <c r="A5373" s="347"/>
      <c r="B5373" s="396">
        <v>0</v>
      </c>
      <c r="C5373" s="159">
        <v>0</v>
      </c>
      <c r="D5373" s="159">
        <v>0</v>
      </c>
      <c r="E5373" s="159">
        <v>0</v>
      </c>
      <c r="F5373" s="161">
        <v>0.5</v>
      </c>
      <c r="G5373" s="159">
        <v>0</v>
      </c>
      <c r="H5373" s="159">
        <v>0</v>
      </c>
      <c r="I5373" s="159">
        <v>0</v>
      </c>
      <c r="J5373" s="159">
        <v>0</v>
      </c>
      <c r="K5373" s="159">
        <v>0</v>
      </c>
      <c r="L5373" s="383">
        <v>0</v>
      </c>
      <c r="M5373" s="346"/>
    </row>
    <row r="5374" spans="1:13" x14ac:dyDescent="0.25">
      <c r="A5374" s="347"/>
      <c r="B5374" s="396">
        <v>0</v>
      </c>
      <c r="C5374" s="159">
        <v>0</v>
      </c>
      <c r="D5374" s="159">
        <v>0</v>
      </c>
      <c r="E5374" s="159">
        <v>0</v>
      </c>
      <c r="F5374" s="159">
        <v>0</v>
      </c>
      <c r="G5374" s="161">
        <v>0.5</v>
      </c>
      <c r="H5374" s="159">
        <v>0</v>
      </c>
      <c r="I5374" s="159">
        <v>0</v>
      </c>
      <c r="J5374" s="159">
        <v>0</v>
      </c>
      <c r="K5374" s="159">
        <v>0</v>
      </c>
      <c r="L5374" s="383">
        <v>0</v>
      </c>
      <c r="M5374" s="346"/>
    </row>
    <row r="5375" spans="1:13" x14ac:dyDescent="0.25">
      <c r="A5375" s="347"/>
      <c r="B5375" s="396">
        <v>0</v>
      </c>
      <c r="C5375" s="159">
        <v>0</v>
      </c>
      <c r="D5375" s="159">
        <v>0</v>
      </c>
      <c r="E5375" s="159">
        <v>0</v>
      </c>
      <c r="F5375" s="159">
        <v>0</v>
      </c>
      <c r="G5375" s="159">
        <v>0</v>
      </c>
      <c r="H5375" s="161">
        <v>0.5</v>
      </c>
      <c r="I5375" s="159">
        <v>0</v>
      </c>
      <c r="J5375" s="159">
        <v>0</v>
      </c>
      <c r="K5375" s="159">
        <v>0</v>
      </c>
      <c r="L5375" s="383">
        <v>0</v>
      </c>
      <c r="M5375" s="346"/>
    </row>
    <row r="5376" spans="1:13" x14ac:dyDescent="0.25">
      <c r="A5376" s="347"/>
      <c r="B5376" s="396">
        <v>0</v>
      </c>
      <c r="C5376" s="159">
        <v>0</v>
      </c>
      <c r="D5376" s="159">
        <v>0</v>
      </c>
      <c r="E5376" s="159">
        <v>0</v>
      </c>
      <c r="F5376" s="159">
        <v>0</v>
      </c>
      <c r="G5376" s="159">
        <v>0</v>
      </c>
      <c r="H5376" s="159">
        <v>0</v>
      </c>
      <c r="I5376" s="161">
        <v>0.5</v>
      </c>
      <c r="J5376" s="159">
        <v>0</v>
      </c>
      <c r="K5376" s="159">
        <v>0</v>
      </c>
      <c r="L5376" s="383">
        <v>0</v>
      </c>
      <c r="M5376" s="346"/>
    </row>
    <row r="5377" spans="1:13" x14ac:dyDescent="0.25">
      <c r="A5377" s="347"/>
      <c r="B5377" s="396">
        <v>0</v>
      </c>
      <c r="C5377" s="159">
        <v>0</v>
      </c>
      <c r="D5377" s="159">
        <v>0</v>
      </c>
      <c r="E5377" s="159">
        <v>0</v>
      </c>
      <c r="F5377" s="159">
        <v>0</v>
      </c>
      <c r="G5377" s="159">
        <v>0</v>
      </c>
      <c r="H5377" s="159">
        <v>0</v>
      </c>
      <c r="I5377" s="159">
        <v>0</v>
      </c>
      <c r="J5377" s="161">
        <v>0.5</v>
      </c>
      <c r="K5377" s="159">
        <v>0</v>
      </c>
      <c r="L5377" s="383">
        <v>0</v>
      </c>
      <c r="M5377" s="346"/>
    </row>
    <row r="5378" spans="1:13" x14ac:dyDescent="0.25">
      <c r="A5378" s="347"/>
      <c r="B5378" s="396">
        <v>0</v>
      </c>
      <c r="C5378" s="159">
        <v>0</v>
      </c>
      <c r="D5378" s="159">
        <v>0</v>
      </c>
      <c r="E5378" s="159">
        <v>0</v>
      </c>
      <c r="F5378" s="159">
        <v>0</v>
      </c>
      <c r="G5378" s="159">
        <v>0</v>
      </c>
      <c r="H5378" s="159">
        <v>0</v>
      </c>
      <c r="I5378" s="159">
        <v>0</v>
      </c>
      <c r="J5378" s="159">
        <v>0</v>
      </c>
      <c r="K5378" s="161">
        <v>0.5</v>
      </c>
      <c r="L5378" s="383">
        <v>0</v>
      </c>
      <c r="M5378" s="346"/>
    </row>
    <row r="5379" spans="1:13" x14ac:dyDescent="0.25">
      <c r="A5379" s="347"/>
      <c r="B5379" s="397">
        <v>0</v>
      </c>
      <c r="C5379" s="398">
        <v>0</v>
      </c>
      <c r="D5379" s="398">
        <v>0</v>
      </c>
      <c r="E5379" s="398">
        <v>0</v>
      </c>
      <c r="F5379" s="398">
        <v>0</v>
      </c>
      <c r="G5379" s="398">
        <v>0</v>
      </c>
      <c r="H5379" s="398">
        <v>0</v>
      </c>
      <c r="I5379" s="398">
        <v>0</v>
      </c>
      <c r="J5379" s="398">
        <v>0</v>
      </c>
      <c r="K5379" s="398">
        <v>0</v>
      </c>
      <c r="L5379" s="412">
        <v>0.5</v>
      </c>
      <c r="M5379" s="346"/>
    </row>
    <row r="5380" spans="1:13" x14ac:dyDescent="0.25">
      <c r="A5380" s="347"/>
      <c r="B5380" s="158"/>
      <c r="C5380" s="158"/>
      <c r="D5380" s="158"/>
      <c r="E5380" s="158"/>
      <c r="F5380" s="158"/>
      <c r="G5380" s="158"/>
      <c r="H5380" s="158"/>
      <c r="I5380" s="158"/>
      <c r="J5380" s="158"/>
      <c r="K5380" s="158"/>
      <c r="L5380" s="158"/>
      <c r="M5380" s="346"/>
    </row>
    <row r="5381" spans="1:13" x14ac:dyDescent="0.25">
      <c r="A5381" s="347"/>
      <c r="B5381" s="158"/>
      <c r="C5381" s="158"/>
      <c r="D5381" s="158"/>
      <c r="E5381" s="158"/>
      <c r="F5381" s="158"/>
      <c r="G5381" s="158"/>
      <c r="H5381" s="158"/>
      <c r="I5381" s="158"/>
      <c r="J5381" s="158"/>
      <c r="K5381" s="158"/>
      <c r="L5381" s="158"/>
      <c r="M5381" s="346"/>
    </row>
    <row r="5382" spans="1:13" x14ac:dyDescent="0.25">
      <c r="A5382" s="347"/>
      <c r="B5382" s="404">
        <f t="array" ref="B5382:B5392">+MMULT(B5369:L5379,H5202:H5212)</f>
        <v>5.0366312418563836E-3</v>
      </c>
      <c r="C5382" s="158"/>
      <c r="D5382" s="158"/>
      <c r="E5382" s="404">
        <f t="array" ref="E5382:E5392">+MMULT(B5202:B5212,K5203)</f>
        <v>-339.29610096713287</v>
      </c>
      <c r="F5382" s="158"/>
      <c r="G5382" s="158"/>
      <c r="H5382" s="419">
        <f t="array" ref="H5382:H5392">+MMULT(B5178:I5188,E5346:E5353)</f>
        <v>336.50496785808036</v>
      </c>
      <c r="I5382" s="158"/>
      <c r="J5382" s="158"/>
      <c r="K5382" s="158"/>
      <c r="L5382" s="158"/>
      <c r="M5382" s="346"/>
    </row>
    <row r="5383" spans="1:13" ht="15.75" x14ac:dyDescent="0.3">
      <c r="A5383" s="447" t="s">
        <v>249</v>
      </c>
      <c r="B5383" s="405">
        <v>3.5501792965221086E-3</v>
      </c>
      <c r="C5383" s="158"/>
      <c r="D5383" s="449" t="s">
        <v>239</v>
      </c>
      <c r="E5383" s="405">
        <v>0</v>
      </c>
      <c r="F5383" s="158"/>
      <c r="G5383" s="449" t="s">
        <v>250</v>
      </c>
      <c r="H5383" s="420">
        <v>-1.1437197791220797</v>
      </c>
      <c r="I5383" s="158"/>
      <c r="J5383" s="158"/>
      <c r="K5383" s="158"/>
      <c r="L5383" s="158"/>
      <c r="M5383" s="346"/>
    </row>
    <row r="5384" spans="1:13" x14ac:dyDescent="0.25">
      <c r="A5384" s="347"/>
      <c r="B5384" s="405">
        <v>8.9507681216327377E-4</v>
      </c>
      <c r="C5384" s="158"/>
      <c r="D5384" s="158"/>
      <c r="E5384" s="405">
        <v>0</v>
      </c>
      <c r="F5384" s="158"/>
      <c r="G5384" s="158"/>
      <c r="H5384" s="420">
        <v>-0.43015412400382047</v>
      </c>
      <c r="I5384" s="158"/>
      <c r="J5384" s="158"/>
      <c r="K5384" s="158"/>
      <c r="L5384" s="158"/>
      <c r="M5384" s="346"/>
    </row>
    <row r="5385" spans="1:13" x14ac:dyDescent="0.25">
      <c r="A5385" s="347"/>
      <c r="B5385" s="405">
        <v>-5.5825473753112276E-5</v>
      </c>
      <c r="C5385" s="158"/>
      <c r="D5385" s="158"/>
      <c r="E5385" s="405">
        <v>0</v>
      </c>
      <c r="F5385" s="158"/>
      <c r="G5385" s="158"/>
      <c r="H5385" s="420">
        <v>0.12165381603477954</v>
      </c>
      <c r="I5385" s="158"/>
      <c r="J5385" s="158"/>
      <c r="K5385" s="158"/>
      <c r="L5385" s="158"/>
      <c r="M5385" s="346"/>
    </row>
    <row r="5386" spans="1:13" x14ac:dyDescent="0.25">
      <c r="A5386" s="347"/>
      <c r="B5386" s="405">
        <v>-1.0303245078094676E-3</v>
      </c>
      <c r="C5386" s="158"/>
      <c r="D5386" s="158"/>
      <c r="E5386" s="405">
        <v>0</v>
      </c>
      <c r="F5386" s="158"/>
      <c r="G5386" s="158"/>
      <c r="H5386" s="420">
        <v>0.45034529628645714</v>
      </c>
      <c r="I5386" s="158"/>
      <c r="J5386" s="158"/>
      <c r="K5386" s="158"/>
      <c r="L5386" s="158"/>
      <c r="M5386" s="346"/>
    </row>
    <row r="5387" spans="1:13" x14ac:dyDescent="0.25">
      <c r="A5387" s="347"/>
      <c r="B5387" s="405">
        <v>3.6756256776187911E-4</v>
      </c>
      <c r="C5387" s="158"/>
      <c r="D5387" s="158"/>
      <c r="E5387" s="405">
        <v>0</v>
      </c>
      <c r="F5387" s="158"/>
      <c r="G5387" s="158"/>
      <c r="H5387" s="420">
        <v>1.5065624397786905</v>
      </c>
      <c r="I5387" s="158"/>
      <c r="J5387" s="158"/>
      <c r="K5387" s="158"/>
      <c r="L5387" s="158"/>
      <c r="M5387" s="346"/>
    </row>
    <row r="5388" spans="1:13" x14ac:dyDescent="0.25">
      <c r="A5388" s="347"/>
      <c r="B5388" s="405">
        <v>-2.5082019804479889E-5</v>
      </c>
      <c r="C5388" s="158"/>
      <c r="D5388" s="158"/>
      <c r="E5388" s="405">
        <v>0</v>
      </c>
      <c r="F5388" s="158"/>
      <c r="G5388" s="158"/>
      <c r="H5388" s="420">
        <v>-0.20125013617570175</v>
      </c>
      <c r="I5388" s="158"/>
      <c r="J5388" s="158"/>
      <c r="K5388" s="158"/>
      <c r="L5388" s="158"/>
      <c r="M5388" s="346"/>
    </row>
    <row r="5389" spans="1:13" x14ac:dyDescent="0.25">
      <c r="A5389" s="347"/>
      <c r="B5389" s="405">
        <v>-4.0655009307260365E-4</v>
      </c>
      <c r="C5389" s="158"/>
      <c r="D5389" s="158"/>
      <c r="E5389" s="405">
        <v>0</v>
      </c>
      <c r="F5389" s="158"/>
      <c r="G5389" s="158"/>
      <c r="H5389" s="420">
        <v>-1.0763795843936919</v>
      </c>
      <c r="I5389" s="158"/>
      <c r="J5389" s="158"/>
      <c r="K5389" s="158"/>
      <c r="L5389" s="158"/>
      <c r="M5389" s="346"/>
    </row>
    <row r="5390" spans="1:13" x14ac:dyDescent="0.25">
      <c r="A5390" s="347"/>
      <c r="B5390" s="405">
        <v>7.9137395445944957E-4</v>
      </c>
      <c r="C5390" s="158"/>
      <c r="D5390" s="158"/>
      <c r="E5390" s="405">
        <v>0</v>
      </c>
      <c r="F5390" s="158"/>
      <c r="G5390" s="158"/>
      <c r="H5390" s="420">
        <v>0.14184498831741621</v>
      </c>
      <c r="I5390" s="158"/>
      <c r="J5390" s="158"/>
      <c r="K5390" s="158"/>
      <c r="L5390" s="158"/>
      <c r="M5390" s="346"/>
    </row>
    <row r="5391" spans="1:13" x14ac:dyDescent="0.25">
      <c r="A5391" s="347"/>
      <c r="B5391" s="405">
        <v>2.8643244248950355E-3</v>
      </c>
      <c r="C5391" s="158"/>
      <c r="D5391" s="158"/>
      <c r="E5391" s="405">
        <v>0</v>
      </c>
      <c r="F5391" s="158"/>
      <c r="G5391" s="158"/>
      <c r="H5391" s="420">
        <v>-0.22893271920929692</v>
      </c>
      <c r="I5391" s="158"/>
      <c r="J5391" s="158"/>
      <c r="K5391" s="158"/>
      <c r="L5391" s="158"/>
      <c r="M5391" s="346"/>
    </row>
    <row r="5392" spans="1:13" x14ac:dyDescent="0.25">
      <c r="A5392" s="347"/>
      <c r="B5392" s="24">
        <v>5.1241389209781656E-3</v>
      </c>
      <c r="C5392" s="158"/>
      <c r="D5392" s="158"/>
      <c r="E5392" s="24">
        <v>-339.29610096713287</v>
      </c>
      <c r="F5392" s="158"/>
      <c r="G5392" s="158"/>
      <c r="H5392" s="75">
        <v>335.732025786485</v>
      </c>
      <c r="I5392" s="158"/>
      <c r="J5392" s="158"/>
      <c r="K5392" s="158"/>
      <c r="L5392" s="158"/>
      <c r="M5392" s="346"/>
    </row>
    <row r="5393" spans="1:13" x14ac:dyDescent="0.25">
      <c r="A5393" s="347"/>
      <c r="B5393" s="158"/>
      <c r="C5393" s="158"/>
      <c r="D5393" s="158"/>
      <c r="E5393" s="158"/>
      <c r="F5393" s="158"/>
      <c r="G5393" s="158"/>
      <c r="H5393" s="158"/>
      <c r="I5393" s="158"/>
      <c r="J5393" s="158"/>
      <c r="K5393" s="158"/>
      <c r="L5393" s="158"/>
      <c r="M5393" s="346"/>
    </row>
    <row r="5394" spans="1:13" x14ac:dyDescent="0.25">
      <c r="A5394" s="347"/>
      <c r="B5394" s="158"/>
      <c r="C5394" s="158"/>
      <c r="D5394" s="158"/>
      <c r="E5394" s="158"/>
      <c r="F5394" s="158"/>
      <c r="G5394" s="158"/>
      <c r="H5394" s="158"/>
      <c r="I5394" s="158"/>
      <c r="J5394" s="158"/>
      <c r="K5394" s="158"/>
      <c r="L5394" s="158"/>
      <c r="M5394" s="346"/>
    </row>
    <row r="5395" spans="1:13" x14ac:dyDescent="0.25">
      <c r="A5395" s="347"/>
      <c r="B5395" s="419">
        <f t="array" ref="B5395:B5405">H5382:H5392+E5382:E5392</f>
        <v>-2.7911331090525096</v>
      </c>
      <c r="C5395" s="158"/>
      <c r="D5395" s="158"/>
      <c r="E5395" s="158"/>
      <c r="F5395" s="158"/>
      <c r="G5395" s="158"/>
      <c r="H5395" s="158"/>
      <c r="I5395" s="158"/>
      <c r="J5395" s="158"/>
      <c r="K5395" s="158"/>
      <c r="L5395" s="158"/>
      <c r="M5395" s="346"/>
    </row>
    <row r="5396" spans="1:13" ht="15.75" x14ac:dyDescent="0.3">
      <c r="A5396" s="447" t="s">
        <v>251</v>
      </c>
      <c r="B5396" s="420">
        <v>-1.1437197791220797</v>
      </c>
      <c r="C5396" s="158"/>
      <c r="D5396" s="158"/>
      <c r="E5396" s="158"/>
      <c r="F5396" s="158"/>
      <c r="G5396" s="158"/>
      <c r="H5396" s="158"/>
      <c r="I5396" s="158"/>
      <c r="J5396" s="158"/>
      <c r="K5396" s="158"/>
      <c r="L5396" s="158"/>
      <c r="M5396" s="346"/>
    </row>
    <row r="5397" spans="1:13" x14ac:dyDescent="0.25">
      <c r="A5397" s="347"/>
      <c r="B5397" s="420">
        <v>-0.43015412400382047</v>
      </c>
      <c r="C5397" s="158"/>
      <c r="D5397" s="158"/>
      <c r="E5397" s="158"/>
      <c r="F5397" s="158"/>
      <c r="G5397" s="158"/>
      <c r="H5397" s="158"/>
      <c r="I5397" s="158"/>
      <c r="J5397" s="158"/>
      <c r="K5397" s="158"/>
      <c r="L5397" s="158"/>
      <c r="M5397" s="346"/>
    </row>
    <row r="5398" spans="1:13" x14ac:dyDescent="0.25">
      <c r="A5398" s="347"/>
      <c r="B5398" s="420">
        <v>0.12165381603477954</v>
      </c>
      <c r="C5398" s="158"/>
      <c r="D5398" s="158"/>
      <c r="E5398" s="158"/>
      <c r="F5398" s="158"/>
      <c r="G5398" s="158"/>
      <c r="H5398" s="158"/>
      <c r="I5398" s="158"/>
      <c r="J5398" s="158"/>
      <c r="K5398" s="158"/>
      <c r="L5398" s="158"/>
      <c r="M5398" s="346"/>
    </row>
    <row r="5399" spans="1:13" x14ac:dyDescent="0.25">
      <c r="A5399" s="347"/>
      <c r="B5399" s="420">
        <v>0.45034529628645714</v>
      </c>
      <c r="C5399" s="158"/>
      <c r="D5399" s="158"/>
      <c r="E5399" s="158"/>
      <c r="F5399" s="158"/>
      <c r="G5399" s="158"/>
      <c r="H5399" s="158"/>
      <c r="I5399" s="158"/>
      <c r="J5399" s="158"/>
      <c r="K5399" s="158"/>
      <c r="L5399" s="158"/>
      <c r="M5399" s="346"/>
    </row>
    <row r="5400" spans="1:13" x14ac:dyDescent="0.25">
      <c r="A5400" s="347"/>
      <c r="B5400" s="420">
        <v>1.5065624397786905</v>
      </c>
      <c r="C5400" s="158"/>
      <c r="D5400" s="158"/>
      <c r="E5400" s="158"/>
      <c r="F5400" s="158"/>
      <c r="G5400" s="158"/>
      <c r="H5400" s="158"/>
      <c r="I5400" s="158"/>
      <c r="J5400" s="158"/>
      <c r="K5400" s="158"/>
      <c r="L5400" s="158"/>
      <c r="M5400" s="346"/>
    </row>
    <row r="5401" spans="1:13" x14ac:dyDescent="0.25">
      <c r="A5401" s="347"/>
      <c r="B5401" s="420">
        <v>-0.20125013617570175</v>
      </c>
      <c r="C5401" s="158"/>
      <c r="D5401" s="158"/>
      <c r="E5401" s="158"/>
      <c r="F5401" s="158"/>
      <c r="G5401" s="158"/>
      <c r="H5401" s="158"/>
      <c r="I5401" s="158"/>
      <c r="J5401" s="158"/>
      <c r="K5401" s="158"/>
      <c r="L5401" s="158"/>
      <c r="M5401" s="346"/>
    </row>
    <row r="5402" spans="1:13" x14ac:dyDescent="0.25">
      <c r="A5402" s="347"/>
      <c r="B5402" s="420">
        <v>-1.0763795843936919</v>
      </c>
      <c r="C5402" s="158"/>
      <c r="D5402" s="158"/>
      <c r="E5402" s="158"/>
      <c r="F5402" s="158"/>
      <c r="G5402" s="158"/>
      <c r="H5402" s="158"/>
      <c r="I5402" s="158"/>
      <c r="J5402" s="158"/>
      <c r="K5402" s="158"/>
      <c r="L5402" s="158"/>
      <c r="M5402" s="346"/>
    </row>
    <row r="5403" spans="1:13" x14ac:dyDescent="0.25">
      <c r="A5403" s="347"/>
      <c r="B5403" s="420">
        <v>0.14184498831741621</v>
      </c>
      <c r="C5403" s="158"/>
      <c r="D5403" s="158"/>
      <c r="E5403" s="158"/>
      <c r="F5403" s="158"/>
      <c r="G5403" s="158"/>
      <c r="H5403" s="158"/>
      <c r="I5403" s="158"/>
      <c r="J5403" s="158"/>
      <c r="K5403" s="158"/>
      <c r="L5403" s="158"/>
      <c r="M5403" s="346"/>
    </row>
    <row r="5404" spans="1:13" x14ac:dyDescent="0.25">
      <c r="A5404" s="347"/>
      <c r="B5404" s="420">
        <v>-0.22893271920929692</v>
      </c>
      <c r="C5404" s="158"/>
      <c r="D5404" s="158"/>
      <c r="E5404" s="158"/>
      <c r="F5404" s="158"/>
      <c r="G5404" s="158"/>
      <c r="H5404" s="158"/>
      <c r="I5404" s="158"/>
      <c r="J5404" s="158"/>
      <c r="K5404" s="158"/>
      <c r="L5404" s="158"/>
      <c r="M5404" s="346"/>
    </row>
    <row r="5405" spans="1:13" x14ac:dyDescent="0.25">
      <c r="A5405" s="347"/>
      <c r="B5405" s="75">
        <v>-3.5640751806478761</v>
      </c>
      <c r="C5405" s="158"/>
      <c r="D5405" s="158"/>
      <c r="E5405" s="158"/>
      <c r="F5405" s="158"/>
      <c r="G5405" s="158"/>
      <c r="H5405" s="158"/>
      <c r="I5405" s="158"/>
      <c r="J5405" s="158"/>
      <c r="K5405" s="158"/>
      <c r="L5405" s="158"/>
      <c r="M5405" s="346"/>
    </row>
    <row r="5406" spans="1:13" x14ac:dyDescent="0.25">
      <c r="A5406" s="347"/>
      <c r="B5406" s="158"/>
      <c r="C5406" s="158"/>
      <c r="D5406" s="158"/>
      <c r="E5406" s="158"/>
      <c r="F5406" s="158"/>
      <c r="G5406" s="158"/>
      <c r="H5406" s="158"/>
      <c r="I5406" s="158"/>
      <c r="J5406" s="158"/>
      <c r="K5406" s="158"/>
      <c r="L5406" s="158"/>
      <c r="M5406" s="346"/>
    </row>
    <row r="5407" spans="1:13" ht="15.75" thickBot="1" x14ac:dyDescent="0.3">
      <c r="A5407" s="347"/>
      <c r="B5407" s="158"/>
      <c r="C5407" s="158"/>
      <c r="D5407" s="158"/>
      <c r="E5407" s="158"/>
      <c r="F5407" s="158"/>
      <c r="G5407" s="158"/>
      <c r="H5407" s="158"/>
      <c r="I5407" s="158"/>
      <c r="J5407" s="158"/>
      <c r="K5407" s="158"/>
      <c r="L5407" s="158"/>
      <c r="M5407" s="346"/>
    </row>
    <row r="5408" spans="1:13" ht="15.75" x14ac:dyDescent="0.3">
      <c r="A5408" s="347"/>
      <c r="B5408" s="419">
        <f t="array" ref="B5408:B5418">+MMULT(B5267:L5277,B5395:B5405)</f>
        <v>-4.9458972871323946E-3</v>
      </c>
      <c r="C5408" s="158"/>
      <c r="D5408" s="428" t="s">
        <v>253</v>
      </c>
      <c r="E5408" s="429">
        <f t="array" ref="E5408:E5418">B5382:B5392-B5408:B5418</f>
        <v>9.9825285289887773E-3</v>
      </c>
      <c r="F5408" s="158"/>
      <c r="G5408" s="158"/>
      <c r="H5408" s="158"/>
      <c r="I5408" s="158"/>
      <c r="J5408" s="158"/>
      <c r="K5408" s="158"/>
      <c r="L5408" s="158"/>
      <c r="M5408" s="346"/>
    </row>
    <row r="5409" spans="1:13" ht="15.75" x14ac:dyDescent="0.3">
      <c r="A5409" s="447" t="s">
        <v>252</v>
      </c>
      <c r="B5409" s="420">
        <v>-3.4594453417983533E-3</v>
      </c>
      <c r="C5409" s="158"/>
      <c r="D5409" s="430" t="s">
        <v>254</v>
      </c>
      <c r="E5409" s="431">
        <v>7.0096246383204615E-3</v>
      </c>
      <c r="F5409" s="158"/>
      <c r="G5409" s="158"/>
      <c r="H5409" s="158"/>
      <c r="I5409" s="158"/>
      <c r="J5409" s="158"/>
      <c r="K5409" s="158"/>
      <c r="L5409" s="158"/>
      <c r="M5409" s="346"/>
    </row>
    <row r="5410" spans="1:13" ht="15.75" x14ac:dyDescent="0.3">
      <c r="A5410" s="347"/>
      <c r="B5410" s="420">
        <v>-2.5449011813318974E-3</v>
      </c>
      <c r="C5410" s="158"/>
      <c r="D5410" s="430" t="s">
        <v>255</v>
      </c>
      <c r="E5410" s="431">
        <v>3.439977993495171E-3</v>
      </c>
      <c r="F5410" s="158"/>
      <c r="G5410" s="158"/>
      <c r="H5410" s="158"/>
      <c r="I5410" s="158"/>
      <c r="J5410" s="158"/>
      <c r="K5410" s="158"/>
      <c r="L5410" s="158"/>
      <c r="M5410" s="346"/>
    </row>
    <row r="5411" spans="1:13" ht="15.75" x14ac:dyDescent="0.3">
      <c r="A5411" s="347"/>
      <c r="B5411" s="420">
        <v>-1.593998895416181E-3</v>
      </c>
      <c r="C5411" s="158"/>
      <c r="D5411" s="430" t="s">
        <v>256</v>
      </c>
      <c r="E5411" s="431">
        <v>1.5381734216630687E-3</v>
      </c>
      <c r="F5411" s="158"/>
      <c r="G5411" s="158"/>
      <c r="H5411" s="158"/>
      <c r="I5411" s="158"/>
      <c r="J5411" s="158"/>
      <c r="K5411" s="158"/>
      <c r="L5411" s="158"/>
      <c r="M5411" s="346"/>
    </row>
    <row r="5412" spans="1:13" ht="15.75" x14ac:dyDescent="0.3">
      <c r="A5412" s="347"/>
      <c r="B5412" s="420">
        <v>-6.1949986135984632E-4</v>
      </c>
      <c r="C5412" s="158"/>
      <c r="D5412" s="430" t="s">
        <v>257</v>
      </c>
      <c r="E5412" s="431">
        <v>-4.1082464644962133E-4</v>
      </c>
      <c r="F5412" s="158"/>
      <c r="G5412" s="158"/>
      <c r="H5412" s="158"/>
      <c r="I5412" s="158"/>
      <c r="J5412" s="158"/>
      <c r="K5412" s="158"/>
      <c r="L5412" s="158"/>
      <c r="M5412" s="346"/>
    </row>
    <row r="5413" spans="1:13" ht="15.75" x14ac:dyDescent="0.3">
      <c r="A5413" s="347"/>
      <c r="B5413" s="420">
        <v>1.5145608738819933E-3</v>
      </c>
      <c r="C5413" s="158"/>
      <c r="D5413" s="430" t="s">
        <v>258</v>
      </c>
      <c r="E5413" s="431">
        <v>-1.1469983061201143E-3</v>
      </c>
      <c r="F5413" s="158"/>
      <c r="G5413" s="158"/>
      <c r="H5413" s="158"/>
      <c r="I5413" s="158"/>
      <c r="J5413" s="158"/>
      <c r="K5413" s="158"/>
      <c r="L5413" s="158"/>
      <c r="M5413" s="346"/>
    </row>
    <row r="5414" spans="1:13" ht="15.75" x14ac:dyDescent="0.3">
      <c r="A5414" s="347"/>
      <c r="B5414" s="420">
        <v>1.9072054614491609E-3</v>
      </c>
      <c r="C5414" s="158"/>
      <c r="D5414" s="430" t="s">
        <v>259</v>
      </c>
      <c r="E5414" s="431">
        <v>-1.9322874812536409E-3</v>
      </c>
      <c r="F5414" s="158"/>
      <c r="G5414" s="158"/>
      <c r="H5414" s="158"/>
      <c r="I5414" s="158"/>
      <c r="J5414" s="158"/>
      <c r="K5414" s="158"/>
      <c r="L5414" s="158"/>
      <c r="M5414" s="346"/>
    </row>
    <row r="5415" spans="1:13" ht="15.75" x14ac:dyDescent="0.3">
      <c r="A5415" s="347"/>
      <c r="B5415" s="420">
        <v>2.2886735347174029E-3</v>
      </c>
      <c r="C5415" s="158"/>
      <c r="D5415" s="430" t="s">
        <v>260</v>
      </c>
      <c r="E5415" s="431">
        <v>-2.6952236277900067E-3</v>
      </c>
      <c r="F5415" s="158"/>
      <c r="G5415" s="158"/>
      <c r="H5415" s="158"/>
      <c r="I5415" s="158"/>
      <c r="J5415" s="158"/>
      <c r="K5415" s="158"/>
      <c r="L5415" s="158"/>
      <c r="M5415" s="346"/>
    </row>
    <row r="5416" spans="1:13" ht="15.75" x14ac:dyDescent="0.3">
      <c r="A5416" s="347"/>
      <c r="B5416" s="420">
        <v>9.4918436943483466E-4</v>
      </c>
      <c r="C5416" s="158"/>
      <c r="D5416" s="430" t="s">
        <v>261</v>
      </c>
      <c r="E5416" s="431">
        <v>-1.5781041497538509E-4</v>
      </c>
      <c r="F5416" s="158"/>
      <c r="G5416" s="158"/>
      <c r="H5416" s="158"/>
      <c r="I5416" s="158"/>
      <c r="J5416" s="158"/>
      <c r="K5416" s="158"/>
      <c r="L5416" s="158"/>
      <c r="M5416" s="346"/>
    </row>
    <row r="5417" spans="1:13" ht="15.75" x14ac:dyDescent="0.3">
      <c r="A5417" s="347"/>
      <c r="B5417" s="420">
        <v>-1.0729349379759218E-3</v>
      </c>
      <c r="C5417" s="158"/>
      <c r="D5417" s="430" t="s">
        <v>262</v>
      </c>
      <c r="E5417" s="431">
        <v>3.9372593628709575E-3</v>
      </c>
      <c r="F5417" s="158"/>
      <c r="G5417" s="158"/>
      <c r="H5417" s="158"/>
      <c r="I5417" s="158"/>
      <c r="J5417" s="158"/>
      <c r="K5417" s="158"/>
      <c r="L5417" s="158"/>
      <c r="M5417" s="346"/>
    </row>
    <row r="5418" spans="1:13" ht="16.5" thickBot="1" x14ac:dyDescent="0.35">
      <c r="A5418" s="355"/>
      <c r="B5418" s="451">
        <v>-5.2148728757019083E-3</v>
      </c>
      <c r="C5418" s="356"/>
      <c r="D5418" s="452" t="s">
        <v>263</v>
      </c>
      <c r="E5418" s="453">
        <v>1.0339011796680075E-2</v>
      </c>
      <c r="F5418" s="356"/>
      <c r="G5418" s="356"/>
      <c r="H5418" s="356"/>
      <c r="I5418" s="356"/>
      <c r="J5418" s="356"/>
      <c r="K5418" s="356"/>
      <c r="L5418" s="356"/>
      <c r="M5418" s="454"/>
    </row>
    <row r="5419" spans="1:13" ht="15.75" thickTop="1" x14ac:dyDescent="0.25"/>
    <row r="5420" spans="1:13" ht="15.75" thickBot="1" x14ac:dyDescent="0.3"/>
    <row r="5421" spans="1:13" ht="15.75" thickBot="1" x14ac:dyDescent="0.3">
      <c r="A5421" s="432">
        <f>+A5163+1</f>
        <v>22</v>
      </c>
    </row>
    <row r="5422" spans="1:13" ht="16.5" thickTop="1" thickBot="1" x14ac:dyDescent="0.3">
      <c r="A5422" s="433" t="s">
        <v>174</v>
      </c>
      <c r="B5422" s="434" t="s">
        <v>175</v>
      </c>
      <c r="C5422" s="434" t="s">
        <v>214</v>
      </c>
      <c r="D5422" s="434" t="s">
        <v>215</v>
      </c>
      <c r="E5422" s="434" t="s">
        <v>216</v>
      </c>
      <c r="F5422" s="434" t="s">
        <v>217</v>
      </c>
      <c r="G5422" s="434" t="s">
        <v>95</v>
      </c>
      <c r="H5422" s="434" t="s">
        <v>157</v>
      </c>
      <c r="I5422" s="434" t="s">
        <v>218</v>
      </c>
      <c r="J5422" s="434" t="s">
        <v>219</v>
      </c>
      <c r="K5422" s="434" t="s">
        <v>220</v>
      </c>
      <c r="L5422" s="434" t="s">
        <v>221</v>
      </c>
      <c r="M5422" s="435" t="s">
        <v>222</v>
      </c>
    </row>
    <row r="5423" spans="1:13" x14ac:dyDescent="0.25">
      <c r="A5423" s="436" t="s">
        <v>178</v>
      </c>
      <c r="B5423" s="93">
        <f t="shared" ref="B5423:B5433" si="209">+E5408</f>
        <v>9.9825285289887773E-3</v>
      </c>
      <c r="C5423" s="12">
        <v>310.83</v>
      </c>
      <c r="D5423" s="103">
        <f>110/1000</f>
        <v>0.11</v>
      </c>
      <c r="E5423" s="24">
        <f>+PI()*D5423^2/4</f>
        <v>9.5033177771091243E-3</v>
      </c>
      <c r="F5423" s="379">
        <f>+ABS(B5423)/E5423</f>
        <v>1.0504256264095408</v>
      </c>
      <c r="G5423" s="463">
        <v>1.7582615912647866E-2</v>
      </c>
      <c r="H5423" s="102">
        <f>+G5423*(C5423/D5423)*(F5423^2/(2*9.81))</f>
        <v>2.7941218794107048</v>
      </c>
      <c r="I5423" s="76">
        <v>0</v>
      </c>
      <c r="J5423" s="76">
        <f>+I5423*(F5423^2)/(2*9.81)</f>
        <v>0</v>
      </c>
      <c r="K5423" s="103">
        <f>+H5423+J5423</f>
        <v>2.7941218794107048</v>
      </c>
      <c r="L5423" s="76">
        <f>+K5423/(ABS(B5423)^2)</f>
        <v>28039.110103951087</v>
      </c>
      <c r="M5423" s="437">
        <f>+L5423*B5423</f>
        <v>279.90121654014922</v>
      </c>
    </row>
    <row r="5424" spans="1:13" x14ac:dyDescent="0.25">
      <c r="A5424" s="438" t="s">
        <v>138</v>
      </c>
      <c r="B5424" s="72">
        <f t="shared" si="209"/>
        <v>7.0096246383204615E-3</v>
      </c>
      <c r="C5424" s="16">
        <v>240.22</v>
      </c>
      <c r="D5424" s="104">
        <f>110/1000</f>
        <v>0.11</v>
      </c>
      <c r="E5424" s="25">
        <f t="shared" ref="E5424:E5433" si="210">+PI()*D5424^2/4</f>
        <v>9.5033177771091243E-3</v>
      </c>
      <c r="F5424" s="372">
        <f>+ABS(B5424)/E5424</f>
        <v>0.73759762671566309</v>
      </c>
      <c r="G5424" s="464">
        <v>1.8917789373669395E-2</v>
      </c>
      <c r="H5424" s="109">
        <f t="shared" ref="H5424:H5433" si="211">+G5424*(C5424/D5424)*(F5424^2/(2*9.81))</f>
        <v>1.1455838476258891</v>
      </c>
      <c r="I5424" s="70">
        <v>0</v>
      </c>
      <c r="J5424" s="70">
        <f t="shared" ref="J5424:J5433" si="212">+I5424*(F5424^2)/(2*9.81)</f>
        <v>0</v>
      </c>
      <c r="K5424" s="104">
        <f t="shared" ref="K5424:K5433" si="213">+H5424+J5424</f>
        <v>1.1455838476258891</v>
      </c>
      <c r="L5424" s="70">
        <f>+K5424/(ABS(B5424)^2)</f>
        <v>23315.103992973454</v>
      </c>
      <c r="M5424" s="439">
        <f t="shared" ref="M5424:M5433" si="214">+L5424*B5424</f>
        <v>163.4301273941505</v>
      </c>
    </row>
    <row r="5425" spans="1:13" x14ac:dyDescent="0.25">
      <c r="A5425" s="438" t="s">
        <v>139</v>
      </c>
      <c r="B5425" s="72">
        <f t="shared" si="209"/>
        <v>3.439977993495171E-3</v>
      </c>
      <c r="C5425" s="16">
        <v>237.3</v>
      </c>
      <c r="D5425" s="104">
        <f>110/1000</f>
        <v>0.11</v>
      </c>
      <c r="E5425" s="25">
        <f t="shared" si="210"/>
        <v>9.5033177771091243E-3</v>
      </c>
      <c r="F5425" s="372">
        <f t="shared" ref="F5425:F5433" si="215">+ABS(B5425)/E5425</f>
        <v>0.36197653011047687</v>
      </c>
      <c r="G5425" s="464">
        <v>2.615341246828402E-2</v>
      </c>
      <c r="H5425" s="109">
        <f t="shared" si="211"/>
        <v>0.37678641709236771</v>
      </c>
      <c r="I5425" s="70">
        <v>0</v>
      </c>
      <c r="J5425" s="70">
        <f t="shared" si="212"/>
        <v>0</v>
      </c>
      <c r="K5425" s="104">
        <f t="shared" si="213"/>
        <v>0.37678641709236771</v>
      </c>
      <c r="L5425" s="70">
        <f t="shared" ref="L5425:L5433" si="216">+K5425/(ABS(B5425)^2)</f>
        <v>31840.795525008161</v>
      </c>
      <c r="M5425" s="439">
        <f t="shared" si="214"/>
        <v>109.5316359014076</v>
      </c>
    </row>
    <row r="5426" spans="1:13" x14ac:dyDescent="0.25">
      <c r="A5426" s="438" t="s">
        <v>117</v>
      </c>
      <c r="B5426" s="72">
        <f t="shared" si="209"/>
        <v>1.5381734216630687E-3</v>
      </c>
      <c r="C5426" s="475">
        <v>401.35</v>
      </c>
      <c r="D5426" s="104">
        <f>75/1000</f>
        <v>7.4999999999999997E-2</v>
      </c>
      <c r="E5426" s="25">
        <f t="shared" si="210"/>
        <v>4.4178646691106467E-3</v>
      </c>
      <c r="F5426" s="372">
        <f t="shared" si="215"/>
        <v>0.34817124037724678</v>
      </c>
      <c r="G5426" s="464">
        <v>4.080071699381134E-2</v>
      </c>
      <c r="H5426" s="109">
        <f t="shared" si="211"/>
        <v>1.3490143992247903</v>
      </c>
      <c r="I5426" s="70">
        <v>0</v>
      </c>
      <c r="J5426" s="70">
        <f t="shared" si="212"/>
        <v>0</v>
      </c>
      <c r="K5426" s="104">
        <f t="shared" si="213"/>
        <v>1.3490143992247903</v>
      </c>
      <c r="L5426" s="70">
        <f t="shared" si="216"/>
        <v>570172.12269177998</v>
      </c>
      <c r="M5426" s="439">
        <f t="shared" si="214"/>
        <v>877.02360489771024</v>
      </c>
    </row>
    <row r="5427" spans="1:13" x14ac:dyDescent="0.25">
      <c r="A5427" s="438" t="s">
        <v>118</v>
      </c>
      <c r="B5427" s="72">
        <f t="shared" si="209"/>
        <v>-4.1082464644962133E-4</v>
      </c>
      <c r="C5427" s="475">
        <v>249.85</v>
      </c>
      <c r="D5427" s="104">
        <f>75/1000</f>
        <v>7.4999999999999997E-2</v>
      </c>
      <c r="E5427" s="25">
        <f t="shared" si="210"/>
        <v>4.4178646691106467E-3</v>
      </c>
      <c r="F5427" s="372">
        <f t="shared" si="215"/>
        <v>9.299167747760001E-2</v>
      </c>
      <c r="G5427" s="464">
        <v>2.2499627212996844E-2</v>
      </c>
      <c r="H5427" s="109">
        <f t="shared" si="211"/>
        <v>3.3035628521164123E-2</v>
      </c>
      <c r="I5427" s="70">
        <v>0</v>
      </c>
      <c r="J5427" s="70">
        <f t="shared" si="212"/>
        <v>0</v>
      </c>
      <c r="K5427" s="104">
        <f t="shared" si="213"/>
        <v>3.3035628521164123E-2</v>
      </c>
      <c r="L5427" s="70">
        <f t="shared" si="216"/>
        <v>195735.49729248584</v>
      </c>
      <c r="M5427" s="439">
        <f t="shared" si="214"/>
        <v>-80.412966472826312</v>
      </c>
    </row>
    <row r="5428" spans="1:13" x14ac:dyDescent="0.25">
      <c r="A5428" s="438" t="s">
        <v>140</v>
      </c>
      <c r="B5428" s="72">
        <f t="shared" si="209"/>
        <v>-1.1469983061201143E-3</v>
      </c>
      <c r="C5428" s="475">
        <v>298.01</v>
      </c>
      <c r="D5428" s="104">
        <f>63/1000</f>
        <v>6.3E-2</v>
      </c>
      <c r="E5428" s="25">
        <f t="shared" si="210"/>
        <v>3.1172453105244723E-3</v>
      </c>
      <c r="F5428" s="372">
        <f t="shared" si="215"/>
        <v>0.36795253240019576</v>
      </c>
      <c r="G5428" s="464">
        <v>3.1028762053911703E-2</v>
      </c>
      <c r="H5428" s="109">
        <f t="shared" si="211"/>
        <v>1.0128364596626231</v>
      </c>
      <c r="I5428" s="70">
        <v>0</v>
      </c>
      <c r="J5428" s="70">
        <f t="shared" si="212"/>
        <v>0</v>
      </c>
      <c r="K5428" s="104">
        <f t="shared" si="213"/>
        <v>1.0128364596626231</v>
      </c>
      <c r="L5428" s="70">
        <f t="shared" si="216"/>
        <v>769863.57737432711</v>
      </c>
      <c r="M5428" s="439">
        <f t="shared" si="214"/>
        <v>-883.0322191919247</v>
      </c>
    </row>
    <row r="5429" spans="1:13" x14ac:dyDescent="0.25">
      <c r="A5429" s="438" t="s">
        <v>121</v>
      </c>
      <c r="B5429" s="72">
        <f t="shared" si="209"/>
        <v>-1.9322874812536409E-3</v>
      </c>
      <c r="C5429" s="475">
        <v>119.71</v>
      </c>
      <c r="D5429" s="104">
        <f>63/1000</f>
        <v>6.3E-2</v>
      </c>
      <c r="E5429" s="25">
        <f t="shared" si="210"/>
        <v>3.1172453105244723E-3</v>
      </c>
      <c r="F5429" s="372">
        <f t="shared" si="215"/>
        <v>0.61987020230003531</v>
      </c>
      <c r="G5429" s="464">
        <v>2.4445809361259039E-2</v>
      </c>
      <c r="H5429" s="109">
        <f t="shared" si="211"/>
        <v>0.90969711796036545</v>
      </c>
      <c r="I5429" s="70">
        <v>0</v>
      </c>
      <c r="J5429" s="70">
        <f t="shared" si="212"/>
        <v>0</v>
      </c>
      <c r="K5429" s="104">
        <f t="shared" si="213"/>
        <v>0.90969711796036545</v>
      </c>
      <c r="L5429" s="70">
        <f t="shared" si="216"/>
        <v>243642.66340196945</v>
      </c>
      <c r="M5429" s="439">
        <f t="shared" si="214"/>
        <v>-470.78766839092015</v>
      </c>
    </row>
    <row r="5430" spans="1:13" x14ac:dyDescent="0.25">
      <c r="A5430" s="438" t="s">
        <v>122</v>
      </c>
      <c r="B5430" s="72">
        <f t="shared" si="209"/>
        <v>-2.6952236277900067E-3</v>
      </c>
      <c r="C5430" s="475">
        <v>283.68</v>
      </c>
      <c r="D5430" s="104">
        <f>75/1000</f>
        <v>7.4999999999999997E-2</v>
      </c>
      <c r="E5430" s="25">
        <f t="shared" si="210"/>
        <v>4.4178646691106467E-3</v>
      </c>
      <c r="F5430" s="372">
        <f t="shared" si="215"/>
        <v>0.61007383196565368</v>
      </c>
      <c r="G5430" s="464">
        <v>2.2817179702943332E-2</v>
      </c>
      <c r="H5430" s="109">
        <f t="shared" si="211"/>
        <v>1.6371753942555929</v>
      </c>
      <c r="I5430" s="70">
        <v>0</v>
      </c>
      <c r="J5430" s="70">
        <f t="shared" si="212"/>
        <v>0</v>
      </c>
      <c r="K5430" s="104">
        <f t="shared" si="213"/>
        <v>1.6371753942555929</v>
      </c>
      <c r="L5430" s="70">
        <f t="shared" si="216"/>
        <v>225374.92662673889</v>
      </c>
      <c r="M5430" s="439">
        <f t="shared" si="214"/>
        <v>-607.43582735582572</v>
      </c>
    </row>
    <row r="5431" spans="1:13" x14ac:dyDescent="0.25">
      <c r="A5431" s="438" t="s">
        <v>112</v>
      </c>
      <c r="B5431" s="72">
        <f t="shared" si="209"/>
        <v>-1.5781041497538509E-4</v>
      </c>
      <c r="C5431" s="475">
        <v>401.36</v>
      </c>
      <c r="D5431" s="104">
        <f>110/1000</f>
        <v>0.11</v>
      </c>
      <c r="E5431" s="25">
        <f t="shared" si="210"/>
        <v>9.5033177771091243E-3</v>
      </c>
      <c r="F5431" s="372">
        <f t="shared" si="215"/>
        <v>1.6605823216341027E-2</v>
      </c>
      <c r="G5431" s="464">
        <v>2.6559835817184092E-2</v>
      </c>
      <c r="H5431" s="109">
        <f t="shared" si="211"/>
        <v>1.3620360615659635E-3</v>
      </c>
      <c r="I5431" s="70">
        <v>0</v>
      </c>
      <c r="J5431" s="70">
        <f t="shared" si="212"/>
        <v>0</v>
      </c>
      <c r="K5431" s="104">
        <f t="shared" si="213"/>
        <v>1.3620360615659635E-3</v>
      </c>
      <c r="L5431" s="70">
        <f t="shared" si="216"/>
        <v>54691.178593827237</v>
      </c>
      <c r="M5431" s="439">
        <f t="shared" si="214"/>
        <v>-8.6308375893847735</v>
      </c>
    </row>
    <row r="5432" spans="1:13" x14ac:dyDescent="0.25">
      <c r="A5432" s="438" t="s">
        <v>113</v>
      </c>
      <c r="B5432" s="72">
        <f t="shared" si="209"/>
        <v>3.9372593628709575E-3</v>
      </c>
      <c r="C5432" s="475">
        <v>184.94</v>
      </c>
      <c r="D5432" s="104">
        <f>110/1000</f>
        <v>0.11</v>
      </c>
      <c r="E5432" s="25">
        <f t="shared" si="210"/>
        <v>9.5033177771091243E-3</v>
      </c>
      <c r="F5432" s="372">
        <f t="shared" si="215"/>
        <v>0.41430366270132851</v>
      </c>
      <c r="G5432" s="464">
        <v>2.0683705852084504E-2</v>
      </c>
      <c r="H5432" s="109">
        <f t="shared" si="211"/>
        <v>0.30423211982954423</v>
      </c>
      <c r="I5432" s="70">
        <v>0</v>
      </c>
      <c r="J5432" s="70">
        <f t="shared" si="212"/>
        <v>0</v>
      </c>
      <c r="K5432" s="104">
        <f t="shared" si="213"/>
        <v>0.30423211982954423</v>
      </c>
      <c r="L5432" s="70">
        <f t="shared" si="216"/>
        <v>19625.332102273089</v>
      </c>
      <c r="M5432" s="439">
        <f t="shared" si="214"/>
        <v>77.270022569126695</v>
      </c>
    </row>
    <row r="5433" spans="1:13" ht="15.75" thickBot="1" x14ac:dyDescent="0.3">
      <c r="A5433" s="440" t="s">
        <v>170</v>
      </c>
      <c r="B5433" s="455">
        <f t="shared" si="209"/>
        <v>1.0339011796680075E-2</v>
      </c>
      <c r="C5433" s="374">
        <v>372.26</v>
      </c>
      <c r="D5433" s="375">
        <f>110/1000</f>
        <v>0.11</v>
      </c>
      <c r="E5433" s="373">
        <f t="shared" si="210"/>
        <v>9.5033177771091243E-3</v>
      </c>
      <c r="F5433" s="376">
        <f t="shared" si="215"/>
        <v>1.0879370804145798</v>
      </c>
      <c r="G5433" s="465">
        <v>1.7442365998023814E-2</v>
      </c>
      <c r="H5433" s="377">
        <f t="shared" si="211"/>
        <v>3.5609644523837392</v>
      </c>
      <c r="I5433" s="378">
        <v>0</v>
      </c>
      <c r="J5433" s="378">
        <f t="shared" si="212"/>
        <v>0</v>
      </c>
      <c r="K5433" s="375">
        <f t="shared" si="213"/>
        <v>3.5609644523837392</v>
      </c>
      <c r="L5433" s="378">
        <f t="shared" si="216"/>
        <v>33312.68027560156</v>
      </c>
      <c r="M5433" s="441">
        <f t="shared" si="214"/>
        <v>344.42019434847617</v>
      </c>
    </row>
    <row r="5434" spans="1:13" x14ac:dyDescent="0.25">
      <c r="A5434" s="347"/>
      <c r="B5434" s="158"/>
      <c r="C5434" s="158"/>
      <c r="D5434" s="158"/>
      <c r="E5434" s="158"/>
      <c r="F5434" s="158"/>
      <c r="G5434" s="158"/>
      <c r="H5434" s="158"/>
      <c r="I5434" s="158"/>
      <c r="J5434" s="158"/>
      <c r="K5434" s="158"/>
      <c r="L5434" s="158"/>
      <c r="M5434" s="346"/>
    </row>
    <row r="5435" spans="1:13" x14ac:dyDescent="0.25">
      <c r="A5435" s="347"/>
      <c r="B5435" s="168"/>
      <c r="C5435" s="168"/>
      <c r="D5435" s="168"/>
      <c r="E5435" s="168"/>
      <c r="F5435" s="168"/>
      <c r="G5435" s="168"/>
      <c r="H5435" s="168"/>
      <c r="I5435" s="168"/>
      <c r="J5435" s="158"/>
      <c r="K5435" s="158"/>
      <c r="L5435" s="158"/>
      <c r="M5435" s="346"/>
    </row>
    <row r="5436" spans="1:13" x14ac:dyDescent="0.25">
      <c r="A5436" s="348"/>
      <c r="B5436" s="395">
        <v>1</v>
      </c>
      <c r="C5436" s="380">
        <v>0</v>
      </c>
      <c r="D5436" s="380">
        <v>0</v>
      </c>
      <c r="E5436" s="380">
        <v>0</v>
      </c>
      <c r="F5436" s="380">
        <v>0</v>
      </c>
      <c r="G5436" s="380">
        <v>0</v>
      </c>
      <c r="H5436" s="380">
        <v>0</v>
      </c>
      <c r="I5436" s="381">
        <v>0</v>
      </c>
      <c r="J5436" s="158"/>
      <c r="K5436" s="158"/>
      <c r="L5436" s="158"/>
      <c r="M5436" s="346"/>
    </row>
    <row r="5437" spans="1:13" ht="15.75" x14ac:dyDescent="0.25">
      <c r="A5437" s="442" t="s">
        <v>223</v>
      </c>
      <c r="B5437" s="382">
        <v>-1</v>
      </c>
      <c r="C5437" s="168">
        <v>1</v>
      </c>
      <c r="D5437" s="159">
        <v>0</v>
      </c>
      <c r="E5437" s="159">
        <v>0</v>
      </c>
      <c r="F5437" s="159">
        <v>0</v>
      </c>
      <c r="G5437" s="159">
        <v>0</v>
      </c>
      <c r="H5437" s="159">
        <v>0</v>
      </c>
      <c r="I5437" s="383">
        <v>0</v>
      </c>
      <c r="J5437" s="158"/>
      <c r="K5437" s="158"/>
      <c r="L5437" s="158"/>
      <c r="M5437" s="346"/>
    </row>
    <row r="5438" spans="1:13" x14ac:dyDescent="0.25">
      <c r="A5438" s="348"/>
      <c r="B5438" s="382">
        <v>0</v>
      </c>
      <c r="C5438" s="168">
        <v>-1</v>
      </c>
      <c r="D5438" s="168">
        <v>1</v>
      </c>
      <c r="E5438" s="168">
        <v>0</v>
      </c>
      <c r="F5438" s="168">
        <v>0</v>
      </c>
      <c r="G5438" s="168">
        <v>0</v>
      </c>
      <c r="H5438" s="168">
        <v>0</v>
      </c>
      <c r="I5438" s="384">
        <v>0</v>
      </c>
      <c r="J5438" s="158"/>
      <c r="K5438" s="158"/>
      <c r="L5438" s="158"/>
      <c r="M5438" s="346"/>
    </row>
    <row r="5439" spans="1:13" x14ac:dyDescent="0.25">
      <c r="A5439" s="348"/>
      <c r="B5439" s="382">
        <v>0</v>
      </c>
      <c r="C5439" s="168">
        <v>0</v>
      </c>
      <c r="D5439" s="168">
        <v>-1</v>
      </c>
      <c r="E5439" s="168">
        <v>1</v>
      </c>
      <c r="F5439" s="168">
        <v>0</v>
      </c>
      <c r="G5439" s="168">
        <v>0</v>
      </c>
      <c r="H5439" s="168">
        <v>0</v>
      </c>
      <c r="I5439" s="384">
        <v>0</v>
      </c>
      <c r="J5439" s="158"/>
      <c r="K5439" s="158"/>
      <c r="L5439" s="158"/>
      <c r="M5439" s="346"/>
    </row>
    <row r="5440" spans="1:13" x14ac:dyDescent="0.25">
      <c r="A5440" s="348"/>
      <c r="B5440" s="382">
        <v>0</v>
      </c>
      <c r="C5440" s="168">
        <v>0</v>
      </c>
      <c r="D5440" s="168">
        <v>0</v>
      </c>
      <c r="E5440" s="168">
        <v>-1</v>
      </c>
      <c r="F5440" s="168">
        <v>1</v>
      </c>
      <c r="G5440" s="168">
        <v>0</v>
      </c>
      <c r="H5440" s="168">
        <v>0</v>
      </c>
      <c r="I5440" s="384">
        <v>0</v>
      </c>
      <c r="J5440" s="158"/>
      <c r="K5440" s="158"/>
      <c r="L5440" s="158"/>
      <c r="M5440" s="346"/>
    </row>
    <row r="5441" spans="1:13" x14ac:dyDescent="0.25">
      <c r="A5441" s="348"/>
      <c r="B5441" s="382">
        <v>0</v>
      </c>
      <c r="C5441" s="168">
        <v>0</v>
      </c>
      <c r="D5441" s="168">
        <v>0</v>
      </c>
      <c r="E5441" s="168">
        <v>0</v>
      </c>
      <c r="F5441" s="168">
        <v>-1</v>
      </c>
      <c r="G5441" s="168">
        <v>1</v>
      </c>
      <c r="H5441" s="168">
        <v>0</v>
      </c>
      <c r="I5441" s="384">
        <v>0</v>
      </c>
      <c r="J5441" s="158"/>
      <c r="K5441" s="158"/>
      <c r="L5441" s="158"/>
      <c r="M5441" s="346"/>
    </row>
    <row r="5442" spans="1:13" x14ac:dyDescent="0.25">
      <c r="A5442" s="348"/>
      <c r="B5442" s="382">
        <v>0</v>
      </c>
      <c r="C5442" s="168">
        <v>0</v>
      </c>
      <c r="D5442" s="168">
        <v>0</v>
      </c>
      <c r="E5442" s="168">
        <v>0</v>
      </c>
      <c r="F5442" s="168">
        <v>0</v>
      </c>
      <c r="G5442" s="168">
        <v>-1</v>
      </c>
      <c r="H5442" s="168">
        <v>1</v>
      </c>
      <c r="I5442" s="384">
        <v>0</v>
      </c>
      <c r="J5442" s="158"/>
      <c r="K5442" s="158"/>
      <c r="L5442" s="158"/>
      <c r="M5442" s="346"/>
    </row>
    <row r="5443" spans="1:13" x14ac:dyDescent="0.25">
      <c r="A5443" s="348"/>
      <c r="B5443" s="382">
        <v>0</v>
      </c>
      <c r="C5443" s="168">
        <v>0</v>
      </c>
      <c r="D5443" s="168">
        <v>0</v>
      </c>
      <c r="E5443" s="168">
        <v>0</v>
      </c>
      <c r="F5443" s="168">
        <v>0</v>
      </c>
      <c r="G5443" s="168">
        <v>0</v>
      </c>
      <c r="H5443" s="168">
        <v>-1</v>
      </c>
      <c r="I5443" s="384">
        <v>1</v>
      </c>
      <c r="J5443" s="158"/>
      <c r="K5443" s="158"/>
      <c r="L5443" s="158"/>
      <c r="M5443" s="346"/>
    </row>
    <row r="5444" spans="1:13" x14ac:dyDescent="0.25">
      <c r="A5444" s="348"/>
      <c r="B5444" s="382">
        <v>0</v>
      </c>
      <c r="C5444" s="152">
        <v>-1</v>
      </c>
      <c r="D5444" s="152">
        <v>0</v>
      </c>
      <c r="E5444" s="152">
        <v>0</v>
      </c>
      <c r="F5444" s="152">
        <v>1</v>
      </c>
      <c r="G5444" s="152">
        <v>0</v>
      </c>
      <c r="H5444" s="152">
        <v>0</v>
      </c>
      <c r="I5444" s="387">
        <v>0</v>
      </c>
      <c r="J5444" s="158"/>
      <c r="K5444" s="158"/>
      <c r="L5444" s="158"/>
      <c r="M5444" s="346"/>
    </row>
    <row r="5445" spans="1:13" x14ac:dyDescent="0.25">
      <c r="A5445" s="348"/>
      <c r="B5445" s="382">
        <v>0</v>
      </c>
      <c r="C5445" s="152">
        <v>0</v>
      </c>
      <c r="D5445" s="152">
        <v>0</v>
      </c>
      <c r="E5445" s="152">
        <v>0</v>
      </c>
      <c r="F5445" s="152">
        <v>1</v>
      </c>
      <c r="G5445" s="152">
        <v>0</v>
      </c>
      <c r="H5445" s="152">
        <v>0</v>
      </c>
      <c r="I5445" s="387">
        <v>-1</v>
      </c>
      <c r="J5445" s="158"/>
      <c r="K5445" s="158"/>
      <c r="L5445" s="158"/>
      <c r="M5445" s="346"/>
    </row>
    <row r="5446" spans="1:13" x14ac:dyDescent="0.25">
      <c r="A5446" s="348"/>
      <c r="B5446" s="385">
        <v>0</v>
      </c>
      <c r="C5446" s="388">
        <v>0</v>
      </c>
      <c r="D5446" s="388">
        <v>0</v>
      </c>
      <c r="E5446" s="388">
        <v>0</v>
      </c>
      <c r="F5446" s="388">
        <v>0</v>
      </c>
      <c r="G5446" s="388">
        <v>0</v>
      </c>
      <c r="H5446" s="388">
        <v>0</v>
      </c>
      <c r="I5446" s="389">
        <v>1</v>
      </c>
      <c r="J5446" s="158"/>
      <c r="K5446" s="158"/>
      <c r="L5446" s="158"/>
      <c r="M5446" s="346"/>
    </row>
    <row r="5447" spans="1:13" x14ac:dyDescent="0.25">
      <c r="A5447" s="347"/>
      <c r="B5447" s="158"/>
      <c r="C5447" s="158"/>
      <c r="D5447" s="158"/>
      <c r="E5447" s="158"/>
      <c r="F5447" s="158"/>
      <c r="G5447" s="158"/>
      <c r="H5447" s="158"/>
      <c r="I5447" s="158"/>
      <c r="J5447" s="158"/>
      <c r="K5447" s="158"/>
      <c r="L5447" s="158"/>
      <c r="M5447" s="346"/>
    </row>
    <row r="5448" spans="1:13" x14ac:dyDescent="0.25">
      <c r="A5448" s="347"/>
      <c r="B5448" s="168"/>
      <c r="C5448" s="168"/>
      <c r="D5448" s="168"/>
      <c r="E5448" s="168"/>
      <c r="F5448" s="168"/>
      <c r="G5448" s="168"/>
      <c r="H5448" s="168"/>
      <c r="I5448" s="168"/>
      <c r="J5448" s="168"/>
      <c r="K5448" s="168"/>
      <c r="L5448" s="168"/>
      <c r="M5448" s="346"/>
    </row>
    <row r="5449" spans="1:13" x14ac:dyDescent="0.25">
      <c r="A5449" s="347"/>
      <c r="B5449" s="395">
        <f t="array" ref="B5449:L5456">+TRANSPOSE(B5436:I5446)</f>
        <v>1</v>
      </c>
      <c r="C5449" s="380">
        <v>-1</v>
      </c>
      <c r="D5449" s="380">
        <v>0</v>
      </c>
      <c r="E5449" s="380">
        <v>0</v>
      </c>
      <c r="F5449" s="380">
        <v>0</v>
      </c>
      <c r="G5449" s="380">
        <v>0</v>
      </c>
      <c r="H5449" s="380">
        <v>0</v>
      </c>
      <c r="I5449" s="380">
        <v>0</v>
      </c>
      <c r="J5449" s="380">
        <v>0</v>
      </c>
      <c r="K5449" s="380">
        <v>0</v>
      </c>
      <c r="L5449" s="381">
        <v>0</v>
      </c>
      <c r="M5449" s="346"/>
    </row>
    <row r="5450" spans="1:13" ht="15.75" x14ac:dyDescent="0.25">
      <c r="A5450" s="442" t="s">
        <v>224</v>
      </c>
      <c r="B5450" s="396">
        <v>0</v>
      </c>
      <c r="C5450" s="159">
        <v>1</v>
      </c>
      <c r="D5450" s="159">
        <v>-1</v>
      </c>
      <c r="E5450" s="159">
        <v>0</v>
      </c>
      <c r="F5450" s="159">
        <v>0</v>
      </c>
      <c r="G5450" s="159">
        <v>0</v>
      </c>
      <c r="H5450" s="159">
        <v>0</v>
      </c>
      <c r="I5450" s="159">
        <v>0</v>
      </c>
      <c r="J5450" s="143">
        <v>-1</v>
      </c>
      <c r="K5450" s="143">
        <v>0</v>
      </c>
      <c r="L5450" s="392">
        <v>0</v>
      </c>
      <c r="M5450" s="346"/>
    </row>
    <row r="5451" spans="1:13" x14ac:dyDescent="0.25">
      <c r="A5451" s="347"/>
      <c r="B5451" s="396">
        <v>0</v>
      </c>
      <c r="C5451" s="159">
        <v>0</v>
      </c>
      <c r="D5451" s="159">
        <v>1</v>
      </c>
      <c r="E5451" s="159">
        <v>-1</v>
      </c>
      <c r="F5451" s="159">
        <v>0</v>
      </c>
      <c r="G5451" s="159">
        <v>0</v>
      </c>
      <c r="H5451" s="159">
        <v>0</v>
      </c>
      <c r="I5451" s="159">
        <v>0</v>
      </c>
      <c r="J5451" s="143">
        <v>0</v>
      </c>
      <c r="K5451" s="143">
        <v>0</v>
      </c>
      <c r="L5451" s="392">
        <v>0</v>
      </c>
      <c r="M5451" s="346"/>
    </row>
    <row r="5452" spans="1:13" x14ac:dyDescent="0.25">
      <c r="A5452" s="347"/>
      <c r="B5452" s="396">
        <v>0</v>
      </c>
      <c r="C5452" s="159">
        <v>0</v>
      </c>
      <c r="D5452" s="159">
        <v>0</v>
      </c>
      <c r="E5452" s="159">
        <v>1</v>
      </c>
      <c r="F5452" s="159">
        <v>-1</v>
      </c>
      <c r="G5452" s="159">
        <v>0</v>
      </c>
      <c r="H5452" s="159">
        <v>0</v>
      </c>
      <c r="I5452" s="159">
        <v>0</v>
      </c>
      <c r="J5452" s="143">
        <v>0</v>
      </c>
      <c r="K5452" s="143">
        <v>0</v>
      </c>
      <c r="L5452" s="392">
        <v>0</v>
      </c>
      <c r="M5452" s="346"/>
    </row>
    <row r="5453" spans="1:13" x14ac:dyDescent="0.25">
      <c r="A5453" s="347"/>
      <c r="B5453" s="396">
        <v>0</v>
      </c>
      <c r="C5453" s="159">
        <v>0</v>
      </c>
      <c r="D5453" s="159">
        <v>0</v>
      </c>
      <c r="E5453" s="159">
        <v>0</v>
      </c>
      <c r="F5453" s="159">
        <v>1</v>
      </c>
      <c r="G5453" s="159">
        <v>-1</v>
      </c>
      <c r="H5453" s="159">
        <v>0</v>
      </c>
      <c r="I5453" s="159">
        <v>0</v>
      </c>
      <c r="J5453" s="143">
        <v>1</v>
      </c>
      <c r="K5453" s="143">
        <v>1</v>
      </c>
      <c r="L5453" s="392">
        <v>0</v>
      </c>
      <c r="M5453" s="346"/>
    </row>
    <row r="5454" spans="1:13" x14ac:dyDescent="0.25">
      <c r="A5454" s="347"/>
      <c r="B5454" s="396">
        <v>0</v>
      </c>
      <c r="C5454" s="159">
        <v>0</v>
      </c>
      <c r="D5454" s="159">
        <v>0</v>
      </c>
      <c r="E5454" s="159">
        <v>0</v>
      </c>
      <c r="F5454" s="159">
        <v>0</v>
      </c>
      <c r="G5454" s="159">
        <v>1</v>
      </c>
      <c r="H5454" s="159">
        <v>-1</v>
      </c>
      <c r="I5454" s="159">
        <v>0</v>
      </c>
      <c r="J5454" s="143">
        <v>0</v>
      </c>
      <c r="K5454" s="143">
        <v>0</v>
      </c>
      <c r="L5454" s="392">
        <v>0</v>
      </c>
      <c r="M5454" s="346"/>
    </row>
    <row r="5455" spans="1:13" x14ac:dyDescent="0.25">
      <c r="A5455" s="347"/>
      <c r="B5455" s="396">
        <v>0</v>
      </c>
      <c r="C5455" s="159">
        <v>0</v>
      </c>
      <c r="D5455" s="159">
        <v>0</v>
      </c>
      <c r="E5455" s="159">
        <v>0</v>
      </c>
      <c r="F5455" s="159">
        <v>0</v>
      </c>
      <c r="G5455" s="159">
        <v>0</v>
      </c>
      <c r="H5455" s="159">
        <v>1</v>
      </c>
      <c r="I5455" s="159">
        <v>-1</v>
      </c>
      <c r="J5455" s="143">
        <v>0</v>
      </c>
      <c r="K5455" s="143">
        <v>0</v>
      </c>
      <c r="L5455" s="392">
        <v>0</v>
      </c>
      <c r="M5455" s="346"/>
    </row>
    <row r="5456" spans="1:13" x14ac:dyDescent="0.25">
      <c r="A5456" s="347"/>
      <c r="B5456" s="397">
        <v>0</v>
      </c>
      <c r="C5456" s="398">
        <v>0</v>
      </c>
      <c r="D5456" s="398">
        <v>0</v>
      </c>
      <c r="E5456" s="398">
        <v>0</v>
      </c>
      <c r="F5456" s="398">
        <v>0</v>
      </c>
      <c r="G5456" s="398">
        <v>0</v>
      </c>
      <c r="H5456" s="398">
        <v>0</v>
      </c>
      <c r="I5456" s="398">
        <v>1</v>
      </c>
      <c r="J5456" s="393">
        <v>0</v>
      </c>
      <c r="K5456" s="393">
        <v>-1</v>
      </c>
      <c r="L5456" s="394">
        <v>1</v>
      </c>
      <c r="M5456" s="346"/>
    </row>
    <row r="5457" spans="1:13" x14ac:dyDescent="0.25">
      <c r="A5457" s="347"/>
      <c r="B5457" s="168"/>
      <c r="C5457" s="168"/>
      <c r="D5457" s="168"/>
      <c r="E5457" s="168"/>
      <c r="F5457" s="168"/>
      <c r="G5457" s="168"/>
      <c r="H5457" s="168"/>
      <c r="I5457" s="168"/>
      <c r="J5457" s="143"/>
      <c r="K5457" s="143"/>
      <c r="L5457" s="143"/>
      <c r="M5457" s="346"/>
    </row>
    <row r="5458" spans="1:13" x14ac:dyDescent="0.25">
      <c r="A5458" s="347"/>
      <c r="B5458" s="158"/>
      <c r="C5458" s="158"/>
      <c r="D5458" s="158"/>
      <c r="E5458" s="158"/>
      <c r="F5458" s="158"/>
      <c r="G5458" s="158"/>
      <c r="H5458" s="158"/>
      <c r="I5458" s="158"/>
      <c r="J5458" s="158"/>
      <c r="K5458" s="158"/>
      <c r="L5458" s="158"/>
      <c r="M5458" s="346"/>
    </row>
    <row r="5459" spans="1:13" x14ac:dyDescent="0.25">
      <c r="A5459" s="347"/>
      <c r="B5459" s="158"/>
      <c r="C5459" s="158"/>
      <c r="D5459" s="158"/>
      <c r="E5459" s="158"/>
      <c r="F5459" s="158"/>
      <c r="G5459" s="158"/>
      <c r="H5459" s="158"/>
      <c r="I5459" s="158"/>
      <c r="J5459" s="158"/>
      <c r="K5459" s="158"/>
      <c r="L5459" s="158"/>
      <c r="M5459" s="346"/>
    </row>
    <row r="5460" spans="1:13" x14ac:dyDescent="0.25">
      <c r="A5460" s="347"/>
      <c r="B5460" s="399">
        <v>-1</v>
      </c>
      <c r="C5460" s="158"/>
      <c r="D5460" s="158"/>
      <c r="E5460" s="402">
        <f>2.97290389066863/1000</f>
        <v>2.9729038906686298E-3</v>
      </c>
      <c r="F5460" s="158"/>
      <c r="G5460" s="158"/>
      <c r="H5460" s="399">
        <f>+B5423</f>
        <v>9.9825285289887773E-3</v>
      </c>
      <c r="I5460" s="158"/>
      <c r="J5460" s="158"/>
      <c r="K5460" s="158"/>
      <c r="L5460" s="158"/>
      <c r="M5460" s="346"/>
    </row>
    <row r="5461" spans="1:13" ht="15.75" x14ac:dyDescent="0.25">
      <c r="A5461" s="442" t="s">
        <v>225</v>
      </c>
      <c r="B5461" s="400">
        <v>0</v>
      </c>
      <c r="C5461" s="158"/>
      <c r="D5461" s="443" t="s">
        <v>226</v>
      </c>
      <c r="E5461" s="403">
        <f>3.7274570597985/1000</f>
        <v>3.7274570597985003E-3</v>
      </c>
      <c r="F5461" s="158"/>
      <c r="G5461" s="443" t="s">
        <v>228</v>
      </c>
      <c r="H5461" s="400">
        <f t="shared" ref="H5461:H5468" si="217">+B5424</f>
        <v>7.0096246383204615E-3</v>
      </c>
      <c r="I5461" s="158"/>
      <c r="J5461" s="443" t="s">
        <v>229</v>
      </c>
      <c r="K5461" s="70">
        <v>339.29610096713287</v>
      </c>
      <c r="L5461" s="158"/>
      <c r="M5461" s="346"/>
    </row>
    <row r="5462" spans="1:13" x14ac:dyDescent="0.25">
      <c r="A5462" s="347"/>
      <c r="B5462" s="400">
        <v>0</v>
      </c>
      <c r="C5462" s="158"/>
      <c r="D5462" s="158"/>
      <c r="E5462" s="403">
        <f>1.90180457183241/1000</f>
        <v>1.90180457183241E-3</v>
      </c>
      <c r="F5462" s="158"/>
      <c r="G5462" s="158"/>
      <c r="H5462" s="400">
        <f t="shared" si="217"/>
        <v>3.439977993495171E-3</v>
      </c>
      <c r="I5462" s="158"/>
      <c r="J5462" s="158"/>
      <c r="K5462" s="158"/>
      <c r="L5462" s="158"/>
      <c r="M5462" s="346"/>
    </row>
    <row r="5463" spans="1:13" x14ac:dyDescent="0.25">
      <c r="A5463" s="347"/>
      <c r="B5463" s="400">
        <v>0</v>
      </c>
      <c r="C5463" s="158"/>
      <c r="D5463" s="158"/>
      <c r="E5463" s="403">
        <f>1.94899806811293/1000</f>
        <v>1.94899806811293E-3</v>
      </c>
      <c r="F5463" s="158"/>
      <c r="G5463" s="158"/>
      <c r="H5463" s="400">
        <f t="shared" si="217"/>
        <v>1.5381734216630687E-3</v>
      </c>
      <c r="I5463" s="158"/>
      <c r="J5463" s="158"/>
      <c r="K5463" s="158"/>
      <c r="L5463" s="158"/>
      <c r="M5463" s="346"/>
    </row>
    <row r="5464" spans="1:13" x14ac:dyDescent="0.25">
      <c r="A5464" s="347"/>
      <c r="B5464" s="400">
        <v>0</v>
      </c>
      <c r="C5464" s="158"/>
      <c r="D5464" s="158"/>
      <c r="E5464" s="403">
        <f>4.51562260756677/1000</f>
        <v>4.5156226075667698E-3</v>
      </c>
      <c r="F5464" s="158"/>
      <c r="G5464" s="158"/>
      <c r="H5464" s="400">
        <f t="shared" si="217"/>
        <v>-4.1082464644962133E-4</v>
      </c>
      <c r="I5464" s="158"/>
      <c r="J5464" s="158"/>
      <c r="K5464" s="158"/>
      <c r="L5464" s="158"/>
      <c r="M5464" s="346"/>
    </row>
    <row r="5465" spans="1:13" x14ac:dyDescent="0.25">
      <c r="A5465" s="347"/>
      <c r="B5465" s="400">
        <v>0</v>
      </c>
      <c r="C5465" s="158"/>
      <c r="D5465" s="158"/>
      <c r="E5465" s="403">
        <f>0.785289175132599/1000</f>
        <v>7.8528917513259896E-4</v>
      </c>
      <c r="F5465" s="158"/>
      <c r="G5465" s="158"/>
      <c r="H5465" s="400">
        <f t="shared" si="217"/>
        <v>-1.1469983061201143E-3</v>
      </c>
      <c r="I5465" s="158"/>
      <c r="J5465" s="158"/>
      <c r="K5465" s="158"/>
      <c r="L5465" s="158"/>
      <c r="M5465" s="346"/>
    </row>
    <row r="5466" spans="1:13" x14ac:dyDescent="0.25">
      <c r="A5466" s="347"/>
      <c r="B5466" s="400">
        <v>0</v>
      </c>
      <c r="C5466" s="158"/>
      <c r="D5466" s="158"/>
      <c r="E5466" s="403">
        <f>0.762936146537081/1000</f>
        <v>7.6293614653708095E-4</v>
      </c>
      <c r="F5466" s="158"/>
      <c r="G5466" s="158"/>
      <c r="H5466" s="400">
        <f t="shared" si="217"/>
        <v>-1.9322874812536409E-3</v>
      </c>
      <c r="I5466" s="158"/>
      <c r="J5466" s="158"/>
      <c r="K5466" s="158"/>
      <c r="L5466" s="158"/>
      <c r="M5466" s="346"/>
    </row>
    <row r="5467" spans="1:13" x14ac:dyDescent="0.25">
      <c r="A5467" s="347"/>
      <c r="B5467" s="400">
        <v>0</v>
      </c>
      <c r="C5467" s="158"/>
      <c r="D5467" s="158"/>
      <c r="E5467" s="93">
        <f>3.70652880601923/1000</f>
        <v>3.7065288060192303E-3</v>
      </c>
      <c r="F5467" s="158"/>
      <c r="G5467" s="158"/>
      <c r="H5467" s="400">
        <f t="shared" si="217"/>
        <v>-2.6952236277900067E-3</v>
      </c>
      <c r="I5467" s="158"/>
      <c r="J5467" s="158"/>
      <c r="K5467" s="158"/>
      <c r="L5467" s="158"/>
      <c r="M5467" s="346"/>
    </row>
    <row r="5468" spans="1:13" x14ac:dyDescent="0.25">
      <c r="A5468" s="347"/>
      <c r="B5468" s="400">
        <v>0</v>
      </c>
      <c r="C5468" s="158"/>
      <c r="D5468" s="158"/>
      <c r="E5468" s="158"/>
      <c r="F5468" s="158"/>
      <c r="G5468" s="158"/>
      <c r="H5468" s="400">
        <f t="shared" si="217"/>
        <v>-1.5781041497538509E-4</v>
      </c>
      <c r="I5468" s="158"/>
      <c r="J5468" s="158"/>
      <c r="K5468" s="158"/>
      <c r="L5468" s="158"/>
      <c r="M5468" s="346"/>
    </row>
    <row r="5469" spans="1:13" x14ac:dyDescent="0.25">
      <c r="A5469" s="347"/>
      <c r="B5469" s="400">
        <v>0</v>
      </c>
      <c r="C5469" s="158"/>
      <c r="D5469" s="158"/>
      <c r="E5469" s="158"/>
      <c r="F5469" s="158"/>
      <c r="G5469" s="158"/>
      <c r="H5469" s="400">
        <f>+B5432</f>
        <v>3.9372593628709575E-3</v>
      </c>
      <c r="I5469" s="158"/>
      <c r="J5469" s="158"/>
      <c r="K5469" s="158"/>
      <c r="L5469" s="158"/>
      <c r="M5469" s="346"/>
    </row>
    <row r="5470" spans="1:13" x14ac:dyDescent="0.25">
      <c r="A5470" s="347"/>
      <c r="B5470" s="401">
        <v>-1</v>
      </c>
      <c r="C5470" s="158"/>
      <c r="D5470" s="158"/>
      <c r="E5470" s="158"/>
      <c r="F5470" s="158"/>
      <c r="G5470" s="158"/>
      <c r="H5470" s="401">
        <f>+B5433</f>
        <v>1.0339011796680075E-2</v>
      </c>
      <c r="I5470" s="158"/>
      <c r="J5470" s="158"/>
      <c r="K5470" s="158"/>
      <c r="L5470" s="158"/>
      <c r="M5470" s="346"/>
    </row>
    <row r="5471" spans="1:13" x14ac:dyDescent="0.25">
      <c r="A5471" s="347"/>
      <c r="B5471" s="158"/>
      <c r="C5471" s="158"/>
      <c r="D5471" s="158"/>
      <c r="E5471" s="158"/>
      <c r="F5471" s="158"/>
      <c r="G5471" s="158"/>
      <c r="H5471" s="158"/>
      <c r="I5471" s="158"/>
      <c r="J5471" s="158"/>
      <c r="K5471" s="158"/>
      <c r="L5471" s="158"/>
      <c r="M5471" s="346"/>
    </row>
    <row r="5472" spans="1:13" x14ac:dyDescent="0.25">
      <c r="A5472" s="347"/>
      <c r="B5472" s="158"/>
      <c r="C5472" s="158"/>
      <c r="D5472" s="158"/>
      <c r="E5472" s="158"/>
      <c r="F5472" s="158"/>
      <c r="G5472" s="158"/>
      <c r="H5472" s="158"/>
      <c r="I5472" s="158"/>
      <c r="J5472" s="158"/>
      <c r="K5472" s="158"/>
      <c r="L5472" s="158"/>
      <c r="M5472" s="346"/>
    </row>
    <row r="5473" spans="1:13" x14ac:dyDescent="0.25">
      <c r="A5473" s="350"/>
      <c r="B5473" s="409">
        <v>2</v>
      </c>
      <c r="C5473" s="390">
        <v>0</v>
      </c>
      <c r="D5473" s="390">
        <v>0</v>
      </c>
      <c r="E5473" s="390">
        <v>0</v>
      </c>
      <c r="F5473" s="390">
        <v>0</v>
      </c>
      <c r="G5473" s="390">
        <v>0</v>
      </c>
      <c r="H5473" s="390">
        <v>0</v>
      </c>
      <c r="I5473" s="390">
        <v>0</v>
      </c>
      <c r="J5473" s="390">
        <v>0</v>
      </c>
      <c r="K5473" s="390">
        <v>0</v>
      </c>
      <c r="L5473" s="391">
        <v>0</v>
      </c>
      <c r="M5473" s="345"/>
    </row>
    <row r="5474" spans="1:13" ht="15.75" x14ac:dyDescent="0.25">
      <c r="A5474" s="442" t="s">
        <v>230</v>
      </c>
      <c r="B5474" s="396">
        <v>0</v>
      </c>
      <c r="C5474" s="159">
        <v>2</v>
      </c>
      <c r="D5474" s="159">
        <v>0</v>
      </c>
      <c r="E5474" s="159">
        <v>0</v>
      </c>
      <c r="F5474" s="159">
        <v>0</v>
      </c>
      <c r="G5474" s="159">
        <v>0</v>
      </c>
      <c r="H5474" s="159">
        <v>0</v>
      </c>
      <c r="I5474" s="159">
        <v>0</v>
      </c>
      <c r="J5474" s="159">
        <v>0</v>
      </c>
      <c r="K5474" s="159">
        <v>0</v>
      </c>
      <c r="L5474" s="383">
        <v>0</v>
      </c>
      <c r="M5474" s="346"/>
    </row>
    <row r="5475" spans="1:13" x14ac:dyDescent="0.25">
      <c r="A5475" s="347"/>
      <c r="B5475" s="396">
        <v>0</v>
      </c>
      <c r="C5475" s="159">
        <v>0</v>
      </c>
      <c r="D5475" s="159">
        <v>2</v>
      </c>
      <c r="E5475" s="159">
        <v>0</v>
      </c>
      <c r="F5475" s="159">
        <v>0</v>
      </c>
      <c r="G5475" s="159">
        <v>0</v>
      </c>
      <c r="H5475" s="159">
        <v>0</v>
      </c>
      <c r="I5475" s="159">
        <v>0</v>
      </c>
      <c r="J5475" s="159">
        <v>0</v>
      </c>
      <c r="K5475" s="159">
        <v>0</v>
      </c>
      <c r="L5475" s="383">
        <v>0</v>
      </c>
      <c r="M5475" s="346"/>
    </row>
    <row r="5476" spans="1:13" x14ac:dyDescent="0.25">
      <c r="A5476" s="347"/>
      <c r="B5476" s="396">
        <v>0</v>
      </c>
      <c r="C5476" s="159">
        <v>0</v>
      </c>
      <c r="D5476" s="159">
        <v>0</v>
      </c>
      <c r="E5476" s="159">
        <v>2</v>
      </c>
      <c r="F5476" s="159">
        <v>0</v>
      </c>
      <c r="G5476" s="159">
        <v>0</v>
      </c>
      <c r="H5476" s="159">
        <v>0</v>
      </c>
      <c r="I5476" s="159">
        <v>0</v>
      </c>
      <c r="J5476" s="159">
        <v>0</v>
      </c>
      <c r="K5476" s="159">
        <v>0</v>
      </c>
      <c r="L5476" s="383">
        <v>0</v>
      </c>
      <c r="M5476" s="346"/>
    </row>
    <row r="5477" spans="1:13" x14ac:dyDescent="0.25">
      <c r="A5477" s="347"/>
      <c r="B5477" s="396">
        <v>0</v>
      </c>
      <c r="C5477" s="159">
        <v>0</v>
      </c>
      <c r="D5477" s="159">
        <v>0</v>
      </c>
      <c r="E5477" s="159">
        <v>0</v>
      </c>
      <c r="F5477" s="159">
        <v>2</v>
      </c>
      <c r="G5477" s="159">
        <v>0</v>
      </c>
      <c r="H5477" s="159">
        <v>0</v>
      </c>
      <c r="I5477" s="159">
        <v>0</v>
      </c>
      <c r="J5477" s="159">
        <v>0</v>
      </c>
      <c r="K5477" s="159">
        <v>0</v>
      </c>
      <c r="L5477" s="383">
        <v>0</v>
      </c>
      <c r="M5477" s="346"/>
    </row>
    <row r="5478" spans="1:13" x14ac:dyDescent="0.25">
      <c r="A5478" s="347"/>
      <c r="B5478" s="396">
        <v>0</v>
      </c>
      <c r="C5478" s="159">
        <v>0</v>
      </c>
      <c r="D5478" s="159">
        <v>0</v>
      </c>
      <c r="E5478" s="159">
        <v>0</v>
      </c>
      <c r="F5478" s="159">
        <v>0</v>
      </c>
      <c r="G5478" s="159">
        <v>2</v>
      </c>
      <c r="H5478" s="159">
        <v>0</v>
      </c>
      <c r="I5478" s="159">
        <v>0</v>
      </c>
      <c r="J5478" s="159">
        <v>0</v>
      </c>
      <c r="K5478" s="159">
        <v>0</v>
      </c>
      <c r="L5478" s="383">
        <v>0</v>
      </c>
      <c r="M5478" s="346"/>
    </row>
    <row r="5479" spans="1:13" x14ac:dyDescent="0.25">
      <c r="A5479" s="347"/>
      <c r="B5479" s="396">
        <v>0</v>
      </c>
      <c r="C5479" s="159">
        <v>0</v>
      </c>
      <c r="D5479" s="159">
        <v>0</v>
      </c>
      <c r="E5479" s="159">
        <v>0</v>
      </c>
      <c r="F5479" s="159">
        <v>0</v>
      </c>
      <c r="G5479" s="159">
        <v>0</v>
      </c>
      <c r="H5479" s="159">
        <v>2</v>
      </c>
      <c r="I5479" s="159">
        <v>0</v>
      </c>
      <c r="J5479" s="159">
        <v>0</v>
      </c>
      <c r="K5479" s="159">
        <v>0</v>
      </c>
      <c r="L5479" s="383">
        <v>0</v>
      </c>
      <c r="M5479" s="346"/>
    </row>
    <row r="5480" spans="1:13" x14ac:dyDescent="0.25">
      <c r="A5480" s="347"/>
      <c r="B5480" s="396">
        <v>0</v>
      </c>
      <c r="C5480" s="159">
        <v>0</v>
      </c>
      <c r="D5480" s="159">
        <v>0</v>
      </c>
      <c r="E5480" s="159">
        <v>0</v>
      </c>
      <c r="F5480" s="159">
        <v>0</v>
      </c>
      <c r="G5480" s="159">
        <v>0</v>
      </c>
      <c r="H5480" s="159">
        <v>0</v>
      </c>
      <c r="I5480" s="159">
        <v>2</v>
      </c>
      <c r="J5480" s="159">
        <v>0</v>
      </c>
      <c r="K5480" s="159">
        <v>0</v>
      </c>
      <c r="L5480" s="383">
        <v>0</v>
      </c>
      <c r="M5480" s="346"/>
    </row>
    <row r="5481" spans="1:13" x14ac:dyDescent="0.25">
      <c r="A5481" s="347"/>
      <c r="B5481" s="396">
        <v>0</v>
      </c>
      <c r="C5481" s="159">
        <v>0</v>
      </c>
      <c r="D5481" s="159">
        <v>0</v>
      </c>
      <c r="E5481" s="159">
        <v>0</v>
      </c>
      <c r="F5481" s="159">
        <v>0</v>
      </c>
      <c r="G5481" s="159">
        <v>0</v>
      </c>
      <c r="H5481" s="159">
        <v>0</v>
      </c>
      <c r="I5481" s="159">
        <v>0</v>
      </c>
      <c r="J5481" s="159">
        <v>2</v>
      </c>
      <c r="K5481" s="159">
        <v>0</v>
      </c>
      <c r="L5481" s="383">
        <v>0</v>
      </c>
      <c r="M5481" s="346"/>
    </row>
    <row r="5482" spans="1:13" x14ac:dyDescent="0.25">
      <c r="A5482" s="347"/>
      <c r="B5482" s="396">
        <v>0</v>
      </c>
      <c r="C5482" s="159">
        <v>0</v>
      </c>
      <c r="D5482" s="159">
        <v>0</v>
      </c>
      <c r="E5482" s="159">
        <v>0</v>
      </c>
      <c r="F5482" s="159">
        <v>0</v>
      </c>
      <c r="G5482" s="159">
        <v>0</v>
      </c>
      <c r="H5482" s="159">
        <v>0</v>
      </c>
      <c r="I5482" s="159">
        <v>0</v>
      </c>
      <c r="J5482" s="159">
        <v>0</v>
      </c>
      <c r="K5482" s="159">
        <v>2</v>
      </c>
      <c r="L5482" s="383">
        <v>0</v>
      </c>
      <c r="M5482" s="346"/>
    </row>
    <row r="5483" spans="1:13" x14ac:dyDescent="0.25">
      <c r="A5483" s="347"/>
      <c r="B5483" s="397">
        <v>0</v>
      </c>
      <c r="C5483" s="398">
        <v>0</v>
      </c>
      <c r="D5483" s="398">
        <v>0</v>
      </c>
      <c r="E5483" s="398">
        <v>0</v>
      </c>
      <c r="F5483" s="398">
        <v>0</v>
      </c>
      <c r="G5483" s="398">
        <v>0</v>
      </c>
      <c r="H5483" s="398">
        <v>0</v>
      </c>
      <c r="I5483" s="398">
        <v>0</v>
      </c>
      <c r="J5483" s="398">
        <v>0</v>
      </c>
      <c r="K5483" s="398">
        <v>0</v>
      </c>
      <c r="L5483" s="410">
        <v>2</v>
      </c>
      <c r="M5483" s="346"/>
    </row>
    <row r="5484" spans="1:13" x14ac:dyDescent="0.25">
      <c r="A5484" s="347"/>
      <c r="B5484" s="158"/>
      <c r="C5484" s="158"/>
      <c r="D5484" s="158"/>
      <c r="E5484" s="158"/>
      <c r="F5484" s="158"/>
      <c r="G5484" s="158"/>
      <c r="H5484" s="158"/>
      <c r="I5484" s="158"/>
      <c r="J5484" s="158"/>
      <c r="K5484" s="158"/>
      <c r="L5484" s="158"/>
      <c r="M5484" s="346"/>
    </row>
    <row r="5485" spans="1:13" x14ac:dyDescent="0.25">
      <c r="A5485" s="347"/>
      <c r="B5485" s="158"/>
      <c r="C5485" s="158"/>
      <c r="D5485" s="158"/>
      <c r="E5485" s="158"/>
      <c r="F5485" s="158"/>
      <c r="G5485" s="158"/>
      <c r="H5485" s="158"/>
      <c r="I5485" s="158"/>
      <c r="J5485" s="158"/>
      <c r="K5485" s="158"/>
      <c r="L5485" s="158"/>
      <c r="M5485" s="346"/>
    </row>
    <row r="5486" spans="1:13" x14ac:dyDescent="0.25">
      <c r="A5486" s="350"/>
      <c r="B5486" s="409">
        <v>1</v>
      </c>
      <c r="C5486" s="390">
        <v>0</v>
      </c>
      <c r="D5486" s="390">
        <v>0</v>
      </c>
      <c r="E5486" s="390">
        <v>0</v>
      </c>
      <c r="F5486" s="390">
        <v>0</v>
      </c>
      <c r="G5486" s="390">
        <v>0</v>
      </c>
      <c r="H5486" s="390">
        <v>0</v>
      </c>
      <c r="I5486" s="390">
        <v>0</v>
      </c>
      <c r="J5486" s="390">
        <v>0</v>
      </c>
      <c r="K5486" s="390">
        <v>0</v>
      </c>
      <c r="L5486" s="391">
        <v>0</v>
      </c>
      <c r="M5486" s="346"/>
    </row>
    <row r="5487" spans="1:13" ht="15.75" x14ac:dyDescent="0.25">
      <c r="A5487" s="442" t="s">
        <v>231</v>
      </c>
      <c r="B5487" s="396">
        <v>0</v>
      </c>
      <c r="C5487" s="159">
        <v>1</v>
      </c>
      <c r="D5487" s="159">
        <v>0</v>
      </c>
      <c r="E5487" s="159">
        <v>0</v>
      </c>
      <c r="F5487" s="159">
        <v>0</v>
      </c>
      <c r="G5487" s="159">
        <v>0</v>
      </c>
      <c r="H5487" s="159">
        <v>0</v>
      </c>
      <c r="I5487" s="159">
        <v>0</v>
      </c>
      <c r="J5487" s="159">
        <v>0</v>
      </c>
      <c r="K5487" s="159">
        <v>0</v>
      </c>
      <c r="L5487" s="383">
        <v>0</v>
      </c>
      <c r="M5487" s="346"/>
    </row>
    <row r="5488" spans="1:13" x14ac:dyDescent="0.25">
      <c r="A5488" s="347"/>
      <c r="B5488" s="396">
        <v>0</v>
      </c>
      <c r="C5488" s="159">
        <v>0</v>
      </c>
      <c r="D5488" s="159">
        <v>1</v>
      </c>
      <c r="E5488" s="159">
        <v>0</v>
      </c>
      <c r="F5488" s="159">
        <v>0</v>
      </c>
      <c r="G5488" s="159">
        <v>0</v>
      </c>
      <c r="H5488" s="159">
        <v>0</v>
      </c>
      <c r="I5488" s="159">
        <v>0</v>
      </c>
      <c r="J5488" s="159">
        <v>0</v>
      </c>
      <c r="K5488" s="159">
        <v>0</v>
      </c>
      <c r="L5488" s="383">
        <v>0</v>
      </c>
      <c r="M5488" s="346"/>
    </row>
    <row r="5489" spans="1:13" x14ac:dyDescent="0.25">
      <c r="A5489" s="347"/>
      <c r="B5489" s="396">
        <v>0</v>
      </c>
      <c r="C5489" s="159">
        <v>0</v>
      </c>
      <c r="D5489" s="159">
        <v>0</v>
      </c>
      <c r="E5489" s="159">
        <v>1</v>
      </c>
      <c r="F5489" s="159">
        <v>0</v>
      </c>
      <c r="G5489" s="159">
        <v>0</v>
      </c>
      <c r="H5489" s="159">
        <v>0</v>
      </c>
      <c r="I5489" s="159">
        <v>0</v>
      </c>
      <c r="J5489" s="159">
        <v>0</v>
      </c>
      <c r="K5489" s="159">
        <v>0</v>
      </c>
      <c r="L5489" s="383">
        <v>0</v>
      </c>
      <c r="M5489" s="346"/>
    </row>
    <row r="5490" spans="1:13" x14ac:dyDescent="0.25">
      <c r="A5490" s="347"/>
      <c r="B5490" s="396">
        <v>0</v>
      </c>
      <c r="C5490" s="159">
        <v>0</v>
      </c>
      <c r="D5490" s="159">
        <v>0</v>
      </c>
      <c r="E5490" s="159">
        <v>0</v>
      </c>
      <c r="F5490" s="159">
        <v>1</v>
      </c>
      <c r="G5490" s="159">
        <v>0</v>
      </c>
      <c r="H5490" s="159">
        <v>0</v>
      </c>
      <c r="I5490" s="159">
        <v>0</v>
      </c>
      <c r="J5490" s="159">
        <v>0</v>
      </c>
      <c r="K5490" s="159">
        <v>0</v>
      </c>
      <c r="L5490" s="383">
        <v>0</v>
      </c>
      <c r="M5490" s="346"/>
    </row>
    <row r="5491" spans="1:13" x14ac:dyDescent="0.25">
      <c r="A5491" s="347"/>
      <c r="B5491" s="396">
        <v>0</v>
      </c>
      <c r="C5491" s="159">
        <v>0</v>
      </c>
      <c r="D5491" s="159">
        <v>0</v>
      </c>
      <c r="E5491" s="159">
        <v>0</v>
      </c>
      <c r="F5491" s="159">
        <v>0</v>
      </c>
      <c r="G5491" s="159">
        <v>1</v>
      </c>
      <c r="H5491" s="159">
        <v>0</v>
      </c>
      <c r="I5491" s="159">
        <v>0</v>
      </c>
      <c r="J5491" s="159">
        <v>0</v>
      </c>
      <c r="K5491" s="159">
        <v>0</v>
      </c>
      <c r="L5491" s="383">
        <v>0</v>
      </c>
      <c r="M5491" s="346"/>
    </row>
    <row r="5492" spans="1:13" x14ac:dyDescent="0.25">
      <c r="A5492" s="347"/>
      <c r="B5492" s="396">
        <v>0</v>
      </c>
      <c r="C5492" s="159">
        <v>0</v>
      </c>
      <c r="D5492" s="159">
        <v>0</v>
      </c>
      <c r="E5492" s="159">
        <v>0</v>
      </c>
      <c r="F5492" s="159">
        <v>0</v>
      </c>
      <c r="G5492" s="159">
        <v>0</v>
      </c>
      <c r="H5492" s="159">
        <v>1</v>
      </c>
      <c r="I5492" s="159">
        <v>0</v>
      </c>
      <c r="J5492" s="159">
        <v>0</v>
      </c>
      <c r="K5492" s="159">
        <v>0</v>
      </c>
      <c r="L5492" s="383">
        <v>0</v>
      </c>
      <c r="M5492" s="346"/>
    </row>
    <row r="5493" spans="1:13" x14ac:dyDescent="0.25">
      <c r="A5493" s="347"/>
      <c r="B5493" s="396">
        <v>0</v>
      </c>
      <c r="C5493" s="159">
        <v>0</v>
      </c>
      <c r="D5493" s="159">
        <v>0</v>
      </c>
      <c r="E5493" s="159">
        <v>0</v>
      </c>
      <c r="F5493" s="159">
        <v>0</v>
      </c>
      <c r="G5493" s="159">
        <v>0</v>
      </c>
      <c r="H5493" s="159">
        <v>0</v>
      </c>
      <c r="I5493" s="159">
        <v>1</v>
      </c>
      <c r="J5493" s="159">
        <v>0</v>
      </c>
      <c r="K5493" s="159">
        <v>0</v>
      </c>
      <c r="L5493" s="383">
        <v>0</v>
      </c>
      <c r="M5493" s="346"/>
    </row>
    <row r="5494" spans="1:13" x14ac:dyDescent="0.25">
      <c r="A5494" s="347"/>
      <c r="B5494" s="396">
        <v>0</v>
      </c>
      <c r="C5494" s="159">
        <v>0</v>
      </c>
      <c r="D5494" s="159">
        <v>0</v>
      </c>
      <c r="E5494" s="159">
        <v>0</v>
      </c>
      <c r="F5494" s="159">
        <v>0</v>
      </c>
      <c r="G5494" s="159">
        <v>0</v>
      </c>
      <c r="H5494" s="159">
        <v>0</v>
      </c>
      <c r="I5494" s="159">
        <v>0</v>
      </c>
      <c r="J5494" s="159">
        <v>1</v>
      </c>
      <c r="K5494" s="159">
        <v>0</v>
      </c>
      <c r="L5494" s="383">
        <v>0</v>
      </c>
      <c r="M5494" s="346"/>
    </row>
    <row r="5495" spans="1:13" x14ac:dyDescent="0.25">
      <c r="A5495" s="347"/>
      <c r="B5495" s="396">
        <v>0</v>
      </c>
      <c r="C5495" s="159">
        <v>0</v>
      </c>
      <c r="D5495" s="159">
        <v>0</v>
      </c>
      <c r="E5495" s="159">
        <v>0</v>
      </c>
      <c r="F5495" s="159">
        <v>0</v>
      </c>
      <c r="G5495" s="159">
        <v>0</v>
      </c>
      <c r="H5495" s="159">
        <v>0</v>
      </c>
      <c r="I5495" s="159">
        <v>0</v>
      </c>
      <c r="J5495" s="159">
        <v>0</v>
      </c>
      <c r="K5495" s="159">
        <v>1</v>
      </c>
      <c r="L5495" s="383">
        <v>0</v>
      </c>
      <c r="M5495" s="346"/>
    </row>
    <row r="5496" spans="1:13" x14ac:dyDescent="0.25">
      <c r="A5496" s="347"/>
      <c r="B5496" s="397">
        <v>0</v>
      </c>
      <c r="C5496" s="398">
        <v>0</v>
      </c>
      <c r="D5496" s="398">
        <v>0</v>
      </c>
      <c r="E5496" s="398">
        <v>0</v>
      </c>
      <c r="F5496" s="398">
        <v>0</v>
      </c>
      <c r="G5496" s="398">
        <v>0</v>
      </c>
      <c r="H5496" s="398">
        <v>0</v>
      </c>
      <c r="I5496" s="398">
        <v>0</v>
      </c>
      <c r="J5496" s="398">
        <v>0</v>
      </c>
      <c r="K5496" s="398">
        <v>0</v>
      </c>
      <c r="L5496" s="410">
        <v>1</v>
      </c>
      <c r="M5496" s="346"/>
    </row>
    <row r="5497" spans="1:13" x14ac:dyDescent="0.25">
      <c r="A5497" s="347"/>
      <c r="B5497" s="158"/>
      <c r="C5497" s="158"/>
      <c r="D5497" s="158"/>
      <c r="E5497" s="158"/>
      <c r="F5497" s="158"/>
      <c r="G5497" s="158"/>
      <c r="H5497" s="158"/>
      <c r="I5497" s="158"/>
      <c r="J5497" s="158"/>
      <c r="K5497" s="158"/>
      <c r="L5497" s="158"/>
      <c r="M5497" s="346"/>
    </row>
    <row r="5498" spans="1:13" x14ac:dyDescent="0.25">
      <c r="A5498" s="347"/>
      <c r="B5498" s="158"/>
      <c r="C5498" s="158"/>
      <c r="D5498" s="158"/>
      <c r="E5498" s="158"/>
      <c r="F5498" s="158"/>
      <c r="G5498" s="158"/>
      <c r="H5498" s="158"/>
      <c r="I5498" s="158"/>
      <c r="J5498" s="158"/>
      <c r="K5498" s="158"/>
      <c r="L5498" s="158"/>
      <c r="M5498" s="346"/>
    </row>
    <row r="5499" spans="1:13" x14ac:dyDescent="0.25">
      <c r="A5499" s="350"/>
      <c r="B5499" s="411">
        <f>+M5423</f>
        <v>279.90121654014922</v>
      </c>
      <c r="C5499" s="390">
        <v>0</v>
      </c>
      <c r="D5499" s="390">
        <v>0</v>
      </c>
      <c r="E5499" s="390">
        <v>0</v>
      </c>
      <c r="F5499" s="390">
        <v>0</v>
      </c>
      <c r="G5499" s="390">
        <v>0</v>
      </c>
      <c r="H5499" s="390">
        <v>0</v>
      </c>
      <c r="I5499" s="390">
        <v>0</v>
      </c>
      <c r="J5499" s="390">
        <v>0</v>
      </c>
      <c r="K5499" s="390">
        <v>0</v>
      </c>
      <c r="L5499" s="391">
        <v>0</v>
      </c>
      <c r="M5499" s="346"/>
    </row>
    <row r="5500" spans="1:13" ht="15.75" x14ac:dyDescent="0.25">
      <c r="A5500" s="442" t="s">
        <v>232</v>
      </c>
      <c r="B5500" s="396">
        <v>0</v>
      </c>
      <c r="C5500" s="161">
        <f>+M5424</f>
        <v>163.4301273941505</v>
      </c>
      <c r="D5500" s="159">
        <v>0</v>
      </c>
      <c r="E5500" s="159">
        <v>0</v>
      </c>
      <c r="F5500" s="159">
        <v>0</v>
      </c>
      <c r="G5500" s="159">
        <v>0</v>
      </c>
      <c r="H5500" s="159">
        <v>0</v>
      </c>
      <c r="I5500" s="159">
        <v>0</v>
      </c>
      <c r="J5500" s="159">
        <v>0</v>
      </c>
      <c r="K5500" s="159">
        <v>0</v>
      </c>
      <c r="L5500" s="383">
        <v>0</v>
      </c>
      <c r="M5500" s="346"/>
    </row>
    <row r="5501" spans="1:13" x14ac:dyDescent="0.25">
      <c r="A5501" s="347"/>
      <c r="B5501" s="396">
        <v>0</v>
      </c>
      <c r="C5501" s="159">
        <v>0</v>
      </c>
      <c r="D5501" s="161">
        <f>+M5425</f>
        <v>109.5316359014076</v>
      </c>
      <c r="E5501" s="159">
        <v>0</v>
      </c>
      <c r="F5501" s="159">
        <v>0</v>
      </c>
      <c r="G5501" s="159">
        <v>0</v>
      </c>
      <c r="H5501" s="159">
        <v>0</v>
      </c>
      <c r="I5501" s="159">
        <v>0</v>
      </c>
      <c r="J5501" s="159">
        <v>0</v>
      </c>
      <c r="K5501" s="159">
        <v>0</v>
      </c>
      <c r="L5501" s="383">
        <v>0</v>
      </c>
      <c r="M5501" s="346"/>
    </row>
    <row r="5502" spans="1:13" x14ac:dyDescent="0.25">
      <c r="A5502" s="347"/>
      <c r="B5502" s="396">
        <v>0</v>
      </c>
      <c r="C5502" s="159">
        <v>0</v>
      </c>
      <c r="D5502" s="159">
        <v>0</v>
      </c>
      <c r="E5502" s="161">
        <f>+M5426</f>
        <v>877.02360489771024</v>
      </c>
      <c r="F5502" s="159">
        <v>0</v>
      </c>
      <c r="G5502" s="159">
        <v>0</v>
      </c>
      <c r="H5502" s="159">
        <v>0</v>
      </c>
      <c r="I5502" s="159">
        <v>0</v>
      </c>
      <c r="J5502" s="159">
        <v>0</v>
      </c>
      <c r="K5502" s="159">
        <v>0</v>
      </c>
      <c r="L5502" s="383">
        <v>0</v>
      </c>
      <c r="M5502" s="346"/>
    </row>
    <row r="5503" spans="1:13" x14ac:dyDescent="0.25">
      <c r="A5503" s="347"/>
      <c r="B5503" s="396">
        <v>0</v>
      </c>
      <c r="C5503" s="159">
        <v>0</v>
      </c>
      <c r="D5503" s="159">
        <v>0</v>
      </c>
      <c r="E5503" s="159">
        <v>0</v>
      </c>
      <c r="F5503" s="161">
        <f>+M5427</f>
        <v>-80.412966472826312</v>
      </c>
      <c r="G5503" s="159">
        <v>0</v>
      </c>
      <c r="H5503" s="159">
        <v>0</v>
      </c>
      <c r="I5503" s="159">
        <v>0</v>
      </c>
      <c r="J5503" s="159">
        <v>0</v>
      </c>
      <c r="K5503" s="159">
        <v>0</v>
      </c>
      <c r="L5503" s="383">
        <v>0</v>
      </c>
      <c r="M5503" s="346"/>
    </row>
    <row r="5504" spans="1:13" x14ac:dyDescent="0.25">
      <c r="A5504" s="347"/>
      <c r="B5504" s="396">
        <v>0</v>
      </c>
      <c r="C5504" s="159">
        <v>0</v>
      </c>
      <c r="D5504" s="159">
        <v>0</v>
      </c>
      <c r="E5504" s="159">
        <v>0</v>
      </c>
      <c r="F5504" s="159">
        <v>0</v>
      </c>
      <c r="G5504" s="161">
        <f>+M5428</f>
        <v>-883.0322191919247</v>
      </c>
      <c r="H5504" s="159">
        <v>0</v>
      </c>
      <c r="I5504" s="159">
        <v>0</v>
      </c>
      <c r="J5504" s="159">
        <v>0</v>
      </c>
      <c r="K5504" s="159">
        <v>0</v>
      </c>
      <c r="L5504" s="383">
        <v>0</v>
      </c>
      <c r="M5504" s="346"/>
    </row>
    <row r="5505" spans="1:13" x14ac:dyDescent="0.25">
      <c r="A5505" s="347"/>
      <c r="B5505" s="396">
        <v>0</v>
      </c>
      <c r="C5505" s="159">
        <v>0</v>
      </c>
      <c r="D5505" s="159">
        <v>0</v>
      </c>
      <c r="E5505" s="159">
        <v>0</v>
      </c>
      <c r="F5505" s="159">
        <v>0</v>
      </c>
      <c r="G5505" s="159">
        <v>0</v>
      </c>
      <c r="H5505" s="161">
        <f>+M5429</f>
        <v>-470.78766839092015</v>
      </c>
      <c r="I5505" s="159">
        <v>0</v>
      </c>
      <c r="J5505" s="159">
        <v>0</v>
      </c>
      <c r="K5505" s="159">
        <v>0</v>
      </c>
      <c r="L5505" s="383">
        <v>0</v>
      </c>
      <c r="M5505" s="346"/>
    </row>
    <row r="5506" spans="1:13" x14ac:dyDescent="0.25">
      <c r="A5506" s="347"/>
      <c r="B5506" s="396">
        <v>0</v>
      </c>
      <c r="C5506" s="159">
        <v>0</v>
      </c>
      <c r="D5506" s="159">
        <v>0</v>
      </c>
      <c r="E5506" s="159">
        <v>0</v>
      </c>
      <c r="F5506" s="159">
        <v>0</v>
      </c>
      <c r="G5506" s="159">
        <v>0</v>
      </c>
      <c r="H5506" s="159">
        <v>0</v>
      </c>
      <c r="I5506" s="161">
        <f>+M5430</f>
        <v>-607.43582735582572</v>
      </c>
      <c r="J5506" s="159">
        <v>0</v>
      </c>
      <c r="K5506" s="159">
        <v>0</v>
      </c>
      <c r="L5506" s="383">
        <v>0</v>
      </c>
      <c r="M5506" s="346"/>
    </row>
    <row r="5507" spans="1:13" x14ac:dyDescent="0.25">
      <c r="A5507" s="347"/>
      <c r="B5507" s="396">
        <v>0</v>
      </c>
      <c r="C5507" s="159">
        <v>0</v>
      </c>
      <c r="D5507" s="159">
        <v>0</v>
      </c>
      <c r="E5507" s="159">
        <v>0</v>
      </c>
      <c r="F5507" s="159">
        <v>0</v>
      </c>
      <c r="G5507" s="159">
        <v>0</v>
      </c>
      <c r="H5507" s="159">
        <v>0</v>
      </c>
      <c r="I5507" s="159">
        <v>0</v>
      </c>
      <c r="J5507" s="161">
        <f>+M5431</f>
        <v>-8.6308375893847735</v>
      </c>
      <c r="K5507" s="159">
        <v>0</v>
      </c>
      <c r="L5507" s="383">
        <v>0</v>
      </c>
      <c r="M5507" s="346"/>
    </row>
    <row r="5508" spans="1:13" x14ac:dyDescent="0.25">
      <c r="A5508" s="347"/>
      <c r="B5508" s="396">
        <v>0</v>
      </c>
      <c r="C5508" s="159">
        <v>0</v>
      </c>
      <c r="D5508" s="159">
        <v>0</v>
      </c>
      <c r="E5508" s="159">
        <v>0</v>
      </c>
      <c r="F5508" s="159">
        <v>0</v>
      </c>
      <c r="G5508" s="159">
        <v>0</v>
      </c>
      <c r="H5508" s="159">
        <v>0</v>
      </c>
      <c r="I5508" s="159">
        <v>0</v>
      </c>
      <c r="J5508" s="159">
        <v>0</v>
      </c>
      <c r="K5508" s="161">
        <f>+M5432</f>
        <v>77.270022569126695</v>
      </c>
      <c r="L5508" s="383">
        <v>0</v>
      </c>
      <c r="M5508" s="346"/>
    </row>
    <row r="5509" spans="1:13" x14ac:dyDescent="0.25">
      <c r="A5509" s="347"/>
      <c r="B5509" s="397">
        <v>0</v>
      </c>
      <c r="C5509" s="398">
        <v>0</v>
      </c>
      <c r="D5509" s="398">
        <v>0</v>
      </c>
      <c r="E5509" s="398">
        <v>0</v>
      </c>
      <c r="F5509" s="398">
        <v>0</v>
      </c>
      <c r="G5509" s="398">
        <v>0</v>
      </c>
      <c r="H5509" s="398">
        <v>0</v>
      </c>
      <c r="I5509" s="398">
        <v>0</v>
      </c>
      <c r="J5509" s="398">
        <v>0</v>
      </c>
      <c r="K5509" s="398">
        <v>0</v>
      </c>
      <c r="L5509" s="412">
        <f>+M5433</f>
        <v>344.42019434847617</v>
      </c>
      <c r="M5509" s="346"/>
    </row>
    <row r="5510" spans="1:13" x14ac:dyDescent="0.25">
      <c r="A5510" s="347"/>
      <c r="B5510" s="158"/>
      <c r="C5510" s="158"/>
      <c r="D5510" s="158"/>
      <c r="E5510" s="158"/>
      <c r="F5510" s="158"/>
      <c r="G5510" s="158"/>
      <c r="H5510" s="158"/>
      <c r="I5510" s="158"/>
      <c r="J5510" s="158"/>
      <c r="K5510" s="158"/>
      <c r="L5510" s="158"/>
      <c r="M5510" s="346"/>
    </row>
    <row r="5511" spans="1:13" ht="15.75" x14ac:dyDescent="0.3">
      <c r="A5511" s="444" t="s">
        <v>245</v>
      </c>
      <c r="B5511" s="158"/>
      <c r="C5511" s="158"/>
      <c r="D5511" s="158"/>
      <c r="E5511" s="158"/>
      <c r="F5511" s="158"/>
      <c r="G5511" s="158"/>
      <c r="H5511" s="158"/>
      <c r="I5511" s="158"/>
      <c r="J5511" s="158"/>
      <c r="K5511" s="158"/>
      <c r="L5511" s="158"/>
      <c r="M5511" s="346"/>
    </row>
    <row r="5512" spans="1:13" ht="15.75" x14ac:dyDescent="0.3">
      <c r="A5512" s="445"/>
      <c r="B5512" s="411">
        <f t="array" ref="B5512:L5522">+MMULT(B5473:L5483,B5499:L5509)</f>
        <v>559.80243308029844</v>
      </c>
      <c r="C5512" s="390">
        <v>0</v>
      </c>
      <c r="D5512" s="390">
        <v>0</v>
      </c>
      <c r="E5512" s="390">
        <v>0</v>
      </c>
      <c r="F5512" s="390">
        <v>0</v>
      </c>
      <c r="G5512" s="390">
        <v>0</v>
      </c>
      <c r="H5512" s="390">
        <v>0</v>
      </c>
      <c r="I5512" s="390">
        <v>0</v>
      </c>
      <c r="J5512" s="390">
        <v>0</v>
      </c>
      <c r="K5512" s="390">
        <v>0</v>
      </c>
      <c r="L5512" s="391">
        <v>0</v>
      </c>
      <c r="M5512" s="345"/>
    </row>
    <row r="5513" spans="1:13" ht="15.75" x14ac:dyDescent="0.3">
      <c r="A5513" s="445" t="s">
        <v>233</v>
      </c>
      <c r="B5513" s="396">
        <v>0</v>
      </c>
      <c r="C5513" s="161">
        <v>326.86025478830101</v>
      </c>
      <c r="D5513" s="159">
        <v>0</v>
      </c>
      <c r="E5513" s="159">
        <v>0</v>
      </c>
      <c r="F5513" s="159">
        <v>0</v>
      </c>
      <c r="G5513" s="159">
        <v>0</v>
      </c>
      <c r="H5513" s="159">
        <v>0</v>
      </c>
      <c r="I5513" s="159">
        <v>0</v>
      </c>
      <c r="J5513" s="159">
        <v>0</v>
      </c>
      <c r="K5513" s="159">
        <v>0</v>
      </c>
      <c r="L5513" s="383">
        <v>0</v>
      </c>
      <c r="M5513" s="346"/>
    </row>
    <row r="5514" spans="1:13" x14ac:dyDescent="0.25">
      <c r="A5514" s="347"/>
      <c r="B5514" s="396">
        <v>0</v>
      </c>
      <c r="C5514" s="159">
        <v>0</v>
      </c>
      <c r="D5514" s="161">
        <v>219.06327180281519</v>
      </c>
      <c r="E5514" s="159">
        <v>0</v>
      </c>
      <c r="F5514" s="159">
        <v>0</v>
      </c>
      <c r="G5514" s="159">
        <v>0</v>
      </c>
      <c r="H5514" s="159">
        <v>0</v>
      </c>
      <c r="I5514" s="159">
        <v>0</v>
      </c>
      <c r="J5514" s="159">
        <v>0</v>
      </c>
      <c r="K5514" s="159">
        <v>0</v>
      </c>
      <c r="L5514" s="383">
        <v>0</v>
      </c>
      <c r="M5514" s="346"/>
    </row>
    <row r="5515" spans="1:13" x14ac:dyDescent="0.25">
      <c r="A5515" s="347"/>
      <c r="B5515" s="396">
        <v>0</v>
      </c>
      <c r="C5515" s="159">
        <v>0</v>
      </c>
      <c r="D5515" s="159">
        <v>0</v>
      </c>
      <c r="E5515" s="161">
        <v>1754.0472097954205</v>
      </c>
      <c r="F5515" s="159">
        <v>0</v>
      </c>
      <c r="G5515" s="159">
        <v>0</v>
      </c>
      <c r="H5515" s="159">
        <v>0</v>
      </c>
      <c r="I5515" s="159">
        <v>0</v>
      </c>
      <c r="J5515" s="159">
        <v>0</v>
      </c>
      <c r="K5515" s="159">
        <v>0</v>
      </c>
      <c r="L5515" s="383">
        <v>0</v>
      </c>
      <c r="M5515" s="346"/>
    </row>
    <row r="5516" spans="1:13" x14ac:dyDescent="0.25">
      <c r="A5516" s="347"/>
      <c r="B5516" s="396">
        <v>0</v>
      </c>
      <c r="C5516" s="159">
        <v>0</v>
      </c>
      <c r="D5516" s="159">
        <v>0</v>
      </c>
      <c r="E5516" s="159">
        <v>0</v>
      </c>
      <c r="F5516" s="161">
        <v>-160.82593294565262</v>
      </c>
      <c r="G5516" s="159">
        <v>0</v>
      </c>
      <c r="H5516" s="159">
        <v>0</v>
      </c>
      <c r="I5516" s="159">
        <v>0</v>
      </c>
      <c r="J5516" s="159">
        <v>0</v>
      </c>
      <c r="K5516" s="159">
        <v>0</v>
      </c>
      <c r="L5516" s="383">
        <v>0</v>
      </c>
      <c r="M5516" s="346"/>
    </row>
    <row r="5517" spans="1:13" x14ac:dyDescent="0.25">
      <c r="A5517" s="347"/>
      <c r="B5517" s="396">
        <v>0</v>
      </c>
      <c r="C5517" s="159">
        <v>0</v>
      </c>
      <c r="D5517" s="159">
        <v>0</v>
      </c>
      <c r="E5517" s="159">
        <v>0</v>
      </c>
      <c r="F5517" s="159">
        <v>0</v>
      </c>
      <c r="G5517" s="161">
        <v>-1766.0644383838494</v>
      </c>
      <c r="H5517" s="159">
        <v>0</v>
      </c>
      <c r="I5517" s="159">
        <v>0</v>
      </c>
      <c r="J5517" s="159">
        <v>0</v>
      </c>
      <c r="K5517" s="159">
        <v>0</v>
      </c>
      <c r="L5517" s="383">
        <v>0</v>
      </c>
      <c r="M5517" s="346"/>
    </row>
    <row r="5518" spans="1:13" x14ac:dyDescent="0.25">
      <c r="A5518" s="347"/>
      <c r="B5518" s="396">
        <v>0</v>
      </c>
      <c r="C5518" s="159">
        <v>0</v>
      </c>
      <c r="D5518" s="159">
        <v>0</v>
      </c>
      <c r="E5518" s="159">
        <v>0</v>
      </c>
      <c r="F5518" s="159">
        <v>0</v>
      </c>
      <c r="G5518" s="159">
        <v>0</v>
      </c>
      <c r="H5518" s="161">
        <v>-941.57533678184029</v>
      </c>
      <c r="I5518" s="159">
        <v>0</v>
      </c>
      <c r="J5518" s="159">
        <v>0</v>
      </c>
      <c r="K5518" s="159">
        <v>0</v>
      </c>
      <c r="L5518" s="383">
        <v>0</v>
      </c>
      <c r="M5518" s="346"/>
    </row>
    <row r="5519" spans="1:13" x14ac:dyDescent="0.25">
      <c r="A5519" s="347"/>
      <c r="B5519" s="396">
        <v>0</v>
      </c>
      <c r="C5519" s="159">
        <v>0</v>
      </c>
      <c r="D5519" s="159">
        <v>0</v>
      </c>
      <c r="E5519" s="159">
        <v>0</v>
      </c>
      <c r="F5519" s="159">
        <v>0</v>
      </c>
      <c r="G5519" s="159">
        <v>0</v>
      </c>
      <c r="H5519" s="159">
        <v>0</v>
      </c>
      <c r="I5519" s="161">
        <v>-1214.8716547116514</v>
      </c>
      <c r="J5519" s="159">
        <v>0</v>
      </c>
      <c r="K5519" s="159">
        <v>0</v>
      </c>
      <c r="L5519" s="383">
        <v>0</v>
      </c>
      <c r="M5519" s="346"/>
    </row>
    <row r="5520" spans="1:13" x14ac:dyDescent="0.25">
      <c r="A5520" s="347"/>
      <c r="B5520" s="396">
        <v>0</v>
      </c>
      <c r="C5520" s="159">
        <v>0</v>
      </c>
      <c r="D5520" s="159">
        <v>0</v>
      </c>
      <c r="E5520" s="159">
        <v>0</v>
      </c>
      <c r="F5520" s="159">
        <v>0</v>
      </c>
      <c r="G5520" s="159">
        <v>0</v>
      </c>
      <c r="H5520" s="159">
        <v>0</v>
      </c>
      <c r="I5520" s="159">
        <v>0</v>
      </c>
      <c r="J5520" s="161">
        <v>-17.261675178769547</v>
      </c>
      <c r="K5520" s="159">
        <v>0</v>
      </c>
      <c r="L5520" s="383">
        <v>0</v>
      </c>
      <c r="M5520" s="346"/>
    </row>
    <row r="5521" spans="1:13" x14ac:dyDescent="0.25">
      <c r="A5521" s="347"/>
      <c r="B5521" s="396">
        <v>0</v>
      </c>
      <c r="C5521" s="159">
        <v>0</v>
      </c>
      <c r="D5521" s="159">
        <v>0</v>
      </c>
      <c r="E5521" s="159">
        <v>0</v>
      </c>
      <c r="F5521" s="159">
        <v>0</v>
      </c>
      <c r="G5521" s="159">
        <v>0</v>
      </c>
      <c r="H5521" s="159">
        <v>0</v>
      </c>
      <c r="I5521" s="159">
        <v>0</v>
      </c>
      <c r="J5521" s="159">
        <v>0</v>
      </c>
      <c r="K5521" s="161">
        <v>154.54004513825339</v>
      </c>
      <c r="L5521" s="383">
        <v>0</v>
      </c>
      <c r="M5521" s="346"/>
    </row>
    <row r="5522" spans="1:13" x14ac:dyDescent="0.25">
      <c r="A5522" s="347"/>
      <c r="B5522" s="397">
        <v>0</v>
      </c>
      <c r="C5522" s="398">
        <v>0</v>
      </c>
      <c r="D5522" s="398">
        <v>0</v>
      </c>
      <c r="E5522" s="398">
        <v>0</v>
      </c>
      <c r="F5522" s="398">
        <v>0</v>
      </c>
      <c r="G5522" s="398">
        <v>0</v>
      </c>
      <c r="H5522" s="398">
        <v>0</v>
      </c>
      <c r="I5522" s="398">
        <v>0</v>
      </c>
      <c r="J5522" s="398">
        <v>0</v>
      </c>
      <c r="K5522" s="398">
        <v>0</v>
      </c>
      <c r="L5522" s="412">
        <v>688.84038869695235</v>
      </c>
      <c r="M5522" s="346"/>
    </row>
    <row r="5523" spans="1:13" x14ac:dyDescent="0.25">
      <c r="A5523" s="347"/>
      <c r="B5523" s="158"/>
      <c r="C5523" s="158"/>
      <c r="D5523" s="158"/>
      <c r="E5523" s="158"/>
      <c r="F5523" s="158"/>
      <c r="G5523" s="158"/>
      <c r="H5523" s="158"/>
      <c r="I5523" s="158"/>
      <c r="J5523" s="158"/>
      <c r="K5523" s="158"/>
      <c r="L5523" s="158"/>
      <c r="M5523" s="346"/>
    </row>
    <row r="5524" spans="1:13" x14ac:dyDescent="0.25">
      <c r="A5524" s="347"/>
      <c r="B5524" s="158"/>
      <c r="C5524" s="158"/>
      <c r="D5524" s="158"/>
      <c r="E5524" s="158"/>
      <c r="F5524" s="158"/>
      <c r="G5524" s="158"/>
      <c r="H5524" s="158"/>
      <c r="I5524" s="158"/>
      <c r="J5524" s="158"/>
      <c r="K5524" s="158"/>
      <c r="L5524" s="158"/>
      <c r="M5524" s="346"/>
    </row>
    <row r="5525" spans="1:13" x14ac:dyDescent="0.25">
      <c r="A5525" s="347"/>
      <c r="B5525" s="413">
        <f t="array" ref="B5525:L5535">+MINVERSE(B5512:L5522)</f>
        <v>1.7863445046094669E-3</v>
      </c>
      <c r="C5525" s="390">
        <v>0</v>
      </c>
      <c r="D5525" s="390">
        <v>0</v>
      </c>
      <c r="E5525" s="390">
        <v>0</v>
      </c>
      <c r="F5525" s="390">
        <v>0</v>
      </c>
      <c r="G5525" s="390">
        <v>0</v>
      </c>
      <c r="H5525" s="390">
        <v>0</v>
      </c>
      <c r="I5525" s="390">
        <v>0</v>
      </c>
      <c r="J5525" s="390">
        <v>0</v>
      </c>
      <c r="K5525" s="390">
        <v>0</v>
      </c>
      <c r="L5525" s="391">
        <v>0</v>
      </c>
      <c r="M5525" s="346"/>
    </row>
    <row r="5526" spans="1:13" ht="15.75" x14ac:dyDescent="0.3">
      <c r="A5526" s="445" t="s">
        <v>234</v>
      </c>
      <c r="B5526" s="396">
        <v>0</v>
      </c>
      <c r="C5526" s="178">
        <v>3.0594114314928694E-3</v>
      </c>
      <c r="D5526" s="159">
        <v>0</v>
      </c>
      <c r="E5526" s="159">
        <v>0</v>
      </c>
      <c r="F5526" s="159">
        <v>0</v>
      </c>
      <c r="G5526" s="159">
        <v>0</v>
      </c>
      <c r="H5526" s="159">
        <v>0</v>
      </c>
      <c r="I5526" s="159">
        <v>0</v>
      </c>
      <c r="J5526" s="159">
        <v>0</v>
      </c>
      <c r="K5526" s="159">
        <v>0</v>
      </c>
      <c r="L5526" s="383">
        <v>0</v>
      </c>
      <c r="M5526" s="346"/>
    </row>
    <row r="5527" spans="1:13" x14ac:dyDescent="0.25">
      <c r="A5527" s="347"/>
      <c r="B5527" s="396">
        <v>0</v>
      </c>
      <c r="C5527" s="159">
        <v>0</v>
      </c>
      <c r="D5527" s="178">
        <v>4.5648911922584962E-3</v>
      </c>
      <c r="E5527" s="159">
        <v>0</v>
      </c>
      <c r="F5527" s="159">
        <v>0</v>
      </c>
      <c r="G5527" s="159">
        <v>0</v>
      </c>
      <c r="H5527" s="159">
        <v>0</v>
      </c>
      <c r="I5527" s="159">
        <v>0</v>
      </c>
      <c r="J5527" s="159">
        <v>0</v>
      </c>
      <c r="K5527" s="159">
        <v>0</v>
      </c>
      <c r="L5527" s="383">
        <v>0</v>
      </c>
      <c r="M5527" s="346"/>
    </row>
    <row r="5528" spans="1:13" x14ac:dyDescent="0.25">
      <c r="A5528" s="347"/>
      <c r="B5528" s="396">
        <v>0</v>
      </c>
      <c r="C5528" s="159">
        <v>0</v>
      </c>
      <c r="D5528" s="159">
        <v>0</v>
      </c>
      <c r="E5528" s="178">
        <v>5.7011008279340037E-4</v>
      </c>
      <c r="F5528" s="159">
        <v>0</v>
      </c>
      <c r="G5528" s="159">
        <v>0</v>
      </c>
      <c r="H5528" s="159">
        <v>0</v>
      </c>
      <c r="I5528" s="159">
        <v>0</v>
      </c>
      <c r="J5528" s="159">
        <v>0</v>
      </c>
      <c r="K5528" s="159">
        <v>0</v>
      </c>
      <c r="L5528" s="383">
        <v>0</v>
      </c>
      <c r="M5528" s="346"/>
    </row>
    <row r="5529" spans="1:13" x14ac:dyDescent="0.25">
      <c r="A5529" s="347"/>
      <c r="B5529" s="396">
        <v>0</v>
      </c>
      <c r="C5529" s="159">
        <v>0</v>
      </c>
      <c r="D5529" s="159">
        <v>0</v>
      </c>
      <c r="E5529" s="159">
        <v>0</v>
      </c>
      <c r="F5529" s="178">
        <v>-6.2179026832564792E-3</v>
      </c>
      <c r="G5529" s="159">
        <v>0</v>
      </c>
      <c r="H5529" s="159">
        <v>0</v>
      </c>
      <c r="I5529" s="159">
        <v>0</v>
      </c>
      <c r="J5529" s="159">
        <v>0</v>
      </c>
      <c r="K5529" s="159">
        <v>0</v>
      </c>
      <c r="L5529" s="383">
        <v>0</v>
      </c>
      <c r="M5529" s="346"/>
    </row>
    <row r="5530" spans="1:13" x14ac:dyDescent="0.25">
      <c r="A5530" s="347"/>
      <c r="B5530" s="396">
        <v>0</v>
      </c>
      <c r="C5530" s="159">
        <v>0</v>
      </c>
      <c r="D5530" s="159">
        <v>0</v>
      </c>
      <c r="E5530" s="159">
        <v>0</v>
      </c>
      <c r="F5530" s="159">
        <v>0</v>
      </c>
      <c r="G5530" s="178">
        <v>-5.6623075481612337E-4</v>
      </c>
      <c r="H5530" s="159">
        <v>0</v>
      </c>
      <c r="I5530" s="159">
        <v>0</v>
      </c>
      <c r="J5530" s="159">
        <v>0</v>
      </c>
      <c r="K5530" s="159">
        <v>0</v>
      </c>
      <c r="L5530" s="383">
        <v>0</v>
      </c>
      <c r="M5530" s="346"/>
    </row>
    <row r="5531" spans="1:13" x14ac:dyDescent="0.25">
      <c r="A5531" s="347"/>
      <c r="B5531" s="396">
        <v>0</v>
      </c>
      <c r="C5531" s="159">
        <v>0</v>
      </c>
      <c r="D5531" s="159">
        <v>0</v>
      </c>
      <c r="E5531" s="159">
        <v>0</v>
      </c>
      <c r="F5531" s="159">
        <v>0</v>
      </c>
      <c r="G5531" s="159">
        <v>0</v>
      </c>
      <c r="H5531" s="178">
        <v>-1.0620499082079256E-3</v>
      </c>
      <c r="I5531" s="159">
        <v>0</v>
      </c>
      <c r="J5531" s="159">
        <v>0</v>
      </c>
      <c r="K5531" s="159">
        <v>0</v>
      </c>
      <c r="L5531" s="383">
        <v>0</v>
      </c>
      <c r="M5531" s="346"/>
    </row>
    <row r="5532" spans="1:13" x14ac:dyDescent="0.25">
      <c r="A5532" s="347"/>
      <c r="B5532" s="396">
        <v>0</v>
      </c>
      <c r="C5532" s="159">
        <v>0</v>
      </c>
      <c r="D5532" s="159">
        <v>0</v>
      </c>
      <c r="E5532" s="159">
        <v>0</v>
      </c>
      <c r="F5532" s="159">
        <v>0</v>
      </c>
      <c r="G5532" s="159">
        <v>0</v>
      </c>
      <c r="H5532" s="159">
        <v>0</v>
      </c>
      <c r="I5532" s="178">
        <v>-8.2313221822378352E-4</v>
      </c>
      <c r="J5532" s="159">
        <v>0</v>
      </c>
      <c r="K5532" s="159">
        <v>0</v>
      </c>
      <c r="L5532" s="383">
        <v>0</v>
      </c>
      <c r="M5532" s="346"/>
    </row>
    <row r="5533" spans="1:13" x14ac:dyDescent="0.25">
      <c r="A5533" s="347"/>
      <c r="B5533" s="396">
        <v>0</v>
      </c>
      <c r="C5533" s="159">
        <v>0</v>
      </c>
      <c r="D5533" s="159">
        <v>0</v>
      </c>
      <c r="E5533" s="159">
        <v>0</v>
      </c>
      <c r="F5533" s="159">
        <v>0</v>
      </c>
      <c r="G5533" s="159">
        <v>0</v>
      </c>
      <c r="H5533" s="159">
        <v>0</v>
      </c>
      <c r="I5533" s="159">
        <v>0</v>
      </c>
      <c r="J5533" s="178">
        <v>-5.7931804975099893E-2</v>
      </c>
      <c r="K5533" s="159">
        <v>0</v>
      </c>
      <c r="L5533" s="383">
        <v>0</v>
      </c>
      <c r="M5533" s="346"/>
    </row>
    <row r="5534" spans="1:13" x14ac:dyDescent="0.25">
      <c r="A5534" s="347"/>
      <c r="B5534" s="396">
        <v>0</v>
      </c>
      <c r="C5534" s="159">
        <v>0</v>
      </c>
      <c r="D5534" s="159">
        <v>0</v>
      </c>
      <c r="E5534" s="159">
        <v>0</v>
      </c>
      <c r="F5534" s="159">
        <v>0</v>
      </c>
      <c r="G5534" s="159">
        <v>0</v>
      </c>
      <c r="H5534" s="159">
        <v>0</v>
      </c>
      <c r="I5534" s="159">
        <v>0</v>
      </c>
      <c r="J5534" s="159">
        <v>0</v>
      </c>
      <c r="K5534" s="178">
        <v>6.4708147270527063E-3</v>
      </c>
      <c r="L5534" s="383">
        <v>0</v>
      </c>
      <c r="M5534" s="346"/>
    </row>
    <row r="5535" spans="1:13" x14ac:dyDescent="0.25">
      <c r="A5535" s="347"/>
      <c r="B5535" s="397">
        <v>0</v>
      </c>
      <c r="C5535" s="398">
        <v>0</v>
      </c>
      <c r="D5535" s="398">
        <v>0</v>
      </c>
      <c r="E5535" s="398">
        <v>0</v>
      </c>
      <c r="F5535" s="398">
        <v>0</v>
      </c>
      <c r="G5535" s="398">
        <v>0</v>
      </c>
      <c r="H5535" s="398">
        <v>0</v>
      </c>
      <c r="I5535" s="398">
        <v>0</v>
      </c>
      <c r="J5535" s="398">
        <v>0</v>
      </c>
      <c r="K5535" s="398">
        <v>0</v>
      </c>
      <c r="L5535" s="414">
        <v>1.4517151090569092E-3</v>
      </c>
      <c r="M5535" s="346"/>
    </row>
    <row r="5536" spans="1:13" x14ac:dyDescent="0.25">
      <c r="A5536" s="347"/>
      <c r="B5536" s="158"/>
      <c r="C5536" s="158"/>
      <c r="D5536" s="158"/>
      <c r="E5536" s="158"/>
      <c r="F5536" s="158"/>
      <c r="G5536" s="158"/>
      <c r="H5536" s="158"/>
      <c r="I5536" s="158"/>
      <c r="J5536" s="158"/>
      <c r="K5536" s="158"/>
      <c r="L5536" s="158"/>
      <c r="M5536" s="346"/>
    </row>
    <row r="5537" spans="1:13" x14ac:dyDescent="0.25">
      <c r="A5537" s="347"/>
      <c r="B5537" s="158"/>
      <c r="C5537" s="158"/>
      <c r="D5537" s="158"/>
      <c r="E5537" s="158"/>
      <c r="F5537" s="158"/>
      <c r="G5537" s="158"/>
      <c r="H5537" s="158"/>
      <c r="I5537" s="158"/>
      <c r="J5537" s="158"/>
      <c r="K5537" s="158"/>
      <c r="L5537" s="158"/>
      <c r="M5537" s="346"/>
    </row>
    <row r="5538" spans="1:13" x14ac:dyDescent="0.25">
      <c r="A5538" s="347"/>
      <c r="B5538" s="395">
        <f t="array" ref="B5538:L5545">+MMULT(B5449:L5456,B5525:L5535)</f>
        <v>1.7863445046094669E-3</v>
      </c>
      <c r="C5538" s="380">
        <v>-3.0594114314928694E-3</v>
      </c>
      <c r="D5538" s="380">
        <v>0</v>
      </c>
      <c r="E5538" s="380">
        <v>0</v>
      </c>
      <c r="F5538" s="380">
        <v>0</v>
      </c>
      <c r="G5538" s="380">
        <v>0</v>
      </c>
      <c r="H5538" s="380">
        <v>0</v>
      </c>
      <c r="I5538" s="380">
        <v>0</v>
      </c>
      <c r="J5538" s="380">
        <v>0</v>
      </c>
      <c r="K5538" s="380">
        <v>0</v>
      </c>
      <c r="L5538" s="381">
        <v>0</v>
      </c>
      <c r="M5538" s="346"/>
    </row>
    <row r="5539" spans="1:13" ht="15.75" x14ac:dyDescent="0.3">
      <c r="A5539" s="445" t="s">
        <v>235</v>
      </c>
      <c r="B5539" s="396">
        <v>0</v>
      </c>
      <c r="C5539" s="159">
        <v>3.0594114314928694E-3</v>
      </c>
      <c r="D5539" s="159">
        <v>-4.5648911922584962E-3</v>
      </c>
      <c r="E5539" s="159">
        <v>0</v>
      </c>
      <c r="F5539" s="159">
        <v>0</v>
      </c>
      <c r="G5539" s="159">
        <v>0</v>
      </c>
      <c r="H5539" s="159">
        <v>0</v>
      </c>
      <c r="I5539" s="159">
        <v>0</v>
      </c>
      <c r="J5539" s="143">
        <v>5.7931804975099893E-2</v>
      </c>
      <c r="K5539" s="143">
        <v>0</v>
      </c>
      <c r="L5539" s="392">
        <v>0</v>
      </c>
      <c r="M5539" s="346"/>
    </row>
    <row r="5540" spans="1:13" x14ac:dyDescent="0.25">
      <c r="A5540" s="446"/>
      <c r="B5540" s="396">
        <v>0</v>
      </c>
      <c r="C5540" s="159">
        <v>0</v>
      </c>
      <c r="D5540" s="159">
        <v>4.5648911922584962E-3</v>
      </c>
      <c r="E5540" s="159">
        <v>-5.7011008279340037E-4</v>
      </c>
      <c r="F5540" s="159">
        <v>0</v>
      </c>
      <c r="G5540" s="159">
        <v>0</v>
      </c>
      <c r="H5540" s="159">
        <v>0</v>
      </c>
      <c r="I5540" s="159">
        <v>0</v>
      </c>
      <c r="J5540" s="143">
        <v>0</v>
      </c>
      <c r="K5540" s="143">
        <v>0</v>
      </c>
      <c r="L5540" s="392">
        <v>0</v>
      </c>
      <c r="M5540" s="346"/>
    </row>
    <row r="5541" spans="1:13" x14ac:dyDescent="0.25">
      <c r="A5541" s="446"/>
      <c r="B5541" s="396">
        <v>0</v>
      </c>
      <c r="C5541" s="159">
        <v>0</v>
      </c>
      <c r="D5541" s="159">
        <v>0</v>
      </c>
      <c r="E5541" s="159">
        <v>5.7011008279340037E-4</v>
      </c>
      <c r="F5541" s="159">
        <v>6.2179026832564792E-3</v>
      </c>
      <c r="G5541" s="159">
        <v>0</v>
      </c>
      <c r="H5541" s="159">
        <v>0</v>
      </c>
      <c r="I5541" s="159">
        <v>0</v>
      </c>
      <c r="J5541" s="143">
        <v>0</v>
      </c>
      <c r="K5541" s="143">
        <v>0</v>
      </c>
      <c r="L5541" s="392">
        <v>0</v>
      </c>
      <c r="M5541" s="346"/>
    </row>
    <row r="5542" spans="1:13" x14ac:dyDescent="0.25">
      <c r="A5542" s="446"/>
      <c r="B5542" s="396">
        <v>0</v>
      </c>
      <c r="C5542" s="159">
        <v>0</v>
      </c>
      <c r="D5542" s="159">
        <v>0</v>
      </c>
      <c r="E5542" s="159">
        <v>0</v>
      </c>
      <c r="F5542" s="159">
        <v>-6.2179026832564792E-3</v>
      </c>
      <c r="G5542" s="159">
        <v>5.6623075481612337E-4</v>
      </c>
      <c r="H5542" s="159">
        <v>0</v>
      </c>
      <c r="I5542" s="159">
        <v>0</v>
      </c>
      <c r="J5542" s="143">
        <v>-5.7931804975099893E-2</v>
      </c>
      <c r="K5542" s="143">
        <v>6.4708147270527063E-3</v>
      </c>
      <c r="L5542" s="392">
        <v>0</v>
      </c>
      <c r="M5542" s="346"/>
    </row>
    <row r="5543" spans="1:13" x14ac:dyDescent="0.25">
      <c r="A5543" s="446"/>
      <c r="B5543" s="396">
        <v>0</v>
      </c>
      <c r="C5543" s="159">
        <v>0</v>
      </c>
      <c r="D5543" s="159">
        <v>0</v>
      </c>
      <c r="E5543" s="159">
        <v>0</v>
      </c>
      <c r="F5543" s="159">
        <v>0</v>
      </c>
      <c r="G5543" s="159">
        <v>-5.6623075481612337E-4</v>
      </c>
      <c r="H5543" s="159">
        <v>1.0620499082079256E-3</v>
      </c>
      <c r="I5543" s="159">
        <v>0</v>
      </c>
      <c r="J5543" s="143">
        <v>0</v>
      </c>
      <c r="K5543" s="143">
        <v>0</v>
      </c>
      <c r="L5543" s="392">
        <v>0</v>
      </c>
      <c r="M5543" s="346"/>
    </row>
    <row r="5544" spans="1:13" x14ac:dyDescent="0.25">
      <c r="A5544" s="446"/>
      <c r="B5544" s="396">
        <v>0</v>
      </c>
      <c r="C5544" s="159">
        <v>0</v>
      </c>
      <c r="D5544" s="159">
        <v>0</v>
      </c>
      <c r="E5544" s="159">
        <v>0</v>
      </c>
      <c r="F5544" s="159">
        <v>0</v>
      </c>
      <c r="G5544" s="159">
        <v>0</v>
      </c>
      <c r="H5544" s="159">
        <v>-1.0620499082079256E-3</v>
      </c>
      <c r="I5544" s="159">
        <v>8.2313221822378352E-4</v>
      </c>
      <c r="J5544" s="143">
        <v>0</v>
      </c>
      <c r="K5544" s="143">
        <v>0</v>
      </c>
      <c r="L5544" s="392">
        <v>0</v>
      </c>
      <c r="M5544" s="346"/>
    </row>
    <row r="5545" spans="1:13" x14ac:dyDescent="0.25">
      <c r="A5545" s="446"/>
      <c r="B5545" s="397">
        <v>0</v>
      </c>
      <c r="C5545" s="398">
        <v>0</v>
      </c>
      <c r="D5545" s="398">
        <v>0</v>
      </c>
      <c r="E5545" s="398">
        <v>0</v>
      </c>
      <c r="F5545" s="398">
        <v>0</v>
      </c>
      <c r="G5545" s="398">
        <v>0</v>
      </c>
      <c r="H5545" s="398">
        <v>0</v>
      </c>
      <c r="I5545" s="398">
        <v>-8.2313221822378352E-4</v>
      </c>
      <c r="J5545" s="393">
        <v>0</v>
      </c>
      <c r="K5545" s="393">
        <v>-6.4708147270527063E-3</v>
      </c>
      <c r="L5545" s="394">
        <v>1.4517151090569092E-3</v>
      </c>
      <c r="M5545" s="346"/>
    </row>
    <row r="5546" spans="1:13" x14ac:dyDescent="0.25">
      <c r="A5546" s="446"/>
      <c r="B5546" s="158"/>
      <c r="C5546" s="158"/>
      <c r="D5546" s="158"/>
      <c r="E5546" s="158"/>
      <c r="F5546" s="158"/>
      <c r="G5546" s="158"/>
      <c r="H5546" s="158"/>
      <c r="I5546" s="158"/>
      <c r="J5546" s="158"/>
      <c r="K5546" s="158"/>
      <c r="L5546" s="158"/>
      <c r="M5546" s="346"/>
    </row>
    <row r="5547" spans="1:13" x14ac:dyDescent="0.25">
      <c r="A5547" s="446"/>
      <c r="B5547" s="158"/>
      <c r="C5547" s="158"/>
      <c r="D5547" s="158"/>
      <c r="E5547" s="158"/>
      <c r="F5547" s="158"/>
      <c r="G5547" s="158"/>
      <c r="H5547" s="158"/>
      <c r="I5547" s="158"/>
      <c r="J5547" s="158"/>
      <c r="K5547" s="158"/>
      <c r="L5547" s="158"/>
      <c r="M5547" s="346"/>
    </row>
    <row r="5548" spans="1:13" x14ac:dyDescent="0.25">
      <c r="A5548" s="446"/>
      <c r="B5548" s="329">
        <f t="array" ref="B5548:I5555">+MMULT(B5538:L5545,B5436:I5446)</f>
        <v>4.8457559361023365E-3</v>
      </c>
      <c r="C5548" s="330">
        <v>-3.0594114314928694E-3</v>
      </c>
      <c r="D5548" s="330">
        <v>0</v>
      </c>
      <c r="E5548" s="330">
        <v>0</v>
      </c>
      <c r="F5548" s="330">
        <v>0</v>
      </c>
      <c r="G5548" s="330">
        <v>0</v>
      </c>
      <c r="H5548" s="330">
        <v>0</v>
      </c>
      <c r="I5548" s="331">
        <v>0</v>
      </c>
      <c r="J5548" s="158"/>
      <c r="K5548" s="158"/>
      <c r="L5548" s="158"/>
      <c r="M5548" s="346"/>
    </row>
    <row r="5549" spans="1:13" ht="15.75" x14ac:dyDescent="0.3">
      <c r="A5549" s="447" t="s">
        <v>236</v>
      </c>
      <c r="B5549" s="332">
        <v>-3.0594114314928694E-3</v>
      </c>
      <c r="C5549" s="158">
        <v>-5.0307502351348524E-2</v>
      </c>
      <c r="D5549" s="158">
        <v>-4.5648911922584962E-3</v>
      </c>
      <c r="E5549" s="158">
        <v>0</v>
      </c>
      <c r="F5549" s="158">
        <v>5.7931804975099893E-2</v>
      </c>
      <c r="G5549" s="158">
        <v>0</v>
      </c>
      <c r="H5549" s="158">
        <v>0</v>
      </c>
      <c r="I5549" s="333">
        <v>0</v>
      </c>
      <c r="J5549" s="158"/>
      <c r="K5549" s="158"/>
      <c r="L5549" s="158"/>
      <c r="M5549" s="346"/>
    </row>
    <row r="5550" spans="1:13" x14ac:dyDescent="0.25">
      <c r="A5550" s="446"/>
      <c r="B5550" s="332">
        <v>0</v>
      </c>
      <c r="C5550" s="158">
        <v>-4.5648911922584962E-3</v>
      </c>
      <c r="D5550" s="158">
        <v>5.1350012750518963E-3</v>
      </c>
      <c r="E5550" s="158">
        <v>-5.7011008279340037E-4</v>
      </c>
      <c r="F5550" s="158">
        <v>0</v>
      </c>
      <c r="G5550" s="158">
        <v>0</v>
      </c>
      <c r="H5550" s="158">
        <v>0</v>
      </c>
      <c r="I5550" s="333">
        <v>0</v>
      </c>
      <c r="J5550" s="158"/>
      <c r="K5550" s="158"/>
      <c r="L5550" s="158"/>
      <c r="M5550" s="346"/>
    </row>
    <row r="5551" spans="1:13" x14ac:dyDescent="0.25">
      <c r="A5551" s="446"/>
      <c r="B5551" s="332">
        <v>0</v>
      </c>
      <c r="C5551" s="158">
        <v>0</v>
      </c>
      <c r="D5551" s="158">
        <v>-5.7011008279340037E-4</v>
      </c>
      <c r="E5551" s="158">
        <v>-5.647792600463079E-3</v>
      </c>
      <c r="F5551" s="158">
        <v>6.2179026832564792E-3</v>
      </c>
      <c r="G5551" s="158">
        <v>0</v>
      </c>
      <c r="H5551" s="158">
        <v>0</v>
      </c>
      <c r="I5551" s="333">
        <v>0</v>
      </c>
      <c r="J5551" s="158"/>
      <c r="K5551" s="158"/>
      <c r="L5551" s="158"/>
      <c r="M5551" s="346"/>
    </row>
    <row r="5552" spans="1:13" x14ac:dyDescent="0.25">
      <c r="A5552" s="446"/>
      <c r="B5552" s="332">
        <v>0</v>
      </c>
      <c r="C5552" s="158">
        <v>5.7931804975099893E-2</v>
      </c>
      <c r="D5552" s="158">
        <v>0</v>
      </c>
      <c r="E5552" s="158">
        <v>6.2179026832564792E-3</v>
      </c>
      <c r="F5552" s="158">
        <v>-5.8245123686119789E-2</v>
      </c>
      <c r="G5552" s="158">
        <v>5.6623075481612337E-4</v>
      </c>
      <c r="H5552" s="158">
        <v>0</v>
      </c>
      <c r="I5552" s="333">
        <v>-6.4708147270527063E-3</v>
      </c>
      <c r="J5552" s="158"/>
      <c r="K5552" s="158"/>
      <c r="L5552" s="158"/>
      <c r="M5552" s="346"/>
    </row>
    <row r="5553" spans="1:13" x14ac:dyDescent="0.25">
      <c r="A5553" s="446"/>
      <c r="B5553" s="332">
        <v>0</v>
      </c>
      <c r="C5553" s="158">
        <v>0</v>
      </c>
      <c r="D5553" s="158">
        <v>0</v>
      </c>
      <c r="E5553" s="158">
        <v>0</v>
      </c>
      <c r="F5553" s="158">
        <v>5.6623075481612337E-4</v>
      </c>
      <c r="G5553" s="158">
        <v>-1.628280663024049E-3</v>
      </c>
      <c r="H5553" s="158">
        <v>1.0620499082079256E-3</v>
      </c>
      <c r="I5553" s="333">
        <v>0</v>
      </c>
      <c r="J5553" s="158"/>
      <c r="K5553" s="158"/>
      <c r="L5553" s="158"/>
      <c r="M5553" s="346"/>
    </row>
    <row r="5554" spans="1:13" x14ac:dyDescent="0.25">
      <c r="A5554" s="446"/>
      <c r="B5554" s="332">
        <v>0</v>
      </c>
      <c r="C5554" s="158">
        <v>0</v>
      </c>
      <c r="D5554" s="158">
        <v>0</v>
      </c>
      <c r="E5554" s="158">
        <v>0</v>
      </c>
      <c r="F5554" s="158">
        <v>0</v>
      </c>
      <c r="G5554" s="158">
        <v>1.0620499082079256E-3</v>
      </c>
      <c r="H5554" s="158">
        <v>-1.8851821264317091E-3</v>
      </c>
      <c r="I5554" s="333">
        <v>8.2313221822378352E-4</v>
      </c>
      <c r="J5554" s="158"/>
      <c r="K5554" s="158"/>
      <c r="L5554" s="158"/>
      <c r="M5554" s="346"/>
    </row>
    <row r="5555" spans="1:13" x14ac:dyDescent="0.25">
      <c r="A5555" s="446"/>
      <c r="B5555" s="406">
        <v>0</v>
      </c>
      <c r="C5555" s="407">
        <v>0</v>
      </c>
      <c r="D5555" s="407">
        <v>0</v>
      </c>
      <c r="E5555" s="407">
        <v>0</v>
      </c>
      <c r="F5555" s="407">
        <v>-6.4708147270527063E-3</v>
      </c>
      <c r="G5555" s="407">
        <v>0</v>
      </c>
      <c r="H5555" s="407">
        <v>8.2313221822378352E-4</v>
      </c>
      <c r="I5555" s="408">
        <v>7.0993976178858323E-3</v>
      </c>
      <c r="J5555" s="158"/>
      <c r="K5555" s="158"/>
      <c r="L5555" s="158"/>
      <c r="M5555" s="346"/>
    </row>
    <row r="5556" spans="1:13" x14ac:dyDescent="0.25">
      <c r="A5556" s="446"/>
      <c r="B5556" s="158"/>
      <c r="C5556" s="158"/>
      <c r="D5556" s="158"/>
      <c r="E5556" s="158"/>
      <c r="F5556" s="158"/>
      <c r="G5556" s="158"/>
      <c r="H5556" s="158"/>
      <c r="I5556" s="158"/>
      <c r="J5556" s="158"/>
      <c r="K5556" s="158"/>
      <c r="L5556" s="158"/>
      <c r="M5556" s="346"/>
    </row>
    <row r="5557" spans="1:13" x14ac:dyDescent="0.25">
      <c r="A5557" s="446"/>
      <c r="B5557" s="158"/>
      <c r="C5557" s="158"/>
      <c r="D5557" s="158"/>
      <c r="E5557" s="158"/>
      <c r="F5557" s="158"/>
      <c r="G5557" s="158"/>
      <c r="H5557" s="158"/>
      <c r="I5557" s="158"/>
      <c r="J5557" s="158"/>
      <c r="K5557" s="158"/>
      <c r="L5557" s="158"/>
      <c r="M5557" s="346"/>
    </row>
    <row r="5558" spans="1:13" x14ac:dyDescent="0.25">
      <c r="A5558" s="446"/>
      <c r="B5558" s="329">
        <f t="array" ref="B5558:I5565">-MINVERSE(B5548:I5555)</f>
        <v>-377.49458483845763</v>
      </c>
      <c r="C5558" s="330">
        <v>-271.04776323686684</v>
      </c>
      <c r="D5558" s="330">
        <v>-271.73380903098752</v>
      </c>
      <c r="E5558" s="330">
        <v>-277.22700148203597</v>
      </c>
      <c r="F5558" s="330">
        <v>-276.72333898318408</v>
      </c>
      <c r="G5558" s="330">
        <v>-253.13428263037147</v>
      </c>
      <c r="H5558" s="330">
        <v>-240.55780286155255</v>
      </c>
      <c r="I5558" s="331">
        <v>-224.33094539158796</v>
      </c>
      <c r="J5558" s="158"/>
      <c r="K5558" s="158"/>
      <c r="L5558" s="158"/>
      <c r="M5558" s="346"/>
    </row>
    <row r="5559" spans="1:13" ht="15.75" x14ac:dyDescent="0.3">
      <c r="A5559" s="448" t="s">
        <v>237</v>
      </c>
      <c r="B5559" s="332">
        <v>-271.04776323686684</v>
      </c>
      <c r="C5559" s="158">
        <v>-429.30849187270201</v>
      </c>
      <c r="D5559" s="158">
        <v>-430.39510952898638</v>
      </c>
      <c r="E5559" s="158">
        <v>-439.09569476371951</v>
      </c>
      <c r="F5559" s="158">
        <v>-438.29795127669433</v>
      </c>
      <c r="G5559" s="158">
        <v>-400.9355982855123</v>
      </c>
      <c r="H5559" s="158">
        <v>-381.01590037639914</v>
      </c>
      <c r="I5559" s="333">
        <v>-355.31442390940487</v>
      </c>
      <c r="J5559" s="158"/>
      <c r="K5559" s="158"/>
      <c r="L5559" s="158"/>
      <c r="M5559" s="346"/>
    </row>
    <row r="5560" spans="1:13" x14ac:dyDescent="0.25">
      <c r="A5560" s="446"/>
      <c r="B5560" s="332">
        <v>-271.73380903098746</v>
      </c>
      <c r="C5560" s="158">
        <v>-430.39510952898627</v>
      </c>
      <c r="D5560" s="158">
        <v>-623.80809667884239</v>
      </c>
      <c r="E5560" s="158">
        <v>-418.42537845449579</v>
      </c>
      <c r="F5560" s="158">
        <v>-437.25660892815972</v>
      </c>
      <c r="G5560" s="158">
        <v>-399.98302431998599</v>
      </c>
      <c r="H5560" s="158">
        <v>-380.11065317784107</v>
      </c>
      <c r="I5560" s="333">
        <v>-354.47024027682284</v>
      </c>
      <c r="J5560" s="158"/>
      <c r="K5560" s="158"/>
      <c r="L5560" s="158"/>
      <c r="M5560" s="346"/>
    </row>
    <row r="5561" spans="1:13" x14ac:dyDescent="0.25">
      <c r="A5561" s="446"/>
      <c r="B5561" s="332">
        <v>-277.22700148203592</v>
      </c>
      <c r="C5561" s="158">
        <v>-439.09569476371956</v>
      </c>
      <c r="D5561" s="158">
        <v>-418.42537845449579</v>
      </c>
      <c r="E5561" s="158">
        <v>-252.91743935816805</v>
      </c>
      <c r="F5561" s="158">
        <v>-428.91854465176664</v>
      </c>
      <c r="G5561" s="158">
        <v>-392.35573156294481</v>
      </c>
      <c r="H5561" s="158">
        <v>-372.86230748420428</v>
      </c>
      <c r="I5561" s="333">
        <v>-347.71083267234627</v>
      </c>
      <c r="J5561" s="158"/>
      <c r="K5561" s="158"/>
      <c r="L5561" s="158"/>
      <c r="M5561" s="346"/>
    </row>
    <row r="5562" spans="1:13" x14ac:dyDescent="0.25">
      <c r="A5562" s="446"/>
      <c r="B5562" s="332">
        <v>-276.72333898318402</v>
      </c>
      <c r="C5562" s="158">
        <v>-438.29795127669428</v>
      </c>
      <c r="D5562" s="158">
        <v>-437.25660892815972</v>
      </c>
      <c r="E5562" s="158">
        <v>-428.91854465176664</v>
      </c>
      <c r="F5562" s="158">
        <v>-429.6830491409977</v>
      </c>
      <c r="G5562" s="158">
        <v>-393.05506648771217</v>
      </c>
      <c r="H5562" s="158">
        <v>-373.52689732647417</v>
      </c>
      <c r="I5562" s="333">
        <v>-348.33059252149923</v>
      </c>
      <c r="J5562" s="158"/>
      <c r="K5562" s="158"/>
      <c r="L5562" s="158"/>
      <c r="M5562" s="346"/>
    </row>
    <row r="5563" spans="1:13" x14ac:dyDescent="0.25">
      <c r="A5563" s="446"/>
      <c r="B5563" s="332">
        <v>-253.13428263037147</v>
      </c>
      <c r="C5563" s="158">
        <v>-400.9355982855123</v>
      </c>
      <c r="D5563" s="158">
        <v>-399.98302431998593</v>
      </c>
      <c r="E5563" s="158">
        <v>-392.35573156294475</v>
      </c>
      <c r="F5563" s="158">
        <v>-393.05506648771222</v>
      </c>
      <c r="G5563" s="158">
        <v>584.92755522267248</v>
      </c>
      <c r="H5563" s="158">
        <v>164.7625907862606</v>
      </c>
      <c r="I5563" s="333">
        <v>-377.35707362779851</v>
      </c>
      <c r="J5563" s="158"/>
      <c r="K5563" s="158"/>
      <c r="L5563" s="158"/>
      <c r="M5563" s="346"/>
    </row>
    <row r="5564" spans="1:13" x14ac:dyDescent="0.25">
      <c r="A5564" s="446"/>
      <c r="B5564" s="332">
        <v>-240.55780286155243</v>
      </c>
      <c r="C5564" s="158">
        <v>-381.01590037639903</v>
      </c>
      <c r="D5564" s="158">
        <v>-380.11065317784102</v>
      </c>
      <c r="E5564" s="158">
        <v>-372.86230748420434</v>
      </c>
      <c r="F5564" s="158">
        <v>-373.52689732647423</v>
      </c>
      <c r="G5564" s="158">
        <v>164.76259078626063</v>
      </c>
      <c r="H5564" s="158">
        <v>451.75104660936142</v>
      </c>
      <c r="I5564" s="333">
        <v>-392.83251049705916</v>
      </c>
      <c r="J5564" s="158"/>
      <c r="K5564" s="158"/>
      <c r="L5564" s="158"/>
      <c r="M5564" s="346"/>
    </row>
    <row r="5565" spans="1:13" x14ac:dyDescent="0.25">
      <c r="A5565" s="446"/>
      <c r="B5565" s="406">
        <v>-224.33094539158796</v>
      </c>
      <c r="C5565" s="407">
        <v>-355.31442390940487</v>
      </c>
      <c r="D5565" s="407">
        <v>-354.47024027682284</v>
      </c>
      <c r="E5565" s="407">
        <v>-347.71083267234621</v>
      </c>
      <c r="F5565" s="407">
        <v>-348.33059252149917</v>
      </c>
      <c r="G5565" s="407">
        <v>-377.35707362779846</v>
      </c>
      <c r="H5565" s="407">
        <v>-392.83251049705916</v>
      </c>
      <c r="I5565" s="408">
        <v>-412.79975991652913</v>
      </c>
      <c r="J5565" s="158"/>
      <c r="K5565" s="158"/>
      <c r="L5565" s="158"/>
      <c r="M5565" s="346"/>
    </row>
    <row r="5566" spans="1:13" x14ac:dyDescent="0.25">
      <c r="A5566" s="446"/>
      <c r="B5566" s="158"/>
      <c r="C5566" s="158"/>
      <c r="D5566" s="158"/>
      <c r="E5566" s="158"/>
      <c r="F5566" s="158"/>
      <c r="G5566" s="158"/>
      <c r="H5566" s="158"/>
      <c r="I5566" s="158"/>
      <c r="J5566" s="158"/>
      <c r="K5566" s="158"/>
      <c r="L5566" s="158"/>
      <c r="M5566" s="346"/>
    </row>
    <row r="5567" spans="1:13" ht="15.75" x14ac:dyDescent="0.3">
      <c r="A5567" s="447"/>
      <c r="B5567" s="158"/>
      <c r="C5567" s="158"/>
      <c r="D5567" s="158"/>
      <c r="E5567" s="158"/>
      <c r="F5567" s="158"/>
      <c r="G5567" s="158"/>
      <c r="H5567" s="158"/>
      <c r="I5567" s="158"/>
      <c r="J5567" s="158"/>
      <c r="K5567" s="158"/>
      <c r="L5567" s="158"/>
      <c r="M5567" s="346"/>
    </row>
    <row r="5568" spans="1:13" ht="15.75" x14ac:dyDescent="0.3">
      <c r="A5568" s="447"/>
      <c r="B5568" s="402">
        <f t="array" ref="B5568:B5578">+MMULT(B5499:L5509,H5460:H5470)</f>
        <v>2.7941218794107052</v>
      </c>
      <c r="C5568" s="158"/>
      <c r="D5568" s="158"/>
      <c r="E5568" s="417">
        <f t="array" ref="E5568:E5578">+MMULT(B5460:B5470,K5461)</f>
        <v>-339.29610096713287</v>
      </c>
      <c r="F5568" s="158"/>
      <c r="G5568" s="158"/>
      <c r="H5568" s="158"/>
      <c r="I5568" s="158"/>
      <c r="J5568" s="158"/>
      <c r="K5568" s="158"/>
      <c r="L5568" s="158"/>
      <c r="M5568" s="346"/>
    </row>
    <row r="5569" spans="1:13" ht="15.75" x14ac:dyDescent="0.3">
      <c r="A5569" s="447" t="s">
        <v>238</v>
      </c>
      <c r="B5569" s="403">
        <v>1.1455838476258893</v>
      </c>
      <c r="C5569" s="158"/>
      <c r="D5569" s="449" t="s">
        <v>239</v>
      </c>
      <c r="E5569" s="418">
        <v>0</v>
      </c>
      <c r="F5569" s="158"/>
      <c r="G5569" s="158"/>
      <c r="H5569" s="158"/>
      <c r="I5569" s="158"/>
      <c r="J5569" s="158"/>
      <c r="K5569" s="158"/>
      <c r="L5569" s="158"/>
      <c r="M5569" s="346"/>
    </row>
    <row r="5570" spans="1:13" ht="15.75" x14ac:dyDescent="0.3">
      <c r="A5570" s="447"/>
      <c r="B5570" s="403">
        <v>0.37678641709236776</v>
      </c>
      <c r="C5570" s="158"/>
      <c r="D5570" s="158"/>
      <c r="E5570" s="418">
        <v>0</v>
      </c>
      <c r="F5570" s="158"/>
      <c r="G5570" s="158"/>
      <c r="H5570" s="158"/>
      <c r="I5570" s="158"/>
      <c r="J5570" s="158"/>
      <c r="K5570" s="158"/>
      <c r="L5570" s="158"/>
      <c r="M5570" s="346"/>
    </row>
    <row r="5571" spans="1:13" x14ac:dyDescent="0.25">
      <c r="A5571" s="347"/>
      <c r="B5571" s="403">
        <v>1.3490143992247903</v>
      </c>
      <c r="C5571" s="158"/>
      <c r="D5571" s="158"/>
      <c r="E5571" s="418">
        <v>0</v>
      </c>
      <c r="F5571" s="158"/>
      <c r="G5571" s="158"/>
      <c r="H5571" s="158"/>
      <c r="I5571" s="158"/>
      <c r="J5571" s="158"/>
      <c r="K5571" s="158"/>
      <c r="L5571" s="158"/>
      <c r="M5571" s="346"/>
    </row>
    <row r="5572" spans="1:13" x14ac:dyDescent="0.25">
      <c r="A5572" s="347"/>
      <c r="B5572" s="403">
        <v>3.3035628521164123E-2</v>
      </c>
      <c r="C5572" s="158"/>
      <c r="D5572" s="158"/>
      <c r="E5572" s="418">
        <v>0</v>
      </c>
      <c r="F5572" s="158"/>
      <c r="G5572" s="158"/>
      <c r="H5572" s="158"/>
      <c r="I5572" s="158"/>
      <c r="J5572" s="158"/>
      <c r="K5572" s="158"/>
      <c r="L5572" s="158"/>
      <c r="M5572" s="346"/>
    </row>
    <row r="5573" spans="1:13" x14ac:dyDescent="0.25">
      <c r="A5573" s="347"/>
      <c r="B5573" s="403">
        <v>1.0128364596626231</v>
      </c>
      <c r="C5573" s="158"/>
      <c r="D5573" s="158"/>
      <c r="E5573" s="418">
        <v>0</v>
      </c>
      <c r="F5573" s="158"/>
      <c r="G5573" s="158"/>
      <c r="H5573" s="158"/>
      <c r="I5573" s="158"/>
      <c r="J5573" s="158"/>
      <c r="K5573" s="158"/>
      <c r="L5573" s="158"/>
      <c r="M5573" s="346"/>
    </row>
    <row r="5574" spans="1:13" x14ac:dyDescent="0.25">
      <c r="A5574" s="347"/>
      <c r="B5574" s="403">
        <v>0.90969711796036545</v>
      </c>
      <c r="C5574" s="158"/>
      <c r="D5574" s="158"/>
      <c r="E5574" s="418">
        <v>0</v>
      </c>
      <c r="F5574" s="158"/>
      <c r="G5574" s="158"/>
      <c r="H5574" s="158"/>
      <c r="I5574" s="158"/>
      <c r="J5574" s="158"/>
      <c r="K5574" s="158"/>
      <c r="L5574" s="158"/>
      <c r="M5574" s="346"/>
    </row>
    <row r="5575" spans="1:13" x14ac:dyDescent="0.25">
      <c r="A5575" s="347"/>
      <c r="B5575" s="403">
        <v>1.6371753942555929</v>
      </c>
      <c r="C5575" s="158"/>
      <c r="D5575" s="158"/>
      <c r="E5575" s="418">
        <v>0</v>
      </c>
      <c r="F5575" s="158"/>
      <c r="G5575" s="158"/>
      <c r="H5575" s="158"/>
      <c r="I5575" s="158"/>
      <c r="J5575" s="158"/>
      <c r="K5575" s="158"/>
      <c r="L5575" s="158"/>
      <c r="M5575" s="346"/>
    </row>
    <row r="5576" spans="1:13" x14ac:dyDescent="0.25">
      <c r="A5576" s="347"/>
      <c r="B5576" s="403">
        <v>1.3620360615659633E-3</v>
      </c>
      <c r="C5576" s="158"/>
      <c r="D5576" s="158"/>
      <c r="E5576" s="418">
        <v>0</v>
      </c>
      <c r="F5576" s="158"/>
      <c r="G5576" s="158"/>
      <c r="H5576" s="158"/>
      <c r="I5576" s="158"/>
      <c r="J5576" s="158"/>
      <c r="K5576" s="158"/>
      <c r="L5576" s="158"/>
      <c r="M5576" s="346"/>
    </row>
    <row r="5577" spans="1:13" x14ac:dyDescent="0.25">
      <c r="A5577" s="347"/>
      <c r="B5577" s="403">
        <v>0.30423211982954429</v>
      </c>
      <c r="C5577" s="158"/>
      <c r="D5577" s="158"/>
      <c r="E5577" s="418">
        <v>0</v>
      </c>
      <c r="F5577" s="158"/>
      <c r="G5577" s="158"/>
      <c r="H5577" s="158"/>
      <c r="I5577" s="158"/>
      <c r="J5577" s="158"/>
      <c r="K5577" s="158"/>
      <c r="L5577" s="158"/>
      <c r="M5577" s="346"/>
    </row>
    <row r="5578" spans="1:13" x14ac:dyDescent="0.25">
      <c r="A5578" s="347"/>
      <c r="B5578" s="93">
        <v>3.5609644523837392</v>
      </c>
      <c r="C5578" s="158"/>
      <c r="D5578" s="158"/>
      <c r="E5578" s="76">
        <v>-339.29610096713287</v>
      </c>
      <c r="F5578" s="158"/>
      <c r="G5578" s="158"/>
      <c r="H5578" s="158"/>
      <c r="I5578" s="158"/>
      <c r="J5578" s="158"/>
      <c r="K5578" s="158"/>
      <c r="L5578" s="158"/>
      <c r="M5578" s="346"/>
    </row>
    <row r="5579" spans="1:13" x14ac:dyDescent="0.25">
      <c r="A5579" s="347"/>
      <c r="B5579" s="158"/>
      <c r="C5579" s="158"/>
      <c r="D5579" s="158"/>
      <c r="E5579" s="158"/>
      <c r="F5579" s="158"/>
      <c r="G5579" s="158"/>
      <c r="H5579" s="158"/>
      <c r="I5579" s="158"/>
      <c r="J5579" s="158"/>
      <c r="K5579" s="158"/>
      <c r="L5579" s="158"/>
      <c r="M5579" s="346"/>
    </row>
    <row r="5580" spans="1:13" x14ac:dyDescent="0.25">
      <c r="A5580" s="347"/>
      <c r="B5580" s="158"/>
      <c r="C5580" s="158"/>
      <c r="D5580" s="158"/>
      <c r="E5580" s="158"/>
      <c r="F5580" s="158"/>
      <c r="G5580" s="158"/>
      <c r="H5580" s="158"/>
      <c r="I5580" s="158"/>
      <c r="J5580" s="158"/>
      <c r="K5580" s="158"/>
      <c r="L5580" s="158"/>
      <c r="M5580" s="346"/>
    </row>
    <row r="5581" spans="1:13" x14ac:dyDescent="0.25">
      <c r="A5581" s="347"/>
      <c r="B5581" s="415">
        <f t="array" ref="B5581:B5591">+B5568:B5578+E5568:E5578</f>
        <v>-336.50197908772219</v>
      </c>
      <c r="C5581" s="158"/>
      <c r="D5581" s="158"/>
      <c r="E5581" s="158"/>
      <c r="F5581" s="158"/>
      <c r="G5581" s="158"/>
      <c r="H5581" s="158"/>
      <c r="I5581" s="158"/>
      <c r="J5581" s="158"/>
      <c r="K5581" s="158"/>
      <c r="L5581" s="158"/>
      <c r="M5581" s="346"/>
    </row>
    <row r="5582" spans="1:13" ht="15.75" x14ac:dyDescent="0.3">
      <c r="A5582" s="447" t="s">
        <v>240</v>
      </c>
      <c r="B5582" s="416">
        <v>1.1455838476258893</v>
      </c>
      <c r="C5582" s="158"/>
      <c r="D5582" s="158"/>
      <c r="E5582" s="158"/>
      <c r="F5582" s="158"/>
      <c r="G5582" s="158"/>
      <c r="H5582" s="158"/>
      <c r="I5582" s="158"/>
      <c r="J5582" s="158"/>
      <c r="K5582" s="158"/>
      <c r="L5582" s="158"/>
      <c r="M5582" s="346"/>
    </row>
    <row r="5583" spans="1:13" x14ac:dyDescent="0.25">
      <c r="A5583" s="347"/>
      <c r="B5583" s="416">
        <v>0.37678641709236776</v>
      </c>
      <c r="C5583" s="158"/>
      <c r="D5583" s="158"/>
      <c r="E5583" s="158"/>
      <c r="F5583" s="158"/>
      <c r="G5583" s="158"/>
      <c r="H5583" s="158"/>
      <c r="I5583" s="158"/>
      <c r="J5583" s="158"/>
      <c r="K5583" s="158"/>
      <c r="L5583" s="158"/>
      <c r="M5583" s="346"/>
    </row>
    <row r="5584" spans="1:13" x14ac:dyDescent="0.25">
      <c r="A5584" s="347"/>
      <c r="B5584" s="416">
        <v>1.3490143992247903</v>
      </c>
      <c r="C5584" s="158"/>
      <c r="D5584" s="158"/>
      <c r="E5584" s="158"/>
      <c r="F5584" s="158"/>
      <c r="G5584" s="158"/>
      <c r="H5584" s="158"/>
      <c r="I5584" s="158"/>
      <c r="J5584" s="158"/>
      <c r="K5584" s="158"/>
      <c r="L5584" s="158"/>
      <c r="M5584" s="346"/>
    </row>
    <row r="5585" spans="1:13" x14ac:dyDescent="0.25">
      <c r="A5585" s="347"/>
      <c r="B5585" s="416">
        <v>3.3035628521164123E-2</v>
      </c>
      <c r="C5585" s="158"/>
      <c r="D5585" s="158"/>
      <c r="E5585" s="158"/>
      <c r="F5585" s="158"/>
      <c r="G5585" s="158"/>
      <c r="H5585" s="158"/>
      <c r="I5585" s="158"/>
      <c r="J5585" s="158"/>
      <c r="K5585" s="158"/>
      <c r="L5585" s="158"/>
      <c r="M5585" s="346"/>
    </row>
    <row r="5586" spans="1:13" x14ac:dyDescent="0.25">
      <c r="A5586" s="347"/>
      <c r="B5586" s="416">
        <v>1.0128364596626231</v>
      </c>
      <c r="C5586" s="158"/>
      <c r="D5586" s="158"/>
      <c r="E5586" s="158"/>
      <c r="F5586" s="158"/>
      <c r="G5586" s="158"/>
      <c r="H5586" s="158"/>
      <c r="I5586" s="158"/>
      <c r="J5586" s="158"/>
      <c r="K5586" s="158"/>
      <c r="L5586" s="158"/>
      <c r="M5586" s="346"/>
    </row>
    <row r="5587" spans="1:13" x14ac:dyDescent="0.25">
      <c r="A5587" s="347"/>
      <c r="B5587" s="416">
        <v>0.90969711796036545</v>
      </c>
      <c r="C5587" s="158"/>
      <c r="D5587" s="158"/>
      <c r="E5587" s="158"/>
      <c r="F5587" s="158"/>
      <c r="G5587" s="158"/>
      <c r="H5587" s="158"/>
      <c r="I5587" s="158"/>
      <c r="J5587" s="158"/>
      <c r="K5587" s="158"/>
      <c r="L5587" s="158"/>
      <c r="M5587" s="346"/>
    </row>
    <row r="5588" spans="1:13" x14ac:dyDescent="0.25">
      <c r="A5588" s="347"/>
      <c r="B5588" s="416">
        <v>1.6371753942555929</v>
      </c>
      <c r="C5588" s="158"/>
      <c r="D5588" s="158"/>
      <c r="E5588" s="158"/>
      <c r="F5588" s="158"/>
      <c r="G5588" s="158"/>
      <c r="H5588" s="158"/>
      <c r="I5588" s="158"/>
      <c r="J5588" s="158"/>
      <c r="K5588" s="158"/>
      <c r="L5588" s="158"/>
      <c r="M5588" s="346"/>
    </row>
    <row r="5589" spans="1:13" x14ac:dyDescent="0.25">
      <c r="A5589" s="347"/>
      <c r="B5589" s="416">
        <v>1.3620360615659633E-3</v>
      </c>
      <c r="C5589" s="158"/>
      <c r="D5589" s="158"/>
      <c r="E5589" s="158"/>
      <c r="F5589" s="158"/>
      <c r="G5589" s="158"/>
      <c r="H5589" s="158"/>
      <c r="I5589" s="158"/>
      <c r="J5589" s="158"/>
      <c r="K5589" s="158"/>
      <c r="L5589" s="158"/>
      <c r="M5589" s="346"/>
    </row>
    <row r="5590" spans="1:13" x14ac:dyDescent="0.25">
      <c r="A5590" s="347"/>
      <c r="B5590" s="416">
        <v>0.30423211982954429</v>
      </c>
      <c r="C5590" s="158"/>
      <c r="D5590" s="158"/>
      <c r="E5590" s="158"/>
      <c r="F5590" s="158"/>
      <c r="G5590" s="158"/>
      <c r="H5590" s="158"/>
      <c r="I5590" s="158"/>
      <c r="J5590" s="158"/>
      <c r="K5590" s="158"/>
      <c r="L5590" s="158"/>
      <c r="M5590" s="346"/>
    </row>
    <row r="5591" spans="1:13" x14ac:dyDescent="0.25">
      <c r="A5591" s="347"/>
      <c r="B5591" s="103">
        <v>-335.73513651474912</v>
      </c>
      <c r="C5591" s="158"/>
      <c r="D5591" s="158"/>
      <c r="E5591" s="158"/>
      <c r="F5591" s="158"/>
      <c r="G5591" s="158"/>
      <c r="H5591" s="158"/>
      <c r="I5591" s="158"/>
      <c r="J5591" s="158"/>
      <c r="K5591" s="158"/>
      <c r="L5591" s="158"/>
      <c r="M5591" s="346"/>
    </row>
    <row r="5592" spans="1:13" x14ac:dyDescent="0.25">
      <c r="A5592" s="347"/>
      <c r="B5592" s="158"/>
      <c r="C5592" s="158"/>
      <c r="D5592" s="158"/>
      <c r="E5592" s="158"/>
      <c r="F5592" s="158"/>
      <c r="G5592" s="158"/>
      <c r="H5592" s="158"/>
      <c r="I5592" s="158"/>
      <c r="J5592" s="158"/>
      <c r="K5592" s="158"/>
      <c r="L5592" s="158"/>
      <c r="M5592" s="346"/>
    </row>
    <row r="5593" spans="1:13" x14ac:dyDescent="0.25">
      <c r="A5593" s="347"/>
      <c r="B5593" s="158"/>
      <c r="C5593" s="158"/>
      <c r="D5593" s="158"/>
      <c r="E5593" s="158"/>
      <c r="F5593" s="158"/>
      <c r="G5593" s="158"/>
      <c r="H5593" s="158"/>
      <c r="I5593" s="158"/>
      <c r="J5593" s="158"/>
      <c r="K5593" s="158"/>
      <c r="L5593" s="158"/>
      <c r="M5593" s="346"/>
    </row>
    <row r="5594" spans="1:13" x14ac:dyDescent="0.25">
      <c r="A5594" s="347"/>
      <c r="B5594" s="419">
        <f t="array" ref="B5594:B5601">+MMULT(B5538:L5545,B5581:B5591)</f>
        <v>-0.60461327345272253</v>
      </c>
      <c r="C5594" s="158"/>
      <c r="D5594" s="158"/>
      <c r="E5594" s="402">
        <f t="array" ref="E5594:E5601">+MMULT(B5449:L5456,H5460:H5470)</f>
        <v>2.9729038906683158E-3</v>
      </c>
      <c r="F5594" s="158"/>
      <c r="G5594" s="158"/>
      <c r="H5594" s="402">
        <f t="array" ref="H5594:H5601">E5594:E5601-E5460:E5467</f>
        <v>-3.1398494915180208E-16</v>
      </c>
      <c r="I5594" s="158"/>
      <c r="J5594" s="158"/>
      <c r="K5594" s="158"/>
      <c r="L5594" s="158"/>
      <c r="M5594" s="346"/>
    </row>
    <row r="5595" spans="1:13" ht="15.75" x14ac:dyDescent="0.3">
      <c r="A5595" s="447" t="s">
        <v>241</v>
      </c>
      <c r="B5595" s="420">
        <v>1.8637285299003381E-3</v>
      </c>
      <c r="C5595" s="158"/>
      <c r="D5595" s="449" t="s">
        <v>242</v>
      </c>
      <c r="E5595" s="403">
        <v>3.7274570598006757E-3</v>
      </c>
      <c r="F5595" s="158"/>
      <c r="G5595" s="449" t="s">
        <v>243</v>
      </c>
      <c r="H5595" s="403">
        <v>2.1753432388749161E-15</v>
      </c>
      <c r="I5595" s="158"/>
      <c r="J5595" s="158"/>
      <c r="K5595" s="158"/>
      <c r="L5595" s="158"/>
      <c r="M5595" s="346"/>
    </row>
    <row r="5596" spans="1:13" x14ac:dyDescent="0.25">
      <c r="A5596" s="347"/>
      <c r="B5596" s="420">
        <v>9.5090228591605125E-4</v>
      </c>
      <c r="C5596" s="158"/>
      <c r="D5596" s="158"/>
      <c r="E5596" s="403">
        <v>1.9018045718321023E-3</v>
      </c>
      <c r="F5596" s="158"/>
      <c r="G5596" s="158"/>
      <c r="H5596" s="403">
        <v>-3.0769657655138616E-16</v>
      </c>
      <c r="I5596" s="158"/>
      <c r="J5596" s="158"/>
      <c r="K5596" s="158"/>
      <c r="L5596" s="158"/>
      <c r="M5596" s="346"/>
    </row>
    <row r="5597" spans="1:13" x14ac:dyDescent="0.25">
      <c r="A5597" s="347"/>
      <c r="B5597" s="420">
        <v>9.7449903405634518E-4</v>
      </c>
      <c r="C5597" s="158"/>
      <c r="D5597" s="158"/>
      <c r="E5597" s="403">
        <v>1.9489980681126899E-3</v>
      </c>
      <c r="F5597" s="158"/>
      <c r="G5597" s="158"/>
      <c r="H5597" s="403">
        <v>-2.4004236098829068E-16</v>
      </c>
      <c r="I5597" s="158"/>
      <c r="J5597" s="158"/>
      <c r="K5597" s="158"/>
      <c r="L5597" s="158"/>
      <c r="M5597" s="346"/>
    </row>
    <row r="5598" spans="1:13" x14ac:dyDescent="0.25">
      <c r="A5598" s="347"/>
      <c r="B5598" s="420">
        <v>2.2578113037830328E-3</v>
      </c>
      <c r="C5598" s="158"/>
      <c r="D5598" s="158"/>
      <c r="E5598" s="403">
        <v>4.5156226075660656E-3</v>
      </c>
      <c r="F5598" s="158"/>
      <c r="G5598" s="158"/>
      <c r="H5598" s="403">
        <v>-7.0429773124658368E-16</v>
      </c>
      <c r="I5598" s="158"/>
      <c r="J5598" s="158"/>
      <c r="K5598" s="158"/>
      <c r="L5598" s="158"/>
      <c r="M5598" s="346"/>
    </row>
    <row r="5599" spans="1:13" x14ac:dyDescent="0.25">
      <c r="A5599" s="347"/>
      <c r="B5599" s="420">
        <v>3.926445875667633E-4</v>
      </c>
      <c r="C5599" s="158"/>
      <c r="D5599" s="158"/>
      <c r="E5599" s="403">
        <v>7.852891751335266E-4</v>
      </c>
      <c r="F5599" s="158"/>
      <c r="G5599" s="158"/>
      <c r="H5599" s="403">
        <v>9.2764337877859759E-16</v>
      </c>
      <c r="I5599" s="158"/>
      <c r="J5599" s="158"/>
      <c r="K5599" s="158"/>
      <c r="L5599" s="158"/>
      <c r="M5599" s="346"/>
    </row>
    <row r="5600" spans="1:13" x14ac:dyDescent="0.25">
      <c r="A5600" s="347"/>
      <c r="B5600" s="420">
        <v>3.8146807326818301E-4</v>
      </c>
      <c r="C5600" s="158"/>
      <c r="D5600" s="158"/>
      <c r="E5600" s="403">
        <v>7.6293614653636581E-4</v>
      </c>
      <c r="F5600" s="158"/>
      <c r="G5600" s="158"/>
      <c r="H5600" s="403">
        <v>-7.1513975297143872E-16</v>
      </c>
      <c r="I5600" s="158"/>
      <c r="J5600" s="158"/>
      <c r="K5600" s="158"/>
      <c r="L5600" s="158"/>
      <c r="M5600" s="346"/>
    </row>
    <row r="5601" spans="1:13" x14ac:dyDescent="0.25">
      <c r="A5601" s="347"/>
      <c r="B5601" s="75">
        <v>-0.49070801181507584</v>
      </c>
      <c r="C5601" s="158"/>
      <c r="D5601" s="158"/>
      <c r="E5601" s="93">
        <v>3.7065288060191106E-3</v>
      </c>
      <c r="F5601" s="158"/>
      <c r="G5601" s="158"/>
      <c r="H5601" s="93">
        <v>-1.1969591984239969E-16</v>
      </c>
      <c r="I5601" s="158"/>
      <c r="J5601" s="158"/>
      <c r="K5601" s="158"/>
      <c r="L5601" s="158"/>
      <c r="M5601" s="346"/>
    </row>
    <row r="5602" spans="1:13" x14ac:dyDescent="0.25">
      <c r="A5602" s="347"/>
      <c r="B5602" s="158"/>
      <c r="C5602" s="158"/>
      <c r="D5602" s="158"/>
      <c r="E5602" s="158"/>
      <c r="F5602" s="158"/>
      <c r="G5602" s="158"/>
      <c r="H5602" s="158"/>
      <c r="I5602" s="158"/>
      <c r="J5602" s="158"/>
      <c r="K5602" s="158"/>
      <c r="L5602" s="158"/>
      <c r="M5602" s="346"/>
    </row>
    <row r="5603" spans="1:13" ht="16.5" thickBot="1" x14ac:dyDescent="0.35">
      <c r="A5603" s="347"/>
      <c r="B5603" s="158"/>
      <c r="C5603" s="158"/>
      <c r="D5603" s="158"/>
      <c r="E5603" s="158"/>
      <c r="F5603" s="158"/>
      <c r="G5603" s="456" t="s">
        <v>264</v>
      </c>
      <c r="H5603" s="158"/>
      <c r="I5603" s="158"/>
      <c r="J5603" s="158"/>
      <c r="K5603" s="158"/>
      <c r="L5603" s="158"/>
      <c r="M5603" s="346"/>
    </row>
    <row r="5604" spans="1:13" ht="15.75" x14ac:dyDescent="0.3">
      <c r="A5604" s="347"/>
      <c r="B5604" s="421">
        <f t="array" ref="B5604:B5611">B5594:B5601-H5594:H5601</f>
        <v>-0.6046132734527222</v>
      </c>
      <c r="C5604" s="158"/>
      <c r="D5604" s="422" t="s">
        <v>205</v>
      </c>
      <c r="E5604" s="468">
        <f t="array" ref="E5604:E5611">+MMULT(B5558:I5565,B5604:B5611)</f>
        <v>336.46957364657544</v>
      </c>
      <c r="F5604" s="158"/>
      <c r="G5604" s="457" t="s">
        <v>205</v>
      </c>
      <c r="H5604" s="460">
        <f>+ABS(E5604-E5346)</f>
        <v>3.5394211504922168E-2</v>
      </c>
      <c r="I5604" s="158"/>
      <c r="J5604" s="158"/>
      <c r="K5604" s="158"/>
      <c r="L5604" s="158"/>
      <c r="M5604" s="346"/>
    </row>
    <row r="5605" spans="1:13" ht="15.75" x14ac:dyDescent="0.3">
      <c r="A5605" s="450" t="s">
        <v>244</v>
      </c>
      <c r="B5605" s="420">
        <v>1.8637285298981627E-3</v>
      </c>
      <c r="C5605" s="158"/>
      <c r="D5605" s="424" t="s">
        <v>206</v>
      </c>
      <c r="E5605" s="469">
        <v>335.30506874730042</v>
      </c>
      <c r="F5605" s="158"/>
      <c r="G5605" s="458" t="s">
        <v>206</v>
      </c>
      <c r="H5605" s="461">
        <f t="shared" ref="H5605:H5611" si="218">+ABS(E5605-E5347)</f>
        <v>5.6179331657858711E-2</v>
      </c>
      <c r="I5605" s="158"/>
      <c r="J5605" s="158"/>
      <c r="K5605" s="158"/>
      <c r="L5605" s="158"/>
      <c r="M5605" s="346"/>
    </row>
    <row r="5606" spans="1:13" ht="15.75" x14ac:dyDescent="0.3">
      <c r="A5606" s="347"/>
      <c r="B5606" s="420">
        <v>9.5090228591635895E-4</v>
      </c>
      <c r="C5606" s="158"/>
      <c r="D5606" s="424" t="s">
        <v>207</v>
      </c>
      <c r="E5606" s="469">
        <v>335.14288516045622</v>
      </c>
      <c r="F5606" s="158"/>
      <c r="G5606" s="458" t="s">
        <v>207</v>
      </c>
      <c r="H5606" s="461">
        <f t="shared" si="218"/>
        <v>0.21179120550175412</v>
      </c>
      <c r="I5606" s="158"/>
      <c r="J5606" s="158"/>
      <c r="K5606" s="158"/>
      <c r="L5606" s="158"/>
      <c r="M5606" s="346"/>
    </row>
    <row r="5607" spans="1:13" ht="15.75" x14ac:dyDescent="0.3">
      <c r="A5607" s="347"/>
      <c r="B5607" s="420">
        <v>9.7449903405658522E-4</v>
      </c>
      <c r="C5607" s="158"/>
      <c r="D5607" s="424" t="s">
        <v>208</v>
      </c>
      <c r="E5607" s="469">
        <v>335.51220306090647</v>
      </c>
      <c r="F5607" s="158"/>
      <c r="G5607" s="458" t="s">
        <v>208</v>
      </c>
      <c r="H5607" s="461">
        <f t="shared" si="218"/>
        <v>0.45945528991722995</v>
      </c>
      <c r="I5607" s="158"/>
      <c r="J5607" s="158"/>
      <c r="K5607" s="158"/>
      <c r="L5607" s="158"/>
      <c r="M5607" s="346"/>
    </row>
    <row r="5608" spans="1:13" ht="15.75" x14ac:dyDescent="0.3">
      <c r="A5608" s="347"/>
      <c r="B5608" s="420">
        <v>2.2578113037837371E-3</v>
      </c>
      <c r="C5608" s="158"/>
      <c r="D5608" s="424" t="s">
        <v>209</v>
      </c>
      <c r="E5608" s="469">
        <v>335.32161614547437</v>
      </c>
      <c r="F5608" s="158"/>
      <c r="G5608" s="458" t="s">
        <v>209</v>
      </c>
      <c r="H5608" s="461">
        <f t="shared" si="218"/>
        <v>0.1814769218013339</v>
      </c>
      <c r="I5608" s="158"/>
      <c r="J5608" s="158"/>
      <c r="K5608" s="158"/>
      <c r="L5608" s="158"/>
      <c r="M5608" s="346"/>
    </row>
    <row r="5609" spans="1:13" ht="15.75" x14ac:dyDescent="0.3">
      <c r="A5609" s="347"/>
      <c r="B5609" s="420">
        <v>3.9264458756583566E-4</v>
      </c>
      <c r="C5609" s="158"/>
      <c r="D5609" s="424" t="s">
        <v>210</v>
      </c>
      <c r="E5609" s="469">
        <v>336.11563255636776</v>
      </c>
      <c r="F5609" s="158"/>
      <c r="G5609" s="458" t="s">
        <v>210</v>
      </c>
      <c r="H5609" s="461">
        <f t="shared" si="218"/>
        <v>0.89402295068663307</v>
      </c>
      <c r="I5609" s="158"/>
      <c r="J5609" s="158"/>
      <c r="K5609" s="158"/>
      <c r="L5609" s="158"/>
      <c r="M5609" s="346"/>
    </row>
    <row r="5610" spans="1:13" ht="15.75" x14ac:dyDescent="0.3">
      <c r="A5610" s="347"/>
      <c r="B5610" s="420">
        <v>3.8146807326889815E-4</v>
      </c>
      <c r="C5610" s="158"/>
      <c r="D5610" s="424" t="s">
        <v>211</v>
      </c>
      <c r="E5610" s="469">
        <v>336.16925708349265</v>
      </c>
      <c r="F5610" s="158"/>
      <c r="G5610" s="458" t="s">
        <v>211</v>
      </c>
      <c r="H5610" s="461">
        <f t="shared" si="218"/>
        <v>0.63914828738603546</v>
      </c>
      <c r="I5610" s="158"/>
      <c r="J5610" s="158"/>
      <c r="K5610" s="158"/>
      <c r="L5610" s="158"/>
      <c r="M5610" s="346"/>
    </row>
    <row r="5611" spans="1:13" ht="16.5" thickBot="1" x14ac:dyDescent="0.35">
      <c r="A5611" s="347"/>
      <c r="B5611" s="75">
        <v>-0.49070801181507573</v>
      </c>
      <c r="C5611" s="158"/>
      <c r="D5611" s="426" t="s">
        <v>212</v>
      </c>
      <c r="E5611" s="470">
        <v>335.77501161238433</v>
      </c>
      <c r="F5611" s="158"/>
      <c r="G5611" s="459" t="s">
        <v>212</v>
      </c>
      <c r="H5611" s="462">
        <f t="shared" si="218"/>
        <v>4.2985825899336305E-2</v>
      </c>
      <c r="I5611" s="158"/>
      <c r="J5611" s="158"/>
      <c r="K5611" s="158"/>
      <c r="L5611" s="158"/>
      <c r="M5611" s="346"/>
    </row>
    <row r="5612" spans="1:13" x14ac:dyDescent="0.25">
      <c r="A5612" s="347"/>
      <c r="B5612" s="158"/>
      <c r="C5612" s="158"/>
      <c r="D5612" s="158"/>
      <c r="E5612" s="158"/>
      <c r="F5612" s="158"/>
      <c r="G5612" s="158"/>
      <c r="H5612" s="158"/>
      <c r="I5612" s="158"/>
      <c r="J5612" s="158"/>
      <c r="K5612" s="158"/>
      <c r="L5612" s="158"/>
      <c r="M5612" s="346"/>
    </row>
    <row r="5613" spans="1:13" ht="15.75" x14ac:dyDescent="0.3">
      <c r="A5613" s="444" t="s">
        <v>246</v>
      </c>
      <c r="B5613" s="158"/>
      <c r="C5613" s="158"/>
      <c r="D5613" s="158"/>
      <c r="E5613" s="158"/>
      <c r="F5613" s="158"/>
      <c r="G5613" s="158"/>
      <c r="H5613" s="158"/>
      <c r="I5613" s="158"/>
      <c r="J5613" s="158"/>
      <c r="K5613" s="158"/>
      <c r="L5613" s="158"/>
      <c r="M5613" s="346"/>
    </row>
    <row r="5614" spans="1:13" x14ac:dyDescent="0.25">
      <c r="A5614" s="347"/>
      <c r="B5614" s="411">
        <f t="array" ref="B5614:L5624">+MMULT(B5525:L5535,B5499:L5509)</f>
        <v>0.5</v>
      </c>
      <c r="C5614" s="390">
        <v>0</v>
      </c>
      <c r="D5614" s="390">
        <v>0</v>
      </c>
      <c r="E5614" s="390">
        <v>0</v>
      </c>
      <c r="F5614" s="390">
        <v>0</v>
      </c>
      <c r="G5614" s="390">
        <v>0</v>
      </c>
      <c r="H5614" s="390">
        <v>0</v>
      </c>
      <c r="I5614" s="390">
        <v>0</v>
      </c>
      <c r="J5614" s="390">
        <v>0</v>
      </c>
      <c r="K5614" s="390">
        <v>0</v>
      </c>
      <c r="L5614" s="391">
        <v>0</v>
      </c>
      <c r="M5614" s="346"/>
    </row>
    <row r="5615" spans="1:13" ht="15.75" x14ac:dyDescent="0.3">
      <c r="A5615" s="447" t="s">
        <v>247</v>
      </c>
      <c r="B5615" s="396">
        <v>0</v>
      </c>
      <c r="C5615" s="161">
        <v>0.5</v>
      </c>
      <c r="D5615" s="159">
        <v>0</v>
      </c>
      <c r="E5615" s="159">
        <v>0</v>
      </c>
      <c r="F5615" s="159">
        <v>0</v>
      </c>
      <c r="G5615" s="159">
        <v>0</v>
      </c>
      <c r="H5615" s="159">
        <v>0</v>
      </c>
      <c r="I5615" s="159">
        <v>0</v>
      </c>
      <c r="J5615" s="159">
        <v>0</v>
      </c>
      <c r="K5615" s="159">
        <v>0</v>
      </c>
      <c r="L5615" s="383">
        <v>0</v>
      </c>
      <c r="M5615" s="346"/>
    </row>
    <row r="5616" spans="1:13" x14ac:dyDescent="0.25">
      <c r="A5616" s="347"/>
      <c r="B5616" s="396">
        <v>0</v>
      </c>
      <c r="C5616" s="159">
        <v>0</v>
      </c>
      <c r="D5616" s="161">
        <v>0.5</v>
      </c>
      <c r="E5616" s="159">
        <v>0</v>
      </c>
      <c r="F5616" s="159">
        <v>0</v>
      </c>
      <c r="G5616" s="159">
        <v>0</v>
      </c>
      <c r="H5616" s="159">
        <v>0</v>
      </c>
      <c r="I5616" s="159">
        <v>0</v>
      </c>
      <c r="J5616" s="159">
        <v>0</v>
      </c>
      <c r="K5616" s="159">
        <v>0</v>
      </c>
      <c r="L5616" s="383">
        <v>0</v>
      </c>
      <c r="M5616" s="346"/>
    </row>
    <row r="5617" spans="1:13" x14ac:dyDescent="0.25">
      <c r="A5617" s="347"/>
      <c r="B5617" s="396">
        <v>0</v>
      </c>
      <c r="C5617" s="159">
        <v>0</v>
      </c>
      <c r="D5617" s="159">
        <v>0</v>
      </c>
      <c r="E5617" s="161">
        <v>0.5</v>
      </c>
      <c r="F5617" s="159">
        <v>0</v>
      </c>
      <c r="G5617" s="159">
        <v>0</v>
      </c>
      <c r="H5617" s="159">
        <v>0</v>
      </c>
      <c r="I5617" s="159">
        <v>0</v>
      </c>
      <c r="J5617" s="159">
        <v>0</v>
      </c>
      <c r="K5617" s="159">
        <v>0</v>
      </c>
      <c r="L5617" s="383">
        <v>0</v>
      </c>
      <c r="M5617" s="346"/>
    </row>
    <row r="5618" spans="1:13" x14ac:dyDescent="0.25">
      <c r="A5618" s="347"/>
      <c r="B5618" s="396">
        <v>0</v>
      </c>
      <c r="C5618" s="159">
        <v>0</v>
      </c>
      <c r="D5618" s="159">
        <v>0</v>
      </c>
      <c r="E5618" s="159">
        <v>0</v>
      </c>
      <c r="F5618" s="161">
        <v>0.5</v>
      </c>
      <c r="G5618" s="159">
        <v>0</v>
      </c>
      <c r="H5618" s="159">
        <v>0</v>
      </c>
      <c r="I5618" s="159">
        <v>0</v>
      </c>
      <c r="J5618" s="159">
        <v>0</v>
      </c>
      <c r="K5618" s="159">
        <v>0</v>
      </c>
      <c r="L5618" s="383">
        <v>0</v>
      </c>
      <c r="M5618" s="346"/>
    </row>
    <row r="5619" spans="1:13" x14ac:dyDescent="0.25">
      <c r="A5619" s="350"/>
      <c r="B5619" s="396">
        <v>0</v>
      </c>
      <c r="C5619" s="159">
        <v>0</v>
      </c>
      <c r="D5619" s="159">
        <v>0</v>
      </c>
      <c r="E5619" s="159">
        <v>0</v>
      </c>
      <c r="F5619" s="159">
        <v>0</v>
      </c>
      <c r="G5619" s="161">
        <v>0.5</v>
      </c>
      <c r="H5619" s="159">
        <v>0</v>
      </c>
      <c r="I5619" s="159">
        <v>0</v>
      </c>
      <c r="J5619" s="159">
        <v>0</v>
      </c>
      <c r="K5619" s="159">
        <v>0</v>
      </c>
      <c r="L5619" s="383">
        <v>0</v>
      </c>
      <c r="M5619" s="346"/>
    </row>
    <row r="5620" spans="1:13" x14ac:dyDescent="0.25">
      <c r="A5620" s="350"/>
      <c r="B5620" s="396">
        <v>0</v>
      </c>
      <c r="C5620" s="159">
        <v>0</v>
      </c>
      <c r="D5620" s="159">
        <v>0</v>
      </c>
      <c r="E5620" s="159">
        <v>0</v>
      </c>
      <c r="F5620" s="159">
        <v>0</v>
      </c>
      <c r="G5620" s="159">
        <v>0</v>
      </c>
      <c r="H5620" s="161">
        <v>0.5</v>
      </c>
      <c r="I5620" s="159">
        <v>0</v>
      </c>
      <c r="J5620" s="159">
        <v>0</v>
      </c>
      <c r="K5620" s="159">
        <v>0</v>
      </c>
      <c r="L5620" s="383">
        <v>0</v>
      </c>
      <c r="M5620" s="346"/>
    </row>
    <row r="5621" spans="1:13" x14ac:dyDescent="0.25">
      <c r="A5621" s="347"/>
      <c r="B5621" s="396">
        <v>0</v>
      </c>
      <c r="C5621" s="159">
        <v>0</v>
      </c>
      <c r="D5621" s="159">
        <v>0</v>
      </c>
      <c r="E5621" s="159">
        <v>0</v>
      </c>
      <c r="F5621" s="159">
        <v>0</v>
      </c>
      <c r="G5621" s="159">
        <v>0</v>
      </c>
      <c r="H5621" s="159">
        <v>0</v>
      </c>
      <c r="I5621" s="161">
        <v>0.5</v>
      </c>
      <c r="J5621" s="159">
        <v>0</v>
      </c>
      <c r="K5621" s="159">
        <v>0</v>
      </c>
      <c r="L5621" s="383">
        <v>0</v>
      </c>
      <c r="M5621" s="346"/>
    </row>
    <row r="5622" spans="1:13" x14ac:dyDescent="0.25">
      <c r="A5622" s="347"/>
      <c r="B5622" s="396">
        <v>0</v>
      </c>
      <c r="C5622" s="159">
        <v>0</v>
      </c>
      <c r="D5622" s="159">
        <v>0</v>
      </c>
      <c r="E5622" s="159">
        <v>0</v>
      </c>
      <c r="F5622" s="159">
        <v>0</v>
      </c>
      <c r="G5622" s="159">
        <v>0</v>
      </c>
      <c r="H5622" s="159">
        <v>0</v>
      </c>
      <c r="I5622" s="159">
        <v>0</v>
      </c>
      <c r="J5622" s="161">
        <v>0.5</v>
      </c>
      <c r="K5622" s="159">
        <v>0</v>
      </c>
      <c r="L5622" s="383">
        <v>0</v>
      </c>
      <c r="M5622" s="346"/>
    </row>
    <row r="5623" spans="1:13" x14ac:dyDescent="0.25">
      <c r="A5623" s="347"/>
      <c r="B5623" s="396">
        <v>0</v>
      </c>
      <c r="C5623" s="159">
        <v>0</v>
      </c>
      <c r="D5623" s="159">
        <v>0</v>
      </c>
      <c r="E5623" s="159">
        <v>0</v>
      </c>
      <c r="F5623" s="159">
        <v>0</v>
      </c>
      <c r="G5623" s="159">
        <v>0</v>
      </c>
      <c r="H5623" s="159">
        <v>0</v>
      </c>
      <c r="I5623" s="159">
        <v>0</v>
      </c>
      <c r="J5623" s="159">
        <v>0</v>
      </c>
      <c r="K5623" s="161">
        <v>0.5</v>
      </c>
      <c r="L5623" s="383">
        <v>0</v>
      </c>
      <c r="M5623" s="346"/>
    </row>
    <row r="5624" spans="1:13" x14ac:dyDescent="0.25">
      <c r="A5624" s="347"/>
      <c r="B5624" s="397">
        <v>0</v>
      </c>
      <c r="C5624" s="398">
        <v>0</v>
      </c>
      <c r="D5624" s="398">
        <v>0</v>
      </c>
      <c r="E5624" s="398">
        <v>0</v>
      </c>
      <c r="F5624" s="398">
        <v>0</v>
      </c>
      <c r="G5624" s="398">
        <v>0</v>
      </c>
      <c r="H5624" s="398">
        <v>0</v>
      </c>
      <c r="I5624" s="398">
        <v>0</v>
      </c>
      <c r="J5624" s="398">
        <v>0</v>
      </c>
      <c r="K5624" s="398">
        <v>0</v>
      </c>
      <c r="L5624" s="412">
        <v>0.49999999999999994</v>
      </c>
      <c r="M5624" s="346"/>
    </row>
    <row r="5625" spans="1:13" x14ac:dyDescent="0.25">
      <c r="A5625" s="347"/>
      <c r="B5625" s="158"/>
      <c r="C5625" s="158"/>
      <c r="D5625" s="158"/>
      <c r="E5625" s="158"/>
      <c r="F5625" s="158"/>
      <c r="G5625" s="158"/>
      <c r="H5625" s="158"/>
      <c r="I5625" s="158"/>
      <c r="J5625" s="158"/>
      <c r="K5625" s="158"/>
      <c r="L5625" s="158"/>
      <c r="M5625" s="346"/>
    </row>
    <row r="5626" spans="1:13" x14ac:dyDescent="0.25">
      <c r="A5626" s="347"/>
      <c r="B5626" s="158"/>
      <c r="C5626" s="158"/>
      <c r="D5626" s="158"/>
      <c r="E5626" s="158"/>
      <c r="F5626" s="158"/>
      <c r="G5626" s="158"/>
      <c r="H5626" s="158"/>
      <c r="I5626" s="158"/>
      <c r="J5626" s="158"/>
      <c r="K5626" s="158"/>
      <c r="L5626" s="158"/>
      <c r="M5626" s="346"/>
    </row>
    <row r="5627" spans="1:13" x14ac:dyDescent="0.25">
      <c r="A5627" s="347"/>
      <c r="B5627" s="411">
        <f t="array" ref="B5627:L5637">B5486:L5496-B5614:L5624</f>
        <v>0.5</v>
      </c>
      <c r="C5627" s="390">
        <v>0</v>
      </c>
      <c r="D5627" s="390">
        <v>0</v>
      </c>
      <c r="E5627" s="390">
        <v>0</v>
      </c>
      <c r="F5627" s="390">
        <v>0</v>
      </c>
      <c r="G5627" s="390">
        <v>0</v>
      </c>
      <c r="H5627" s="390">
        <v>0</v>
      </c>
      <c r="I5627" s="390">
        <v>0</v>
      </c>
      <c r="J5627" s="390">
        <v>0</v>
      </c>
      <c r="K5627" s="390">
        <v>0</v>
      </c>
      <c r="L5627" s="391">
        <v>0</v>
      </c>
      <c r="M5627" s="346"/>
    </row>
    <row r="5628" spans="1:13" ht="15.75" x14ac:dyDescent="0.3">
      <c r="A5628" s="447" t="s">
        <v>248</v>
      </c>
      <c r="B5628" s="396">
        <v>0</v>
      </c>
      <c r="C5628" s="161">
        <v>0.5</v>
      </c>
      <c r="D5628" s="159">
        <v>0</v>
      </c>
      <c r="E5628" s="159">
        <v>0</v>
      </c>
      <c r="F5628" s="159">
        <v>0</v>
      </c>
      <c r="G5628" s="159">
        <v>0</v>
      </c>
      <c r="H5628" s="159">
        <v>0</v>
      </c>
      <c r="I5628" s="159">
        <v>0</v>
      </c>
      <c r="J5628" s="159">
        <v>0</v>
      </c>
      <c r="K5628" s="159">
        <v>0</v>
      </c>
      <c r="L5628" s="383">
        <v>0</v>
      </c>
      <c r="M5628" s="346"/>
    </row>
    <row r="5629" spans="1:13" x14ac:dyDescent="0.25">
      <c r="A5629" s="347"/>
      <c r="B5629" s="396">
        <v>0</v>
      </c>
      <c r="C5629" s="159">
        <v>0</v>
      </c>
      <c r="D5629" s="161">
        <v>0.5</v>
      </c>
      <c r="E5629" s="159">
        <v>0</v>
      </c>
      <c r="F5629" s="159">
        <v>0</v>
      </c>
      <c r="G5629" s="159">
        <v>0</v>
      </c>
      <c r="H5629" s="159">
        <v>0</v>
      </c>
      <c r="I5629" s="159">
        <v>0</v>
      </c>
      <c r="J5629" s="159">
        <v>0</v>
      </c>
      <c r="K5629" s="159">
        <v>0</v>
      </c>
      <c r="L5629" s="383">
        <v>0</v>
      </c>
      <c r="M5629" s="346"/>
    </row>
    <row r="5630" spans="1:13" x14ac:dyDescent="0.25">
      <c r="A5630" s="347"/>
      <c r="B5630" s="396">
        <v>0</v>
      </c>
      <c r="C5630" s="159">
        <v>0</v>
      </c>
      <c r="D5630" s="159">
        <v>0</v>
      </c>
      <c r="E5630" s="161">
        <v>0.5</v>
      </c>
      <c r="F5630" s="159">
        <v>0</v>
      </c>
      <c r="G5630" s="159">
        <v>0</v>
      </c>
      <c r="H5630" s="159">
        <v>0</v>
      </c>
      <c r="I5630" s="159">
        <v>0</v>
      </c>
      <c r="J5630" s="159">
        <v>0</v>
      </c>
      <c r="K5630" s="159">
        <v>0</v>
      </c>
      <c r="L5630" s="383">
        <v>0</v>
      </c>
      <c r="M5630" s="346"/>
    </row>
    <row r="5631" spans="1:13" x14ac:dyDescent="0.25">
      <c r="A5631" s="347"/>
      <c r="B5631" s="396">
        <v>0</v>
      </c>
      <c r="C5631" s="159">
        <v>0</v>
      </c>
      <c r="D5631" s="159">
        <v>0</v>
      </c>
      <c r="E5631" s="159">
        <v>0</v>
      </c>
      <c r="F5631" s="161">
        <v>0.5</v>
      </c>
      <c r="G5631" s="159">
        <v>0</v>
      </c>
      <c r="H5631" s="159">
        <v>0</v>
      </c>
      <c r="I5631" s="159">
        <v>0</v>
      </c>
      <c r="J5631" s="159">
        <v>0</v>
      </c>
      <c r="K5631" s="159">
        <v>0</v>
      </c>
      <c r="L5631" s="383">
        <v>0</v>
      </c>
      <c r="M5631" s="346"/>
    </row>
    <row r="5632" spans="1:13" x14ac:dyDescent="0.25">
      <c r="A5632" s="347"/>
      <c r="B5632" s="396">
        <v>0</v>
      </c>
      <c r="C5632" s="159">
        <v>0</v>
      </c>
      <c r="D5632" s="159">
        <v>0</v>
      </c>
      <c r="E5632" s="159">
        <v>0</v>
      </c>
      <c r="F5632" s="159">
        <v>0</v>
      </c>
      <c r="G5632" s="161">
        <v>0.5</v>
      </c>
      <c r="H5632" s="159">
        <v>0</v>
      </c>
      <c r="I5632" s="159">
        <v>0</v>
      </c>
      <c r="J5632" s="159">
        <v>0</v>
      </c>
      <c r="K5632" s="159">
        <v>0</v>
      </c>
      <c r="L5632" s="383">
        <v>0</v>
      </c>
      <c r="M5632" s="346"/>
    </row>
    <row r="5633" spans="1:13" x14ac:dyDescent="0.25">
      <c r="A5633" s="347"/>
      <c r="B5633" s="396">
        <v>0</v>
      </c>
      <c r="C5633" s="159">
        <v>0</v>
      </c>
      <c r="D5633" s="159">
        <v>0</v>
      </c>
      <c r="E5633" s="159">
        <v>0</v>
      </c>
      <c r="F5633" s="159">
        <v>0</v>
      </c>
      <c r="G5633" s="159">
        <v>0</v>
      </c>
      <c r="H5633" s="161">
        <v>0.5</v>
      </c>
      <c r="I5633" s="159">
        <v>0</v>
      </c>
      <c r="J5633" s="159">
        <v>0</v>
      </c>
      <c r="K5633" s="159">
        <v>0</v>
      </c>
      <c r="L5633" s="383">
        <v>0</v>
      </c>
      <c r="M5633" s="346"/>
    </row>
    <row r="5634" spans="1:13" x14ac:dyDescent="0.25">
      <c r="A5634" s="347"/>
      <c r="B5634" s="396">
        <v>0</v>
      </c>
      <c r="C5634" s="159">
        <v>0</v>
      </c>
      <c r="D5634" s="159">
        <v>0</v>
      </c>
      <c r="E5634" s="159">
        <v>0</v>
      </c>
      <c r="F5634" s="159">
        <v>0</v>
      </c>
      <c r="G5634" s="159">
        <v>0</v>
      </c>
      <c r="H5634" s="159">
        <v>0</v>
      </c>
      <c r="I5634" s="161">
        <v>0.5</v>
      </c>
      <c r="J5634" s="159">
        <v>0</v>
      </c>
      <c r="K5634" s="159">
        <v>0</v>
      </c>
      <c r="L5634" s="383">
        <v>0</v>
      </c>
      <c r="M5634" s="346"/>
    </row>
    <row r="5635" spans="1:13" x14ac:dyDescent="0.25">
      <c r="A5635" s="347"/>
      <c r="B5635" s="396">
        <v>0</v>
      </c>
      <c r="C5635" s="159">
        <v>0</v>
      </c>
      <c r="D5635" s="159">
        <v>0</v>
      </c>
      <c r="E5635" s="159">
        <v>0</v>
      </c>
      <c r="F5635" s="159">
        <v>0</v>
      </c>
      <c r="G5635" s="159">
        <v>0</v>
      </c>
      <c r="H5635" s="159">
        <v>0</v>
      </c>
      <c r="I5635" s="159">
        <v>0</v>
      </c>
      <c r="J5635" s="161">
        <v>0.5</v>
      </c>
      <c r="K5635" s="159">
        <v>0</v>
      </c>
      <c r="L5635" s="383">
        <v>0</v>
      </c>
      <c r="M5635" s="346"/>
    </row>
    <row r="5636" spans="1:13" x14ac:dyDescent="0.25">
      <c r="A5636" s="347"/>
      <c r="B5636" s="396">
        <v>0</v>
      </c>
      <c r="C5636" s="159">
        <v>0</v>
      </c>
      <c r="D5636" s="159">
        <v>0</v>
      </c>
      <c r="E5636" s="159">
        <v>0</v>
      </c>
      <c r="F5636" s="159">
        <v>0</v>
      </c>
      <c r="G5636" s="159">
        <v>0</v>
      </c>
      <c r="H5636" s="159">
        <v>0</v>
      </c>
      <c r="I5636" s="159">
        <v>0</v>
      </c>
      <c r="J5636" s="159">
        <v>0</v>
      </c>
      <c r="K5636" s="161">
        <v>0.5</v>
      </c>
      <c r="L5636" s="383">
        <v>0</v>
      </c>
      <c r="M5636" s="346"/>
    </row>
    <row r="5637" spans="1:13" x14ac:dyDescent="0.25">
      <c r="A5637" s="347"/>
      <c r="B5637" s="397">
        <v>0</v>
      </c>
      <c r="C5637" s="398">
        <v>0</v>
      </c>
      <c r="D5637" s="398">
        <v>0</v>
      </c>
      <c r="E5637" s="398">
        <v>0</v>
      </c>
      <c r="F5637" s="398">
        <v>0</v>
      </c>
      <c r="G5637" s="398">
        <v>0</v>
      </c>
      <c r="H5637" s="398">
        <v>0</v>
      </c>
      <c r="I5637" s="398">
        <v>0</v>
      </c>
      <c r="J5637" s="398">
        <v>0</v>
      </c>
      <c r="K5637" s="398">
        <v>0</v>
      </c>
      <c r="L5637" s="412">
        <v>0.5</v>
      </c>
      <c r="M5637" s="346"/>
    </row>
    <row r="5638" spans="1:13" x14ac:dyDescent="0.25">
      <c r="A5638" s="347"/>
      <c r="B5638" s="158"/>
      <c r="C5638" s="158"/>
      <c r="D5638" s="158"/>
      <c r="E5638" s="158"/>
      <c r="F5638" s="158"/>
      <c r="G5638" s="158"/>
      <c r="H5638" s="158"/>
      <c r="I5638" s="158"/>
      <c r="J5638" s="158"/>
      <c r="K5638" s="158"/>
      <c r="L5638" s="158"/>
      <c r="M5638" s="346"/>
    </row>
    <row r="5639" spans="1:13" x14ac:dyDescent="0.25">
      <c r="A5639" s="347"/>
      <c r="B5639" s="158"/>
      <c r="C5639" s="158"/>
      <c r="D5639" s="158"/>
      <c r="E5639" s="158"/>
      <c r="F5639" s="158"/>
      <c r="G5639" s="158"/>
      <c r="H5639" s="158"/>
      <c r="I5639" s="158"/>
      <c r="J5639" s="158"/>
      <c r="K5639" s="158"/>
      <c r="L5639" s="158"/>
      <c r="M5639" s="346"/>
    </row>
    <row r="5640" spans="1:13" x14ac:dyDescent="0.25">
      <c r="A5640" s="347"/>
      <c r="B5640" s="404">
        <f t="array" ref="B5640:B5650">+MMULT(B5627:L5637,H5460:H5470)</f>
        <v>4.9912642644943887E-3</v>
      </c>
      <c r="C5640" s="158"/>
      <c r="D5640" s="158"/>
      <c r="E5640" s="404">
        <f t="array" ref="E5640:E5650">+MMULT(B5460:B5470,K5461)</f>
        <v>-339.29610096713287</v>
      </c>
      <c r="F5640" s="158"/>
      <c r="G5640" s="158"/>
      <c r="H5640" s="419">
        <f t="array" ref="H5640:H5650">+MMULT(B5436:I5446,E5604:E5611)</f>
        <v>336.46957364657544</v>
      </c>
      <c r="I5640" s="158"/>
      <c r="J5640" s="158"/>
      <c r="K5640" s="158"/>
      <c r="L5640" s="158"/>
      <c r="M5640" s="346"/>
    </row>
    <row r="5641" spans="1:13" ht="15.75" x14ac:dyDescent="0.3">
      <c r="A5641" s="447" t="s">
        <v>249</v>
      </c>
      <c r="B5641" s="405">
        <v>3.5048123191602307E-3</v>
      </c>
      <c r="C5641" s="158"/>
      <c r="D5641" s="449" t="s">
        <v>239</v>
      </c>
      <c r="E5641" s="405">
        <v>0</v>
      </c>
      <c r="F5641" s="158"/>
      <c r="G5641" s="449" t="s">
        <v>250</v>
      </c>
      <c r="H5641" s="420">
        <v>-1.1645048992750162</v>
      </c>
      <c r="I5641" s="158"/>
      <c r="J5641" s="158"/>
      <c r="K5641" s="158"/>
      <c r="L5641" s="158"/>
      <c r="M5641" s="346"/>
    </row>
    <row r="5642" spans="1:13" x14ac:dyDescent="0.25">
      <c r="A5642" s="347"/>
      <c r="B5642" s="405">
        <v>1.7199889967475855E-3</v>
      </c>
      <c r="C5642" s="158"/>
      <c r="D5642" s="158"/>
      <c r="E5642" s="405">
        <v>0</v>
      </c>
      <c r="F5642" s="158"/>
      <c r="G5642" s="158"/>
      <c r="H5642" s="420">
        <v>-0.16218358684420764</v>
      </c>
      <c r="I5642" s="158"/>
      <c r="J5642" s="158"/>
      <c r="K5642" s="158"/>
      <c r="L5642" s="158"/>
      <c r="M5642" s="346"/>
    </row>
    <row r="5643" spans="1:13" x14ac:dyDescent="0.25">
      <c r="A5643" s="347"/>
      <c r="B5643" s="405">
        <v>7.6908671083153436E-4</v>
      </c>
      <c r="C5643" s="158"/>
      <c r="D5643" s="158"/>
      <c r="E5643" s="405">
        <v>0</v>
      </c>
      <c r="F5643" s="158"/>
      <c r="G5643" s="158"/>
      <c r="H5643" s="420">
        <v>0.36931790045025537</v>
      </c>
      <c r="I5643" s="158"/>
      <c r="J5643" s="158"/>
      <c r="K5643" s="158"/>
      <c r="L5643" s="158"/>
      <c r="M5643" s="346"/>
    </row>
    <row r="5644" spans="1:13" x14ac:dyDescent="0.25">
      <c r="A5644" s="347"/>
      <c r="B5644" s="405">
        <v>-2.0541232322481066E-4</v>
      </c>
      <c r="C5644" s="158"/>
      <c r="D5644" s="158"/>
      <c r="E5644" s="405">
        <v>0</v>
      </c>
      <c r="F5644" s="158"/>
      <c r="G5644" s="158"/>
      <c r="H5644" s="420">
        <v>-0.19058691543210671</v>
      </c>
      <c r="I5644" s="158"/>
      <c r="J5644" s="158"/>
      <c r="K5644" s="158"/>
      <c r="L5644" s="158"/>
      <c r="M5644" s="346"/>
    </row>
    <row r="5645" spans="1:13" x14ac:dyDescent="0.25">
      <c r="A5645" s="347"/>
      <c r="B5645" s="405">
        <v>-5.7349915306005713E-4</v>
      </c>
      <c r="C5645" s="158"/>
      <c r="D5645" s="158"/>
      <c r="E5645" s="405">
        <v>0</v>
      </c>
      <c r="F5645" s="158"/>
      <c r="G5645" s="158"/>
      <c r="H5645" s="420">
        <v>0.79401641089339137</v>
      </c>
      <c r="I5645" s="158"/>
      <c r="J5645" s="158"/>
      <c r="K5645" s="158"/>
      <c r="L5645" s="158"/>
      <c r="M5645" s="346"/>
    </row>
    <row r="5646" spans="1:13" x14ac:dyDescent="0.25">
      <c r="A5646" s="347"/>
      <c r="B5646" s="405">
        <v>-9.6614374062682043E-4</v>
      </c>
      <c r="C5646" s="158"/>
      <c r="D5646" s="158"/>
      <c r="E5646" s="405">
        <v>0</v>
      </c>
      <c r="F5646" s="158"/>
      <c r="G5646" s="158"/>
      <c r="H5646" s="420">
        <v>5.3624527124895849E-2</v>
      </c>
      <c r="I5646" s="158"/>
      <c r="J5646" s="158"/>
      <c r="K5646" s="158"/>
      <c r="L5646" s="158"/>
      <c r="M5646" s="346"/>
    </row>
    <row r="5647" spans="1:13" x14ac:dyDescent="0.25">
      <c r="A5647" s="347"/>
      <c r="B5647" s="405">
        <v>-1.3476118138950033E-3</v>
      </c>
      <c r="C5647" s="158"/>
      <c r="D5647" s="158"/>
      <c r="E5647" s="405">
        <v>0</v>
      </c>
      <c r="F5647" s="158"/>
      <c r="G5647" s="158"/>
      <c r="H5647" s="420">
        <v>-0.39424547110832009</v>
      </c>
      <c r="I5647" s="158"/>
      <c r="J5647" s="158"/>
      <c r="K5647" s="158"/>
      <c r="L5647" s="158"/>
      <c r="M5647" s="346"/>
    </row>
    <row r="5648" spans="1:13" x14ac:dyDescent="0.25">
      <c r="A5648" s="347"/>
      <c r="B5648" s="405">
        <v>-7.8905207487692545E-5</v>
      </c>
      <c r="C5648" s="158"/>
      <c r="D5648" s="158"/>
      <c r="E5648" s="405">
        <v>0</v>
      </c>
      <c r="F5648" s="158"/>
      <c r="G5648" s="158"/>
      <c r="H5648" s="420">
        <v>1.6547398173941019E-2</v>
      </c>
      <c r="I5648" s="158"/>
      <c r="J5648" s="158"/>
      <c r="K5648" s="158"/>
      <c r="L5648" s="158"/>
      <c r="M5648" s="346"/>
    </row>
    <row r="5649" spans="1:13" x14ac:dyDescent="0.25">
      <c r="A5649" s="347"/>
      <c r="B5649" s="405">
        <v>1.9686296814354787E-3</v>
      </c>
      <c r="C5649" s="158"/>
      <c r="D5649" s="158"/>
      <c r="E5649" s="405">
        <v>0</v>
      </c>
      <c r="F5649" s="158"/>
      <c r="G5649" s="158"/>
      <c r="H5649" s="420">
        <v>-0.45339546690996713</v>
      </c>
      <c r="I5649" s="158"/>
      <c r="J5649" s="158"/>
      <c r="K5649" s="158"/>
      <c r="L5649" s="158"/>
      <c r="M5649" s="346"/>
    </row>
    <row r="5650" spans="1:13" x14ac:dyDescent="0.25">
      <c r="A5650" s="347"/>
      <c r="B5650" s="24">
        <v>5.1695058983400374E-3</v>
      </c>
      <c r="C5650" s="158"/>
      <c r="D5650" s="158"/>
      <c r="E5650" s="24">
        <v>-339.29610096713287</v>
      </c>
      <c r="F5650" s="158"/>
      <c r="G5650" s="158"/>
      <c r="H5650" s="75">
        <v>335.77501161238433</v>
      </c>
      <c r="I5650" s="158"/>
      <c r="J5650" s="158"/>
      <c r="K5650" s="158"/>
      <c r="L5650" s="158"/>
      <c r="M5650" s="346"/>
    </row>
    <row r="5651" spans="1:13" x14ac:dyDescent="0.25">
      <c r="A5651" s="347"/>
      <c r="B5651" s="158"/>
      <c r="C5651" s="158"/>
      <c r="D5651" s="158"/>
      <c r="E5651" s="158"/>
      <c r="F5651" s="158"/>
      <c r="G5651" s="158"/>
      <c r="H5651" s="158"/>
      <c r="I5651" s="158"/>
      <c r="J5651" s="158"/>
      <c r="K5651" s="158"/>
      <c r="L5651" s="158"/>
      <c r="M5651" s="346"/>
    </row>
    <row r="5652" spans="1:13" x14ac:dyDescent="0.25">
      <c r="A5652" s="347"/>
      <c r="B5652" s="158"/>
      <c r="C5652" s="158"/>
      <c r="D5652" s="158"/>
      <c r="E5652" s="158"/>
      <c r="F5652" s="158"/>
      <c r="G5652" s="158"/>
      <c r="H5652" s="158"/>
      <c r="I5652" s="158"/>
      <c r="J5652" s="158"/>
      <c r="K5652" s="158"/>
      <c r="L5652" s="158"/>
      <c r="M5652" s="346"/>
    </row>
    <row r="5653" spans="1:13" x14ac:dyDescent="0.25">
      <c r="A5653" s="347"/>
      <c r="B5653" s="419">
        <f t="array" ref="B5653:B5663">H5640:H5650+E5640:E5650</f>
        <v>-2.8265273205574317</v>
      </c>
      <c r="C5653" s="158"/>
      <c r="D5653" s="158"/>
      <c r="E5653" s="158"/>
      <c r="F5653" s="158"/>
      <c r="G5653" s="158"/>
      <c r="H5653" s="158"/>
      <c r="I5653" s="158"/>
      <c r="J5653" s="158"/>
      <c r="K5653" s="158"/>
      <c r="L5653" s="158"/>
      <c r="M5653" s="346"/>
    </row>
    <row r="5654" spans="1:13" ht="15.75" x14ac:dyDescent="0.3">
      <c r="A5654" s="447" t="s">
        <v>251</v>
      </c>
      <c r="B5654" s="420">
        <v>-1.1645048992750162</v>
      </c>
      <c r="C5654" s="158"/>
      <c r="D5654" s="158"/>
      <c r="E5654" s="158"/>
      <c r="F5654" s="158"/>
      <c r="G5654" s="158"/>
      <c r="H5654" s="158"/>
      <c r="I5654" s="158"/>
      <c r="J5654" s="158"/>
      <c r="K5654" s="158"/>
      <c r="L5654" s="158"/>
      <c r="M5654" s="346"/>
    </row>
    <row r="5655" spans="1:13" x14ac:dyDescent="0.25">
      <c r="A5655" s="347"/>
      <c r="B5655" s="420">
        <v>-0.16218358684420764</v>
      </c>
      <c r="C5655" s="158"/>
      <c r="D5655" s="158"/>
      <c r="E5655" s="158"/>
      <c r="F5655" s="158"/>
      <c r="G5655" s="158"/>
      <c r="H5655" s="158"/>
      <c r="I5655" s="158"/>
      <c r="J5655" s="158"/>
      <c r="K5655" s="158"/>
      <c r="L5655" s="158"/>
      <c r="M5655" s="346"/>
    </row>
    <row r="5656" spans="1:13" x14ac:dyDescent="0.25">
      <c r="A5656" s="347"/>
      <c r="B5656" s="420">
        <v>0.36931790045025537</v>
      </c>
      <c r="C5656" s="158"/>
      <c r="D5656" s="158"/>
      <c r="E5656" s="158"/>
      <c r="F5656" s="158"/>
      <c r="G5656" s="158"/>
      <c r="H5656" s="158"/>
      <c r="I5656" s="158"/>
      <c r="J5656" s="158"/>
      <c r="K5656" s="158"/>
      <c r="L5656" s="158"/>
      <c r="M5656" s="346"/>
    </row>
    <row r="5657" spans="1:13" x14ac:dyDescent="0.25">
      <c r="A5657" s="347"/>
      <c r="B5657" s="420">
        <v>-0.19058691543210671</v>
      </c>
      <c r="C5657" s="158"/>
      <c r="D5657" s="158"/>
      <c r="E5657" s="158"/>
      <c r="F5657" s="158"/>
      <c r="G5657" s="158"/>
      <c r="H5657" s="158"/>
      <c r="I5657" s="158"/>
      <c r="J5657" s="158"/>
      <c r="K5657" s="158"/>
      <c r="L5657" s="158"/>
      <c r="M5657" s="346"/>
    </row>
    <row r="5658" spans="1:13" x14ac:dyDescent="0.25">
      <c r="A5658" s="347"/>
      <c r="B5658" s="420">
        <v>0.79401641089339137</v>
      </c>
      <c r="C5658" s="158"/>
      <c r="D5658" s="158"/>
      <c r="E5658" s="158"/>
      <c r="F5658" s="158"/>
      <c r="G5658" s="158"/>
      <c r="H5658" s="158"/>
      <c r="I5658" s="158"/>
      <c r="J5658" s="158"/>
      <c r="K5658" s="158"/>
      <c r="L5658" s="158"/>
      <c r="M5658" s="346"/>
    </row>
    <row r="5659" spans="1:13" x14ac:dyDescent="0.25">
      <c r="A5659" s="347"/>
      <c r="B5659" s="420">
        <v>5.3624527124895849E-2</v>
      </c>
      <c r="C5659" s="158"/>
      <c r="D5659" s="158"/>
      <c r="E5659" s="158"/>
      <c r="F5659" s="158"/>
      <c r="G5659" s="158"/>
      <c r="H5659" s="158"/>
      <c r="I5659" s="158"/>
      <c r="J5659" s="158"/>
      <c r="K5659" s="158"/>
      <c r="L5659" s="158"/>
      <c r="M5659" s="346"/>
    </row>
    <row r="5660" spans="1:13" x14ac:dyDescent="0.25">
      <c r="A5660" s="347"/>
      <c r="B5660" s="420">
        <v>-0.39424547110832009</v>
      </c>
      <c r="C5660" s="158"/>
      <c r="D5660" s="158"/>
      <c r="E5660" s="158"/>
      <c r="F5660" s="158"/>
      <c r="G5660" s="158"/>
      <c r="H5660" s="158"/>
      <c r="I5660" s="158"/>
      <c r="J5660" s="158"/>
      <c r="K5660" s="158"/>
      <c r="L5660" s="158"/>
      <c r="M5660" s="346"/>
    </row>
    <row r="5661" spans="1:13" x14ac:dyDescent="0.25">
      <c r="A5661" s="347"/>
      <c r="B5661" s="420">
        <v>1.6547398173941019E-2</v>
      </c>
      <c r="C5661" s="158"/>
      <c r="D5661" s="158"/>
      <c r="E5661" s="158"/>
      <c r="F5661" s="158"/>
      <c r="G5661" s="158"/>
      <c r="H5661" s="158"/>
      <c r="I5661" s="158"/>
      <c r="J5661" s="158"/>
      <c r="K5661" s="158"/>
      <c r="L5661" s="158"/>
      <c r="M5661" s="346"/>
    </row>
    <row r="5662" spans="1:13" x14ac:dyDescent="0.25">
      <c r="A5662" s="347"/>
      <c r="B5662" s="420">
        <v>-0.45339546690996713</v>
      </c>
      <c r="C5662" s="158"/>
      <c r="D5662" s="158"/>
      <c r="E5662" s="158"/>
      <c r="F5662" s="158"/>
      <c r="G5662" s="158"/>
      <c r="H5662" s="158"/>
      <c r="I5662" s="158"/>
      <c r="J5662" s="158"/>
      <c r="K5662" s="158"/>
      <c r="L5662" s="158"/>
      <c r="M5662" s="346"/>
    </row>
    <row r="5663" spans="1:13" x14ac:dyDescent="0.25">
      <c r="A5663" s="347"/>
      <c r="B5663" s="75">
        <v>-3.5210893547485398</v>
      </c>
      <c r="C5663" s="158"/>
      <c r="D5663" s="158"/>
      <c r="E5663" s="158"/>
      <c r="F5663" s="158"/>
      <c r="G5663" s="158"/>
      <c r="H5663" s="158"/>
      <c r="I5663" s="158"/>
      <c r="J5663" s="158"/>
      <c r="K5663" s="158"/>
      <c r="L5663" s="158"/>
      <c r="M5663" s="346"/>
    </row>
    <row r="5664" spans="1:13" x14ac:dyDescent="0.25">
      <c r="A5664" s="347"/>
      <c r="B5664" s="158"/>
      <c r="C5664" s="158"/>
      <c r="D5664" s="158"/>
      <c r="E5664" s="158"/>
      <c r="F5664" s="158"/>
      <c r="G5664" s="158"/>
      <c r="H5664" s="158"/>
      <c r="I5664" s="158"/>
      <c r="J5664" s="158"/>
      <c r="K5664" s="158"/>
      <c r="L5664" s="158"/>
      <c r="M5664" s="346"/>
    </row>
    <row r="5665" spans="1:13" ht="15.75" thickBot="1" x14ac:dyDescent="0.3">
      <c r="A5665" s="347"/>
      <c r="B5665" s="158"/>
      <c r="C5665" s="158"/>
      <c r="D5665" s="158"/>
      <c r="E5665" s="158"/>
      <c r="F5665" s="158"/>
      <c r="G5665" s="158"/>
      <c r="H5665" s="158"/>
      <c r="I5665" s="158"/>
      <c r="J5665" s="158"/>
      <c r="K5665" s="158"/>
      <c r="L5665" s="158"/>
      <c r="M5665" s="346"/>
    </row>
    <row r="5666" spans="1:13" x14ac:dyDescent="0.25">
      <c r="A5666" s="347"/>
      <c r="B5666" s="419">
        <f t="array" ref="B5666:B5676">+MMULT(B5525:L5535,B5653:B5663)</f>
        <v>-5.0491515462062894E-3</v>
      </c>
      <c r="E5666" s="429">
        <f t="array" ref="E5666:E5676">B5640:B5650-B5666:B5676</f>
        <v>1.0040415810700677E-2</v>
      </c>
    </row>
    <row r="5667" spans="1:13" x14ac:dyDescent="0.25">
      <c r="B5667" s="420">
        <v>-3.5626996008714371E-3</v>
      </c>
      <c r="E5667" s="431">
        <v>7.0675119200316674E-3</v>
      </c>
    </row>
    <row r="5668" spans="1:13" x14ac:dyDescent="0.25">
      <c r="B5668" s="420">
        <v>-7.4035042711401437E-4</v>
      </c>
      <c r="E5668" s="431">
        <v>2.4603394238616001E-3</v>
      </c>
    </row>
    <row r="5669" spans="1:13" x14ac:dyDescent="0.25">
      <c r="B5669" s="420">
        <v>2.1055185880277988E-4</v>
      </c>
      <c r="E5669" s="431">
        <v>5.5853485202875448E-4</v>
      </c>
    </row>
    <row r="5670" spans="1:13" x14ac:dyDescent="0.25">
      <c r="B5670" s="420">
        <v>1.1850508928588719E-3</v>
      </c>
      <c r="E5670" s="431">
        <v>-1.3904632160836826E-3</v>
      </c>
    </row>
    <row r="5671" spans="1:13" x14ac:dyDescent="0.25">
      <c r="B5671" s="420">
        <v>-4.4959651167655418E-4</v>
      </c>
      <c r="E5671" s="431">
        <v>-1.2390264138350296E-4</v>
      </c>
    </row>
    <row r="5672" spans="1:13" x14ac:dyDescent="0.25">
      <c r="B5672" s="420">
        <v>-5.6951924110689051E-5</v>
      </c>
      <c r="E5672" s="431">
        <v>-9.0919181651613135E-4</v>
      </c>
    </row>
    <row r="5673" spans="1:13" x14ac:dyDescent="0.25">
      <c r="B5673" s="420">
        <v>3.2451614915807208E-4</v>
      </c>
      <c r="E5673" s="431">
        <v>-1.6721279630530755E-3</v>
      </c>
    </row>
    <row r="5674" spans="1:13" x14ac:dyDescent="0.25">
      <c r="B5674" s="420">
        <v>-9.5862064385807523E-4</v>
      </c>
      <c r="E5674" s="431">
        <v>8.7971543637038263E-4</v>
      </c>
    </row>
    <row r="5675" spans="1:13" x14ac:dyDescent="0.25">
      <c r="B5675" s="420">
        <v>-2.9338380644599532E-3</v>
      </c>
      <c r="E5675" s="431">
        <v>4.902467745895432E-3</v>
      </c>
    </row>
    <row r="5676" spans="1:13" ht="15.75" thickBot="1" x14ac:dyDescent="0.3">
      <c r="B5676" s="451">
        <v>-5.111618616627899E-3</v>
      </c>
      <c r="E5676" s="453">
        <v>1.0281124514967935E-2</v>
      </c>
    </row>
    <row r="5677" spans="1:13" ht="15.75" thickTop="1" x14ac:dyDescent="0.25"/>
  </sheetData>
  <pageMargins left="0.7" right="0.7" top="0.75" bottom="0.75" header="0.3" footer="0.3"/>
  <pageSetup paperSize="9" scale="51"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7"/>
  <sheetViews>
    <sheetView topLeftCell="A209" zoomScaleNormal="100" workbookViewId="0">
      <selection activeCell="G263" sqref="G263:G273"/>
    </sheetView>
  </sheetViews>
  <sheetFormatPr baseColWidth="10" defaultRowHeight="15" x14ac:dyDescent="0.25"/>
  <cols>
    <col min="1" max="1" width="10.85546875" style="4" customWidth="1"/>
    <col min="2" max="2" width="14.42578125" style="4" customWidth="1"/>
    <col min="3" max="3" width="11.42578125" style="4"/>
    <col min="4" max="4" width="12.28515625" style="4" customWidth="1"/>
    <col min="5" max="6" width="12.85546875" style="4" bestFit="1" customWidth="1"/>
    <col min="7" max="7" width="15.140625" style="4" customWidth="1"/>
    <col min="8" max="8" width="17" style="4" customWidth="1"/>
    <col min="9" max="9" width="13" style="4" customWidth="1"/>
    <col min="10" max="10" width="12.5703125" style="4" customWidth="1"/>
    <col min="11" max="11" width="12.140625" style="4" customWidth="1"/>
    <col min="12" max="12" width="14.85546875" style="4" customWidth="1"/>
    <col min="13" max="13" width="12.85546875" style="4" bestFit="1" customWidth="1"/>
    <col min="14" max="14" width="14.5703125" style="4" customWidth="1"/>
    <col min="15" max="16384" width="11.42578125" style="4"/>
  </cols>
  <sheetData>
    <row r="2" spans="1:14" ht="15.75" thickBot="1" x14ac:dyDescent="0.3"/>
    <row r="3" spans="1:14" ht="15.75" thickBot="1" x14ac:dyDescent="0.3">
      <c r="A3" s="432">
        <v>1</v>
      </c>
    </row>
    <row r="4" spans="1:14" ht="16.5" thickTop="1" thickBot="1" x14ac:dyDescent="0.3">
      <c r="A4" s="433" t="s">
        <v>174</v>
      </c>
      <c r="B4" s="434" t="s">
        <v>175</v>
      </c>
      <c r="C4" s="434" t="s">
        <v>214</v>
      </c>
      <c r="D4" s="434" t="s">
        <v>215</v>
      </c>
      <c r="E4" s="434" t="s">
        <v>216</v>
      </c>
      <c r="F4" s="434" t="s">
        <v>217</v>
      </c>
      <c r="G4" s="434" t="s">
        <v>95</v>
      </c>
      <c r="H4" s="434" t="s">
        <v>157</v>
      </c>
      <c r="I4" s="434" t="s">
        <v>218</v>
      </c>
      <c r="J4" s="434" t="s">
        <v>219</v>
      </c>
      <c r="K4" s="434" t="s">
        <v>220</v>
      </c>
      <c r="L4" s="434" t="s">
        <v>221</v>
      </c>
      <c r="M4" s="435" t="s">
        <v>222</v>
      </c>
    </row>
    <row r="5" spans="1:14" x14ac:dyDescent="0.25">
      <c r="A5" s="436" t="s">
        <v>178</v>
      </c>
      <c r="B5" s="24">
        <f>(22.5451388888889/11)/1000</f>
        <v>2.0495580808080819E-3</v>
      </c>
      <c r="C5" s="12">
        <v>310.83</v>
      </c>
      <c r="D5" s="103">
        <f>110/1000</f>
        <v>0.11</v>
      </c>
      <c r="E5" s="24">
        <f>+PI()*D5^2/4</f>
        <v>9.5033177771091243E-3</v>
      </c>
      <c r="F5" s="379">
        <f>+ABS(B5)/E5</f>
        <v>0.21566763617490547</v>
      </c>
      <c r="G5" s="463">
        <v>2.4923475585389699E-2</v>
      </c>
      <c r="H5" s="102">
        <f>+G5*(C5/D5)*(F5^2/(2*9.81))</f>
        <v>0.16695898715896568</v>
      </c>
      <c r="I5" s="76">
        <v>0</v>
      </c>
      <c r="J5" s="76">
        <f>+I5*(F5^2)/(2*9.81)</f>
        <v>0</v>
      </c>
      <c r="K5" s="103">
        <f>+H5+J5</f>
        <v>0.16695898715896568</v>
      </c>
      <c r="L5" s="76">
        <f>+K5/(ABS(B5)^2)</f>
        <v>39745.625996936062</v>
      </c>
      <c r="M5" s="437">
        <f>+L5*B5</f>
        <v>81.460968938796086</v>
      </c>
      <c r="N5" s="7"/>
    </row>
    <row r="6" spans="1:14" x14ac:dyDescent="0.25">
      <c r="A6" s="438" t="s">
        <v>138</v>
      </c>
      <c r="B6" s="25">
        <f t="shared" ref="B6:B15" si="0">(22.5451388888889/11)/1000</f>
        <v>2.0495580808080819E-3</v>
      </c>
      <c r="C6" s="16">
        <v>240.22</v>
      </c>
      <c r="D6" s="104">
        <f>110/1000</f>
        <v>0.11</v>
      </c>
      <c r="E6" s="25">
        <f t="shared" ref="E6:E15" si="1">+PI()*D6^2/4</f>
        <v>9.5033177771091243E-3</v>
      </c>
      <c r="F6" s="372">
        <f>+ABS(B6)/E6</f>
        <v>0.21566763617490547</v>
      </c>
      <c r="G6" s="464">
        <v>2.4923475585389668E-2</v>
      </c>
      <c r="H6" s="109">
        <f t="shared" ref="H6:H15" si="2">+G6*(C6/D6)*(F6^2/(2*9.81))</f>
        <v>0.12903158606095513</v>
      </c>
      <c r="I6" s="70">
        <v>0</v>
      </c>
      <c r="J6" s="70">
        <f t="shared" ref="J6:J15" si="3">+I6*(F6^2)/(2*9.81)</f>
        <v>0</v>
      </c>
      <c r="K6" s="104">
        <f t="shared" ref="K6:K15" si="4">+H6+J6</f>
        <v>0.12903158606095513</v>
      </c>
      <c r="L6" s="70">
        <f>+K6/(ABS(B6)^2)</f>
        <v>30716.772116539491</v>
      </c>
      <c r="M6" s="439">
        <f t="shared" ref="M6:M15" si="5">+L6*B6</f>
        <v>62.955808507793883</v>
      </c>
      <c r="N6" s="7"/>
    </row>
    <row r="7" spans="1:14" x14ac:dyDescent="0.25">
      <c r="A7" s="438" t="s">
        <v>139</v>
      </c>
      <c r="B7" s="25">
        <f t="shared" si="0"/>
        <v>2.0495580808080819E-3</v>
      </c>
      <c r="C7" s="16">
        <v>237.3</v>
      </c>
      <c r="D7" s="104">
        <f>110/1000</f>
        <v>0.11</v>
      </c>
      <c r="E7" s="25">
        <f t="shared" si="1"/>
        <v>9.5033177771091243E-3</v>
      </c>
      <c r="F7" s="372">
        <f t="shared" ref="F7:F15" si="6">+ABS(B7)/E7</f>
        <v>0.21566763617490547</v>
      </c>
      <c r="G7" s="464">
        <v>2.4923475585389668E-2</v>
      </c>
      <c r="H7" s="109">
        <f t="shared" si="2"/>
        <v>0.12746313950655505</v>
      </c>
      <c r="I7" s="70">
        <v>0</v>
      </c>
      <c r="J7" s="70">
        <f t="shared" si="3"/>
        <v>0</v>
      </c>
      <c r="K7" s="104">
        <f t="shared" si="4"/>
        <v>0.12746313950655505</v>
      </c>
      <c r="L7" s="70">
        <f t="shared" ref="L7:L15" si="7">+K7/(ABS(B7)^2)</f>
        <v>30343.393652713436</v>
      </c>
      <c r="M7" s="439">
        <f t="shared" si="5"/>
        <v>62.190547660059487</v>
      </c>
      <c r="N7" s="7"/>
    </row>
    <row r="8" spans="1:14" x14ac:dyDescent="0.25">
      <c r="A8" s="438" t="s">
        <v>117</v>
      </c>
      <c r="B8" s="25">
        <f t="shared" si="0"/>
        <v>2.0495580808080819E-3</v>
      </c>
      <c r="C8" s="476">
        <v>401.35</v>
      </c>
      <c r="D8" s="104">
        <f>75/1000</f>
        <v>7.4999999999999997E-2</v>
      </c>
      <c r="E8" s="25">
        <f t="shared" si="1"/>
        <v>4.4178646691106467E-3</v>
      </c>
      <c r="F8" s="372">
        <f t="shared" si="6"/>
        <v>0.46392504848290772</v>
      </c>
      <c r="G8" s="464">
        <v>2.2796191804658798E-2</v>
      </c>
      <c r="H8" s="109">
        <f t="shared" si="2"/>
        <v>1.3381997577113622</v>
      </c>
      <c r="I8" s="70">
        <v>0</v>
      </c>
      <c r="J8" s="70">
        <f t="shared" si="3"/>
        <v>0</v>
      </c>
      <c r="K8" s="104">
        <f t="shared" si="4"/>
        <v>1.3381997577113622</v>
      </c>
      <c r="L8" s="70">
        <f t="shared" si="7"/>
        <v>318566.78088580567</v>
      </c>
      <c r="M8" s="439">
        <f t="shared" si="5"/>
        <v>652.92112004152068</v>
      </c>
      <c r="N8" s="7"/>
    </row>
    <row r="9" spans="1:14" x14ac:dyDescent="0.25">
      <c r="A9" s="438" t="s">
        <v>118</v>
      </c>
      <c r="B9" s="25">
        <f t="shared" si="0"/>
        <v>2.0495580808080819E-3</v>
      </c>
      <c r="C9" s="476">
        <v>249.85</v>
      </c>
      <c r="D9" s="104">
        <f>75/1000</f>
        <v>7.4999999999999997E-2</v>
      </c>
      <c r="E9" s="25">
        <f t="shared" si="1"/>
        <v>4.4178646691106467E-3</v>
      </c>
      <c r="F9" s="372">
        <f t="shared" si="6"/>
        <v>0.46392504848290772</v>
      </c>
      <c r="G9" s="464">
        <v>2.2796191804658798E-2</v>
      </c>
      <c r="H9" s="109">
        <f t="shared" si="2"/>
        <v>0.83306144129608528</v>
      </c>
      <c r="I9" s="70">
        <v>0</v>
      </c>
      <c r="J9" s="70">
        <f t="shared" si="3"/>
        <v>0</v>
      </c>
      <c r="K9" s="104">
        <f t="shared" si="4"/>
        <v>0.83306144129608528</v>
      </c>
      <c r="L9" s="70">
        <f t="shared" si="7"/>
        <v>198315.46083049345</v>
      </c>
      <c r="M9" s="439">
        <f t="shared" si="5"/>
        <v>406.4590552943165</v>
      </c>
      <c r="N9" s="7"/>
    </row>
    <row r="10" spans="1:14" x14ac:dyDescent="0.25">
      <c r="A10" s="438" t="s">
        <v>140</v>
      </c>
      <c r="B10" s="25">
        <f t="shared" si="0"/>
        <v>2.0495580808080819E-3</v>
      </c>
      <c r="C10" s="476">
        <v>298.01</v>
      </c>
      <c r="D10" s="104">
        <f>63/1000</f>
        <v>6.3E-2</v>
      </c>
      <c r="E10" s="25">
        <f t="shared" si="1"/>
        <v>3.1172453105244723E-3</v>
      </c>
      <c r="F10" s="372">
        <f t="shared" si="6"/>
        <v>0.65749014807668327</v>
      </c>
      <c r="G10" s="464">
        <v>2.1922290299885756E-2</v>
      </c>
      <c r="H10" s="109">
        <f t="shared" si="2"/>
        <v>2.284839555920648</v>
      </c>
      <c r="I10" s="70">
        <v>0</v>
      </c>
      <c r="J10" s="70">
        <f t="shared" si="3"/>
        <v>0</v>
      </c>
      <c r="K10" s="104">
        <f t="shared" si="4"/>
        <v>2.284839555920648</v>
      </c>
      <c r="L10" s="70">
        <f t="shared" si="7"/>
        <v>543920.27645785199</v>
      </c>
      <c r="M10" s="439">
        <f t="shared" si="5"/>
        <v>1114.7961979295565</v>
      </c>
      <c r="N10" s="7"/>
    </row>
    <row r="11" spans="1:14" x14ac:dyDescent="0.25">
      <c r="A11" s="438" t="s">
        <v>121</v>
      </c>
      <c r="B11" s="25">
        <f t="shared" si="0"/>
        <v>2.0495580808080819E-3</v>
      </c>
      <c r="C11" s="476">
        <v>119.71</v>
      </c>
      <c r="D11" s="104">
        <f>63/1000</f>
        <v>6.3E-2</v>
      </c>
      <c r="E11" s="25">
        <f t="shared" si="1"/>
        <v>3.1172453105244723E-3</v>
      </c>
      <c r="F11" s="372">
        <f t="shared" si="6"/>
        <v>0.65749014807668327</v>
      </c>
      <c r="G11" s="464">
        <v>2.1922290299885756E-2</v>
      </c>
      <c r="H11" s="109">
        <f t="shared" si="2"/>
        <v>0.91781531908077163</v>
      </c>
      <c r="I11" s="70">
        <v>0</v>
      </c>
      <c r="J11" s="70">
        <f t="shared" si="3"/>
        <v>0</v>
      </c>
      <c r="K11" s="104">
        <f t="shared" si="4"/>
        <v>0.91781531908077163</v>
      </c>
      <c r="L11" s="70">
        <f t="shared" si="7"/>
        <v>218491.6489204035</v>
      </c>
      <c r="M11" s="439">
        <f t="shared" si="5"/>
        <v>447.81132463389542</v>
      </c>
      <c r="N11" s="7"/>
    </row>
    <row r="12" spans="1:14" x14ac:dyDescent="0.25">
      <c r="A12" s="438" t="s">
        <v>122</v>
      </c>
      <c r="B12" s="25">
        <f t="shared" si="0"/>
        <v>2.0495580808080819E-3</v>
      </c>
      <c r="C12" s="476">
        <v>283.68</v>
      </c>
      <c r="D12" s="104">
        <f>75/1000</f>
        <v>7.4999999999999997E-2</v>
      </c>
      <c r="E12" s="25">
        <f t="shared" si="1"/>
        <v>4.4178646691106467E-3</v>
      </c>
      <c r="F12" s="372">
        <f t="shared" si="6"/>
        <v>0.46392504848290772</v>
      </c>
      <c r="G12" s="464">
        <v>2.2796191804658802E-2</v>
      </c>
      <c r="H12" s="109">
        <f t="shared" si="2"/>
        <v>0.94585899406393237</v>
      </c>
      <c r="I12" s="70">
        <v>0</v>
      </c>
      <c r="J12" s="70">
        <f t="shared" si="3"/>
        <v>0</v>
      </c>
      <c r="K12" s="104">
        <f t="shared" si="4"/>
        <v>0.94585899406393237</v>
      </c>
      <c r="L12" s="70">
        <f t="shared" si="7"/>
        <v>225167.620285749</v>
      </c>
      <c r="M12" s="439">
        <f t="shared" si="5"/>
        <v>461.49411569298263</v>
      </c>
      <c r="N12" s="7"/>
    </row>
    <row r="13" spans="1:14" x14ac:dyDescent="0.25">
      <c r="A13" s="438" t="s">
        <v>112</v>
      </c>
      <c r="B13" s="25">
        <f t="shared" si="0"/>
        <v>2.0495580808080819E-3</v>
      </c>
      <c r="C13" s="476">
        <v>401.36</v>
      </c>
      <c r="D13" s="104">
        <f>110/1000</f>
        <v>0.11</v>
      </c>
      <c r="E13" s="25">
        <f t="shared" si="1"/>
        <v>9.5033177771091243E-3</v>
      </c>
      <c r="F13" s="372">
        <f t="shared" si="6"/>
        <v>0.21566763617490547</v>
      </c>
      <c r="G13" s="464">
        <v>2.4923475585389668E-2</v>
      </c>
      <c r="H13" s="109">
        <f t="shared" si="2"/>
        <v>0.21558620173767779</v>
      </c>
      <c r="I13" s="70">
        <v>0</v>
      </c>
      <c r="J13" s="70">
        <f t="shared" si="3"/>
        <v>0</v>
      </c>
      <c r="K13" s="104">
        <f t="shared" si="4"/>
        <v>0.21558620173767779</v>
      </c>
      <c r="L13" s="70">
        <f t="shared" si="7"/>
        <v>51321.637068913042</v>
      </c>
      <c r="M13" s="439">
        <f t="shared" si="5"/>
        <v>105.18667597489033</v>
      </c>
      <c r="N13" s="7"/>
    </row>
    <row r="14" spans="1:14" x14ac:dyDescent="0.25">
      <c r="A14" s="438" t="s">
        <v>113</v>
      </c>
      <c r="B14" s="25">
        <f t="shared" si="0"/>
        <v>2.0495580808080819E-3</v>
      </c>
      <c r="C14" s="476">
        <v>184.94</v>
      </c>
      <c r="D14" s="104">
        <f>110/1000</f>
        <v>0.11</v>
      </c>
      <c r="E14" s="25">
        <f t="shared" si="1"/>
        <v>9.5033177771091243E-3</v>
      </c>
      <c r="F14" s="372">
        <f t="shared" si="6"/>
        <v>0.21566763617490547</v>
      </c>
      <c r="G14" s="464">
        <v>2.4923475585389668E-2</v>
      </c>
      <c r="H14" s="109">
        <f t="shared" si="2"/>
        <v>9.9338529373545259E-2</v>
      </c>
      <c r="I14" s="70">
        <v>0</v>
      </c>
      <c r="J14" s="70">
        <f t="shared" si="3"/>
        <v>0</v>
      </c>
      <c r="K14" s="104">
        <f t="shared" si="4"/>
        <v>9.9338529373545259E-2</v>
      </c>
      <c r="L14" s="70">
        <f t="shared" si="7"/>
        <v>23648.155171229762</v>
      </c>
      <c r="M14" s="439">
        <f t="shared" si="5"/>
        <v>48.468267527397387</v>
      </c>
      <c r="N14" s="7"/>
    </row>
    <row r="15" spans="1:14" ht="15.75" thickBot="1" x14ac:dyDescent="0.3">
      <c r="A15" s="440" t="s">
        <v>170</v>
      </c>
      <c r="B15" s="373">
        <f t="shared" si="0"/>
        <v>2.0495580808080819E-3</v>
      </c>
      <c r="C15" s="374">
        <v>372.26</v>
      </c>
      <c r="D15" s="375">
        <f>110/1000</f>
        <v>0.11</v>
      </c>
      <c r="E15" s="373">
        <f t="shared" si="1"/>
        <v>9.5033177771091243E-3</v>
      </c>
      <c r="F15" s="376">
        <f t="shared" si="6"/>
        <v>0.21566763617490547</v>
      </c>
      <c r="G15" s="465">
        <v>2.4923475585389668E-2</v>
      </c>
      <c r="H15" s="377">
        <f t="shared" si="2"/>
        <v>0.19995545011677276</v>
      </c>
      <c r="I15" s="378">
        <v>0</v>
      </c>
      <c r="J15" s="378">
        <f t="shared" si="3"/>
        <v>0</v>
      </c>
      <c r="K15" s="375">
        <f t="shared" si="4"/>
        <v>0.19995545011677276</v>
      </c>
      <c r="L15" s="378">
        <f t="shared" si="7"/>
        <v>47600.639364345137</v>
      </c>
      <c r="M15" s="441">
        <f t="shared" si="5"/>
        <v>97.560275060824864</v>
      </c>
      <c r="N15" s="7"/>
    </row>
    <row r="16" spans="1:14" x14ac:dyDescent="0.25">
      <c r="A16" s="347"/>
      <c r="B16" s="158"/>
      <c r="C16" s="158"/>
      <c r="D16" s="158"/>
      <c r="E16" s="158"/>
      <c r="F16" s="158"/>
      <c r="G16" s="158"/>
      <c r="H16" s="158"/>
      <c r="I16" s="158"/>
      <c r="J16" s="158"/>
      <c r="K16" s="158"/>
      <c r="L16" s="158"/>
      <c r="M16" s="346"/>
    </row>
    <row r="17" spans="1:13" x14ac:dyDescent="0.25">
      <c r="A17" s="347"/>
      <c r="B17" s="168" t="s">
        <v>265</v>
      </c>
      <c r="C17" s="168" t="s">
        <v>266</v>
      </c>
      <c r="D17" s="168" t="s">
        <v>267</v>
      </c>
      <c r="E17" s="168" t="s">
        <v>268</v>
      </c>
      <c r="F17" s="168" t="s">
        <v>269</v>
      </c>
      <c r="G17" s="168" t="s">
        <v>270</v>
      </c>
      <c r="H17" s="168" t="s">
        <v>271</v>
      </c>
      <c r="I17" s="168" t="s">
        <v>272</v>
      </c>
      <c r="J17" s="158"/>
      <c r="K17" s="158"/>
      <c r="L17" s="158"/>
      <c r="M17" s="346"/>
    </row>
    <row r="18" spans="1:13" x14ac:dyDescent="0.25">
      <c r="A18" s="348"/>
      <c r="B18" s="395">
        <v>1</v>
      </c>
      <c r="C18" s="380">
        <v>0</v>
      </c>
      <c r="D18" s="380">
        <v>0</v>
      </c>
      <c r="E18" s="380">
        <v>0</v>
      </c>
      <c r="F18" s="380">
        <v>0</v>
      </c>
      <c r="G18" s="380">
        <v>0</v>
      </c>
      <c r="H18" s="380">
        <v>0</v>
      </c>
      <c r="I18" s="381">
        <v>0</v>
      </c>
      <c r="J18" s="158"/>
      <c r="K18" s="158"/>
      <c r="L18" s="158"/>
      <c r="M18" s="346"/>
    </row>
    <row r="19" spans="1:13" ht="15.75" x14ac:dyDescent="0.25">
      <c r="A19" s="442" t="s">
        <v>223</v>
      </c>
      <c r="B19" s="382">
        <v>-1</v>
      </c>
      <c r="C19" s="168">
        <v>1</v>
      </c>
      <c r="D19" s="159">
        <v>0</v>
      </c>
      <c r="E19" s="159">
        <v>0</v>
      </c>
      <c r="F19" s="159">
        <v>0</v>
      </c>
      <c r="G19" s="159">
        <v>0</v>
      </c>
      <c r="H19" s="159">
        <v>0</v>
      </c>
      <c r="I19" s="383">
        <v>0</v>
      </c>
      <c r="J19" s="158"/>
      <c r="K19" s="158"/>
      <c r="L19" s="158"/>
      <c r="M19" s="346"/>
    </row>
    <row r="20" spans="1:13" x14ac:dyDescent="0.25">
      <c r="A20" s="348"/>
      <c r="B20" s="382">
        <v>0</v>
      </c>
      <c r="C20" s="168">
        <v>-1</v>
      </c>
      <c r="D20" s="168">
        <v>1</v>
      </c>
      <c r="E20" s="168">
        <v>0</v>
      </c>
      <c r="F20" s="168">
        <v>0</v>
      </c>
      <c r="G20" s="168">
        <v>0</v>
      </c>
      <c r="H20" s="168">
        <v>0</v>
      </c>
      <c r="I20" s="384">
        <v>0</v>
      </c>
      <c r="J20" s="158"/>
      <c r="K20" s="158"/>
      <c r="L20" s="158"/>
      <c r="M20" s="346"/>
    </row>
    <row r="21" spans="1:13" x14ac:dyDescent="0.25">
      <c r="A21" s="348"/>
      <c r="B21" s="382">
        <v>0</v>
      </c>
      <c r="C21" s="168">
        <v>0</v>
      </c>
      <c r="D21" s="168">
        <v>-1</v>
      </c>
      <c r="E21" s="168">
        <v>1</v>
      </c>
      <c r="F21" s="168">
        <v>0</v>
      </c>
      <c r="G21" s="168">
        <v>0</v>
      </c>
      <c r="H21" s="168">
        <v>0</v>
      </c>
      <c r="I21" s="384">
        <v>0</v>
      </c>
      <c r="J21" s="158"/>
      <c r="K21" s="158"/>
      <c r="L21" s="158"/>
      <c r="M21" s="346"/>
    </row>
    <row r="22" spans="1:13" x14ac:dyDescent="0.25">
      <c r="A22" s="348"/>
      <c r="B22" s="382">
        <v>0</v>
      </c>
      <c r="C22" s="168">
        <v>0</v>
      </c>
      <c r="D22" s="168">
        <v>0</v>
      </c>
      <c r="E22" s="168">
        <v>-1</v>
      </c>
      <c r="F22" s="168">
        <v>1</v>
      </c>
      <c r="G22" s="168">
        <v>0</v>
      </c>
      <c r="H22" s="168">
        <v>0</v>
      </c>
      <c r="I22" s="384">
        <v>0</v>
      </c>
      <c r="J22" s="158"/>
      <c r="K22" s="158"/>
      <c r="L22" s="158"/>
      <c r="M22" s="346"/>
    </row>
    <row r="23" spans="1:13" x14ac:dyDescent="0.25">
      <c r="A23" s="348"/>
      <c r="B23" s="382">
        <v>0</v>
      </c>
      <c r="C23" s="168">
        <v>0</v>
      </c>
      <c r="D23" s="168">
        <v>0</v>
      </c>
      <c r="E23" s="168">
        <v>0</v>
      </c>
      <c r="F23" s="168">
        <v>-1</v>
      </c>
      <c r="G23" s="168">
        <v>1</v>
      </c>
      <c r="H23" s="168">
        <v>0</v>
      </c>
      <c r="I23" s="384">
        <v>0</v>
      </c>
      <c r="J23" s="158"/>
      <c r="K23" s="158"/>
      <c r="L23" s="158"/>
      <c r="M23" s="346"/>
    </row>
    <row r="24" spans="1:13" x14ac:dyDescent="0.25">
      <c r="A24" s="348"/>
      <c r="B24" s="382">
        <v>0</v>
      </c>
      <c r="C24" s="168">
        <v>0</v>
      </c>
      <c r="D24" s="168">
        <v>0</v>
      </c>
      <c r="E24" s="168">
        <v>0</v>
      </c>
      <c r="F24" s="168">
        <v>0</v>
      </c>
      <c r="G24" s="168">
        <v>-1</v>
      </c>
      <c r="H24" s="168">
        <v>1</v>
      </c>
      <c r="I24" s="384">
        <v>0</v>
      </c>
      <c r="J24" s="158"/>
      <c r="K24" s="158"/>
      <c r="L24" s="158"/>
      <c r="M24" s="346"/>
    </row>
    <row r="25" spans="1:13" x14ac:dyDescent="0.25">
      <c r="A25" s="348"/>
      <c r="B25" s="382">
        <v>0</v>
      </c>
      <c r="C25" s="168">
        <v>0</v>
      </c>
      <c r="D25" s="168">
        <v>0</v>
      </c>
      <c r="E25" s="168">
        <v>0</v>
      </c>
      <c r="F25" s="168">
        <v>0</v>
      </c>
      <c r="G25" s="168">
        <v>0</v>
      </c>
      <c r="H25" s="168">
        <v>-1</v>
      </c>
      <c r="I25" s="384">
        <v>1</v>
      </c>
      <c r="J25" s="158"/>
      <c r="K25" s="158"/>
      <c r="L25" s="158"/>
      <c r="M25" s="346"/>
    </row>
    <row r="26" spans="1:13" x14ac:dyDescent="0.25">
      <c r="A26" s="348"/>
      <c r="B26" s="382">
        <v>0</v>
      </c>
      <c r="C26" s="152">
        <v>-1</v>
      </c>
      <c r="D26" s="152">
        <v>0</v>
      </c>
      <c r="E26" s="152">
        <v>0</v>
      </c>
      <c r="F26" s="152">
        <v>1</v>
      </c>
      <c r="G26" s="152">
        <v>0</v>
      </c>
      <c r="H26" s="152">
        <v>0</v>
      </c>
      <c r="I26" s="387">
        <v>0</v>
      </c>
      <c r="J26" s="158"/>
      <c r="K26" s="158"/>
      <c r="L26" s="158"/>
      <c r="M26" s="346"/>
    </row>
    <row r="27" spans="1:13" x14ac:dyDescent="0.25">
      <c r="A27" s="348"/>
      <c r="B27" s="382">
        <v>0</v>
      </c>
      <c r="C27" s="152">
        <v>0</v>
      </c>
      <c r="D27" s="152">
        <v>0</v>
      </c>
      <c r="E27" s="152">
        <v>0</v>
      </c>
      <c r="F27" s="152">
        <v>1</v>
      </c>
      <c r="G27" s="152">
        <v>0</v>
      </c>
      <c r="H27" s="152">
        <v>0</v>
      </c>
      <c r="I27" s="387">
        <v>-1</v>
      </c>
      <c r="J27" s="158"/>
      <c r="K27" s="158"/>
      <c r="L27" s="158"/>
      <c r="M27" s="346"/>
    </row>
    <row r="28" spans="1:13" x14ac:dyDescent="0.25">
      <c r="A28" s="348"/>
      <c r="B28" s="385">
        <v>0</v>
      </c>
      <c r="C28" s="388">
        <v>0</v>
      </c>
      <c r="D28" s="388">
        <v>0</v>
      </c>
      <c r="E28" s="388">
        <v>0</v>
      </c>
      <c r="F28" s="388">
        <v>0</v>
      </c>
      <c r="G28" s="388">
        <v>0</v>
      </c>
      <c r="H28" s="388">
        <v>0</v>
      </c>
      <c r="I28" s="389">
        <v>1</v>
      </c>
      <c r="J28" s="158"/>
      <c r="K28" s="158"/>
      <c r="L28" s="158"/>
      <c r="M28" s="346"/>
    </row>
    <row r="29" spans="1:13" x14ac:dyDescent="0.25">
      <c r="A29" s="347"/>
      <c r="B29" s="158"/>
      <c r="C29" s="158"/>
      <c r="D29" s="158"/>
      <c r="E29" s="158"/>
      <c r="F29" s="158"/>
      <c r="G29" s="158"/>
      <c r="H29" s="158"/>
      <c r="I29" s="158"/>
      <c r="J29" s="158"/>
      <c r="K29" s="158"/>
      <c r="L29" s="158"/>
      <c r="M29" s="346"/>
    </row>
    <row r="30" spans="1:13" x14ac:dyDescent="0.25">
      <c r="A30" s="347"/>
      <c r="B30" s="168"/>
      <c r="C30" s="168"/>
      <c r="D30" s="168"/>
      <c r="E30" s="168"/>
      <c r="F30" s="168"/>
      <c r="G30" s="168"/>
      <c r="H30" s="168"/>
      <c r="I30" s="168"/>
      <c r="J30" s="168"/>
      <c r="K30" s="168"/>
      <c r="L30" s="168"/>
      <c r="M30" s="346"/>
    </row>
    <row r="31" spans="1:13" x14ac:dyDescent="0.25">
      <c r="A31" s="347"/>
      <c r="B31" s="395">
        <f t="array" ref="B31:L38">+TRANSPOSE(B18:I28)</f>
        <v>1</v>
      </c>
      <c r="C31" s="380">
        <v>-1</v>
      </c>
      <c r="D31" s="380">
        <v>0</v>
      </c>
      <c r="E31" s="380">
        <v>0</v>
      </c>
      <c r="F31" s="380">
        <v>0</v>
      </c>
      <c r="G31" s="380">
        <v>0</v>
      </c>
      <c r="H31" s="380">
        <v>0</v>
      </c>
      <c r="I31" s="380">
        <v>0</v>
      </c>
      <c r="J31" s="380">
        <v>0</v>
      </c>
      <c r="K31" s="380">
        <v>0</v>
      </c>
      <c r="L31" s="381">
        <v>0</v>
      </c>
      <c r="M31" s="346"/>
    </row>
    <row r="32" spans="1:13" ht="15.75" x14ac:dyDescent="0.25">
      <c r="A32" s="442" t="s">
        <v>224</v>
      </c>
      <c r="B32" s="396">
        <v>0</v>
      </c>
      <c r="C32" s="159">
        <v>1</v>
      </c>
      <c r="D32" s="159">
        <v>-1</v>
      </c>
      <c r="E32" s="159">
        <v>0</v>
      </c>
      <c r="F32" s="159">
        <v>0</v>
      </c>
      <c r="G32" s="159">
        <v>0</v>
      </c>
      <c r="H32" s="159">
        <v>0</v>
      </c>
      <c r="I32" s="159">
        <v>0</v>
      </c>
      <c r="J32" s="143">
        <v>-1</v>
      </c>
      <c r="K32" s="143">
        <v>0</v>
      </c>
      <c r="L32" s="392">
        <v>0</v>
      </c>
      <c r="M32" s="346"/>
    </row>
    <row r="33" spans="1:13" x14ac:dyDescent="0.25">
      <c r="A33" s="347"/>
      <c r="B33" s="396">
        <v>0</v>
      </c>
      <c r="C33" s="159">
        <v>0</v>
      </c>
      <c r="D33" s="159">
        <v>1</v>
      </c>
      <c r="E33" s="159">
        <v>-1</v>
      </c>
      <c r="F33" s="159">
        <v>0</v>
      </c>
      <c r="G33" s="159">
        <v>0</v>
      </c>
      <c r="H33" s="159">
        <v>0</v>
      </c>
      <c r="I33" s="159">
        <v>0</v>
      </c>
      <c r="J33" s="143">
        <v>0</v>
      </c>
      <c r="K33" s="143">
        <v>0</v>
      </c>
      <c r="L33" s="392">
        <v>0</v>
      </c>
      <c r="M33" s="346"/>
    </row>
    <row r="34" spans="1:13" x14ac:dyDescent="0.25">
      <c r="A34" s="347"/>
      <c r="B34" s="396">
        <v>0</v>
      </c>
      <c r="C34" s="159">
        <v>0</v>
      </c>
      <c r="D34" s="159">
        <v>0</v>
      </c>
      <c r="E34" s="159">
        <v>1</v>
      </c>
      <c r="F34" s="159">
        <v>-1</v>
      </c>
      <c r="G34" s="159">
        <v>0</v>
      </c>
      <c r="H34" s="159">
        <v>0</v>
      </c>
      <c r="I34" s="159">
        <v>0</v>
      </c>
      <c r="J34" s="143">
        <v>0</v>
      </c>
      <c r="K34" s="143">
        <v>0</v>
      </c>
      <c r="L34" s="392">
        <v>0</v>
      </c>
      <c r="M34" s="346"/>
    </row>
    <row r="35" spans="1:13" x14ac:dyDescent="0.25">
      <c r="A35" s="347"/>
      <c r="B35" s="396">
        <v>0</v>
      </c>
      <c r="C35" s="159">
        <v>0</v>
      </c>
      <c r="D35" s="159">
        <v>0</v>
      </c>
      <c r="E35" s="159">
        <v>0</v>
      </c>
      <c r="F35" s="159">
        <v>1</v>
      </c>
      <c r="G35" s="159">
        <v>-1</v>
      </c>
      <c r="H35" s="159">
        <v>0</v>
      </c>
      <c r="I35" s="159">
        <v>0</v>
      </c>
      <c r="J35" s="143">
        <v>1</v>
      </c>
      <c r="K35" s="143">
        <v>1</v>
      </c>
      <c r="L35" s="392">
        <v>0</v>
      </c>
      <c r="M35" s="346"/>
    </row>
    <row r="36" spans="1:13" x14ac:dyDescent="0.25">
      <c r="A36" s="347"/>
      <c r="B36" s="396">
        <v>0</v>
      </c>
      <c r="C36" s="159">
        <v>0</v>
      </c>
      <c r="D36" s="159">
        <v>0</v>
      </c>
      <c r="E36" s="159">
        <v>0</v>
      </c>
      <c r="F36" s="159">
        <v>0</v>
      </c>
      <c r="G36" s="159">
        <v>1</v>
      </c>
      <c r="H36" s="159">
        <v>-1</v>
      </c>
      <c r="I36" s="159">
        <v>0</v>
      </c>
      <c r="J36" s="143">
        <v>0</v>
      </c>
      <c r="K36" s="143">
        <v>0</v>
      </c>
      <c r="L36" s="392">
        <v>0</v>
      </c>
      <c r="M36" s="346"/>
    </row>
    <row r="37" spans="1:13" x14ac:dyDescent="0.25">
      <c r="A37" s="347"/>
      <c r="B37" s="396">
        <v>0</v>
      </c>
      <c r="C37" s="159">
        <v>0</v>
      </c>
      <c r="D37" s="159">
        <v>0</v>
      </c>
      <c r="E37" s="159">
        <v>0</v>
      </c>
      <c r="F37" s="159">
        <v>0</v>
      </c>
      <c r="G37" s="159">
        <v>0</v>
      </c>
      <c r="H37" s="159">
        <v>1</v>
      </c>
      <c r="I37" s="159">
        <v>-1</v>
      </c>
      <c r="J37" s="143">
        <v>0</v>
      </c>
      <c r="K37" s="143">
        <v>0</v>
      </c>
      <c r="L37" s="392">
        <v>0</v>
      </c>
      <c r="M37" s="346"/>
    </row>
    <row r="38" spans="1:13" x14ac:dyDescent="0.25">
      <c r="A38" s="347"/>
      <c r="B38" s="397">
        <v>0</v>
      </c>
      <c r="C38" s="398">
        <v>0</v>
      </c>
      <c r="D38" s="398">
        <v>0</v>
      </c>
      <c r="E38" s="398">
        <v>0</v>
      </c>
      <c r="F38" s="398">
        <v>0</v>
      </c>
      <c r="G38" s="398">
        <v>0</v>
      </c>
      <c r="H38" s="398">
        <v>0</v>
      </c>
      <c r="I38" s="398">
        <v>1</v>
      </c>
      <c r="J38" s="393">
        <v>0</v>
      </c>
      <c r="K38" s="393">
        <v>-1</v>
      </c>
      <c r="L38" s="394">
        <v>1</v>
      </c>
      <c r="M38" s="346"/>
    </row>
    <row r="39" spans="1:13" x14ac:dyDescent="0.25">
      <c r="A39" s="347"/>
      <c r="B39" s="168"/>
      <c r="C39" s="168"/>
      <c r="D39" s="168"/>
      <c r="E39" s="168"/>
      <c r="F39" s="168"/>
      <c r="G39" s="168"/>
      <c r="H39" s="168"/>
      <c r="I39" s="168"/>
      <c r="J39" s="143"/>
      <c r="K39" s="143"/>
      <c r="L39" s="143"/>
      <c r="M39" s="346"/>
    </row>
    <row r="40" spans="1:13" x14ac:dyDescent="0.25">
      <c r="A40" s="347"/>
      <c r="B40" s="158"/>
      <c r="C40" s="158"/>
      <c r="D40" s="158"/>
      <c r="E40" s="158"/>
      <c r="F40" s="158"/>
      <c r="G40" s="158"/>
      <c r="H40" s="158"/>
      <c r="I40" s="158"/>
      <c r="J40" s="158"/>
      <c r="K40" s="158"/>
      <c r="L40" s="158"/>
      <c r="M40" s="346"/>
    </row>
    <row r="41" spans="1:13" x14ac:dyDescent="0.25">
      <c r="A41" s="347"/>
      <c r="B41" s="158"/>
      <c r="C41" s="158"/>
      <c r="D41" s="158"/>
      <c r="E41" s="158"/>
      <c r="F41" s="158"/>
      <c r="G41" s="158"/>
      <c r="H41" s="158"/>
      <c r="I41" s="158"/>
      <c r="J41" s="158"/>
      <c r="K41" s="158"/>
      <c r="L41" s="158"/>
      <c r="M41" s="346"/>
    </row>
    <row r="42" spans="1:13" x14ac:dyDescent="0.25">
      <c r="A42" s="347"/>
      <c r="B42" s="399">
        <v>-1</v>
      </c>
      <c r="C42" s="158"/>
      <c r="D42" s="158"/>
      <c r="E42" s="402">
        <f>2.97290389066863/1000</f>
        <v>2.9729038906686298E-3</v>
      </c>
      <c r="F42" s="158"/>
      <c r="G42" s="158"/>
      <c r="H42" s="404">
        <f>+B5</f>
        <v>2.0495580808080819E-3</v>
      </c>
      <c r="I42" s="158"/>
      <c r="J42" s="158"/>
      <c r="K42" s="158"/>
      <c r="L42" s="158"/>
      <c r="M42" s="346"/>
    </row>
    <row r="43" spans="1:13" ht="15.75" x14ac:dyDescent="0.25">
      <c r="A43" s="442" t="s">
        <v>225</v>
      </c>
      <c r="B43" s="400">
        <v>0</v>
      </c>
      <c r="C43" s="158"/>
      <c r="D43" s="443" t="s">
        <v>226</v>
      </c>
      <c r="E43" s="403">
        <f>3.7274570597985/1000</f>
        <v>3.7274570597985003E-3</v>
      </c>
      <c r="F43" s="158"/>
      <c r="G43" s="443" t="s">
        <v>228</v>
      </c>
      <c r="H43" s="405">
        <f t="shared" ref="H43:H52" si="8">+B6</f>
        <v>2.0495580808080819E-3</v>
      </c>
      <c r="I43" s="158"/>
      <c r="J43" s="443" t="s">
        <v>229</v>
      </c>
      <c r="K43" s="474">
        <v>339.29610096713287</v>
      </c>
      <c r="L43" s="158"/>
      <c r="M43" s="346"/>
    </row>
    <row r="44" spans="1:13" x14ac:dyDescent="0.25">
      <c r="A44" s="347"/>
      <c r="B44" s="400">
        <v>0</v>
      </c>
      <c r="C44" s="158"/>
      <c r="D44" s="158"/>
      <c r="E44" s="403">
        <f>1.90180457183241/1000</f>
        <v>1.90180457183241E-3</v>
      </c>
      <c r="F44" s="158"/>
      <c r="G44" s="158"/>
      <c r="H44" s="405">
        <f t="shared" si="8"/>
        <v>2.0495580808080819E-3</v>
      </c>
      <c r="I44" s="158"/>
      <c r="J44" s="158"/>
      <c r="K44" s="158"/>
      <c r="L44" s="158"/>
      <c r="M44" s="346"/>
    </row>
    <row r="45" spans="1:13" x14ac:dyDescent="0.25">
      <c r="A45" s="347"/>
      <c r="B45" s="400">
        <v>0</v>
      </c>
      <c r="C45" s="158"/>
      <c r="D45" s="158"/>
      <c r="E45" s="403">
        <f>1.94899806811293/1000</f>
        <v>1.94899806811293E-3</v>
      </c>
      <c r="F45" s="158"/>
      <c r="G45" s="158"/>
      <c r="H45" s="405">
        <f t="shared" si="8"/>
        <v>2.0495580808080819E-3</v>
      </c>
      <c r="I45" s="158"/>
      <c r="J45" s="158"/>
      <c r="K45" s="158"/>
      <c r="L45" s="158"/>
      <c r="M45" s="346"/>
    </row>
    <row r="46" spans="1:13" x14ac:dyDescent="0.25">
      <c r="A46" s="347"/>
      <c r="B46" s="400">
        <v>0</v>
      </c>
      <c r="C46" s="158"/>
      <c r="D46" s="158"/>
      <c r="E46" s="403">
        <f>4.51562260756677/1000</f>
        <v>4.5156226075667698E-3</v>
      </c>
      <c r="F46" s="158"/>
      <c r="G46" s="158"/>
      <c r="H46" s="405">
        <f t="shared" si="8"/>
        <v>2.0495580808080819E-3</v>
      </c>
      <c r="I46" s="158"/>
      <c r="J46" s="158"/>
      <c r="K46" s="158"/>
      <c r="L46" s="158"/>
      <c r="M46" s="346"/>
    </row>
    <row r="47" spans="1:13" x14ac:dyDescent="0.25">
      <c r="A47" s="347"/>
      <c r="B47" s="400">
        <v>0</v>
      </c>
      <c r="C47" s="158"/>
      <c r="D47" s="158"/>
      <c r="E47" s="403">
        <f>0.785289175132599/1000</f>
        <v>7.8528917513259896E-4</v>
      </c>
      <c r="F47" s="158"/>
      <c r="G47" s="158"/>
      <c r="H47" s="405">
        <f t="shared" si="8"/>
        <v>2.0495580808080819E-3</v>
      </c>
      <c r="I47" s="158"/>
      <c r="J47" s="158"/>
      <c r="K47" s="158"/>
      <c r="L47" s="158"/>
      <c r="M47" s="346"/>
    </row>
    <row r="48" spans="1:13" x14ac:dyDescent="0.25">
      <c r="A48" s="347"/>
      <c r="B48" s="400">
        <v>0</v>
      </c>
      <c r="C48" s="158"/>
      <c r="D48" s="158"/>
      <c r="E48" s="403">
        <f>0.762936146537081/1000</f>
        <v>7.6293614653708095E-4</v>
      </c>
      <c r="F48" s="158"/>
      <c r="G48" s="158"/>
      <c r="H48" s="405">
        <f t="shared" si="8"/>
        <v>2.0495580808080819E-3</v>
      </c>
      <c r="I48" s="158"/>
      <c r="J48" s="158"/>
      <c r="K48" s="158"/>
      <c r="L48" s="158"/>
      <c r="M48" s="346"/>
    </row>
    <row r="49" spans="1:13" x14ac:dyDescent="0.25">
      <c r="A49" s="347"/>
      <c r="B49" s="400">
        <v>0</v>
      </c>
      <c r="C49" s="158"/>
      <c r="D49" s="158"/>
      <c r="E49" s="93">
        <f>3.70652880601923/1000</f>
        <v>3.7065288060192303E-3</v>
      </c>
      <c r="F49" s="158"/>
      <c r="G49" s="158"/>
      <c r="H49" s="405">
        <f t="shared" si="8"/>
        <v>2.0495580808080819E-3</v>
      </c>
      <c r="I49" s="158"/>
      <c r="J49" s="158"/>
      <c r="K49" s="158"/>
      <c r="L49" s="158"/>
      <c r="M49" s="346"/>
    </row>
    <row r="50" spans="1:13" x14ac:dyDescent="0.25">
      <c r="A50" s="347"/>
      <c r="B50" s="400">
        <v>0</v>
      </c>
      <c r="C50" s="158"/>
      <c r="D50" s="158"/>
      <c r="E50" s="158"/>
      <c r="F50" s="158"/>
      <c r="G50" s="158"/>
      <c r="H50" s="405">
        <f t="shared" si="8"/>
        <v>2.0495580808080819E-3</v>
      </c>
      <c r="I50" s="158"/>
      <c r="J50" s="158"/>
      <c r="K50" s="158"/>
      <c r="L50" s="158"/>
      <c r="M50" s="346"/>
    </row>
    <row r="51" spans="1:13" x14ac:dyDescent="0.25">
      <c r="A51" s="347"/>
      <c r="B51" s="400">
        <v>0</v>
      </c>
      <c r="C51" s="158"/>
      <c r="D51" s="158"/>
      <c r="E51" s="158"/>
      <c r="F51" s="158"/>
      <c r="G51" s="158"/>
      <c r="H51" s="405">
        <f>+B14</f>
        <v>2.0495580808080819E-3</v>
      </c>
      <c r="I51" s="158"/>
      <c r="J51" s="158"/>
      <c r="K51" s="158"/>
      <c r="L51" s="158"/>
      <c r="M51" s="346"/>
    </row>
    <row r="52" spans="1:13" x14ac:dyDescent="0.25">
      <c r="A52" s="347"/>
      <c r="B52" s="401">
        <v>-1</v>
      </c>
      <c r="C52" s="158"/>
      <c r="D52" s="158"/>
      <c r="E52" s="158"/>
      <c r="F52" s="158"/>
      <c r="G52" s="158"/>
      <c r="H52" s="24">
        <f t="shared" si="8"/>
        <v>2.0495580808080819E-3</v>
      </c>
      <c r="I52" s="158"/>
      <c r="J52" s="158"/>
      <c r="K52" s="158"/>
      <c r="L52" s="158"/>
      <c r="M52" s="346"/>
    </row>
    <row r="53" spans="1:13" x14ac:dyDescent="0.25">
      <c r="A53" s="347"/>
      <c r="B53" s="158"/>
      <c r="C53" s="158"/>
      <c r="D53" s="158"/>
      <c r="E53" s="158"/>
      <c r="F53" s="158"/>
      <c r="G53" s="158"/>
      <c r="H53" s="158"/>
      <c r="I53" s="158"/>
      <c r="J53" s="158"/>
      <c r="K53" s="158"/>
      <c r="L53" s="158"/>
      <c r="M53" s="346"/>
    </row>
    <row r="54" spans="1:13" x14ac:dyDescent="0.25">
      <c r="A54" s="347"/>
      <c r="B54" s="158"/>
      <c r="C54" s="158"/>
      <c r="D54" s="158"/>
      <c r="E54" s="158"/>
      <c r="F54" s="158"/>
      <c r="G54" s="158"/>
      <c r="H54" s="158"/>
      <c r="I54" s="158"/>
      <c r="J54" s="158"/>
      <c r="K54" s="158"/>
      <c r="L54" s="158"/>
      <c r="M54" s="346"/>
    </row>
    <row r="55" spans="1:13" s="113" customFormat="1" x14ac:dyDescent="0.25">
      <c r="A55" s="350"/>
      <c r="B55" s="409">
        <v>2</v>
      </c>
      <c r="C55" s="390">
        <v>0</v>
      </c>
      <c r="D55" s="390">
        <v>0</v>
      </c>
      <c r="E55" s="390">
        <v>0</v>
      </c>
      <c r="F55" s="390">
        <v>0</v>
      </c>
      <c r="G55" s="390">
        <v>0</v>
      </c>
      <c r="H55" s="390">
        <v>0</v>
      </c>
      <c r="I55" s="390">
        <v>0</v>
      </c>
      <c r="J55" s="390">
        <v>0</v>
      </c>
      <c r="K55" s="390">
        <v>0</v>
      </c>
      <c r="L55" s="391">
        <v>0</v>
      </c>
      <c r="M55" s="345"/>
    </row>
    <row r="56" spans="1:13" ht="15.75" x14ac:dyDescent="0.25">
      <c r="A56" s="442" t="s">
        <v>230</v>
      </c>
      <c r="B56" s="396">
        <v>0</v>
      </c>
      <c r="C56" s="159">
        <v>2</v>
      </c>
      <c r="D56" s="159">
        <v>0</v>
      </c>
      <c r="E56" s="159">
        <v>0</v>
      </c>
      <c r="F56" s="159">
        <v>0</v>
      </c>
      <c r="G56" s="159">
        <v>0</v>
      </c>
      <c r="H56" s="159">
        <v>0</v>
      </c>
      <c r="I56" s="159">
        <v>0</v>
      </c>
      <c r="J56" s="159">
        <v>0</v>
      </c>
      <c r="K56" s="159">
        <v>0</v>
      </c>
      <c r="L56" s="383">
        <v>0</v>
      </c>
      <c r="M56" s="346"/>
    </row>
    <row r="57" spans="1:13" x14ac:dyDescent="0.25">
      <c r="A57" s="347"/>
      <c r="B57" s="396">
        <v>0</v>
      </c>
      <c r="C57" s="159">
        <v>0</v>
      </c>
      <c r="D57" s="159">
        <v>2</v>
      </c>
      <c r="E57" s="159">
        <v>0</v>
      </c>
      <c r="F57" s="159">
        <v>0</v>
      </c>
      <c r="G57" s="159">
        <v>0</v>
      </c>
      <c r="H57" s="159">
        <v>0</v>
      </c>
      <c r="I57" s="159">
        <v>0</v>
      </c>
      <c r="J57" s="159">
        <v>0</v>
      </c>
      <c r="K57" s="159">
        <v>0</v>
      </c>
      <c r="L57" s="383">
        <v>0</v>
      </c>
      <c r="M57" s="346"/>
    </row>
    <row r="58" spans="1:13" x14ac:dyDescent="0.25">
      <c r="A58" s="347"/>
      <c r="B58" s="396">
        <v>0</v>
      </c>
      <c r="C58" s="159">
        <v>0</v>
      </c>
      <c r="D58" s="159">
        <v>0</v>
      </c>
      <c r="E58" s="159">
        <v>2</v>
      </c>
      <c r="F58" s="159">
        <v>0</v>
      </c>
      <c r="G58" s="159">
        <v>0</v>
      </c>
      <c r="H58" s="159">
        <v>0</v>
      </c>
      <c r="I58" s="159">
        <v>0</v>
      </c>
      <c r="J58" s="159">
        <v>0</v>
      </c>
      <c r="K58" s="159">
        <v>0</v>
      </c>
      <c r="L58" s="383">
        <v>0</v>
      </c>
      <c r="M58" s="346"/>
    </row>
    <row r="59" spans="1:13" x14ac:dyDescent="0.25">
      <c r="A59" s="347"/>
      <c r="B59" s="396">
        <v>0</v>
      </c>
      <c r="C59" s="159">
        <v>0</v>
      </c>
      <c r="D59" s="159">
        <v>0</v>
      </c>
      <c r="E59" s="159">
        <v>0</v>
      </c>
      <c r="F59" s="159">
        <v>2</v>
      </c>
      <c r="G59" s="159">
        <v>0</v>
      </c>
      <c r="H59" s="159">
        <v>0</v>
      </c>
      <c r="I59" s="159">
        <v>0</v>
      </c>
      <c r="J59" s="159">
        <v>0</v>
      </c>
      <c r="K59" s="159">
        <v>0</v>
      </c>
      <c r="L59" s="383">
        <v>0</v>
      </c>
      <c r="M59" s="346"/>
    </row>
    <row r="60" spans="1:13" x14ac:dyDescent="0.25">
      <c r="A60" s="347"/>
      <c r="B60" s="396">
        <v>0</v>
      </c>
      <c r="C60" s="159">
        <v>0</v>
      </c>
      <c r="D60" s="159">
        <v>0</v>
      </c>
      <c r="E60" s="159">
        <v>0</v>
      </c>
      <c r="F60" s="159">
        <v>0</v>
      </c>
      <c r="G60" s="159">
        <v>2</v>
      </c>
      <c r="H60" s="159">
        <v>0</v>
      </c>
      <c r="I60" s="159">
        <v>0</v>
      </c>
      <c r="J60" s="159">
        <v>0</v>
      </c>
      <c r="K60" s="159">
        <v>0</v>
      </c>
      <c r="L60" s="383">
        <v>0</v>
      </c>
      <c r="M60" s="346"/>
    </row>
    <row r="61" spans="1:13" x14ac:dyDescent="0.25">
      <c r="A61" s="347"/>
      <c r="B61" s="396">
        <v>0</v>
      </c>
      <c r="C61" s="159">
        <v>0</v>
      </c>
      <c r="D61" s="159">
        <v>0</v>
      </c>
      <c r="E61" s="159">
        <v>0</v>
      </c>
      <c r="F61" s="159">
        <v>0</v>
      </c>
      <c r="G61" s="159">
        <v>0</v>
      </c>
      <c r="H61" s="159">
        <v>2</v>
      </c>
      <c r="I61" s="159">
        <v>0</v>
      </c>
      <c r="J61" s="159">
        <v>0</v>
      </c>
      <c r="K61" s="159">
        <v>0</v>
      </c>
      <c r="L61" s="383">
        <v>0</v>
      </c>
      <c r="M61" s="346"/>
    </row>
    <row r="62" spans="1:13" x14ac:dyDescent="0.25">
      <c r="A62" s="347"/>
      <c r="B62" s="396">
        <v>0</v>
      </c>
      <c r="C62" s="159">
        <v>0</v>
      </c>
      <c r="D62" s="159">
        <v>0</v>
      </c>
      <c r="E62" s="159">
        <v>0</v>
      </c>
      <c r="F62" s="159">
        <v>0</v>
      </c>
      <c r="G62" s="159">
        <v>0</v>
      </c>
      <c r="H62" s="159">
        <v>0</v>
      </c>
      <c r="I62" s="159">
        <v>2</v>
      </c>
      <c r="J62" s="159">
        <v>0</v>
      </c>
      <c r="K62" s="159">
        <v>0</v>
      </c>
      <c r="L62" s="383">
        <v>0</v>
      </c>
      <c r="M62" s="346"/>
    </row>
    <row r="63" spans="1:13" x14ac:dyDescent="0.25">
      <c r="A63" s="347"/>
      <c r="B63" s="396">
        <v>0</v>
      </c>
      <c r="C63" s="159">
        <v>0</v>
      </c>
      <c r="D63" s="159">
        <v>0</v>
      </c>
      <c r="E63" s="159">
        <v>0</v>
      </c>
      <c r="F63" s="159">
        <v>0</v>
      </c>
      <c r="G63" s="159">
        <v>0</v>
      </c>
      <c r="H63" s="159">
        <v>0</v>
      </c>
      <c r="I63" s="159">
        <v>0</v>
      </c>
      <c r="J63" s="159">
        <v>2</v>
      </c>
      <c r="K63" s="159">
        <v>0</v>
      </c>
      <c r="L63" s="383">
        <v>0</v>
      </c>
      <c r="M63" s="346"/>
    </row>
    <row r="64" spans="1:13" x14ac:dyDescent="0.25">
      <c r="A64" s="347"/>
      <c r="B64" s="396">
        <v>0</v>
      </c>
      <c r="C64" s="159">
        <v>0</v>
      </c>
      <c r="D64" s="159">
        <v>0</v>
      </c>
      <c r="E64" s="159">
        <v>0</v>
      </c>
      <c r="F64" s="159">
        <v>0</v>
      </c>
      <c r="G64" s="159">
        <v>0</v>
      </c>
      <c r="H64" s="159">
        <v>0</v>
      </c>
      <c r="I64" s="159">
        <v>0</v>
      </c>
      <c r="J64" s="159">
        <v>0</v>
      </c>
      <c r="K64" s="159">
        <v>2</v>
      </c>
      <c r="L64" s="383">
        <v>0</v>
      </c>
      <c r="M64" s="346"/>
    </row>
    <row r="65" spans="1:13" x14ac:dyDescent="0.25">
      <c r="A65" s="347"/>
      <c r="B65" s="397">
        <v>0</v>
      </c>
      <c r="C65" s="398">
        <v>0</v>
      </c>
      <c r="D65" s="398">
        <v>0</v>
      </c>
      <c r="E65" s="398">
        <v>0</v>
      </c>
      <c r="F65" s="398">
        <v>0</v>
      </c>
      <c r="G65" s="398">
        <v>0</v>
      </c>
      <c r="H65" s="398">
        <v>0</v>
      </c>
      <c r="I65" s="398">
        <v>0</v>
      </c>
      <c r="J65" s="398">
        <v>0</v>
      </c>
      <c r="K65" s="398">
        <v>0</v>
      </c>
      <c r="L65" s="410">
        <v>2</v>
      </c>
      <c r="M65" s="346"/>
    </row>
    <row r="66" spans="1:13" x14ac:dyDescent="0.25">
      <c r="A66" s="347"/>
      <c r="B66" s="158"/>
      <c r="C66" s="158"/>
      <c r="D66" s="158"/>
      <c r="E66" s="158"/>
      <c r="F66" s="158"/>
      <c r="G66" s="158"/>
      <c r="H66" s="158"/>
      <c r="I66" s="158"/>
      <c r="J66" s="158"/>
      <c r="K66" s="158"/>
      <c r="L66" s="158"/>
      <c r="M66" s="346"/>
    </row>
    <row r="67" spans="1:13" x14ac:dyDescent="0.25">
      <c r="A67" s="347"/>
      <c r="B67" s="158"/>
      <c r="C67" s="158"/>
      <c r="D67" s="158"/>
      <c r="E67" s="158"/>
      <c r="F67" s="158"/>
      <c r="G67" s="158"/>
      <c r="H67" s="158"/>
      <c r="I67" s="158"/>
      <c r="J67" s="158"/>
      <c r="K67" s="158"/>
      <c r="L67" s="158"/>
      <c r="M67" s="346"/>
    </row>
    <row r="68" spans="1:13" x14ac:dyDescent="0.25">
      <c r="A68" s="350"/>
      <c r="B68" s="409">
        <v>1</v>
      </c>
      <c r="C68" s="390">
        <v>0</v>
      </c>
      <c r="D68" s="390">
        <v>0</v>
      </c>
      <c r="E68" s="390">
        <v>0</v>
      </c>
      <c r="F68" s="390">
        <v>0</v>
      </c>
      <c r="G68" s="390">
        <v>0</v>
      </c>
      <c r="H68" s="390">
        <v>0</v>
      </c>
      <c r="I68" s="390">
        <v>0</v>
      </c>
      <c r="J68" s="390">
        <v>0</v>
      </c>
      <c r="K68" s="390">
        <v>0</v>
      </c>
      <c r="L68" s="391">
        <v>0</v>
      </c>
      <c r="M68" s="346"/>
    </row>
    <row r="69" spans="1:13" ht="15.75" x14ac:dyDescent="0.25">
      <c r="A69" s="442" t="s">
        <v>231</v>
      </c>
      <c r="B69" s="396">
        <v>0</v>
      </c>
      <c r="C69" s="159">
        <v>1</v>
      </c>
      <c r="D69" s="159">
        <v>0</v>
      </c>
      <c r="E69" s="159">
        <v>0</v>
      </c>
      <c r="F69" s="159">
        <v>0</v>
      </c>
      <c r="G69" s="159">
        <v>0</v>
      </c>
      <c r="H69" s="159">
        <v>0</v>
      </c>
      <c r="I69" s="159">
        <v>0</v>
      </c>
      <c r="J69" s="159">
        <v>0</v>
      </c>
      <c r="K69" s="159">
        <v>0</v>
      </c>
      <c r="L69" s="383">
        <v>0</v>
      </c>
      <c r="M69" s="346"/>
    </row>
    <row r="70" spans="1:13" x14ac:dyDescent="0.25">
      <c r="A70" s="347"/>
      <c r="B70" s="396">
        <v>0</v>
      </c>
      <c r="C70" s="159">
        <v>0</v>
      </c>
      <c r="D70" s="159">
        <v>1</v>
      </c>
      <c r="E70" s="159">
        <v>0</v>
      </c>
      <c r="F70" s="159">
        <v>0</v>
      </c>
      <c r="G70" s="159">
        <v>0</v>
      </c>
      <c r="H70" s="159">
        <v>0</v>
      </c>
      <c r="I70" s="159">
        <v>0</v>
      </c>
      <c r="J70" s="159">
        <v>0</v>
      </c>
      <c r="K70" s="159">
        <v>0</v>
      </c>
      <c r="L70" s="383">
        <v>0</v>
      </c>
      <c r="M70" s="346"/>
    </row>
    <row r="71" spans="1:13" x14ac:dyDescent="0.25">
      <c r="A71" s="347"/>
      <c r="B71" s="396">
        <v>0</v>
      </c>
      <c r="C71" s="159">
        <v>0</v>
      </c>
      <c r="D71" s="159">
        <v>0</v>
      </c>
      <c r="E71" s="159">
        <v>1</v>
      </c>
      <c r="F71" s="159">
        <v>0</v>
      </c>
      <c r="G71" s="159">
        <v>0</v>
      </c>
      <c r="H71" s="159">
        <v>0</v>
      </c>
      <c r="I71" s="159">
        <v>0</v>
      </c>
      <c r="J71" s="159">
        <v>0</v>
      </c>
      <c r="K71" s="159">
        <v>0</v>
      </c>
      <c r="L71" s="383">
        <v>0</v>
      </c>
      <c r="M71" s="346"/>
    </row>
    <row r="72" spans="1:13" x14ac:dyDescent="0.25">
      <c r="A72" s="347"/>
      <c r="B72" s="396">
        <v>0</v>
      </c>
      <c r="C72" s="159">
        <v>0</v>
      </c>
      <c r="D72" s="159">
        <v>0</v>
      </c>
      <c r="E72" s="159">
        <v>0</v>
      </c>
      <c r="F72" s="159">
        <v>1</v>
      </c>
      <c r="G72" s="159">
        <v>0</v>
      </c>
      <c r="H72" s="159">
        <v>0</v>
      </c>
      <c r="I72" s="159">
        <v>0</v>
      </c>
      <c r="J72" s="159">
        <v>0</v>
      </c>
      <c r="K72" s="159">
        <v>0</v>
      </c>
      <c r="L72" s="383">
        <v>0</v>
      </c>
      <c r="M72" s="346"/>
    </row>
    <row r="73" spans="1:13" x14ac:dyDescent="0.25">
      <c r="A73" s="347"/>
      <c r="B73" s="396">
        <v>0</v>
      </c>
      <c r="C73" s="159">
        <v>0</v>
      </c>
      <c r="D73" s="159">
        <v>0</v>
      </c>
      <c r="E73" s="159">
        <v>0</v>
      </c>
      <c r="F73" s="159">
        <v>0</v>
      </c>
      <c r="G73" s="159">
        <v>1</v>
      </c>
      <c r="H73" s="159">
        <v>0</v>
      </c>
      <c r="I73" s="159">
        <v>0</v>
      </c>
      <c r="J73" s="159">
        <v>0</v>
      </c>
      <c r="K73" s="159">
        <v>0</v>
      </c>
      <c r="L73" s="383">
        <v>0</v>
      </c>
      <c r="M73" s="346"/>
    </row>
    <row r="74" spans="1:13" x14ac:dyDescent="0.25">
      <c r="A74" s="347"/>
      <c r="B74" s="396">
        <v>0</v>
      </c>
      <c r="C74" s="159">
        <v>0</v>
      </c>
      <c r="D74" s="159">
        <v>0</v>
      </c>
      <c r="E74" s="159">
        <v>0</v>
      </c>
      <c r="F74" s="159">
        <v>0</v>
      </c>
      <c r="G74" s="159">
        <v>0</v>
      </c>
      <c r="H74" s="159">
        <v>1</v>
      </c>
      <c r="I74" s="159">
        <v>0</v>
      </c>
      <c r="J74" s="159">
        <v>0</v>
      </c>
      <c r="K74" s="159">
        <v>0</v>
      </c>
      <c r="L74" s="383">
        <v>0</v>
      </c>
      <c r="M74" s="346"/>
    </row>
    <row r="75" spans="1:13" x14ac:dyDescent="0.25">
      <c r="A75" s="347"/>
      <c r="B75" s="396">
        <v>0</v>
      </c>
      <c r="C75" s="159">
        <v>0</v>
      </c>
      <c r="D75" s="159">
        <v>0</v>
      </c>
      <c r="E75" s="159">
        <v>0</v>
      </c>
      <c r="F75" s="159">
        <v>0</v>
      </c>
      <c r="G75" s="159">
        <v>0</v>
      </c>
      <c r="H75" s="159">
        <v>0</v>
      </c>
      <c r="I75" s="159">
        <v>1</v>
      </c>
      <c r="J75" s="159">
        <v>0</v>
      </c>
      <c r="K75" s="159">
        <v>0</v>
      </c>
      <c r="L75" s="383">
        <v>0</v>
      </c>
      <c r="M75" s="346"/>
    </row>
    <row r="76" spans="1:13" x14ac:dyDescent="0.25">
      <c r="A76" s="347"/>
      <c r="B76" s="396">
        <v>0</v>
      </c>
      <c r="C76" s="159">
        <v>0</v>
      </c>
      <c r="D76" s="159">
        <v>0</v>
      </c>
      <c r="E76" s="159">
        <v>0</v>
      </c>
      <c r="F76" s="159">
        <v>0</v>
      </c>
      <c r="G76" s="159">
        <v>0</v>
      </c>
      <c r="H76" s="159">
        <v>0</v>
      </c>
      <c r="I76" s="159">
        <v>0</v>
      </c>
      <c r="J76" s="159">
        <v>1</v>
      </c>
      <c r="K76" s="159">
        <v>0</v>
      </c>
      <c r="L76" s="383">
        <v>0</v>
      </c>
      <c r="M76" s="346"/>
    </row>
    <row r="77" spans="1:13" x14ac:dyDescent="0.25">
      <c r="A77" s="347"/>
      <c r="B77" s="396">
        <v>0</v>
      </c>
      <c r="C77" s="159">
        <v>0</v>
      </c>
      <c r="D77" s="159">
        <v>0</v>
      </c>
      <c r="E77" s="159">
        <v>0</v>
      </c>
      <c r="F77" s="159">
        <v>0</v>
      </c>
      <c r="G77" s="159">
        <v>0</v>
      </c>
      <c r="H77" s="159">
        <v>0</v>
      </c>
      <c r="I77" s="159">
        <v>0</v>
      </c>
      <c r="J77" s="159">
        <v>0</v>
      </c>
      <c r="K77" s="159">
        <v>1</v>
      </c>
      <c r="L77" s="383">
        <v>0</v>
      </c>
      <c r="M77" s="346"/>
    </row>
    <row r="78" spans="1:13" x14ac:dyDescent="0.25">
      <c r="A78" s="347"/>
      <c r="B78" s="397">
        <v>0</v>
      </c>
      <c r="C78" s="398">
        <v>0</v>
      </c>
      <c r="D78" s="398">
        <v>0</v>
      </c>
      <c r="E78" s="398">
        <v>0</v>
      </c>
      <c r="F78" s="398">
        <v>0</v>
      </c>
      <c r="G78" s="398">
        <v>0</v>
      </c>
      <c r="H78" s="398">
        <v>0</v>
      </c>
      <c r="I78" s="398">
        <v>0</v>
      </c>
      <c r="J78" s="398">
        <v>0</v>
      </c>
      <c r="K78" s="398">
        <v>0</v>
      </c>
      <c r="L78" s="410">
        <v>1</v>
      </c>
      <c r="M78" s="346"/>
    </row>
    <row r="79" spans="1:13" x14ac:dyDescent="0.25">
      <c r="A79" s="347"/>
      <c r="B79" s="158"/>
      <c r="C79" s="158"/>
      <c r="D79" s="158"/>
      <c r="E79" s="158"/>
      <c r="F79" s="158"/>
      <c r="G79" s="158"/>
      <c r="H79" s="158"/>
      <c r="I79" s="158"/>
      <c r="J79" s="158"/>
      <c r="K79" s="158"/>
      <c r="L79" s="158"/>
      <c r="M79" s="346"/>
    </row>
    <row r="80" spans="1:13" x14ac:dyDescent="0.25">
      <c r="A80" s="347"/>
      <c r="B80" s="158"/>
      <c r="C80" s="158"/>
      <c r="D80" s="158"/>
      <c r="E80" s="158"/>
      <c r="F80" s="158"/>
      <c r="G80" s="158"/>
      <c r="H80" s="158"/>
      <c r="I80" s="158"/>
      <c r="J80" s="158"/>
      <c r="K80" s="158"/>
      <c r="L80" s="158"/>
      <c r="M80" s="346"/>
    </row>
    <row r="81" spans="1:13" x14ac:dyDescent="0.25">
      <c r="A81" s="350"/>
      <c r="B81" s="411">
        <f>+M5</f>
        <v>81.460968938796086</v>
      </c>
      <c r="C81" s="390">
        <v>0</v>
      </c>
      <c r="D81" s="390">
        <v>0</v>
      </c>
      <c r="E81" s="390">
        <v>0</v>
      </c>
      <c r="F81" s="390">
        <v>0</v>
      </c>
      <c r="G81" s="390">
        <v>0</v>
      </c>
      <c r="H81" s="390">
        <v>0</v>
      </c>
      <c r="I81" s="390">
        <v>0</v>
      </c>
      <c r="J81" s="390">
        <v>0</v>
      </c>
      <c r="K81" s="390">
        <v>0</v>
      </c>
      <c r="L81" s="391">
        <v>0</v>
      </c>
      <c r="M81" s="346"/>
    </row>
    <row r="82" spans="1:13" ht="15.75" x14ac:dyDescent="0.25">
      <c r="A82" s="442" t="s">
        <v>232</v>
      </c>
      <c r="B82" s="396">
        <v>0</v>
      </c>
      <c r="C82" s="161">
        <f>+M6</f>
        <v>62.955808507793883</v>
      </c>
      <c r="D82" s="159">
        <v>0</v>
      </c>
      <c r="E82" s="159">
        <v>0</v>
      </c>
      <c r="F82" s="159">
        <v>0</v>
      </c>
      <c r="G82" s="159">
        <v>0</v>
      </c>
      <c r="H82" s="159">
        <v>0</v>
      </c>
      <c r="I82" s="159">
        <v>0</v>
      </c>
      <c r="J82" s="159">
        <v>0</v>
      </c>
      <c r="K82" s="159">
        <v>0</v>
      </c>
      <c r="L82" s="383">
        <v>0</v>
      </c>
      <c r="M82" s="346"/>
    </row>
    <row r="83" spans="1:13" x14ac:dyDescent="0.25">
      <c r="A83" s="347"/>
      <c r="B83" s="396">
        <v>0</v>
      </c>
      <c r="C83" s="159">
        <v>0</v>
      </c>
      <c r="D83" s="161">
        <f>+M7</f>
        <v>62.190547660059487</v>
      </c>
      <c r="E83" s="159">
        <v>0</v>
      </c>
      <c r="F83" s="159">
        <v>0</v>
      </c>
      <c r="G83" s="159">
        <v>0</v>
      </c>
      <c r="H83" s="159">
        <v>0</v>
      </c>
      <c r="I83" s="159">
        <v>0</v>
      </c>
      <c r="J83" s="159">
        <v>0</v>
      </c>
      <c r="K83" s="159">
        <v>0</v>
      </c>
      <c r="L83" s="383">
        <v>0</v>
      </c>
      <c r="M83" s="346"/>
    </row>
    <row r="84" spans="1:13" x14ac:dyDescent="0.25">
      <c r="A84" s="347"/>
      <c r="B84" s="396">
        <v>0</v>
      </c>
      <c r="C84" s="159">
        <v>0</v>
      </c>
      <c r="D84" s="159">
        <v>0</v>
      </c>
      <c r="E84" s="161">
        <f>+M8</f>
        <v>652.92112004152068</v>
      </c>
      <c r="F84" s="159">
        <v>0</v>
      </c>
      <c r="G84" s="159">
        <v>0</v>
      </c>
      <c r="H84" s="159">
        <v>0</v>
      </c>
      <c r="I84" s="159">
        <v>0</v>
      </c>
      <c r="J84" s="159">
        <v>0</v>
      </c>
      <c r="K84" s="159">
        <v>0</v>
      </c>
      <c r="L84" s="383">
        <v>0</v>
      </c>
      <c r="M84" s="346"/>
    </row>
    <row r="85" spans="1:13" x14ac:dyDescent="0.25">
      <c r="A85" s="347"/>
      <c r="B85" s="396">
        <v>0</v>
      </c>
      <c r="C85" s="159">
        <v>0</v>
      </c>
      <c r="D85" s="159">
        <v>0</v>
      </c>
      <c r="E85" s="159">
        <v>0</v>
      </c>
      <c r="F85" s="161">
        <f>+M9</f>
        <v>406.4590552943165</v>
      </c>
      <c r="G85" s="159">
        <v>0</v>
      </c>
      <c r="H85" s="159">
        <v>0</v>
      </c>
      <c r="I85" s="159">
        <v>0</v>
      </c>
      <c r="J85" s="159">
        <v>0</v>
      </c>
      <c r="K85" s="159">
        <v>0</v>
      </c>
      <c r="L85" s="383">
        <v>0</v>
      </c>
      <c r="M85" s="346"/>
    </row>
    <row r="86" spans="1:13" x14ac:dyDescent="0.25">
      <c r="A86" s="347"/>
      <c r="B86" s="396">
        <v>0</v>
      </c>
      <c r="C86" s="159">
        <v>0</v>
      </c>
      <c r="D86" s="159">
        <v>0</v>
      </c>
      <c r="E86" s="159">
        <v>0</v>
      </c>
      <c r="F86" s="159">
        <v>0</v>
      </c>
      <c r="G86" s="161">
        <f>+M10</f>
        <v>1114.7961979295565</v>
      </c>
      <c r="H86" s="159">
        <v>0</v>
      </c>
      <c r="I86" s="159">
        <v>0</v>
      </c>
      <c r="J86" s="159">
        <v>0</v>
      </c>
      <c r="K86" s="159">
        <v>0</v>
      </c>
      <c r="L86" s="383">
        <v>0</v>
      </c>
      <c r="M86" s="346"/>
    </row>
    <row r="87" spans="1:13" x14ac:dyDescent="0.25">
      <c r="A87" s="347"/>
      <c r="B87" s="396">
        <v>0</v>
      </c>
      <c r="C87" s="159">
        <v>0</v>
      </c>
      <c r="D87" s="159">
        <v>0</v>
      </c>
      <c r="E87" s="159">
        <v>0</v>
      </c>
      <c r="F87" s="159">
        <v>0</v>
      </c>
      <c r="G87" s="159">
        <v>0</v>
      </c>
      <c r="H87" s="161">
        <f>+M11</f>
        <v>447.81132463389542</v>
      </c>
      <c r="I87" s="159">
        <v>0</v>
      </c>
      <c r="J87" s="159">
        <v>0</v>
      </c>
      <c r="K87" s="159">
        <v>0</v>
      </c>
      <c r="L87" s="383">
        <v>0</v>
      </c>
      <c r="M87" s="346"/>
    </row>
    <row r="88" spans="1:13" x14ac:dyDescent="0.25">
      <c r="A88" s="347"/>
      <c r="B88" s="396">
        <v>0</v>
      </c>
      <c r="C88" s="159">
        <v>0</v>
      </c>
      <c r="D88" s="159">
        <v>0</v>
      </c>
      <c r="E88" s="159">
        <v>0</v>
      </c>
      <c r="F88" s="159">
        <v>0</v>
      </c>
      <c r="G88" s="159">
        <v>0</v>
      </c>
      <c r="H88" s="159">
        <v>0</v>
      </c>
      <c r="I88" s="161">
        <f>+M12</f>
        <v>461.49411569298263</v>
      </c>
      <c r="J88" s="159">
        <v>0</v>
      </c>
      <c r="K88" s="159">
        <v>0</v>
      </c>
      <c r="L88" s="383">
        <v>0</v>
      </c>
      <c r="M88" s="346"/>
    </row>
    <row r="89" spans="1:13" x14ac:dyDescent="0.25">
      <c r="A89" s="347"/>
      <c r="B89" s="396">
        <v>0</v>
      </c>
      <c r="C89" s="159">
        <v>0</v>
      </c>
      <c r="D89" s="159">
        <v>0</v>
      </c>
      <c r="E89" s="159">
        <v>0</v>
      </c>
      <c r="F89" s="159">
        <v>0</v>
      </c>
      <c r="G89" s="159">
        <v>0</v>
      </c>
      <c r="H89" s="159">
        <v>0</v>
      </c>
      <c r="I89" s="159">
        <v>0</v>
      </c>
      <c r="J89" s="161">
        <f>+M13</f>
        <v>105.18667597489033</v>
      </c>
      <c r="K89" s="159">
        <v>0</v>
      </c>
      <c r="L89" s="383">
        <v>0</v>
      </c>
      <c r="M89" s="346"/>
    </row>
    <row r="90" spans="1:13" x14ac:dyDescent="0.25">
      <c r="A90" s="347"/>
      <c r="B90" s="396">
        <v>0</v>
      </c>
      <c r="C90" s="159">
        <v>0</v>
      </c>
      <c r="D90" s="159">
        <v>0</v>
      </c>
      <c r="E90" s="159">
        <v>0</v>
      </c>
      <c r="F90" s="159">
        <v>0</v>
      </c>
      <c r="G90" s="159">
        <v>0</v>
      </c>
      <c r="H90" s="159">
        <v>0</v>
      </c>
      <c r="I90" s="159">
        <v>0</v>
      </c>
      <c r="J90" s="159">
        <v>0</v>
      </c>
      <c r="K90" s="161">
        <f>+M14</f>
        <v>48.468267527397387</v>
      </c>
      <c r="L90" s="383">
        <v>0</v>
      </c>
      <c r="M90" s="346"/>
    </row>
    <row r="91" spans="1:13" x14ac:dyDescent="0.25">
      <c r="A91" s="347"/>
      <c r="B91" s="397">
        <v>0</v>
      </c>
      <c r="C91" s="398">
        <v>0</v>
      </c>
      <c r="D91" s="398">
        <v>0</v>
      </c>
      <c r="E91" s="398">
        <v>0</v>
      </c>
      <c r="F91" s="398">
        <v>0</v>
      </c>
      <c r="G91" s="398">
        <v>0</v>
      </c>
      <c r="H91" s="398">
        <v>0</v>
      </c>
      <c r="I91" s="398">
        <v>0</v>
      </c>
      <c r="J91" s="398">
        <v>0</v>
      </c>
      <c r="K91" s="398">
        <v>0</v>
      </c>
      <c r="L91" s="412">
        <f>+M15</f>
        <v>97.560275060824864</v>
      </c>
      <c r="M91" s="346"/>
    </row>
    <row r="92" spans="1:13" x14ac:dyDescent="0.25">
      <c r="A92" s="347"/>
      <c r="B92" s="158"/>
      <c r="C92" s="158"/>
      <c r="D92" s="158"/>
      <c r="E92" s="158"/>
      <c r="F92" s="158"/>
      <c r="G92" s="158"/>
      <c r="H92" s="158"/>
      <c r="I92" s="158"/>
      <c r="J92" s="158"/>
      <c r="K92" s="158"/>
      <c r="L92" s="158"/>
      <c r="M92" s="346"/>
    </row>
    <row r="93" spans="1:13" ht="15.75" x14ac:dyDescent="0.3">
      <c r="A93" s="444" t="s">
        <v>245</v>
      </c>
      <c r="B93" s="158"/>
      <c r="C93" s="158"/>
      <c r="D93" s="158"/>
      <c r="E93" s="158"/>
      <c r="F93" s="158"/>
      <c r="G93" s="158"/>
      <c r="H93" s="158"/>
      <c r="I93" s="158"/>
      <c r="J93" s="158"/>
      <c r="K93" s="158"/>
      <c r="L93" s="158"/>
      <c r="M93" s="346"/>
    </row>
    <row r="94" spans="1:13" s="142" customFormat="1" ht="15.75" x14ac:dyDescent="0.3">
      <c r="A94" s="445"/>
      <c r="B94" s="411">
        <f t="array" ref="B94:L104">+MMULT(B55:L65,B81:L91)</f>
        <v>162.92193787759217</v>
      </c>
      <c r="C94" s="390">
        <v>0</v>
      </c>
      <c r="D94" s="390">
        <v>0</v>
      </c>
      <c r="E94" s="390">
        <v>0</v>
      </c>
      <c r="F94" s="390">
        <v>0</v>
      </c>
      <c r="G94" s="390">
        <v>0</v>
      </c>
      <c r="H94" s="390">
        <v>0</v>
      </c>
      <c r="I94" s="390">
        <v>0</v>
      </c>
      <c r="J94" s="390">
        <v>0</v>
      </c>
      <c r="K94" s="390">
        <v>0</v>
      </c>
      <c r="L94" s="391">
        <v>0</v>
      </c>
      <c r="M94" s="345"/>
    </row>
    <row r="95" spans="1:13" ht="15.75" x14ac:dyDescent="0.3">
      <c r="A95" s="445" t="s">
        <v>233</v>
      </c>
      <c r="B95" s="396">
        <v>0</v>
      </c>
      <c r="C95" s="161">
        <v>125.91161701558777</v>
      </c>
      <c r="D95" s="159">
        <v>0</v>
      </c>
      <c r="E95" s="159">
        <v>0</v>
      </c>
      <c r="F95" s="159">
        <v>0</v>
      </c>
      <c r="G95" s="159">
        <v>0</v>
      </c>
      <c r="H95" s="159">
        <v>0</v>
      </c>
      <c r="I95" s="159">
        <v>0</v>
      </c>
      <c r="J95" s="159">
        <v>0</v>
      </c>
      <c r="K95" s="159">
        <v>0</v>
      </c>
      <c r="L95" s="383">
        <v>0</v>
      </c>
      <c r="M95" s="346"/>
    </row>
    <row r="96" spans="1:13" x14ac:dyDescent="0.25">
      <c r="A96" s="347"/>
      <c r="B96" s="396">
        <v>0</v>
      </c>
      <c r="C96" s="159">
        <v>0</v>
      </c>
      <c r="D96" s="161">
        <v>124.38109532011897</v>
      </c>
      <c r="E96" s="159">
        <v>0</v>
      </c>
      <c r="F96" s="159">
        <v>0</v>
      </c>
      <c r="G96" s="159">
        <v>0</v>
      </c>
      <c r="H96" s="159">
        <v>0</v>
      </c>
      <c r="I96" s="159">
        <v>0</v>
      </c>
      <c r="J96" s="159">
        <v>0</v>
      </c>
      <c r="K96" s="159">
        <v>0</v>
      </c>
      <c r="L96" s="383">
        <v>0</v>
      </c>
      <c r="M96" s="346"/>
    </row>
    <row r="97" spans="1:13" x14ac:dyDescent="0.25">
      <c r="A97" s="347"/>
      <c r="B97" s="396">
        <v>0</v>
      </c>
      <c r="C97" s="159">
        <v>0</v>
      </c>
      <c r="D97" s="159">
        <v>0</v>
      </c>
      <c r="E97" s="161">
        <v>1305.8422400830414</v>
      </c>
      <c r="F97" s="159">
        <v>0</v>
      </c>
      <c r="G97" s="159">
        <v>0</v>
      </c>
      <c r="H97" s="159">
        <v>0</v>
      </c>
      <c r="I97" s="159">
        <v>0</v>
      </c>
      <c r="J97" s="159">
        <v>0</v>
      </c>
      <c r="K97" s="159">
        <v>0</v>
      </c>
      <c r="L97" s="383">
        <v>0</v>
      </c>
      <c r="M97" s="346"/>
    </row>
    <row r="98" spans="1:13" x14ac:dyDescent="0.25">
      <c r="A98" s="347"/>
      <c r="B98" s="396">
        <v>0</v>
      </c>
      <c r="C98" s="159">
        <v>0</v>
      </c>
      <c r="D98" s="159">
        <v>0</v>
      </c>
      <c r="E98" s="159">
        <v>0</v>
      </c>
      <c r="F98" s="161">
        <v>812.918110588633</v>
      </c>
      <c r="G98" s="159">
        <v>0</v>
      </c>
      <c r="H98" s="159">
        <v>0</v>
      </c>
      <c r="I98" s="159">
        <v>0</v>
      </c>
      <c r="J98" s="159">
        <v>0</v>
      </c>
      <c r="K98" s="159">
        <v>0</v>
      </c>
      <c r="L98" s="383">
        <v>0</v>
      </c>
      <c r="M98" s="346"/>
    </row>
    <row r="99" spans="1:13" x14ac:dyDescent="0.25">
      <c r="A99" s="347"/>
      <c r="B99" s="396">
        <v>0</v>
      </c>
      <c r="C99" s="159">
        <v>0</v>
      </c>
      <c r="D99" s="159">
        <v>0</v>
      </c>
      <c r="E99" s="159">
        <v>0</v>
      </c>
      <c r="F99" s="159">
        <v>0</v>
      </c>
      <c r="G99" s="161">
        <v>2229.5923958591129</v>
      </c>
      <c r="H99" s="159">
        <v>0</v>
      </c>
      <c r="I99" s="159">
        <v>0</v>
      </c>
      <c r="J99" s="159">
        <v>0</v>
      </c>
      <c r="K99" s="159">
        <v>0</v>
      </c>
      <c r="L99" s="383">
        <v>0</v>
      </c>
      <c r="M99" s="346"/>
    </row>
    <row r="100" spans="1:13" x14ac:dyDescent="0.25">
      <c r="A100" s="347"/>
      <c r="B100" s="396">
        <v>0</v>
      </c>
      <c r="C100" s="159">
        <v>0</v>
      </c>
      <c r="D100" s="159">
        <v>0</v>
      </c>
      <c r="E100" s="159">
        <v>0</v>
      </c>
      <c r="F100" s="159">
        <v>0</v>
      </c>
      <c r="G100" s="159">
        <v>0</v>
      </c>
      <c r="H100" s="161">
        <v>895.62264926779085</v>
      </c>
      <c r="I100" s="159">
        <v>0</v>
      </c>
      <c r="J100" s="159">
        <v>0</v>
      </c>
      <c r="K100" s="159">
        <v>0</v>
      </c>
      <c r="L100" s="383">
        <v>0</v>
      </c>
      <c r="M100" s="346"/>
    </row>
    <row r="101" spans="1:13" x14ac:dyDescent="0.25">
      <c r="A101" s="347"/>
      <c r="B101" s="396">
        <v>0</v>
      </c>
      <c r="C101" s="159">
        <v>0</v>
      </c>
      <c r="D101" s="159">
        <v>0</v>
      </c>
      <c r="E101" s="159">
        <v>0</v>
      </c>
      <c r="F101" s="159">
        <v>0</v>
      </c>
      <c r="G101" s="159">
        <v>0</v>
      </c>
      <c r="H101" s="159">
        <v>0</v>
      </c>
      <c r="I101" s="161">
        <v>922.98823138596526</v>
      </c>
      <c r="J101" s="159">
        <v>0</v>
      </c>
      <c r="K101" s="159">
        <v>0</v>
      </c>
      <c r="L101" s="383">
        <v>0</v>
      </c>
      <c r="M101" s="346"/>
    </row>
    <row r="102" spans="1:13" x14ac:dyDescent="0.25">
      <c r="A102" s="347"/>
      <c r="B102" s="396">
        <v>0</v>
      </c>
      <c r="C102" s="159">
        <v>0</v>
      </c>
      <c r="D102" s="159">
        <v>0</v>
      </c>
      <c r="E102" s="159">
        <v>0</v>
      </c>
      <c r="F102" s="159">
        <v>0</v>
      </c>
      <c r="G102" s="159">
        <v>0</v>
      </c>
      <c r="H102" s="159">
        <v>0</v>
      </c>
      <c r="I102" s="159">
        <v>0</v>
      </c>
      <c r="J102" s="161">
        <v>210.37335194978067</v>
      </c>
      <c r="K102" s="159">
        <v>0</v>
      </c>
      <c r="L102" s="383">
        <v>0</v>
      </c>
      <c r="M102" s="346"/>
    </row>
    <row r="103" spans="1:13" x14ac:dyDescent="0.25">
      <c r="A103" s="347"/>
      <c r="B103" s="396">
        <v>0</v>
      </c>
      <c r="C103" s="159">
        <v>0</v>
      </c>
      <c r="D103" s="159">
        <v>0</v>
      </c>
      <c r="E103" s="159">
        <v>0</v>
      </c>
      <c r="F103" s="159">
        <v>0</v>
      </c>
      <c r="G103" s="159">
        <v>0</v>
      </c>
      <c r="H103" s="159">
        <v>0</v>
      </c>
      <c r="I103" s="159">
        <v>0</v>
      </c>
      <c r="J103" s="159">
        <v>0</v>
      </c>
      <c r="K103" s="161">
        <v>96.936535054794774</v>
      </c>
      <c r="L103" s="383">
        <v>0</v>
      </c>
      <c r="M103" s="346"/>
    </row>
    <row r="104" spans="1:13" x14ac:dyDescent="0.25">
      <c r="A104" s="347"/>
      <c r="B104" s="397">
        <v>0</v>
      </c>
      <c r="C104" s="398">
        <v>0</v>
      </c>
      <c r="D104" s="398">
        <v>0</v>
      </c>
      <c r="E104" s="398">
        <v>0</v>
      </c>
      <c r="F104" s="398">
        <v>0</v>
      </c>
      <c r="G104" s="398">
        <v>0</v>
      </c>
      <c r="H104" s="398">
        <v>0</v>
      </c>
      <c r="I104" s="398">
        <v>0</v>
      </c>
      <c r="J104" s="398">
        <v>0</v>
      </c>
      <c r="K104" s="398">
        <v>0</v>
      </c>
      <c r="L104" s="412">
        <v>195.12055012164973</v>
      </c>
      <c r="M104" s="346"/>
    </row>
    <row r="105" spans="1:13" x14ac:dyDescent="0.25">
      <c r="A105" s="347"/>
      <c r="B105" s="158"/>
      <c r="C105" s="158"/>
      <c r="D105" s="158"/>
      <c r="E105" s="158"/>
      <c r="F105" s="158"/>
      <c r="G105" s="158"/>
      <c r="H105" s="158"/>
      <c r="I105" s="158"/>
      <c r="J105" s="158"/>
      <c r="K105" s="158"/>
      <c r="L105" s="158"/>
      <c r="M105" s="346"/>
    </row>
    <row r="106" spans="1:13" x14ac:dyDescent="0.25">
      <c r="A106" s="347"/>
      <c r="B106" s="158"/>
      <c r="C106" s="158"/>
      <c r="D106" s="158"/>
      <c r="E106" s="158"/>
      <c r="F106" s="158"/>
      <c r="G106" s="158"/>
      <c r="H106" s="158"/>
      <c r="I106" s="158"/>
      <c r="J106" s="158"/>
      <c r="K106" s="158"/>
      <c r="L106" s="158"/>
      <c r="M106" s="346"/>
    </row>
    <row r="107" spans="1:13" x14ac:dyDescent="0.25">
      <c r="A107" s="347"/>
      <c r="B107" s="413">
        <f t="array" ref="B107:L117">+MINVERSE(B94:L104)</f>
        <v>6.1379088232508512E-3</v>
      </c>
      <c r="C107" s="390">
        <v>0</v>
      </c>
      <c r="D107" s="390">
        <v>0</v>
      </c>
      <c r="E107" s="390">
        <v>0</v>
      </c>
      <c r="F107" s="390">
        <v>0</v>
      </c>
      <c r="G107" s="390">
        <v>0</v>
      </c>
      <c r="H107" s="390">
        <v>0</v>
      </c>
      <c r="I107" s="390">
        <v>0</v>
      </c>
      <c r="J107" s="390">
        <v>0</v>
      </c>
      <c r="K107" s="390">
        <v>0</v>
      </c>
      <c r="L107" s="391">
        <v>0</v>
      </c>
      <c r="M107" s="346"/>
    </row>
    <row r="108" spans="1:13" ht="15.75" x14ac:dyDescent="0.3">
      <c r="A108" s="445" t="s">
        <v>234</v>
      </c>
      <c r="B108" s="396">
        <v>0</v>
      </c>
      <c r="C108" s="178">
        <v>7.9420789256975446E-3</v>
      </c>
      <c r="D108" s="159">
        <v>0</v>
      </c>
      <c r="E108" s="159">
        <v>0</v>
      </c>
      <c r="F108" s="159">
        <v>0</v>
      </c>
      <c r="G108" s="159">
        <v>0</v>
      </c>
      <c r="H108" s="159">
        <v>0</v>
      </c>
      <c r="I108" s="159">
        <v>0</v>
      </c>
      <c r="J108" s="159">
        <v>0</v>
      </c>
      <c r="K108" s="159">
        <v>0</v>
      </c>
      <c r="L108" s="383">
        <v>0</v>
      </c>
      <c r="M108" s="346"/>
    </row>
    <row r="109" spans="1:13" x14ac:dyDescent="0.25">
      <c r="A109" s="347"/>
      <c r="B109" s="396">
        <v>0</v>
      </c>
      <c r="C109" s="159">
        <v>0</v>
      </c>
      <c r="D109" s="178">
        <v>8.0398069933883855E-3</v>
      </c>
      <c r="E109" s="159">
        <v>0</v>
      </c>
      <c r="F109" s="159">
        <v>0</v>
      </c>
      <c r="G109" s="159">
        <v>0</v>
      </c>
      <c r="H109" s="159">
        <v>0</v>
      </c>
      <c r="I109" s="159">
        <v>0</v>
      </c>
      <c r="J109" s="159">
        <v>0</v>
      </c>
      <c r="K109" s="159">
        <v>0</v>
      </c>
      <c r="L109" s="383">
        <v>0</v>
      </c>
      <c r="M109" s="346"/>
    </row>
    <row r="110" spans="1:13" x14ac:dyDescent="0.25">
      <c r="A110" s="347"/>
      <c r="B110" s="396">
        <v>0</v>
      </c>
      <c r="C110" s="159">
        <v>0</v>
      </c>
      <c r="D110" s="159">
        <v>0</v>
      </c>
      <c r="E110" s="178">
        <v>7.657892885563327E-4</v>
      </c>
      <c r="F110" s="159">
        <v>0</v>
      </c>
      <c r="G110" s="159">
        <v>0</v>
      </c>
      <c r="H110" s="159">
        <v>0</v>
      </c>
      <c r="I110" s="159">
        <v>0</v>
      </c>
      <c r="J110" s="159">
        <v>0</v>
      </c>
      <c r="K110" s="159">
        <v>0</v>
      </c>
      <c r="L110" s="383">
        <v>0</v>
      </c>
      <c r="M110" s="346"/>
    </row>
    <row r="111" spans="1:13" x14ac:dyDescent="0.25">
      <c r="A111" s="347"/>
      <c r="B111" s="396">
        <v>0</v>
      </c>
      <c r="C111" s="159">
        <v>0</v>
      </c>
      <c r="D111" s="159">
        <v>0</v>
      </c>
      <c r="E111" s="159">
        <v>0</v>
      </c>
      <c r="F111" s="178">
        <v>1.2301362055716796E-3</v>
      </c>
      <c r="G111" s="159">
        <v>0</v>
      </c>
      <c r="H111" s="159">
        <v>0</v>
      </c>
      <c r="I111" s="159">
        <v>0</v>
      </c>
      <c r="J111" s="159">
        <v>0</v>
      </c>
      <c r="K111" s="159">
        <v>0</v>
      </c>
      <c r="L111" s="383">
        <v>0</v>
      </c>
      <c r="M111" s="346"/>
    </row>
    <row r="112" spans="1:13" x14ac:dyDescent="0.25">
      <c r="A112" s="347"/>
      <c r="B112" s="396">
        <v>0</v>
      </c>
      <c r="C112" s="159">
        <v>0</v>
      </c>
      <c r="D112" s="159">
        <v>0</v>
      </c>
      <c r="E112" s="159">
        <v>0</v>
      </c>
      <c r="F112" s="159">
        <v>0</v>
      </c>
      <c r="G112" s="178">
        <v>4.4851247333693798E-4</v>
      </c>
      <c r="H112" s="159">
        <v>0</v>
      </c>
      <c r="I112" s="159">
        <v>0</v>
      </c>
      <c r="J112" s="159">
        <v>0</v>
      </c>
      <c r="K112" s="159">
        <v>0</v>
      </c>
      <c r="L112" s="383">
        <v>0</v>
      </c>
      <c r="M112" s="346"/>
    </row>
    <row r="113" spans="1:13" x14ac:dyDescent="0.25">
      <c r="A113" s="347"/>
      <c r="B113" s="396">
        <v>0</v>
      </c>
      <c r="C113" s="159">
        <v>0</v>
      </c>
      <c r="D113" s="159">
        <v>0</v>
      </c>
      <c r="E113" s="159">
        <v>0</v>
      </c>
      <c r="F113" s="159">
        <v>0</v>
      </c>
      <c r="G113" s="159">
        <v>0</v>
      </c>
      <c r="H113" s="178">
        <v>1.1165416605057297E-3</v>
      </c>
      <c r="I113" s="159">
        <v>0</v>
      </c>
      <c r="J113" s="159">
        <v>0</v>
      </c>
      <c r="K113" s="159">
        <v>0</v>
      </c>
      <c r="L113" s="383">
        <v>0</v>
      </c>
      <c r="M113" s="346"/>
    </row>
    <row r="114" spans="1:13" x14ac:dyDescent="0.25">
      <c r="A114" s="347"/>
      <c r="B114" s="396">
        <v>0</v>
      </c>
      <c r="C114" s="159">
        <v>0</v>
      </c>
      <c r="D114" s="159">
        <v>0</v>
      </c>
      <c r="E114" s="159">
        <v>0</v>
      </c>
      <c r="F114" s="159">
        <v>0</v>
      </c>
      <c r="G114" s="159">
        <v>0</v>
      </c>
      <c r="H114" s="159">
        <v>0</v>
      </c>
      <c r="I114" s="178">
        <v>1.0834374328894674E-3</v>
      </c>
      <c r="J114" s="159">
        <v>0</v>
      </c>
      <c r="K114" s="159">
        <v>0</v>
      </c>
      <c r="L114" s="383">
        <v>0</v>
      </c>
      <c r="M114" s="346"/>
    </row>
    <row r="115" spans="1:13" x14ac:dyDescent="0.25">
      <c r="A115" s="347"/>
      <c r="B115" s="396">
        <v>0</v>
      </c>
      <c r="C115" s="159">
        <v>0</v>
      </c>
      <c r="D115" s="159">
        <v>0</v>
      </c>
      <c r="E115" s="159">
        <v>0</v>
      </c>
      <c r="F115" s="159">
        <v>0</v>
      </c>
      <c r="G115" s="159">
        <v>0</v>
      </c>
      <c r="H115" s="159">
        <v>0</v>
      </c>
      <c r="I115" s="159">
        <v>0</v>
      </c>
      <c r="J115" s="178">
        <v>4.7534537560570663E-3</v>
      </c>
      <c r="K115" s="159">
        <v>0</v>
      </c>
      <c r="L115" s="383">
        <v>0</v>
      </c>
      <c r="M115" s="346"/>
    </row>
    <row r="116" spans="1:13" x14ac:dyDescent="0.25">
      <c r="A116" s="347"/>
      <c r="B116" s="396">
        <v>0</v>
      </c>
      <c r="C116" s="159">
        <v>0</v>
      </c>
      <c r="D116" s="159">
        <v>0</v>
      </c>
      <c r="E116" s="159">
        <v>0</v>
      </c>
      <c r="F116" s="159">
        <v>0</v>
      </c>
      <c r="G116" s="159">
        <v>0</v>
      </c>
      <c r="H116" s="159">
        <v>0</v>
      </c>
      <c r="I116" s="159">
        <v>0</v>
      </c>
      <c r="J116" s="159">
        <v>0</v>
      </c>
      <c r="K116" s="178">
        <v>1.0316027898405236E-2</v>
      </c>
      <c r="L116" s="383">
        <v>0</v>
      </c>
      <c r="M116" s="346"/>
    </row>
    <row r="117" spans="1:13" x14ac:dyDescent="0.25">
      <c r="A117" s="347"/>
      <c r="B117" s="397">
        <v>0</v>
      </c>
      <c r="C117" s="398">
        <v>0</v>
      </c>
      <c r="D117" s="398">
        <v>0</v>
      </c>
      <c r="E117" s="398">
        <v>0</v>
      </c>
      <c r="F117" s="398">
        <v>0</v>
      </c>
      <c r="G117" s="398">
        <v>0</v>
      </c>
      <c r="H117" s="398">
        <v>0</v>
      </c>
      <c r="I117" s="398">
        <v>0</v>
      </c>
      <c r="J117" s="398">
        <v>0</v>
      </c>
      <c r="K117" s="398">
        <v>0</v>
      </c>
      <c r="L117" s="414">
        <v>5.1250368009752977E-3</v>
      </c>
      <c r="M117" s="346"/>
    </row>
    <row r="118" spans="1:13" x14ac:dyDescent="0.25">
      <c r="A118" s="347"/>
      <c r="B118" s="158"/>
      <c r="C118" s="158"/>
      <c r="D118" s="158"/>
      <c r="E118" s="158"/>
      <c r="F118" s="158"/>
      <c r="G118" s="158"/>
      <c r="H118" s="158"/>
      <c r="I118" s="158"/>
      <c r="J118" s="158"/>
      <c r="K118" s="158"/>
      <c r="L118" s="158"/>
      <c r="M118" s="346"/>
    </row>
    <row r="119" spans="1:13" x14ac:dyDescent="0.25">
      <c r="A119" s="347"/>
      <c r="B119" s="158"/>
      <c r="C119" s="158"/>
      <c r="D119" s="158"/>
      <c r="E119" s="158"/>
      <c r="F119" s="158"/>
      <c r="G119" s="158"/>
      <c r="H119" s="158"/>
      <c r="I119" s="158"/>
      <c r="J119" s="158"/>
      <c r="K119" s="158"/>
      <c r="L119" s="158"/>
      <c r="M119" s="346"/>
    </row>
    <row r="120" spans="1:13" x14ac:dyDescent="0.25">
      <c r="A120" s="347"/>
      <c r="B120" s="395">
        <f t="array" ref="B120:L127">+MMULT(B31:L38,B107:L117)</f>
        <v>6.1379088232508512E-3</v>
      </c>
      <c r="C120" s="380">
        <v>-7.9420789256975446E-3</v>
      </c>
      <c r="D120" s="380">
        <v>0</v>
      </c>
      <c r="E120" s="380">
        <v>0</v>
      </c>
      <c r="F120" s="380">
        <v>0</v>
      </c>
      <c r="G120" s="380">
        <v>0</v>
      </c>
      <c r="H120" s="380">
        <v>0</v>
      </c>
      <c r="I120" s="380">
        <v>0</v>
      </c>
      <c r="J120" s="380">
        <v>0</v>
      </c>
      <c r="K120" s="380">
        <v>0</v>
      </c>
      <c r="L120" s="381">
        <v>0</v>
      </c>
      <c r="M120" s="346"/>
    </row>
    <row r="121" spans="1:13" ht="15.75" x14ac:dyDescent="0.3">
      <c r="A121" s="445" t="s">
        <v>235</v>
      </c>
      <c r="B121" s="396">
        <v>0</v>
      </c>
      <c r="C121" s="159">
        <v>7.9420789256975446E-3</v>
      </c>
      <c r="D121" s="159">
        <v>-8.0398069933883855E-3</v>
      </c>
      <c r="E121" s="159">
        <v>0</v>
      </c>
      <c r="F121" s="159">
        <v>0</v>
      </c>
      <c r="G121" s="159">
        <v>0</v>
      </c>
      <c r="H121" s="159">
        <v>0</v>
      </c>
      <c r="I121" s="159">
        <v>0</v>
      </c>
      <c r="J121" s="143">
        <v>-4.7534537560570663E-3</v>
      </c>
      <c r="K121" s="143">
        <v>0</v>
      </c>
      <c r="L121" s="392">
        <v>0</v>
      </c>
      <c r="M121" s="346"/>
    </row>
    <row r="122" spans="1:13" x14ac:dyDescent="0.25">
      <c r="A122" s="446"/>
      <c r="B122" s="396">
        <v>0</v>
      </c>
      <c r="C122" s="159">
        <v>0</v>
      </c>
      <c r="D122" s="159">
        <v>8.0398069933883855E-3</v>
      </c>
      <c r="E122" s="159">
        <v>-7.657892885563327E-4</v>
      </c>
      <c r="F122" s="159">
        <v>0</v>
      </c>
      <c r="G122" s="159">
        <v>0</v>
      </c>
      <c r="H122" s="159">
        <v>0</v>
      </c>
      <c r="I122" s="159">
        <v>0</v>
      </c>
      <c r="J122" s="143">
        <v>0</v>
      </c>
      <c r="K122" s="143">
        <v>0</v>
      </c>
      <c r="L122" s="392">
        <v>0</v>
      </c>
      <c r="M122" s="346"/>
    </row>
    <row r="123" spans="1:13" x14ac:dyDescent="0.25">
      <c r="A123" s="446"/>
      <c r="B123" s="396">
        <v>0</v>
      </c>
      <c r="C123" s="159">
        <v>0</v>
      </c>
      <c r="D123" s="159">
        <v>0</v>
      </c>
      <c r="E123" s="159">
        <v>7.657892885563327E-4</v>
      </c>
      <c r="F123" s="159">
        <v>-1.2301362055716796E-3</v>
      </c>
      <c r="G123" s="159">
        <v>0</v>
      </c>
      <c r="H123" s="159">
        <v>0</v>
      </c>
      <c r="I123" s="159">
        <v>0</v>
      </c>
      <c r="J123" s="143">
        <v>0</v>
      </c>
      <c r="K123" s="143">
        <v>0</v>
      </c>
      <c r="L123" s="392">
        <v>0</v>
      </c>
      <c r="M123" s="346"/>
    </row>
    <row r="124" spans="1:13" x14ac:dyDescent="0.25">
      <c r="A124" s="446"/>
      <c r="B124" s="396">
        <v>0</v>
      </c>
      <c r="C124" s="159">
        <v>0</v>
      </c>
      <c r="D124" s="159">
        <v>0</v>
      </c>
      <c r="E124" s="159">
        <v>0</v>
      </c>
      <c r="F124" s="159">
        <v>1.2301362055716796E-3</v>
      </c>
      <c r="G124" s="159">
        <v>-4.4851247333693798E-4</v>
      </c>
      <c r="H124" s="159">
        <v>0</v>
      </c>
      <c r="I124" s="159">
        <v>0</v>
      </c>
      <c r="J124" s="143">
        <v>4.7534537560570663E-3</v>
      </c>
      <c r="K124" s="143">
        <v>1.0316027898405236E-2</v>
      </c>
      <c r="L124" s="392">
        <v>0</v>
      </c>
      <c r="M124" s="346"/>
    </row>
    <row r="125" spans="1:13" x14ac:dyDescent="0.25">
      <c r="A125" s="446"/>
      <c r="B125" s="396">
        <v>0</v>
      </c>
      <c r="C125" s="159">
        <v>0</v>
      </c>
      <c r="D125" s="159">
        <v>0</v>
      </c>
      <c r="E125" s="159">
        <v>0</v>
      </c>
      <c r="F125" s="159">
        <v>0</v>
      </c>
      <c r="G125" s="159">
        <v>4.4851247333693798E-4</v>
      </c>
      <c r="H125" s="159">
        <v>-1.1165416605057297E-3</v>
      </c>
      <c r="I125" s="159">
        <v>0</v>
      </c>
      <c r="J125" s="143">
        <v>0</v>
      </c>
      <c r="K125" s="143">
        <v>0</v>
      </c>
      <c r="L125" s="392">
        <v>0</v>
      </c>
      <c r="M125" s="346"/>
    </row>
    <row r="126" spans="1:13" x14ac:dyDescent="0.25">
      <c r="A126" s="446"/>
      <c r="B126" s="396">
        <v>0</v>
      </c>
      <c r="C126" s="159">
        <v>0</v>
      </c>
      <c r="D126" s="159">
        <v>0</v>
      </c>
      <c r="E126" s="159">
        <v>0</v>
      </c>
      <c r="F126" s="159">
        <v>0</v>
      </c>
      <c r="G126" s="159">
        <v>0</v>
      </c>
      <c r="H126" s="159">
        <v>1.1165416605057297E-3</v>
      </c>
      <c r="I126" s="159">
        <v>-1.0834374328894674E-3</v>
      </c>
      <c r="J126" s="143">
        <v>0</v>
      </c>
      <c r="K126" s="143">
        <v>0</v>
      </c>
      <c r="L126" s="392">
        <v>0</v>
      </c>
      <c r="M126" s="346"/>
    </row>
    <row r="127" spans="1:13" x14ac:dyDescent="0.25">
      <c r="A127" s="446"/>
      <c r="B127" s="397">
        <v>0</v>
      </c>
      <c r="C127" s="398">
        <v>0</v>
      </c>
      <c r="D127" s="398">
        <v>0</v>
      </c>
      <c r="E127" s="398">
        <v>0</v>
      </c>
      <c r="F127" s="398">
        <v>0</v>
      </c>
      <c r="G127" s="398">
        <v>0</v>
      </c>
      <c r="H127" s="398">
        <v>0</v>
      </c>
      <c r="I127" s="398">
        <v>1.0834374328894674E-3</v>
      </c>
      <c r="J127" s="393">
        <v>0</v>
      </c>
      <c r="K127" s="393">
        <v>-1.0316027898405236E-2</v>
      </c>
      <c r="L127" s="394">
        <v>5.1250368009752977E-3</v>
      </c>
      <c r="M127" s="346"/>
    </row>
    <row r="128" spans="1:13" x14ac:dyDescent="0.25">
      <c r="A128" s="446"/>
      <c r="B128" s="158"/>
      <c r="C128" s="158"/>
      <c r="D128" s="158"/>
      <c r="E128" s="158"/>
      <c r="F128" s="158"/>
      <c r="G128" s="158"/>
      <c r="H128" s="158"/>
      <c r="I128" s="158"/>
      <c r="J128" s="158"/>
      <c r="K128" s="158"/>
      <c r="L128" s="158"/>
      <c r="M128" s="346"/>
    </row>
    <row r="129" spans="1:13" x14ac:dyDescent="0.25">
      <c r="A129" s="446"/>
      <c r="B129" s="158"/>
      <c r="C129" s="158"/>
      <c r="D129" s="158"/>
      <c r="E129" s="158"/>
      <c r="F129" s="158"/>
      <c r="G129" s="158"/>
      <c r="H129" s="158"/>
      <c r="I129" s="158"/>
      <c r="J129" s="158"/>
      <c r="K129" s="158"/>
      <c r="L129" s="158"/>
      <c r="M129" s="346"/>
    </row>
    <row r="130" spans="1:13" x14ac:dyDescent="0.25">
      <c r="A130" s="446"/>
      <c r="B130" s="329">
        <f t="array" ref="B130:I137">+MMULT(B120:L127,B18:I28)</f>
        <v>1.4079987748948395E-2</v>
      </c>
      <c r="C130" s="330">
        <v>-7.9420789256975446E-3</v>
      </c>
      <c r="D130" s="330">
        <v>0</v>
      </c>
      <c r="E130" s="330">
        <v>0</v>
      </c>
      <c r="F130" s="330">
        <v>0</v>
      </c>
      <c r="G130" s="330">
        <v>0</v>
      </c>
      <c r="H130" s="330">
        <v>0</v>
      </c>
      <c r="I130" s="331">
        <v>0</v>
      </c>
      <c r="J130" s="158"/>
      <c r="K130" s="158"/>
      <c r="L130" s="158"/>
      <c r="M130" s="346"/>
    </row>
    <row r="131" spans="1:13" ht="15.75" x14ac:dyDescent="0.3">
      <c r="A131" s="447" t="s">
        <v>236</v>
      </c>
      <c r="B131" s="332">
        <v>-7.9420789256975446E-3</v>
      </c>
      <c r="C131" s="158">
        <v>2.0735339675142996E-2</v>
      </c>
      <c r="D131" s="158">
        <v>-8.0398069933883855E-3</v>
      </c>
      <c r="E131" s="158">
        <v>0</v>
      </c>
      <c r="F131" s="158">
        <v>-4.7534537560570663E-3</v>
      </c>
      <c r="G131" s="158">
        <v>0</v>
      </c>
      <c r="H131" s="158">
        <v>0</v>
      </c>
      <c r="I131" s="333">
        <v>0</v>
      </c>
      <c r="J131" s="158"/>
      <c r="K131" s="158"/>
      <c r="L131" s="158"/>
      <c r="M131" s="346"/>
    </row>
    <row r="132" spans="1:13" x14ac:dyDescent="0.25">
      <c r="A132" s="446"/>
      <c r="B132" s="332">
        <v>0</v>
      </c>
      <c r="C132" s="158">
        <v>-8.0398069933883855E-3</v>
      </c>
      <c r="D132" s="158">
        <v>8.8055962819447182E-3</v>
      </c>
      <c r="E132" s="158">
        <v>-7.657892885563327E-4</v>
      </c>
      <c r="F132" s="158">
        <v>0</v>
      </c>
      <c r="G132" s="158">
        <v>0</v>
      </c>
      <c r="H132" s="158">
        <v>0</v>
      </c>
      <c r="I132" s="333">
        <v>0</v>
      </c>
      <c r="J132" s="158"/>
      <c r="K132" s="158"/>
      <c r="L132" s="158"/>
      <c r="M132" s="346"/>
    </row>
    <row r="133" spans="1:13" x14ac:dyDescent="0.25">
      <c r="A133" s="446"/>
      <c r="B133" s="332">
        <v>0</v>
      </c>
      <c r="C133" s="158">
        <v>0</v>
      </c>
      <c r="D133" s="158">
        <v>-7.657892885563327E-4</v>
      </c>
      <c r="E133" s="158">
        <v>1.9959254941280123E-3</v>
      </c>
      <c r="F133" s="158">
        <v>-1.2301362055716796E-3</v>
      </c>
      <c r="G133" s="158">
        <v>0</v>
      </c>
      <c r="H133" s="158">
        <v>0</v>
      </c>
      <c r="I133" s="333">
        <v>0</v>
      </c>
      <c r="J133" s="158"/>
      <c r="K133" s="158"/>
      <c r="L133" s="158"/>
      <c r="M133" s="346"/>
    </row>
    <row r="134" spans="1:13" x14ac:dyDescent="0.25">
      <c r="A134" s="446"/>
      <c r="B134" s="332">
        <v>0</v>
      </c>
      <c r="C134" s="158">
        <v>-4.7534537560570663E-3</v>
      </c>
      <c r="D134" s="158">
        <v>0</v>
      </c>
      <c r="E134" s="158">
        <v>-1.2301362055716796E-3</v>
      </c>
      <c r="F134" s="158">
        <v>1.6748130333370921E-2</v>
      </c>
      <c r="G134" s="158">
        <v>-4.4851247333693798E-4</v>
      </c>
      <c r="H134" s="158">
        <v>0</v>
      </c>
      <c r="I134" s="333">
        <v>-1.0316027898405236E-2</v>
      </c>
      <c r="J134" s="158"/>
      <c r="K134" s="158"/>
      <c r="L134" s="158"/>
      <c r="M134" s="346"/>
    </row>
    <row r="135" spans="1:13" x14ac:dyDescent="0.25">
      <c r="A135" s="446"/>
      <c r="B135" s="332">
        <v>0</v>
      </c>
      <c r="C135" s="158">
        <v>0</v>
      </c>
      <c r="D135" s="158">
        <v>0</v>
      </c>
      <c r="E135" s="158">
        <v>0</v>
      </c>
      <c r="F135" s="158">
        <v>-4.4851247333693798E-4</v>
      </c>
      <c r="G135" s="158">
        <v>1.5650541338426676E-3</v>
      </c>
      <c r="H135" s="158">
        <v>-1.1165416605057297E-3</v>
      </c>
      <c r="I135" s="333">
        <v>0</v>
      </c>
      <c r="J135" s="158"/>
      <c r="K135" s="158"/>
      <c r="L135" s="158"/>
      <c r="M135" s="346"/>
    </row>
    <row r="136" spans="1:13" x14ac:dyDescent="0.25">
      <c r="A136" s="446"/>
      <c r="B136" s="332">
        <v>0</v>
      </c>
      <c r="C136" s="158">
        <v>0</v>
      </c>
      <c r="D136" s="158">
        <v>0</v>
      </c>
      <c r="E136" s="158">
        <v>0</v>
      </c>
      <c r="F136" s="158">
        <v>0</v>
      </c>
      <c r="G136" s="158">
        <v>-1.1165416605057297E-3</v>
      </c>
      <c r="H136" s="158">
        <v>2.1999790933951973E-3</v>
      </c>
      <c r="I136" s="333">
        <v>-1.0834374328894674E-3</v>
      </c>
      <c r="J136" s="158"/>
      <c r="K136" s="158"/>
      <c r="L136" s="158"/>
      <c r="M136" s="346"/>
    </row>
    <row r="137" spans="1:13" x14ac:dyDescent="0.25">
      <c r="A137" s="446"/>
      <c r="B137" s="406">
        <v>0</v>
      </c>
      <c r="C137" s="407">
        <v>0</v>
      </c>
      <c r="D137" s="407">
        <v>0</v>
      </c>
      <c r="E137" s="407">
        <v>0</v>
      </c>
      <c r="F137" s="407">
        <v>-1.0316027898405236E-2</v>
      </c>
      <c r="G137" s="407">
        <v>0</v>
      </c>
      <c r="H137" s="407">
        <v>-1.0834374328894674E-3</v>
      </c>
      <c r="I137" s="408">
        <v>1.652450213227E-2</v>
      </c>
      <c r="J137" s="158"/>
      <c r="K137" s="158"/>
      <c r="L137" s="158"/>
      <c r="M137" s="346"/>
    </row>
    <row r="138" spans="1:13" x14ac:dyDescent="0.25">
      <c r="A138" s="446"/>
      <c r="B138" s="158"/>
      <c r="C138" s="158"/>
      <c r="D138" s="158"/>
      <c r="E138" s="158"/>
      <c r="F138" s="158"/>
      <c r="G138" s="158"/>
      <c r="H138" s="158"/>
      <c r="I138" s="158"/>
      <c r="J138" s="158"/>
      <c r="K138" s="158"/>
      <c r="L138" s="158"/>
      <c r="M138" s="346"/>
    </row>
    <row r="139" spans="1:13" x14ac:dyDescent="0.25">
      <c r="A139" s="446"/>
      <c r="B139" s="158"/>
      <c r="C139" s="158"/>
      <c r="D139" s="158"/>
      <c r="E139" s="158"/>
      <c r="F139" s="158"/>
      <c r="G139" s="158"/>
      <c r="H139" s="158"/>
      <c r="I139" s="158"/>
      <c r="J139" s="158"/>
      <c r="K139" s="158"/>
      <c r="L139" s="158"/>
      <c r="M139" s="346"/>
    </row>
    <row r="140" spans="1:13" x14ac:dyDescent="0.25">
      <c r="A140" s="446"/>
      <c r="B140" s="329">
        <f t="array" ref="B140:I147">-MINVERSE(B130:I137)</f>
        <v>-128.49266009745691</v>
      </c>
      <c r="C140" s="330">
        <v>-101.88454277176736</v>
      </c>
      <c r="D140" s="330">
        <v>-99.630797817064249</v>
      </c>
      <c r="E140" s="330">
        <v>-75.969361546135062</v>
      </c>
      <c r="F140" s="330">
        <v>-61.239550029275307</v>
      </c>
      <c r="G140" s="330">
        <v>-50.221058843870956</v>
      </c>
      <c r="H140" s="330">
        <v>-45.79495374738174</v>
      </c>
      <c r="I140" s="331">
        <v>-41.233609839568707</v>
      </c>
      <c r="J140" s="158"/>
      <c r="K140" s="158"/>
      <c r="L140" s="158"/>
      <c r="M140" s="346"/>
    </row>
    <row r="141" spans="1:13" ht="15.75" x14ac:dyDescent="0.3">
      <c r="A141" s="448" t="s">
        <v>237</v>
      </c>
      <c r="B141" s="332">
        <v>-101.88454277176734</v>
      </c>
      <c r="C141" s="158">
        <v>-180.62438405038887</v>
      </c>
      <c r="D141" s="158">
        <v>-176.62886831095204</v>
      </c>
      <c r="E141" s="158">
        <v>-134.68106900877555</v>
      </c>
      <c r="F141" s="158">
        <v>-108.56755796941138</v>
      </c>
      <c r="G141" s="158">
        <v>-89.033601891436078</v>
      </c>
      <c r="H141" s="158">
        <v>-81.186852178022363</v>
      </c>
      <c r="I141" s="333">
        <v>-73.100346498389229</v>
      </c>
      <c r="J141" s="158"/>
      <c r="K141" s="158"/>
      <c r="L141" s="158"/>
      <c r="M141" s="346"/>
    </row>
    <row r="142" spans="1:13" x14ac:dyDescent="0.25">
      <c r="A142" s="446"/>
      <c r="B142" s="332">
        <v>-99.630797817064234</v>
      </c>
      <c r="C142" s="158">
        <v>-176.62886831095202</v>
      </c>
      <c r="D142" s="158">
        <v>-290.56140958460986</v>
      </c>
      <c r="E142" s="158">
        <v>-180.86497069617911</v>
      </c>
      <c r="F142" s="158">
        <v>-112.57630679615558</v>
      </c>
      <c r="G142" s="158">
        <v>-92.321078867050318</v>
      </c>
      <c r="H142" s="158">
        <v>-84.184595744359186</v>
      </c>
      <c r="I142" s="333">
        <v>-75.799503905453477</v>
      </c>
      <c r="J142" s="158"/>
      <c r="K142" s="158"/>
      <c r="L142" s="158"/>
      <c r="M142" s="346"/>
    </row>
    <row r="143" spans="1:13" x14ac:dyDescent="0.25">
      <c r="A143" s="446"/>
      <c r="B143" s="332">
        <v>-75.969361546135062</v>
      </c>
      <c r="C143" s="158">
        <v>-134.68106900877555</v>
      </c>
      <c r="D143" s="158">
        <v>-180.86497069617911</v>
      </c>
      <c r="E143" s="158">
        <v>-665.73680334918288</v>
      </c>
      <c r="F143" s="158">
        <v>-154.6630365710717</v>
      </c>
      <c r="G143" s="158">
        <v>-126.83537774027425</v>
      </c>
      <c r="H143" s="158">
        <v>-115.65706480233678</v>
      </c>
      <c r="I143" s="333">
        <v>-104.13720060852617</v>
      </c>
      <c r="J143" s="158"/>
      <c r="K143" s="158"/>
      <c r="L143" s="158"/>
      <c r="M143" s="346"/>
    </row>
    <row r="144" spans="1:13" x14ac:dyDescent="0.25">
      <c r="A144" s="446"/>
      <c r="B144" s="332">
        <v>-61.239550029275314</v>
      </c>
      <c r="C144" s="158">
        <v>-108.56755796941138</v>
      </c>
      <c r="D144" s="158">
        <v>-112.57630679615563</v>
      </c>
      <c r="E144" s="158">
        <v>-154.66303657107173</v>
      </c>
      <c r="F144" s="158">
        <v>-180.86303516148601</v>
      </c>
      <c r="G144" s="158">
        <v>-148.32135649566231</v>
      </c>
      <c r="H144" s="158">
        <v>-135.24943154990297</v>
      </c>
      <c r="I144" s="333">
        <v>-121.77809638842578</v>
      </c>
      <c r="J144" s="158"/>
      <c r="K144" s="158"/>
      <c r="L144" s="158"/>
      <c r="M144" s="346"/>
    </row>
    <row r="145" spans="1:13" x14ac:dyDescent="0.25">
      <c r="A145" s="446"/>
      <c r="B145" s="332">
        <v>-50.221058843870964</v>
      </c>
      <c r="C145" s="158">
        <v>-89.033601891436092</v>
      </c>
      <c r="D145" s="158">
        <v>-92.321078867050346</v>
      </c>
      <c r="E145" s="158">
        <v>-126.8353777402743</v>
      </c>
      <c r="F145" s="158">
        <v>-148.32135649566231</v>
      </c>
      <c r="G145" s="158">
        <v>-1142.5901684208386</v>
      </c>
      <c r="H145" s="158">
        <v>-646.36324236892267</v>
      </c>
      <c r="I145" s="333">
        <v>-134.9741956345687</v>
      </c>
      <c r="J145" s="158"/>
      <c r="K145" s="158"/>
      <c r="L145" s="158"/>
      <c r="M145" s="346"/>
    </row>
    <row r="146" spans="1:13" x14ac:dyDescent="0.25">
      <c r="A146" s="446"/>
      <c r="B146" s="332">
        <v>-45.794953747381733</v>
      </c>
      <c r="C146" s="158">
        <v>-81.186852178022349</v>
      </c>
      <c r="D146" s="158">
        <v>-84.1845957443592</v>
      </c>
      <c r="E146" s="158">
        <v>-115.65706480233676</v>
      </c>
      <c r="F146" s="158">
        <v>-135.24943154990294</v>
      </c>
      <c r="G146" s="158">
        <v>-646.36324236892256</v>
      </c>
      <c r="H146" s="158">
        <v>-851.67660196472423</v>
      </c>
      <c r="I146" s="333">
        <v>-140.27504138053621</v>
      </c>
      <c r="J146" s="158"/>
      <c r="K146" s="158"/>
      <c r="L146" s="158"/>
      <c r="M146" s="346"/>
    </row>
    <row r="147" spans="1:13" x14ac:dyDescent="0.25">
      <c r="A147" s="446"/>
      <c r="B147" s="406">
        <v>-41.233609839568715</v>
      </c>
      <c r="C147" s="407">
        <v>-73.100346498389229</v>
      </c>
      <c r="D147" s="407">
        <v>-75.799503905453491</v>
      </c>
      <c r="E147" s="407">
        <v>-104.13720060852617</v>
      </c>
      <c r="F147" s="407">
        <v>-121.77809638842578</v>
      </c>
      <c r="G147" s="407">
        <v>-134.97419563456873</v>
      </c>
      <c r="H147" s="407">
        <v>-140.27504138053624</v>
      </c>
      <c r="I147" s="408">
        <v>-145.73785347435754</v>
      </c>
      <c r="J147" s="158"/>
      <c r="K147" s="158"/>
      <c r="L147" s="158"/>
      <c r="M147" s="346"/>
    </row>
    <row r="148" spans="1:13" x14ac:dyDescent="0.25">
      <c r="A148" s="446"/>
      <c r="B148" s="158"/>
      <c r="C148" s="158"/>
      <c r="D148" s="158"/>
      <c r="E148" s="158"/>
      <c r="F148" s="158"/>
      <c r="G148" s="158"/>
      <c r="H148" s="158"/>
      <c r="I148" s="158"/>
      <c r="J148" s="158"/>
      <c r="K148" s="158"/>
      <c r="L148" s="158"/>
      <c r="M148" s="346"/>
    </row>
    <row r="149" spans="1:13" ht="15.75" x14ac:dyDescent="0.3">
      <c r="A149" s="447"/>
      <c r="B149" s="158"/>
      <c r="C149" s="158"/>
      <c r="D149" s="158"/>
      <c r="E149" s="158"/>
      <c r="F149" s="158"/>
      <c r="G149" s="158"/>
      <c r="H149" s="158"/>
      <c r="I149" s="158"/>
      <c r="J149" s="158"/>
      <c r="K149" s="158"/>
      <c r="L149" s="158"/>
      <c r="M149" s="346"/>
    </row>
    <row r="150" spans="1:13" ht="15.75" x14ac:dyDescent="0.3">
      <c r="A150" s="447"/>
      <c r="B150" s="402">
        <f t="array" ref="B150:B160">+MMULT(B81:L91,H42:H52)</f>
        <v>0.16695898715896568</v>
      </c>
      <c r="C150" s="158"/>
      <c r="D150" s="158"/>
      <c r="E150" s="417">
        <f t="array" ref="E150:E160">+MMULT(B42:B52,K43)</f>
        <v>-339.29610096713287</v>
      </c>
      <c r="F150" s="158"/>
      <c r="G150" s="158"/>
      <c r="H150" s="158"/>
      <c r="I150" s="158"/>
      <c r="J150" s="158"/>
      <c r="K150" s="158"/>
      <c r="L150" s="158"/>
      <c r="M150" s="346"/>
    </row>
    <row r="151" spans="1:13" ht="15.75" x14ac:dyDescent="0.3">
      <c r="A151" s="447" t="s">
        <v>238</v>
      </c>
      <c r="B151" s="403">
        <v>0.12903158606095516</v>
      </c>
      <c r="C151" s="158"/>
      <c r="D151" s="449" t="s">
        <v>239</v>
      </c>
      <c r="E151" s="418">
        <v>0</v>
      </c>
      <c r="F151" s="158"/>
      <c r="G151" s="158"/>
      <c r="H151" s="158"/>
      <c r="I151" s="158"/>
      <c r="J151" s="158"/>
      <c r="K151" s="158"/>
      <c r="L151" s="158"/>
      <c r="M151" s="346"/>
    </row>
    <row r="152" spans="1:13" ht="15.75" x14ac:dyDescent="0.3">
      <c r="A152" s="447"/>
      <c r="B152" s="403">
        <v>0.12746313950655508</v>
      </c>
      <c r="C152" s="158"/>
      <c r="D152" s="158"/>
      <c r="E152" s="418">
        <v>0</v>
      </c>
      <c r="F152" s="158"/>
      <c r="G152" s="158"/>
      <c r="H152" s="158"/>
      <c r="I152" s="158"/>
      <c r="J152" s="158"/>
      <c r="K152" s="158"/>
      <c r="L152" s="158"/>
      <c r="M152" s="346"/>
    </row>
    <row r="153" spans="1:13" x14ac:dyDescent="0.25">
      <c r="A153" s="347"/>
      <c r="B153" s="403">
        <v>1.3381997577113625</v>
      </c>
      <c r="C153" s="158"/>
      <c r="D153" s="158"/>
      <c r="E153" s="418">
        <v>0</v>
      </c>
      <c r="F153" s="158"/>
      <c r="G153" s="158"/>
      <c r="H153" s="158"/>
      <c r="I153" s="158"/>
      <c r="J153" s="158"/>
      <c r="K153" s="158"/>
      <c r="L153" s="158"/>
      <c r="M153" s="346"/>
    </row>
    <row r="154" spans="1:13" x14ac:dyDescent="0.25">
      <c r="A154" s="347"/>
      <c r="B154" s="403">
        <v>0.83306144129608539</v>
      </c>
      <c r="C154" s="158"/>
      <c r="D154" s="158"/>
      <c r="E154" s="418">
        <v>0</v>
      </c>
      <c r="F154" s="158"/>
      <c r="G154" s="158"/>
      <c r="H154" s="158"/>
      <c r="I154" s="158"/>
      <c r="J154" s="158"/>
      <c r="K154" s="158"/>
      <c r="L154" s="158"/>
      <c r="M154" s="346"/>
    </row>
    <row r="155" spans="1:13" x14ac:dyDescent="0.25">
      <c r="A155" s="347"/>
      <c r="B155" s="403">
        <v>2.2848395559206485</v>
      </c>
      <c r="C155" s="158"/>
      <c r="D155" s="158"/>
      <c r="E155" s="418">
        <v>0</v>
      </c>
      <c r="F155" s="158"/>
      <c r="G155" s="158"/>
      <c r="H155" s="158"/>
      <c r="I155" s="158"/>
      <c r="J155" s="158"/>
      <c r="K155" s="158"/>
      <c r="L155" s="158"/>
      <c r="M155" s="346"/>
    </row>
    <row r="156" spans="1:13" x14ac:dyDescent="0.25">
      <c r="A156" s="347"/>
      <c r="B156" s="403">
        <v>0.91781531908077163</v>
      </c>
      <c r="C156" s="158"/>
      <c r="D156" s="158"/>
      <c r="E156" s="418">
        <v>0</v>
      </c>
      <c r="F156" s="158"/>
      <c r="G156" s="158"/>
      <c r="H156" s="158"/>
      <c r="I156" s="158"/>
      <c r="J156" s="158"/>
      <c r="K156" s="158"/>
      <c r="L156" s="158"/>
      <c r="M156" s="346"/>
    </row>
    <row r="157" spans="1:13" x14ac:dyDescent="0.25">
      <c r="A157" s="347"/>
      <c r="B157" s="403">
        <v>0.94585899406393237</v>
      </c>
      <c r="C157" s="158"/>
      <c r="D157" s="158"/>
      <c r="E157" s="418">
        <v>0</v>
      </c>
      <c r="F157" s="158"/>
      <c r="G157" s="158"/>
      <c r="H157" s="158"/>
      <c r="I157" s="158"/>
      <c r="J157" s="158"/>
      <c r="K157" s="158"/>
      <c r="L157" s="158"/>
      <c r="M157" s="346"/>
    </row>
    <row r="158" spans="1:13" x14ac:dyDescent="0.25">
      <c r="A158" s="347"/>
      <c r="B158" s="403">
        <v>0.21558620173767781</v>
      </c>
      <c r="C158" s="158"/>
      <c r="D158" s="158"/>
      <c r="E158" s="418">
        <v>0</v>
      </c>
      <c r="F158" s="158"/>
      <c r="G158" s="158"/>
      <c r="H158" s="158"/>
      <c r="I158" s="158"/>
      <c r="J158" s="158"/>
      <c r="K158" s="158"/>
      <c r="L158" s="158"/>
      <c r="M158" s="346"/>
    </row>
    <row r="159" spans="1:13" x14ac:dyDescent="0.25">
      <c r="A159" s="347"/>
      <c r="B159" s="403">
        <v>9.9338529373545273E-2</v>
      </c>
      <c r="C159" s="158"/>
      <c r="D159" s="158"/>
      <c r="E159" s="418">
        <v>0</v>
      </c>
      <c r="F159" s="158"/>
      <c r="G159" s="158"/>
      <c r="H159" s="158"/>
      <c r="I159" s="158"/>
      <c r="J159" s="158"/>
      <c r="K159" s="158"/>
      <c r="L159" s="158"/>
      <c r="M159" s="346"/>
    </row>
    <row r="160" spans="1:13" x14ac:dyDescent="0.25">
      <c r="A160" s="347"/>
      <c r="B160" s="93">
        <v>0.19995545011677279</v>
      </c>
      <c r="C160" s="158"/>
      <c r="D160" s="158"/>
      <c r="E160" s="76">
        <v>-339.29610096713287</v>
      </c>
      <c r="F160" s="158"/>
      <c r="G160" s="158"/>
      <c r="H160" s="158"/>
      <c r="I160" s="158"/>
      <c r="J160" s="158"/>
      <c r="K160" s="158"/>
      <c r="L160" s="158"/>
      <c r="M160" s="346"/>
    </row>
    <row r="161" spans="1:13" x14ac:dyDescent="0.25">
      <c r="A161" s="347"/>
      <c r="B161" s="158"/>
      <c r="C161" s="158"/>
      <c r="D161" s="158"/>
      <c r="E161" s="158"/>
      <c r="F161" s="158"/>
      <c r="G161" s="158"/>
      <c r="H161" s="158"/>
      <c r="I161" s="158"/>
      <c r="J161" s="158"/>
      <c r="K161" s="158"/>
      <c r="L161" s="158"/>
      <c r="M161" s="346"/>
    </row>
    <row r="162" spans="1:13" x14ac:dyDescent="0.25">
      <c r="A162" s="347"/>
      <c r="B162" s="158"/>
      <c r="C162" s="158"/>
      <c r="D162" s="158"/>
      <c r="E162" s="158"/>
      <c r="F162" s="158"/>
      <c r="G162" s="158"/>
      <c r="H162" s="158"/>
      <c r="I162" s="158"/>
      <c r="J162" s="158"/>
      <c r="K162" s="158"/>
      <c r="L162" s="158"/>
      <c r="M162" s="346"/>
    </row>
    <row r="163" spans="1:13" x14ac:dyDescent="0.25">
      <c r="A163" s="347"/>
      <c r="B163" s="415">
        <f t="array" ref="B163:B173">+B150:B160+E150:E160</f>
        <v>-339.12914197997389</v>
      </c>
      <c r="C163" s="158"/>
      <c r="D163" s="158"/>
      <c r="E163" s="158"/>
      <c r="F163" s="158"/>
      <c r="G163" s="158"/>
      <c r="H163" s="158"/>
      <c r="I163" s="158"/>
      <c r="J163" s="158"/>
      <c r="K163" s="158"/>
      <c r="L163" s="158"/>
      <c r="M163" s="346"/>
    </row>
    <row r="164" spans="1:13" ht="15.75" x14ac:dyDescent="0.3">
      <c r="A164" s="447" t="s">
        <v>240</v>
      </c>
      <c r="B164" s="416">
        <v>0.12903158606095516</v>
      </c>
      <c r="C164" s="158"/>
      <c r="D164" s="158"/>
      <c r="E164" s="158"/>
      <c r="F164" s="158"/>
      <c r="G164" s="158"/>
      <c r="H164" s="158"/>
      <c r="I164" s="158"/>
      <c r="J164" s="158"/>
      <c r="K164" s="158"/>
      <c r="L164" s="158"/>
      <c r="M164" s="346"/>
    </row>
    <row r="165" spans="1:13" x14ac:dyDescent="0.25">
      <c r="A165" s="347"/>
      <c r="B165" s="416">
        <v>0.12746313950655508</v>
      </c>
      <c r="C165" s="158"/>
      <c r="D165" s="158"/>
      <c r="E165" s="158"/>
      <c r="F165" s="158"/>
      <c r="G165" s="158"/>
      <c r="H165" s="158"/>
      <c r="I165" s="158"/>
      <c r="J165" s="158"/>
      <c r="K165" s="158"/>
      <c r="L165" s="158"/>
      <c r="M165" s="346"/>
    </row>
    <row r="166" spans="1:13" x14ac:dyDescent="0.25">
      <c r="A166" s="347"/>
      <c r="B166" s="416">
        <v>1.3381997577113625</v>
      </c>
      <c r="C166" s="158"/>
      <c r="D166" s="158"/>
      <c r="E166" s="158"/>
      <c r="F166" s="158"/>
      <c r="G166" s="158"/>
      <c r="H166" s="158"/>
      <c r="I166" s="158"/>
      <c r="J166" s="158"/>
      <c r="K166" s="158"/>
      <c r="L166" s="158"/>
      <c r="M166" s="346"/>
    </row>
    <row r="167" spans="1:13" x14ac:dyDescent="0.25">
      <c r="A167" s="347"/>
      <c r="B167" s="416">
        <v>0.83306144129608539</v>
      </c>
      <c r="C167" s="158"/>
      <c r="D167" s="158"/>
      <c r="E167" s="158"/>
      <c r="F167" s="158"/>
      <c r="G167" s="158"/>
      <c r="H167" s="158"/>
      <c r="I167" s="158"/>
      <c r="J167" s="158"/>
      <c r="K167" s="158"/>
      <c r="L167" s="158"/>
      <c r="M167" s="346"/>
    </row>
    <row r="168" spans="1:13" x14ac:dyDescent="0.25">
      <c r="A168" s="347"/>
      <c r="B168" s="416">
        <v>2.2848395559206485</v>
      </c>
      <c r="C168" s="158"/>
      <c r="D168" s="158"/>
      <c r="E168" s="158"/>
      <c r="F168" s="158"/>
      <c r="G168" s="158"/>
      <c r="H168" s="158"/>
      <c r="I168" s="158"/>
      <c r="J168" s="158"/>
      <c r="K168" s="158"/>
      <c r="L168" s="158"/>
      <c r="M168" s="346"/>
    </row>
    <row r="169" spans="1:13" x14ac:dyDescent="0.25">
      <c r="A169" s="347"/>
      <c r="B169" s="416">
        <v>0.91781531908077163</v>
      </c>
      <c r="C169" s="158"/>
      <c r="D169" s="158"/>
      <c r="E169" s="158"/>
      <c r="F169" s="158"/>
      <c r="G169" s="158"/>
      <c r="H169" s="158"/>
      <c r="I169" s="158"/>
      <c r="J169" s="158"/>
      <c r="K169" s="158"/>
      <c r="L169" s="158"/>
      <c r="M169" s="346"/>
    </row>
    <row r="170" spans="1:13" x14ac:dyDescent="0.25">
      <c r="A170" s="347"/>
      <c r="B170" s="416">
        <v>0.94585899406393237</v>
      </c>
      <c r="C170" s="158"/>
      <c r="D170" s="158"/>
      <c r="E170" s="158"/>
      <c r="F170" s="158"/>
      <c r="G170" s="158"/>
      <c r="H170" s="158"/>
      <c r="I170" s="158"/>
      <c r="J170" s="158"/>
      <c r="K170" s="158"/>
      <c r="L170" s="158"/>
      <c r="M170" s="346"/>
    </row>
    <row r="171" spans="1:13" x14ac:dyDescent="0.25">
      <c r="A171" s="347"/>
      <c r="B171" s="416">
        <v>0.21558620173767781</v>
      </c>
      <c r="C171" s="158"/>
      <c r="D171" s="158"/>
      <c r="E171" s="158"/>
      <c r="F171" s="158"/>
      <c r="G171" s="158"/>
      <c r="H171" s="158"/>
      <c r="I171" s="158"/>
      <c r="J171" s="158"/>
      <c r="K171" s="158"/>
      <c r="L171" s="158"/>
      <c r="M171" s="346"/>
    </row>
    <row r="172" spans="1:13" x14ac:dyDescent="0.25">
      <c r="A172" s="347"/>
      <c r="B172" s="416">
        <v>9.9338529373545273E-2</v>
      </c>
      <c r="C172" s="158"/>
      <c r="D172" s="158"/>
      <c r="E172" s="158"/>
      <c r="F172" s="158"/>
      <c r="G172" s="158"/>
      <c r="H172" s="158"/>
      <c r="I172" s="158"/>
      <c r="J172" s="158"/>
      <c r="K172" s="158"/>
      <c r="L172" s="158"/>
      <c r="M172" s="346"/>
    </row>
    <row r="173" spans="1:13" x14ac:dyDescent="0.25">
      <c r="A173" s="347"/>
      <c r="B173" s="103">
        <v>-339.09614551701611</v>
      </c>
      <c r="C173" s="158"/>
      <c r="D173" s="158"/>
      <c r="E173" s="158"/>
      <c r="F173" s="158"/>
      <c r="G173" s="158"/>
      <c r="H173" s="158"/>
      <c r="I173" s="158"/>
      <c r="J173" s="158"/>
      <c r="K173" s="158"/>
      <c r="L173" s="158"/>
      <c r="M173" s="346"/>
    </row>
    <row r="174" spans="1:13" x14ac:dyDescent="0.25">
      <c r="A174" s="347"/>
      <c r="B174" s="158"/>
      <c r="C174" s="158"/>
      <c r="D174" s="158"/>
      <c r="E174" s="158"/>
      <c r="F174" s="158"/>
      <c r="G174" s="158"/>
      <c r="H174" s="158"/>
      <c r="I174" s="158"/>
      <c r="J174" s="158"/>
      <c r="K174" s="158"/>
      <c r="L174" s="158"/>
      <c r="M174" s="346"/>
    </row>
    <row r="175" spans="1:13" x14ac:dyDescent="0.25">
      <c r="A175" s="347"/>
      <c r="B175" s="158"/>
      <c r="C175" s="158"/>
      <c r="D175" s="158"/>
      <c r="E175" s="158"/>
      <c r="F175" s="158"/>
      <c r="G175" s="158"/>
      <c r="H175" s="158"/>
      <c r="I175" s="158"/>
      <c r="J175" s="158"/>
      <c r="K175" s="158"/>
      <c r="L175" s="158"/>
      <c r="M175" s="346"/>
    </row>
    <row r="176" spans="1:13" x14ac:dyDescent="0.25">
      <c r="A176" s="347"/>
      <c r="B176" s="419">
        <f t="array" ref="B176:B183">+MMULT(B120:L127,B163:B173)</f>
        <v>-2.0825685318207765</v>
      </c>
      <c r="C176" s="158"/>
      <c r="D176" s="158"/>
      <c r="E176" s="402">
        <f t="array" ref="E176:E183">+MMULT(B31:L38,H42:H52)</f>
        <v>0</v>
      </c>
      <c r="F176" s="158"/>
      <c r="G176" s="158"/>
      <c r="H176" s="402">
        <f t="array" ref="H176:H183">E176:E183-E42:E49</f>
        <v>-2.9729038906686298E-3</v>
      </c>
      <c r="I176" s="158"/>
      <c r="J176" s="158"/>
      <c r="K176" s="158"/>
      <c r="L176" s="158"/>
      <c r="M176" s="346"/>
    </row>
    <row r="177" spans="1:13" ht="15.75" x14ac:dyDescent="0.3">
      <c r="A177" s="447" t="s">
        <v>241</v>
      </c>
      <c r="B177" s="420">
        <v>-1.024779040404041E-3</v>
      </c>
      <c r="C177" s="158"/>
      <c r="D177" s="449" t="s">
        <v>242</v>
      </c>
      <c r="E177" s="403">
        <v>-2.0495580808080819E-3</v>
      </c>
      <c r="F177" s="158"/>
      <c r="G177" s="449" t="s">
        <v>243</v>
      </c>
      <c r="H177" s="403">
        <v>-5.7770151406065819E-3</v>
      </c>
      <c r="I177" s="158"/>
      <c r="J177" s="158"/>
      <c r="K177" s="158"/>
      <c r="L177" s="158"/>
      <c r="M177" s="346"/>
    </row>
    <row r="178" spans="1:13" x14ac:dyDescent="0.25">
      <c r="A178" s="347"/>
      <c r="B178" s="420">
        <v>0</v>
      </c>
      <c r="C178" s="158"/>
      <c r="D178" s="158"/>
      <c r="E178" s="403">
        <v>0</v>
      </c>
      <c r="F178" s="158"/>
      <c r="G178" s="158"/>
      <c r="H178" s="403">
        <v>-1.90180457183241E-3</v>
      </c>
      <c r="I178" s="158"/>
      <c r="J178" s="158"/>
      <c r="K178" s="158"/>
      <c r="L178" s="158"/>
      <c r="M178" s="346"/>
    </row>
    <row r="179" spans="1:13" x14ac:dyDescent="0.25">
      <c r="A179" s="347"/>
      <c r="B179" s="420">
        <v>0</v>
      </c>
      <c r="C179" s="158"/>
      <c r="D179" s="158"/>
      <c r="E179" s="403">
        <v>0</v>
      </c>
      <c r="F179" s="158"/>
      <c r="G179" s="158"/>
      <c r="H179" s="403">
        <v>-1.94899806811293E-3</v>
      </c>
      <c r="I179" s="158"/>
      <c r="J179" s="158"/>
      <c r="K179" s="158"/>
      <c r="L179" s="158"/>
      <c r="M179" s="346"/>
    </row>
    <row r="180" spans="1:13" x14ac:dyDescent="0.25">
      <c r="A180" s="347"/>
      <c r="B180" s="420">
        <v>2.0495580808080819E-3</v>
      </c>
      <c r="C180" s="158"/>
      <c r="D180" s="158"/>
      <c r="E180" s="403">
        <v>4.0991161616161639E-3</v>
      </c>
      <c r="F180" s="158"/>
      <c r="G180" s="158"/>
      <c r="H180" s="403">
        <v>-4.1650644595060595E-4</v>
      </c>
      <c r="I180" s="158"/>
      <c r="J180" s="158"/>
      <c r="K180" s="158"/>
      <c r="L180" s="158"/>
      <c r="M180" s="346"/>
    </row>
    <row r="181" spans="1:13" x14ac:dyDescent="0.25">
      <c r="A181" s="347"/>
      <c r="B181" s="420">
        <v>0</v>
      </c>
      <c r="C181" s="158"/>
      <c r="D181" s="158"/>
      <c r="E181" s="403">
        <v>0</v>
      </c>
      <c r="F181" s="158"/>
      <c r="G181" s="158"/>
      <c r="H181" s="403">
        <v>-7.8528917513259896E-4</v>
      </c>
      <c r="I181" s="158"/>
      <c r="J181" s="158"/>
      <c r="K181" s="158"/>
      <c r="L181" s="158"/>
      <c r="M181" s="346"/>
    </row>
    <row r="182" spans="1:13" x14ac:dyDescent="0.25">
      <c r="A182" s="347"/>
      <c r="B182" s="420">
        <v>2.1684043449710089E-19</v>
      </c>
      <c r="C182" s="158"/>
      <c r="D182" s="158"/>
      <c r="E182" s="403">
        <v>0</v>
      </c>
      <c r="F182" s="158"/>
      <c r="G182" s="158"/>
      <c r="H182" s="403">
        <v>-7.6293614653708095E-4</v>
      </c>
      <c r="I182" s="158"/>
      <c r="J182" s="158"/>
      <c r="K182" s="158"/>
      <c r="L182" s="158"/>
      <c r="M182" s="346"/>
    </row>
    <row r="183" spans="1:13" x14ac:dyDescent="0.25">
      <c r="A183" s="347"/>
      <c r="B183" s="75">
        <v>-1.7378802248435823</v>
      </c>
      <c r="C183" s="158"/>
      <c r="D183" s="158"/>
      <c r="E183" s="93">
        <v>2.0495580808080819E-3</v>
      </c>
      <c r="F183" s="158"/>
      <c r="G183" s="158"/>
      <c r="H183" s="93">
        <v>-1.6569707252111483E-3</v>
      </c>
      <c r="I183" s="158"/>
      <c r="J183" s="158"/>
      <c r="K183" s="158"/>
      <c r="L183" s="158"/>
      <c r="M183" s="346"/>
    </row>
    <row r="184" spans="1:13" x14ac:dyDescent="0.25">
      <c r="A184" s="347"/>
      <c r="B184" s="158"/>
      <c r="C184" s="158"/>
      <c r="D184" s="158"/>
      <c r="E184" s="158"/>
      <c r="F184" s="158"/>
      <c r="G184" s="158"/>
      <c r="H184" s="158"/>
      <c r="I184" s="158"/>
      <c r="J184" s="158"/>
      <c r="K184" s="158"/>
      <c r="L184" s="158"/>
      <c r="M184" s="346"/>
    </row>
    <row r="185" spans="1:13" ht="15.75" thickBot="1" x14ac:dyDescent="0.3">
      <c r="A185" s="347"/>
      <c r="B185" s="158"/>
      <c r="C185" s="158"/>
      <c r="D185" s="158"/>
      <c r="E185" s="158"/>
      <c r="F185" s="158"/>
      <c r="G185" s="158"/>
      <c r="H185" s="158"/>
      <c r="I185" s="158"/>
      <c r="J185" s="158"/>
      <c r="K185" s="158"/>
      <c r="L185" s="158"/>
      <c r="M185" s="346"/>
    </row>
    <row r="186" spans="1:13" ht="15.75" x14ac:dyDescent="0.3">
      <c r="A186" s="347"/>
      <c r="B186" s="421">
        <f t="array" ref="B186:B193">B176:B183-H176:H183</f>
        <v>-2.0795956279301078</v>
      </c>
      <c r="C186" s="158"/>
      <c r="D186" s="422" t="s">
        <v>205</v>
      </c>
      <c r="E186" s="423">
        <f t="array" ref="E186:E193">+MMULT(B140:I147,B186:B193)</f>
        <v>337.75640720521989</v>
      </c>
      <c r="F186" s="158"/>
      <c r="G186" s="158"/>
      <c r="H186" s="158"/>
      <c r="I186" s="158"/>
      <c r="J186" s="158"/>
      <c r="K186" s="158"/>
      <c r="L186" s="158"/>
      <c r="M186" s="346"/>
    </row>
    <row r="187" spans="1:13" ht="15.75" x14ac:dyDescent="0.3">
      <c r="A187" s="450" t="s">
        <v>244</v>
      </c>
      <c r="B187" s="420">
        <v>4.7522361002025407E-3</v>
      </c>
      <c r="C187" s="158"/>
      <c r="D187" s="424" t="s">
        <v>206</v>
      </c>
      <c r="E187" s="425">
        <v>336.94080261399353</v>
      </c>
      <c r="F187" s="158"/>
      <c r="G187" s="158"/>
      <c r="H187" s="158"/>
      <c r="I187" s="158"/>
      <c r="J187" s="158"/>
      <c r="K187" s="158"/>
      <c r="L187" s="158"/>
      <c r="M187" s="346"/>
    </row>
    <row r="188" spans="1:13" ht="15.75" x14ac:dyDescent="0.3">
      <c r="A188" s="347"/>
      <c r="B188" s="420">
        <v>1.90180457183241E-3</v>
      </c>
      <c r="C188" s="158"/>
      <c r="D188" s="424" t="s">
        <v>207</v>
      </c>
      <c r="E188" s="425">
        <v>336.63780764720309</v>
      </c>
      <c r="F188" s="158"/>
      <c r="G188" s="158"/>
      <c r="H188" s="158"/>
      <c r="I188" s="158"/>
      <c r="J188" s="158"/>
      <c r="K188" s="158"/>
      <c r="L188" s="158"/>
      <c r="M188" s="346"/>
    </row>
    <row r="189" spans="1:13" ht="15.75" x14ac:dyDescent="0.3">
      <c r="A189" s="347"/>
      <c r="B189" s="420">
        <v>1.94899806811293E-3</v>
      </c>
      <c r="C189" s="158"/>
      <c r="D189" s="424" t="s">
        <v>208</v>
      </c>
      <c r="E189" s="425">
        <v>335.94020520079408</v>
      </c>
      <c r="F189" s="158"/>
      <c r="G189" s="158"/>
      <c r="H189" s="158"/>
      <c r="I189" s="158"/>
      <c r="J189" s="158"/>
      <c r="K189" s="158"/>
      <c r="L189" s="158"/>
      <c r="M189" s="346"/>
    </row>
    <row r="190" spans="1:13" ht="15.75" x14ac:dyDescent="0.3">
      <c r="A190" s="347"/>
      <c r="B190" s="420">
        <v>2.4660645267586879E-3</v>
      </c>
      <c r="C190" s="158"/>
      <c r="D190" s="424" t="s">
        <v>209</v>
      </c>
      <c r="E190" s="425">
        <v>337.09030677537908</v>
      </c>
      <c r="F190" s="158"/>
      <c r="G190" s="158"/>
      <c r="H190" s="158"/>
      <c r="I190" s="158"/>
      <c r="J190" s="158"/>
      <c r="K190" s="158"/>
      <c r="L190" s="158"/>
      <c r="M190" s="346"/>
    </row>
    <row r="191" spans="1:13" ht="15.75" x14ac:dyDescent="0.3">
      <c r="A191" s="347"/>
      <c r="B191" s="420">
        <v>7.8528917513259896E-4</v>
      </c>
      <c r="C191" s="158"/>
      <c r="D191" s="424" t="s">
        <v>210</v>
      </c>
      <c r="E191" s="425">
        <v>336.18277670722102</v>
      </c>
      <c r="F191" s="158"/>
      <c r="G191" s="158"/>
      <c r="H191" s="158"/>
      <c r="I191" s="158"/>
      <c r="J191" s="158"/>
      <c r="K191" s="158"/>
      <c r="L191" s="158"/>
      <c r="M191" s="346"/>
    </row>
    <row r="192" spans="1:13" ht="15.75" x14ac:dyDescent="0.3">
      <c r="A192" s="347"/>
      <c r="B192" s="420">
        <v>7.6293614653708116E-4</v>
      </c>
      <c r="C192" s="158"/>
      <c r="D192" s="424" t="s">
        <v>211</v>
      </c>
      <c r="E192" s="425">
        <v>336.52154652926606</v>
      </c>
      <c r="F192" s="158"/>
      <c r="G192" s="158"/>
      <c r="H192" s="158"/>
      <c r="I192" s="158"/>
      <c r="J192" s="158"/>
      <c r="K192" s="158"/>
      <c r="L192" s="158"/>
      <c r="M192" s="346"/>
    </row>
    <row r="193" spans="1:13" ht="16.5" thickBot="1" x14ac:dyDescent="0.35">
      <c r="A193" s="347"/>
      <c r="B193" s="75">
        <v>-1.7362232541183711</v>
      </c>
      <c r="C193" s="158"/>
      <c r="D193" s="426" t="s">
        <v>212</v>
      </c>
      <c r="E193" s="427">
        <v>337.57484848425673</v>
      </c>
      <c r="F193" s="158"/>
      <c r="G193" s="158"/>
      <c r="H193" s="158"/>
      <c r="I193" s="158"/>
      <c r="J193" s="158"/>
      <c r="K193" s="158"/>
      <c r="L193" s="158"/>
      <c r="M193" s="346"/>
    </row>
    <row r="194" spans="1:13" x14ac:dyDescent="0.25">
      <c r="A194" s="347"/>
      <c r="B194" s="158"/>
      <c r="C194" s="158"/>
      <c r="D194" s="158"/>
      <c r="E194" s="158"/>
      <c r="F194" s="158"/>
      <c r="G194" s="158"/>
      <c r="H194" s="158"/>
      <c r="I194" s="158"/>
      <c r="J194" s="158"/>
      <c r="K194" s="158"/>
      <c r="L194" s="158"/>
      <c r="M194" s="346"/>
    </row>
    <row r="195" spans="1:13" ht="15.75" x14ac:dyDescent="0.3">
      <c r="A195" s="444" t="s">
        <v>246</v>
      </c>
      <c r="B195" s="158"/>
      <c r="C195" s="158"/>
      <c r="D195" s="158"/>
      <c r="E195" s="158"/>
      <c r="F195" s="158"/>
      <c r="G195" s="158"/>
      <c r="H195" s="158"/>
      <c r="I195" s="158"/>
      <c r="J195" s="158"/>
      <c r="K195" s="158"/>
      <c r="L195" s="158"/>
      <c r="M195" s="346"/>
    </row>
    <row r="196" spans="1:13" x14ac:dyDescent="0.25">
      <c r="A196" s="347"/>
      <c r="B196" s="411">
        <f t="array" ref="B196:L206">+MMULT(B107:L117,B81:L91)</f>
        <v>0.5</v>
      </c>
      <c r="C196" s="390">
        <v>0</v>
      </c>
      <c r="D196" s="390">
        <v>0</v>
      </c>
      <c r="E196" s="390">
        <v>0</v>
      </c>
      <c r="F196" s="390">
        <v>0</v>
      </c>
      <c r="G196" s="390">
        <v>0</v>
      </c>
      <c r="H196" s="390">
        <v>0</v>
      </c>
      <c r="I196" s="390">
        <v>0</v>
      </c>
      <c r="J196" s="390">
        <v>0</v>
      </c>
      <c r="K196" s="390">
        <v>0</v>
      </c>
      <c r="L196" s="391">
        <v>0</v>
      </c>
      <c r="M196" s="346"/>
    </row>
    <row r="197" spans="1:13" ht="15.75" x14ac:dyDescent="0.3">
      <c r="A197" s="447" t="s">
        <v>247</v>
      </c>
      <c r="B197" s="396">
        <v>0</v>
      </c>
      <c r="C197" s="161">
        <v>0.5</v>
      </c>
      <c r="D197" s="159">
        <v>0</v>
      </c>
      <c r="E197" s="159">
        <v>0</v>
      </c>
      <c r="F197" s="159">
        <v>0</v>
      </c>
      <c r="G197" s="159">
        <v>0</v>
      </c>
      <c r="H197" s="159">
        <v>0</v>
      </c>
      <c r="I197" s="159">
        <v>0</v>
      </c>
      <c r="J197" s="159">
        <v>0</v>
      </c>
      <c r="K197" s="159">
        <v>0</v>
      </c>
      <c r="L197" s="383">
        <v>0</v>
      </c>
      <c r="M197" s="346"/>
    </row>
    <row r="198" spans="1:13" x14ac:dyDescent="0.25">
      <c r="A198" s="347"/>
      <c r="B198" s="396">
        <v>0</v>
      </c>
      <c r="C198" s="159">
        <v>0</v>
      </c>
      <c r="D198" s="161">
        <v>0.49999999999999994</v>
      </c>
      <c r="E198" s="159">
        <v>0</v>
      </c>
      <c r="F198" s="159">
        <v>0</v>
      </c>
      <c r="G198" s="159">
        <v>0</v>
      </c>
      <c r="H198" s="159">
        <v>0</v>
      </c>
      <c r="I198" s="159">
        <v>0</v>
      </c>
      <c r="J198" s="159">
        <v>0</v>
      </c>
      <c r="K198" s="159">
        <v>0</v>
      </c>
      <c r="L198" s="383">
        <v>0</v>
      </c>
      <c r="M198" s="346"/>
    </row>
    <row r="199" spans="1:13" x14ac:dyDescent="0.25">
      <c r="A199" s="347"/>
      <c r="B199" s="396">
        <v>0</v>
      </c>
      <c r="C199" s="159">
        <v>0</v>
      </c>
      <c r="D199" s="159">
        <v>0</v>
      </c>
      <c r="E199" s="161">
        <v>0.5</v>
      </c>
      <c r="F199" s="159">
        <v>0</v>
      </c>
      <c r="G199" s="159">
        <v>0</v>
      </c>
      <c r="H199" s="159">
        <v>0</v>
      </c>
      <c r="I199" s="159">
        <v>0</v>
      </c>
      <c r="J199" s="159">
        <v>0</v>
      </c>
      <c r="K199" s="159">
        <v>0</v>
      </c>
      <c r="L199" s="383">
        <v>0</v>
      </c>
      <c r="M199" s="346"/>
    </row>
    <row r="200" spans="1:13" x14ac:dyDescent="0.25">
      <c r="A200" s="347"/>
      <c r="B200" s="396">
        <v>0</v>
      </c>
      <c r="C200" s="159">
        <v>0</v>
      </c>
      <c r="D200" s="159">
        <v>0</v>
      </c>
      <c r="E200" s="159">
        <v>0</v>
      </c>
      <c r="F200" s="161">
        <v>0.5</v>
      </c>
      <c r="G200" s="159">
        <v>0</v>
      </c>
      <c r="H200" s="159">
        <v>0</v>
      </c>
      <c r="I200" s="159">
        <v>0</v>
      </c>
      <c r="J200" s="159">
        <v>0</v>
      </c>
      <c r="K200" s="159">
        <v>0</v>
      </c>
      <c r="L200" s="383">
        <v>0</v>
      </c>
      <c r="M200" s="346"/>
    </row>
    <row r="201" spans="1:13" x14ac:dyDescent="0.25">
      <c r="A201" s="350"/>
      <c r="B201" s="396">
        <v>0</v>
      </c>
      <c r="C201" s="159">
        <v>0</v>
      </c>
      <c r="D201" s="159">
        <v>0</v>
      </c>
      <c r="E201" s="159">
        <v>0</v>
      </c>
      <c r="F201" s="159">
        <v>0</v>
      </c>
      <c r="G201" s="161">
        <v>0.5</v>
      </c>
      <c r="H201" s="159">
        <v>0</v>
      </c>
      <c r="I201" s="159">
        <v>0</v>
      </c>
      <c r="J201" s="159">
        <v>0</v>
      </c>
      <c r="K201" s="159">
        <v>0</v>
      </c>
      <c r="L201" s="383">
        <v>0</v>
      </c>
      <c r="M201" s="346"/>
    </row>
    <row r="202" spans="1:13" x14ac:dyDescent="0.25">
      <c r="A202" s="350"/>
      <c r="B202" s="396">
        <v>0</v>
      </c>
      <c r="C202" s="159">
        <v>0</v>
      </c>
      <c r="D202" s="159">
        <v>0</v>
      </c>
      <c r="E202" s="159">
        <v>0</v>
      </c>
      <c r="F202" s="159">
        <v>0</v>
      </c>
      <c r="G202" s="159">
        <v>0</v>
      </c>
      <c r="H202" s="161">
        <v>0.5</v>
      </c>
      <c r="I202" s="159">
        <v>0</v>
      </c>
      <c r="J202" s="159">
        <v>0</v>
      </c>
      <c r="K202" s="159">
        <v>0</v>
      </c>
      <c r="L202" s="383">
        <v>0</v>
      </c>
      <c r="M202" s="346"/>
    </row>
    <row r="203" spans="1:13" x14ac:dyDescent="0.25">
      <c r="A203" s="347"/>
      <c r="B203" s="396">
        <v>0</v>
      </c>
      <c r="C203" s="159">
        <v>0</v>
      </c>
      <c r="D203" s="159">
        <v>0</v>
      </c>
      <c r="E203" s="159">
        <v>0</v>
      </c>
      <c r="F203" s="159">
        <v>0</v>
      </c>
      <c r="G203" s="159">
        <v>0</v>
      </c>
      <c r="H203" s="159">
        <v>0</v>
      </c>
      <c r="I203" s="161">
        <v>0.49999999999999994</v>
      </c>
      <c r="J203" s="159">
        <v>0</v>
      </c>
      <c r="K203" s="159">
        <v>0</v>
      </c>
      <c r="L203" s="383">
        <v>0</v>
      </c>
      <c r="M203" s="346"/>
    </row>
    <row r="204" spans="1:13" x14ac:dyDescent="0.25">
      <c r="A204" s="347"/>
      <c r="B204" s="396">
        <v>0</v>
      </c>
      <c r="C204" s="159">
        <v>0</v>
      </c>
      <c r="D204" s="159">
        <v>0</v>
      </c>
      <c r="E204" s="159">
        <v>0</v>
      </c>
      <c r="F204" s="159">
        <v>0</v>
      </c>
      <c r="G204" s="159">
        <v>0</v>
      </c>
      <c r="H204" s="159">
        <v>0</v>
      </c>
      <c r="I204" s="159">
        <v>0</v>
      </c>
      <c r="J204" s="161">
        <v>0.5</v>
      </c>
      <c r="K204" s="159">
        <v>0</v>
      </c>
      <c r="L204" s="383">
        <v>0</v>
      </c>
      <c r="M204" s="346"/>
    </row>
    <row r="205" spans="1:13" x14ac:dyDescent="0.25">
      <c r="A205" s="347"/>
      <c r="B205" s="396">
        <v>0</v>
      </c>
      <c r="C205" s="159">
        <v>0</v>
      </c>
      <c r="D205" s="159">
        <v>0</v>
      </c>
      <c r="E205" s="159">
        <v>0</v>
      </c>
      <c r="F205" s="159">
        <v>0</v>
      </c>
      <c r="G205" s="159">
        <v>0</v>
      </c>
      <c r="H205" s="159">
        <v>0</v>
      </c>
      <c r="I205" s="159">
        <v>0</v>
      </c>
      <c r="J205" s="159">
        <v>0</v>
      </c>
      <c r="K205" s="161">
        <v>0.5</v>
      </c>
      <c r="L205" s="383">
        <v>0</v>
      </c>
      <c r="M205" s="346"/>
    </row>
    <row r="206" spans="1:13" x14ac:dyDescent="0.25">
      <c r="A206" s="347"/>
      <c r="B206" s="397">
        <v>0</v>
      </c>
      <c r="C206" s="398">
        <v>0</v>
      </c>
      <c r="D206" s="398">
        <v>0</v>
      </c>
      <c r="E206" s="398">
        <v>0</v>
      </c>
      <c r="F206" s="398">
        <v>0</v>
      </c>
      <c r="G206" s="398">
        <v>0</v>
      </c>
      <c r="H206" s="398">
        <v>0</v>
      </c>
      <c r="I206" s="398">
        <v>0</v>
      </c>
      <c r="J206" s="398">
        <v>0</v>
      </c>
      <c r="K206" s="398">
        <v>0</v>
      </c>
      <c r="L206" s="412">
        <v>0.5</v>
      </c>
      <c r="M206" s="346"/>
    </row>
    <row r="207" spans="1:13" x14ac:dyDescent="0.25">
      <c r="A207" s="347"/>
      <c r="B207" s="158"/>
      <c r="C207" s="158"/>
      <c r="D207" s="158"/>
      <c r="E207" s="158"/>
      <c r="F207" s="158"/>
      <c r="G207" s="158"/>
      <c r="H207" s="158"/>
      <c r="I207" s="158"/>
      <c r="J207" s="158"/>
      <c r="K207" s="158"/>
      <c r="L207" s="158"/>
      <c r="M207" s="346"/>
    </row>
    <row r="208" spans="1:13" x14ac:dyDescent="0.25">
      <c r="A208" s="347"/>
      <c r="B208" s="158"/>
      <c r="C208" s="158"/>
      <c r="D208" s="158"/>
      <c r="E208" s="158"/>
      <c r="F208" s="158"/>
      <c r="G208" s="158"/>
      <c r="H208" s="158"/>
      <c r="I208" s="158"/>
      <c r="J208" s="158"/>
      <c r="K208" s="158"/>
      <c r="L208" s="158"/>
      <c r="M208" s="346"/>
    </row>
    <row r="209" spans="1:13" x14ac:dyDescent="0.25">
      <c r="A209" s="347"/>
      <c r="B209" s="411">
        <f t="array" ref="B209:L219">B68:L78-B196:L206</f>
        <v>0.5</v>
      </c>
      <c r="C209" s="390">
        <v>0</v>
      </c>
      <c r="D209" s="390">
        <v>0</v>
      </c>
      <c r="E209" s="390">
        <v>0</v>
      </c>
      <c r="F209" s="390">
        <v>0</v>
      </c>
      <c r="G209" s="390">
        <v>0</v>
      </c>
      <c r="H209" s="390">
        <v>0</v>
      </c>
      <c r="I209" s="390">
        <v>0</v>
      </c>
      <c r="J209" s="390">
        <v>0</v>
      </c>
      <c r="K209" s="390">
        <v>0</v>
      </c>
      <c r="L209" s="391">
        <v>0</v>
      </c>
      <c r="M209" s="346"/>
    </row>
    <row r="210" spans="1:13" ht="15.75" x14ac:dyDescent="0.3">
      <c r="A210" s="447" t="s">
        <v>248</v>
      </c>
      <c r="B210" s="396">
        <v>0</v>
      </c>
      <c r="C210" s="161">
        <v>0.5</v>
      </c>
      <c r="D210" s="159">
        <v>0</v>
      </c>
      <c r="E210" s="159">
        <v>0</v>
      </c>
      <c r="F210" s="159">
        <v>0</v>
      </c>
      <c r="G210" s="159">
        <v>0</v>
      </c>
      <c r="H210" s="159">
        <v>0</v>
      </c>
      <c r="I210" s="159">
        <v>0</v>
      </c>
      <c r="J210" s="159">
        <v>0</v>
      </c>
      <c r="K210" s="159">
        <v>0</v>
      </c>
      <c r="L210" s="383">
        <v>0</v>
      </c>
      <c r="M210" s="346"/>
    </row>
    <row r="211" spans="1:13" x14ac:dyDescent="0.25">
      <c r="A211" s="347"/>
      <c r="B211" s="396">
        <v>0</v>
      </c>
      <c r="C211" s="159">
        <v>0</v>
      </c>
      <c r="D211" s="161">
        <v>0.5</v>
      </c>
      <c r="E211" s="159">
        <v>0</v>
      </c>
      <c r="F211" s="159">
        <v>0</v>
      </c>
      <c r="G211" s="159">
        <v>0</v>
      </c>
      <c r="H211" s="159">
        <v>0</v>
      </c>
      <c r="I211" s="159">
        <v>0</v>
      </c>
      <c r="J211" s="159">
        <v>0</v>
      </c>
      <c r="K211" s="159">
        <v>0</v>
      </c>
      <c r="L211" s="383">
        <v>0</v>
      </c>
      <c r="M211" s="346"/>
    </row>
    <row r="212" spans="1:13" x14ac:dyDescent="0.25">
      <c r="A212" s="347"/>
      <c r="B212" s="396">
        <v>0</v>
      </c>
      <c r="C212" s="159">
        <v>0</v>
      </c>
      <c r="D212" s="159">
        <v>0</v>
      </c>
      <c r="E212" s="161">
        <v>0.5</v>
      </c>
      <c r="F212" s="159">
        <v>0</v>
      </c>
      <c r="G212" s="159">
        <v>0</v>
      </c>
      <c r="H212" s="159">
        <v>0</v>
      </c>
      <c r="I212" s="159">
        <v>0</v>
      </c>
      <c r="J212" s="159">
        <v>0</v>
      </c>
      <c r="K212" s="159">
        <v>0</v>
      </c>
      <c r="L212" s="383">
        <v>0</v>
      </c>
      <c r="M212" s="346"/>
    </row>
    <row r="213" spans="1:13" x14ac:dyDescent="0.25">
      <c r="A213" s="347"/>
      <c r="B213" s="396">
        <v>0</v>
      </c>
      <c r="C213" s="159">
        <v>0</v>
      </c>
      <c r="D213" s="159">
        <v>0</v>
      </c>
      <c r="E213" s="159">
        <v>0</v>
      </c>
      <c r="F213" s="161">
        <v>0.5</v>
      </c>
      <c r="G213" s="159">
        <v>0</v>
      </c>
      <c r="H213" s="159">
        <v>0</v>
      </c>
      <c r="I213" s="159">
        <v>0</v>
      </c>
      <c r="J213" s="159">
        <v>0</v>
      </c>
      <c r="K213" s="159">
        <v>0</v>
      </c>
      <c r="L213" s="383">
        <v>0</v>
      </c>
      <c r="M213" s="346"/>
    </row>
    <row r="214" spans="1:13" x14ac:dyDescent="0.25">
      <c r="A214" s="347"/>
      <c r="B214" s="396">
        <v>0</v>
      </c>
      <c r="C214" s="159">
        <v>0</v>
      </c>
      <c r="D214" s="159">
        <v>0</v>
      </c>
      <c r="E214" s="159">
        <v>0</v>
      </c>
      <c r="F214" s="159">
        <v>0</v>
      </c>
      <c r="G214" s="161">
        <v>0.5</v>
      </c>
      <c r="H214" s="159">
        <v>0</v>
      </c>
      <c r="I214" s="159">
        <v>0</v>
      </c>
      <c r="J214" s="159">
        <v>0</v>
      </c>
      <c r="K214" s="159">
        <v>0</v>
      </c>
      <c r="L214" s="383">
        <v>0</v>
      </c>
      <c r="M214" s="346"/>
    </row>
    <row r="215" spans="1:13" x14ac:dyDescent="0.25">
      <c r="A215" s="347"/>
      <c r="B215" s="396">
        <v>0</v>
      </c>
      <c r="C215" s="159">
        <v>0</v>
      </c>
      <c r="D215" s="159">
        <v>0</v>
      </c>
      <c r="E215" s="159">
        <v>0</v>
      </c>
      <c r="F215" s="159">
        <v>0</v>
      </c>
      <c r="G215" s="159">
        <v>0</v>
      </c>
      <c r="H215" s="161">
        <v>0.5</v>
      </c>
      <c r="I215" s="159">
        <v>0</v>
      </c>
      <c r="J215" s="159">
        <v>0</v>
      </c>
      <c r="K215" s="159">
        <v>0</v>
      </c>
      <c r="L215" s="383">
        <v>0</v>
      </c>
      <c r="M215" s="346"/>
    </row>
    <row r="216" spans="1:13" x14ac:dyDescent="0.25">
      <c r="A216" s="347"/>
      <c r="B216" s="396">
        <v>0</v>
      </c>
      <c r="C216" s="159">
        <v>0</v>
      </c>
      <c r="D216" s="159">
        <v>0</v>
      </c>
      <c r="E216" s="159">
        <v>0</v>
      </c>
      <c r="F216" s="159">
        <v>0</v>
      </c>
      <c r="G216" s="159">
        <v>0</v>
      </c>
      <c r="H216" s="159">
        <v>0</v>
      </c>
      <c r="I216" s="161">
        <v>0.5</v>
      </c>
      <c r="J216" s="159">
        <v>0</v>
      </c>
      <c r="K216" s="159">
        <v>0</v>
      </c>
      <c r="L216" s="383">
        <v>0</v>
      </c>
      <c r="M216" s="346"/>
    </row>
    <row r="217" spans="1:13" x14ac:dyDescent="0.25">
      <c r="A217" s="347"/>
      <c r="B217" s="396">
        <v>0</v>
      </c>
      <c r="C217" s="159">
        <v>0</v>
      </c>
      <c r="D217" s="159">
        <v>0</v>
      </c>
      <c r="E217" s="159">
        <v>0</v>
      </c>
      <c r="F217" s="159">
        <v>0</v>
      </c>
      <c r="G217" s="159">
        <v>0</v>
      </c>
      <c r="H217" s="159">
        <v>0</v>
      </c>
      <c r="I217" s="159">
        <v>0</v>
      </c>
      <c r="J217" s="161">
        <v>0.5</v>
      </c>
      <c r="K217" s="159">
        <v>0</v>
      </c>
      <c r="L217" s="383">
        <v>0</v>
      </c>
      <c r="M217" s="346"/>
    </row>
    <row r="218" spans="1:13" x14ac:dyDescent="0.25">
      <c r="A218" s="347"/>
      <c r="B218" s="396">
        <v>0</v>
      </c>
      <c r="C218" s="159">
        <v>0</v>
      </c>
      <c r="D218" s="159">
        <v>0</v>
      </c>
      <c r="E218" s="159">
        <v>0</v>
      </c>
      <c r="F218" s="159">
        <v>0</v>
      </c>
      <c r="G218" s="159">
        <v>0</v>
      </c>
      <c r="H218" s="159">
        <v>0</v>
      </c>
      <c r="I218" s="159">
        <v>0</v>
      </c>
      <c r="J218" s="159">
        <v>0</v>
      </c>
      <c r="K218" s="161">
        <v>0.5</v>
      </c>
      <c r="L218" s="383">
        <v>0</v>
      </c>
      <c r="M218" s="346"/>
    </row>
    <row r="219" spans="1:13" x14ac:dyDescent="0.25">
      <c r="A219" s="347"/>
      <c r="B219" s="397">
        <v>0</v>
      </c>
      <c r="C219" s="398">
        <v>0</v>
      </c>
      <c r="D219" s="398">
        <v>0</v>
      </c>
      <c r="E219" s="398">
        <v>0</v>
      </c>
      <c r="F219" s="398">
        <v>0</v>
      </c>
      <c r="G219" s="398">
        <v>0</v>
      </c>
      <c r="H219" s="398">
        <v>0</v>
      </c>
      <c r="I219" s="398">
        <v>0</v>
      </c>
      <c r="J219" s="398">
        <v>0</v>
      </c>
      <c r="K219" s="398">
        <v>0</v>
      </c>
      <c r="L219" s="412">
        <v>0.5</v>
      </c>
      <c r="M219" s="346"/>
    </row>
    <row r="220" spans="1:13" x14ac:dyDescent="0.25">
      <c r="A220" s="347"/>
      <c r="B220" s="158"/>
      <c r="C220" s="158"/>
      <c r="D220" s="158"/>
      <c r="E220" s="158"/>
      <c r="F220" s="158"/>
      <c r="G220" s="158"/>
      <c r="H220" s="158"/>
      <c r="I220" s="158"/>
      <c r="J220" s="158"/>
      <c r="K220" s="158"/>
      <c r="L220" s="158"/>
      <c r="M220" s="346"/>
    </row>
    <row r="221" spans="1:13" x14ac:dyDescent="0.25">
      <c r="A221" s="347"/>
      <c r="B221" s="158"/>
      <c r="C221" s="158"/>
      <c r="D221" s="158"/>
      <c r="E221" s="158"/>
      <c r="F221" s="158"/>
      <c r="G221" s="158"/>
      <c r="H221" s="158"/>
      <c r="I221" s="158"/>
      <c r="J221" s="158"/>
      <c r="K221" s="158"/>
      <c r="L221" s="158"/>
      <c r="M221" s="346"/>
    </row>
    <row r="222" spans="1:13" x14ac:dyDescent="0.25">
      <c r="A222" s="347"/>
      <c r="B222" s="404">
        <f t="array" ref="B222:B232">+MMULT(B209:L219,H42:H52)</f>
        <v>1.024779040404041E-3</v>
      </c>
      <c r="C222" s="158"/>
      <c r="D222" s="158"/>
      <c r="E222" s="404">
        <f t="array" ref="E222:E232">+MMULT(B42:B52,K43)</f>
        <v>-339.29610096713287</v>
      </c>
      <c r="F222" s="158"/>
      <c r="G222" s="158"/>
      <c r="H222" s="419">
        <f t="array" ref="H222:H232">+MMULT(B18:I28,E186:E193)</f>
        <v>337.75640720521989</v>
      </c>
      <c r="I222" s="158"/>
      <c r="J222" s="158"/>
      <c r="K222" s="158"/>
      <c r="L222" s="158"/>
      <c r="M222" s="346"/>
    </row>
    <row r="223" spans="1:13" ht="15.75" x14ac:dyDescent="0.3">
      <c r="A223" s="447" t="s">
        <v>249</v>
      </c>
      <c r="B223" s="405">
        <v>1.024779040404041E-3</v>
      </c>
      <c r="C223" s="158"/>
      <c r="D223" s="449" t="s">
        <v>239</v>
      </c>
      <c r="E223" s="405">
        <v>0</v>
      </c>
      <c r="F223" s="158"/>
      <c r="G223" s="449" t="s">
        <v>250</v>
      </c>
      <c r="H223" s="420">
        <v>-0.81560459122636075</v>
      </c>
      <c r="I223" s="158"/>
      <c r="J223" s="158"/>
      <c r="K223" s="158"/>
      <c r="L223" s="158"/>
      <c r="M223" s="346"/>
    </row>
    <row r="224" spans="1:13" x14ac:dyDescent="0.25">
      <c r="A224" s="347"/>
      <c r="B224" s="405">
        <v>1.024779040404041E-3</v>
      </c>
      <c r="C224" s="158"/>
      <c r="D224" s="158"/>
      <c r="E224" s="405">
        <v>0</v>
      </c>
      <c r="F224" s="158"/>
      <c r="G224" s="158"/>
      <c r="H224" s="420">
        <v>-0.30299496679043614</v>
      </c>
      <c r="I224" s="158"/>
      <c r="J224" s="158"/>
      <c r="K224" s="158"/>
      <c r="L224" s="158"/>
      <c r="M224" s="346"/>
    </row>
    <row r="225" spans="1:13" x14ac:dyDescent="0.25">
      <c r="A225" s="347"/>
      <c r="B225" s="405">
        <v>1.024779040404041E-3</v>
      </c>
      <c r="C225" s="158"/>
      <c r="D225" s="158"/>
      <c r="E225" s="405">
        <v>0</v>
      </c>
      <c r="F225" s="158"/>
      <c r="G225" s="158"/>
      <c r="H225" s="420">
        <v>-0.69760244640900737</v>
      </c>
      <c r="I225" s="158"/>
      <c r="J225" s="158"/>
      <c r="K225" s="158"/>
      <c r="L225" s="158"/>
      <c r="M225" s="346"/>
    </row>
    <row r="226" spans="1:13" x14ac:dyDescent="0.25">
      <c r="A226" s="347"/>
      <c r="B226" s="405">
        <v>1.024779040404041E-3</v>
      </c>
      <c r="C226" s="158"/>
      <c r="D226" s="158"/>
      <c r="E226" s="405">
        <v>0</v>
      </c>
      <c r="F226" s="158"/>
      <c r="G226" s="158"/>
      <c r="H226" s="420">
        <v>1.1501015745849941</v>
      </c>
      <c r="I226" s="158"/>
      <c r="J226" s="158"/>
      <c r="K226" s="158"/>
      <c r="L226" s="158"/>
      <c r="M226" s="346"/>
    </row>
    <row r="227" spans="1:13" x14ac:dyDescent="0.25">
      <c r="A227" s="347"/>
      <c r="B227" s="405">
        <v>1.024779040404041E-3</v>
      </c>
      <c r="C227" s="158"/>
      <c r="D227" s="158"/>
      <c r="E227" s="405">
        <v>0</v>
      </c>
      <c r="F227" s="158"/>
      <c r="G227" s="158"/>
      <c r="H227" s="420">
        <v>-0.90753006815805293</v>
      </c>
      <c r="I227" s="158"/>
      <c r="J227" s="158"/>
      <c r="K227" s="158"/>
      <c r="L227" s="158"/>
      <c r="M227" s="346"/>
    </row>
    <row r="228" spans="1:13" x14ac:dyDescent="0.25">
      <c r="A228" s="347"/>
      <c r="B228" s="405">
        <v>1.024779040404041E-3</v>
      </c>
      <c r="C228" s="158"/>
      <c r="D228" s="158"/>
      <c r="E228" s="405">
        <v>0</v>
      </c>
      <c r="F228" s="158"/>
      <c r="G228" s="158"/>
      <c r="H228" s="420">
        <v>0.33876982204503747</v>
      </c>
      <c r="I228" s="158"/>
      <c r="J228" s="158"/>
      <c r="K228" s="158"/>
      <c r="L228" s="158"/>
      <c r="M228" s="346"/>
    </row>
    <row r="229" spans="1:13" x14ac:dyDescent="0.25">
      <c r="A229" s="347"/>
      <c r="B229" s="405">
        <v>1.024779040404041E-3</v>
      </c>
      <c r="C229" s="158"/>
      <c r="D229" s="158"/>
      <c r="E229" s="405">
        <v>0</v>
      </c>
      <c r="F229" s="158"/>
      <c r="G229" s="158"/>
      <c r="H229" s="420">
        <v>1.0533019549906726</v>
      </c>
      <c r="I229" s="158"/>
      <c r="J229" s="158"/>
      <c r="K229" s="158"/>
      <c r="L229" s="158"/>
      <c r="M229" s="346"/>
    </row>
    <row r="230" spans="1:13" x14ac:dyDescent="0.25">
      <c r="A230" s="347"/>
      <c r="B230" s="405">
        <v>1.024779040404041E-3</v>
      </c>
      <c r="C230" s="158"/>
      <c r="D230" s="158"/>
      <c r="E230" s="405">
        <v>0</v>
      </c>
      <c r="F230" s="158"/>
      <c r="G230" s="158"/>
      <c r="H230" s="420">
        <v>0.14950416138555056</v>
      </c>
      <c r="I230" s="158"/>
      <c r="J230" s="158"/>
      <c r="K230" s="158"/>
      <c r="L230" s="158"/>
      <c r="M230" s="346"/>
    </row>
    <row r="231" spans="1:13" x14ac:dyDescent="0.25">
      <c r="A231" s="347"/>
      <c r="B231" s="405">
        <v>1.024779040404041E-3</v>
      </c>
      <c r="C231" s="158"/>
      <c r="D231" s="158"/>
      <c r="E231" s="405">
        <v>0</v>
      </c>
      <c r="F231" s="158"/>
      <c r="G231" s="158"/>
      <c r="H231" s="420">
        <v>-0.48454170887765713</v>
      </c>
      <c r="I231" s="158"/>
      <c r="J231" s="158"/>
      <c r="K231" s="158"/>
      <c r="L231" s="158"/>
      <c r="M231" s="346"/>
    </row>
    <row r="232" spans="1:13" x14ac:dyDescent="0.25">
      <c r="A232" s="347"/>
      <c r="B232" s="24">
        <v>1.024779040404041E-3</v>
      </c>
      <c r="C232" s="158"/>
      <c r="D232" s="158"/>
      <c r="E232" s="24">
        <v>-339.29610096713287</v>
      </c>
      <c r="F232" s="158"/>
      <c r="G232" s="158"/>
      <c r="H232" s="75">
        <v>337.57484848425673</v>
      </c>
      <c r="I232" s="158"/>
      <c r="J232" s="158"/>
      <c r="K232" s="158"/>
      <c r="L232" s="158"/>
      <c r="M232" s="346"/>
    </row>
    <row r="233" spans="1:13" x14ac:dyDescent="0.25">
      <c r="A233" s="347"/>
      <c r="B233" s="158"/>
      <c r="C233" s="158"/>
      <c r="D233" s="158"/>
      <c r="E233" s="158"/>
      <c r="F233" s="158"/>
      <c r="G233" s="158"/>
      <c r="H233" s="158"/>
      <c r="I233" s="158"/>
      <c r="J233" s="158"/>
      <c r="K233" s="158"/>
      <c r="L233" s="158"/>
      <c r="M233" s="346"/>
    </row>
    <row r="234" spans="1:13" x14ac:dyDescent="0.25">
      <c r="A234" s="347"/>
      <c r="B234" s="158"/>
      <c r="C234" s="158"/>
      <c r="D234" s="158"/>
      <c r="E234" s="158"/>
      <c r="F234" s="158"/>
      <c r="G234" s="158"/>
      <c r="H234" s="158"/>
      <c r="I234" s="158"/>
      <c r="J234" s="158"/>
      <c r="K234" s="158"/>
      <c r="L234" s="158"/>
      <c r="M234" s="346"/>
    </row>
    <row r="235" spans="1:13" x14ac:dyDescent="0.25">
      <c r="A235" s="347"/>
      <c r="B235" s="419">
        <f t="array" ref="B235:B245">H222:H232+E222:E232</f>
        <v>-1.5396937619129858</v>
      </c>
      <c r="C235" s="158"/>
      <c r="D235" s="158"/>
      <c r="E235" s="158"/>
      <c r="F235" s="158"/>
      <c r="G235" s="158"/>
      <c r="H235" s="158"/>
      <c r="I235" s="158"/>
      <c r="J235" s="158"/>
      <c r="K235" s="158"/>
      <c r="L235" s="158"/>
      <c r="M235" s="346"/>
    </row>
    <row r="236" spans="1:13" ht="15.75" x14ac:dyDescent="0.3">
      <c r="A236" s="447" t="s">
        <v>251</v>
      </c>
      <c r="B236" s="420">
        <v>-0.81560459122636075</v>
      </c>
      <c r="C236" s="158"/>
      <c r="D236" s="158"/>
      <c r="E236" s="158"/>
      <c r="F236" s="158"/>
      <c r="G236" s="158"/>
      <c r="H236" s="158"/>
      <c r="I236" s="158"/>
      <c r="J236" s="158"/>
      <c r="K236" s="158"/>
      <c r="L236" s="158"/>
      <c r="M236" s="346"/>
    </row>
    <row r="237" spans="1:13" x14ac:dyDescent="0.25">
      <c r="A237" s="347"/>
      <c r="B237" s="420">
        <v>-0.30299496679043614</v>
      </c>
      <c r="C237" s="158"/>
      <c r="D237" s="158"/>
      <c r="E237" s="158"/>
      <c r="F237" s="158"/>
      <c r="G237" s="158"/>
      <c r="H237" s="158"/>
      <c r="I237" s="158"/>
      <c r="J237" s="158"/>
      <c r="K237" s="158"/>
      <c r="L237" s="158"/>
      <c r="M237" s="346"/>
    </row>
    <row r="238" spans="1:13" x14ac:dyDescent="0.25">
      <c r="A238" s="347"/>
      <c r="B238" s="420">
        <v>-0.69760244640900737</v>
      </c>
      <c r="C238" s="158"/>
      <c r="D238" s="158"/>
      <c r="E238" s="158"/>
      <c r="F238" s="158"/>
      <c r="G238" s="158"/>
      <c r="H238" s="158"/>
      <c r="I238" s="158"/>
      <c r="J238" s="158"/>
      <c r="K238" s="158"/>
      <c r="L238" s="158"/>
      <c r="M238" s="346"/>
    </row>
    <row r="239" spans="1:13" x14ac:dyDescent="0.25">
      <c r="A239" s="347"/>
      <c r="B239" s="420">
        <v>1.1501015745849941</v>
      </c>
      <c r="C239" s="158"/>
      <c r="D239" s="158"/>
      <c r="E239" s="158"/>
      <c r="F239" s="158"/>
      <c r="G239" s="158"/>
      <c r="H239" s="158"/>
      <c r="I239" s="158"/>
      <c r="J239" s="158"/>
      <c r="K239" s="158"/>
      <c r="L239" s="158"/>
      <c r="M239" s="346"/>
    </row>
    <row r="240" spans="1:13" x14ac:dyDescent="0.25">
      <c r="A240" s="347"/>
      <c r="B240" s="420">
        <v>-0.90753006815805293</v>
      </c>
      <c r="C240" s="158"/>
      <c r="D240" s="158"/>
      <c r="E240" s="158"/>
      <c r="F240" s="158"/>
      <c r="G240" s="158"/>
      <c r="H240" s="158"/>
      <c r="I240" s="158"/>
      <c r="J240" s="158"/>
      <c r="K240" s="158"/>
      <c r="L240" s="158"/>
      <c r="M240" s="346"/>
    </row>
    <row r="241" spans="1:13" x14ac:dyDescent="0.25">
      <c r="A241" s="347"/>
      <c r="B241" s="420">
        <v>0.33876982204503747</v>
      </c>
      <c r="C241" s="158"/>
      <c r="D241" s="158"/>
      <c r="E241" s="158"/>
      <c r="F241" s="158"/>
      <c r="G241" s="158"/>
      <c r="H241" s="158"/>
      <c r="I241" s="158"/>
      <c r="J241" s="158"/>
      <c r="K241" s="158"/>
      <c r="L241" s="158"/>
      <c r="M241" s="346"/>
    </row>
    <row r="242" spans="1:13" x14ac:dyDescent="0.25">
      <c r="A242" s="347"/>
      <c r="B242" s="420">
        <v>1.0533019549906726</v>
      </c>
      <c r="C242" s="158"/>
      <c r="D242" s="158"/>
      <c r="E242" s="158"/>
      <c r="F242" s="158"/>
      <c r="G242" s="158"/>
      <c r="H242" s="158"/>
      <c r="I242" s="158"/>
      <c r="J242" s="158"/>
      <c r="K242" s="158"/>
      <c r="L242" s="158"/>
      <c r="M242" s="346"/>
    </row>
    <row r="243" spans="1:13" x14ac:dyDescent="0.25">
      <c r="A243" s="347"/>
      <c r="B243" s="420">
        <v>0.14950416138555056</v>
      </c>
      <c r="C243" s="158"/>
      <c r="D243" s="158"/>
      <c r="E243" s="158"/>
      <c r="F243" s="158"/>
      <c r="G243" s="158"/>
      <c r="H243" s="158"/>
      <c r="I243" s="158"/>
      <c r="J243" s="158"/>
      <c r="K243" s="158"/>
      <c r="L243" s="158"/>
      <c r="M243" s="346"/>
    </row>
    <row r="244" spans="1:13" x14ac:dyDescent="0.25">
      <c r="A244" s="347"/>
      <c r="B244" s="420">
        <v>-0.48454170887765713</v>
      </c>
      <c r="C244" s="158"/>
      <c r="D244" s="158"/>
      <c r="E244" s="158"/>
      <c r="F244" s="158"/>
      <c r="G244" s="158"/>
      <c r="H244" s="158"/>
      <c r="I244" s="158"/>
      <c r="J244" s="158"/>
      <c r="K244" s="158"/>
      <c r="L244" s="158"/>
      <c r="M244" s="346"/>
    </row>
    <row r="245" spans="1:13" x14ac:dyDescent="0.25">
      <c r="A245" s="347"/>
      <c r="B245" s="75">
        <v>-1.7212524828761389</v>
      </c>
      <c r="C245" s="158"/>
      <c r="D245" s="158"/>
      <c r="E245" s="158"/>
      <c r="F245" s="158"/>
      <c r="G245" s="158"/>
      <c r="H245" s="158"/>
      <c r="I245" s="158"/>
      <c r="J245" s="158"/>
      <c r="K245" s="158"/>
      <c r="L245" s="158"/>
      <c r="M245" s="346"/>
    </row>
    <row r="246" spans="1:13" x14ac:dyDescent="0.25">
      <c r="A246" s="347"/>
      <c r="B246" s="158"/>
      <c r="C246" s="158"/>
      <c r="D246" s="158"/>
      <c r="E246" s="158"/>
      <c r="F246" s="158"/>
      <c r="G246" s="158"/>
      <c r="H246" s="158"/>
      <c r="I246" s="158"/>
      <c r="J246" s="158"/>
      <c r="K246" s="158"/>
      <c r="L246" s="158"/>
      <c r="M246" s="346"/>
    </row>
    <row r="247" spans="1:13" ht="15.75" thickBot="1" x14ac:dyDescent="0.3">
      <c r="A247" s="347"/>
      <c r="B247" s="158"/>
      <c r="C247" s="158"/>
      <c r="D247" s="158"/>
      <c r="E247" s="158"/>
      <c r="F247" s="158"/>
      <c r="G247" s="158"/>
      <c r="H247" s="158"/>
      <c r="I247" s="158"/>
      <c r="J247" s="158"/>
      <c r="K247" s="158"/>
      <c r="L247" s="158"/>
      <c r="M247" s="346"/>
    </row>
    <row r="248" spans="1:13" ht="15.75" x14ac:dyDescent="0.3">
      <c r="A248" s="347"/>
      <c r="B248" s="419">
        <f t="array" ref="B248:B258">+MMULT(B107:L117,B235:B245)</f>
        <v>-9.4504999263500117E-3</v>
      </c>
      <c r="C248" s="158"/>
      <c r="D248" s="428" t="s">
        <v>253</v>
      </c>
      <c r="E248" s="429">
        <f t="array" ref="E248:E258">B222:B232-B248:B258</f>
        <v>1.0475278966754053E-2</v>
      </c>
      <c r="F248" s="158"/>
      <c r="G248" s="158"/>
      <c r="H248" s="158"/>
      <c r="I248" s="158"/>
      <c r="J248" s="158"/>
      <c r="K248" s="158"/>
      <c r="L248" s="158"/>
      <c r="M248" s="346"/>
    </row>
    <row r="249" spans="1:13" ht="15.75" x14ac:dyDescent="0.3">
      <c r="A249" s="447" t="s">
        <v>252</v>
      </c>
      <c r="B249" s="420">
        <v>-6.4775960356810401E-3</v>
      </c>
      <c r="C249" s="158"/>
      <c r="D249" s="430" t="s">
        <v>254</v>
      </c>
      <c r="E249" s="431">
        <v>7.5023750760850813E-3</v>
      </c>
      <c r="F249" s="158"/>
      <c r="G249" s="158"/>
      <c r="H249" s="158"/>
      <c r="I249" s="158"/>
      <c r="J249" s="158"/>
      <c r="K249" s="158"/>
      <c r="L249" s="158"/>
      <c r="M249" s="346"/>
    </row>
    <row r="250" spans="1:13" ht="15.75" x14ac:dyDescent="0.3">
      <c r="A250" s="347"/>
      <c r="B250" s="420">
        <v>-2.4360210529632302E-3</v>
      </c>
      <c r="C250" s="158"/>
      <c r="D250" s="430" t="s">
        <v>255</v>
      </c>
      <c r="E250" s="431">
        <v>3.4608000933672714E-3</v>
      </c>
      <c r="F250" s="158"/>
      <c r="G250" s="158"/>
      <c r="H250" s="158"/>
      <c r="I250" s="158"/>
      <c r="J250" s="158"/>
      <c r="K250" s="158"/>
      <c r="L250" s="158"/>
      <c r="M250" s="346"/>
    </row>
    <row r="251" spans="1:13" ht="15.75" x14ac:dyDescent="0.3">
      <c r="A251" s="347"/>
      <c r="B251" s="420">
        <v>-5.3421648113071091E-4</v>
      </c>
      <c r="C251" s="158"/>
      <c r="D251" s="430" t="s">
        <v>256</v>
      </c>
      <c r="E251" s="431">
        <v>1.5589955215347519E-3</v>
      </c>
      <c r="F251" s="158"/>
      <c r="G251" s="158"/>
      <c r="H251" s="158"/>
      <c r="I251" s="158"/>
      <c r="J251" s="158"/>
      <c r="K251" s="158"/>
      <c r="L251" s="158"/>
      <c r="M251" s="346"/>
    </row>
    <row r="252" spans="1:13" ht="15.75" x14ac:dyDescent="0.3">
      <c r="A252" s="347"/>
      <c r="B252" s="420">
        <v>1.4147815869819988E-3</v>
      </c>
      <c r="C252" s="158"/>
      <c r="D252" s="430" t="s">
        <v>257</v>
      </c>
      <c r="E252" s="431">
        <v>-3.9000254657795778E-4</v>
      </c>
      <c r="F252" s="158"/>
      <c r="G252" s="158"/>
      <c r="H252" s="158"/>
      <c r="I252" s="158"/>
      <c r="J252" s="158"/>
      <c r="K252" s="158"/>
      <c r="L252" s="158"/>
      <c r="M252" s="346"/>
    </row>
    <row r="253" spans="1:13" ht="15.75" x14ac:dyDescent="0.3">
      <c r="A253" s="347"/>
      <c r="B253" s="420">
        <v>-4.0703855549720821E-4</v>
      </c>
      <c r="C253" s="158"/>
      <c r="D253" s="430" t="s">
        <v>258</v>
      </c>
      <c r="E253" s="431">
        <v>1.4318175959012491E-3</v>
      </c>
      <c r="F253" s="158"/>
      <c r="G253" s="158"/>
      <c r="H253" s="158"/>
      <c r="I253" s="158"/>
      <c r="J253" s="158"/>
      <c r="K253" s="158"/>
      <c r="L253" s="158"/>
      <c r="M253" s="346"/>
    </row>
    <row r="254" spans="1:13" ht="15.75" x14ac:dyDescent="0.3">
      <c r="A254" s="347"/>
      <c r="B254" s="420">
        <v>3.7825061963539671E-4</v>
      </c>
      <c r="C254" s="158"/>
      <c r="D254" s="430" t="s">
        <v>259</v>
      </c>
      <c r="E254" s="431">
        <v>6.4652842076864427E-4</v>
      </c>
      <c r="F254" s="158"/>
      <c r="G254" s="158"/>
      <c r="H254" s="158"/>
      <c r="I254" s="158"/>
      <c r="J254" s="158"/>
      <c r="K254" s="158"/>
      <c r="L254" s="158"/>
      <c r="M254" s="346"/>
    </row>
    <row r="255" spans="1:13" ht="15.75" x14ac:dyDescent="0.3">
      <c r="A255" s="347"/>
      <c r="B255" s="420">
        <v>1.1411867661725516E-3</v>
      </c>
      <c r="C255" s="158"/>
      <c r="D255" s="430" t="s">
        <v>260</v>
      </c>
      <c r="E255" s="431">
        <v>-1.1640772576851062E-4</v>
      </c>
      <c r="F255" s="158"/>
      <c r="G255" s="158"/>
      <c r="H255" s="158"/>
      <c r="I255" s="158"/>
      <c r="J255" s="158"/>
      <c r="K255" s="158"/>
      <c r="L255" s="158"/>
      <c r="M255" s="346"/>
    </row>
    <row r="256" spans="1:13" ht="15.75" x14ac:dyDescent="0.3">
      <c r="A256" s="347"/>
      <c r="B256" s="420">
        <v>7.1066111748430713E-4</v>
      </c>
      <c r="C256" s="158"/>
      <c r="D256" s="430" t="s">
        <v>261</v>
      </c>
      <c r="E256" s="431">
        <v>3.1411792291973384E-4</v>
      </c>
      <c r="F256" s="158"/>
      <c r="G256" s="158"/>
      <c r="H256" s="158"/>
      <c r="I256" s="158"/>
      <c r="J256" s="158"/>
      <c r="K256" s="158"/>
      <c r="L256" s="158"/>
      <c r="M256" s="346"/>
    </row>
    <row r="257" spans="1:13" ht="15.75" x14ac:dyDescent="0.3">
      <c r="A257" s="347"/>
      <c r="B257" s="420">
        <v>-4.9985457867228588E-3</v>
      </c>
      <c r="C257" s="158"/>
      <c r="D257" s="430" t="s">
        <v>262</v>
      </c>
      <c r="E257" s="431">
        <v>6.0233248271269E-3</v>
      </c>
      <c r="F257" s="158"/>
      <c r="G257" s="158"/>
      <c r="H257" s="158"/>
      <c r="I257" s="158"/>
      <c r="J257" s="158"/>
      <c r="K257" s="158"/>
      <c r="L257" s="158"/>
      <c r="M257" s="346"/>
    </row>
    <row r="258" spans="1:13" ht="16.5" thickBot="1" x14ac:dyDescent="0.35">
      <c r="A258" s="355"/>
      <c r="B258" s="451">
        <v>-8.8214823185103156E-3</v>
      </c>
      <c r="C258" s="356"/>
      <c r="D258" s="452" t="s">
        <v>263</v>
      </c>
      <c r="E258" s="453">
        <v>9.8462613589143568E-3</v>
      </c>
      <c r="F258" s="356"/>
      <c r="G258" s="356"/>
      <c r="H258" s="356"/>
      <c r="I258" s="356"/>
      <c r="J258" s="356"/>
      <c r="K258" s="356"/>
      <c r="L258" s="356"/>
      <c r="M258" s="454"/>
    </row>
    <row r="259" spans="1:13" ht="15.75" thickTop="1" x14ac:dyDescent="0.25"/>
    <row r="260" spans="1:13" ht="15.75" thickBot="1" x14ac:dyDescent="0.3"/>
    <row r="261" spans="1:13" ht="15.75" thickBot="1" x14ac:dyDescent="0.3">
      <c r="A261" s="432">
        <f>+A3+1</f>
        <v>2</v>
      </c>
    </row>
    <row r="262" spans="1:13" ht="16.5" thickTop="1" thickBot="1" x14ac:dyDescent="0.3">
      <c r="A262" s="433" t="s">
        <v>174</v>
      </c>
      <c r="B262" s="434" t="s">
        <v>175</v>
      </c>
      <c r="C262" s="434" t="s">
        <v>214</v>
      </c>
      <c r="D262" s="434" t="s">
        <v>215</v>
      </c>
      <c r="E262" s="434" t="s">
        <v>216</v>
      </c>
      <c r="F262" s="434" t="s">
        <v>217</v>
      </c>
      <c r="G262" s="434" t="s">
        <v>95</v>
      </c>
      <c r="H262" s="434" t="s">
        <v>157</v>
      </c>
      <c r="I262" s="434" t="s">
        <v>218</v>
      </c>
      <c r="J262" s="434" t="s">
        <v>219</v>
      </c>
      <c r="K262" s="434" t="s">
        <v>220</v>
      </c>
      <c r="L262" s="434" t="s">
        <v>221</v>
      </c>
      <c r="M262" s="435" t="s">
        <v>222</v>
      </c>
    </row>
    <row r="263" spans="1:13" x14ac:dyDescent="0.25">
      <c r="A263" s="436" t="s">
        <v>178</v>
      </c>
      <c r="B263" s="24">
        <f>ABS(E248)</f>
        <v>1.0475278966754053E-2</v>
      </c>
      <c r="C263" s="12">
        <v>310.83</v>
      </c>
      <c r="D263" s="103">
        <f>110/1000</f>
        <v>0.11</v>
      </c>
      <c r="E263" s="24">
        <f>+PI()*D263^2/4</f>
        <v>9.5033177771091243E-3</v>
      </c>
      <c r="F263" s="379">
        <f>+ABS(B263)/E263</f>
        <v>1.1022759853391535</v>
      </c>
      <c r="G263" s="463"/>
      <c r="H263" s="102">
        <f>+G263*(C263/D263)*(F263^2/(2*9.81))</f>
        <v>0</v>
      </c>
      <c r="I263" s="76">
        <v>0</v>
      </c>
      <c r="J263" s="76">
        <f>+I263*(F263^2)/(2*9.81)</f>
        <v>0</v>
      </c>
      <c r="K263" s="103">
        <f>+H263+J263</f>
        <v>0</v>
      </c>
      <c r="L263" s="76">
        <f>+K263/(ABS(B263)^2)</f>
        <v>0</v>
      </c>
      <c r="M263" s="437">
        <f>+L263*B263</f>
        <v>0</v>
      </c>
    </row>
    <row r="264" spans="1:13" x14ac:dyDescent="0.25">
      <c r="A264" s="438" t="s">
        <v>138</v>
      </c>
      <c r="B264" s="478">
        <f>ABS(E249)</f>
        <v>7.5023750760850813E-3</v>
      </c>
      <c r="C264" s="16">
        <v>240.22</v>
      </c>
      <c r="D264" s="104">
        <f>110/1000</f>
        <v>0.11</v>
      </c>
      <c r="E264" s="25">
        <f t="shared" ref="E264:E273" si="9">+PI()*D264^2/4</f>
        <v>9.5033177771091243E-3</v>
      </c>
      <c r="F264" s="372">
        <f>+ABS(B264)/E264</f>
        <v>0.78944798564520668</v>
      </c>
      <c r="G264" s="464"/>
      <c r="H264" s="109">
        <f t="shared" ref="H264:H273" si="10">+G264*(C264/D264)*(F264^2/(2*9.81))</f>
        <v>0</v>
      </c>
      <c r="I264" s="70">
        <v>0</v>
      </c>
      <c r="J264" s="70">
        <f t="shared" ref="J264:J273" si="11">+I264*(F264^2)/(2*9.81)</f>
        <v>0</v>
      </c>
      <c r="K264" s="104">
        <f t="shared" ref="K264:K273" si="12">+H264+J264</f>
        <v>0</v>
      </c>
      <c r="L264" s="70">
        <f>+K264/(ABS(B264)^2)</f>
        <v>0</v>
      </c>
      <c r="M264" s="439">
        <f t="shared" ref="M264:M273" si="13">+L264*B264</f>
        <v>0</v>
      </c>
    </row>
    <row r="265" spans="1:13" x14ac:dyDescent="0.25">
      <c r="A265" s="438" t="s">
        <v>139</v>
      </c>
      <c r="B265" s="478">
        <f t="shared" ref="B265:B272" si="14">ABS(E250)</f>
        <v>3.4608000933672714E-3</v>
      </c>
      <c r="C265" s="16">
        <v>237.3</v>
      </c>
      <c r="D265" s="104">
        <f>110/1000</f>
        <v>0.11</v>
      </c>
      <c r="E265" s="25">
        <f t="shared" si="9"/>
        <v>9.5033177771091243E-3</v>
      </c>
      <c r="F265" s="372">
        <f t="shared" ref="F265:F273" si="15">+ABS(B265)/E265</f>
        <v>0.36416756490069035</v>
      </c>
      <c r="G265" s="464"/>
      <c r="H265" s="109">
        <f t="shared" si="10"/>
        <v>0</v>
      </c>
      <c r="I265" s="70">
        <v>0</v>
      </c>
      <c r="J265" s="70">
        <f t="shared" si="11"/>
        <v>0</v>
      </c>
      <c r="K265" s="104">
        <f t="shared" si="12"/>
        <v>0</v>
      </c>
      <c r="L265" s="70">
        <f t="shared" ref="L265:L273" si="16">+K265/(ABS(B265)^2)</f>
        <v>0</v>
      </c>
      <c r="M265" s="439">
        <f t="shared" si="13"/>
        <v>0</v>
      </c>
    </row>
    <row r="266" spans="1:13" x14ac:dyDescent="0.25">
      <c r="A266" s="438" t="s">
        <v>117</v>
      </c>
      <c r="B266" s="478">
        <f t="shared" si="14"/>
        <v>1.5589955215347519E-3</v>
      </c>
      <c r="C266" s="477">
        <v>401.35</v>
      </c>
      <c r="D266" s="104">
        <f>75/1000</f>
        <v>7.4999999999999997E-2</v>
      </c>
      <c r="E266" s="25">
        <f t="shared" si="9"/>
        <v>4.4178646691106467E-3</v>
      </c>
      <c r="F266" s="372">
        <f t="shared" si="15"/>
        <v>0.35288439965921153</v>
      </c>
      <c r="G266" s="464"/>
      <c r="H266" s="109">
        <f t="shared" si="10"/>
        <v>0</v>
      </c>
      <c r="I266" s="70">
        <v>0</v>
      </c>
      <c r="J266" s="70">
        <f t="shared" si="11"/>
        <v>0</v>
      </c>
      <c r="K266" s="104">
        <f t="shared" si="12"/>
        <v>0</v>
      </c>
      <c r="L266" s="70">
        <f t="shared" si="16"/>
        <v>0</v>
      </c>
      <c r="M266" s="439">
        <f t="shared" si="13"/>
        <v>0</v>
      </c>
    </row>
    <row r="267" spans="1:13" x14ac:dyDescent="0.25">
      <c r="A267" s="438" t="s">
        <v>118</v>
      </c>
      <c r="B267" s="478">
        <f t="shared" si="14"/>
        <v>3.9000254657795778E-4</v>
      </c>
      <c r="C267" s="477">
        <v>249.85</v>
      </c>
      <c r="D267" s="104">
        <f>75/1000</f>
        <v>7.4999999999999997E-2</v>
      </c>
      <c r="E267" s="25">
        <f t="shared" si="9"/>
        <v>4.4178646691106467E-3</v>
      </c>
      <c r="F267" s="372">
        <f t="shared" si="15"/>
        <v>8.8278518195639658E-2</v>
      </c>
      <c r="G267" s="464"/>
      <c r="H267" s="109">
        <f t="shared" si="10"/>
        <v>0</v>
      </c>
      <c r="I267" s="70">
        <v>0</v>
      </c>
      <c r="J267" s="70">
        <f t="shared" si="11"/>
        <v>0</v>
      </c>
      <c r="K267" s="104">
        <f t="shared" si="12"/>
        <v>0</v>
      </c>
      <c r="L267" s="70">
        <f t="shared" si="16"/>
        <v>0</v>
      </c>
      <c r="M267" s="439">
        <f t="shared" si="13"/>
        <v>0</v>
      </c>
    </row>
    <row r="268" spans="1:13" x14ac:dyDescent="0.25">
      <c r="A268" s="438" t="s">
        <v>140</v>
      </c>
      <c r="B268" s="478">
        <f t="shared" si="14"/>
        <v>1.4318175959012491E-3</v>
      </c>
      <c r="C268" s="477">
        <v>298.01</v>
      </c>
      <c r="D268" s="104">
        <f>63/1000</f>
        <v>6.3E-2</v>
      </c>
      <c r="E268" s="25">
        <f t="shared" si="9"/>
        <v>3.1172453105244723E-3</v>
      </c>
      <c r="F268" s="372">
        <f t="shared" si="15"/>
        <v>0.45932143712499407</v>
      </c>
      <c r="G268" s="464"/>
      <c r="H268" s="109">
        <f t="shared" si="10"/>
        <v>0</v>
      </c>
      <c r="I268" s="70">
        <v>0</v>
      </c>
      <c r="J268" s="70">
        <f t="shared" si="11"/>
        <v>0</v>
      </c>
      <c r="K268" s="104">
        <f t="shared" si="12"/>
        <v>0</v>
      </c>
      <c r="L268" s="70">
        <f t="shared" si="16"/>
        <v>0</v>
      </c>
      <c r="M268" s="439">
        <f t="shared" si="13"/>
        <v>0</v>
      </c>
    </row>
    <row r="269" spans="1:13" x14ac:dyDescent="0.25">
      <c r="A269" s="438" t="s">
        <v>121</v>
      </c>
      <c r="B269" s="478">
        <f t="shared" si="14"/>
        <v>6.4652842076864427E-4</v>
      </c>
      <c r="C269" s="477">
        <v>119.71</v>
      </c>
      <c r="D269" s="104">
        <f>63/1000</f>
        <v>6.3E-2</v>
      </c>
      <c r="E269" s="25">
        <f t="shared" si="9"/>
        <v>3.1172453105244723E-3</v>
      </c>
      <c r="F269" s="372">
        <f t="shared" si="15"/>
        <v>0.20740376722545031</v>
      </c>
      <c r="G269" s="464"/>
      <c r="H269" s="109">
        <f t="shared" si="10"/>
        <v>0</v>
      </c>
      <c r="I269" s="70">
        <v>0</v>
      </c>
      <c r="J269" s="70">
        <f t="shared" si="11"/>
        <v>0</v>
      </c>
      <c r="K269" s="104">
        <f t="shared" si="12"/>
        <v>0</v>
      </c>
      <c r="L269" s="70">
        <f t="shared" si="16"/>
        <v>0</v>
      </c>
      <c r="M269" s="439">
        <f t="shared" si="13"/>
        <v>0</v>
      </c>
    </row>
    <row r="270" spans="1:13" x14ac:dyDescent="0.25">
      <c r="A270" s="438" t="s">
        <v>122</v>
      </c>
      <c r="B270" s="478">
        <f t="shared" si="14"/>
        <v>1.1640772576851062E-4</v>
      </c>
      <c r="C270" s="477">
        <v>283.68</v>
      </c>
      <c r="D270" s="104">
        <f>75/1000</f>
        <v>7.4999999999999997E-2</v>
      </c>
      <c r="E270" s="25">
        <f t="shared" si="9"/>
        <v>4.4178646691106467E-3</v>
      </c>
      <c r="F270" s="372">
        <f t="shared" si="15"/>
        <v>2.6349319068649624E-2</v>
      </c>
      <c r="G270" s="464"/>
      <c r="H270" s="109">
        <f t="shared" si="10"/>
        <v>0</v>
      </c>
      <c r="I270" s="70">
        <v>0</v>
      </c>
      <c r="J270" s="70">
        <f t="shared" si="11"/>
        <v>0</v>
      </c>
      <c r="K270" s="104">
        <f t="shared" si="12"/>
        <v>0</v>
      </c>
      <c r="L270" s="70">
        <f t="shared" si="16"/>
        <v>0</v>
      </c>
      <c r="M270" s="439">
        <f t="shared" si="13"/>
        <v>0</v>
      </c>
    </row>
    <row r="271" spans="1:13" x14ac:dyDescent="0.25">
      <c r="A271" s="438" t="s">
        <v>112</v>
      </c>
      <c r="B271" s="478">
        <f t="shared" si="14"/>
        <v>3.1411792291973384E-4</v>
      </c>
      <c r="C271" s="477">
        <v>401.36</v>
      </c>
      <c r="D271" s="104">
        <f>110/1000</f>
        <v>0.11</v>
      </c>
      <c r="E271" s="25">
        <f t="shared" si="9"/>
        <v>9.5033177771091243E-3</v>
      </c>
      <c r="F271" s="372">
        <f t="shared" si="15"/>
        <v>3.3053500923262549E-2</v>
      </c>
      <c r="G271" s="464"/>
      <c r="H271" s="109">
        <f t="shared" si="10"/>
        <v>0</v>
      </c>
      <c r="I271" s="70">
        <v>0</v>
      </c>
      <c r="J271" s="70">
        <f t="shared" si="11"/>
        <v>0</v>
      </c>
      <c r="K271" s="104">
        <f t="shared" si="12"/>
        <v>0</v>
      </c>
      <c r="L271" s="70">
        <f t="shared" si="16"/>
        <v>0</v>
      </c>
      <c r="M271" s="439">
        <f t="shared" si="13"/>
        <v>0</v>
      </c>
    </row>
    <row r="272" spans="1:13" x14ac:dyDescent="0.25">
      <c r="A272" s="438" t="s">
        <v>113</v>
      </c>
      <c r="B272" s="478">
        <f t="shared" si="14"/>
        <v>6.0233248271269E-3</v>
      </c>
      <c r="C272" s="477">
        <v>184.94</v>
      </c>
      <c r="D272" s="104">
        <f>110/1000</f>
        <v>0.11</v>
      </c>
      <c r="E272" s="25">
        <f t="shared" si="9"/>
        <v>9.5033177771091243E-3</v>
      </c>
      <c r="F272" s="372">
        <f t="shared" si="15"/>
        <v>0.63381283972587243</v>
      </c>
      <c r="G272" s="464"/>
      <c r="H272" s="109">
        <f t="shared" si="10"/>
        <v>0</v>
      </c>
      <c r="I272" s="70">
        <v>0</v>
      </c>
      <c r="J272" s="70">
        <f t="shared" si="11"/>
        <v>0</v>
      </c>
      <c r="K272" s="104">
        <f t="shared" si="12"/>
        <v>0</v>
      </c>
      <c r="L272" s="70">
        <f t="shared" si="16"/>
        <v>0</v>
      </c>
      <c r="M272" s="439">
        <f t="shared" si="13"/>
        <v>0</v>
      </c>
    </row>
    <row r="273" spans="1:13" ht="15.75" thickBot="1" x14ac:dyDescent="0.3">
      <c r="A273" s="440" t="s">
        <v>170</v>
      </c>
      <c r="B273" s="373">
        <f>ABS(E258)</f>
        <v>9.8462613589143568E-3</v>
      </c>
      <c r="C273" s="374">
        <v>372.26</v>
      </c>
      <c r="D273" s="375">
        <f>110/1000</f>
        <v>0.11</v>
      </c>
      <c r="E273" s="373">
        <f t="shared" si="9"/>
        <v>9.5033177771091243E-3</v>
      </c>
      <c r="F273" s="376">
        <f t="shared" si="15"/>
        <v>1.0360867214849208</v>
      </c>
      <c r="G273" s="465"/>
      <c r="H273" s="377">
        <f t="shared" si="10"/>
        <v>0</v>
      </c>
      <c r="I273" s="378">
        <v>0</v>
      </c>
      <c r="J273" s="378">
        <f t="shared" si="11"/>
        <v>0</v>
      </c>
      <c r="K273" s="375">
        <f t="shared" si="12"/>
        <v>0</v>
      </c>
      <c r="L273" s="378">
        <f t="shared" si="16"/>
        <v>0</v>
      </c>
      <c r="M273" s="441">
        <f t="shared" si="13"/>
        <v>0</v>
      </c>
    </row>
    <row r="274" spans="1:13" x14ac:dyDescent="0.25">
      <c r="A274" s="347"/>
      <c r="B274" s="158"/>
      <c r="C274" s="158"/>
      <c r="D274" s="158"/>
      <c r="E274" s="158"/>
      <c r="F274" s="158"/>
      <c r="G274" s="158"/>
      <c r="H274" s="158"/>
      <c r="I274" s="158"/>
      <c r="J274" s="158"/>
      <c r="K274" s="158"/>
      <c r="L274" s="158"/>
      <c r="M274" s="346"/>
    </row>
    <row r="275" spans="1:13" x14ac:dyDescent="0.25">
      <c r="A275" s="347"/>
      <c r="B275" s="168" t="s">
        <v>265</v>
      </c>
      <c r="C275" s="168" t="s">
        <v>266</v>
      </c>
      <c r="D275" s="168" t="s">
        <v>267</v>
      </c>
      <c r="E275" s="168" t="s">
        <v>268</v>
      </c>
      <c r="F275" s="168" t="s">
        <v>269</v>
      </c>
      <c r="G275" s="168" t="s">
        <v>270</v>
      </c>
      <c r="H275" s="168" t="s">
        <v>271</v>
      </c>
      <c r="I275" s="168" t="s">
        <v>272</v>
      </c>
      <c r="J275" s="158"/>
      <c r="K275" s="158"/>
      <c r="L275" s="158"/>
      <c r="M275" s="346"/>
    </row>
    <row r="276" spans="1:13" x14ac:dyDescent="0.25">
      <c r="A276" s="348"/>
      <c r="B276" s="395">
        <v>1</v>
      </c>
      <c r="C276" s="380">
        <v>0</v>
      </c>
      <c r="D276" s="380">
        <v>0</v>
      </c>
      <c r="E276" s="380">
        <v>0</v>
      </c>
      <c r="F276" s="380">
        <v>0</v>
      </c>
      <c r="G276" s="380">
        <v>0</v>
      </c>
      <c r="H276" s="380">
        <v>0</v>
      </c>
      <c r="I276" s="381">
        <v>0</v>
      </c>
      <c r="J276" s="158"/>
      <c r="K276" s="158"/>
      <c r="L276" s="158"/>
      <c r="M276" s="346"/>
    </row>
    <row r="277" spans="1:13" ht="15.75" x14ac:dyDescent="0.25">
      <c r="A277" s="442" t="s">
        <v>223</v>
      </c>
      <c r="B277" s="382">
        <v>-1</v>
      </c>
      <c r="C277" s="168">
        <v>1</v>
      </c>
      <c r="D277" s="159">
        <v>0</v>
      </c>
      <c r="E277" s="159">
        <v>0</v>
      </c>
      <c r="F277" s="159">
        <v>0</v>
      </c>
      <c r="G277" s="159">
        <v>0</v>
      </c>
      <c r="H277" s="159">
        <v>0</v>
      </c>
      <c r="I277" s="383">
        <v>0</v>
      </c>
      <c r="J277" s="158"/>
      <c r="K277" s="158"/>
      <c r="L277" s="158"/>
      <c r="M277" s="346"/>
    </row>
    <row r="278" spans="1:13" x14ac:dyDescent="0.25">
      <c r="A278" s="348"/>
      <c r="B278" s="382">
        <v>0</v>
      </c>
      <c r="C278" s="168">
        <v>-1</v>
      </c>
      <c r="D278" s="168">
        <v>1</v>
      </c>
      <c r="E278" s="168">
        <v>0</v>
      </c>
      <c r="F278" s="168">
        <v>0</v>
      </c>
      <c r="G278" s="168">
        <v>0</v>
      </c>
      <c r="H278" s="168">
        <v>0</v>
      </c>
      <c r="I278" s="384">
        <v>0</v>
      </c>
      <c r="J278" s="158"/>
      <c r="K278" s="158"/>
      <c r="L278" s="158"/>
      <c r="M278" s="346"/>
    </row>
    <row r="279" spans="1:13" x14ac:dyDescent="0.25">
      <c r="A279" s="348"/>
      <c r="B279" s="382">
        <v>0</v>
      </c>
      <c r="C279" s="168">
        <v>0</v>
      </c>
      <c r="D279" s="168">
        <v>-1</v>
      </c>
      <c r="E279" s="168">
        <v>1</v>
      </c>
      <c r="F279" s="168">
        <v>0</v>
      </c>
      <c r="G279" s="168">
        <v>0</v>
      </c>
      <c r="H279" s="168">
        <v>0</v>
      </c>
      <c r="I279" s="384">
        <v>0</v>
      </c>
      <c r="J279" s="158"/>
      <c r="K279" s="158"/>
      <c r="L279" s="158"/>
      <c r="M279" s="346"/>
    </row>
    <row r="280" spans="1:13" x14ac:dyDescent="0.25">
      <c r="A280" s="348"/>
      <c r="B280" s="382">
        <v>0</v>
      </c>
      <c r="C280" s="168">
        <v>0</v>
      </c>
      <c r="D280" s="168">
        <v>0</v>
      </c>
      <c r="E280" s="168">
        <v>-1</v>
      </c>
      <c r="F280" s="168">
        <v>1</v>
      </c>
      <c r="G280" s="168">
        <v>0</v>
      </c>
      <c r="H280" s="168">
        <v>0</v>
      </c>
      <c r="I280" s="384">
        <v>0</v>
      </c>
      <c r="J280" s="158"/>
      <c r="K280" s="158"/>
      <c r="L280" s="158"/>
      <c r="M280" s="346"/>
    </row>
    <row r="281" spans="1:13" x14ac:dyDescent="0.25">
      <c r="A281" s="348"/>
      <c r="B281" s="382">
        <v>0</v>
      </c>
      <c r="C281" s="168">
        <v>0</v>
      </c>
      <c r="D281" s="168">
        <v>0</v>
      </c>
      <c r="E281" s="168">
        <v>0</v>
      </c>
      <c r="F281" s="168">
        <v>-1</v>
      </c>
      <c r="G281" s="168">
        <v>1</v>
      </c>
      <c r="H281" s="168">
        <v>0</v>
      </c>
      <c r="I281" s="384">
        <v>0</v>
      </c>
      <c r="J281" s="158"/>
      <c r="K281" s="158"/>
      <c r="L281" s="158"/>
      <c r="M281" s="346"/>
    </row>
    <row r="282" spans="1:13" x14ac:dyDescent="0.25">
      <c r="A282" s="348"/>
      <c r="B282" s="382">
        <v>0</v>
      </c>
      <c r="C282" s="168">
        <v>0</v>
      </c>
      <c r="D282" s="168">
        <v>0</v>
      </c>
      <c r="E282" s="168">
        <v>0</v>
      </c>
      <c r="F282" s="168">
        <v>0</v>
      </c>
      <c r="G282" s="168">
        <v>-1</v>
      </c>
      <c r="H282" s="168">
        <v>1</v>
      </c>
      <c r="I282" s="384">
        <v>0</v>
      </c>
      <c r="J282" s="158"/>
      <c r="K282" s="158"/>
      <c r="L282" s="158"/>
      <c r="M282" s="346"/>
    </row>
    <row r="283" spans="1:13" x14ac:dyDescent="0.25">
      <c r="A283" s="348"/>
      <c r="B283" s="382">
        <v>0</v>
      </c>
      <c r="C283" s="168">
        <v>0</v>
      </c>
      <c r="D283" s="168">
        <v>0</v>
      </c>
      <c r="E283" s="168">
        <v>0</v>
      </c>
      <c r="F283" s="168">
        <v>0</v>
      </c>
      <c r="G283" s="168">
        <v>0</v>
      </c>
      <c r="H283" s="168">
        <v>-1</v>
      </c>
      <c r="I283" s="384">
        <v>1</v>
      </c>
      <c r="J283" s="158"/>
      <c r="K283" s="158"/>
      <c r="L283" s="158"/>
      <c r="M283" s="346"/>
    </row>
    <row r="284" spans="1:13" x14ac:dyDescent="0.25">
      <c r="A284" s="348"/>
      <c r="B284" s="382">
        <v>0</v>
      </c>
      <c r="C284" s="152">
        <v>-1</v>
      </c>
      <c r="D284" s="152">
        <v>0</v>
      </c>
      <c r="E284" s="152">
        <v>0</v>
      </c>
      <c r="F284" s="152">
        <v>1</v>
      </c>
      <c r="G284" s="152">
        <v>0</v>
      </c>
      <c r="H284" s="152">
        <v>0</v>
      </c>
      <c r="I284" s="387">
        <v>0</v>
      </c>
      <c r="J284" s="158"/>
      <c r="K284" s="158"/>
      <c r="L284" s="158"/>
      <c r="M284" s="346"/>
    </row>
    <row r="285" spans="1:13" x14ac:dyDescent="0.25">
      <c r="A285" s="348"/>
      <c r="B285" s="382">
        <v>0</v>
      </c>
      <c r="C285" s="152">
        <v>0</v>
      </c>
      <c r="D285" s="152">
        <v>0</v>
      </c>
      <c r="E285" s="152">
        <v>0</v>
      </c>
      <c r="F285" s="152">
        <v>1</v>
      </c>
      <c r="G285" s="152">
        <v>0</v>
      </c>
      <c r="H285" s="152">
        <v>0</v>
      </c>
      <c r="I285" s="387">
        <v>-1</v>
      </c>
      <c r="J285" s="158"/>
      <c r="K285" s="158"/>
      <c r="L285" s="158"/>
      <c r="M285" s="346"/>
    </row>
    <row r="286" spans="1:13" x14ac:dyDescent="0.25">
      <c r="A286" s="348"/>
      <c r="B286" s="385">
        <v>0</v>
      </c>
      <c r="C286" s="388">
        <v>0</v>
      </c>
      <c r="D286" s="388">
        <v>0</v>
      </c>
      <c r="E286" s="388">
        <v>0</v>
      </c>
      <c r="F286" s="388">
        <v>0</v>
      </c>
      <c r="G286" s="388">
        <v>0</v>
      </c>
      <c r="H286" s="388">
        <v>0</v>
      </c>
      <c r="I286" s="389">
        <v>1</v>
      </c>
      <c r="J286" s="158"/>
      <c r="K286" s="158"/>
      <c r="L286" s="158"/>
      <c r="M286" s="346"/>
    </row>
    <row r="287" spans="1:13" x14ac:dyDescent="0.25">
      <c r="A287" s="347"/>
      <c r="B287" s="158"/>
      <c r="C287" s="158"/>
      <c r="D287" s="158"/>
      <c r="E287" s="158"/>
      <c r="F287" s="158"/>
      <c r="G287" s="158"/>
      <c r="H287" s="158"/>
      <c r="I287" s="158"/>
      <c r="J287" s="158"/>
      <c r="K287" s="158"/>
      <c r="L287" s="158"/>
      <c r="M287" s="346"/>
    </row>
    <row r="288" spans="1:13" x14ac:dyDescent="0.25">
      <c r="A288" s="347"/>
      <c r="B288" s="168"/>
      <c r="C288" s="168"/>
      <c r="D288" s="168"/>
      <c r="E288" s="168"/>
      <c r="F288" s="168"/>
      <c r="G288" s="168"/>
      <c r="H288" s="168"/>
      <c r="I288" s="168"/>
      <c r="J288" s="168"/>
      <c r="K288" s="168"/>
      <c r="L288" s="168"/>
      <c r="M288" s="346"/>
    </row>
    <row r="289" spans="1:13" x14ac:dyDescent="0.25">
      <c r="A289" s="347"/>
      <c r="B289" s="395">
        <f t="array" ref="B289:L296">+TRANSPOSE(B276:I286)</f>
        <v>1</v>
      </c>
      <c r="C289" s="380">
        <v>-1</v>
      </c>
      <c r="D289" s="380">
        <v>0</v>
      </c>
      <c r="E289" s="380">
        <v>0</v>
      </c>
      <c r="F289" s="380">
        <v>0</v>
      </c>
      <c r="G289" s="380">
        <v>0</v>
      </c>
      <c r="H289" s="380">
        <v>0</v>
      </c>
      <c r="I289" s="380">
        <v>0</v>
      </c>
      <c r="J289" s="380">
        <v>0</v>
      </c>
      <c r="K289" s="380">
        <v>0</v>
      </c>
      <c r="L289" s="381">
        <v>0</v>
      </c>
      <c r="M289" s="346"/>
    </row>
    <row r="290" spans="1:13" ht="15.75" x14ac:dyDescent="0.25">
      <c r="A290" s="442" t="s">
        <v>224</v>
      </c>
      <c r="B290" s="396">
        <v>0</v>
      </c>
      <c r="C290" s="159">
        <v>1</v>
      </c>
      <c r="D290" s="159">
        <v>-1</v>
      </c>
      <c r="E290" s="159">
        <v>0</v>
      </c>
      <c r="F290" s="159">
        <v>0</v>
      </c>
      <c r="G290" s="159">
        <v>0</v>
      </c>
      <c r="H290" s="159">
        <v>0</v>
      </c>
      <c r="I290" s="159">
        <v>0</v>
      </c>
      <c r="J290" s="143">
        <v>-1</v>
      </c>
      <c r="K290" s="143">
        <v>0</v>
      </c>
      <c r="L290" s="392">
        <v>0</v>
      </c>
      <c r="M290" s="346"/>
    </row>
    <row r="291" spans="1:13" x14ac:dyDescent="0.25">
      <c r="A291" s="347"/>
      <c r="B291" s="396">
        <v>0</v>
      </c>
      <c r="C291" s="159">
        <v>0</v>
      </c>
      <c r="D291" s="159">
        <v>1</v>
      </c>
      <c r="E291" s="159">
        <v>-1</v>
      </c>
      <c r="F291" s="159">
        <v>0</v>
      </c>
      <c r="G291" s="159">
        <v>0</v>
      </c>
      <c r="H291" s="159">
        <v>0</v>
      </c>
      <c r="I291" s="159">
        <v>0</v>
      </c>
      <c r="J291" s="143">
        <v>0</v>
      </c>
      <c r="K291" s="143">
        <v>0</v>
      </c>
      <c r="L291" s="392">
        <v>0</v>
      </c>
      <c r="M291" s="346"/>
    </row>
    <row r="292" spans="1:13" x14ac:dyDescent="0.25">
      <c r="A292" s="347"/>
      <c r="B292" s="396">
        <v>0</v>
      </c>
      <c r="C292" s="159">
        <v>0</v>
      </c>
      <c r="D292" s="159">
        <v>0</v>
      </c>
      <c r="E292" s="159">
        <v>1</v>
      </c>
      <c r="F292" s="159">
        <v>-1</v>
      </c>
      <c r="G292" s="159">
        <v>0</v>
      </c>
      <c r="H292" s="159">
        <v>0</v>
      </c>
      <c r="I292" s="159">
        <v>0</v>
      </c>
      <c r="J292" s="143">
        <v>0</v>
      </c>
      <c r="K292" s="143">
        <v>0</v>
      </c>
      <c r="L292" s="392">
        <v>0</v>
      </c>
      <c r="M292" s="346"/>
    </row>
    <row r="293" spans="1:13" x14ac:dyDescent="0.25">
      <c r="A293" s="347"/>
      <c r="B293" s="396">
        <v>0</v>
      </c>
      <c r="C293" s="159">
        <v>0</v>
      </c>
      <c r="D293" s="159">
        <v>0</v>
      </c>
      <c r="E293" s="159">
        <v>0</v>
      </c>
      <c r="F293" s="159">
        <v>1</v>
      </c>
      <c r="G293" s="159">
        <v>-1</v>
      </c>
      <c r="H293" s="159">
        <v>0</v>
      </c>
      <c r="I293" s="159">
        <v>0</v>
      </c>
      <c r="J293" s="143">
        <v>1</v>
      </c>
      <c r="K293" s="143">
        <v>1</v>
      </c>
      <c r="L293" s="392">
        <v>0</v>
      </c>
      <c r="M293" s="346"/>
    </row>
    <row r="294" spans="1:13" x14ac:dyDescent="0.25">
      <c r="A294" s="347"/>
      <c r="B294" s="396">
        <v>0</v>
      </c>
      <c r="C294" s="159">
        <v>0</v>
      </c>
      <c r="D294" s="159">
        <v>0</v>
      </c>
      <c r="E294" s="159">
        <v>0</v>
      </c>
      <c r="F294" s="159">
        <v>0</v>
      </c>
      <c r="G294" s="159">
        <v>1</v>
      </c>
      <c r="H294" s="159">
        <v>-1</v>
      </c>
      <c r="I294" s="159">
        <v>0</v>
      </c>
      <c r="J294" s="143">
        <v>0</v>
      </c>
      <c r="K294" s="143">
        <v>0</v>
      </c>
      <c r="L294" s="392">
        <v>0</v>
      </c>
      <c r="M294" s="346"/>
    </row>
    <row r="295" spans="1:13" x14ac:dyDescent="0.25">
      <c r="A295" s="347"/>
      <c r="B295" s="396">
        <v>0</v>
      </c>
      <c r="C295" s="159">
        <v>0</v>
      </c>
      <c r="D295" s="159">
        <v>0</v>
      </c>
      <c r="E295" s="159">
        <v>0</v>
      </c>
      <c r="F295" s="159">
        <v>0</v>
      </c>
      <c r="G295" s="159">
        <v>0</v>
      </c>
      <c r="H295" s="159">
        <v>1</v>
      </c>
      <c r="I295" s="159">
        <v>-1</v>
      </c>
      <c r="J295" s="143">
        <v>0</v>
      </c>
      <c r="K295" s="143">
        <v>0</v>
      </c>
      <c r="L295" s="392">
        <v>0</v>
      </c>
      <c r="M295" s="346"/>
    </row>
    <row r="296" spans="1:13" x14ac:dyDescent="0.25">
      <c r="A296" s="347"/>
      <c r="B296" s="397">
        <v>0</v>
      </c>
      <c r="C296" s="398">
        <v>0</v>
      </c>
      <c r="D296" s="398">
        <v>0</v>
      </c>
      <c r="E296" s="398">
        <v>0</v>
      </c>
      <c r="F296" s="398">
        <v>0</v>
      </c>
      <c r="G296" s="398">
        <v>0</v>
      </c>
      <c r="H296" s="398">
        <v>0</v>
      </c>
      <c r="I296" s="398">
        <v>1</v>
      </c>
      <c r="J296" s="393">
        <v>0</v>
      </c>
      <c r="K296" s="393">
        <v>-1</v>
      </c>
      <c r="L296" s="394">
        <v>1</v>
      </c>
      <c r="M296" s="346"/>
    </row>
    <row r="297" spans="1:13" x14ac:dyDescent="0.25">
      <c r="A297" s="347"/>
      <c r="B297" s="168"/>
      <c r="C297" s="168"/>
      <c r="D297" s="168"/>
      <c r="E297" s="168"/>
      <c r="F297" s="168"/>
      <c r="G297" s="168"/>
      <c r="H297" s="168"/>
      <c r="I297" s="168"/>
      <c r="J297" s="143"/>
      <c r="K297" s="143"/>
      <c r="L297" s="143"/>
      <c r="M297" s="346"/>
    </row>
    <row r="298" spans="1:13" x14ac:dyDescent="0.25">
      <c r="A298" s="347"/>
      <c r="B298" s="158"/>
      <c r="C298" s="158"/>
      <c r="D298" s="158"/>
      <c r="E298" s="158"/>
      <c r="F298" s="158"/>
      <c r="G298" s="158"/>
      <c r="H298" s="158"/>
      <c r="I298" s="158"/>
      <c r="J298" s="158"/>
      <c r="K298" s="158"/>
      <c r="L298" s="158"/>
      <c r="M298" s="346"/>
    </row>
    <row r="299" spans="1:13" x14ac:dyDescent="0.25">
      <c r="A299" s="347"/>
      <c r="B299" s="158"/>
      <c r="C299" s="158"/>
      <c r="D299" s="158"/>
      <c r="E299" s="158"/>
      <c r="F299" s="158"/>
      <c r="G299" s="158"/>
      <c r="H299" s="158"/>
      <c r="I299" s="158"/>
      <c r="J299" s="158"/>
      <c r="K299" s="158"/>
      <c r="L299" s="158"/>
      <c r="M299" s="346"/>
    </row>
    <row r="300" spans="1:13" x14ac:dyDescent="0.25">
      <c r="A300" s="347"/>
      <c r="B300" s="399">
        <v>-1</v>
      </c>
      <c r="C300" s="158"/>
      <c r="D300" s="158"/>
      <c r="E300" s="402">
        <f>2.97290389066863/1000</f>
        <v>2.9729038906686298E-3</v>
      </c>
      <c r="F300" s="158"/>
      <c r="G300" s="158"/>
      <c r="H300" s="404">
        <f>+B263</f>
        <v>1.0475278966754053E-2</v>
      </c>
      <c r="I300" s="158"/>
      <c r="J300" s="158"/>
      <c r="K300" s="158"/>
      <c r="L300" s="158"/>
      <c r="M300" s="346"/>
    </row>
    <row r="301" spans="1:13" ht="15.75" x14ac:dyDescent="0.25">
      <c r="A301" s="442" t="s">
        <v>225</v>
      </c>
      <c r="B301" s="400">
        <v>0</v>
      </c>
      <c r="C301" s="158"/>
      <c r="D301" s="443" t="s">
        <v>226</v>
      </c>
      <c r="E301" s="403">
        <f>3.7274570597985/1000</f>
        <v>3.7274570597985003E-3</v>
      </c>
      <c r="F301" s="158"/>
      <c r="G301" s="443" t="s">
        <v>228</v>
      </c>
      <c r="H301" s="405">
        <f t="shared" ref="H301:H308" si="17">+B264</f>
        <v>7.5023750760850813E-3</v>
      </c>
      <c r="I301" s="158"/>
      <c r="J301" s="443" t="s">
        <v>229</v>
      </c>
      <c r="K301" s="474">
        <v>339.29610096713287</v>
      </c>
      <c r="L301" s="158"/>
      <c r="M301" s="346"/>
    </row>
    <row r="302" spans="1:13" x14ac:dyDescent="0.25">
      <c r="A302" s="347"/>
      <c r="B302" s="400">
        <v>0</v>
      </c>
      <c r="C302" s="158"/>
      <c r="D302" s="158"/>
      <c r="E302" s="403">
        <f>1.90180457183241/1000</f>
        <v>1.90180457183241E-3</v>
      </c>
      <c r="F302" s="158"/>
      <c r="G302" s="158"/>
      <c r="H302" s="405">
        <f t="shared" si="17"/>
        <v>3.4608000933672714E-3</v>
      </c>
      <c r="I302" s="158"/>
      <c r="J302" s="158"/>
      <c r="K302" s="158"/>
      <c r="L302" s="158"/>
      <c r="M302" s="346"/>
    </row>
    <row r="303" spans="1:13" x14ac:dyDescent="0.25">
      <c r="A303" s="347"/>
      <c r="B303" s="400">
        <v>0</v>
      </c>
      <c r="C303" s="158"/>
      <c r="D303" s="158"/>
      <c r="E303" s="403">
        <f>1.94899806811293/1000</f>
        <v>1.94899806811293E-3</v>
      </c>
      <c r="F303" s="158"/>
      <c r="G303" s="158"/>
      <c r="H303" s="405">
        <f t="shared" si="17"/>
        <v>1.5589955215347519E-3</v>
      </c>
      <c r="I303" s="158"/>
      <c r="J303" s="158"/>
      <c r="K303" s="158"/>
      <c r="L303" s="158"/>
      <c r="M303" s="346"/>
    </row>
    <row r="304" spans="1:13" x14ac:dyDescent="0.25">
      <c r="A304" s="347"/>
      <c r="B304" s="400">
        <v>0</v>
      </c>
      <c r="C304" s="158"/>
      <c r="D304" s="158"/>
      <c r="E304" s="403">
        <f>4.51562260756677/1000</f>
        <v>4.5156226075667698E-3</v>
      </c>
      <c r="F304" s="158"/>
      <c r="G304" s="158"/>
      <c r="H304" s="405">
        <f t="shared" si="17"/>
        <v>3.9000254657795778E-4</v>
      </c>
      <c r="I304" s="158"/>
      <c r="J304" s="158"/>
      <c r="K304" s="158"/>
      <c r="L304" s="158"/>
      <c r="M304" s="346"/>
    </row>
    <row r="305" spans="1:13" x14ac:dyDescent="0.25">
      <c r="A305" s="347"/>
      <c r="B305" s="400">
        <v>0</v>
      </c>
      <c r="C305" s="158"/>
      <c r="D305" s="158"/>
      <c r="E305" s="403">
        <f>0.785289175132599/1000</f>
        <v>7.8528917513259896E-4</v>
      </c>
      <c r="F305" s="158"/>
      <c r="G305" s="158"/>
      <c r="H305" s="405">
        <f t="shared" si="17"/>
        <v>1.4318175959012491E-3</v>
      </c>
      <c r="I305" s="158"/>
      <c r="J305" s="158"/>
      <c r="K305" s="158"/>
      <c r="L305" s="158"/>
      <c r="M305" s="346"/>
    </row>
    <row r="306" spans="1:13" x14ac:dyDescent="0.25">
      <c r="A306" s="347"/>
      <c r="B306" s="400">
        <v>0</v>
      </c>
      <c r="C306" s="158"/>
      <c r="D306" s="158"/>
      <c r="E306" s="403">
        <f>0.762936146537081/1000</f>
        <v>7.6293614653708095E-4</v>
      </c>
      <c r="F306" s="158"/>
      <c r="G306" s="158"/>
      <c r="H306" s="405">
        <f t="shared" si="17"/>
        <v>6.4652842076864427E-4</v>
      </c>
      <c r="I306" s="158"/>
      <c r="J306" s="158"/>
      <c r="K306" s="158"/>
      <c r="L306" s="158"/>
      <c r="M306" s="346"/>
    </row>
    <row r="307" spans="1:13" x14ac:dyDescent="0.25">
      <c r="A307" s="347"/>
      <c r="B307" s="400">
        <v>0</v>
      </c>
      <c r="C307" s="158"/>
      <c r="D307" s="158"/>
      <c r="E307" s="93">
        <f>3.70652880601923/1000</f>
        <v>3.7065288060192303E-3</v>
      </c>
      <c r="F307" s="158"/>
      <c r="G307" s="158"/>
      <c r="H307" s="405">
        <f t="shared" si="17"/>
        <v>1.1640772576851062E-4</v>
      </c>
      <c r="I307" s="158"/>
      <c r="J307" s="158"/>
      <c r="K307" s="158"/>
      <c r="L307" s="158"/>
      <c r="M307" s="346"/>
    </row>
    <row r="308" spans="1:13" x14ac:dyDescent="0.25">
      <c r="A308" s="347"/>
      <c r="B308" s="400">
        <v>0</v>
      </c>
      <c r="C308" s="158"/>
      <c r="D308" s="158"/>
      <c r="E308" s="158"/>
      <c r="F308" s="158"/>
      <c r="G308" s="158"/>
      <c r="H308" s="405">
        <f t="shared" si="17"/>
        <v>3.1411792291973384E-4</v>
      </c>
      <c r="I308" s="158"/>
      <c r="J308" s="158"/>
      <c r="K308" s="158"/>
      <c r="L308" s="158"/>
      <c r="M308" s="346"/>
    </row>
    <row r="309" spans="1:13" x14ac:dyDescent="0.25">
      <c r="A309" s="347"/>
      <c r="B309" s="400">
        <v>0</v>
      </c>
      <c r="C309" s="158"/>
      <c r="D309" s="158"/>
      <c r="E309" s="158"/>
      <c r="F309" s="158"/>
      <c r="G309" s="158"/>
      <c r="H309" s="405">
        <f>+B272</f>
        <v>6.0233248271269E-3</v>
      </c>
      <c r="I309" s="158"/>
      <c r="J309" s="158"/>
      <c r="K309" s="158"/>
      <c r="L309" s="158"/>
      <c r="M309" s="346"/>
    </row>
    <row r="310" spans="1:13" x14ac:dyDescent="0.25">
      <c r="A310" s="347"/>
      <c r="B310" s="401">
        <v>-1</v>
      </c>
      <c r="C310" s="158"/>
      <c r="D310" s="158"/>
      <c r="E310" s="158"/>
      <c r="F310" s="158"/>
      <c r="G310" s="158"/>
      <c r="H310" s="24">
        <f t="shared" ref="H310" si="18">+B273</f>
        <v>9.8462613589143568E-3</v>
      </c>
      <c r="I310" s="158"/>
      <c r="J310" s="158"/>
      <c r="K310" s="158"/>
      <c r="L310" s="158"/>
      <c r="M310" s="346"/>
    </row>
    <row r="311" spans="1:13" x14ac:dyDescent="0.25">
      <c r="A311" s="347"/>
      <c r="B311" s="158"/>
      <c r="C311" s="158"/>
      <c r="D311" s="158"/>
      <c r="E311" s="158"/>
      <c r="F311" s="158"/>
      <c r="G311" s="158"/>
      <c r="H311" s="158"/>
      <c r="I311" s="158"/>
      <c r="J311" s="158"/>
      <c r="K311" s="158"/>
      <c r="L311" s="158"/>
      <c r="M311" s="346"/>
    </row>
    <row r="312" spans="1:13" x14ac:dyDescent="0.25">
      <c r="A312" s="347"/>
      <c r="B312" s="158"/>
      <c r="C312" s="158"/>
      <c r="D312" s="158"/>
      <c r="E312" s="158"/>
      <c r="F312" s="158"/>
      <c r="G312" s="158"/>
      <c r="H312" s="158"/>
      <c r="I312" s="158"/>
      <c r="J312" s="158"/>
      <c r="K312" s="158"/>
      <c r="L312" s="158"/>
      <c r="M312" s="346"/>
    </row>
    <row r="313" spans="1:13" x14ac:dyDescent="0.25">
      <c r="A313" s="350"/>
      <c r="B313" s="409">
        <v>2</v>
      </c>
      <c r="C313" s="390">
        <v>0</v>
      </c>
      <c r="D313" s="390">
        <v>0</v>
      </c>
      <c r="E313" s="390">
        <v>0</v>
      </c>
      <c r="F313" s="390">
        <v>0</v>
      </c>
      <c r="G313" s="390">
        <v>0</v>
      </c>
      <c r="H313" s="390">
        <v>0</v>
      </c>
      <c r="I313" s="390">
        <v>0</v>
      </c>
      <c r="J313" s="390">
        <v>0</v>
      </c>
      <c r="K313" s="390">
        <v>0</v>
      </c>
      <c r="L313" s="391">
        <v>0</v>
      </c>
      <c r="M313" s="345"/>
    </row>
    <row r="314" spans="1:13" ht="15.75" x14ac:dyDescent="0.25">
      <c r="A314" s="442" t="s">
        <v>230</v>
      </c>
      <c r="B314" s="396">
        <v>0</v>
      </c>
      <c r="C314" s="159">
        <v>2</v>
      </c>
      <c r="D314" s="159">
        <v>0</v>
      </c>
      <c r="E314" s="159">
        <v>0</v>
      </c>
      <c r="F314" s="159">
        <v>0</v>
      </c>
      <c r="G314" s="159">
        <v>0</v>
      </c>
      <c r="H314" s="159">
        <v>0</v>
      </c>
      <c r="I314" s="159">
        <v>0</v>
      </c>
      <c r="J314" s="159">
        <v>0</v>
      </c>
      <c r="K314" s="159">
        <v>0</v>
      </c>
      <c r="L314" s="383">
        <v>0</v>
      </c>
      <c r="M314" s="346"/>
    </row>
    <row r="315" spans="1:13" x14ac:dyDescent="0.25">
      <c r="A315" s="347"/>
      <c r="B315" s="396">
        <v>0</v>
      </c>
      <c r="C315" s="159">
        <v>0</v>
      </c>
      <c r="D315" s="159">
        <v>2</v>
      </c>
      <c r="E315" s="159">
        <v>0</v>
      </c>
      <c r="F315" s="159">
        <v>0</v>
      </c>
      <c r="G315" s="159">
        <v>0</v>
      </c>
      <c r="H315" s="159">
        <v>0</v>
      </c>
      <c r="I315" s="159">
        <v>0</v>
      </c>
      <c r="J315" s="159">
        <v>0</v>
      </c>
      <c r="K315" s="159">
        <v>0</v>
      </c>
      <c r="L315" s="383">
        <v>0</v>
      </c>
      <c r="M315" s="346"/>
    </row>
    <row r="316" spans="1:13" x14ac:dyDescent="0.25">
      <c r="A316" s="347"/>
      <c r="B316" s="396">
        <v>0</v>
      </c>
      <c r="C316" s="159">
        <v>0</v>
      </c>
      <c r="D316" s="159">
        <v>0</v>
      </c>
      <c r="E316" s="159">
        <v>2</v>
      </c>
      <c r="F316" s="159">
        <v>0</v>
      </c>
      <c r="G316" s="159">
        <v>0</v>
      </c>
      <c r="H316" s="159">
        <v>0</v>
      </c>
      <c r="I316" s="159">
        <v>0</v>
      </c>
      <c r="J316" s="159">
        <v>0</v>
      </c>
      <c r="K316" s="159">
        <v>0</v>
      </c>
      <c r="L316" s="383">
        <v>0</v>
      </c>
      <c r="M316" s="346"/>
    </row>
    <row r="317" spans="1:13" x14ac:dyDescent="0.25">
      <c r="A317" s="347"/>
      <c r="B317" s="396">
        <v>0</v>
      </c>
      <c r="C317" s="159">
        <v>0</v>
      </c>
      <c r="D317" s="159">
        <v>0</v>
      </c>
      <c r="E317" s="159">
        <v>0</v>
      </c>
      <c r="F317" s="159">
        <v>2</v>
      </c>
      <c r="G317" s="159">
        <v>0</v>
      </c>
      <c r="H317" s="159">
        <v>0</v>
      </c>
      <c r="I317" s="159">
        <v>0</v>
      </c>
      <c r="J317" s="159">
        <v>0</v>
      </c>
      <c r="K317" s="159">
        <v>0</v>
      </c>
      <c r="L317" s="383">
        <v>0</v>
      </c>
      <c r="M317" s="346"/>
    </row>
    <row r="318" spans="1:13" x14ac:dyDescent="0.25">
      <c r="A318" s="347"/>
      <c r="B318" s="396">
        <v>0</v>
      </c>
      <c r="C318" s="159">
        <v>0</v>
      </c>
      <c r="D318" s="159">
        <v>0</v>
      </c>
      <c r="E318" s="159">
        <v>0</v>
      </c>
      <c r="F318" s="159">
        <v>0</v>
      </c>
      <c r="G318" s="159">
        <v>2</v>
      </c>
      <c r="H318" s="159">
        <v>0</v>
      </c>
      <c r="I318" s="159">
        <v>0</v>
      </c>
      <c r="J318" s="159">
        <v>0</v>
      </c>
      <c r="K318" s="159">
        <v>0</v>
      </c>
      <c r="L318" s="383">
        <v>0</v>
      </c>
      <c r="M318" s="346"/>
    </row>
    <row r="319" spans="1:13" x14ac:dyDescent="0.25">
      <c r="A319" s="347"/>
      <c r="B319" s="396">
        <v>0</v>
      </c>
      <c r="C319" s="159">
        <v>0</v>
      </c>
      <c r="D319" s="159">
        <v>0</v>
      </c>
      <c r="E319" s="159">
        <v>0</v>
      </c>
      <c r="F319" s="159">
        <v>0</v>
      </c>
      <c r="G319" s="159">
        <v>0</v>
      </c>
      <c r="H319" s="159">
        <v>2</v>
      </c>
      <c r="I319" s="159">
        <v>0</v>
      </c>
      <c r="J319" s="159">
        <v>0</v>
      </c>
      <c r="K319" s="159">
        <v>0</v>
      </c>
      <c r="L319" s="383">
        <v>0</v>
      </c>
      <c r="M319" s="346"/>
    </row>
    <row r="320" spans="1:13" x14ac:dyDescent="0.25">
      <c r="A320" s="347"/>
      <c r="B320" s="396">
        <v>0</v>
      </c>
      <c r="C320" s="159">
        <v>0</v>
      </c>
      <c r="D320" s="159">
        <v>0</v>
      </c>
      <c r="E320" s="159">
        <v>0</v>
      </c>
      <c r="F320" s="159">
        <v>0</v>
      </c>
      <c r="G320" s="159">
        <v>0</v>
      </c>
      <c r="H320" s="159">
        <v>0</v>
      </c>
      <c r="I320" s="159">
        <v>2</v>
      </c>
      <c r="J320" s="159">
        <v>0</v>
      </c>
      <c r="K320" s="159">
        <v>0</v>
      </c>
      <c r="L320" s="383">
        <v>0</v>
      </c>
      <c r="M320" s="346"/>
    </row>
    <row r="321" spans="1:13" x14ac:dyDescent="0.25">
      <c r="A321" s="347"/>
      <c r="B321" s="396">
        <v>0</v>
      </c>
      <c r="C321" s="159">
        <v>0</v>
      </c>
      <c r="D321" s="159">
        <v>0</v>
      </c>
      <c r="E321" s="159">
        <v>0</v>
      </c>
      <c r="F321" s="159">
        <v>0</v>
      </c>
      <c r="G321" s="159">
        <v>0</v>
      </c>
      <c r="H321" s="159">
        <v>0</v>
      </c>
      <c r="I321" s="159">
        <v>0</v>
      </c>
      <c r="J321" s="159">
        <v>2</v>
      </c>
      <c r="K321" s="159">
        <v>0</v>
      </c>
      <c r="L321" s="383">
        <v>0</v>
      </c>
      <c r="M321" s="346"/>
    </row>
    <row r="322" spans="1:13" x14ac:dyDescent="0.25">
      <c r="A322" s="347"/>
      <c r="B322" s="396">
        <v>0</v>
      </c>
      <c r="C322" s="159">
        <v>0</v>
      </c>
      <c r="D322" s="159">
        <v>0</v>
      </c>
      <c r="E322" s="159">
        <v>0</v>
      </c>
      <c r="F322" s="159">
        <v>0</v>
      </c>
      <c r="G322" s="159">
        <v>0</v>
      </c>
      <c r="H322" s="159">
        <v>0</v>
      </c>
      <c r="I322" s="159">
        <v>0</v>
      </c>
      <c r="J322" s="159">
        <v>0</v>
      </c>
      <c r="K322" s="159">
        <v>2</v>
      </c>
      <c r="L322" s="383">
        <v>0</v>
      </c>
      <c r="M322" s="346"/>
    </row>
    <row r="323" spans="1:13" x14ac:dyDescent="0.25">
      <c r="A323" s="347"/>
      <c r="B323" s="397">
        <v>0</v>
      </c>
      <c r="C323" s="398">
        <v>0</v>
      </c>
      <c r="D323" s="398">
        <v>0</v>
      </c>
      <c r="E323" s="398">
        <v>0</v>
      </c>
      <c r="F323" s="398">
        <v>0</v>
      </c>
      <c r="G323" s="398">
        <v>0</v>
      </c>
      <c r="H323" s="398">
        <v>0</v>
      </c>
      <c r="I323" s="398">
        <v>0</v>
      </c>
      <c r="J323" s="398">
        <v>0</v>
      </c>
      <c r="K323" s="398">
        <v>0</v>
      </c>
      <c r="L323" s="410">
        <v>2</v>
      </c>
      <c r="M323" s="346"/>
    </row>
    <row r="324" spans="1:13" x14ac:dyDescent="0.25">
      <c r="A324" s="347"/>
      <c r="B324" s="158"/>
      <c r="C324" s="158"/>
      <c r="D324" s="158"/>
      <c r="E324" s="158"/>
      <c r="F324" s="158"/>
      <c r="G324" s="158"/>
      <c r="H324" s="158"/>
      <c r="I324" s="158"/>
      <c r="J324" s="158"/>
      <c r="K324" s="158"/>
      <c r="L324" s="158"/>
      <c r="M324" s="346"/>
    </row>
    <row r="325" spans="1:13" x14ac:dyDescent="0.25">
      <c r="A325" s="347"/>
      <c r="B325" s="158"/>
      <c r="C325" s="158"/>
      <c r="D325" s="158"/>
      <c r="E325" s="158"/>
      <c r="F325" s="158"/>
      <c r="G325" s="158"/>
      <c r="H325" s="158"/>
      <c r="I325" s="158"/>
      <c r="J325" s="158"/>
      <c r="K325" s="158"/>
      <c r="L325" s="158"/>
      <c r="M325" s="346"/>
    </row>
    <row r="326" spans="1:13" x14ac:dyDescent="0.25">
      <c r="A326" s="350"/>
      <c r="B326" s="409">
        <v>1</v>
      </c>
      <c r="C326" s="390">
        <v>0</v>
      </c>
      <c r="D326" s="390">
        <v>0</v>
      </c>
      <c r="E326" s="390">
        <v>0</v>
      </c>
      <c r="F326" s="390">
        <v>0</v>
      </c>
      <c r="G326" s="390">
        <v>0</v>
      </c>
      <c r="H326" s="390">
        <v>0</v>
      </c>
      <c r="I326" s="390">
        <v>0</v>
      </c>
      <c r="J326" s="390">
        <v>0</v>
      </c>
      <c r="K326" s="390">
        <v>0</v>
      </c>
      <c r="L326" s="391">
        <v>0</v>
      </c>
      <c r="M326" s="346"/>
    </row>
    <row r="327" spans="1:13" ht="15.75" x14ac:dyDescent="0.25">
      <c r="A327" s="442" t="s">
        <v>231</v>
      </c>
      <c r="B327" s="396">
        <v>0</v>
      </c>
      <c r="C327" s="159">
        <v>1</v>
      </c>
      <c r="D327" s="159">
        <v>0</v>
      </c>
      <c r="E327" s="159">
        <v>0</v>
      </c>
      <c r="F327" s="159">
        <v>0</v>
      </c>
      <c r="G327" s="159">
        <v>0</v>
      </c>
      <c r="H327" s="159">
        <v>0</v>
      </c>
      <c r="I327" s="159">
        <v>0</v>
      </c>
      <c r="J327" s="159">
        <v>0</v>
      </c>
      <c r="K327" s="159">
        <v>0</v>
      </c>
      <c r="L327" s="383">
        <v>0</v>
      </c>
      <c r="M327" s="346"/>
    </row>
    <row r="328" spans="1:13" x14ac:dyDescent="0.25">
      <c r="A328" s="347"/>
      <c r="B328" s="396">
        <v>0</v>
      </c>
      <c r="C328" s="159">
        <v>0</v>
      </c>
      <c r="D328" s="159">
        <v>1</v>
      </c>
      <c r="E328" s="159">
        <v>0</v>
      </c>
      <c r="F328" s="159">
        <v>0</v>
      </c>
      <c r="G328" s="159">
        <v>0</v>
      </c>
      <c r="H328" s="159">
        <v>0</v>
      </c>
      <c r="I328" s="159">
        <v>0</v>
      </c>
      <c r="J328" s="159">
        <v>0</v>
      </c>
      <c r="K328" s="159">
        <v>0</v>
      </c>
      <c r="L328" s="383">
        <v>0</v>
      </c>
      <c r="M328" s="346"/>
    </row>
    <row r="329" spans="1:13" x14ac:dyDescent="0.25">
      <c r="A329" s="347"/>
      <c r="B329" s="396">
        <v>0</v>
      </c>
      <c r="C329" s="159">
        <v>0</v>
      </c>
      <c r="D329" s="159">
        <v>0</v>
      </c>
      <c r="E329" s="159">
        <v>1</v>
      </c>
      <c r="F329" s="159">
        <v>0</v>
      </c>
      <c r="G329" s="159">
        <v>0</v>
      </c>
      <c r="H329" s="159">
        <v>0</v>
      </c>
      <c r="I329" s="159">
        <v>0</v>
      </c>
      <c r="J329" s="159">
        <v>0</v>
      </c>
      <c r="K329" s="159">
        <v>0</v>
      </c>
      <c r="L329" s="383">
        <v>0</v>
      </c>
      <c r="M329" s="346"/>
    </row>
    <row r="330" spans="1:13" x14ac:dyDescent="0.25">
      <c r="A330" s="347"/>
      <c r="B330" s="396">
        <v>0</v>
      </c>
      <c r="C330" s="159">
        <v>0</v>
      </c>
      <c r="D330" s="159">
        <v>0</v>
      </c>
      <c r="E330" s="159">
        <v>0</v>
      </c>
      <c r="F330" s="159">
        <v>1</v>
      </c>
      <c r="G330" s="159">
        <v>0</v>
      </c>
      <c r="H330" s="159">
        <v>0</v>
      </c>
      <c r="I330" s="159">
        <v>0</v>
      </c>
      <c r="J330" s="159">
        <v>0</v>
      </c>
      <c r="K330" s="159">
        <v>0</v>
      </c>
      <c r="L330" s="383">
        <v>0</v>
      </c>
      <c r="M330" s="346"/>
    </row>
    <row r="331" spans="1:13" x14ac:dyDescent="0.25">
      <c r="A331" s="347"/>
      <c r="B331" s="396">
        <v>0</v>
      </c>
      <c r="C331" s="159">
        <v>0</v>
      </c>
      <c r="D331" s="159">
        <v>0</v>
      </c>
      <c r="E331" s="159">
        <v>0</v>
      </c>
      <c r="F331" s="159">
        <v>0</v>
      </c>
      <c r="G331" s="159">
        <v>1</v>
      </c>
      <c r="H331" s="159">
        <v>0</v>
      </c>
      <c r="I331" s="159">
        <v>0</v>
      </c>
      <c r="J331" s="159">
        <v>0</v>
      </c>
      <c r="K331" s="159">
        <v>0</v>
      </c>
      <c r="L331" s="383">
        <v>0</v>
      </c>
      <c r="M331" s="346"/>
    </row>
    <row r="332" spans="1:13" x14ac:dyDescent="0.25">
      <c r="A332" s="347"/>
      <c r="B332" s="396">
        <v>0</v>
      </c>
      <c r="C332" s="159">
        <v>0</v>
      </c>
      <c r="D332" s="159">
        <v>0</v>
      </c>
      <c r="E332" s="159">
        <v>0</v>
      </c>
      <c r="F332" s="159">
        <v>0</v>
      </c>
      <c r="G332" s="159">
        <v>0</v>
      </c>
      <c r="H332" s="159">
        <v>1</v>
      </c>
      <c r="I332" s="159">
        <v>0</v>
      </c>
      <c r="J332" s="159">
        <v>0</v>
      </c>
      <c r="K332" s="159">
        <v>0</v>
      </c>
      <c r="L332" s="383">
        <v>0</v>
      </c>
      <c r="M332" s="346"/>
    </row>
    <row r="333" spans="1:13" x14ac:dyDescent="0.25">
      <c r="A333" s="347"/>
      <c r="B333" s="396">
        <v>0</v>
      </c>
      <c r="C333" s="159">
        <v>0</v>
      </c>
      <c r="D333" s="159">
        <v>0</v>
      </c>
      <c r="E333" s="159">
        <v>0</v>
      </c>
      <c r="F333" s="159">
        <v>0</v>
      </c>
      <c r="G333" s="159">
        <v>0</v>
      </c>
      <c r="H333" s="159">
        <v>0</v>
      </c>
      <c r="I333" s="159">
        <v>1</v>
      </c>
      <c r="J333" s="159">
        <v>0</v>
      </c>
      <c r="K333" s="159">
        <v>0</v>
      </c>
      <c r="L333" s="383">
        <v>0</v>
      </c>
      <c r="M333" s="346"/>
    </row>
    <row r="334" spans="1:13" x14ac:dyDescent="0.25">
      <c r="A334" s="347"/>
      <c r="B334" s="396">
        <v>0</v>
      </c>
      <c r="C334" s="159">
        <v>0</v>
      </c>
      <c r="D334" s="159">
        <v>0</v>
      </c>
      <c r="E334" s="159">
        <v>0</v>
      </c>
      <c r="F334" s="159">
        <v>0</v>
      </c>
      <c r="G334" s="159">
        <v>0</v>
      </c>
      <c r="H334" s="159">
        <v>0</v>
      </c>
      <c r="I334" s="159">
        <v>0</v>
      </c>
      <c r="J334" s="159">
        <v>1</v>
      </c>
      <c r="K334" s="159">
        <v>0</v>
      </c>
      <c r="L334" s="383">
        <v>0</v>
      </c>
      <c r="M334" s="346"/>
    </row>
    <row r="335" spans="1:13" x14ac:dyDescent="0.25">
      <c r="A335" s="347"/>
      <c r="B335" s="396">
        <v>0</v>
      </c>
      <c r="C335" s="159">
        <v>0</v>
      </c>
      <c r="D335" s="159">
        <v>0</v>
      </c>
      <c r="E335" s="159">
        <v>0</v>
      </c>
      <c r="F335" s="159">
        <v>0</v>
      </c>
      <c r="G335" s="159">
        <v>0</v>
      </c>
      <c r="H335" s="159">
        <v>0</v>
      </c>
      <c r="I335" s="159">
        <v>0</v>
      </c>
      <c r="J335" s="159">
        <v>0</v>
      </c>
      <c r="K335" s="159">
        <v>1</v>
      </c>
      <c r="L335" s="383">
        <v>0</v>
      </c>
      <c r="M335" s="346"/>
    </row>
    <row r="336" spans="1:13" x14ac:dyDescent="0.25">
      <c r="A336" s="347"/>
      <c r="B336" s="397">
        <v>0</v>
      </c>
      <c r="C336" s="398">
        <v>0</v>
      </c>
      <c r="D336" s="398">
        <v>0</v>
      </c>
      <c r="E336" s="398">
        <v>0</v>
      </c>
      <c r="F336" s="398">
        <v>0</v>
      </c>
      <c r="G336" s="398">
        <v>0</v>
      </c>
      <c r="H336" s="398">
        <v>0</v>
      </c>
      <c r="I336" s="398">
        <v>0</v>
      </c>
      <c r="J336" s="398">
        <v>0</v>
      </c>
      <c r="K336" s="398">
        <v>0</v>
      </c>
      <c r="L336" s="410">
        <v>1</v>
      </c>
      <c r="M336" s="346"/>
    </row>
    <row r="337" spans="1:13" x14ac:dyDescent="0.25">
      <c r="A337" s="347"/>
      <c r="B337" s="158"/>
      <c r="C337" s="158"/>
      <c r="D337" s="158"/>
      <c r="E337" s="158"/>
      <c r="F337" s="158"/>
      <c r="G337" s="158"/>
      <c r="H337" s="158"/>
      <c r="I337" s="158"/>
      <c r="J337" s="158"/>
      <c r="K337" s="158"/>
      <c r="L337" s="158"/>
      <c r="M337" s="346"/>
    </row>
    <row r="338" spans="1:13" x14ac:dyDescent="0.25">
      <c r="A338" s="347"/>
      <c r="B338" s="158"/>
      <c r="C338" s="158"/>
      <c r="D338" s="158"/>
      <c r="E338" s="158"/>
      <c r="F338" s="158"/>
      <c r="G338" s="158"/>
      <c r="H338" s="158"/>
      <c r="I338" s="158"/>
      <c r="J338" s="158"/>
      <c r="K338" s="158"/>
      <c r="L338" s="158"/>
      <c r="M338" s="346"/>
    </row>
    <row r="339" spans="1:13" x14ac:dyDescent="0.25">
      <c r="A339" s="350"/>
      <c r="B339" s="411">
        <f>+M263</f>
        <v>0</v>
      </c>
      <c r="C339" s="390">
        <v>0</v>
      </c>
      <c r="D339" s="390">
        <v>0</v>
      </c>
      <c r="E339" s="390">
        <v>0</v>
      </c>
      <c r="F339" s="390">
        <v>0</v>
      </c>
      <c r="G339" s="390">
        <v>0</v>
      </c>
      <c r="H339" s="390">
        <v>0</v>
      </c>
      <c r="I339" s="390">
        <v>0</v>
      </c>
      <c r="J339" s="390">
        <v>0</v>
      </c>
      <c r="K339" s="390">
        <v>0</v>
      </c>
      <c r="L339" s="391">
        <v>0</v>
      </c>
      <c r="M339" s="346"/>
    </row>
    <row r="340" spans="1:13" ht="15.75" x14ac:dyDescent="0.25">
      <c r="A340" s="442" t="s">
        <v>232</v>
      </c>
      <c r="B340" s="396">
        <v>0</v>
      </c>
      <c r="C340" s="161">
        <f>+M264</f>
        <v>0</v>
      </c>
      <c r="D340" s="159">
        <v>0</v>
      </c>
      <c r="E340" s="159">
        <v>0</v>
      </c>
      <c r="F340" s="159">
        <v>0</v>
      </c>
      <c r="G340" s="159">
        <v>0</v>
      </c>
      <c r="H340" s="159">
        <v>0</v>
      </c>
      <c r="I340" s="159">
        <v>0</v>
      </c>
      <c r="J340" s="159">
        <v>0</v>
      </c>
      <c r="K340" s="159">
        <v>0</v>
      </c>
      <c r="L340" s="383">
        <v>0</v>
      </c>
      <c r="M340" s="346"/>
    </row>
    <row r="341" spans="1:13" x14ac:dyDescent="0.25">
      <c r="A341" s="347"/>
      <c r="B341" s="396">
        <v>0</v>
      </c>
      <c r="C341" s="159">
        <v>0</v>
      </c>
      <c r="D341" s="161">
        <f>+M265</f>
        <v>0</v>
      </c>
      <c r="E341" s="159">
        <v>0</v>
      </c>
      <c r="F341" s="159">
        <v>0</v>
      </c>
      <c r="G341" s="159">
        <v>0</v>
      </c>
      <c r="H341" s="159">
        <v>0</v>
      </c>
      <c r="I341" s="159">
        <v>0</v>
      </c>
      <c r="J341" s="159">
        <v>0</v>
      </c>
      <c r="K341" s="159">
        <v>0</v>
      </c>
      <c r="L341" s="383">
        <v>0</v>
      </c>
      <c r="M341" s="346"/>
    </row>
    <row r="342" spans="1:13" x14ac:dyDescent="0.25">
      <c r="A342" s="347"/>
      <c r="B342" s="396">
        <v>0</v>
      </c>
      <c r="C342" s="159">
        <v>0</v>
      </c>
      <c r="D342" s="159">
        <v>0</v>
      </c>
      <c r="E342" s="161">
        <f>+M266</f>
        <v>0</v>
      </c>
      <c r="F342" s="159">
        <v>0</v>
      </c>
      <c r="G342" s="159">
        <v>0</v>
      </c>
      <c r="H342" s="159">
        <v>0</v>
      </c>
      <c r="I342" s="159">
        <v>0</v>
      </c>
      <c r="J342" s="159">
        <v>0</v>
      </c>
      <c r="K342" s="159">
        <v>0</v>
      </c>
      <c r="L342" s="383">
        <v>0</v>
      </c>
      <c r="M342" s="346"/>
    </row>
    <row r="343" spans="1:13" x14ac:dyDescent="0.25">
      <c r="A343" s="347"/>
      <c r="B343" s="396">
        <v>0</v>
      </c>
      <c r="C343" s="159">
        <v>0</v>
      </c>
      <c r="D343" s="159">
        <v>0</v>
      </c>
      <c r="E343" s="159">
        <v>0</v>
      </c>
      <c r="F343" s="161">
        <f>+M267</f>
        <v>0</v>
      </c>
      <c r="G343" s="159">
        <v>0</v>
      </c>
      <c r="H343" s="159">
        <v>0</v>
      </c>
      <c r="I343" s="159">
        <v>0</v>
      </c>
      <c r="J343" s="159">
        <v>0</v>
      </c>
      <c r="K343" s="159">
        <v>0</v>
      </c>
      <c r="L343" s="383">
        <v>0</v>
      </c>
      <c r="M343" s="346"/>
    </row>
    <row r="344" spans="1:13" x14ac:dyDescent="0.25">
      <c r="A344" s="347"/>
      <c r="B344" s="396">
        <v>0</v>
      </c>
      <c r="C344" s="159">
        <v>0</v>
      </c>
      <c r="D344" s="159">
        <v>0</v>
      </c>
      <c r="E344" s="159">
        <v>0</v>
      </c>
      <c r="F344" s="159">
        <v>0</v>
      </c>
      <c r="G344" s="161">
        <f>+M268</f>
        <v>0</v>
      </c>
      <c r="H344" s="159">
        <v>0</v>
      </c>
      <c r="I344" s="159">
        <v>0</v>
      </c>
      <c r="J344" s="159">
        <v>0</v>
      </c>
      <c r="K344" s="159">
        <v>0</v>
      </c>
      <c r="L344" s="383">
        <v>0</v>
      </c>
      <c r="M344" s="346"/>
    </row>
    <row r="345" spans="1:13" x14ac:dyDescent="0.25">
      <c r="A345" s="347"/>
      <c r="B345" s="396">
        <v>0</v>
      </c>
      <c r="C345" s="159">
        <v>0</v>
      </c>
      <c r="D345" s="159">
        <v>0</v>
      </c>
      <c r="E345" s="159">
        <v>0</v>
      </c>
      <c r="F345" s="159">
        <v>0</v>
      </c>
      <c r="G345" s="159">
        <v>0</v>
      </c>
      <c r="H345" s="161">
        <f>+M269</f>
        <v>0</v>
      </c>
      <c r="I345" s="159">
        <v>0</v>
      </c>
      <c r="J345" s="159">
        <v>0</v>
      </c>
      <c r="K345" s="159">
        <v>0</v>
      </c>
      <c r="L345" s="383">
        <v>0</v>
      </c>
      <c r="M345" s="346"/>
    </row>
    <row r="346" spans="1:13" x14ac:dyDescent="0.25">
      <c r="A346" s="347"/>
      <c r="B346" s="396">
        <v>0</v>
      </c>
      <c r="C346" s="159">
        <v>0</v>
      </c>
      <c r="D346" s="159">
        <v>0</v>
      </c>
      <c r="E346" s="159">
        <v>0</v>
      </c>
      <c r="F346" s="159">
        <v>0</v>
      </c>
      <c r="G346" s="159">
        <v>0</v>
      </c>
      <c r="H346" s="159">
        <v>0</v>
      </c>
      <c r="I346" s="161">
        <f>+M270</f>
        <v>0</v>
      </c>
      <c r="J346" s="159">
        <v>0</v>
      </c>
      <c r="K346" s="159">
        <v>0</v>
      </c>
      <c r="L346" s="383">
        <v>0</v>
      </c>
      <c r="M346" s="346"/>
    </row>
    <row r="347" spans="1:13" x14ac:dyDescent="0.25">
      <c r="A347" s="347"/>
      <c r="B347" s="396">
        <v>0</v>
      </c>
      <c r="C347" s="159">
        <v>0</v>
      </c>
      <c r="D347" s="159">
        <v>0</v>
      </c>
      <c r="E347" s="159">
        <v>0</v>
      </c>
      <c r="F347" s="159">
        <v>0</v>
      </c>
      <c r="G347" s="159">
        <v>0</v>
      </c>
      <c r="H347" s="159">
        <v>0</v>
      </c>
      <c r="I347" s="159">
        <v>0</v>
      </c>
      <c r="J347" s="161">
        <f>+M271</f>
        <v>0</v>
      </c>
      <c r="K347" s="159">
        <v>0</v>
      </c>
      <c r="L347" s="383">
        <v>0</v>
      </c>
      <c r="M347" s="346"/>
    </row>
    <row r="348" spans="1:13" x14ac:dyDescent="0.25">
      <c r="A348" s="347"/>
      <c r="B348" s="396">
        <v>0</v>
      </c>
      <c r="C348" s="159">
        <v>0</v>
      </c>
      <c r="D348" s="159">
        <v>0</v>
      </c>
      <c r="E348" s="159">
        <v>0</v>
      </c>
      <c r="F348" s="159">
        <v>0</v>
      </c>
      <c r="G348" s="159">
        <v>0</v>
      </c>
      <c r="H348" s="159">
        <v>0</v>
      </c>
      <c r="I348" s="159">
        <v>0</v>
      </c>
      <c r="J348" s="159">
        <v>0</v>
      </c>
      <c r="K348" s="161">
        <f>+M272</f>
        <v>0</v>
      </c>
      <c r="L348" s="383">
        <v>0</v>
      </c>
      <c r="M348" s="346"/>
    </row>
    <row r="349" spans="1:13" x14ac:dyDescent="0.25">
      <c r="A349" s="347"/>
      <c r="B349" s="397">
        <v>0</v>
      </c>
      <c r="C349" s="398">
        <v>0</v>
      </c>
      <c r="D349" s="398">
        <v>0</v>
      </c>
      <c r="E349" s="398">
        <v>0</v>
      </c>
      <c r="F349" s="398">
        <v>0</v>
      </c>
      <c r="G349" s="398">
        <v>0</v>
      </c>
      <c r="H349" s="398">
        <v>0</v>
      </c>
      <c r="I349" s="398">
        <v>0</v>
      </c>
      <c r="J349" s="398">
        <v>0</v>
      </c>
      <c r="K349" s="398">
        <v>0</v>
      </c>
      <c r="L349" s="412">
        <f>+M273</f>
        <v>0</v>
      </c>
      <c r="M349" s="346"/>
    </row>
    <row r="350" spans="1:13" x14ac:dyDescent="0.25">
      <c r="A350" s="347"/>
      <c r="B350" s="158"/>
      <c r="C350" s="158"/>
      <c r="D350" s="158"/>
      <c r="E350" s="158"/>
      <c r="F350" s="158"/>
      <c r="G350" s="158"/>
      <c r="H350" s="158"/>
      <c r="I350" s="158"/>
      <c r="J350" s="158"/>
      <c r="K350" s="158"/>
      <c r="L350" s="158"/>
      <c r="M350" s="346"/>
    </row>
    <row r="351" spans="1:13" ht="15.75" x14ac:dyDescent="0.3">
      <c r="A351" s="444" t="s">
        <v>245</v>
      </c>
      <c r="B351" s="158"/>
      <c r="C351" s="158"/>
      <c r="D351" s="158"/>
      <c r="E351" s="158"/>
      <c r="F351" s="158"/>
      <c r="G351" s="158"/>
      <c r="H351" s="158"/>
      <c r="I351" s="158"/>
      <c r="J351" s="158"/>
      <c r="K351" s="158"/>
      <c r="L351" s="158"/>
      <c r="M351" s="346"/>
    </row>
    <row r="352" spans="1:13" ht="15.75" x14ac:dyDescent="0.3">
      <c r="A352" s="445"/>
      <c r="B352" s="411">
        <f t="array" ref="B352:L362">+MMULT(B313:L323,B339:L349)</f>
        <v>0</v>
      </c>
      <c r="C352" s="390">
        <v>0</v>
      </c>
      <c r="D352" s="390">
        <v>0</v>
      </c>
      <c r="E352" s="390">
        <v>0</v>
      </c>
      <c r="F352" s="390">
        <v>0</v>
      </c>
      <c r="G352" s="390">
        <v>0</v>
      </c>
      <c r="H352" s="390">
        <v>0</v>
      </c>
      <c r="I352" s="390">
        <v>0</v>
      </c>
      <c r="J352" s="390">
        <v>0</v>
      </c>
      <c r="K352" s="390">
        <v>0</v>
      </c>
      <c r="L352" s="391">
        <v>0</v>
      </c>
      <c r="M352" s="345"/>
    </row>
    <row r="353" spans="1:13" ht="15.75" x14ac:dyDescent="0.3">
      <c r="A353" s="445" t="s">
        <v>233</v>
      </c>
      <c r="B353" s="396">
        <v>0</v>
      </c>
      <c r="C353" s="161">
        <v>0</v>
      </c>
      <c r="D353" s="159">
        <v>0</v>
      </c>
      <c r="E353" s="159">
        <v>0</v>
      </c>
      <c r="F353" s="159">
        <v>0</v>
      </c>
      <c r="G353" s="159">
        <v>0</v>
      </c>
      <c r="H353" s="159">
        <v>0</v>
      </c>
      <c r="I353" s="159">
        <v>0</v>
      </c>
      <c r="J353" s="159">
        <v>0</v>
      </c>
      <c r="K353" s="159">
        <v>0</v>
      </c>
      <c r="L353" s="383">
        <v>0</v>
      </c>
      <c r="M353" s="346"/>
    </row>
    <row r="354" spans="1:13" x14ac:dyDescent="0.25">
      <c r="A354" s="347"/>
      <c r="B354" s="396">
        <v>0</v>
      </c>
      <c r="C354" s="159">
        <v>0</v>
      </c>
      <c r="D354" s="161">
        <v>0</v>
      </c>
      <c r="E354" s="159">
        <v>0</v>
      </c>
      <c r="F354" s="159">
        <v>0</v>
      </c>
      <c r="G354" s="159">
        <v>0</v>
      </c>
      <c r="H354" s="159">
        <v>0</v>
      </c>
      <c r="I354" s="159">
        <v>0</v>
      </c>
      <c r="J354" s="159">
        <v>0</v>
      </c>
      <c r="K354" s="159">
        <v>0</v>
      </c>
      <c r="L354" s="383">
        <v>0</v>
      </c>
      <c r="M354" s="346"/>
    </row>
    <row r="355" spans="1:13" x14ac:dyDescent="0.25">
      <c r="A355" s="347"/>
      <c r="B355" s="396">
        <v>0</v>
      </c>
      <c r="C355" s="159">
        <v>0</v>
      </c>
      <c r="D355" s="159">
        <v>0</v>
      </c>
      <c r="E355" s="161">
        <v>0</v>
      </c>
      <c r="F355" s="159">
        <v>0</v>
      </c>
      <c r="G355" s="159">
        <v>0</v>
      </c>
      <c r="H355" s="159">
        <v>0</v>
      </c>
      <c r="I355" s="159">
        <v>0</v>
      </c>
      <c r="J355" s="159">
        <v>0</v>
      </c>
      <c r="K355" s="159">
        <v>0</v>
      </c>
      <c r="L355" s="383">
        <v>0</v>
      </c>
      <c r="M355" s="346"/>
    </row>
    <row r="356" spans="1:13" x14ac:dyDescent="0.25">
      <c r="A356" s="347"/>
      <c r="B356" s="396">
        <v>0</v>
      </c>
      <c r="C356" s="159">
        <v>0</v>
      </c>
      <c r="D356" s="159">
        <v>0</v>
      </c>
      <c r="E356" s="159">
        <v>0</v>
      </c>
      <c r="F356" s="161">
        <v>0</v>
      </c>
      <c r="G356" s="159">
        <v>0</v>
      </c>
      <c r="H356" s="159">
        <v>0</v>
      </c>
      <c r="I356" s="159">
        <v>0</v>
      </c>
      <c r="J356" s="159">
        <v>0</v>
      </c>
      <c r="K356" s="159">
        <v>0</v>
      </c>
      <c r="L356" s="383">
        <v>0</v>
      </c>
      <c r="M356" s="346"/>
    </row>
    <row r="357" spans="1:13" x14ac:dyDescent="0.25">
      <c r="A357" s="347"/>
      <c r="B357" s="396">
        <v>0</v>
      </c>
      <c r="C357" s="159">
        <v>0</v>
      </c>
      <c r="D357" s="159">
        <v>0</v>
      </c>
      <c r="E357" s="159">
        <v>0</v>
      </c>
      <c r="F357" s="159">
        <v>0</v>
      </c>
      <c r="G357" s="161">
        <v>0</v>
      </c>
      <c r="H357" s="159">
        <v>0</v>
      </c>
      <c r="I357" s="159">
        <v>0</v>
      </c>
      <c r="J357" s="159">
        <v>0</v>
      </c>
      <c r="K357" s="159">
        <v>0</v>
      </c>
      <c r="L357" s="383">
        <v>0</v>
      </c>
      <c r="M357" s="346"/>
    </row>
    <row r="358" spans="1:13" x14ac:dyDescent="0.25">
      <c r="A358" s="347"/>
      <c r="B358" s="396">
        <v>0</v>
      </c>
      <c r="C358" s="159">
        <v>0</v>
      </c>
      <c r="D358" s="159">
        <v>0</v>
      </c>
      <c r="E358" s="159">
        <v>0</v>
      </c>
      <c r="F358" s="159">
        <v>0</v>
      </c>
      <c r="G358" s="159">
        <v>0</v>
      </c>
      <c r="H358" s="161">
        <v>0</v>
      </c>
      <c r="I358" s="159">
        <v>0</v>
      </c>
      <c r="J358" s="159">
        <v>0</v>
      </c>
      <c r="K358" s="159">
        <v>0</v>
      </c>
      <c r="L358" s="383">
        <v>0</v>
      </c>
      <c r="M358" s="346"/>
    </row>
    <row r="359" spans="1:13" x14ac:dyDescent="0.25">
      <c r="A359" s="347"/>
      <c r="B359" s="396">
        <v>0</v>
      </c>
      <c r="C359" s="159">
        <v>0</v>
      </c>
      <c r="D359" s="159">
        <v>0</v>
      </c>
      <c r="E359" s="159">
        <v>0</v>
      </c>
      <c r="F359" s="159">
        <v>0</v>
      </c>
      <c r="G359" s="159">
        <v>0</v>
      </c>
      <c r="H359" s="159">
        <v>0</v>
      </c>
      <c r="I359" s="161">
        <v>0</v>
      </c>
      <c r="J359" s="159">
        <v>0</v>
      </c>
      <c r="K359" s="159">
        <v>0</v>
      </c>
      <c r="L359" s="383">
        <v>0</v>
      </c>
      <c r="M359" s="346"/>
    </row>
    <row r="360" spans="1:13" x14ac:dyDescent="0.25">
      <c r="A360" s="347"/>
      <c r="B360" s="396">
        <v>0</v>
      </c>
      <c r="C360" s="159">
        <v>0</v>
      </c>
      <c r="D360" s="159">
        <v>0</v>
      </c>
      <c r="E360" s="159">
        <v>0</v>
      </c>
      <c r="F360" s="159">
        <v>0</v>
      </c>
      <c r="G360" s="159">
        <v>0</v>
      </c>
      <c r="H360" s="159">
        <v>0</v>
      </c>
      <c r="I360" s="159">
        <v>0</v>
      </c>
      <c r="J360" s="161">
        <v>0</v>
      </c>
      <c r="K360" s="159">
        <v>0</v>
      </c>
      <c r="L360" s="383">
        <v>0</v>
      </c>
      <c r="M360" s="346"/>
    </row>
    <row r="361" spans="1:13" x14ac:dyDescent="0.25">
      <c r="A361" s="347"/>
      <c r="B361" s="396">
        <v>0</v>
      </c>
      <c r="C361" s="159">
        <v>0</v>
      </c>
      <c r="D361" s="159">
        <v>0</v>
      </c>
      <c r="E361" s="159">
        <v>0</v>
      </c>
      <c r="F361" s="159">
        <v>0</v>
      </c>
      <c r="G361" s="159">
        <v>0</v>
      </c>
      <c r="H361" s="159">
        <v>0</v>
      </c>
      <c r="I361" s="159">
        <v>0</v>
      </c>
      <c r="J361" s="159">
        <v>0</v>
      </c>
      <c r="K361" s="161">
        <v>0</v>
      </c>
      <c r="L361" s="383">
        <v>0</v>
      </c>
      <c r="M361" s="346"/>
    </row>
    <row r="362" spans="1:13" x14ac:dyDescent="0.25">
      <c r="A362" s="347"/>
      <c r="B362" s="397">
        <v>0</v>
      </c>
      <c r="C362" s="398">
        <v>0</v>
      </c>
      <c r="D362" s="398">
        <v>0</v>
      </c>
      <c r="E362" s="398">
        <v>0</v>
      </c>
      <c r="F362" s="398">
        <v>0</v>
      </c>
      <c r="G362" s="398">
        <v>0</v>
      </c>
      <c r="H362" s="398">
        <v>0</v>
      </c>
      <c r="I362" s="398">
        <v>0</v>
      </c>
      <c r="J362" s="398">
        <v>0</v>
      </c>
      <c r="K362" s="398">
        <v>0</v>
      </c>
      <c r="L362" s="412">
        <v>0</v>
      </c>
      <c r="M362" s="346"/>
    </row>
    <row r="363" spans="1:13" x14ac:dyDescent="0.25">
      <c r="A363" s="347"/>
      <c r="B363" s="158"/>
      <c r="C363" s="158"/>
      <c r="D363" s="158"/>
      <c r="E363" s="158"/>
      <c r="F363" s="158"/>
      <c r="G363" s="158"/>
      <c r="H363" s="158"/>
      <c r="I363" s="158"/>
      <c r="J363" s="158"/>
      <c r="K363" s="158"/>
      <c r="L363" s="158"/>
      <c r="M363" s="346"/>
    </row>
    <row r="364" spans="1:13" x14ac:dyDescent="0.25">
      <c r="A364" s="347"/>
      <c r="B364" s="158"/>
      <c r="C364" s="158"/>
      <c r="D364" s="158"/>
      <c r="E364" s="158"/>
      <c r="F364" s="158"/>
      <c r="G364" s="158"/>
      <c r="H364" s="158"/>
      <c r="I364" s="158"/>
      <c r="J364" s="158"/>
      <c r="K364" s="158"/>
      <c r="L364" s="158"/>
      <c r="M364" s="346"/>
    </row>
    <row r="365" spans="1:13" x14ac:dyDescent="0.25">
      <c r="A365" s="347"/>
      <c r="B365" s="413" t="e">
        <f t="array" ref="B365:L375">+MINVERSE(B352:L362)</f>
        <v>#NUM!</v>
      </c>
      <c r="C365" s="390" t="e">
        <v>#NUM!</v>
      </c>
      <c r="D365" s="390" t="e">
        <v>#NUM!</v>
      </c>
      <c r="E365" s="390" t="e">
        <v>#NUM!</v>
      </c>
      <c r="F365" s="390" t="e">
        <v>#NUM!</v>
      </c>
      <c r="G365" s="390" t="e">
        <v>#NUM!</v>
      </c>
      <c r="H365" s="390" t="e">
        <v>#NUM!</v>
      </c>
      <c r="I365" s="390" t="e">
        <v>#NUM!</v>
      </c>
      <c r="J365" s="390" t="e">
        <v>#NUM!</v>
      </c>
      <c r="K365" s="390" t="e">
        <v>#NUM!</v>
      </c>
      <c r="L365" s="391" t="e">
        <v>#NUM!</v>
      </c>
      <c r="M365" s="346"/>
    </row>
    <row r="366" spans="1:13" ht="15.75" x14ac:dyDescent="0.3">
      <c r="A366" s="445" t="s">
        <v>234</v>
      </c>
      <c r="B366" s="396" t="e">
        <v>#NUM!</v>
      </c>
      <c r="C366" s="178" t="e">
        <v>#NUM!</v>
      </c>
      <c r="D366" s="159" t="e">
        <v>#NUM!</v>
      </c>
      <c r="E366" s="159" t="e">
        <v>#NUM!</v>
      </c>
      <c r="F366" s="159" t="e">
        <v>#NUM!</v>
      </c>
      <c r="G366" s="159" t="e">
        <v>#NUM!</v>
      </c>
      <c r="H366" s="159" t="e">
        <v>#NUM!</v>
      </c>
      <c r="I366" s="159" t="e">
        <v>#NUM!</v>
      </c>
      <c r="J366" s="159" t="e">
        <v>#NUM!</v>
      </c>
      <c r="K366" s="159" t="e">
        <v>#NUM!</v>
      </c>
      <c r="L366" s="383" t="e">
        <v>#NUM!</v>
      </c>
      <c r="M366" s="346"/>
    </row>
    <row r="367" spans="1:13" x14ac:dyDescent="0.25">
      <c r="A367" s="347"/>
      <c r="B367" s="396" t="e">
        <v>#NUM!</v>
      </c>
      <c r="C367" s="159" t="e">
        <v>#NUM!</v>
      </c>
      <c r="D367" s="178" t="e">
        <v>#NUM!</v>
      </c>
      <c r="E367" s="159" t="e">
        <v>#NUM!</v>
      </c>
      <c r="F367" s="159" t="e">
        <v>#NUM!</v>
      </c>
      <c r="G367" s="159" t="e">
        <v>#NUM!</v>
      </c>
      <c r="H367" s="159" t="e">
        <v>#NUM!</v>
      </c>
      <c r="I367" s="159" t="e">
        <v>#NUM!</v>
      </c>
      <c r="J367" s="159" t="e">
        <v>#NUM!</v>
      </c>
      <c r="K367" s="159" t="e">
        <v>#NUM!</v>
      </c>
      <c r="L367" s="383" t="e">
        <v>#NUM!</v>
      </c>
      <c r="M367" s="346"/>
    </row>
    <row r="368" spans="1:13" x14ac:dyDescent="0.25">
      <c r="A368" s="347"/>
      <c r="B368" s="396" t="e">
        <v>#NUM!</v>
      </c>
      <c r="C368" s="159" t="e">
        <v>#NUM!</v>
      </c>
      <c r="D368" s="159" t="e">
        <v>#NUM!</v>
      </c>
      <c r="E368" s="178" t="e">
        <v>#NUM!</v>
      </c>
      <c r="F368" s="159" t="e">
        <v>#NUM!</v>
      </c>
      <c r="G368" s="159" t="e">
        <v>#NUM!</v>
      </c>
      <c r="H368" s="159" t="e">
        <v>#NUM!</v>
      </c>
      <c r="I368" s="159" t="e">
        <v>#NUM!</v>
      </c>
      <c r="J368" s="159" t="e">
        <v>#NUM!</v>
      </c>
      <c r="K368" s="159" t="e">
        <v>#NUM!</v>
      </c>
      <c r="L368" s="383" t="e">
        <v>#NUM!</v>
      </c>
      <c r="M368" s="346"/>
    </row>
    <row r="369" spans="1:13" x14ac:dyDescent="0.25">
      <c r="A369" s="347"/>
      <c r="B369" s="396" t="e">
        <v>#NUM!</v>
      </c>
      <c r="C369" s="159" t="e">
        <v>#NUM!</v>
      </c>
      <c r="D369" s="159" t="e">
        <v>#NUM!</v>
      </c>
      <c r="E369" s="159" t="e">
        <v>#NUM!</v>
      </c>
      <c r="F369" s="178" t="e">
        <v>#NUM!</v>
      </c>
      <c r="G369" s="159" t="e">
        <v>#NUM!</v>
      </c>
      <c r="H369" s="159" t="e">
        <v>#NUM!</v>
      </c>
      <c r="I369" s="159" t="e">
        <v>#NUM!</v>
      </c>
      <c r="J369" s="159" t="e">
        <v>#NUM!</v>
      </c>
      <c r="K369" s="159" t="e">
        <v>#NUM!</v>
      </c>
      <c r="L369" s="383" t="e">
        <v>#NUM!</v>
      </c>
      <c r="M369" s="346"/>
    </row>
    <row r="370" spans="1:13" x14ac:dyDescent="0.25">
      <c r="A370" s="347"/>
      <c r="B370" s="396" t="e">
        <v>#NUM!</v>
      </c>
      <c r="C370" s="159" t="e">
        <v>#NUM!</v>
      </c>
      <c r="D370" s="159" t="e">
        <v>#NUM!</v>
      </c>
      <c r="E370" s="159" t="e">
        <v>#NUM!</v>
      </c>
      <c r="F370" s="159" t="e">
        <v>#NUM!</v>
      </c>
      <c r="G370" s="178" t="e">
        <v>#NUM!</v>
      </c>
      <c r="H370" s="159" t="e">
        <v>#NUM!</v>
      </c>
      <c r="I370" s="159" t="e">
        <v>#NUM!</v>
      </c>
      <c r="J370" s="159" t="e">
        <v>#NUM!</v>
      </c>
      <c r="K370" s="159" t="e">
        <v>#NUM!</v>
      </c>
      <c r="L370" s="383" t="e">
        <v>#NUM!</v>
      </c>
      <c r="M370" s="346"/>
    </row>
    <row r="371" spans="1:13" x14ac:dyDescent="0.25">
      <c r="A371" s="347"/>
      <c r="B371" s="396" t="e">
        <v>#NUM!</v>
      </c>
      <c r="C371" s="159" t="e">
        <v>#NUM!</v>
      </c>
      <c r="D371" s="159" t="e">
        <v>#NUM!</v>
      </c>
      <c r="E371" s="159" t="e">
        <v>#NUM!</v>
      </c>
      <c r="F371" s="159" t="e">
        <v>#NUM!</v>
      </c>
      <c r="G371" s="159" t="e">
        <v>#NUM!</v>
      </c>
      <c r="H371" s="178" t="e">
        <v>#NUM!</v>
      </c>
      <c r="I371" s="159" t="e">
        <v>#NUM!</v>
      </c>
      <c r="J371" s="159" t="e">
        <v>#NUM!</v>
      </c>
      <c r="K371" s="159" t="e">
        <v>#NUM!</v>
      </c>
      <c r="L371" s="383" t="e">
        <v>#NUM!</v>
      </c>
      <c r="M371" s="346"/>
    </row>
    <row r="372" spans="1:13" x14ac:dyDescent="0.25">
      <c r="A372" s="347"/>
      <c r="B372" s="396" t="e">
        <v>#NUM!</v>
      </c>
      <c r="C372" s="159" t="e">
        <v>#NUM!</v>
      </c>
      <c r="D372" s="159" t="e">
        <v>#NUM!</v>
      </c>
      <c r="E372" s="159" t="e">
        <v>#NUM!</v>
      </c>
      <c r="F372" s="159" t="e">
        <v>#NUM!</v>
      </c>
      <c r="G372" s="159" t="e">
        <v>#NUM!</v>
      </c>
      <c r="H372" s="159" t="e">
        <v>#NUM!</v>
      </c>
      <c r="I372" s="178" t="e">
        <v>#NUM!</v>
      </c>
      <c r="J372" s="159" t="e">
        <v>#NUM!</v>
      </c>
      <c r="K372" s="159" t="e">
        <v>#NUM!</v>
      </c>
      <c r="L372" s="383" t="e">
        <v>#NUM!</v>
      </c>
      <c r="M372" s="346"/>
    </row>
    <row r="373" spans="1:13" x14ac:dyDescent="0.25">
      <c r="A373" s="347"/>
      <c r="B373" s="396" t="e">
        <v>#NUM!</v>
      </c>
      <c r="C373" s="159" t="e">
        <v>#NUM!</v>
      </c>
      <c r="D373" s="159" t="e">
        <v>#NUM!</v>
      </c>
      <c r="E373" s="159" t="e">
        <v>#NUM!</v>
      </c>
      <c r="F373" s="159" t="e">
        <v>#NUM!</v>
      </c>
      <c r="G373" s="159" t="e">
        <v>#NUM!</v>
      </c>
      <c r="H373" s="159" t="e">
        <v>#NUM!</v>
      </c>
      <c r="I373" s="159" t="e">
        <v>#NUM!</v>
      </c>
      <c r="J373" s="178" t="e">
        <v>#NUM!</v>
      </c>
      <c r="K373" s="159" t="e">
        <v>#NUM!</v>
      </c>
      <c r="L373" s="383" t="e">
        <v>#NUM!</v>
      </c>
      <c r="M373" s="346"/>
    </row>
    <row r="374" spans="1:13" x14ac:dyDescent="0.25">
      <c r="A374" s="347"/>
      <c r="B374" s="396" t="e">
        <v>#NUM!</v>
      </c>
      <c r="C374" s="159" t="e">
        <v>#NUM!</v>
      </c>
      <c r="D374" s="159" t="e">
        <v>#NUM!</v>
      </c>
      <c r="E374" s="159" t="e">
        <v>#NUM!</v>
      </c>
      <c r="F374" s="159" t="e">
        <v>#NUM!</v>
      </c>
      <c r="G374" s="159" t="e">
        <v>#NUM!</v>
      </c>
      <c r="H374" s="159" t="e">
        <v>#NUM!</v>
      </c>
      <c r="I374" s="159" t="e">
        <v>#NUM!</v>
      </c>
      <c r="J374" s="159" t="e">
        <v>#NUM!</v>
      </c>
      <c r="K374" s="178" t="e">
        <v>#NUM!</v>
      </c>
      <c r="L374" s="383" t="e">
        <v>#NUM!</v>
      </c>
      <c r="M374" s="346"/>
    </row>
    <row r="375" spans="1:13" x14ac:dyDescent="0.25">
      <c r="A375" s="347"/>
      <c r="B375" s="397" t="e">
        <v>#NUM!</v>
      </c>
      <c r="C375" s="398" t="e">
        <v>#NUM!</v>
      </c>
      <c r="D375" s="398" t="e">
        <v>#NUM!</v>
      </c>
      <c r="E375" s="398" t="e">
        <v>#NUM!</v>
      </c>
      <c r="F375" s="398" t="e">
        <v>#NUM!</v>
      </c>
      <c r="G375" s="398" t="e">
        <v>#NUM!</v>
      </c>
      <c r="H375" s="398" t="e">
        <v>#NUM!</v>
      </c>
      <c r="I375" s="398" t="e">
        <v>#NUM!</v>
      </c>
      <c r="J375" s="398" t="e">
        <v>#NUM!</v>
      </c>
      <c r="K375" s="398" t="e">
        <v>#NUM!</v>
      </c>
      <c r="L375" s="414" t="e">
        <v>#NUM!</v>
      </c>
      <c r="M375" s="346"/>
    </row>
    <row r="376" spans="1:13" x14ac:dyDescent="0.25">
      <c r="A376" s="347"/>
      <c r="B376" s="158"/>
      <c r="C376" s="158"/>
      <c r="D376" s="158"/>
      <c r="E376" s="158"/>
      <c r="F376" s="158"/>
      <c r="G376" s="158"/>
      <c r="H376" s="158"/>
      <c r="I376" s="158"/>
      <c r="J376" s="158"/>
      <c r="K376" s="158"/>
      <c r="L376" s="158"/>
      <c r="M376" s="346"/>
    </row>
    <row r="377" spans="1:13" x14ac:dyDescent="0.25">
      <c r="A377" s="347"/>
      <c r="B377" s="158"/>
      <c r="C377" s="158"/>
      <c r="D377" s="158"/>
      <c r="E377" s="158"/>
      <c r="F377" s="158"/>
      <c r="G377" s="158"/>
      <c r="H377" s="158"/>
      <c r="I377" s="158"/>
      <c r="J377" s="158"/>
      <c r="K377" s="158"/>
      <c r="L377" s="158"/>
      <c r="M377" s="346"/>
    </row>
    <row r="378" spans="1:13" x14ac:dyDescent="0.25">
      <c r="A378" s="347"/>
      <c r="B378" s="395" t="e">
        <f t="array" ref="B378:L385">+MMULT(B289:L296,B365:L375)</f>
        <v>#NUM!</v>
      </c>
      <c r="C378" s="380" t="e">
        <v>#NUM!</v>
      </c>
      <c r="D378" s="380" t="e">
        <v>#NUM!</v>
      </c>
      <c r="E378" s="380" t="e">
        <v>#NUM!</v>
      </c>
      <c r="F378" s="380" t="e">
        <v>#NUM!</v>
      </c>
      <c r="G378" s="380" t="e">
        <v>#NUM!</v>
      </c>
      <c r="H378" s="380" t="e">
        <v>#NUM!</v>
      </c>
      <c r="I378" s="380" t="e">
        <v>#NUM!</v>
      </c>
      <c r="J378" s="380" t="e">
        <v>#NUM!</v>
      </c>
      <c r="K378" s="380" t="e">
        <v>#NUM!</v>
      </c>
      <c r="L378" s="381" t="e">
        <v>#NUM!</v>
      </c>
      <c r="M378" s="346"/>
    </row>
    <row r="379" spans="1:13" ht="15.75" x14ac:dyDescent="0.3">
      <c r="A379" s="445" t="s">
        <v>235</v>
      </c>
      <c r="B379" s="396" t="e">
        <v>#NUM!</v>
      </c>
      <c r="C379" s="159" t="e">
        <v>#NUM!</v>
      </c>
      <c r="D379" s="159" t="e">
        <v>#NUM!</v>
      </c>
      <c r="E379" s="159" t="e">
        <v>#NUM!</v>
      </c>
      <c r="F379" s="159" t="e">
        <v>#NUM!</v>
      </c>
      <c r="G379" s="159" t="e">
        <v>#NUM!</v>
      </c>
      <c r="H379" s="159" t="e">
        <v>#NUM!</v>
      </c>
      <c r="I379" s="159" t="e">
        <v>#NUM!</v>
      </c>
      <c r="J379" s="143" t="e">
        <v>#NUM!</v>
      </c>
      <c r="K379" s="143" t="e">
        <v>#NUM!</v>
      </c>
      <c r="L379" s="392" t="e">
        <v>#NUM!</v>
      </c>
      <c r="M379" s="346"/>
    </row>
    <row r="380" spans="1:13" x14ac:dyDescent="0.25">
      <c r="A380" s="446"/>
      <c r="B380" s="396" t="e">
        <v>#NUM!</v>
      </c>
      <c r="C380" s="159" t="e">
        <v>#NUM!</v>
      </c>
      <c r="D380" s="159" t="e">
        <v>#NUM!</v>
      </c>
      <c r="E380" s="159" t="e">
        <v>#NUM!</v>
      </c>
      <c r="F380" s="159" t="e">
        <v>#NUM!</v>
      </c>
      <c r="G380" s="159" t="e">
        <v>#NUM!</v>
      </c>
      <c r="H380" s="159" t="e">
        <v>#NUM!</v>
      </c>
      <c r="I380" s="159" t="e">
        <v>#NUM!</v>
      </c>
      <c r="J380" s="143" t="e">
        <v>#NUM!</v>
      </c>
      <c r="K380" s="143" t="e">
        <v>#NUM!</v>
      </c>
      <c r="L380" s="392" t="e">
        <v>#NUM!</v>
      </c>
      <c r="M380" s="346"/>
    </row>
    <row r="381" spans="1:13" x14ac:dyDescent="0.25">
      <c r="A381" s="446"/>
      <c r="B381" s="396" t="e">
        <v>#NUM!</v>
      </c>
      <c r="C381" s="159" t="e">
        <v>#NUM!</v>
      </c>
      <c r="D381" s="159" t="e">
        <v>#NUM!</v>
      </c>
      <c r="E381" s="159" t="e">
        <v>#NUM!</v>
      </c>
      <c r="F381" s="159" t="e">
        <v>#NUM!</v>
      </c>
      <c r="G381" s="159" t="e">
        <v>#NUM!</v>
      </c>
      <c r="H381" s="159" t="e">
        <v>#NUM!</v>
      </c>
      <c r="I381" s="159" t="e">
        <v>#NUM!</v>
      </c>
      <c r="J381" s="143" t="e">
        <v>#NUM!</v>
      </c>
      <c r="K381" s="143" t="e">
        <v>#NUM!</v>
      </c>
      <c r="L381" s="392" t="e">
        <v>#NUM!</v>
      </c>
      <c r="M381" s="346"/>
    </row>
    <row r="382" spans="1:13" x14ac:dyDescent="0.25">
      <c r="A382" s="446"/>
      <c r="B382" s="396" t="e">
        <v>#NUM!</v>
      </c>
      <c r="C382" s="159" t="e">
        <v>#NUM!</v>
      </c>
      <c r="D382" s="159" t="e">
        <v>#NUM!</v>
      </c>
      <c r="E382" s="159" t="e">
        <v>#NUM!</v>
      </c>
      <c r="F382" s="159" t="e">
        <v>#NUM!</v>
      </c>
      <c r="G382" s="159" t="e">
        <v>#NUM!</v>
      </c>
      <c r="H382" s="159" t="e">
        <v>#NUM!</v>
      </c>
      <c r="I382" s="159" t="e">
        <v>#NUM!</v>
      </c>
      <c r="J382" s="143" t="e">
        <v>#NUM!</v>
      </c>
      <c r="K382" s="143" t="e">
        <v>#NUM!</v>
      </c>
      <c r="L382" s="392" t="e">
        <v>#NUM!</v>
      </c>
      <c r="M382" s="346"/>
    </row>
    <row r="383" spans="1:13" x14ac:dyDescent="0.25">
      <c r="A383" s="446"/>
      <c r="B383" s="396" t="e">
        <v>#NUM!</v>
      </c>
      <c r="C383" s="159" t="e">
        <v>#NUM!</v>
      </c>
      <c r="D383" s="159" t="e">
        <v>#NUM!</v>
      </c>
      <c r="E383" s="159" t="e">
        <v>#NUM!</v>
      </c>
      <c r="F383" s="159" t="e">
        <v>#NUM!</v>
      </c>
      <c r="G383" s="159" t="e">
        <v>#NUM!</v>
      </c>
      <c r="H383" s="159" t="e">
        <v>#NUM!</v>
      </c>
      <c r="I383" s="159" t="e">
        <v>#NUM!</v>
      </c>
      <c r="J383" s="143" t="e">
        <v>#NUM!</v>
      </c>
      <c r="K383" s="143" t="e">
        <v>#NUM!</v>
      </c>
      <c r="L383" s="392" t="e">
        <v>#NUM!</v>
      </c>
      <c r="M383" s="346"/>
    </row>
    <row r="384" spans="1:13" x14ac:dyDescent="0.25">
      <c r="A384" s="446"/>
      <c r="B384" s="396" t="e">
        <v>#NUM!</v>
      </c>
      <c r="C384" s="159" t="e">
        <v>#NUM!</v>
      </c>
      <c r="D384" s="159" t="e">
        <v>#NUM!</v>
      </c>
      <c r="E384" s="159" t="e">
        <v>#NUM!</v>
      </c>
      <c r="F384" s="159" t="e">
        <v>#NUM!</v>
      </c>
      <c r="G384" s="159" t="e">
        <v>#NUM!</v>
      </c>
      <c r="H384" s="159" t="e">
        <v>#NUM!</v>
      </c>
      <c r="I384" s="159" t="e">
        <v>#NUM!</v>
      </c>
      <c r="J384" s="143" t="e">
        <v>#NUM!</v>
      </c>
      <c r="K384" s="143" t="e">
        <v>#NUM!</v>
      </c>
      <c r="L384" s="392" t="e">
        <v>#NUM!</v>
      </c>
      <c r="M384" s="346"/>
    </row>
    <row r="385" spans="1:13" x14ac:dyDescent="0.25">
      <c r="A385" s="446"/>
      <c r="B385" s="397" t="e">
        <v>#NUM!</v>
      </c>
      <c r="C385" s="398" t="e">
        <v>#NUM!</v>
      </c>
      <c r="D385" s="398" t="e">
        <v>#NUM!</v>
      </c>
      <c r="E385" s="398" t="e">
        <v>#NUM!</v>
      </c>
      <c r="F385" s="398" t="e">
        <v>#NUM!</v>
      </c>
      <c r="G385" s="398" t="e">
        <v>#NUM!</v>
      </c>
      <c r="H385" s="398" t="e">
        <v>#NUM!</v>
      </c>
      <c r="I385" s="398" t="e">
        <v>#NUM!</v>
      </c>
      <c r="J385" s="393" t="e">
        <v>#NUM!</v>
      </c>
      <c r="K385" s="393" t="e">
        <v>#NUM!</v>
      </c>
      <c r="L385" s="394" t="e">
        <v>#NUM!</v>
      </c>
      <c r="M385" s="346"/>
    </row>
    <row r="386" spans="1:13" x14ac:dyDescent="0.25">
      <c r="A386" s="446"/>
      <c r="B386" s="158"/>
      <c r="C386" s="158"/>
      <c r="D386" s="158"/>
      <c r="E386" s="158"/>
      <c r="F386" s="158"/>
      <c r="G386" s="158"/>
      <c r="H386" s="158"/>
      <c r="I386" s="158"/>
      <c r="J386" s="158"/>
      <c r="K386" s="158"/>
      <c r="L386" s="158"/>
      <c r="M386" s="346"/>
    </row>
    <row r="387" spans="1:13" x14ac:dyDescent="0.25">
      <c r="A387" s="446"/>
      <c r="B387" s="158"/>
      <c r="C387" s="158"/>
      <c r="D387" s="158"/>
      <c r="E387" s="158"/>
      <c r="F387" s="158"/>
      <c r="G387" s="158"/>
      <c r="H387" s="158"/>
      <c r="I387" s="158"/>
      <c r="J387" s="158"/>
      <c r="K387" s="158"/>
      <c r="L387" s="158"/>
      <c r="M387" s="346"/>
    </row>
    <row r="388" spans="1:13" x14ac:dyDescent="0.25">
      <c r="A388" s="446"/>
      <c r="B388" s="329" t="e">
        <f t="array" ref="B388:I395">+MMULT(B378:L385,B276:I286)</f>
        <v>#NUM!</v>
      </c>
      <c r="C388" s="330" t="e">
        <v>#NUM!</v>
      </c>
      <c r="D388" s="330" t="e">
        <v>#NUM!</v>
      </c>
      <c r="E388" s="330" t="e">
        <v>#NUM!</v>
      </c>
      <c r="F388" s="330" t="e">
        <v>#NUM!</v>
      </c>
      <c r="G388" s="330" t="e">
        <v>#NUM!</v>
      </c>
      <c r="H388" s="330" t="e">
        <v>#NUM!</v>
      </c>
      <c r="I388" s="331" t="e">
        <v>#NUM!</v>
      </c>
      <c r="J388" s="158"/>
      <c r="K388" s="158"/>
      <c r="L388" s="158"/>
      <c r="M388" s="346"/>
    </row>
    <row r="389" spans="1:13" ht="15.75" x14ac:dyDescent="0.3">
      <c r="A389" s="447" t="s">
        <v>236</v>
      </c>
      <c r="B389" s="332" t="e">
        <v>#NUM!</v>
      </c>
      <c r="C389" s="158" t="e">
        <v>#NUM!</v>
      </c>
      <c r="D389" s="158" t="e">
        <v>#NUM!</v>
      </c>
      <c r="E389" s="158" t="e">
        <v>#NUM!</v>
      </c>
      <c r="F389" s="158" t="e">
        <v>#NUM!</v>
      </c>
      <c r="G389" s="158" t="e">
        <v>#NUM!</v>
      </c>
      <c r="H389" s="158" t="e">
        <v>#NUM!</v>
      </c>
      <c r="I389" s="333" t="e">
        <v>#NUM!</v>
      </c>
      <c r="J389" s="158"/>
      <c r="K389" s="158"/>
      <c r="L389" s="158"/>
      <c r="M389" s="346"/>
    </row>
    <row r="390" spans="1:13" x14ac:dyDescent="0.25">
      <c r="A390" s="446"/>
      <c r="B390" s="332" t="e">
        <v>#NUM!</v>
      </c>
      <c r="C390" s="158" t="e">
        <v>#NUM!</v>
      </c>
      <c r="D390" s="158" t="e">
        <v>#NUM!</v>
      </c>
      <c r="E390" s="158" t="e">
        <v>#NUM!</v>
      </c>
      <c r="F390" s="158" t="e">
        <v>#NUM!</v>
      </c>
      <c r="G390" s="158" t="e">
        <v>#NUM!</v>
      </c>
      <c r="H390" s="158" t="e">
        <v>#NUM!</v>
      </c>
      <c r="I390" s="333" t="e">
        <v>#NUM!</v>
      </c>
      <c r="J390" s="158"/>
      <c r="K390" s="158"/>
      <c r="L390" s="158"/>
      <c r="M390" s="346"/>
    </row>
    <row r="391" spans="1:13" x14ac:dyDescent="0.25">
      <c r="A391" s="446"/>
      <c r="B391" s="332" t="e">
        <v>#NUM!</v>
      </c>
      <c r="C391" s="158" t="e">
        <v>#NUM!</v>
      </c>
      <c r="D391" s="158" t="e">
        <v>#NUM!</v>
      </c>
      <c r="E391" s="158" t="e">
        <v>#NUM!</v>
      </c>
      <c r="F391" s="158" t="e">
        <v>#NUM!</v>
      </c>
      <c r="G391" s="158" t="e">
        <v>#NUM!</v>
      </c>
      <c r="H391" s="158" t="e">
        <v>#NUM!</v>
      </c>
      <c r="I391" s="333" t="e">
        <v>#NUM!</v>
      </c>
      <c r="J391" s="158"/>
      <c r="K391" s="158"/>
      <c r="L391" s="158"/>
      <c r="M391" s="346"/>
    </row>
    <row r="392" spans="1:13" x14ac:dyDescent="0.25">
      <c r="A392" s="446"/>
      <c r="B392" s="332" t="e">
        <v>#NUM!</v>
      </c>
      <c r="C392" s="158" t="e">
        <v>#NUM!</v>
      </c>
      <c r="D392" s="158" t="e">
        <v>#NUM!</v>
      </c>
      <c r="E392" s="158" t="e">
        <v>#NUM!</v>
      </c>
      <c r="F392" s="158" t="e">
        <v>#NUM!</v>
      </c>
      <c r="G392" s="158" t="e">
        <v>#NUM!</v>
      </c>
      <c r="H392" s="158" t="e">
        <v>#NUM!</v>
      </c>
      <c r="I392" s="333" t="e">
        <v>#NUM!</v>
      </c>
      <c r="J392" s="158"/>
      <c r="K392" s="158"/>
      <c r="L392" s="158"/>
      <c r="M392" s="346"/>
    </row>
    <row r="393" spans="1:13" x14ac:dyDescent="0.25">
      <c r="A393" s="446"/>
      <c r="B393" s="332" t="e">
        <v>#NUM!</v>
      </c>
      <c r="C393" s="158" t="e">
        <v>#NUM!</v>
      </c>
      <c r="D393" s="158" t="e">
        <v>#NUM!</v>
      </c>
      <c r="E393" s="158" t="e">
        <v>#NUM!</v>
      </c>
      <c r="F393" s="158" t="e">
        <v>#NUM!</v>
      </c>
      <c r="G393" s="158" t="e">
        <v>#NUM!</v>
      </c>
      <c r="H393" s="158" t="e">
        <v>#NUM!</v>
      </c>
      <c r="I393" s="333" t="e">
        <v>#NUM!</v>
      </c>
      <c r="J393" s="158"/>
      <c r="K393" s="158"/>
      <c r="L393" s="158"/>
      <c r="M393" s="346"/>
    </row>
    <row r="394" spans="1:13" x14ac:dyDescent="0.25">
      <c r="A394" s="446"/>
      <c r="B394" s="332" t="e">
        <v>#NUM!</v>
      </c>
      <c r="C394" s="158" t="e">
        <v>#NUM!</v>
      </c>
      <c r="D394" s="158" t="e">
        <v>#NUM!</v>
      </c>
      <c r="E394" s="158" t="e">
        <v>#NUM!</v>
      </c>
      <c r="F394" s="158" t="e">
        <v>#NUM!</v>
      </c>
      <c r="G394" s="158" t="e">
        <v>#NUM!</v>
      </c>
      <c r="H394" s="158" t="e">
        <v>#NUM!</v>
      </c>
      <c r="I394" s="333" t="e">
        <v>#NUM!</v>
      </c>
      <c r="J394" s="158"/>
      <c r="K394" s="158"/>
      <c r="L394" s="158"/>
      <c r="M394" s="346"/>
    </row>
    <row r="395" spans="1:13" x14ac:dyDescent="0.25">
      <c r="A395" s="446"/>
      <c r="B395" s="406" t="e">
        <v>#NUM!</v>
      </c>
      <c r="C395" s="407" t="e">
        <v>#NUM!</v>
      </c>
      <c r="D395" s="407" t="e">
        <v>#NUM!</v>
      </c>
      <c r="E395" s="407" t="e">
        <v>#NUM!</v>
      </c>
      <c r="F395" s="407" t="e">
        <v>#NUM!</v>
      </c>
      <c r="G395" s="407" t="e">
        <v>#NUM!</v>
      </c>
      <c r="H395" s="407" t="e">
        <v>#NUM!</v>
      </c>
      <c r="I395" s="408" t="e">
        <v>#NUM!</v>
      </c>
      <c r="J395" s="158"/>
      <c r="K395" s="158"/>
      <c r="L395" s="158"/>
      <c r="M395" s="346"/>
    </row>
    <row r="396" spans="1:13" x14ac:dyDescent="0.25">
      <c r="A396" s="446"/>
      <c r="B396" s="158"/>
      <c r="C396" s="158"/>
      <c r="D396" s="158"/>
      <c r="E396" s="158"/>
      <c r="F396" s="158"/>
      <c r="G396" s="158"/>
      <c r="H396" s="158"/>
      <c r="I396" s="158"/>
      <c r="J396" s="158"/>
      <c r="K396" s="158"/>
      <c r="L396" s="158"/>
      <c r="M396" s="346"/>
    </row>
    <row r="397" spans="1:13" x14ac:dyDescent="0.25">
      <c r="A397" s="446"/>
      <c r="B397" s="158"/>
      <c r="C397" s="158"/>
      <c r="D397" s="158"/>
      <c r="E397" s="158"/>
      <c r="F397" s="158"/>
      <c r="G397" s="158"/>
      <c r="H397" s="158"/>
      <c r="I397" s="158"/>
      <c r="J397" s="158"/>
      <c r="K397" s="158"/>
      <c r="L397" s="158"/>
      <c r="M397" s="346"/>
    </row>
    <row r="398" spans="1:13" x14ac:dyDescent="0.25">
      <c r="A398" s="446"/>
      <c r="B398" s="329" t="e">
        <f t="array" ref="B398:I405">-MINVERSE(B388:I395)</f>
        <v>#NUM!</v>
      </c>
      <c r="C398" s="330" t="e">
        <v>#NUM!</v>
      </c>
      <c r="D398" s="330" t="e">
        <v>#NUM!</v>
      </c>
      <c r="E398" s="330" t="e">
        <v>#NUM!</v>
      </c>
      <c r="F398" s="330" t="e">
        <v>#NUM!</v>
      </c>
      <c r="G398" s="330" t="e">
        <v>#NUM!</v>
      </c>
      <c r="H398" s="330" t="e">
        <v>#NUM!</v>
      </c>
      <c r="I398" s="331" t="e">
        <v>#NUM!</v>
      </c>
      <c r="J398" s="158"/>
      <c r="K398" s="158"/>
      <c r="L398" s="158"/>
      <c r="M398" s="346"/>
    </row>
    <row r="399" spans="1:13" ht="15.75" x14ac:dyDescent="0.3">
      <c r="A399" s="448" t="s">
        <v>237</v>
      </c>
      <c r="B399" s="332" t="e">
        <v>#NUM!</v>
      </c>
      <c r="C399" s="158" t="e">
        <v>#NUM!</v>
      </c>
      <c r="D399" s="158" t="e">
        <v>#NUM!</v>
      </c>
      <c r="E399" s="158" t="e">
        <v>#NUM!</v>
      </c>
      <c r="F399" s="158" t="e">
        <v>#NUM!</v>
      </c>
      <c r="G399" s="158" t="e">
        <v>#NUM!</v>
      </c>
      <c r="H399" s="158" t="e">
        <v>#NUM!</v>
      </c>
      <c r="I399" s="333" t="e">
        <v>#NUM!</v>
      </c>
      <c r="J399" s="158"/>
      <c r="K399" s="158"/>
      <c r="L399" s="158"/>
      <c r="M399" s="346"/>
    </row>
    <row r="400" spans="1:13" x14ac:dyDescent="0.25">
      <c r="A400" s="446"/>
      <c r="B400" s="332" t="e">
        <v>#NUM!</v>
      </c>
      <c r="C400" s="158" t="e">
        <v>#NUM!</v>
      </c>
      <c r="D400" s="158" t="e">
        <v>#NUM!</v>
      </c>
      <c r="E400" s="158" t="e">
        <v>#NUM!</v>
      </c>
      <c r="F400" s="158" t="e">
        <v>#NUM!</v>
      </c>
      <c r="G400" s="158" t="e">
        <v>#NUM!</v>
      </c>
      <c r="H400" s="158" t="e">
        <v>#NUM!</v>
      </c>
      <c r="I400" s="333" t="e">
        <v>#NUM!</v>
      </c>
      <c r="J400" s="158"/>
      <c r="K400" s="158"/>
      <c r="L400" s="158"/>
      <c r="M400" s="346"/>
    </row>
    <row r="401" spans="1:13" x14ac:dyDescent="0.25">
      <c r="A401" s="446"/>
      <c r="B401" s="332" t="e">
        <v>#NUM!</v>
      </c>
      <c r="C401" s="158" t="e">
        <v>#NUM!</v>
      </c>
      <c r="D401" s="158" t="e">
        <v>#NUM!</v>
      </c>
      <c r="E401" s="158" t="e">
        <v>#NUM!</v>
      </c>
      <c r="F401" s="158" t="e">
        <v>#NUM!</v>
      </c>
      <c r="G401" s="158" t="e">
        <v>#NUM!</v>
      </c>
      <c r="H401" s="158" t="e">
        <v>#NUM!</v>
      </c>
      <c r="I401" s="333" t="e">
        <v>#NUM!</v>
      </c>
      <c r="J401" s="158"/>
      <c r="K401" s="158"/>
      <c r="L401" s="158"/>
      <c r="M401" s="346"/>
    </row>
    <row r="402" spans="1:13" x14ac:dyDescent="0.25">
      <c r="A402" s="446"/>
      <c r="B402" s="332" t="e">
        <v>#NUM!</v>
      </c>
      <c r="C402" s="158" t="e">
        <v>#NUM!</v>
      </c>
      <c r="D402" s="158" t="e">
        <v>#NUM!</v>
      </c>
      <c r="E402" s="158" t="e">
        <v>#NUM!</v>
      </c>
      <c r="F402" s="158" t="e">
        <v>#NUM!</v>
      </c>
      <c r="G402" s="158" t="e">
        <v>#NUM!</v>
      </c>
      <c r="H402" s="158" t="e">
        <v>#NUM!</v>
      </c>
      <c r="I402" s="333" t="e">
        <v>#NUM!</v>
      </c>
      <c r="J402" s="158"/>
      <c r="K402" s="158"/>
      <c r="L402" s="158"/>
      <c r="M402" s="346"/>
    </row>
    <row r="403" spans="1:13" x14ac:dyDescent="0.25">
      <c r="A403" s="446"/>
      <c r="B403" s="332" t="e">
        <v>#NUM!</v>
      </c>
      <c r="C403" s="158" t="e">
        <v>#NUM!</v>
      </c>
      <c r="D403" s="158" t="e">
        <v>#NUM!</v>
      </c>
      <c r="E403" s="158" t="e">
        <v>#NUM!</v>
      </c>
      <c r="F403" s="158" t="e">
        <v>#NUM!</v>
      </c>
      <c r="G403" s="158" t="e">
        <v>#NUM!</v>
      </c>
      <c r="H403" s="158" t="e">
        <v>#NUM!</v>
      </c>
      <c r="I403" s="333" t="e">
        <v>#NUM!</v>
      </c>
      <c r="J403" s="158"/>
      <c r="K403" s="158"/>
      <c r="L403" s="158"/>
      <c r="M403" s="346"/>
    </row>
    <row r="404" spans="1:13" x14ac:dyDescent="0.25">
      <c r="A404" s="446"/>
      <c r="B404" s="332" t="e">
        <v>#NUM!</v>
      </c>
      <c r="C404" s="158" t="e">
        <v>#NUM!</v>
      </c>
      <c r="D404" s="158" t="e">
        <v>#NUM!</v>
      </c>
      <c r="E404" s="158" t="e">
        <v>#NUM!</v>
      </c>
      <c r="F404" s="158" t="e">
        <v>#NUM!</v>
      </c>
      <c r="G404" s="158" t="e">
        <v>#NUM!</v>
      </c>
      <c r="H404" s="158" t="e">
        <v>#NUM!</v>
      </c>
      <c r="I404" s="333" t="e">
        <v>#NUM!</v>
      </c>
      <c r="J404" s="158"/>
      <c r="K404" s="158"/>
      <c r="L404" s="158"/>
      <c r="M404" s="346"/>
    </row>
    <row r="405" spans="1:13" x14ac:dyDescent="0.25">
      <c r="A405" s="446"/>
      <c r="B405" s="406" t="e">
        <v>#NUM!</v>
      </c>
      <c r="C405" s="407" t="e">
        <v>#NUM!</v>
      </c>
      <c r="D405" s="407" t="e">
        <v>#NUM!</v>
      </c>
      <c r="E405" s="407" t="e">
        <v>#NUM!</v>
      </c>
      <c r="F405" s="407" t="e">
        <v>#NUM!</v>
      </c>
      <c r="G405" s="407" t="e">
        <v>#NUM!</v>
      </c>
      <c r="H405" s="407" t="e">
        <v>#NUM!</v>
      </c>
      <c r="I405" s="408" t="e">
        <v>#NUM!</v>
      </c>
      <c r="J405" s="158"/>
      <c r="K405" s="158"/>
      <c r="L405" s="158"/>
      <c r="M405" s="346"/>
    </row>
    <row r="406" spans="1:13" x14ac:dyDescent="0.25">
      <c r="A406" s="446"/>
      <c r="B406" s="158"/>
      <c r="C406" s="158"/>
      <c r="D406" s="158"/>
      <c r="E406" s="158"/>
      <c r="F406" s="158"/>
      <c r="G406" s="158"/>
      <c r="H406" s="158"/>
      <c r="I406" s="158"/>
      <c r="J406" s="158"/>
      <c r="K406" s="158"/>
      <c r="L406" s="158"/>
      <c r="M406" s="346"/>
    </row>
    <row r="407" spans="1:13" ht="15.75" x14ac:dyDescent="0.3">
      <c r="A407" s="447"/>
      <c r="B407" s="158"/>
      <c r="C407" s="158"/>
      <c r="D407" s="158"/>
      <c r="E407" s="158"/>
      <c r="F407" s="158"/>
      <c r="G407" s="158"/>
      <c r="H407" s="158"/>
      <c r="I407" s="158"/>
      <c r="J407" s="158"/>
      <c r="K407" s="158"/>
      <c r="L407" s="158"/>
      <c r="M407" s="346"/>
    </row>
    <row r="408" spans="1:13" ht="15.75" x14ac:dyDescent="0.3">
      <c r="A408" s="447"/>
      <c r="B408" s="402">
        <f t="array" ref="B408:B418">+MMULT(B339:L349,H300:H310)</f>
        <v>0</v>
      </c>
      <c r="C408" s="158"/>
      <c r="D408" s="158"/>
      <c r="E408" s="417">
        <f t="array" ref="E408:E418">+MMULT(B300:B310,K301)</f>
        <v>-339.29610096713287</v>
      </c>
      <c r="F408" s="158"/>
      <c r="G408" s="158"/>
      <c r="H408" s="158"/>
      <c r="I408" s="158"/>
      <c r="J408" s="158"/>
      <c r="K408" s="158"/>
      <c r="L408" s="158"/>
      <c r="M408" s="346"/>
    </row>
    <row r="409" spans="1:13" ht="15.75" x14ac:dyDescent="0.3">
      <c r="A409" s="447" t="s">
        <v>238</v>
      </c>
      <c r="B409" s="403">
        <v>0</v>
      </c>
      <c r="C409" s="158"/>
      <c r="D409" s="449" t="s">
        <v>239</v>
      </c>
      <c r="E409" s="418">
        <v>0</v>
      </c>
      <c r="F409" s="158"/>
      <c r="G409" s="158"/>
      <c r="H409" s="158"/>
      <c r="I409" s="158"/>
      <c r="J409" s="158"/>
      <c r="K409" s="158"/>
      <c r="L409" s="158"/>
      <c r="M409" s="346"/>
    </row>
    <row r="410" spans="1:13" ht="15.75" x14ac:dyDescent="0.3">
      <c r="A410" s="447"/>
      <c r="B410" s="403">
        <v>0</v>
      </c>
      <c r="C410" s="158"/>
      <c r="D410" s="158"/>
      <c r="E410" s="418">
        <v>0</v>
      </c>
      <c r="F410" s="158"/>
      <c r="G410" s="158"/>
      <c r="H410" s="158"/>
      <c r="I410" s="158"/>
      <c r="J410" s="158"/>
      <c r="K410" s="158"/>
      <c r="L410" s="158"/>
      <c r="M410" s="346"/>
    </row>
    <row r="411" spans="1:13" x14ac:dyDescent="0.25">
      <c r="A411" s="347"/>
      <c r="B411" s="403">
        <v>0</v>
      </c>
      <c r="C411" s="158"/>
      <c r="D411" s="158"/>
      <c r="E411" s="418">
        <v>0</v>
      </c>
      <c r="F411" s="158"/>
      <c r="G411" s="158"/>
      <c r="H411" s="158"/>
      <c r="I411" s="158"/>
      <c r="J411" s="158"/>
      <c r="K411" s="158"/>
      <c r="L411" s="158"/>
      <c r="M411" s="346"/>
    </row>
    <row r="412" spans="1:13" x14ac:dyDescent="0.25">
      <c r="A412" s="347"/>
      <c r="B412" s="403">
        <v>0</v>
      </c>
      <c r="C412" s="158"/>
      <c r="D412" s="158"/>
      <c r="E412" s="418">
        <v>0</v>
      </c>
      <c r="F412" s="158"/>
      <c r="G412" s="158"/>
      <c r="H412" s="158"/>
      <c r="I412" s="158"/>
      <c r="J412" s="158"/>
      <c r="K412" s="158"/>
      <c r="L412" s="158"/>
      <c r="M412" s="346"/>
    </row>
    <row r="413" spans="1:13" x14ac:dyDescent="0.25">
      <c r="A413" s="347"/>
      <c r="B413" s="403">
        <v>0</v>
      </c>
      <c r="C413" s="158"/>
      <c r="D413" s="158"/>
      <c r="E413" s="418">
        <v>0</v>
      </c>
      <c r="F413" s="158"/>
      <c r="G413" s="158"/>
      <c r="H413" s="158"/>
      <c r="I413" s="158"/>
      <c r="J413" s="158"/>
      <c r="K413" s="158"/>
      <c r="L413" s="158"/>
      <c r="M413" s="346"/>
    </row>
    <row r="414" spans="1:13" x14ac:dyDescent="0.25">
      <c r="A414" s="347"/>
      <c r="B414" s="403">
        <v>0</v>
      </c>
      <c r="C414" s="158"/>
      <c r="D414" s="158"/>
      <c r="E414" s="418">
        <v>0</v>
      </c>
      <c r="F414" s="158"/>
      <c r="G414" s="158"/>
      <c r="H414" s="158"/>
      <c r="I414" s="158"/>
      <c r="J414" s="158"/>
      <c r="K414" s="158"/>
      <c r="L414" s="158"/>
      <c r="M414" s="346"/>
    </row>
    <row r="415" spans="1:13" x14ac:dyDescent="0.25">
      <c r="A415" s="347"/>
      <c r="B415" s="403">
        <v>0</v>
      </c>
      <c r="C415" s="158"/>
      <c r="D415" s="158"/>
      <c r="E415" s="418">
        <v>0</v>
      </c>
      <c r="F415" s="158"/>
      <c r="G415" s="158"/>
      <c r="H415" s="158"/>
      <c r="I415" s="158"/>
      <c r="J415" s="158"/>
      <c r="K415" s="158"/>
      <c r="L415" s="158"/>
      <c r="M415" s="346"/>
    </row>
    <row r="416" spans="1:13" x14ac:dyDescent="0.25">
      <c r="A416" s="347"/>
      <c r="B416" s="403">
        <v>0</v>
      </c>
      <c r="C416" s="158"/>
      <c r="D416" s="158"/>
      <c r="E416" s="418">
        <v>0</v>
      </c>
      <c r="F416" s="158"/>
      <c r="G416" s="158"/>
      <c r="H416" s="158"/>
      <c r="I416" s="158"/>
      <c r="J416" s="158"/>
      <c r="K416" s="158"/>
      <c r="L416" s="158"/>
      <c r="M416" s="346"/>
    </row>
    <row r="417" spans="1:13" x14ac:dyDescent="0.25">
      <c r="A417" s="347"/>
      <c r="B417" s="403">
        <v>0</v>
      </c>
      <c r="C417" s="158"/>
      <c r="D417" s="158"/>
      <c r="E417" s="418">
        <v>0</v>
      </c>
      <c r="F417" s="158"/>
      <c r="G417" s="158"/>
      <c r="H417" s="158"/>
      <c r="I417" s="158"/>
      <c r="J417" s="158"/>
      <c r="K417" s="158"/>
      <c r="L417" s="158"/>
      <c r="M417" s="346"/>
    </row>
    <row r="418" spans="1:13" x14ac:dyDescent="0.25">
      <c r="A418" s="347"/>
      <c r="B418" s="93">
        <v>0</v>
      </c>
      <c r="C418" s="158"/>
      <c r="D418" s="158"/>
      <c r="E418" s="76">
        <v>-339.29610096713287</v>
      </c>
      <c r="F418" s="158"/>
      <c r="G418" s="158"/>
      <c r="H418" s="158"/>
      <c r="I418" s="158"/>
      <c r="J418" s="158"/>
      <c r="K418" s="158"/>
      <c r="L418" s="158"/>
      <c r="M418" s="346"/>
    </row>
    <row r="419" spans="1:13" x14ac:dyDescent="0.25">
      <c r="A419" s="347"/>
      <c r="B419" s="158"/>
      <c r="C419" s="158"/>
      <c r="D419" s="158"/>
      <c r="E419" s="158"/>
      <c r="F419" s="158"/>
      <c r="G419" s="158"/>
      <c r="H419" s="158"/>
      <c r="I419" s="158"/>
      <c r="J419" s="158"/>
      <c r="K419" s="158"/>
      <c r="L419" s="158"/>
      <c r="M419" s="346"/>
    </row>
    <row r="420" spans="1:13" x14ac:dyDescent="0.25">
      <c r="A420" s="347"/>
      <c r="B420" s="158"/>
      <c r="C420" s="158"/>
      <c r="D420" s="158"/>
      <c r="E420" s="158"/>
      <c r="F420" s="158"/>
      <c r="G420" s="158"/>
      <c r="H420" s="158"/>
      <c r="I420" s="158"/>
      <c r="J420" s="158"/>
      <c r="K420" s="158"/>
      <c r="L420" s="158"/>
      <c r="M420" s="346"/>
    </row>
    <row r="421" spans="1:13" x14ac:dyDescent="0.25">
      <c r="A421" s="347"/>
      <c r="B421" s="415">
        <f t="array" ref="B421:B431">+B408:B418+E408:E418</f>
        <v>-339.29610096713287</v>
      </c>
      <c r="C421" s="158"/>
      <c r="D421" s="158"/>
      <c r="E421" s="158"/>
      <c r="F421" s="158"/>
      <c r="G421" s="158"/>
      <c r="H421" s="158"/>
      <c r="I421" s="158"/>
      <c r="J421" s="158"/>
      <c r="K421" s="158"/>
      <c r="L421" s="158"/>
      <c r="M421" s="346"/>
    </row>
    <row r="422" spans="1:13" ht="15.75" x14ac:dyDescent="0.3">
      <c r="A422" s="447" t="s">
        <v>240</v>
      </c>
      <c r="B422" s="416">
        <v>0</v>
      </c>
      <c r="C422" s="158"/>
      <c r="D422" s="158"/>
      <c r="E422" s="158"/>
      <c r="F422" s="158"/>
      <c r="G422" s="158"/>
      <c r="H422" s="158"/>
      <c r="I422" s="158"/>
      <c r="J422" s="158"/>
      <c r="K422" s="158"/>
      <c r="L422" s="158"/>
      <c r="M422" s="346"/>
    </row>
    <row r="423" spans="1:13" x14ac:dyDescent="0.25">
      <c r="A423" s="347"/>
      <c r="B423" s="416">
        <v>0</v>
      </c>
      <c r="C423" s="158"/>
      <c r="D423" s="158"/>
      <c r="E423" s="158"/>
      <c r="F423" s="158"/>
      <c r="G423" s="158"/>
      <c r="H423" s="158"/>
      <c r="I423" s="158"/>
      <c r="J423" s="158"/>
      <c r="K423" s="158"/>
      <c r="L423" s="158"/>
      <c r="M423" s="346"/>
    </row>
    <row r="424" spans="1:13" x14ac:dyDescent="0.25">
      <c r="A424" s="347"/>
      <c r="B424" s="416">
        <v>0</v>
      </c>
      <c r="C424" s="158"/>
      <c r="D424" s="158"/>
      <c r="E424" s="158"/>
      <c r="F424" s="158"/>
      <c r="G424" s="158"/>
      <c r="H424" s="158"/>
      <c r="I424" s="158"/>
      <c r="J424" s="158"/>
      <c r="K424" s="158"/>
      <c r="L424" s="158"/>
      <c r="M424" s="346"/>
    </row>
    <row r="425" spans="1:13" x14ac:dyDescent="0.25">
      <c r="A425" s="347"/>
      <c r="B425" s="416">
        <v>0</v>
      </c>
      <c r="C425" s="158"/>
      <c r="D425" s="158"/>
      <c r="E425" s="158"/>
      <c r="F425" s="158"/>
      <c r="G425" s="158"/>
      <c r="H425" s="158"/>
      <c r="I425" s="158"/>
      <c r="J425" s="158"/>
      <c r="K425" s="158"/>
      <c r="L425" s="158"/>
      <c r="M425" s="346"/>
    </row>
    <row r="426" spans="1:13" x14ac:dyDescent="0.25">
      <c r="A426" s="347"/>
      <c r="B426" s="416">
        <v>0</v>
      </c>
      <c r="C426" s="158"/>
      <c r="D426" s="158"/>
      <c r="E426" s="158"/>
      <c r="F426" s="158"/>
      <c r="G426" s="158"/>
      <c r="H426" s="158"/>
      <c r="I426" s="158"/>
      <c r="J426" s="158"/>
      <c r="K426" s="158"/>
      <c r="L426" s="158"/>
      <c r="M426" s="346"/>
    </row>
    <row r="427" spans="1:13" x14ac:dyDescent="0.25">
      <c r="A427" s="347"/>
      <c r="B427" s="416">
        <v>0</v>
      </c>
      <c r="C427" s="158"/>
      <c r="D427" s="158"/>
      <c r="E427" s="158"/>
      <c r="F427" s="158"/>
      <c r="G427" s="158"/>
      <c r="H427" s="158"/>
      <c r="I427" s="158"/>
      <c r="J427" s="158"/>
      <c r="K427" s="158"/>
      <c r="L427" s="158"/>
      <c r="M427" s="346"/>
    </row>
    <row r="428" spans="1:13" x14ac:dyDescent="0.25">
      <c r="A428" s="347"/>
      <c r="B428" s="416">
        <v>0</v>
      </c>
      <c r="C428" s="158"/>
      <c r="D428" s="158"/>
      <c r="E428" s="158"/>
      <c r="F428" s="158"/>
      <c r="G428" s="158"/>
      <c r="H428" s="158"/>
      <c r="I428" s="158"/>
      <c r="J428" s="158"/>
      <c r="K428" s="158"/>
      <c r="L428" s="158"/>
      <c r="M428" s="346"/>
    </row>
    <row r="429" spans="1:13" x14ac:dyDescent="0.25">
      <c r="A429" s="347"/>
      <c r="B429" s="416">
        <v>0</v>
      </c>
      <c r="C429" s="158"/>
      <c r="D429" s="158"/>
      <c r="E429" s="158"/>
      <c r="F429" s="158"/>
      <c r="G429" s="158"/>
      <c r="H429" s="158"/>
      <c r="I429" s="158"/>
      <c r="J429" s="158"/>
      <c r="K429" s="158"/>
      <c r="L429" s="158"/>
      <c r="M429" s="346"/>
    </row>
    <row r="430" spans="1:13" x14ac:dyDescent="0.25">
      <c r="A430" s="347"/>
      <c r="B430" s="416">
        <v>0</v>
      </c>
      <c r="C430" s="158"/>
      <c r="D430" s="158"/>
      <c r="E430" s="158"/>
      <c r="F430" s="158"/>
      <c r="G430" s="158"/>
      <c r="H430" s="158"/>
      <c r="I430" s="158"/>
      <c r="J430" s="158"/>
      <c r="K430" s="158"/>
      <c r="L430" s="158"/>
      <c r="M430" s="346"/>
    </row>
    <row r="431" spans="1:13" x14ac:dyDescent="0.25">
      <c r="A431" s="347"/>
      <c r="B431" s="103">
        <v>-339.29610096713287</v>
      </c>
      <c r="C431" s="158"/>
      <c r="D431" s="158"/>
      <c r="E431" s="158"/>
      <c r="F431" s="158"/>
      <c r="G431" s="158"/>
      <c r="H431" s="158"/>
      <c r="I431" s="158"/>
      <c r="J431" s="158"/>
      <c r="K431" s="158"/>
      <c r="L431" s="158"/>
      <c r="M431" s="346"/>
    </row>
    <row r="432" spans="1:13" x14ac:dyDescent="0.25">
      <c r="A432" s="347"/>
      <c r="B432" s="158"/>
      <c r="C432" s="158"/>
      <c r="D432" s="158"/>
      <c r="E432" s="158"/>
      <c r="F432" s="158"/>
      <c r="G432" s="158"/>
      <c r="H432" s="158"/>
      <c r="I432" s="158"/>
      <c r="J432" s="158"/>
      <c r="K432" s="158"/>
      <c r="L432" s="158"/>
      <c r="M432" s="346"/>
    </row>
    <row r="433" spans="1:13" x14ac:dyDescent="0.25">
      <c r="A433" s="347"/>
      <c r="B433" s="158"/>
      <c r="C433" s="158"/>
      <c r="D433" s="158"/>
      <c r="E433" s="158"/>
      <c r="F433" s="158"/>
      <c r="G433" s="158"/>
      <c r="H433" s="158"/>
      <c r="I433" s="158"/>
      <c r="J433" s="158"/>
      <c r="K433" s="158"/>
      <c r="L433" s="158"/>
      <c r="M433" s="346"/>
    </row>
    <row r="434" spans="1:13" x14ac:dyDescent="0.25">
      <c r="A434" s="347"/>
      <c r="B434" s="419" t="e">
        <f t="array" ref="B434:B441">+MMULT(B378:L385,B421:B431)</f>
        <v>#NUM!</v>
      </c>
      <c r="C434" s="158"/>
      <c r="D434" s="158"/>
      <c r="E434" s="402">
        <f t="array" ref="E434:E441">+MMULT(B289:L296,H300:H310)</f>
        <v>2.9729038906689716E-3</v>
      </c>
      <c r="F434" s="158"/>
      <c r="G434" s="158"/>
      <c r="H434" s="402">
        <f t="array" ref="H434:H441">E434:E441-E300:E307</f>
        <v>3.41740524767431E-16</v>
      </c>
      <c r="I434" s="158"/>
      <c r="J434" s="158"/>
      <c r="K434" s="158"/>
      <c r="L434" s="158"/>
      <c r="M434" s="346"/>
    </row>
    <row r="435" spans="1:13" ht="15.75" x14ac:dyDescent="0.3">
      <c r="A435" s="447" t="s">
        <v>241</v>
      </c>
      <c r="B435" s="420" t="e">
        <v>#NUM!</v>
      </c>
      <c r="C435" s="158"/>
      <c r="D435" s="449" t="s">
        <v>242</v>
      </c>
      <c r="E435" s="403">
        <v>3.7274570597980762E-3</v>
      </c>
      <c r="F435" s="158"/>
      <c r="G435" s="449" t="s">
        <v>243</v>
      </c>
      <c r="H435" s="403">
        <v>-4.2413988987632933E-16</v>
      </c>
      <c r="I435" s="158"/>
      <c r="J435" s="158"/>
      <c r="K435" s="158"/>
      <c r="L435" s="158"/>
      <c r="M435" s="346"/>
    </row>
    <row r="436" spans="1:13" x14ac:dyDescent="0.25">
      <c r="A436" s="347"/>
      <c r="B436" s="420" t="e">
        <v>#NUM!</v>
      </c>
      <c r="C436" s="158"/>
      <c r="D436" s="158"/>
      <c r="E436" s="403">
        <v>1.9018045718325195E-3</v>
      </c>
      <c r="F436" s="158"/>
      <c r="G436" s="158"/>
      <c r="H436" s="403">
        <v>1.0950441942103595E-16</v>
      </c>
      <c r="I436" s="158"/>
      <c r="J436" s="158"/>
      <c r="K436" s="158"/>
      <c r="L436" s="158"/>
      <c r="M436" s="346"/>
    </row>
    <row r="437" spans="1:13" x14ac:dyDescent="0.25">
      <c r="A437" s="347"/>
      <c r="B437" s="420" t="e">
        <v>#NUM!</v>
      </c>
      <c r="C437" s="158"/>
      <c r="D437" s="158"/>
      <c r="E437" s="403">
        <v>1.1689929749567941E-3</v>
      </c>
      <c r="F437" s="158"/>
      <c r="G437" s="158"/>
      <c r="H437" s="403">
        <v>-7.8000509315613586E-4</v>
      </c>
      <c r="I437" s="158"/>
      <c r="J437" s="158"/>
      <c r="K437" s="158"/>
      <c r="L437" s="158"/>
      <c r="M437" s="346"/>
    </row>
    <row r="438" spans="1:13" x14ac:dyDescent="0.25">
      <c r="A438" s="347"/>
      <c r="B438" s="420" t="e">
        <v>#NUM!</v>
      </c>
      <c r="C438" s="158"/>
      <c r="D438" s="158"/>
      <c r="E438" s="403">
        <v>5.2956277007233429E-3</v>
      </c>
      <c r="F438" s="158"/>
      <c r="G438" s="158"/>
      <c r="H438" s="403">
        <v>7.8000509315657302E-4</v>
      </c>
      <c r="I438" s="158"/>
      <c r="J438" s="158"/>
      <c r="K438" s="158"/>
      <c r="L438" s="158"/>
      <c r="M438" s="346"/>
    </row>
    <row r="439" spans="1:13" x14ac:dyDescent="0.25">
      <c r="A439" s="347"/>
      <c r="B439" s="420" t="e">
        <v>#NUM!</v>
      </c>
      <c r="C439" s="158"/>
      <c r="D439" s="158"/>
      <c r="E439" s="403">
        <v>7.8528917513260481E-4</v>
      </c>
      <c r="F439" s="158"/>
      <c r="G439" s="158"/>
      <c r="H439" s="403">
        <v>5.8546917314217239E-18</v>
      </c>
      <c r="I439" s="158"/>
      <c r="J439" s="158"/>
      <c r="K439" s="158"/>
      <c r="L439" s="158"/>
      <c r="M439" s="346"/>
    </row>
    <row r="440" spans="1:13" x14ac:dyDescent="0.25">
      <c r="A440" s="347"/>
      <c r="B440" s="420" t="e">
        <v>#NUM!</v>
      </c>
      <c r="C440" s="158"/>
      <c r="D440" s="158"/>
      <c r="E440" s="403">
        <v>5.3012069500013364E-4</v>
      </c>
      <c r="F440" s="158"/>
      <c r="G440" s="158"/>
      <c r="H440" s="403">
        <v>-2.328154515369473E-4</v>
      </c>
      <c r="I440" s="158"/>
      <c r="J440" s="158"/>
      <c r="K440" s="158"/>
      <c r="L440" s="158"/>
      <c r="M440" s="346"/>
    </row>
    <row r="441" spans="1:13" x14ac:dyDescent="0.25">
      <c r="A441" s="347"/>
      <c r="B441" s="75" t="e">
        <v>#NUM!</v>
      </c>
      <c r="C441" s="158"/>
      <c r="D441" s="158"/>
      <c r="E441" s="93">
        <v>3.939344257555967E-3</v>
      </c>
      <c r="F441" s="158"/>
      <c r="G441" s="158"/>
      <c r="H441" s="93">
        <v>2.3281545153673675E-4</v>
      </c>
      <c r="I441" s="158"/>
      <c r="J441" s="158"/>
      <c r="K441" s="158"/>
      <c r="L441" s="158"/>
      <c r="M441" s="346"/>
    </row>
    <row r="442" spans="1:13" x14ac:dyDescent="0.25">
      <c r="A442" s="347"/>
      <c r="B442" s="158"/>
      <c r="C442" s="158"/>
      <c r="D442" s="158"/>
      <c r="E442" s="158"/>
      <c r="F442" s="158"/>
      <c r="G442" s="158"/>
      <c r="H442" s="158"/>
      <c r="I442" s="158"/>
      <c r="J442" s="158"/>
      <c r="K442" s="158"/>
      <c r="L442" s="158"/>
      <c r="M442" s="346"/>
    </row>
    <row r="443" spans="1:13" ht="15.75" thickBot="1" x14ac:dyDescent="0.3">
      <c r="A443" s="347"/>
      <c r="B443" s="158"/>
      <c r="C443" s="158"/>
      <c r="D443" s="158"/>
      <c r="E443" s="158"/>
      <c r="F443" s="158"/>
      <c r="G443" s="158"/>
      <c r="H443" s="158"/>
      <c r="I443" s="158"/>
      <c r="J443" s="158"/>
      <c r="K443" s="158"/>
      <c r="L443" s="158"/>
      <c r="M443" s="346"/>
    </row>
    <row r="444" spans="1:13" ht="15.75" x14ac:dyDescent="0.3">
      <c r="A444" s="347"/>
      <c r="B444" s="421" t="e">
        <f t="array" ref="B444:B451">B434:B441-H434:H441</f>
        <v>#NUM!</v>
      </c>
      <c r="C444" s="158"/>
      <c r="D444" s="422" t="s">
        <v>205</v>
      </c>
      <c r="E444" s="423" t="e">
        <f t="array" ref="E444:E451">+MMULT(B398:I405,B444:B451)</f>
        <v>#NUM!</v>
      </c>
      <c r="F444" s="158"/>
      <c r="G444" s="158"/>
      <c r="H444" s="158"/>
      <c r="I444" s="158"/>
      <c r="J444" s="158"/>
      <c r="K444" s="158"/>
      <c r="L444" s="158"/>
      <c r="M444" s="346"/>
    </row>
    <row r="445" spans="1:13" ht="15.75" x14ac:dyDescent="0.3">
      <c r="A445" s="450" t="s">
        <v>244</v>
      </c>
      <c r="B445" s="420" t="e">
        <v>#NUM!</v>
      </c>
      <c r="C445" s="158"/>
      <c r="D445" s="424" t="s">
        <v>206</v>
      </c>
      <c r="E445" s="425" t="e">
        <v>#NUM!</v>
      </c>
      <c r="F445" s="158"/>
      <c r="G445" s="158"/>
      <c r="H445" s="158"/>
      <c r="I445" s="158"/>
      <c r="J445" s="158"/>
      <c r="K445" s="158"/>
      <c r="L445" s="158"/>
      <c r="M445" s="346"/>
    </row>
    <row r="446" spans="1:13" ht="15.75" x14ac:dyDescent="0.3">
      <c r="A446" s="347"/>
      <c r="B446" s="420" t="e">
        <v>#NUM!</v>
      </c>
      <c r="C446" s="158"/>
      <c r="D446" s="424" t="s">
        <v>207</v>
      </c>
      <c r="E446" s="425" t="e">
        <v>#NUM!</v>
      </c>
      <c r="F446" s="158"/>
      <c r="G446" s="158"/>
      <c r="H446" s="158"/>
      <c r="I446" s="158"/>
      <c r="J446" s="158"/>
      <c r="K446" s="158"/>
      <c r="L446" s="158"/>
      <c r="M446" s="346"/>
    </row>
    <row r="447" spans="1:13" ht="15.75" x14ac:dyDescent="0.3">
      <c r="A447" s="347"/>
      <c r="B447" s="420" t="e">
        <v>#NUM!</v>
      </c>
      <c r="C447" s="158"/>
      <c r="D447" s="424" t="s">
        <v>208</v>
      </c>
      <c r="E447" s="425" t="e">
        <v>#NUM!</v>
      </c>
      <c r="F447" s="158"/>
      <c r="G447" s="158"/>
      <c r="H447" s="158"/>
      <c r="I447" s="158"/>
      <c r="J447" s="158"/>
      <c r="K447" s="158"/>
      <c r="L447" s="158"/>
      <c r="M447" s="346"/>
    </row>
    <row r="448" spans="1:13" ht="15.75" x14ac:dyDescent="0.3">
      <c r="A448" s="347"/>
      <c r="B448" s="420" t="e">
        <v>#NUM!</v>
      </c>
      <c r="C448" s="158"/>
      <c r="D448" s="424" t="s">
        <v>209</v>
      </c>
      <c r="E448" s="425" t="e">
        <v>#NUM!</v>
      </c>
      <c r="F448" s="158"/>
      <c r="G448" s="158"/>
      <c r="H448" s="158"/>
      <c r="I448" s="158"/>
      <c r="J448" s="158"/>
      <c r="K448" s="158"/>
      <c r="L448" s="158"/>
      <c r="M448" s="346"/>
    </row>
    <row r="449" spans="1:13" ht="15.75" x14ac:dyDescent="0.3">
      <c r="A449" s="347"/>
      <c r="B449" s="420" t="e">
        <v>#NUM!</v>
      </c>
      <c r="C449" s="158"/>
      <c r="D449" s="424" t="s">
        <v>210</v>
      </c>
      <c r="E449" s="425" t="e">
        <v>#NUM!</v>
      </c>
      <c r="F449" s="158"/>
      <c r="G449" s="158"/>
      <c r="H449" s="158"/>
      <c r="I449" s="158"/>
      <c r="J449" s="158"/>
      <c r="K449" s="158"/>
      <c r="L449" s="158"/>
      <c r="M449" s="346"/>
    </row>
    <row r="450" spans="1:13" ht="15.75" x14ac:dyDescent="0.3">
      <c r="A450" s="347"/>
      <c r="B450" s="420" t="e">
        <v>#NUM!</v>
      </c>
      <c r="C450" s="158"/>
      <c r="D450" s="424" t="s">
        <v>211</v>
      </c>
      <c r="E450" s="425" t="e">
        <v>#NUM!</v>
      </c>
      <c r="F450" s="158"/>
      <c r="G450" s="158"/>
      <c r="H450" s="158"/>
      <c r="I450" s="158"/>
      <c r="J450" s="158"/>
      <c r="K450" s="158"/>
      <c r="L450" s="158"/>
      <c r="M450" s="346"/>
    </row>
    <row r="451" spans="1:13" ht="16.5" thickBot="1" x14ac:dyDescent="0.35">
      <c r="A451" s="347"/>
      <c r="B451" s="75" t="e">
        <v>#NUM!</v>
      </c>
      <c r="C451" s="158"/>
      <c r="D451" s="426" t="s">
        <v>212</v>
      </c>
      <c r="E451" s="427" t="e">
        <v>#NUM!</v>
      </c>
      <c r="F451" s="158"/>
      <c r="G451" s="158"/>
      <c r="H451" s="158"/>
      <c r="I451" s="158"/>
      <c r="J451" s="158"/>
      <c r="K451" s="158"/>
      <c r="L451" s="158"/>
      <c r="M451" s="346"/>
    </row>
    <row r="452" spans="1:13" x14ac:dyDescent="0.25">
      <c r="A452" s="347"/>
      <c r="B452" s="158"/>
      <c r="C452" s="158"/>
      <c r="D452" s="158"/>
      <c r="E452" s="158"/>
      <c r="F452" s="158"/>
      <c r="G452" s="158"/>
      <c r="H452" s="158"/>
      <c r="I452" s="158"/>
      <c r="J452" s="158"/>
      <c r="K452" s="158"/>
      <c r="L452" s="158"/>
      <c r="M452" s="346"/>
    </row>
    <row r="453" spans="1:13" ht="15.75" x14ac:dyDescent="0.3">
      <c r="A453" s="444" t="s">
        <v>246</v>
      </c>
      <c r="B453" s="158"/>
      <c r="C453" s="158"/>
      <c r="D453" s="158"/>
      <c r="E453" s="158"/>
      <c r="F453" s="158"/>
      <c r="G453" s="158"/>
      <c r="H453" s="158"/>
      <c r="I453" s="158"/>
      <c r="J453" s="158"/>
      <c r="K453" s="158"/>
      <c r="L453" s="158"/>
      <c r="M453" s="346"/>
    </row>
    <row r="454" spans="1:13" x14ac:dyDescent="0.25">
      <c r="A454" s="347"/>
      <c r="B454" s="411" t="e">
        <f t="array" ref="B454:L464">+MMULT(B365:L375,B339:L349)</f>
        <v>#NUM!</v>
      </c>
      <c r="C454" s="390" t="e">
        <v>#NUM!</v>
      </c>
      <c r="D454" s="390" t="e">
        <v>#NUM!</v>
      </c>
      <c r="E454" s="390" t="e">
        <v>#NUM!</v>
      </c>
      <c r="F454" s="390" t="e">
        <v>#NUM!</v>
      </c>
      <c r="G454" s="390" t="e">
        <v>#NUM!</v>
      </c>
      <c r="H454" s="390" t="e">
        <v>#NUM!</v>
      </c>
      <c r="I454" s="390" t="e">
        <v>#NUM!</v>
      </c>
      <c r="J454" s="390" t="e">
        <v>#NUM!</v>
      </c>
      <c r="K454" s="390" t="e">
        <v>#NUM!</v>
      </c>
      <c r="L454" s="391" t="e">
        <v>#NUM!</v>
      </c>
      <c r="M454" s="346"/>
    </row>
    <row r="455" spans="1:13" ht="15.75" x14ac:dyDescent="0.3">
      <c r="A455" s="447" t="s">
        <v>247</v>
      </c>
      <c r="B455" s="396" t="e">
        <v>#NUM!</v>
      </c>
      <c r="C455" s="161" t="e">
        <v>#NUM!</v>
      </c>
      <c r="D455" s="159" t="e">
        <v>#NUM!</v>
      </c>
      <c r="E455" s="159" t="e">
        <v>#NUM!</v>
      </c>
      <c r="F455" s="159" t="e">
        <v>#NUM!</v>
      </c>
      <c r="G455" s="159" t="e">
        <v>#NUM!</v>
      </c>
      <c r="H455" s="159" t="e">
        <v>#NUM!</v>
      </c>
      <c r="I455" s="159" t="e">
        <v>#NUM!</v>
      </c>
      <c r="J455" s="159" t="e">
        <v>#NUM!</v>
      </c>
      <c r="K455" s="159" t="e">
        <v>#NUM!</v>
      </c>
      <c r="L455" s="383" t="e">
        <v>#NUM!</v>
      </c>
      <c r="M455" s="346"/>
    </row>
    <row r="456" spans="1:13" x14ac:dyDescent="0.25">
      <c r="A456" s="347"/>
      <c r="B456" s="396" t="e">
        <v>#NUM!</v>
      </c>
      <c r="C456" s="159" t="e">
        <v>#NUM!</v>
      </c>
      <c r="D456" s="161" t="e">
        <v>#NUM!</v>
      </c>
      <c r="E456" s="159" t="e">
        <v>#NUM!</v>
      </c>
      <c r="F456" s="159" t="e">
        <v>#NUM!</v>
      </c>
      <c r="G456" s="159" t="e">
        <v>#NUM!</v>
      </c>
      <c r="H456" s="159" t="e">
        <v>#NUM!</v>
      </c>
      <c r="I456" s="159" t="e">
        <v>#NUM!</v>
      </c>
      <c r="J456" s="159" t="e">
        <v>#NUM!</v>
      </c>
      <c r="K456" s="159" t="e">
        <v>#NUM!</v>
      </c>
      <c r="L456" s="383" t="e">
        <v>#NUM!</v>
      </c>
      <c r="M456" s="346"/>
    </row>
    <row r="457" spans="1:13" x14ac:dyDescent="0.25">
      <c r="A457" s="347"/>
      <c r="B457" s="396" t="e">
        <v>#NUM!</v>
      </c>
      <c r="C457" s="159" t="e">
        <v>#NUM!</v>
      </c>
      <c r="D457" s="159" t="e">
        <v>#NUM!</v>
      </c>
      <c r="E457" s="161" t="e">
        <v>#NUM!</v>
      </c>
      <c r="F457" s="159" t="e">
        <v>#NUM!</v>
      </c>
      <c r="G457" s="159" t="e">
        <v>#NUM!</v>
      </c>
      <c r="H457" s="159" t="e">
        <v>#NUM!</v>
      </c>
      <c r="I457" s="159" t="e">
        <v>#NUM!</v>
      </c>
      <c r="J457" s="159" t="e">
        <v>#NUM!</v>
      </c>
      <c r="K457" s="159" t="e">
        <v>#NUM!</v>
      </c>
      <c r="L457" s="383" t="e">
        <v>#NUM!</v>
      </c>
      <c r="M457" s="346"/>
    </row>
    <row r="458" spans="1:13" x14ac:dyDescent="0.25">
      <c r="A458" s="347"/>
      <c r="B458" s="396" t="e">
        <v>#NUM!</v>
      </c>
      <c r="C458" s="159" t="e">
        <v>#NUM!</v>
      </c>
      <c r="D458" s="159" t="e">
        <v>#NUM!</v>
      </c>
      <c r="E458" s="159" t="e">
        <v>#NUM!</v>
      </c>
      <c r="F458" s="161" t="e">
        <v>#NUM!</v>
      </c>
      <c r="G458" s="159" t="e">
        <v>#NUM!</v>
      </c>
      <c r="H458" s="159" t="e">
        <v>#NUM!</v>
      </c>
      <c r="I458" s="159" t="e">
        <v>#NUM!</v>
      </c>
      <c r="J458" s="159" t="e">
        <v>#NUM!</v>
      </c>
      <c r="K458" s="159" t="e">
        <v>#NUM!</v>
      </c>
      <c r="L458" s="383" t="e">
        <v>#NUM!</v>
      </c>
      <c r="M458" s="346"/>
    </row>
    <row r="459" spans="1:13" x14ac:dyDescent="0.25">
      <c r="A459" s="350"/>
      <c r="B459" s="396" t="e">
        <v>#NUM!</v>
      </c>
      <c r="C459" s="159" t="e">
        <v>#NUM!</v>
      </c>
      <c r="D459" s="159" t="e">
        <v>#NUM!</v>
      </c>
      <c r="E459" s="159" t="e">
        <v>#NUM!</v>
      </c>
      <c r="F459" s="159" t="e">
        <v>#NUM!</v>
      </c>
      <c r="G459" s="161" t="e">
        <v>#NUM!</v>
      </c>
      <c r="H459" s="159" t="e">
        <v>#NUM!</v>
      </c>
      <c r="I459" s="159" t="e">
        <v>#NUM!</v>
      </c>
      <c r="J459" s="159" t="e">
        <v>#NUM!</v>
      </c>
      <c r="K459" s="159" t="e">
        <v>#NUM!</v>
      </c>
      <c r="L459" s="383" t="e">
        <v>#NUM!</v>
      </c>
      <c r="M459" s="346"/>
    </row>
    <row r="460" spans="1:13" x14ac:dyDescent="0.25">
      <c r="A460" s="350"/>
      <c r="B460" s="396" t="e">
        <v>#NUM!</v>
      </c>
      <c r="C460" s="159" t="e">
        <v>#NUM!</v>
      </c>
      <c r="D460" s="159" t="e">
        <v>#NUM!</v>
      </c>
      <c r="E460" s="159" t="e">
        <v>#NUM!</v>
      </c>
      <c r="F460" s="159" t="e">
        <v>#NUM!</v>
      </c>
      <c r="G460" s="159" t="e">
        <v>#NUM!</v>
      </c>
      <c r="H460" s="161" t="e">
        <v>#NUM!</v>
      </c>
      <c r="I460" s="159" t="e">
        <v>#NUM!</v>
      </c>
      <c r="J460" s="159" t="e">
        <v>#NUM!</v>
      </c>
      <c r="K460" s="159" t="e">
        <v>#NUM!</v>
      </c>
      <c r="L460" s="383" t="e">
        <v>#NUM!</v>
      </c>
      <c r="M460" s="346"/>
    </row>
    <row r="461" spans="1:13" x14ac:dyDescent="0.25">
      <c r="A461" s="347"/>
      <c r="B461" s="396" t="e">
        <v>#NUM!</v>
      </c>
      <c r="C461" s="159" t="e">
        <v>#NUM!</v>
      </c>
      <c r="D461" s="159" t="e">
        <v>#NUM!</v>
      </c>
      <c r="E461" s="159" t="e">
        <v>#NUM!</v>
      </c>
      <c r="F461" s="159" t="e">
        <v>#NUM!</v>
      </c>
      <c r="G461" s="159" t="e">
        <v>#NUM!</v>
      </c>
      <c r="H461" s="159" t="e">
        <v>#NUM!</v>
      </c>
      <c r="I461" s="161" t="e">
        <v>#NUM!</v>
      </c>
      <c r="J461" s="159" t="e">
        <v>#NUM!</v>
      </c>
      <c r="K461" s="159" t="e">
        <v>#NUM!</v>
      </c>
      <c r="L461" s="383" t="e">
        <v>#NUM!</v>
      </c>
      <c r="M461" s="346"/>
    </row>
    <row r="462" spans="1:13" x14ac:dyDescent="0.25">
      <c r="A462" s="347"/>
      <c r="B462" s="396" t="e">
        <v>#NUM!</v>
      </c>
      <c r="C462" s="159" t="e">
        <v>#NUM!</v>
      </c>
      <c r="D462" s="159" t="e">
        <v>#NUM!</v>
      </c>
      <c r="E462" s="159" t="e">
        <v>#NUM!</v>
      </c>
      <c r="F462" s="159" t="e">
        <v>#NUM!</v>
      </c>
      <c r="G462" s="159" t="e">
        <v>#NUM!</v>
      </c>
      <c r="H462" s="159" t="e">
        <v>#NUM!</v>
      </c>
      <c r="I462" s="159" t="e">
        <v>#NUM!</v>
      </c>
      <c r="J462" s="161" t="e">
        <v>#NUM!</v>
      </c>
      <c r="K462" s="159" t="e">
        <v>#NUM!</v>
      </c>
      <c r="L462" s="383" t="e">
        <v>#NUM!</v>
      </c>
      <c r="M462" s="346"/>
    </row>
    <row r="463" spans="1:13" x14ac:dyDescent="0.25">
      <c r="A463" s="347"/>
      <c r="B463" s="396" t="e">
        <v>#NUM!</v>
      </c>
      <c r="C463" s="159" t="e">
        <v>#NUM!</v>
      </c>
      <c r="D463" s="159" t="e">
        <v>#NUM!</v>
      </c>
      <c r="E463" s="159" t="e">
        <v>#NUM!</v>
      </c>
      <c r="F463" s="159" t="e">
        <v>#NUM!</v>
      </c>
      <c r="G463" s="159" t="e">
        <v>#NUM!</v>
      </c>
      <c r="H463" s="159" t="e">
        <v>#NUM!</v>
      </c>
      <c r="I463" s="159" t="e">
        <v>#NUM!</v>
      </c>
      <c r="J463" s="159" t="e">
        <v>#NUM!</v>
      </c>
      <c r="K463" s="161" t="e">
        <v>#NUM!</v>
      </c>
      <c r="L463" s="383" t="e">
        <v>#NUM!</v>
      </c>
      <c r="M463" s="346"/>
    </row>
    <row r="464" spans="1:13" x14ac:dyDescent="0.25">
      <c r="A464" s="347"/>
      <c r="B464" s="397" t="e">
        <v>#NUM!</v>
      </c>
      <c r="C464" s="398" t="e">
        <v>#NUM!</v>
      </c>
      <c r="D464" s="398" t="e">
        <v>#NUM!</v>
      </c>
      <c r="E464" s="398" t="e">
        <v>#NUM!</v>
      </c>
      <c r="F464" s="398" t="e">
        <v>#NUM!</v>
      </c>
      <c r="G464" s="398" t="e">
        <v>#NUM!</v>
      </c>
      <c r="H464" s="398" t="e">
        <v>#NUM!</v>
      </c>
      <c r="I464" s="398" t="e">
        <v>#NUM!</v>
      </c>
      <c r="J464" s="398" t="e">
        <v>#NUM!</v>
      </c>
      <c r="K464" s="398" t="e">
        <v>#NUM!</v>
      </c>
      <c r="L464" s="412" t="e">
        <v>#NUM!</v>
      </c>
      <c r="M464" s="346"/>
    </row>
    <row r="465" spans="1:13" x14ac:dyDescent="0.25">
      <c r="A465" s="347"/>
      <c r="B465" s="158"/>
      <c r="C465" s="158"/>
      <c r="D465" s="158"/>
      <c r="E465" s="158"/>
      <c r="F465" s="158"/>
      <c r="G465" s="158"/>
      <c r="H465" s="158"/>
      <c r="I465" s="158"/>
      <c r="J465" s="158"/>
      <c r="K465" s="158"/>
      <c r="L465" s="158"/>
      <c r="M465" s="346"/>
    </row>
    <row r="466" spans="1:13" x14ac:dyDescent="0.25">
      <c r="A466" s="347"/>
      <c r="B466" s="158"/>
      <c r="C466" s="158"/>
      <c r="D466" s="158"/>
      <c r="E466" s="158"/>
      <c r="F466" s="158"/>
      <c r="G466" s="158"/>
      <c r="H466" s="158"/>
      <c r="I466" s="158"/>
      <c r="J466" s="158"/>
      <c r="K466" s="158"/>
      <c r="L466" s="158"/>
      <c r="M466" s="346"/>
    </row>
    <row r="467" spans="1:13" x14ac:dyDescent="0.25">
      <c r="A467" s="347"/>
      <c r="B467" s="411" t="e">
        <f t="array" ref="B467:L477">B326:L336-B454:L464</f>
        <v>#NUM!</v>
      </c>
      <c r="C467" s="390" t="e">
        <v>#NUM!</v>
      </c>
      <c r="D467" s="390" t="e">
        <v>#NUM!</v>
      </c>
      <c r="E467" s="390" t="e">
        <v>#NUM!</v>
      </c>
      <c r="F467" s="390" t="e">
        <v>#NUM!</v>
      </c>
      <c r="G467" s="390" t="e">
        <v>#NUM!</v>
      </c>
      <c r="H467" s="390" t="e">
        <v>#NUM!</v>
      </c>
      <c r="I467" s="390" t="e">
        <v>#NUM!</v>
      </c>
      <c r="J467" s="390" t="e">
        <v>#NUM!</v>
      </c>
      <c r="K467" s="390" t="e">
        <v>#NUM!</v>
      </c>
      <c r="L467" s="391" t="e">
        <v>#NUM!</v>
      </c>
      <c r="M467" s="346"/>
    </row>
    <row r="468" spans="1:13" ht="15.75" x14ac:dyDescent="0.3">
      <c r="A468" s="447" t="s">
        <v>248</v>
      </c>
      <c r="B468" s="396" t="e">
        <v>#NUM!</v>
      </c>
      <c r="C468" s="161" t="e">
        <v>#NUM!</v>
      </c>
      <c r="D468" s="159" t="e">
        <v>#NUM!</v>
      </c>
      <c r="E468" s="159" t="e">
        <v>#NUM!</v>
      </c>
      <c r="F468" s="159" t="e">
        <v>#NUM!</v>
      </c>
      <c r="G468" s="159" t="e">
        <v>#NUM!</v>
      </c>
      <c r="H468" s="159" t="e">
        <v>#NUM!</v>
      </c>
      <c r="I468" s="159" t="e">
        <v>#NUM!</v>
      </c>
      <c r="J468" s="159" t="e">
        <v>#NUM!</v>
      </c>
      <c r="K468" s="159" t="e">
        <v>#NUM!</v>
      </c>
      <c r="L468" s="383" t="e">
        <v>#NUM!</v>
      </c>
      <c r="M468" s="346"/>
    </row>
    <row r="469" spans="1:13" x14ac:dyDescent="0.25">
      <c r="A469" s="347"/>
      <c r="B469" s="396" t="e">
        <v>#NUM!</v>
      </c>
      <c r="C469" s="159" t="e">
        <v>#NUM!</v>
      </c>
      <c r="D469" s="161" t="e">
        <v>#NUM!</v>
      </c>
      <c r="E469" s="159" t="e">
        <v>#NUM!</v>
      </c>
      <c r="F469" s="159" t="e">
        <v>#NUM!</v>
      </c>
      <c r="G469" s="159" t="e">
        <v>#NUM!</v>
      </c>
      <c r="H469" s="159" t="e">
        <v>#NUM!</v>
      </c>
      <c r="I469" s="159" t="e">
        <v>#NUM!</v>
      </c>
      <c r="J469" s="159" t="e">
        <v>#NUM!</v>
      </c>
      <c r="K469" s="159" t="e">
        <v>#NUM!</v>
      </c>
      <c r="L469" s="383" t="e">
        <v>#NUM!</v>
      </c>
      <c r="M469" s="346"/>
    </row>
    <row r="470" spans="1:13" x14ac:dyDescent="0.25">
      <c r="A470" s="347"/>
      <c r="B470" s="396" t="e">
        <v>#NUM!</v>
      </c>
      <c r="C470" s="159" t="e">
        <v>#NUM!</v>
      </c>
      <c r="D470" s="159" t="e">
        <v>#NUM!</v>
      </c>
      <c r="E470" s="161" t="e">
        <v>#NUM!</v>
      </c>
      <c r="F470" s="159" t="e">
        <v>#NUM!</v>
      </c>
      <c r="G470" s="159" t="e">
        <v>#NUM!</v>
      </c>
      <c r="H470" s="159" t="e">
        <v>#NUM!</v>
      </c>
      <c r="I470" s="159" t="e">
        <v>#NUM!</v>
      </c>
      <c r="J470" s="159" t="e">
        <v>#NUM!</v>
      </c>
      <c r="K470" s="159" t="e">
        <v>#NUM!</v>
      </c>
      <c r="L470" s="383" t="e">
        <v>#NUM!</v>
      </c>
      <c r="M470" s="346"/>
    </row>
    <row r="471" spans="1:13" x14ac:dyDescent="0.25">
      <c r="A471" s="347"/>
      <c r="B471" s="396" t="e">
        <v>#NUM!</v>
      </c>
      <c r="C471" s="159" t="e">
        <v>#NUM!</v>
      </c>
      <c r="D471" s="159" t="e">
        <v>#NUM!</v>
      </c>
      <c r="E471" s="159" t="e">
        <v>#NUM!</v>
      </c>
      <c r="F471" s="161" t="e">
        <v>#NUM!</v>
      </c>
      <c r="G471" s="159" t="e">
        <v>#NUM!</v>
      </c>
      <c r="H471" s="159" t="e">
        <v>#NUM!</v>
      </c>
      <c r="I471" s="159" t="e">
        <v>#NUM!</v>
      </c>
      <c r="J471" s="159" t="e">
        <v>#NUM!</v>
      </c>
      <c r="K471" s="159" t="e">
        <v>#NUM!</v>
      </c>
      <c r="L471" s="383" t="e">
        <v>#NUM!</v>
      </c>
      <c r="M471" s="346"/>
    </row>
    <row r="472" spans="1:13" x14ac:dyDescent="0.25">
      <c r="A472" s="347"/>
      <c r="B472" s="396" t="e">
        <v>#NUM!</v>
      </c>
      <c r="C472" s="159" t="e">
        <v>#NUM!</v>
      </c>
      <c r="D472" s="159" t="e">
        <v>#NUM!</v>
      </c>
      <c r="E472" s="159" t="e">
        <v>#NUM!</v>
      </c>
      <c r="F472" s="159" t="e">
        <v>#NUM!</v>
      </c>
      <c r="G472" s="161" t="e">
        <v>#NUM!</v>
      </c>
      <c r="H472" s="159" t="e">
        <v>#NUM!</v>
      </c>
      <c r="I472" s="159" t="e">
        <v>#NUM!</v>
      </c>
      <c r="J472" s="159" t="e">
        <v>#NUM!</v>
      </c>
      <c r="K472" s="159" t="e">
        <v>#NUM!</v>
      </c>
      <c r="L472" s="383" t="e">
        <v>#NUM!</v>
      </c>
      <c r="M472" s="346"/>
    </row>
    <row r="473" spans="1:13" x14ac:dyDescent="0.25">
      <c r="A473" s="347"/>
      <c r="B473" s="396" t="e">
        <v>#NUM!</v>
      </c>
      <c r="C473" s="159" t="e">
        <v>#NUM!</v>
      </c>
      <c r="D473" s="159" t="e">
        <v>#NUM!</v>
      </c>
      <c r="E473" s="159" t="e">
        <v>#NUM!</v>
      </c>
      <c r="F473" s="159" t="e">
        <v>#NUM!</v>
      </c>
      <c r="G473" s="159" t="e">
        <v>#NUM!</v>
      </c>
      <c r="H473" s="161" t="e">
        <v>#NUM!</v>
      </c>
      <c r="I473" s="159" t="e">
        <v>#NUM!</v>
      </c>
      <c r="J473" s="159" t="e">
        <v>#NUM!</v>
      </c>
      <c r="K473" s="159" t="e">
        <v>#NUM!</v>
      </c>
      <c r="L473" s="383" t="e">
        <v>#NUM!</v>
      </c>
      <c r="M473" s="346"/>
    </row>
    <row r="474" spans="1:13" x14ac:dyDescent="0.25">
      <c r="A474" s="347"/>
      <c r="B474" s="396" t="e">
        <v>#NUM!</v>
      </c>
      <c r="C474" s="159" t="e">
        <v>#NUM!</v>
      </c>
      <c r="D474" s="159" t="e">
        <v>#NUM!</v>
      </c>
      <c r="E474" s="159" t="e">
        <v>#NUM!</v>
      </c>
      <c r="F474" s="159" t="e">
        <v>#NUM!</v>
      </c>
      <c r="G474" s="159" t="e">
        <v>#NUM!</v>
      </c>
      <c r="H474" s="159" t="e">
        <v>#NUM!</v>
      </c>
      <c r="I474" s="161" t="e">
        <v>#NUM!</v>
      </c>
      <c r="J474" s="159" t="e">
        <v>#NUM!</v>
      </c>
      <c r="K474" s="159" t="e">
        <v>#NUM!</v>
      </c>
      <c r="L474" s="383" t="e">
        <v>#NUM!</v>
      </c>
      <c r="M474" s="346"/>
    </row>
    <row r="475" spans="1:13" x14ac:dyDescent="0.25">
      <c r="A475" s="347"/>
      <c r="B475" s="396" t="e">
        <v>#NUM!</v>
      </c>
      <c r="C475" s="159" t="e">
        <v>#NUM!</v>
      </c>
      <c r="D475" s="159" t="e">
        <v>#NUM!</v>
      </c>
      <c r="E475" s="159" t="e">
        <v>#NUM!</v>
      </c>
      <c r="F475" s="159" t="e">
        <v>#NUM!</v>
      </c>
      <c r="G475" s="159" t="e">
        <v>#NUM!</v>
      </c>
      <c r="H475" s="159" t="e">
        <v>#NUM!</v>
      </c>
      <c r="I475" s="159" t="e">
        <v>#NUM!</v>
      </c>
      <c r="J475" s="161" t="e">
        <v>#NUM!</v>
      </c>
      <c r="K475" s="159" t="e">
        <v>#NUM!</v>
      </c>
      <c r="L475" s="383" t="e">
        <v>#NUM!</v>
      </c>
      <c r="M475" s="346"/>
    </row>
    <row r="476" spans="1:13" x14ac:dyDescent="0.25">
      <c r="A476" s="347"/>
      <c r="B476" s="396" t="e">
        <v>#NUM!</v>
      </c>
      <c r="C476" s="159" t="e">
        <v>#NUM!</v>
      </c>
      <c r="D476" s="159" t="e">
        <v>#NUM!</v>
      </c>
      <c r="E476" s="159" t="e">
        <v>#NUM!</v>
      </c>
      <c r="F476" s="159" t="e">
        <v>#NUM!</v>
      </c>
      <c r="G476" s="159" t="e">
        <v>#NUM!</v>
      </c>
      <c r="H476" s="159" t="e">
        <v>#NUM!</v>
      </c>
      <c r="I476" s="159" t="e">
        <v>#NUM!</v>
      </c>
      <c r="J476" s="159" t="e">
        <v>#NUM!</v>
      </c>
      <c r="K476" s="161" t="e">
        <v>#NUM!</v>
      </c>
      <c r="L476" s="383" t="e">
        <v>#NUM!</v>
      </c>
      <c r="M476" s="346"/>
    </row>
    <row r="477" spans="1:13" x14ac:dyDescent="0.25">
      <c r="A477" s="347"/>
      <c r="B477" s="397" t="e">
        <v>#NUM!</v>
      </c>
      <c r="C477" s="398" t="e">
        <v>#NUM!</v>
      </c>
      <c r="D477" s="398" t="e">
        <v>#NUM!</v>
      </c>
      <c r="E477" s="398" t="e">
        <v>#NUM!</v>
      </c>
      <c r="F477" s="398" t="e">
        <v>#NUM!</v>
      </c>
      <c r="G477" s="398" t="e">
        <v>#NUM!</v>
      </c>
      <c r="H477" s="398" t="e">
        <v>#NUM!</v>
      </c>
      <c r="I477" s="398" t="e">
        <v>#NUM!</v>
      </c>
      <c r="J477" s="398" t="e">
        <v>#NUM!</v>
      </c>
      <c r="K477" s="398" t="e">
        <v>#NUM!</v>
      </c>
      <c r="L477" s="412" t="e">
        <v>#NUM!</v>
      </c>
      <c r="M477" s="346"/>
    </row>
    <row r="478" spans="1:13" x14ac:dyDescent="0.25">
      <c r="A478" s="347"/>
      <c r="B478" s="158"/>
      <c r="C478" s="158"/>
      <c r="D478" s="158"/>
      <c r="E478" s="158"/>
      <c r="F478" s="158"/>
      <c r="G478" s="158"/>
      <c r="H478" s="158"/>
      <c r="I478" s="158"/>
      <c r="J478" s="158"/>
      <c r="K478" s="158"/>
      <c r="L478" s="158"/>
      <c r="M478" s="346"/>
    </row>
    <row r="479" spans="1:13" x14ac:dyDescent="0.25">
      <c r="A479" s="347"/>
      <c r="B479" s="158"/>
      <c r="C479" s="158"/>
      <c r="D479" s="158"/>
      <c r="E479" s="158"/>
      <c r="F479" s="158"/>
      <c r="G479" s="158"/>
      <c r="H479" s="158"/>
      <c r="I479" s="158"/>
      <c r="J479" s="158"/>
      <c r="K479" s="158"/>
      <c r="L479" s="158"/>
      <c r="M479" s="346"/>
    </row>
    <row r="480" spans="1:13" x14ac:dyDescent="0.25">
      <c r="A480" s="347"/>
      <c r="B480" s="404" t="e">
        <f t="array" ref="B480:B490">+MMULT(B467:L477,H300:H310)</f>
        <v>#NUM!</v>
      </c>
      <c r="C480" s="158"/>
      <c r="D480" s="158"/>
      <c r="E480" s="404">
        <f t="array" ref="E480:E490">+MMULT(B300:B310,K301)</f>
        <v>-339.29610096713287</v>
      </c>
      <c r="F480" s="158"/>
      <c r="G480" s="158"/>
      <c r="H480" s="419" t="e">
        <f t="array" ref="H480:H490">+MMULT(B276:I286,E444:E451)</f>
        <v>#NUM!</v>
      </c>
      <c r="I480" s="158"/>
      <c r="J480" s="158"/>
      <c r="K480" s="158"/>
      <c r="L480" s="158"/>
      <c r="M480" s="346"/>
    </row>
    <row r="481" spans="1:13" ht="15.75" x14ac:dyDescent="0.3">
      <c r="A481" s="447" t="s">
        <v>249</v>
      </c>
      <c r="B481" s="405" t="e">
        <v>#NUM!</v>
      </c>
      <c r="C481" s="158"/>
      <c r="D481" s="449" t="s">
        <v>239</v>
      </c>
      <c r="E481" s="405">
        <v>0</v>
      </c>
      <c r="F481" s="158"/>
      <c r="G481" s="449" t="s">
        <v>250</v>
      </c>
      <c r="H481" s="420" t="e">
        <v>#NUM!</v>
      </c>
      <c r="I481" s="158"/>
      <c r="J481" s="158"/>
      <c r="K481" s="158"/>
      <c r="L481" s="158"/>
      <c r="M481" s="346"/>
    </row>
    <row r="482" spans="1:13" x14ac:dyDescent="0.25">
      <c r="A482" s="347"/>
      <c r="B482" s="405" t="e">
        <v>#NUM!</v>
      </c>
      <c r="C482" s="158"/>
      <c r="D482" s="158"/>
      <c r="E482" s="405">
        <v>0</v>
      </c>
      <c r="F482" s="158"/>
      <c r="G482" s="158"/>
      <c r="H482" s="420" t="e">
        <v>#NUM!</v>
      </c>
      <c r="I482" s="158"/>
      <c r="J482" s="158"/>
      <c r="K482" s="158"/>
      <c r="L482" s="158"/>
      <c r="M482" s="346"/>
    </row>
    <row r="483" spans="1:13" x14ac:dyDescent="0.25">
      <c r="A483" s="347"/>
      <c r="B483" s="405" t="e">
        <v>#NUM!</v>
      </c>
      <c r="C483" s="158"/>
      <c r="D483" s="158"/>
      <c r="E483" s="405">
        <v>0</v>
      </c>
      <c r="F483" s="158"/>
      <c r="G483" s="158"/>
      <c r="H483" s="420" t="e">
        <v>#NUM!</v>
      </c>
      <c r="I483" s="158"/>
      <c r="J483" s="158"/>
      <c r="K483" s="158"/>
      <c r="L483" s="158"/>
      <c r="M483" s="346"/>
    </row>
    <row r="484" spans="1:13" x14ac:dyDescent="0.25">
      <c r="A484" s="347"/>
      <c r="B484" s="405" t="e">
        <v>#NUM!</v>
      </c>
      <c r="C484" s="158"/>
      <c r="D484" s="158"/>
      <c r="E484" s="405">
        <v>0</v>
      </c>
      <c r="F484" s="158"/>
      <c r="G484" s="158"/>
      <c r="H484" s="420" t="e">
        <v>#NUM!</v>
      </c>
      <c r="I484" s="158"/>
      <c r="J484" s="158"/>
      <c r="K484" s="158"/>
      <c r="L484" s="158"/>
      <c r="M484" s="346"/>
    </row>
    <row r="485" spans="1:13" x14ac:dyDescent="0.25">
      <c r="A485" s="347"/>
      <c r="B485" s="405" t="e">
        <v>#NUM!</v>
      </c>
      <c r="C485" s="158"/>
      <c r="D485" s="158"/>
      <c r="E485" s="405">
        <v>0</v>
      </c>
      <c r="F485" s="158"/>
      <c r="G485" s="158"/>
      <c r="H485" s="420" t="e">
        <v>#NUM!</v>
      </c>
      <c r="I485" s="158"/>
      <c r="J485" s="158"/>
      <c r="K485" s="158"/>
      <c r="L485" s="158"/>
      <c r="M485" s="346"/>
    </row>
    <row r="486" spans="1:13" x14ac:dyDescent="0.25">
      <c r="A486" s="347"/>
      <c r="B486" s="405" t="e">
        <v>#NUM!</v>
      </c>
      <c r="C486" s="158"/>
      <c r="D486" s="158"/>
      <c r="E486" s="405">
        <v>0</v>
      </c>
      <c r="F486" s="158"/>
      <c r="G486" s="158"/>
      <c r="H486" s="420" t="e">
        <v>#NUM!</v>
      </c>
      <c r="I486" s="158"/>
      <c r="J486" s="158"/>
      <c r="K486" s="158"/>
      <c r="L486" s="158"/>
      <c r="M486" s="346"/>
    </row>
    <row r="487" spans="1:13" x14ac:dyDescent="0.25">
      <c r="A487" s="347"/>
      <c r="B487" s="405" t="e">
        <v>#NUM!</v>
      </c>
      <c r="C487" s="158"/>
      <c r="D487" s="158"/>
      <c r="E487" s="405">
        <v>0</v>
      </c>
      <c r="F487" s="158"/>
      <c r="G487" s="158"/>
      <c r="H487" s="420" t="e">
        <v>#NUM!</v>
      </c>
      <c r="I487" s="158"/>
      <c r="J487" s="158"/>
      <c r="K487" s="158"/>
      <c r="L487" s="158"/>
      <c r="M487" s="346"/>
    </row>
    <row r="488" spans="1:13" x14ac:dyDescent="0.25">
      <c r="A488" s="347"/>
      <c r="B488" s="405" t="e">
        <v>#NUM!</v>
      </c>
      <c r="C488" s="158"/>
      <c r="D488" s="158"/>
      <c r="E488" s="405">
        <v>0</v>
      </c>
      <c r="F488" s="158"/>
      <c r="G488" s="158"/>
      <c r="H488" s="420" t="e">
        <v>#NUM!</v>
      </c>
      <c r="I488" s="158"/>
      <c r="J488" s="158"/>
      <c r="K488" s="158"/>
      <c r="L488" s="158"/>
      <c r="M488" s="346"/>
    </row>
    <row r="489" spans="1:13" x14ac:dyDescent="0.25">
      <c r="A489" s="347"/>
      <c r="B489" s="405" t="e">
        <v>#NUM!</v>
      </c>
      <c r="C489" s="158"/>
      <c r="D489" s="158"/>
      <c r="E489" s="405">
        <v>0</v>
      </c>
      <c r="F489" s="158"/>
      <c r="G489" s="158"/>
      <c r="H489" s="420" t="e">
        <v>#NUM!</v>
      </c>
      <c r="I489" s="158"/>
      <c r="J489" s="158"/>
      <c r="K489" s="158"/>
      <c r="L489" s="158"/>
      <c r="M489" s="346"/>
    </row>
    <row r="490" spans="1:13" x14ac:dyDescent="0.25">
      <c r="A490" s="347"/>
      <c r="B490" s="24" t="e">
        <v>#NUM!</v>
      </c>
      <c r="C490" s="158"/>
      <c r="D490" s="158"/>
      <c r="E490" s="24">
        <v>-339.29610096713287</v>
      </c>
      <c r="F490" s="158"/>
      <c r="G490" s="158"/>
      <c r="H490" s="75" t="e">
        <v>#NUM!</v>
      </c>
      <c r="I490" s="158"/>
      <c r="J490" s="158"/>
      <c r="K490" s="158"/>
      <c r="L490" s="158"/>
      <c r="M490" s="346"/>
    </row>
    <row r="491" spans="1:13" x14ac:dyDescent="0.25">
      <c r="A491" s="347"/>
      <c r="B491" s="158"/>
      <c r="C491" s="158"/>
      <c r="D491" s="158"/>
      <c r="E491" s="158"/>
      <c r="F491" s="158"/>
      <c r="G491" s="158"/>
      <c r="H491" s="158"/>
      <c r="I491" s="158"/>
      <c r="J491" s="158"/>
      <c r="K491" s="158"/>
      <c r="L491" s="158"/>
      <c r="M491" s="346"/>
    </row>
    <row r="492" spans="1:13" x14ac:dyDescent="0.25">
      <c r="A492" s="347"/>
      <c r="B492" s="158"/>
      <c r="C492" s="158"/>
      <c r="D492" s="158"/>
      <c r="E492" s="158"/>
      <c r="F492" s="158"/>
      <c r="G492" s="158"/>
      <c r="H492" s="158"/>
      <c r="I492" s="158"/>
      <c r="J492" s="158"/>
      <c r="K492" s="158"/>
      <c r="L492" s="158"/>
      <c r="M492" s="346"/>
    </row>
    <row r="493" spans="1:13" x14ac:dyDescent="0.25">
      <c r="A493" s="347"/>
      <c r="B493" s="419" t="e">
        <f t="array" ref="B493:B503">H480:H490+E480:E490</f>
        <v>#NUM!</v>
      </c>
      <c r="C493" s="158"/>
      <c r="D493" s="158"/>
      <c r="E493" s="158"/>
      <c r="F493" s="158"/>
      <c r="G493" s="158"/>
      <c r="H493" s="158"/>
      <c r="I493" s="158"/>
      <c r="J493" s="158"/>
      <c r="K493" s="158"/>
      <c r="L493" s="158"/>
      <c r="M493" s="346"/>
    </row>
    <row r="494" spans="1:13" ht="15.75" x14ac:dyDescent="0.3">
      <c r="A494" s="447" t="s">
        <v>251</v>
      </c>
      <c r="B494" s="420" t="e">
        <v>#NUM!</v>
      </c>
      <c r="C494" s="158"/>
      <c r="D494" s="158"/>
      <c r="E494" s="158"/>
      <c r="F494" s="158"/>
      <c r="G494" s="158"/>
      <c r="H494" s="158"/>
      <c r="I494" s="158"/>
      <c r="J494" s="158"/>
      <c r="K494" s="158"/>
      <c r="L494" s="158"/>
      <c r="M494" s="346"/>
    </row>
    <row r="495" spans="1:13" x14ac:dyDescent="0.25">
      <c r="A495" s="347"/>
      <c r="B495" s="420" t="e">
        <v>#NUM!</v>
      </c>
      <c r="C495" s="158"/>
      <c r="D495" s="158"/>
      <c r="E495" s="158"/>
      <c r="F495" s="158"/>
      <c r="G495" s="158"/>
      <c r="H495" s="158"/>
      <c r="I495" s="158"/>
      <c r="J495" s="158"/>
      <c r="K495" s="158"/>
      <c r="L495" s="158"/>
      <c r="M495" s="346"/>
    </row>
    <row r="496" spans="1:13" x14ac:dyDescent="0.25">
      <c r="A496" s="347"/>
      <c r="B496" s="420" t="e">
        <v>#NUM!</v>
      </c>
      <c r="C496" s="158"/>
      <c r="D496" s="158"/>
      <c r="E496" s="158"/>
      <c r="F496" s="158"/>
      <c r="G496" s="158"/>
      <c r="H496" s="158"/>
      <c r="I496" s="158"/>
      <c r="J496" s="158"/>
      <c r="K496" s="158"/>
      <c r="L496" s="158"/>
      <c r="M496" s="346"/>
    </row>
    <row r="497" spans="1:13" x14ac:dyDescent="0.25">
      <c r="A497" s="347"/>
      <c r="B497" s="420" t="e">
        <v>#NUM!</v>
      </c>
      <c r="C497" s="158"/>
      <c r="D497" s="158"/>
      <c r="E497" s="158"/>
      <c r="F497" s="158"/>
      <c r="G497" s="158"/>
      <c r="H497" s="158"/>
      <c r="I497" s="158"/>
      <c r="J497" s="158"/>
      <c r="K497" s="158"/>
      <c r="L497" s="158"/>
      <c r="M497" s="346"/>
    </row>
    <row r="498" spans="1:13" x14ac:dyDescent="0.25">
      <c r="A498" s="347"/>
      <c r="B498" s="420" t="e">
        <v>#NUM!</v>
      </c>
      <c r="C498" s="158"/>
      <c r="D498" s="158"/>
      <c r="E498" s="158"/>
      <c r="F498" s="158"/>
      <c r="G498" s="158"/>
      <c r="H498" s="158"/>
      <c r="I498" s="158"/>
      <c r="J498" s="158"/>
      <c r="K498" s="158"/>
      <c r="L498" s="158"/>
      <c r="M498" s="346"/>
    </row>
    <row r="499" spans="1:13" x14ac:dyDescent="0.25">
      <c r="A499" s="347"/>
      <c r="B499" s="420" t="e">
        <v>#NUM!</v>
      </c>
      <c r="C499" s="158"/>
      <c r="D499" s="158"/>
      <c r="E499" s="158"/>
      <c r="F499" s="158"/>
      <c r="G499" s="158"/>
      <c r="H499" s="158"/>
      <c r="I499" s="158"/>
      <c r="J499" s="158"/>
      <c r="K499" s="158"/>
      <c r="L499" s="158"/>
      <c r="M499" s="346"/>
    </row>
    <row r="500" spans="1:13" x14ac:dyDescent="0.25">
      <c r="A500" s="347"/>
      <c r="B500" s="420" t="e">
        <v>#NUM!</v>
      </c>
      <c r="C500" s="158"/>
      <c r="D500" s="158"/>
      <c r="E500" s="158"/>
      <c r="F500" s="158"/>
      <c r="G500" s="158"/>
      <c r="H500" s="158"/>
      <c r="I500" s="158"/>
      <c r="J500" s="158"/>
      <c r="K500" s="158"/>
      <c r="L500" s="158"/>
      <c r="M500" s="346"/>
    </row>
    <row r="501" spans="1:13" x14ac:dyDescent="0.25">
      <c r="A501" s="347"/>
      <c r="B501" s="420" t="e">
        <v>#NUM!</v>
      </c>
      <c r="C501" s="158"/>
      <c r="D501" s="158"/>
      <c r="E501" s="158"/>
      <c r="F501" s="158"/>
      <c r="G501" s="158"/>
      <c r="H501" s="158"/>
      <c r="I501" s="158"/>
      <c r="J501" s="158"/>
      <c r="K501" s="158"/>
      <c r="L501" s="158"/>
      <c r="M501" s="346"/>
    </row>
    <row r="502" spans="1:13" x14ac:dyDescent="0.25">
      <c r="A502" s="347"/>
      <c r="B502" s="420" t="e">
        <v>#NUM!</v>
      </c>
      <c r="C502" s="158"/>
      <c r="D502" s="158"/>
      <c r="E502" s="158"/>
      <c r="F502" s="158"/>
      <c r="G502" s="158"/>
      <c r="H502" s="158"/>
      <c r="I502" s="158"/>
      <c r="J502" s="158"/>
      <c r="K502" s="158"/>
      <c r="L502" s="158"/>
      <c r="M502" s="346"/>
    </row>
    <row r="503" spans="1:13" x14ac:dyDescent="0.25">
      <c r="A503" s="347"/>
      <c r="B503" s="75" t="e">
        <v>#NUM!</v>
      </c>
      <c r="C503" s="158"/>
      <c r="D503" s="158"/>
      <c r="E503" s="158"/>
      <c r="F503" s="158"/>
      <c r="G503" s="158"/>
      <c r="H503" s="158"/>
      <c r="I503" s="158"/>
      <c r="J503" s="158"/>
      <c r="K503" s="158"/>
      <c r="L503" s="158"/>
      <c r="M503" s="346"/>
    </row>
    <row r="504" spans="1:13" x14ac:dyDescent="0.25">
      <c r="A504" s="347"/>
      <c r="B504" s="158"/>
      <c r="C504" s="158"/>
      <c r="D504" s="158"/>
      <c r="E504" s="158"/>
      <c r="F504" s="158"/>
      <c r="G504" s="158"/>
      <c r="H504" s="158"/>
      <c r="I504" s="158"/>
      <c r="J504" s="158"/>
      <c r="K504" s="158"/>
      <c r="L504" s="158"/>
      <c r="M504" s="346"/>
    </row>
    <row r="505" spans="1:13" ht="15.75" thickBot="1" x14ac:dyDescent="0.3">
      <c r="A505" s="347"/>
      <c r="B505" s="158"/>
      <c r="C505" s="158"/>
      <c r="D505" s="158"/>
      <c r="E505" s="158"/>
      <c r="F505" s="158"/>
      <c r="G505" s="158"/>
      <c r="H505" s="158"/>
      <c r="I505" s="158"/>
      <c r="J505" s="158"/>
      <c r="K505" s="158"/>
      <c r="L505" s="158"/>
      <c r="M505" s="346"/>
    </row>
    <row r="506" spans="1:13" ht="15.75" x14ac:dyDescent="0.3">
      <c r="A506" s="347"/>
      <c r="B506" s="419" t="e">
        <f t="array" ref="B506:B516">+MMULT(B365:L375,B493:B503)</f>
        <v>#NUM!</v>
      </c>
      <c r="C506" s="158"/>
      <c r="D506" s="428" t="s">
        <v>253</v>
      </c>
      <c r="E506" s="429" t="e">
        <f t="array" ref="E506:E516">B480:B490-B506:B516</f>
        <v>#NUM!</v>
      </c>
      <c r="F506" s="158"/>
      <c r="G506" s="158"/>
      <c r="H506" s="158"/>
      <c r="I506" s="158"/>
      <c r="J506" s="158"/>
      <c r="K506" s="158"/>
      <c r="L506" s="158"/>
      <c r="M506" s="346"/>
    </row>
    <row r="507" spans="1:13" ht="15.75" x14ac:dyDescent="0.3">
      <c r="A507" s="447" t="s">
        <v>252</v>
      </c>
      <c r="B507" s="420" t="e">
        <v>#NUM!</v>
      </c>
      <c r="C507" s="158"/>
      <c r="D507" s="430" t="s">
        <v>254</v>
      </c>
      <c r="E507" s="431" t="e">
        <v>#NUM!</v>
      </c>
      <c r="F507" s="158"/>
      <c r="G507" s="158"/>
      <c r="H507" s="158"/>
      <c r="I507" s="158"/>
      <c r="J507" s="158"/>
      <c r="K507" s="158"/>
      <c r="L507" s="158"/>
      <c r="M507" s="346"/>
    </row>
    <row r="508" spans="1:13" ht="15.75" x14ac:dyDescent="0.3">
      <c r="A508" s="347"/>
      <c r="B508" s="420" t="e">
        <v>#NUM!</v>
      </c>
      <c r="C508" s="158"/>
      <c r="D508" s="430" t="s">
        <v>255</v>
      </c>
      <c r="E508" s="431" t="e">
        <v>#NUM!</v>
      </c>
      <c r="F508" s="158"/>
      <c r="G508" s="158"/>
      <c r="H508" s="158"/>
      <c r="I508" s="158"/>
      <c r="J508" s="158"/>
      <c r="K508" s="158"/>
      <c r="L508" s="158"/>
      <c r="M508" s="346"/>
    </row>
    <row r="509" spans="1:13" ht="15.75" x14ac:dyDescent="0.3">
      <c r="A509" s="347"/>
      <c r="B509" s="420" t="e">
        <v>#NUM!</v>
      </c>
      <c r="C509" s="158"/>
      <c r="D509" s="430" t="s">
        <v>256</v>
      </c>
      <c r="E509" s="431" t="e">
        <v>#NUM!</v>
      </c>
      <c r="F509" s="158"/>
      <c r="G509" s="158"/>
      <c r="H509" s="158"/>
      <c r="I509" s="158"/>
      <c r="J509" s="158"/>
      <c r="K509" s="158"/>
      <c r="L509" s="158"/>
      <c r="M509" s="346"/>
    </row>
    <row r="510" spans="1:13" ht="15.75" x14ac:dyDescent="0.3">
      <c r="A510" s="347"/>
      <c r="B510" s="420" t="e">
        <v>#NUM!</v>
      </c>
      <c r="C510" s="158"/>
      <c r="D510" s="430" t="s">
        <v>257</v>
      </c>
      <c r="E510" s="431" t="e">
        <v>#NUM!</v>
      </c>
      <c r="F510" s="158"/>
      <c r="G510" s="158"/>
      <c r="H510" s="158"/>
      <c r="I510" s="158"/>
      <c r="J510" s="158"/>
      <c r="K510" s="158"/>
      <c r="L510" s="158"/>
      <c r="M510" s="346"/>
    </row>
    <row r="511" spans="1:13" ht="15.75" x14ac:dyDescent="0.3">
      <c r="A511" s="347"/>
      <c r="B511" s="420" t="e">
        <v>#NUM!</v>
      </c>
      <c r="C511" s="158"/>
      <c r="D511" s="430" t="s">
        <v>258</v>
      </c>
      <c r="E511" s="431" t="e">
        <v>#NUM!</v>
      </c>
      <c r="F511" s="158"/>
      <c r="G511" s="158"/>
      <c r="H511" s="158"/>
      <c r="I511" s="158"/>
      <c r="J511" s="158"/>
      <c r="K511" s="158"/>
      <c r="L511" s="158"/>
      <c r="M511" s="346"/>
    </row>
    <row r="512" spans="1:13" ht="15.75" x14ac:dyDescent="0.3">
      <c r="A512" s="347"/>
      <c r="B512" s="420" t="e">
        <v>#NUM!</v>
      </c>
      <c r="C512" s="158"/>
      <c r="D512" s="430" t="s">
        <v>259</v>
      </c>
      <c r="E512" s="431" t="e">
        <v>#NUM!</v>
      </c>
      <c r="F512" s="158"/>
      <c r="G512" s="158"/>
      <c r="H512" s="158"/>
      <c r="I512" s="158"/>
      <c r="J512" s="158"/>
      <c r="K512" s="158"/>
      <c r="L512" s="158"/>
      <c r="M512" s="346"/>
    </row>
    <row r="513" spans="1:13" ht="15.75" x14ac:dyDescent="0.3">
      <c r="A513" s="347"/>
      <c r="B513" s="420" t="e">
        <v>#NUM!</v>
      </c>
      <c r="C513" s="158"/>
      <c r="D513" s="430" t="s">
        <v>260</v>
      </c>
      <c r="E513" s="431" t="e">
        <v>#NUM!</v>
      </c>
      <c r="F513" s="158"/>
      <c r="G513" s="158"/>
      <c r="H513" s="158"/>
      <c r="I513" s="158"/>
      <c r="J513" s="158"/>
      <c r="K513" s="158"/>
      <c r="L513" s="158"/>
      <c r="M513" s="346"/>
    </row>
    <row r="514" spans="1:13" ht="15.75" x14ac:dyDescent="0.3">
      <c r="A514" s="347"/>
      <c r="B514" s="420" t="e">
        <v>#NUM!</v>
      </c>
      <c r="C514" s="158"/>
      <c r="D514" s="430" t="s">
        <v>261</v>
      </c>
      <c r="E514" s="431" t="e">
        <v>#NUM!</v>
      </c>
      <c r="F514" s="158"/>
      <c r="G514" s="158"/>
      <c r="H514" s="158"/>
      <c r="I514" s="158"/>
      <c r="J514" s="158"/>
      <c r="K514" s="158"/>
      <c r="L514" s="158"/>
      <c r="M514" s="346"/>
    </row>
    <row r="515" spans="1:13" ht="15.75" x14ac:dyDescent="0.3">
      <c r="A515" s="347"/>
      <c r="B515" s="420" t="e">
        <v>#NUM!</v>
      </c>
      <c r="C515" s="158"/>
      <c r="D515" s="430" t="s">
        <v>262</v>
      </c>
      <c r="E515" s="431" t="e">
        <v>#NUM!</v>
      </c>
      <c r="F515" s="158"/>
      <c r="G515" s="158"/>
      <c r="H515" s="158"/>
      <c r="I515" s="158"/>
      <c r="J515" s="158"/>
      <c r="K515" s="158"/>
      <c r="L515" s="158"/>
      <c r="M515" s="346"/>
    </row>
    <row r="516" spans="1:13" ht="16.5" thickBot="1" x14ac:dyDescent="0.35">
      <c r="A516" s="355"/>
      <c r="B516" s="451" t="e">
        <v>#NUM!</v>
      </c>
      <c r="C516" s="356"/>
      <c r="D516" s="452" t="s">
        <v>263</v>
      </c>
      <c r="E516" s="453" t="e">
        <v>#NUM!</v>
      </c>
      <c r="F516" s="356"/>
      <c r="G516" s="356"/>
      <c r="H516" s="356"/>
      <c r="I516" s="356"/>
      <c r="J516" s="356"/>
      <c r="K516" s="356"/>
      <c r="L516" s="356"/>
      <c r="M516" s="454"/>
    </row>
    <row r="517" spans="1:13" ht="15.75" thickTop="1" x14ac:dyDescent="0.25"/>
  </sheetData>
  <pageMargins left="0.7" right="0.7" top="0.75" bottom="0.75" header="0.3" footer="0.3"/>
  <pageSetup paperSize="9" scale="5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Hoja1</vt:lpstr>
      <vt:lpstr>Calculo Poblacional</vt:lpstr>
      <vt:lpstr>Demanda</vt:lpstr>
      <vt:lpstr>Aduccion</vt:lpstr>
      <vt:lpstr>Hardy-Cross</vt:lpstr>
      <vt:lpstr>Hoja3</vt:lpstr>
      <vt:lpstr>Cornish</vt:lpstr>
      <vt:lpstr>Cornish-02</vt:lpstr>
      <vt:lpstr>Newton-Rapshon</vt:lpstr>
      <vt:lpstr>Gradiente okas</vt:lpstr>
      <vt:lpstr>Hoja5</vt:lpstr>
      <vt:lpstr>Gradiente</vt:lpstr>
      <vt:lpstr>Gradiente-02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HERLLES</dc:creator>
  <cp:lastModifiedBy>HERLLES</cp:lastModifiedBy>
  <dcterms:created xsi:type="dcterms:W3CDTF">2016-01-16T22:53:52Z</dcterms:created>
  <dcterms:modified xsi:type="dcterms:W3CDTF">2018-11-20T22:46:24Z</dcterms:modified>
</cp:coreProperties>
</file>